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ata_forecast_2024" sheetId="1" r:id="rId5"/>
    <sheet state="hidden" name="WALMART_Data_forecast_2024" sheetId="2" r:id="rId6"/>
    <sheet state="hidden" name="COSTCO_Data_forecast_2024" sheetId="3" r:id="rId7"/>
    <sheet state="hidden" name="DM_Data_forecast_2024" sheetId="4" r:id="rId8"/>
    <sheet state="hidden" name="AMAZON_Data_forecast_2024" sheetId="5" r:id="rId9"/>
    <sheet state="hidden" name="DTC_Data_forecast_2024" sheetId="6" r:id="rId10"/>
    <sheet state="visible" name="Summary" sheetId="7" r:id="rId11"/>
    <sheet state="visible" name="DTC - P&amp;L" sheetId="8" r:id="rId12"/>
    <sheet state="visible" name="DTC US&amp;CA - P&amp;L" sheetId="9" r:id="rId13"/>
    <sheet state="visible" name="DTC EU - P&amp;L" sheetId="10" r:id="rId14"/>
    <sheet state="visible" name="AMAZON - P&amp;L" sheetId="11" r:id="rId15"/>
    <sheet state="visible" name="WALMART - P&amp;L" sheetId="12" r:id="rId16"/>
    <sheet state="visible" name="COSTCO - P&amp;L" sheetId="13" r:id="rId17"/>
    <sheet state="visible" name="Digital Marketplaces - P&amp;L" sheetId="14" r:id="rId18"/>
    <sheet state="visible" name="App - P&amp;L" sheetId="15" r:id="rId19"/>
    <sheet state="visible" name="Data - P&amp;L" sheetId="16" r:id="rId20"/>
    <sheet state="visible" name="PP - Results" sheetId="17" r:id="rId21"/>
    <sheet state="visible" name="PP - Data" sheetId="18" r:id="rId22"/>
    <sheet state="visible" name="Chewy P&amp;L" sheetId="19" r:id="rId23"/>
    <sheet state="hidden" name="IndieGoGo Data" sheetId="20" r:id="rId24"/>
    <sheet state="hidden" name="SupermetricsQueries" sheetId="21" r:id="rId25"/>
    <sheet state="hidden" name="Forecast" sheetId="22" r:id="rId26"/>
    <sheet state="hidden" name="Working Copy B2B - P&amp;L" sheetId="23" r:id="rId27"/>
    <sheet state="hidden" name="B2B - P&amp;L" sheetId="24" r:id="rId28"/>
    <sheet state="hidden" name="Ziga - TEST by prod." sheetId="25" r:id="rId29"/>
  </sheets>
  <definedNames>
    <definedName name="zsupermetrics_ru0GDtbZzDLHQOQtJJ6K08MvUDyyp7">#REF!</definedName>
    <definedName localSheetId="15" name="zsupermetrics_DQl8lUbpTRu3fayaJJi7lVfOGKjNU4">'Data - P&amp;L'!$A$3:$A$4</definedName>
    <definedName localSheetId="15" name="zsupermetrics_BioPyGBzcBsy60UCQmPcTuFReEmghI">'Data - P&amp;L'!$B$2:$B$3</definedName>
    <definedName name="zsupermetrics_refreshAll">SupermetricsQueries!$H$5</definedName>
    <definedName name="zsupermetrics_n3GtLgiKpTmd2pYmQNMuq6TPD0qE0b">#REF!</definedName>
    <definedName name="zsupermetrics_refreshAllSilent">SupermetricsQueries!$H$6</definedName>
    <definedName name="zsupermetrics_Mgms9p0QzysYvrIhnsKACeVBVxfIEO">#REF!</definedName>
    <definedName localSheetId="15" name="zsupermetrics_Mgms9p0QzysYvrIhnsKACeVBVxfIEO">'Data - P&amp;L'!$A$2:$A$3</definedName>
    <definedName name="zsupermetrics_forceRefresh">SupermetricsQueries!$H$4</definedName>
    <definedName name="zsupermetrics_wbYMmT0YL9bAN0yhimW0ziPFnia9Dx">#REF!</definedName>
    <definedName name="zsupermetrics_iNpyVy90bWCI0yUaFQpxOtzWMa6sW4">#REF!</definedName>
    <definedName localSheetId="15" name="zsupermetrics_xwoIpANxRm908eDp5oKTwQpEI8gvD4">#REF!</definedName>
    <definedName localSheetId="15" name="zsupermetrics_n3GtLgiKpTmd2pYmQNMuq6TPD0qE0b">'Data - P&amp;L'!$B$4:$B$5</definedName>
    <definedName localSheetId="15" name="rdataslayer_42b112e4e4be4305bb4c1be75e2dd549">'Data - P&amp;L'!$B$2:$C$3</definedName>
    <definedName name="zsupermetrics_9i4W4hgd80uRpQLMeX0eRnESN8gjyv">#REF!</definedName>
    <definedName name="zsupermetrics_5bmwtOpHUbSYmDMeuCPkrxaojTprPP">#REF!</definedName>
    <definedName localSheetId="15" name="rdataslayer_3753ddf3234e496aa261974a0222e193">'Data - P&amp;L'!$H$2:$I$2</definedName>
    <definedName name="zsupermetrics_SGBxROnInO9rFyh3H7j2Lldx0Bdc5v">#REF!</definedName>
    <definedName name="zsupermetrics_pxuhRTEmIU93xSgKclyxajD0fCZ6rF">#REF!</definedName>
    <definedName localSheetId="15" name="zsupermetrics_ru0GDtbZzDLHQOQtJJ6K08MvUDyyp7">'Data - P&amp;L'!$B$4:$B$5</definedName>
    <definedName localSheetId="15" name="zsupermetrics_qWp7V908pNEYMtfv8QZvSTeDnBAHOU">'Data - P&amp;L'!$B$5:$C$13</definedName>
    <definedName name="rdataslayer_4a0f150f4f2f4e4f85c890c75b7a1fa4">#REF!</definedName>
    <definedName localSheetId="16" name="zsupermetrics_8xojRjNDjo2jWHGDWjFEhflhyIq3Hq">#REF!</definedName>
    <definedName name="zsupermetrics_HgZqhorObHOtZHuyJjpmyYaEPoYntx">#REF!</definedName>
    <definedName name="zsupermetrics_YsFuuYtr8vOdNXCCPiFJIO38NP4b2T">#REF!</definedName>
    <definedName name="zsupermetrics_DQl8lUbpTRu3fayaJJi7lVfOGKjNU4">#REF!</definedName>
    <definedName name="zsupermetrics_YVuzfmsfdurz7Ldl84Rfns8oka6LsS">#REF!</definedName>
    <definedName name="zsupermetrics_4VkB7ij7WO0JjKBEgvjB2GHjSy2Egm">#REF!</definedName>
    <definedName localSheetId="15" name="zsupermetrics_9i4W4hgd80uRpQLMeX0eRnESN8gjyv">'Data - P&amp;L'!$C$13</definedName>
    <definedName name="zsupermetrics_lx4cNai7gT6tH4j08ZRkI21Qlpjioi">#REF!</definedName>
    <definedName name="rdataslayer_d70e473bcafe40a3aa834ce157fb2ba3">#REF!</definedName>
    <definedName localSheetId="15" name="zsupermetrics_NugLlrQxlKiqhxQae8EFpITBm1pLCj">'Data - P&amp;L'!$B$6:$C$13</definedName>
    <definedName name="zsupermetrics_8xojRjNDjo2jWHGDWjFEhflhyIq3Hq">Summary!$K$9:$K$33</definedName>
    <definedName name="zsupermetrics_FEamnpN5FsVYF0RtUTXAwunZ388Tkc">Forecast!$A$113:$C$141</definedName>
    <definedName name="rdataslayer_3753ddf3234e496aa261974a0222e193">#REF!</definedName>
    <definedName localSheetId="15" name="zsupermetrics_iNpyVy90bWCI0yUaFQpxOtzWMa6sW4">'Data - P&amp;L'!$A$2:$A$3</definedName>
    <definedName localSheetId="15" name="rdataslayer_4a0f150f4f2f4e4f85c890c75b7a1fa4">'Data - P&amp;L'!$D$2:$E$3</definedName>
    <definedName name="zsupermetrics_BioPyGBzcBsy60UCQmPcTuFReEmghI">#REF!</definedName>
    <definedName name="zsupermetrics_qWp7V908pNEYMtfv8QZvSTeDnBAHOU">#REF!</definedName>
    <definedName localSheetId="15" name="zsupermetrics_wbYMmT0YL9bAN0yhimW0ziPFnia9Dx">'Data - P&amp;L'!$A$2:$A$3</definedName>
    <definedName localSheetId="15" name="zsupermetrics_4VkB7ij7WO0JjKBEgvjB2GHjSy2Egm">'Data - P&amp;L'!$B$4:$C$10</definedName>
    <definedName localSheetId="15" name="zsupermetrics_lx4cNai7gT6tH4j08ZRkI21Qlpjioi">'Data - P&amp;L'!$B$4:$C$13</definedName>
    <definedName name="rdataslayer_42b112e4e4be4305bb4c1be75e2dd549">#REF!</definedName>
    <definedName name="rdataslayer_adf57e64065742daa5b4161161b1c3ca">#REF!</definedName>
    <definedName localSheetId="15" name="rdataslayer_adf57e64065742daa5b4161161b1c3ca">'Data - P&amp;L'!$B$4:$D$5</definedName>
    <definedName name="zsupermetrics_NugLlrQxlKiqhxQae8EFpITBm1pLCj">#REF!</definedName>
    <definedName name="zsupermetrics_xwoIpANxRm908eDp5oKTwQpEI8gvD4">#REF!</definedName>
    <definedName localSheetId="15" name="zsupermetrics_YsFuuYtr8vOdNXCCPiFJIO38NP4b2T">'Data - P&amp;L'!$B$4:$C$13</definedName>
    <definedName localSheetId="15" name="rdataslayer_d70e473bcafe40a3aa834ce157fb2ba3">'Data - P&amp;L'!$C$8:$D$9</definedName>
    <definedName localSheetId="15" name="zsupermetrics_HgZqhorObHOtZHuyJjpmyYaEPoYntx">'Data - P&amp;L'!$B$4:$B$5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3">
      <text>
        <t xml:space="preserve">Sum of of COGS*attachment rates</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U19">
      <text>
        <t xml:space="preserve">When the query is refreshed, the add-on will use the credentials of this account, unless it has been logged out, in which case the credentials of the currently logged in account will be used.</t>
      </text>
    </commen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List>
</comments>
</file>

<file path=xl/sharedStrings.xml><?xml version="1.0" encoding="utf-8"?>
<sst xmlns="http://schemas.openxmlformats.org/spreadsheetml/2006/main" count="5076" uniqueCount="2391">
  <si>
    <t>Quantities</t>
  </si>
  <si>
    <t>Sales</t>
  </si>
  <si>
    <t xml:space="preserve"> </t>
  </si>
  <si>
    <t>WED</t>
  </si>
  <si>
    <t>THU</t>
  </si>
  <si>
    <t>FRI</t>
  </si>
  <si>
    <t>SAT</t>
  </si>
  <si>
    <t>SUN</t>
  </si>
  <si>
    <t>MON</t>
  </si>
  <si>
    <t>TUE</t>
  </si>
  <si>
    <t>Notes</t>
  </si>
  <si>
    <t>SBF PRO In Stock (/Storefront/US)</t>
  </si>
  <si>
    <t>Added Add-on Amazon videos on PDPs (US/EU)</t>
  </si>
  <si>
    <t>VAT # in EU receipt emails</t>
  </si>
  <si>
    <t>redirect EU users to .eu site and vice versa</t>
  </si>
  <si>
    <t>AvaTax Plugin disabled</t>
  </si>
  <si>
    <t>Shipping to Canada enabled (US)</t>
  </si>
  <si>
    <t>PayPal Plugin Updated</t>
  </si>
  <si>
    <t>Weekend Sale Up to 25% OFF</t>
  </si>
  <si>
    <t>3in1 Limited time offer removal (/Cart)</t>
  </si>
  <si>
    <t>Winter Sale Up to 30% OFF</t>
  </si>
  <si>
    <t>Valentine's Sale</t>
  </si>
  <si>
    <t>Family Premium Switch functionality EU</t>
  </si>
  <si>
    <t>WOO - Card functionality - switch order of cards and variations</t>
  </si>
  <si>
    <t>SKU3 V2 Discount -13% (Weekend Offer)</t>
  </si>
  <si>
    <t>SKU3 V2 Discount -13% (Winter Sale)</t>
  </si>
  <si>
    <t>SKU3 V1 OOS (US)</t>
  </si>
  <si>
    <t>DTC Revenue</t>
  </si>
  <si>
    <t>- DTC Revenue US&amp;CA</t>
  </si>
  <si>
    <t xml:space="preserve">   - Hardware</t>
  </si>
  <si>
    <t xml:space="preserve">   - Add-ons</t>
  </si>
  <si>
    <t xml:space="preserve">   - Merch</t>
  </si>
  <si>
    <t xml:space="preserve">   - Seeds</t>
  </si>
  <si>
    <t xml:space="preserve">   - Taxes</t>
  </si>
  <si>
    <t xml:space="preserve">   - Shipping</t>
  </si>
  <si>
    <t>- DTC Revenue EU</t>
  </si>
  <si>
    <t>- Yearly Premium Subscription</t>
  </si>
  <si>
    <t xml:space="preserve">   - Yearly Premium Subscription US&amp;CA</t>
  </si>
  <si>
    <t xml:space="preserve">   - Yearly Premium Subscription EU</t>
  </si>
  <si>
    <t>Amazon Revenue</t>
  </si>
  <si>
    <t xml:space="preserve">   - Tax</t>
  </si>
  <si>
    <t xml:space="preserve">   - Gift Wrap</t>
  </si>
  <si>
    <t>Total Revenue</t>
  </si>
  <si>
    <t>B2B Revenue</t>
  </si>
  <si>
    <t>RETAIL Revenue</t>
  </si>
  <si>
    <t>Best Buy</t>
  </si>
  <si>
    <t>Target</t>
  </si>
  <si>
    <t>Costco</t>
  </si>
  <si>
    <t>Chewy</t>
  </si>
  <si>
    <t>Walmart</t>
  </si>
  <si>
    <t>DIGITAL MARKETPLACES Revenue</t>
  </si>
  <si>
    <t>Rachio</t>
  </si>
  <si>
    <t>Weatherflow</t>
  </si>
  <si>
    <t>Huckberry</t>
  </si>
  <si>
    <t>Total Retail Revenue</t>
  </si>
  <si>
    <t>Total DM Revenue</t>
  </si>
  <si>
    <t>Total B2B Revenue</t>
  </si>
  <si>
    <t>App Revenue</t>
  </si>
  <si>
    <t xml:space="preserve">  - Google Store</t>
  </si>
  <si>
    <t xml:space="preserve">  - Apple Store</t>
  </si>
  <si>
    <t xml:space="preserve">  - Comission</t>
  </si>
  <si>
    <t xml:space="preserve">  - Tax</t>
  </si>
  <si>
    <t>Total App Revenue</t>
  </si>
  <si>
    <t>Units Sold (DTC + AMZN)</t>
  </si>
  <si>
    <t>DTC Orders</t>
  </si>
  <si>
    <t>- DTC Orders US&amp;CA</t>
  </si>
  <si>
    <t xml:space="preserve">   - Hardware (units sold)</t>
  </si>
  <si>
    <t xml:space="preserve">   - Add-ons (units sold)</t>
  </si>
  <si>
    <t xml:space="preserve">   - Merch (units sold)</t>
  </si>
  <si>
    <t xml:space="preserve">   - Seeds (units sold)</t>
  </si>
  <si>
    <t xml:space="preserve">   - BB 1 year Pro Subscription</t>
  </si>
  <si>
    <t>- DTC Orders EUROPE</t>
  </si>
  <si>
    <t>Amazon Orders</t>
  </si>
  <si>
    <t>Total Orders</t>
  </si>
  <si>
    <t>B2B Orders</t>
  </si>
  <si>
    <t>RETAIL Orders</t>
  </si>
  <si>
    <t>DIGITAL MARKETPLACES Orders</t>
  </si>
  <si>
    <t>Total Retail Orders</t>
  </si>
  <si>
    <t>Total DM Orders</t>
  </si>
  <si>
    <t>Total B2B Orders</t>
  </si>
  <si>
    <t>App Orders</t>
  </si>
  <si>
    <t>Total App Orders</t>
  </si>
  <si>
    <t>- Meta Spend US (EUR)</t>
  </si>
  <si>
    <t>- Meta Spend EU (EUR</t>
  </si>
  <si>
    <t>Currency rate</t>
  </si>
  <si>
    <t>Meta Spend</t>
  </si>
  <si>
    <t>- Meta US</t>
  </si>
  <si>
    <t>- Meta EU</t>
  </si>
  <si>
    <t>Google Spend</t>
  </si>
  <si>
    <t>- Google Spend US</t>
  </si>
  <si>
    <t>- Google Spend EU</t>
  </si>
  <si>
    <t>Bing Spend</t>
  </si>
  <si>
    <t>TikTok Spend</t>
  </si>
  <si>
    <t>Amazon Spend</t>
  </si>
  <si>
    <t>Best Buy Spend</t>
  </si>
  <si>
    <t>Target Spend</t>
  </si>
  <si>
    <t>Chewy Spend</t>
  </si>
  <si>
    <t>Walmart Spend</t>
  </si>
  <si>
    <t>Rachio Fees</t>
  </si>
  <si>
    <t>Weatherflow Fees</t>
  </si>
  <si>
    <t>Total DTC Spend</t>
  </si>
  <si>
    <t>- DTC Spend US</t>
  </si>
  <si>
    <t>- DTC Spend EU</t>
  </si>
  <si>
    <t>Total Spend</t>
  </si>
  <si>
    <t>App Spend</t>
  </si>
  <si>
    <t>Apple Spend</t>
  </si>
  <si>
    <t>Total APP Spend</t>
  </si>
  <si>
    <t>Blended ROAS</t>
  </si>
  <si>
    <t>Blended ROAS (w/o renewals)</t>
  </si>
  <si>
    <t>Blended ROAS (w/o renewals) &amp; Retail</t>
  </si>
  <si>
    <t>wROAS</t>
  </si>
  <si>
    <t>- wROAS US</t>
  </si>
  <si>
    <t>- wROAS EU</t>
  </si>
  <si>
    <t>wROAS (w/o renewals)</t>
  </si>
  <si>
    <t>- wROAS US (w/o renewals)</t>
  </si>
  <si>
    <t>- wROAS EU (w/o renewals)</t>
  </si>
  <si>
    <t>aROAS</t>
  </si>
  <si>
    <t>appROAS</t>
  </si>
  <si>
    <t>Blended Spend per Unit</t>
  </si>
  <si>
    <t>wSPU</t>
  </si>
  <si>
    <t>- wSPU US</t>
  </si>
  <si>
    <t>- wSPU EU</t>
  </si>
  <si>
    <t>aSPU</t>
  </si>
  <si>
    <t>appCAC</t>
  </si>
  <si>
    <t>Web CR</t>
  </si>
  <si>
    <t>- Web CR US</t>
  </si>
  <si>
    <t>- Web CR EU</t>
  </si>
  <si>
    <t>Web AOV</t>
  </si>
  <si>
    <t>- Web AOV US</t>
  </si>
  <si>
    <t>- Web AOV EU</t>
  </si>
  <si>
    <t>Web AOV (w/o renewals)</t>
  </si>
  <si>
    <t>- Web AOV US (w/o renewals)</t>
  </si>
  <si>
    <t>- Web AOV EU (w/o renewals)</t>
  </si>
  <si>
    <t xml:space="preserve">Web fAOV </t>
  </si>
  <si>
    <t>- fAOV US</t>
  </si>
  <si>
    <t>- fAOV EU</t>
  </si>
  <si>
    <t>Web rAOV</t>
  </si>
  <si>
    <t>- rAOV US</t>
  </si>
  <si>
    <t>- rAOV EU</t>
  </si>
  <si>
    <t>Web rAOV (w/o renewals)</t>
  </si>
  <si>
    <t>- rAOV US (w/o renewals)</t>
  </si>
  <si>
    <t>- rAOV EU (w/o renewals)</t>
  </si>
  <si>
    <t>Web Revenue per Unit</t>
  </si>
  <si>
    <t>- Web Revenue per Unit US</t>
  </si>
  <si>
    <t>- Web Revenue per Unit EU</t>
  </si>
  <si>
    <t>Web Revenue per Unit (w/o renewals)</t>
  </si>
  <si>
    <t>- Web Revenue per Unit US (w/o renewals)</t>
  </si>
  <si>
    <t>- Web Revenue per Unit EU (w/o renewals)</t>
  </si>
  <si>
    <t>Web fRPU</t>
  </si>
  <si>
    <t>- fRPU US</t>
  </si>
  <si>
    <t>- fRPU EU</t>
  </si>
  <si>
    <t>Web rRPU</t>
  </si>
  <si>
    <t>- rRPU US</t>
  </si>
  <si>
    <t>- rRPU EU</t>
  </si>
  <si>
    <t>Amazon Revenue per Unit</t>
  </si>
  <si>
    <t>fAOV EUR</t>
  </si>
  <si>
    <t>rAOV EUR</t>
  </si>
  <si>
    <t>Customers</t>
  </si>
  <si>
    <t>- Customers US</t>
  </si>
  <si>
    <t>- Customers EU</t>
  </si>
  <si>
    <t>Returning</t>
  </si>
  <si>
    <t>- Returning US</t>
  </si>
  <si>
    <t>- Returning EU</t>
  </si>
  <si>
    <t>First-time</t>
  </si>
  <si>
    <t>- First-time US</t>
  </si>
  <si>
    <t>- First-time EU</t>
  </si>
  <si>
    <t>Returning US Orders</t>
  </si>
  <si>
    <t>Returning EU Orders</t>
  </si>
  <si>
    <t>Goal</t>
  </si>
  <si>
    <t>% of Goal</t>
  </si>
  <si>
    <t>Revenue</t>
  </si>
  <si>
    <t>Spend</t>
  </si>
  <si>
    <t>ROAS</t>
  </si>
  <si>
    <t>ROAS_V2 (DTC+AMAZON)</t>
  </si>
  <si>
    <t>Website_ROAS</t>
  </si>
  <si>
    <t>Amazon_ROAS</t>
  </si>
  <si>
    <t>Spend per Unit</t>
  </si>
  <si>
    <t>CR</t>
  </si>
  <si>
    <t>AOV</t>
  </si>
  <si>
    <t>fAOV</t>
  </si>
  <si>
    <t>rAOV</t>
  </si>
  <si>
    <t>Orders</t>
  </si>
  <si>
    <t>Units Sold</t>
  </si>
  <si>
    <t>SBF UNITS SOLD</t>
  </si>
  <si>
    <t>HBF UNITS SOLD</t>
  </si>
  <si>
    <t>CAC per Unit</t>
  </si>
  <si>
    <t>First-time customers</t>
  </si>
  <si>
    <t>Returning customers</t>
  </si>
  <si>
    <t>Revenue per unit</t>
  </si>
  <si>
    <t>JANUARY</t>
  </si>
  <si>
    <t>DAY</t>
  </si>
  <si>
    <t>COMMENT</t>
  </si>
  <si>
    <t>Meta</t>
  </si>
  <si>
    <t>Google</t>
  </si>
  <si>
    <t>TikTok</t>
  </si>
  <si>
    <t>Bing</t>
  </si>
  <si>
    <t>Email</t>
  </si>
  <si>
    <t>Nextdoor</t>
  </si>
  <si>
    <t>-</t>
  </si>
  <si>
    <t>Affiliates (Refersion)</t>
  </si>
  <si>
    <t>All</t>
  </si>
  <si>
    <t>Media Cost</t>
  </si>
  <si>
    <t>Affiliate Fee (20%)</t>
  </si>
  <si>
    <t>Revenue Woocommerce (Platform)</t>
  </si>
  <si>
    <t>Revenue w/o renewals</t>
  </si>
  <si>
    <t>SUM</t>
  </si>
  <si>
    <t>Orders Woocommerce (Platform)</t>
  </si>
  <si>
    <t>Orders w/o renewals</t>
  </si>
  <si>
    <t>Breakdown</t>
  </si>
  <si>
    <t xml:space="preserve">   - Yearly Pro Subscription</t>
  </si>
  <si>
    <t>Units Sold (Gross)</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</si>
  <si>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</si>
  <si>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</si>
  <si>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</si>
  <si>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</si>
  <si>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</si>
  <si>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</si>
  <si>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</si>
  <si>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</si>
  <si>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t>SUM (SKU 1 - SKU 4)</t>
  </si>
  <si>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</si>
  <si>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</si>
  <si>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t>SUM (SKU 5 - SKU 6)</t>
  </si>
  <si>
    <t>Wall Mount</t>
  </si>
  <si>
    <t>Suet Ball Holder</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</si>
  <si>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</si>
  <si>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</si>
  <si>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</si>
  <si>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</si>
  <si>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</si>
  <si>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</si>
  <si>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</si>
  <si>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</si>
  <si>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Nature Cam PRO</t>
  </si>
  <si>
    <t>SUM (Add-ons)</t>
  </si>
  <si>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</si>
  <si>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</si>
  <si>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</si>
  <si>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</si>
  <si>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</si>
  <si>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</si>
  <si>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</si>
  <si>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</si>
  <si>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t>SUM (Seeds)</t>
  </si>
  <si>
    <t>Merch Units Sold (Gross)</t>
  </si>
  <si>
    <t>Merch Units</t>
  </si>
  <si>
    <t>First-time Customers</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</si>
  <si>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</si>
  <si>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</si>
  <si>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</si>
  <si>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</si>
  <si>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</si>
  <si>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</si>
  <si>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</si>
  <si>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</si>
  <si>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</si>
  <si>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</si>
  <si>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</si>
  <si>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</si>
  <si>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</si>
  <si>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</si>
  <si>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</si>
  <si>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</si>
  <si>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</si>
  <si>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</si>
  <si>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Returning Customers</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</si>
  <si>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</si>
  <si>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</si>
  <si>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</si>
  <si>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</si>
  <si>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</si>
  <si>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</si>
  <si>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</si>
  <si>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</si>
  <si>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</si>
  <si>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</si>
  <si>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</si>
  <si>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</si>
  <si>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</si>
  <si>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</si>
  <si>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</si>
  <si>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</si>
  <si>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</si>
  <si>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</si>
  <si>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</si>
  <si>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</si>
  <si>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</si>
  <si>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</si>
  <si>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</si>
  <si>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</si>
  <si>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</si>
  <si>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</si>
  <si>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t>Units Sold (Net)</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</si>
  <si>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</si>
  <si>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</si>
  <si>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</si>
  <si>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</si>
  <si>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</si>
  <si>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</si>
  <si>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</si>
  <si>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</si>
  <si>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</si>
  <si>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</si>
  <si>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</si>
  <si>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</si>
  <si>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</si>
  <si>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</si>
  <si>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</si>
  <si>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</si>
  <si>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</si>
  <si>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</si>
  <si>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Units Sold by Country (Gross)</t>
  </si>
  <si>
    <t>US &amp; CA - Main</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</si>
  <si>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</si>
  <si>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</si>
  <si>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</si>
  <si>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</si>
  <si>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</si>
  <si>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</si>
  <si>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</si>
  <si>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</si>
  <si>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</si>
  <si>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</si>
  <si>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t>Europe (EU, UK, NOR, SWI) - Main</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</si>
  <si>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</si>
  <si>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</si>
  <si>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</si>
  <si>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</si>
  <si>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</si>
  <si>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</si>
  <si>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</si>
  <si>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</si>
  <si>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</si>
  <si>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</si>
  <si>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t>SUM (SKU 1 + SKU 2)</t>
  </si>
  <si>
    <t>SUM (SKU 3 + SKU 4)</t>
  </si>
  <si>
    <t>US &amp; CA - Add-ons</t>
  </si>
  <si>
    <t xml:space="preserve">   Wall Mount</t>
  </si>
  <si>
    <t xml:space="preserve">   Suet Ball Holder</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</si>
  <si>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</si>
  <si>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</si>
  <si>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</si>
  <si>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</si>
  <si>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</si>
  <si>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</si>
  <si>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</si>
  <si>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</si>
  <si>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</si>
  <si>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</si>
  <si>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</si>
  <si>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</si>
  <si>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</si>
  <si>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</si>
  <si>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</si>
  <si>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</si>
  <si>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</si>
  <si>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Revenue by Country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</si>
  <si>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</si>
  <si>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</si>
  <si>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</si>
  <si>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</si>
  <si>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</si>
  <si>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</si>
  <si>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</si>
  <si>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</si>
  <si>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</si>
  <si>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</si>
  <si>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</si>
  <si>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</si>
  <si>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</si>
  <si>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</si>
  <si>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</si>
  <si>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</si>
  <si>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</si>
  <si>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</si>
  <si>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</si>
  <si>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</si>
  <si>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</si>
  <si>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</si>
  <si>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</si>
  <si>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</si>
  <si>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</si>
  <si>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</si>
  <si>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</si>
  <si>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</si>
  <si>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</si>
  <si>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</si>
  <si>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</si>
  <si>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</si>
  <si>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</si>
  <si>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</si>
  <si>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</si>
  <si>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</si>
  <si>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</si>
  <si>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Merch</t>
  </si>
  <si>
    <t>Units - Cancelled by country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</si>
  <si>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</si>
  <si>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</si>
  <si>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</si>
  <si>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</si>
  <si>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</si>
  <si>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</si>
  <si>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</si>
  <si>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</si>
  <si>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</si>
  <si>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</si>
  <si>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</si>
  <si>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</si>
  <si>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</si>
  <si>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</si>
  <si>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</si>
  <si>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</si>
  <si>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</si>
  <si>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</si>
  <si>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</si>
  <si>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</si>
  <si>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</si>
  <si>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</si>
  <si>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</si>
  <si>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</si>
  <si>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</si>
  <si>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</si>
  <si>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</si>
  <si>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</si>
  <si>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</si>
  <si>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t>Europe - Add-ons</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</si>
  <si>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</si>
  <si>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</si>
  <si>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</si>
  <si>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</si>
  <si>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</si>
  <si>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</si>
  <si>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</si>
  <si>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</si>
  <si>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 xml:space="preserve">   TOF (BB pro)</t>
  </si>
  <si>
    <t>Revenue - Cancelled by country (Gross)</t>
  </si>
  <si>
    <t>Total - US &amp; CA</t>
  </si>
  <si>
    <t>SUM - US &amp; CA</t>
  </si>
  <si>
    <t>Hardware - Europe</t>
  </si>
  <si>
    <t>Shipping - Europe</t>
  </si>
  <si>
    <t xml:space="preserve">VAT - Europe </t>
  </si>
  <si>
    <t>SUM - Europe</t>
  </si>
  <si>
    <t>Units - Return for Refund by country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</si>
  <si>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</si>
  <si>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</si>
  <si>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</si>
  <si>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</si>
  <si>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</si>
  <si>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</si>
  <si>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</si>
  <si>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</si>
  <si>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</si>
  <si>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</si>
  <si>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</si>
  <si>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</si>
  <si>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</si>
  <si>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</si>
  <si>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</si>
  <si>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</si>
  <si>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</si>
  <si>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</si>
  <si>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</si>
  <si>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</si>
  <si>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</si>
  <si>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</si>
  <si>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</si>
  <si>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</si>
  <si>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</si>
  <si>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</si>
  <si>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</si>
  <si>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</si>
  <si>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</si>
  <si>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</si>
  <si>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</si>
  <si>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</si>
  <si>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</si>
  <si>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</si>
  <si>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</si>
  <si>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</si>
  <si>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</si>
  <si>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</si>
  <si>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t>Orders Return for Refund - US &amp; CA</t>
  </si>
  <si>
    <t>Orders Return for Refund - Europe</t>
  </si>
  <si>
    <t>Revenue - Returned for Refund by country (Gross)</t>
  </si>
  <si>
    <t>Units - Return for Replacement (Replacement Units &amp; Claims) by country</t>
  </si>
  <si>
    <t>karotenoid</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</si>
  <si>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</si>
  <si>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</si>
  <si>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</si>
  <si>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</si>
  <si>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</si>
  <si>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</si>
  <si>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</si>
  <si>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</si>
  <si>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</si>
  <si>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</si>
  <si>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t>US &amp; CA - Housing/Camera</t>
  </si>
  <si>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</si>
  <si>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 xml:space="preserve">Yellow </t>
    </r>
  </si>
  <si>
    <t xml:space="preserve">Camera module </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</si>
  <si>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</si>
  <si>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</si>
  <si>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</si>
  <si>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</si>
  <si>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</si>
  <si>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</si>
  <si>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</si>
  <si>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</si>
  <si>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</si>
  <si>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</si>
  <si>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t>Europe (EU, UK, NOR, SWI) - Housing/Camera</t>
  </si>
  <si>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</si>
  <si>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Yellow</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</si>
  <si>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</si>
  <si>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</si>
  <si>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</si>
  <si>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</si>
  <si>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</si>
  <si>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</si>
  <si>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</si>
  <si>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</si>
  <si>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</si>
  <si>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</si>
  <si>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</si>
  <si>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</si>
  <si>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</si>
  <si>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</si>
  <si>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</si>
  <si>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</si>
  <si>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Orders Return for Replacement - US &amp; CA</t>
  </si>
  <si>
    <t>Orders Return for Replacement - Europe</t>
  </si>
  <si>
    <t>Undeliverables</t>
  </si>
  <si>
    <t>Orders - Undelivered - US &amp; CA</t>
  </si>
  <si>
    <t>Orders - Undelivered - Europe</t>
  </si>
  <si>
    <t>Chargebacks</t>
  </si>
  <si>
    <t xml:space="preserve">Number of Chargebacks </t>
  </si>
  <si>
    <t>Gross Cost</t>
  </si>
  <si>
    <t>Media Spend</t>
  </si>
  <si>
    <t>Media Fees</t>
  </si>
  <si>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</si>
  <si>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</si>
  <si>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t>COGS Hummingbird feeder</t>
  </si>
  <si>
    <t xml:space="preserve">COGS Hummingbird feeder with Solar Roof </t>
  </si>
  <si>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</si>
  <si>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</si>
  <si>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</si>
  <si>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</si>
  <si>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</si>
  <si>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t>COGS Solar Roof Hummingbird feeder</t>
  </si>
  <si>
    <t>COGS Housing Hummingbird feeder</t>
  </si>
  <si>
    <r>
      <rPr>
        <rFont val="Arial"/>
        <b/>
        <color theme="1"/>
        <sz val="12.0"/>
      </rPr>
      <t>COGS Merch</t>
    </r>
    <r>
      <rPr>
        <rFont val="Arial"/>
        <b val="0"/>
        <color theme="1"/>
        <sz val="12.0"/>
      </rPr>
      <t xml:space="preserve"> (Average)</t>
    </r>
  </si>
  <si>
    <t>COGS Seeds</t>
  </si>
  <si>
    <r>
      <rPr>
        <rFont val="Arial"/>
        <b/>
        <color theme="1"/>
        <sz val="12.0"/>
      </rPr>
      <t>Processing Fee</t>
    </r>
    <r>
      <rPr>
        <rFont val="Arial"/>
        <b val="0"/>
        <color theme="1"/>
        <sz val="12.0"/>
      </rPr>
      <t xml:space="preserve"> (2,90%) </t>
    </r>
    <r>
      <rPr>
        <rFont val="Arial"/>
        <b val="0"/>
        <color theme="1"/>
        <sz val="10.0"/>
      </rPr>
      <t>stripe vs. affirm %</t>
    </r>
  </si>
  <si>
    <r>
      <rPr>
        <rFont val="Arial"/>
        <b/>
        <color theme="1"/>
        <sz val="12.0"/>
      </rPr>
      <t xml:space="preserve">Transaction Fee </t>
    </r>
    <r>
      <rPr>
        <rFont val="Arial"/>
        <b val="0"/>
        <color theme="1"/>
        <sz val="12.0"/>
      </rPr>
      <t xml:space="preserve">($0.30) </t>
    </r>
    <r>
      <rPr>
        <rFont val="Arial"/>
        <b val="0"/>
        <color theme="1"/>
        <sz val="10.0"/>
      </rPr>
      <t>stripe vs. affirm %</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</si>
  <si>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</si>
  <si>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</si>
  <si>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</si>
  <si>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</si>
  <si>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Outbound Shipping - Merch</t>
    </r>
    <r>
      <rPr>
        <rFont val="Arial"/>
        <b val="0"/>
        <color theme="1"/>
        <sz val="12.0"/>
      </rPr>
      <t xml:space="preserve"> (Average)</t>
    </r>
  </si>
  <si>
    <t>Outbound Shipping - Seeds</t>
  </si>
  <si>
    <r>
      <rPr>
        <rFont val="Arial"/>
        <b/>
        <color theme="1"/>
        <sz val="12.0"/>
      </rPr>
      <t>(All sales) US VAT</t>
    </r>
    <r>
      <rPr>
        <rFont val="Arial"/>
        <b val="0"/>
        <color theme="1"/>
        <sz val="12.0"/>
      </rPr>
      <t xml:space="preserve"> (Woo)</t>
    </r>
  </si>
  <si>
    <r>
      <rPr>
        <rFont val="Arial"/>
        <b/>
        <color theme="1"/>
        <sz val="12.0"/>
      </rPr>
      <t xml:space="preserve">(All sales) Europe VAT </t>
    </r>
    <r>
      <rPr>
        <rFont val="Arial"/>
        <b val="0"/>
        <color theme="1"/>
        <sz val="12.0"/>
      </rPr>
      <t>(EU, UK, NOR, SWI) - 22%</t>
    </r>
  </si>
  <si>
    <t>Total Cost</t>
  </si>
  <si>
    <t>Gross Revenue</t>
  </si>
  <si>
    <t>Gross Sales Profit</t>
  </si>
  <si>
    <t>Gross Sales Margin</t>
  </si>
  <si>
    <t>Daily ROAS</t>
  </si>
  <si>
    <t>Gross Complaints</t>
  </si>
  <si>
    <t xml:space="preserve">Cancellations </t>
  </si>
  <si>
    <t>COGS Bird Buddy ($86.90)</t>
  </si>
  <si>
    <t>COGS Bird Buddy with Solar Roof ($97.61)</t>
  </si>
  <si>
    <t>COGS Wall Mount ($5.49)</t>
  </si>
  <si>
    <t>COGS Suet Ball ($1.19)</t>
  </si>
  <si>
    <t>COGS 3-in-1 Nutrition Set ($6.66)</t>
  </si>
  <si>
    <t>COGS Solar Roof Single ($13.44)</t>
  </si>
  <si>
    <t>COGS Perch Extender ($6.00)</t>
  </si>
  <si>
    <t>Inbound Shipping BB units ($11.94)</t>
  </si>
  <si>
    <t xml:space="preserve">Outbound Shipping BB units </t>
  </si>
  <si>
    <t>Inbound Shipping Add-ons ($1.44)</t>
  </si>
  <si>
    <t>Outbound Shipping Add-ons ($6.16)</t>
  </si>
  <si>
    <t>Cancellations value</t>
  </si>
  <si>
    <r>
      <rPr>
        <rFont val="Arial"/>
        <b/>
        <color theme="1"/>
        <sz val="12.0"/>
      </rPr>
      <t xml:space="preserve">Returns for Refund </t>
    </r>
    <r>
      <rPr>
        <rFont val="Arial"/>
        <b val="0"/>
        <color theme="1"/>
        <sz val="12.0"/>
      </rPr>
      <t>(25% adjusted)</t>
    </r>
  </si>
  <si>
    <t xml:space="preserve">COGS Bird Buddy ($86.90) </t>
  </si>
  <si>
    <t xml:space="preserve">COGS Bird Buddy with Solar Roof ($97.61) </t>
  </si>
  <si>
    <t xml:space="preserve">COGS Wall Mount ($5.49) </t>
  </si>
  <si>
    <t xml:space="preserve">COGS Suet Ball ($1.19) </t>
  </si>
  <si>
    <t>30 days return shipping</t>
  </si>
  <si>
    <t>Refunds value</t>
  </si>
  <si>
    <r>
      <rPr>
        <rFont val="Arial"/>
        <b/>
        <color theme="1"/>
        <sz val="12.0"/>
      </rPr>
      <t xml:space="preserve">Returns for Replacements and Claims </t>
    </r>
    <r>
      <rPr>
        <rFont val="Arial"/>
        <b val="0"/>
        <color theme="1"/>
        <sz val="12.0"/>
      </rPr>
      <t>(10% adjusted)</t>
    </r>
  </si>
  <si>
    <t>COGS Housing</t>
  </si>
  <si>
    <t>COGS Camera Module</t>
  </si>
  <si>
    <t>Inbound Shipping Housing</t>
  </si>
  <si>
    <t>Inbound Shipping Camera Module</t>
  </si>
  <si>
    <t>Return Shipping</t>
  </si>
  <si>
    <t xml:space="preserve">   - Returns for Replacement and Claims (New Items, 100%)</t>
  </si>
  <si>
    <t xml:space="preserve">   - COGS Bird Buddy ($86.90)</t>
  </si>
  <si>
    <t xml:space="preserve">   - COGS Bird Buddy with Solar Roof ($97.61)</t>
  </si>
  <si>
    <t xml:space="preserve">   - COGS Hummingbird feeder</t>
  </si>
  <si>
    <t xml:space="preserve">   - COGS Hummingbird feeder with Solar Roof </t>
  </si>
  <si>
    <t xml:space="preserve">   - COGS Wall Mount ($5.49)</t>
  </si>
  <si>
    <t xml:space="preserve">   - COGS Suet Ball ($1.19)</t>
  </si>
  <si>
    <t xml:space="preserve">   - COGS 3-in-1 Nutrition Set ($6.66)</t>
  </si>
  <si>
    <t xml:space="preserve">   - COGS Solar Roof Single ($13.44)</t>
  </si>
  <si>
    <t xml:space="preserve">   - COGS Perch Extender ($6.00)</t>
  </si>
  <si>
    <t xml:space="preserve">   - COGS Housing</t>
  </si>
  <si>
    <t xml:space="preserve">   - COGS Camera Module</t>
  </si>
  <si>
    <t xml:space="preserve">   - COGS Solar Roof Hummingbird feeder</t>
  </si>
  <si>
    <t xml:space="preserve">   - COGS Housing Hummingbird feeder</t>
  </si>
  <si>
    <t xml:space="preserve">   - Inbound Shipping BB units ($11.94)</t>
  </si>
  <si>
    <t xml:space="preserve">   - Outbound Shipping BB units </t>
  </si>
  <si>
    <t xml:space="preserve">   - Inbound Shipping Add-ons ($1.44)</t>
  </si>
  <si>
    <t xml:space="preserve">   - Outbound Shipping Add-ons ($6.16)</t>
  </si>
  <si>
    <t xml:space="preserve">   - Inbound Shipping Housing</t>
  </si>
  <si>
    <t xml:space="preserve">   - Outbound Shipping Housing</t>
  </si>
  <si>
    <t xml:space="preserve">   - Inbound Shipping Camera Module</t>
  </si>
  <si>
    <t xml:space="preserve">   - Outbound Shipping Camera Module</t>
  </si>
  <si>
    <t>Outbound Shipping Cost</t>
  </si>
  <si>
    <t>Chargebacks fee</t>
  </si>
  <si>
    <t>Compensations</t>
  </si>
  <si>
    <t>Cash Out</t>
  </si>
  <si>
    <t>NET Sales Profit</t>
  </si>
  <si>
    <t>Net Sales Margin</t>
  </si>
  <si>
    <t>Gross profit per order</t>
  </si>
  <si>
    <t>Net profit per order</t>
  </si>
  <si>
    <t>Gross profit per feeder</t>
  </si>
  <si>
    <t>Net profit per feeder</t>
  </si>
  <si>
    <t>Returning Revenue</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</si>
  <si>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</si>
  <si>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</si>
  <si>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</si>
  <si>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</si>
  <si>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</si>
  <si>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</si>
  <si>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</si>
  <si>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</si>
  <si>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</si>
  <si>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</si>
  <si>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</si>
  <si>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</si>
  <si>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</si>
  <si>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</si>
  <si>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</si>
  <si>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</si>
  <si>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</si>
  <si>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</si>
  <si>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</si>
  <si>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</si>
  <si>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</si>
  <si>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</si>
  <si>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</si>
  <si>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</si>
  <si>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</si>
  <si>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</si>
  <si>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</si>
  <si>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</si>
  <si>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</si>
  <si>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</si>
  <si>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</si>
  <si>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</si>
  <si>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</si>
  <si>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</si>
  <si>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</si>
  <si>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</si>
  <si>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</si>
  <si>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</si>
  <si>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</si>
  <si>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</si>
  <si>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</si>
  <si>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</si>
  <si>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</si>
  <si>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</si>
  <si>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</si>
  <si>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</si>
  <si>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</si>
  <si>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</si>
  <si>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</si>
  <si>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</si>
  <si>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</si>
  <si>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</si>
  <si>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</si>
  <si>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</si>
  <si>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</si>
  <si>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</si>
  <si>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</si>
  <si>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</si>
  <si>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</si>
  <si>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</si>
  <si>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</si>
  <si>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</si>
  <si>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</si>
  <si>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</si>
  <si>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</si>
  <si>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</si>
  <si>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</si>
  <si>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</si>
  <si>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</si>
  <si>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</si>
  <si>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</si>
  <si>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</si>
  <si>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</si>
  <si>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</si>
  <si>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</si>
  <si>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</si>
  <si>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</si>
  <si>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</si>
  <si>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</si>
  <si>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</si>
  <si>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</si>
  <si>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</si>
  <si>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</si>
  <si>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</si>
  <si>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</si>
  <si>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</si>
  <si>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</si>
  <si>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</si>
  <si>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</si>
  <si>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</si>
  <si>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</si>
  <si>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</si>
  <si>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</si>
  <si>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</si>
  <si>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</si>
  <si>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</si>
  <si>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</si>
  <si>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</si>
  <si>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</si>
  <si>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</si>
  <si>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</si>
  <si>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</si>
  <si>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</si>
  <si>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</si>
  <si>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t>Blue PRO</t>
  </si>
  <si>
    <t>Yellow PRO</t>
  </si>
  <si>
    <t>Blue PRO w/ Solar</t>
  </si>
  <si>
    <t>Yellow PRO w/ Solar</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</si>
  <si>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</si>
  <si>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</si>
  <si>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</si>
  <si>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</si>
  <si>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</si>
  <si>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</si>
  <si>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</si>
  <si>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</si>
  <si>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</si>
  <si>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</si>
  <si>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</si>
  <si>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</si>
  <si>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</si>
  <si>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</si>
  <si>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</si>
  <si>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</si>
  <si>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</si>
  <si>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</si>
  <si>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</si>
  <si>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</si>
  <si>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</si>
  <si>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</si>
  <si>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</si>
  <si>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</si>
  <si>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</si>
  <si>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</si>
  <si>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</si>
  <si>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</si>
  <si>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</si>
  <si>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</si>
  <si>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</si>
  <si>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</si>
  <si>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</si>
  <si>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</si>
  <si>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</si>
  <si>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</si>
  <si>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</si>
  <si>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</si>
  <si>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</si>
  <si>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</si>
  <si>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</si>
  <si>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</si>
  <si>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</si>
  <si>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</si>
  <si>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</si>
  <si>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</si>
  <si>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</si>
  <si>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</si>
  <si>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</si>
  <si>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</si>
  <si>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</si>
  <si>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</si>
  <si>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</si>
  <si>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</si>
  <si>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</si>
  <si>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</si>
  <si>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</si>
  <si>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</si>
  <si>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</si>
  <si>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</si>
  <si>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</si>
  <si>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</si>
  <si>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</si>
  <si>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</si>
  <si>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</si>
  <si>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</si>
  <si>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</si>
  <si>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</si>
  <si>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</si>
  <si>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</si>
  <si>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</si>
  <si>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</si>
  <si>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</si>
  <si>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</si>
  <si>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</si>
  <si>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</si>
  <si>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</si>
  <si>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</si>
  <si>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</si>
  <si>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</si>
  <si>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</si>
  <si>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</si>
  <si>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</si>
  <si>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</si>
  <si>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</si>
  <si>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</si>
  <si>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</si>
  <si>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</si>
  <si>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</si>
  <si>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</si>
  <si>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</si>
  <si>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</si>
  <si>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</si>
  <si>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</si>
  <si>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</si>
  <si>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</si>
  <si>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</si>
  <si>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</si>
  <si>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</si>
  <si>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</si>
  <si>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</si>
  <si>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</si>
  <si>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</si>
  <si>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</si>
  <si>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</si>
  <si>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</si>
  <si>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</si>
  <si>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</si>
  <si>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</si>
  <si>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</si>
  <si>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</si>
  <si>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</si>
  <si>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</si>
  <si>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</si>
  <si>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</si>
  <si>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</si>
  <si>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</si>
  <si>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</si>
  <si>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</si>
  <si>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</si>
  <si>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</si>
  <si>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</si>
  <si>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</si>
  <si>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</si>
  <si>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</si>
  <si>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</si>
  <si>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</si>
  <si>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</si>
  <si>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 xml:space="preserve">Yellow </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</si>
  <si>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</si>
  <si>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</si>
  <si>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</si>
  <si>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</si>
  <si>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</si>
  <si>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</si>
  <si>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</si>
  <si>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Yellow</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</si>
  <si>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</si>
  <si>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</si>
  <si>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</si>
  <si>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</si>
  <si>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</si>
  <si>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</si>
  <si>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</si>
  <si>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</si>
  <si>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</si>
  <si>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</si>
  <si>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</si>
  <si>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</si>
  <si>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</si>
  <si>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</si>
  <si>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</si>
  <si>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</si>
  <si>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</si>
  <si>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</si>
  <si>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</si>
  <si>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</si>
  <si>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</si>
  <si>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</si>
  <si>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</si>
  <si>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theme="1"/>
        <sz val="12.0"/>
      </rPr>
      <t>COGS Merch</t>
    </r>
    <r>
      <rPr>
        <rFont val="Arial"/>
        <b val="0"/>
        <color theme="1"/>
        <sz val="12.0"/>
      </rPr>
      <t xml:space="preserve"> (Average)</t>
    </r>
  </si>
  <si>
    <r>
      <rPr>
        <rFont val="Arial"/>
        <b/>
        <color theme="1"/>
        <sz val="12.0"/>
      </rPr>
      <t>Processing Fee</t>
    </r>
    <r>
      <rPr>
        <rFont val="Arial"/>
        <b val="0"/>
        <color theme="1"/>
        <sz val="12.0"/>
      </rPr>
      <t xml:space="preserve"> (2,90%) </t>
    </r>
    <r>
      <rPr>
        <rFont val="Arial"/>
        <b val="0"/>
        <color theme="1"/>
        <sz val="10.0"/>
      </rPr>
      <t>stripe vs. affirm %</t>
    </r>
  </si>
  <si>
    <r>
      <rPr>
        <rFont val="Arial"/>
        <b/>
        <color theme="1"/>
        <sz val="12.0"/>
      </rPr>
      <t xml:space="preserve">Transaction Fee </t>
    </r>
    <r>
      <rPr>
        <rFont val="Arial"/>
        <b val="0"/>
        <color theme="1"/>
        <sz val="12.0"/>
      </rPr>
      <t xml:space="preserve">($0.30) </t>
    </r>
    <r>
      <rPr>
        <rFont val="Arial"/>
        <b val="0"/>
        <color theme="1"/>
        <sz val="10.0"/>
      </rPr>
      <t>stripe vs. affirm %</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</si>
  <si>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</si>
  <si>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</si>
  <si>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</si>
  <si>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</si>
  <si>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Outbound Shipping - Merch</t>
    </r>
    <r>
      <rPr>
        <rFont val="Arial"/>
        <b val="0"/>
        <color theme="1"/>
        <sz val="12.0"/>
      </rPr>
      <t xml:space="preserve"> (Average)</t>
    </r>
  </si>
  <si>
    <r>
      <rPr>
        <rFont val="Arial"/>
        <b/>
        <color theme="1"/>
        <sz val="12.0"/>
      </rPr>
      <t>(All sales) US VAT</t>
    </r>
    <r>
      <rPr>
        <rFont val="Arial"/>
        <b val="0"/>
        <color theme="1"/>
        <sz val="12.0"/>
      </rPr>
      <t xml:space="preserve"> (Woo)</t>
    </r>
  </si>
  <si>
    <r>
      <rPr>
        <rFont val="Arial"/>
        <b/>
        <color theme="1"/>
        <sz val="12.0"/>
      </rPr>
      <t xml:space="preserve">(All sales) Europe VAT </t>
    </r>
    <r>
      <rPr>
        <rFont val="Arial"/>
        <b val="0"/>
        <color theme="1"/>
        <sz val="12.0"/>
      </rPr>
      <t>(EU, UK, NOR, SWI) - 22%</t>
    </r>
  </si>
  <si>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</si>
  <si>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</si>
  <si>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t>Returning Orders w/o renewals</t>
  </si>
  <si>
    <t>Revenue w/o renewals EURO</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</si>
  <si>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</si>
  <si>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</si>
  <si>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</si>
  <si>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</si>
  <si>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</si>
  <si>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</si>
  <si>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</si>
  <si>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</si>
  <si>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</si>
  <si>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</si>
  <si>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</si>
  <si>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</si>
  <si>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</si>
  <si>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</si>
  <si>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</si>
  <si>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</si>
  <si>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</si>
  <si>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</si>
  <si>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</si>
  <si>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</si>
  <si>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</si>
  <si>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</si>
  <si>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</si>
  <si>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</si>
  <si>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</si>
  <si>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</si>
  <si>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</si>
  <si>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</si>
  <si>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</si>
  <si>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</si>
  <si>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</si>
  <si>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</si>
  <si>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</si>
  <si>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</si>
  <si>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</si>
  <si>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</si>
  <si>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</si>
  <si>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</si>
  <si>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</si>
  <si>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</si>
  <si>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</si>
  <si>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</si>
  <si>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</si>
  <si>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</si>
  <si>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</si>
  <si>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</si>
  <si>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</si>
  <si>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</si>
  <si>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</si>
  <si>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</si>
  <si>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</si>
  <si>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</si>
  <si>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</si>
  <si>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</si>
  <si>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</si>
  <si>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</si>
  <si>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</si>
  <si>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</si>
  <si>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</si>
  <si>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</si>
  <si>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</si>
  <si>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</si>
  <si>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</si>
  <si>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</si>
  <si>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</si>
  <si>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</si>
  <si>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</si>
  <si>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</si>
  <si>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</si>
  <si>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</si>
  <si>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</si>
  <si>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</si>
  <si>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</si>
  <si>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</si>
  <si>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</si>
  <si>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</si>
  <si>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</si>
  <si>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</si>
  <si>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</si>
  <si>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</si>
  <si>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</si>
  <si>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</si>
  <si>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</si>
  <si>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</si>
  <si>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</si>
  <si>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</si>
  <si>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</si>
  <si>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</si>
  <si>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</si>
  <si>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</si>
  <si>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</si>
  <si>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</si>
  <si>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</si>
  <si>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</si>
  <si>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</si>
  <si>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</si>
  <si>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</si>
  <si>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</si>
  <si>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</si>
  <si>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</si>
  <si>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</si>
  <si>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</si>
  <si>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</si>
  <si>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</si>
  <si>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</si>
  <si>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</si>
  <si>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</si>
  <si>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</si>
  <si>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</si>
  <si>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</si>
  <si>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</si>
  <si>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</si>
  <si>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</si>
  <si>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</si>
  <si>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</si>
  <si>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</si>
  <si>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</si>
  <si>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</si>
  <si>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</si>
  <si>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</si>
  <si>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</si>
  <si>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</si>
  <si>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</si>
  <si>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</si>
  <si>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</si>
  <si>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</si>
  <si>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</si>
  <si>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</si>
  <si>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</si>
  <si>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</si>
  <si>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</si>
  <si>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</si>
  <si>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</si>
  <si>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</si>
  <si>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</si>
  <si>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</si>
  <si>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</si>
  <si>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</si>
  <si>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</si>
  <si>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</si>
  <si>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</si>
  <si>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</si>
  <si>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</si>
  <si>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</si>
  <si>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</si>
  <si>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</si>
  <si>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</si>
  <si>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</si>
  <si>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</si>
  <si>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</si>
  <si>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</si>
  <si>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</si>
  <si>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</si>
  <si>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</si>
  <si>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</si>
  <si>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</si>
  <si>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</si>
  <si>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</si>
  <si>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</si>
  <si>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</si>
  <si>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</si>
  <si>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</si>
  <si>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</si>
  <si>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</si>
  <si>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</si>
  <si>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</si>
  <si>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</si>
  <si>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</si>
  <si>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</si>
  <si>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</si>
  <si>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</si>
  <si>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</si>
  <si>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</si>
  <si>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</si>
  <si>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</si>
  <si>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</si>
  <si>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</si>
  <si>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</si>
  <si>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</si>
  <si>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</si>
  <si>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</si>
  <si>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</si>
  <si>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</si>
  <si>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</si>
  <si>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</si>
  <si>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</si>
  <si>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</si>
  <si>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</si>
  <si>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</si>
  <si>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</si>
  <si>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</si>
  <si>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</si>
  <si>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</si>
  <si>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</si>
  <si>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</si>
  <si>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</si>
  <si>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</si>
  <si>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</si>
  <si>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</si>
  <si>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</si>
  <si>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</si>
  <si>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</si>
  <si>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</si>
  <si>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</si>
  <si>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</si>
  <si>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</si>
  <si>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</si>
  <si>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</si>
  <si>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</si>
  <si>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</si>
  <si>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</si>
  <si>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</si>
  <si>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</si>
  <si>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</si>
  <si>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</si>
  <si>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</si>
  <si>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</si>
  <si>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</si>
  <si>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</si>
  <si>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</si>
  <si>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</si>
  <si>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</si>
  <si>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</si>
  <si>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</si>
  <si>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</si>
  <si>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</si>
  <si>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</si>
  <si>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</si>
  <si>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</si>
  <si>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 xml:space="preserve">Yellow </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</si>
  <si>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</si>
  <si>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</si>
  <si>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</si>
  <si>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</si>
  <si>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</si>
  <si>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</si>
  <si>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</si>
  <si>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</si>
  <si>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</si>
  <si>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</si>
  <si>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</si>
  <si>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Yellow</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</si>
  <si>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</si>
  <si>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</si>
  <si>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</si>
  <si>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</si>
  <si>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</si>
  <si>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</si>
  <si>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</si>
  <si>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</si>
  <si>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</si>
  <si>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</si>
  <si>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</si>
  <si>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</si>
  <si>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</si>
  <si>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</si>
  <si>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</si>
  <si>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</si>
  <si>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</si>
  <si>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</si>
  <si>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</si>
  <si>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</si>
  <si>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</si>
  <si>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</si>
  <si>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</si>
  <si>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theme="1"/>
        <sz val="12.0"/>
      </rPr>
      <t>COGS Merch</t>
    </r>
    <r>
      <rPr>
        <rFont val="Arial"/>
        <b val="0"/>
        <color theme="1"/>
        <sz val="12.0"/>
      </rPr>
      <t xml:space="preserve"> (Average)</t>
    </r>
  </si>
  <si>
    <r>
      <rPr>
        <rFont val="Arial"/>
        <b/>
        <color theme="1"/>
        <sz val="12.0"/>
      </rPr>
      <t>Processing Fee</t>
    </r>
    <r>
      <rPr>
        <rFont val="Arial"/>
        <b val="0"/>
        <color theme="1"/>
        <sz val="12.0"/>
      </rPr>
      <t xml:space="preserve"> (2,90%) </t>
    </r>
    <r>
      <rPr>
        <rFont val="Arial"/>
        <b val="0"/>
        <color theme="1"/>
        <sz val="10.0"/>
      </rPr>
      <t>stripe vs. affirm %</t>
    </r>
  </si>
  <si>
    <r>
      <rPr>
        <rFont val="Arial"/>
        <b/>
        <color theme="1"/>
        <sz val="12.0"/>
      </rPr>
      <t xml:space="preserve">Transaction Fee </t>
    </r>
    <r>
      <rPr>
        <rFont val="Arial"/>
        <b val="0"/>
        <color theme="1"/>
        <sz val="12.0"/>
      </rPr>
      <t xml:space="preserve">($0.30) </t>
    </r>
    <r>
      <rPr>
        <rFont val="Arial"/>
        <b val="0"/>
        <color theme="1"/>
        <sz val="10.0"/>
      </rPr>
      <t>stripe vs. affirm %</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</si>
  <si>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</si>
  <si>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</si>
  <si>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</si>
  <si>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</si>
  <si>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Outbound Shipping - Merch</t>
    </r>
    <r>
      <rPr>
        <rFont val="Arial"/>
        <b val="0"/>
        <color theme="1"/>
        <sz val="12.0"/>
      </rPr>
      <t xml:space="preserve"> (Average)</t>
    </r>
  </si>
  <si>
    <r>
      <rPr>
        <rFont val="Arial"/>
        <b/>
        <color theme="1"/>
        <sz val="12.0"/>
      </rPr>
      <t>(All sales) EU VAT</t>
    </r>
    <r>
      <rPr>
        <rFont val="Arial"/>
        <b val="0"/>
        <color theme="1"/>
        <sz val="12.0"/>
      </rPr>
      <t xml:space="preserve"> (Woo)</t>
    </r>
  </si>
  <si>
    <r>
      <rPr>
        <rFont val="Arial"/>
        <b/>
        <i/>
        <color theme="1"/>
        <sz val="10.0"/>
      </rPr>
      <t xml:space="preserve">(All sales) Europe VAT </t>
    </r>
    <r>
      <rPr>
        <rFont val="Arial"/>
        <b val="0"/>
        <i/>
        <color theme="1"/>
        <sz val="10.0"/>
      </rPr>
      <t>(EU, UK, NOR, SWI) - 22% (OLD)</t>
    </r>
  </si>
  <si>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</si>
  <si>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</si>
  <si>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t>rAOV EUR w/o renewals</t>
  </si>
  <si>
    <t>Returning Revenue EUR</t>
  </si>
  <si>
    <t>Amazon (market place)</t>
  </si>
  <si>
    <t>Amazon Platform Fee (15 %)</t>
  </si>
  <si>
    <t>Hardware</t>
  </si>
  <si>
    <t>Addons</t>
  </si>
  <si>
    <t xml:space="preserve">Tax </t>
  </si>
  <si>
    <t xml:space="preserve">Shipping </t>
  </si>
  <si>
    <t>Gift Wrap Price</t>
  </si>
  <si>
    <t>All Amazon</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</si>
  <si>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</si>
  <si>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</si>
  <si>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</si>
  <si>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</si>
  <si>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</si>
  <si>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</si>
  <si>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</si>
  <si>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</si>
  <si>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</si>
  <si>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</si>
  <si>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</si>
  <si>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</si>
  <si>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</si>
  <si>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</si>
  <si>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</si>
  <si>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</si>
  <si>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</si>
  <si>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</si>
  <si>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</si>
  <si>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</si>
  <si>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</si>
  <si>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</si>
  <si>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</si>
  <si>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</si>
  <si>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</si>
  <si>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</si>
  <si>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</si>
  <si>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</si>
  <si>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</si>
  <si>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</si>
  <si>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</si>
  <si>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</si>
  <si>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by country (Gross) - Only selling in US</t>
  </si>
  <si>
    <t>Bird Buddy - Blue - AMAZON.US</t>
  </si>
  <si>
    <r>
      <rPr>
        <rFont val="Arial"/>
        <color theme="1"/>
        <sz val="13.0"/>
      </rPr>
      <t xml:space="preserve">Bird Buddy - Yellow - </t>
    </r>
    <r>
      <rPr>
        <rFont val="Arial"/>
        <color rgb="FF000000"/>
        <sz val="13.0"/>
      </rPr>
      <t>AMAZON.US</t>
    </r>
  </si>
  <si>
    <t>Bird Buddy with Solar Roof Blue - AMAZON.US</t>
  </si>
  <si>
    <t>Bird Buddy with Solar Roof Yellow - AMAZON.US</t>
  </si>
  <si>
    <t>Bird Buddy - AMAZON.EU</t>
  </si>
  <si>
    <t>Bird Buddy with Solar Roof - AMAZON.EU</t>
  </si>
  <si>
    <t>Bird Buddy - AMAZON (OTHER1)</t>
  </si>
  <si>
    <t>Bird Buddy with Solar Roof - AMAZON (OTHER1)</t>
  </si>
  <si>
    <t>All Bird Buddy</t>
  </si>
  <si>
    <t>All Bird Buddy with Solar Roof</t>
  </si>
  <si>
    <r>
      <rPr>
        <rFont val="Arial"/>
        <color theme="1"/>
        <sz val="13.0"/>
      </rPr>
      <t xml:space="preserve">Wall Mount - </t>
    </r>
    <r>
      <rPr>
        <rFont val="Arial"/>
        <color rgb="FF000000"/>
        <sz val="13.0"/>
      </rPr>
      <t>AMAZON.US</t>
    </r>
  </si>
  <si>
    <r>
      <rPr>
        <rFont val="Arial"/>
        <color theme="1"/>
        <sz val="13.0"/>
      </rPr>
      <t xml:space="preserve">Fence Mount - </t>
    </r>
    <r>
      <rPr>
        <rFont val="Arial"/>
        <color rgb="FF000000"/>
        <sz val="13.0"/>
      </rPr>
      <t>AMAZON.US</t>
    </r>
  </si>
  <si>
    <t>Suet Ball Holder - AMAZON.US</t>
  </si>
  <si>
    <r>
      <rPr>
        <rFont val="Arial"/>
        <color theme="1"/>
        <sz val="13.0"/>
      </rPr>
      <t xml:space="preserve">3-in-1 Nutrition Set - </t>
    </r>
    <r>
      <rPr>
        <rFont val="Arial"/>
        <color rgb="FF000000"/>
        <sz val="13.0"/>
      </rPr>
      <t>AMAZON.US</t>
    </r>
  </si>
  <si>
    <r>
      <rPr>
        <rFont val="Arial"/>
        <color theme="1"/>
        <sz val="13.0"/>
      </rPr>
      <t xml:space="preserve">Solar Roof Single - </t>
    </r>
    <r>
      <rPr>
        <rFont val="Arial"/>
        <color rgb="FF000000"/>
        <sz val="13.0"/>
      </rPr>
      <t>AMAZON.US</t>
    </r>
  </si>
  <si>
    <r>
      <rPr>
        <rFont val="Arial"/>
        <color theme="1"/>
        <sz val="13.0"/>
      </rPr>
      <t xml:space="preserve">All </t>
    </r>
    <r>
      <rPr>
        <rFont val="Arial"/>
        <color rgb="FF000000"/>
        <sz val="13.0"/>
      </rPr>
      <t>AMAZON.US</t>
    </r>
  </si>
  <si>
    <t>Wall Mount - AMAZON.EU</t>
  </si>
  <si>
    <t>Fence Mount - AMAZON.EU</t>
  </si>
  <si>
    <t>Suet Ball Holder - AMAZON.EU</t>
  </si>
  <si>
    <t>3-in-1 Nutrition Set - AMAZON.EU</t>
  </si>
  <si>
    <t>Solar Roof Single - AMAZON.EU</t>
  </si>
  <si>
    <t>All AMAZON.EU</t>
  </si>
  <si>
    <t>Wall Mount - AMAZON (OTHER1)</t>
  </si>
  <si>
    <t>Fence Mount - AMAZON (OTHER1)</t>
  </si>
  <si>
    <t>Suet Ball Holder - AMAZON (OTHER1)</t>
  </si>
  <si>
    <t>3-in-1 Nutrition Set - AMAZON (OTHER1)</t>
  </si>
  <si>
    <t>Solar Roof Single - AMAZON (OTHER1)</t>
  </si>
  <si>
    <t>All AMAZON (OTHER1)</t>
  </si>
  <si>
    <t>Revenue by country (Gross) - Only selling in US</t>
  </si>
  <si>
    <r>
      <rPr>
        <rFont val="Arial"/>
        <color theme="1"/>
        <sz val="12.0"/>
      </rPr>
      <t xml:space="preserve">Bird Buddy - </t>
    </r>
    <r>
      <rPr>
        <rFont val="Arial"/>
        <color rgb="FF000000"/>
        <sz val="12.0"/>
      </rPr>
      <t>AMAZON.US</t>
    </r>
  </si>
  <si>
    <t>Bird Buddy with Solar Roof - AMAZON.US</t>
  </si>
  <si>
    <r>
      <rPr>
        <rFont val="Arial"/>
        <color theme="1"/>
        <sz val="12.0"/>
      </rPr>
      <t xml:space="preserve">Wall Mount - </t>
    </r>
    <r>
      <rPr>
        <rFont val="Arial"/>
        <color rgb="FF000000"/>
        <sz val="12.0"/>
      </rPr>
      <t>AMAZON.US</t>
    </r>
  </si>
  <si>
    <r>
      <rPr>
        <rFont val="Arial"/>
        <color theme="1"/>
        <sz val="12.0"/>
      </rPr>
      <t xml:space="preserve">Fence Mount - </t>
    </r>
    <r>
      <rPr>
        <rFont val="Arial"/>
        <color rgb="FF000000"/>
        <sz val="12.0"/>
      </rPr>
      <t>AMAZON.US</t>
    </r>
  </si>
  <si>
    <r>
      <rPr>
        <rFont val="Arial"/>
        <color theme="1"/>
        <sz val="12.0"/>
      </rPr>
      <t xml:space="preserve">3-in-1 Nutrition Set - </t>
    </r>
    <r>
      <rPr>
        <rFont val="Arial"/>
        <color rgb="FF000000"/>
        <sz val="12.0"/>
      </rPr>
      <t>AMAZON.US</t>
    </r>
  </si>
  <si>
    <r>
      <rPr>
        <rFont val="Arial"/>
        <color theme="1"/>
        <sz val="12.0"/>
      </rPr>
      <t xml:space="preserve">Solar Roof Single - </t>
    </r>
    <r>
      <rPr>
        <rFont val="Arial"/>
        <color rgb="FF000000"/>
        <sz val="12.0"/>
      </rPr>
      <t>AMAZON.US</t>
    </r>
  </si>
  <si>
    <r>
      <rPr>
        <rFont val="Arial"/>
        <color theme="1"/>
        <sz val="12.0"/>
      </rPr>
      <t xml:space="preserve">All </t>
    </r>
    <r>
      <rPr>
        <rFont val="Arial"/>
        <color rgb="FF000000"/>
        <sz val="12.0"/>
      </rPr>
      <t>AMAZON.US</t>
    </r>
  </si>
  <si>
    <t>Units Cancelled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</si>
  <si>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</si>
  <si>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</si>
  <si>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</si>
  <si>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</si>
  <si>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</si>
  <si>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</si>
  <si>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</si>
  <si>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</si>
  <si>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</si>
  <si>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</si>
  <si>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t>SUM (SKU 5 + SKU 6)</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</si>
  <si>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</si>
  <si>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</si>
  <si>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</si>
  <si>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</si>
  <si>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</si>
  <si>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</si>
  <si>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 xml:space="preserve">   Nature Cam PRO</t>
  </si>
  <si>
    <t>Units Returned for Refund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</si>
  <si>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</si>
  <si>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</si>
  <si>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</si>
  <si>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</si>
  <si>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</si>
  <si>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</si>
  <si>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</si>
  <si>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</si>
  <si>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</si>
  <si>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</si>
  <si>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</si>
  <si>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</si>
  <si>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</si>
  <si>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</si>
  <si>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</si>
  <si>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</si>
  <si>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t>
  </si>
  <si>
    <r>
      <rPr>
        <rFont val="Arial"/>
        <color theme="1"/>
        <sz val="12.0"/>
      </rPr>
      <t xml:space="preserve">Shipping - </t>
    </r>
    <r>
      <rPr>
        <rFont val="Arial"/>
        <color rgb="FF000000"/>
        <sz val="12.0"/>
      </rPr>
      <t>AMAZON.US</t>
    </r>
  </si>
  <si>
    <r>
      <rPr>
        <rFont val="Arial"/>
        <color theme="1"/>
        <sz val="12.0"/>
      </rPr>
      <t xml:space="preserve">Taxes - </t>
    </r>
    <r>
      <rPr>
        <rFont val="Arial"/>
        <color rgb="FF000000"/>
        <sz val="12.0"/>
      </rPr>
      <t>AMAZON.US</t>
    </r>
  </si>
  <si>
    <r>
      <rPr>
        <rFont val="Arial"/>
        <color theme="1"/>
        <sz val="12.0"/>
      </rPr>
      <t xml:space="preserve">Gift Wrap Price - </t>
    </r>
    <r>
      <rPr>
        <rFont val="Arial"/>
        <color rgb="FF000000"/>
        <sz val="12.0"/>
      </rPr>
      <t>AMAZON.US</t>
    </r>
  </si>
  <si>
    <r>
      <rPr>
        <rFont val="Arial"/>
        <color theme="1"/>
        <sz val="12.0"/>
      </rPr>
      <t xml:space="preserve">All </t>
    </r>
    <r>
      <rPr>
        <rFont val="Arial"/>
        <color rgb="FF000000"/>
        <sz val="12.0"/>
      </rPr>
      <t>AMAZON.US</t>
    </r>
  </si>
  <si>
    <t>Revenue Refunded (Net)</t>
  </si>
  <si>
    <r>
      <rPr>
        <rFont val="Arial"/>
        <color theme="1"/>
        <sz val="12.0"/>
      </rPr>
      <t xml:space="preserve">Hardware - </t>
    </r>
    <r>
      <rPr>
        <rFont val="Arial"/>
        <color rgb="FF000000"/>
        <sz val="12.0"/>
      </rPr>
      <t>AMAZON.US</t>
    </r>
  </si>
  <si>
    <r>
      <rPr>
        <rFont val="Arial"/>
        <color theme="1"/>
        <sz val="12.0"/>
      </rPr>
      <t xml:space="preserve">Shipping - </t>
    </r>
    <r>
      <rPr>
        <rFont val="Arial"/>
        <color rgb="FF000000"/>
        <sz val="12.0"/>
      </rPr>
      <t>AMAZON.US</t>
    </r>
  </si>
  <si>
    <t>Taxes - AMAZON.US</t>
  </si>
  <si>
    <r>
      <rPr>
        <rFont val="Arial"/>
        <color theme="1"/>
        <sz val="12.0"/>
      </rPr>
      <t xml:space="preserve">Gift Wrap Price - </t>
    </r>
    <r>
      <rPr>
        <rFont val="Arial"/>
        <color rgb="FF000000"/>
        <sz val="12.0"/>
      </rPr>
      <t>AMAZON.US</t>
    </r>
  </si>
  <si>
    <r>
      <rPr>
        <rFont val="Arial"/>
        <color theme="1"/>
        <sz val="12.0"/>
      </rPr>
      <t xml:space="preserve">All </t>
    </r>
    <r>
      <rPr>
        <rFont val="Arial"/>
        <color rgb="FF000000"/>
        <sz val="12.0"/>
      </rPr>
      <t>AMAZON.US</t>
    </r>
  </si>
  <si>
    <t>RETURN (Replacement Units &amp; Claims) Amazon</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</si>
  <si>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</si>
  <si>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</si>
  <si>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</si>
  <si>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</si>
  <si>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</si>
  <si>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</si>
  <si>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</si>
  <si>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</si>
  <si>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</si>
  <si>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</si>
  <si>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</si>
  <si>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</si>
  <si>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</si>
  <si>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</si>
  <si>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</si>
  <si>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</si>
  <si>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Parts</t>
  </si>
  <si>
    <t>Housing - Blue</t>
  </si>
  <si>
    <t>Housing - Yellow</t>
  </si>
  <si>
    <t>Camera Module</t>
  </si>
  <si>
    <t>Orders Replaced NA</t>
  </si>
  <si>
    <t>Number of chargebacks</t>
  </si>
  <si>
    <t>Platform Fees</t>
  </si>
  <si>
    <t>Outbound Shipping BB units (FBA Fee + Outbound Shipping)</t>
  </si>
  <si>
    <t>Inbound Shipping Add-ons ($2.27)</t>
  </si>
  <si>
    <t>Outbound Shipping Add-ons (FBA Fee + Outbound Shipping)</t>
  </si>
  <si>
    <t>Storage Fee ($0.24)</t>
  </si>
  <si>
    <t>(All sales) US VAT (AMZN)</t>
  </si>
  <si>
    <t>(All sales) Shipping</t>
  </si>
  <si>
    <t>(All sales) Gift Wrap</t>
  </si>
  <si>
    <t>ALL</t>
  </si>
  <si>
    <t>Total Complaints</t>
  </si>
  <si>
    <t>Cancellations (Ex. "Refunds")</t>
  </si>
  <si>
    <t>Returns for Refund (Ex. "Return") (56% adjusted)</t>
  </si>
  <si>
    <t>Removal Fee</t>
  </si>
  <si>
    <t>Returns for Replacement and Claims (46% adjusted)</t>
  </si>
  <si>
    <t>Returns for Replacement and Claims (New Items, 100%)</t>
  </si>
  <si>
    <t>Chargebacks Fee</t>
  </si>
  <si>
    <t xml:space="preserve">  - Shipping</t>
  </si>
  <si>
    <t>Walmart Fees (15%)</t>
  </si>
  <si>
    <t>Units Sold (Gross) - Walmart</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</si>
  <si>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</si>
  <si>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</si>
  <si>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</si>
  <si>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</si>
  <si>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</si>
  <si>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</si>
  <si>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</si>
  <si>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</si>
  <si>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</si>
  <si>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</si>
  <si>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Walmart</t>
  </si>
  <si>
    <t>Units Cancelled (Gross) - Walmart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</si>
  <si>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</si>
  <si>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</si>
  <si>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</si>
  <si>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</si>
  <si>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</si>
  <si>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</si>
  <si>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</si>
  <si>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</si>
  <si>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</si>
  <si>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</si>
  <si>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Walmart</t>
  </si>
  <si>
    <t xml:space="preserve">Hardware </t>
  </si>
  <si>
    <t xml:space="preserve">Taxes </t>
  </si>
  <si>
    <t>All NA</t>
  </si>
  <si>
    <t>All EU</t>
  </si>
  <si>
    <t>Units Refund (Gross) - Walmart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</si>
  <si>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</si>
  <si>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</si>
  <si>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</si>
  <si>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</si>
  <si>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</si>
  <si>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</si>
  <si>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</si>
  <si>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</si>
  <si>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</si>
  <si>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</si>
  <si>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 xml:space="preserve">Orders Return for Refund </t>
  </si>
  <si>
    <t>Revenue Refunded (Gross) - Walmart</t>
  </si>
  <si>
    <t>RETURN (Replacement Units &amp; Claims) - Walmart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</si>
  <si>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</si>
  <si>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</si>
  <si>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</si>
  <si>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</si>
  <si>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</si>
  <si>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</si>
  <si>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</si>
  <si>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</si>
  <si>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</si>
  <si>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</si>
  <si>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Marketplace Fees</t>
  </si>
  <si>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</si>
  <si>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</si>
  <si>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</si>
  <si>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</si>
  <si>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</si>
  <si>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</si>
  <si>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</si>
  <si>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</si>
  <si>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</si>
  <si>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</si>
  <si>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</si>
  <si>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t>(All sales) US VAT</t>
  </si>
  <si>
    <t>Cancellations</t>
  </si>
  <si>
    <t xml:space="preserve">  COGS Bird Buddy ($86.90)</t>
  </si>
  <si>
    <t xml:space="preserve">  COGS Bird Buddy with Solar Roof ($97.61)</t>
  </si>
  <si>
    <t xml:space="preserve">  COGS Wall Mount ($5.49)</t>
  </si>
  <si>
    <t xml:space="preserve">  COGS Suet Ball ($1.19)</t>
  </si>
  <si>
    <t xml:space="preserve">  COGS 3-in-1 Nutrition Set ($6.66)</t>
  </si>
  <si>
    <t xml:space="preserve">  COGS Solar Roof Single ($13.44)</t>
  </si>
  <si>
    <t xml:space="preserve">  COGS Perch Extender ($6.00)</t>
  </si>
  <si>
    <t xml:space="preserve">  Inbound Shipping BB units ($11.94)</t>
  </si>
  <si>
    <t xml:space="preserve">  Outbound Shipping BB units </t>
  </si>
  <si>
    <t xml:space="preserve">  Cancellations value</t>
  </si>
  <si>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</si>
  <si>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</si>
  <si>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t>Total Cash Out</t>
  </si>
  <si>
    <r>
      <rPr>
        <rFont val="Arial"/>
        <b/>
        <color rgb="FF000000"/>
        <sz val="12.0"/>
      </rPr>
      <t xml:space="preserve">Gross Revenue </t>
    </r>
    <r>
      <rPr>
        <rFont val="Arial"/>
        <b/>
        <color rgb="FF000000"/>
        <sz val="12.0"/>
      </rPr>
      <t>Total</t>
    </r>
  </si>
  <si>
    <r>
      <rPr>
        <rFont val="Arial"/>
        <b/>
        <color rgb="FF000000"/>
        <sz val="12.0"/>
      </rPr>
      <t xml:space="preserve">Gross Sales Profit </t>
    </r>
    <r>
      <rPr>
        <rFont val="Arial"/>
        <b/>
        <color rgb="FF000000"/>
        <sz val="12.0"/>
      </rPr>
      <t>Total</t>
    </r>
  </si>
  <si>
    <t>Gross Sales Margin Total</t>
  </si>
  <si>
    <t>Costco Fees (14%)</t>
  </si>
  <si>
    <t>Units Sold (Gross) - Costco</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</si>
  <si>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</si>
  <si>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</si>
  <si>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</si>
  <si>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</si>
  <si>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</si>
  <si>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</si>
  <si>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</si>
  <si>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</si>
  <si>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</si>
  <si>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</si>
  <si>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Costco</t>
  </si>
  <si>
    <t>Units Cancelled (Gross) - Costco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</si>
  <si>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</si>
  <si>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</si>
  <si>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</si>
  <si>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</si>
  <si>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</si>
  <si>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</si>
  <si>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</si>
  <si>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</si>
  <si>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</si>
  <si>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</si>
  <si>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Costco</t>
  </si>
  <si>
    <t>Units Refund (Gross) - Costco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</si>
  <si>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</si>
  <si>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</si>
  <si>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</si>
  <si>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</si>
  <si>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</si>
  <si>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</si>
  <si>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</si>
  <si>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</si>
  <si>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</si>
  <si>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</si>
  <si>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Costco</t>
  </si>
  <si>
    <t>RETURN (Replacement Units &amp; Claims) - Costco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</si>
  <si>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</si>
  <si>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</si>
  <si>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</si>
  <si>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</si>
  <si>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</si>
  <si>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</si>
  <si>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</si>
  <si>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</si>
  <si>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</si>
  <si>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</si>
  <si>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</si>
  <si>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</si>
  <si>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</si>
  <si>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</si>
  <si>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</si>
  <si>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</si>
  <si>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</si>
  <si>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</si>
  <si>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</si>
  <si>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</si>
  <si>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</si>
  <si>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</si>
  <si>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</si>
  <si>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r>
      <rPr>
        <rFont val="Arial"/>
        <b/>
        <color rgb="FF000000"/>
        <sz val="12.0"/>
      </rPr>
      <t xml:space="preserve">Gross Revenue </t>
    </r>
    <r>
      <rPr>
        <rFont val="Arial"/>
        <b/>
        <color rgb="FF000000"/>
        <sz val="12.0"/>
      </rPr>
      <t>Total</t>
    </r>
  </si>
  <si>
    <r>
      <rPr>
        <rFont val="Arial"/>
        <b/>
        <color rgb="FF000000"/>
        <sz val="12.0"/>
      </rPr>
      <t xml:space="preserve">Gross Sales Profit </t>
    </r>
    <r>
      <rPr>
        <rFont val="Arial"/>
        <b/>
        <color rgb="FF000000"/>
        <sz val="12.0"/>
      </rPr>
      <t>Total</t>
    </r>
  </si>
  <si>
    <t xml:space="preserve">Rachio (Shopify) </t>
  </si>
  <si>
    <t>Rachio Fees (17%)</t>
  </si>
  <si>
    <t>Units Sold (Gross) - Rachio</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</si>
  <si>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</si>
  <si>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</si>
  <si>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</si>
  <si>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</si>
  <si>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</si>
  <si>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</si>
  <si>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</si>
  <si>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</si>
  <si>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</si>
  <si>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</si>
  <si>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Rachio</t>
  </si>
  <si>
    <t>Units Cancelled (Gross) - Rachio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</si>
  <si>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</si>
  <si>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</si>
  <si>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</si>
  <si>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</si>
  <si>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</si>
  <si>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</si>
  <si>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</si>
  <si>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</si>
  <si>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</si>
  <si>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</si>
  <si>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Rachio</t>
  </si>
  <si>
    <t>Units Refund (Gross) - Rachio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</si>
  <si>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</si>
  <si>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</si>
  <si>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</si>
  <si>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</si>
  <si>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</si>
  <si>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</si>
  <si>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</si>
  <si>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</si>
  <si>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</si>
  <si>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</si>
  <si>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Rachio</t>
  </si>
  <si>
    <t>RETURN (Replacement Units &amp; Claims) - Rachio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</si>
  <si>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</si>
  <si>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</si>
  <si>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</si>
  <si>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</si>
  <si>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</si>
  <si>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</si>
  <si>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</si>
  <si>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</si>
  <si>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</si>
  <si>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</si>
  <si>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 xml:space="preserve">Weatherflow (Shopify) </t>
  </si>
  <si>
    <t>Weatherflow Fees (15%)</t>
  </si>
  <si>
    <t>Units Sold (Gross) - Weatherflow</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</si>
  <si>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</si>
  <si>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</si>
  <si>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</si>
  <si>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</si>
  <si>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</si>
  <si>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</si>
  <si>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</si>
  <si>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</si>
  <si>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</si>
  <si>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</si>
  <si>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Weatherflow</t>
  </si>
  <si>
    <t>Units Cancelled (Gross) - Weatherflow</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</si>
  <si>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</si>
  <si>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</si>
  <si>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</si>
  <si>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</si>
  <si>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</si>
  <si>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</si>
  <si>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</si>
  <si>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</si>
  <si>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</si>
  <si>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</si>
  <si>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Weatherflow</t>
  </si>
  <si>
    <t>Units Refund (Gross) - Weatherflow</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</si>
  <si>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</si>
  <si>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</si>
  <si>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</si>
  <si>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</si>
  <si>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</si>
  <si>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</si>
  <si>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</si>
  <si>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</si>
  <si>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</si>
  <si>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</si>
  <si>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Weatherflow</t>
  </si>
  <si>
    <t>RETURN (Replacement Units &amp; Claims) - Weatherflow</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</si>
  <si>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</si>
  <si>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</si>
  <si>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</si>
  <si>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</si>
  <si>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</si>
  <si>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</si>
  <si>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</si>
  <si>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</si>
  <si>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</si>
  <si>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</si>
  <si>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Huckberry Fees (15%)</t>
  </si>
  <si>
    <t>Units Sold (Gross) - Huckberry</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</si>
  <si>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</si>
  <si>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</si>
  <si>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</si>
  <si>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</si>
  <si>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</si>
  <si>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</si>
  <si>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</si>
  <si>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</si>
  <si>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</si>
  <si>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</si>
  <si>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Huckberry</t>
  </si>
  <si>
    <t>Units Cancelled (Gross) - Huckberry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</si>
  <si>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</si>
  <si>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</si>
  <si>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</si>
  <si>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</si>
  <si>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</si>
  <si>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</si>
  <si>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</si>
  <si>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</si>
  <si>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</si>
  <si>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</si>
  <si>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Huckberry</t>
  </si>
  <si>
    <t>Units Refund (Gross) - Huckberry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</si>
  <si>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</si>
  <si>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</si>
  <si>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</si>
  <si>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</si>
  <si>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</si>
  <si>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</si>
  <si>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</si>
  <si>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</si>
  <si>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</si>
  <si>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</si>
  <si>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Huckberry</t>
  </si>
  <si>
    <t>RETURN (Replacement Units &amp; Claims) - Huckberry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</si>
  <si>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</si>
  <si>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</si>
  <si>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</si>
  <si>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</si>
  <si>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</si>
  <si>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</si>
  <si>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</si>
  <si>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</si>
  <si>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</si>
  <si>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</si>
  <si>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Units Sold (Gross) Total (Rachio + Weatherflow + Huckberry)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</si>
  <si>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</si>
  <si>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</si>
  <si>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</si>
  <si>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</si>
  <si>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</si>
  <si>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</si>
  <si>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</si>
  <si>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</si>
  <si>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</si>
  <si>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</si>
  <si>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</si>
  <si>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</si>
  <si>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</si>
  <si>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</si>
  <si>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</si>
  <si>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</si>
  <si>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</si>
  <si>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</si>
  <si>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</si>
  <si>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</si>
  <si>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</si>
  <si>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(All sales) US VAT</t>
    </r>
    <r>
      <rPr>
        <rFont val="Arial"/>
        <b val="0"/>
        <color theme="1"/>
        <sz val="12.0"/>
      </rPr>
      <t xml:space="preserve"> (Rachio)</t>
    </r>
  </si>
  <si>
    <r>
      <rPr>
        <rFont val="Arial"/>
        <b/>
        <color theme="1"/>
        <sz val="12.0"/>
      </rPr>
      <t xml:space="preserve">(All sales) US VAT </t>
    </r>
    <r>
      <rPr>
        <rFont val="Arial"/>
        <b val="0"/>
        <color theme="1"/>
        <sz val="12.0"/>
      </rPr>
      <t xml:space="preserve">(Weatherflow) </t>
    </r>
  </si>
  <si>
    <r>
      <rPr>
        <rFont val="Arial"/>
        <b/>
        <color theme="1"/>
        <sz val="12.0"/>
      </rPr>
      <t xml:space="preserve">(All sales) US VAT </t>
    </r>
    <r>
      <rPr>
        <rFont val="Arial"/>
        <b val="0"/>
        <color theme="1"/>
        <sz val="12.0"/>
      </rPr>
      <t xml:space="preserve">(Huckberry) </t>
    </r>
  </si>
  <si>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</si>
  <si>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</si>
  <si>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r>
      <rPr>
        <rFont val="Arial"/>
        <b/>
        <color rgb="FF000000"/>
        <sz val="12.0"/>
      </rPr>
      <t xml:space="preserve">Gross Revenue </t>
    </r>
    <r>
      <rPr>
        <rFont val="Arial"/>
        <b/>
        <color rgb="FF000000"/>
        <sz val="12.0"/>
      </rPr>
      <t>Total</t>
    </r>
  </si>
  <si>
    <r>
      <rPr>
        <rFont val="Arial"/>
        <b/>
        <color rgb="FF000000"/>
        <sz val="12.0"/>
      </rPr>
      <t xml:space="preserve">Gross Sales Profit </t>
    </r>
    <r>
      <rPr>
        <rFont val="Arial"/>
        <b/>
        <color rgb="FF000000"/>
        <sz val="12.0"/>
      </rPr>
      <t>Total</t>
    </r>
  </si>
  <si>
    <t>Apple Store Sales</t>
  </si>
  <si>
    <t xml:space="preserve">   - Yearly Subscription</t>
  </si>
  <si>
    <t xml:space="preserve">   - Monthly Subscription</t>
  </si>
  <si>
    <t>Google Store Sales</t>
  </si>
  <si>
    <t>Gross Orders</t>
  </si>
  <si>
    <t>Apple Store Orders</t>
  </si>
  <si>
    <t>Google Store Orders</t>
  </si>
  <si>
    <t>Refunded Revenue</t>
  </si>
  <si>
    <t>Refunded Orders</t>
  </si>
  <si>
    <t>Apple Store orders</t>
  </si>
  <si>
    <t>Google Store orders</t>
  </si>
  <si>
    <t>Net Revenue</t>
  </si>
  <si>
    <t>Apple Store</t>
  </si>
  <si>
    <t>Google Store</t>
  </si>
  <si>
    <t>Net Orders</t>
  </si>
  <si>
    <t>Commision Fees &amp; Taxes</t>
  </si>
  <si>
    <r>
      <rPr>
        <rFont val="Arial"/>
        <color theme="1"/>
        <sz val="12.0"/>
      </rPr>
      <t xml:space="preserve">Estimated Apple Store Commision Fee (30%) </t>
    </r>
    <r>
      <rPr>
        <rFont val="Arial"/>
        <color theme="1"/>
        <sz val="9.0"/>
      </rPr>
      <t>--&gt; check again after 1. mil.</t>
    </r>
  </si>
  <si>
    <t>Estimated Apple Store Taxes</t>
  </si>
  <si>
    <r>
      <rPr>
        <rFont val="Arial"/>
        <color theme="1"/>
        <sz val="12.0"/>
      </rPr>
      <t>Estimated Google Store Commision Fee (15%)</t>
    </r>
    <r>
      <rPr>
        <rFont val="Arial"/>
        <color theme="1"/>
        <sz val="9.0"/>
      </rPr>
      <t xml:space="preserve"> --&gt; check again after 1. mil.</t>
    </r>
  </si>
  <si>
    <t xml:space="preserve">Estimated Google Store Taxes </t>
  </si>
  <si>
    <t>Estimated SUM Store Commision Fees</t>
  </si>
  <si>
    <t>Estimated SUM Store Taxes</t>
  </si>
  <si>
    <t>Advertising</t>
  </si>
  <si>
    <t>Estimated Subscription Profit</t>
  </si>
  <si>
    <t xml:space="preserve">   - Estimated Apple Store profit</t>
  </si>
  <si>
    <t xml:space="preserve">   - Estimated Google Store profit</t>
  </si>
  <si>
    <t>Estimated SUM Profit</t>
  </si>
  <si>
    <t>For summary</t>
  </si>
  <si>
    <t>Apple</t>
  </si>
  <si>
    <t>Business Metrics</t>
  </si>
  <si>
    <t>Source</t>
  </si>
  <si>
    <t>COGS</t>
  </si>
  <si>
    <t>Attachment Rates</t>
  </si>
  <si>
    <t>Marketing Averages (per first-time order)</t>
  </si>
  <si>
    <t>Fees</t>
  </si>
  <si>
    <t>VAT Averages</t>
  </si>
  <si>
    <t>30 Day Returns</t>
  </si>
  <si>
    <t>Digital Market Places &amp; B2B</t>
  </si>
  <si>
    <t>Bird Buddy</t>
  </si>
  <si>
    <t>Solar Roof</t>
  </si>
  <si>
    <t>Stripe Processing Fee</t>
  </si>
  <si>
    <t>Europe</t>
  </si>
  <si>
    <t>US Shipping</t>
  </si>
  <si>
    <t>Average % tax</t>
  </si>
  <si>
    <t>Bird Buddy with Solar Roof</t>
  </si>
  <si>
    <t>Inbound Shipping</t>
  </si>
  <si>
    <t>Duty</t>
  </si>
  <si>
    <t>ROW</t>
  </si>
  <si>
    <t>EU Shipping</t>
  </si>
  <si>
    <t>Solar Roof Single</t>
  </si>
  <si>
    <t>Fence Mount</t>
  </si>
  <si>
    <t>Outbound Shipping</t>
  </si>
  <si>
    <t>China Tax</t>
  </si>
  <si>
    <t>NA</t>
  </si>
  <si>
    <t>ROW Shipping</t>
  </si>
  <si>
    <t>Taxes and VAT</t>
  </si>
  <si>
    <t>HMF</t>
  </si>
  <si>
    <t>Money Return</t>
  </si>
  <si>
    <t>3-in-1</t>
  </si>
  <si>
    <t>China Tax (7.5%)</t>
  </si>
  <si>
    <t>MPF</t>
  </si>
  <si>
    <t>Bird Buddy w/ Solar</t>
  </si>
  <si>
    <t>Duty (3.4%)</t>
  </si>
  <si>
    <t>Solar Roof China Tax</t>
  </si>
  <si>
    <t>3-in-1 Nutrition Set</t>
  </si>
  <si>
    <t>Processing Fee (2,90%)</t>
  </si>
  <si>
    <t>Solar Roof Duty</t>
  </si>
  <si>
    <t>Perch Extender</t>
  </si>
  <si>
    <t>Transaction Fee ($0.30)</t>
  </si>
  <si>
    <t>Chargeback Fee (Stripe)</t>
  </si>
  <si>
    <t>Avg. Merch Cost</t>
  </si>
  <si>
    <t>OTHER 2</t>
  </si>
  <si>
    <t>OTHER 1</t>
  </si>
  <si>
    <t>Avg. Merch Cost without Calendar</t>
  </si>
  <si>
    <t>OTHER 3</t>
  </si>
  <si>
    <t>Stripe</t>
  </si>
  <si>
    <t>SBF Housing</t>
  </si>
  <si>
    <t>OTHER 4</t>
  </si>
  <si>
    <t>Affirm</t>
  </si>
  <si>
    <t>SBF Camera</t>
  </si>
  <si>
    <t>OTHER 5</t>
  </si>
  <si>
    <t>Affirm processing fee</t>
  </si>
  <si>
    <t>Hummingbird Feeder</t>
  </si>
  <si>
    <t>Affirm transaction fee</t>
  </si>
  <si>
    <t>Hummingbird Feeder with Solar Roof</t>
  </si>
  <si>
    <t>Solar Roof (Hummingbird Feeder)</t>
  </si>
  <si>
    <t>Housing (Hummingbird Feeder)</t>
  </si>
  <si>
    <t>Outbound shipping</t>
  </si>
  <si>
    <t>Bird buddy</t>
  </si>
  <si>
    <t>Add-ons</t>
  </si>
  <si>
    <t>*w/o CA weight</t>
  </si>
  <si>
    <t>Outbound (NA)</t>
  </si>
  <si>
    <t>App Advertising</t>
  </si>
  <si>
    <t>Outbound (Europe)</t>
  </si>
  <si>
    <t>Meta Share to Apple Store</t>
  </si>
  <si>
    <t>Outbound (ROW)</t>
  </si>
  <si>
    <t>Meta Share to Google Store</t>
  </si>
  <si>
    <t>3PL Costs</t>
  </si>
  <si>
    <t>Handling Fee</t>
  </si>
  <si>
    <t>Serial Capture</t>
  </si>
  <si>
    <t>Storage</t>
  </si>
  <si>
    <t>Supplies cost</t>
  </si>
  <si>
    <t>Pick charge</t>
  </si>
  <si>
    <t>Pollybag cost</t>
  </si>
  <si>
    <t>Carton cost</t>
  </si>
  <si>
    <t>Total outbound (NA)</t>
  </si>
  <si>
    <t>Total outbound (Europe)</t>
  </si>
  <si>
    <t>Total outbound (ROW)</t>
  </si>
  <si>
    <t>Inbound shipping</t>
  </si>
  <si>
    <t>Inbound (NA)</t>
  </si>
  <si>
    <t>Inbound (Europe)</t>
  </si>
  <si>
    <t>Inbound (ROW)</t>
  </si>
  <si>
    <t>AMAZON Logistics</t>
  </si>
  <si>
    <t>https://docs.google.com/spreadsheets/d/1Dn0q7h1bHxXdG0N9KpcqzFo0tWUWYXOrRX7yxv3G1E0/edit#gid=1264242332</t>
  </si>
  <si>
    <t>Inbound</t>
  </si>
  <si>
    <t>Storage Fee</t>
  </si>
  <si>
    <t>AMAZON Fees</t>
  </si>
  <si>
    <t>FBA fee for units</t>
  </si>
  <si>
    <t>FBA fee for addons</t>
  </si>
  <si>
    <t>Sales Fee</t>
  </si>
  <si>
    <t>AMAZON Shipping</t>
  </si>
  <si>
    <t>BB units Shipping</t>
  </si>
  <si>
    <t>Addons Shipping</t>
  </si>
  <si>
    <t>COGS adjustment for DTC</t>
  </si>
  <si>
    <t>Returns for refunds</t>
  </si>
  <si>
    <t>Returns for replacements</t>
  </si>
  <si>
    <t>COGS adjustment for Amazon</t>
  </si>
  <si>
    <t>Amazon Removal Fee</t>
  </si>
  <si>
    <t>Units</t>
  </si>
  <si>
    <t>https://docs.google.com/document/d/1m1D0mcq6_cpIUs4Z2pSMjDX9L4kRSfAwaLu0UKQppIM/edit?usp=sharing</t>
  </si>
  <si>
    <t>Explanation for Returns, Cancellations, Replacements calculation</t>
  </si>
  <si>
    <t>https://docs.google.com/spreadsheets/d/1JFD6SusYZSq5MvMm0PnCaYPmLBVKBKvK09yjZIlSFN4/edit#gid=0</t>
  </si>
  <si>
    <t>Amazon Modelling for cancelled orders</t>
  </si>
  <si>
    <r>
      <rPr>
        <rFont val="Arial"/>
        <b/>
        <color rgb="FFF6B26B"/>
      </rPr>
      <t>Regular Price</t>
    </r>
    <r>
      <rPr>
        <rFont val="Arial"/>
        <b/>
        <color theme="1"/>
      </rPr>
      <t xml:space="preserve"> numbers for Amazon Modelling cancelled orders </t>
    </r>
  </si>
  <si>
    <t>Full Price Template for cancelled orders</t>
  </si>
  <si>
    <t>item-tax</t>
  </si>
  <si>
    <t>shipping-price</t>
  </si>
  <si>
    <r>
      <rPr>
        <rFont val="Arial"/>
        <b/>
        <color rgb="FFE06666"/>
      </rPr>
      <t>MAP Price</t>
    </r>
    <r>
      <rPr>
        <rFont val="Arial"/>
        <b/>
        <color theme="1"/>
      </rPr>
      <t xml:space="preserve"> numbers for Amazon Modelling cancelled orders </t>
    </r>
  </si>
  <si>
    <t>shipping-tax</t>
  </si>
  <si>
    <t>gift-wrap-price</t>
  </si>
  <si>
    <t>gift-wrap-tax</t>
  </si>
  <si>
    <t>item-promotion-discount</t>
  </si>
  <si>
    <t>ship-promotion-discount</t>
  </si>
  <si>
    <t>B2B</t>
  </si>
  <si>
    <t>Agency Fee</t>
  </si>
  <si>
    <t>NET NET</t>
  </si>
  <si>
    <t>Agency transportation best buy</t>
  </si>
  <si>
    <t>*Dejan sporoči</t>
  </si>
  <si>
    <t>Number of participants</t>
  </si>
  <si>
    <t>Engagement Rate</t>
  </si>
  <si>
    <t>Did you buy this for your household?</t>
  </si>
  <si>
    <t>Yes</t>
  </si>
  <si>
    <t>No</t>
  </si>
  <si>
    <t>Did you buy this as a gift?</t>
  </si>
  <si>
    <t>Are you a new or existing customer?</t>
  </si>
  <si>
    <t>New customer</t>
  </si>
  <si>
    <t>Existing customer</t>
  </si>
  <si>
    <t>How old are you?</t>
  </si>
  <si>
    <t>18-24</t>
  </si>
  <si>
    <t>25-34</t>
  </si>
  <si>
    <t>35-44</t>
  </si>
  <si>
    <t>45-54</t>
  </si>
  <si>
    <t>55-64</t>
  </si>
  <si>
    <t>65+</t>
  </si>
  <si>
    <t>What is your gender?</t>
  </si>
  <si>
    <t>Male</t>
  </si>
  <si>
    <t>Female</t>
  </si>
  <si>
    <t>New Customers</t>
  </si>
  <si>
    <t>Who is this for?</t>
  </si>
  <si>
    <t>Just me</t>
  </si>
  <si>
    <t>My parents</t>
  </si>
  <si>
    <t>Spouse</t>
  </si>
  <si>
    <t>I will use with my family</t>
  </si>
  <si>
    <t>Where did you hear about Bird Buddy?</t>
  </si>
  <si>
    <t>Facebook / Instagram</t>
  </si>
  <si>
    <t>I saw an ad</t>
  </si>
  <si>
    <t>I saw a post about Bird Buddy on my friend's feed</t>
  </si>
  <si>
    <t>I saw an organic post from Bird Buddy</t>
  </si>
  <si>
    <t>Friends / Family</t>
  </si>
  <si>
    <t>TV / Radio</t>
  </si>
  <si>
    <t>Blog / Article</t>
  </si>
  <si>
    <t>Reddit</t>
  </si>
  <si>
    <t>Google, Youtube</t>
  </si>
  <si>
    <t>Yahoo, Bing</t>
  </si>
  <si>
    <t>Existing Customers</t>
  </si>
  <si>
    <t>Post-purchase Survey</t>
  </si>
  <si>
    <t>Total</t>
  </si>
  <si>
    <t>%</t>
  </si>
  <si>
    <t>Total submissions:</t>
  </si>
  <si>
    <t>% Did you buy this for your household?</t>
  </si>
  <si>
    <t>% Did you buy this as a gift?</t>
  </si>
  <si>
    <t>% Are you a new or existing customer?</t>
  </si>
  <si>
    <t>% Who is this for?</t>
  </si>
  <si>
    <t>% Where did you hear about Bird Buddy?</t>
  </si>
  <si>
    <t>Where on Facebook/Instagram have you heard about Bird Buddy?</t>
  </si>
  <si>
    <t>% Where on Facebook/Instagram have you heard about Bird Buddy?</t>
  </si>
  <si>
    <t>FROM ADS MANAGER</t>
  </si>
  <si>
    <t xml:space="preserve">   - Sales</t>
  </si>
  <si>
    <t xml:space="preserve">   - Orders</t>
  </si>
  <si>
    <t xml:space="preserve">   - Spend</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</si>
  <si>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</si>
  <si>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</si>
  <si>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</si>
  <si>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</si>
  <si>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</si>
  <si>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</si>
  <si>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</si>
  <si>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</si>
  <si>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</si>
  <si>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</si>
  <si>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</si>
  <si>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</si>
  <si>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</si>
  <si>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</si>
  <si>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</si>
  <si>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</si>
  <si>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</si>
  <si>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</si>
  <si>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TOTAL</t>
  </si>
  <si>
    <t>IndieGoGo Revenue</t>
  </si>
  <si>
    <t xml:space="preserve">   - Fees</t>
  </si>
  <si>
    <t>IndieGoGo Revenue Breakdown</t>
  </si>
  <si>
    <t>Smart Bird Bath with Solar Roof and Water Pump</t>
  </si>
  <si>
    <t>Smart Bird Bath without Solar Roof and Water Pump</t>
  </si>
  <si>
    <t>Bird Bath Housing without Solar Roof and Water Pump</t>
  </si>
  <si>
    <t>Solar Roof and Water Pump</t>
  </si>
  <si>
    <t>Pole Mounting System with Pollinator Base</t>
  </si>
  <si>
    <t>IndieGoGo Orders</t>
  </si>
  <si>
    <t>IndieGoGo Quantities</t>
  </si>
  <si>
    <t>IndieGoGo Quantities Breakdown (New Products)</t>
  </si>
  <si>
    <t>IndieGoGo Quantities Breakdown (Other Products)</t>
  </si>
  <si>
    <t>Smart Bird Feeder with Solar Roof</t>
  </si>
  <si>
    <t>Smart Bird Feeder</t>
  </si>
  <si>
    <t>Smart Hummingbird Feeder</t>
  </si>
  <si>
    <t>Smart Hummingbird Feeder with Solar Roof</t>
  </si>
  <si>
    <t>Smart Hummingbird Feeder Solar Roof</t>
  </si>
  <si>
    <t>Smart Hummingbird Feeder housing</t>
  </si>
  <si>
    <t>Avian Choice</t>
  </si>
  <si>
    <t>Seasonal Curation</t>
  </si>
  <si>
    <t>Buddy Bites</t>
  </si>
  <si>
    <t>Snack n' Soar</t>
  </si>
  <si>
    <t>1 year Bird Buddy PRO subscription</t>
  </si>
  <si>
    <t>Supermetrics Queries</t>
  </si>
  <si>
    <t>All the queries created by Supermetrics are stored here, each in its own row.</t>
  </si>
  <si>
    <t>On this sheet you can:</t>
  </si>
  <si>
    <t>1. Modify the parameters of a query. Any changes will be visible when you run a refresh.</t>
  </si>
  <si>
    <t>2. Remove a query by deleting its row</t>
  </si>
  <si>
    <t>Europe/Paris</t>
  </si>
  <si>
    <t>3. Add new queries: type a range address and query parameters, leave the query ID empty. The query will be added when you run a refresh. (Of course, it's much easier to use the sidebar to add new queries.)</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</si>
  <si>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</si>
  <si>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Don't delete or rename this sheet. If you delete or rename it, your existing queries can no longer be refreshed. Hiding the sheet is OK. Also, don't delete any rows above row 21.</t>
  </si>
  <si>
    <t>Query ID</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</si>
  <si>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</si>
  <si>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</si>
  <si>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</si>
  <si>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</si>
  <si>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</si>
  <si>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</si>
  <si>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</si>
  <si>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</si>
  <si>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</si>
  <si>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</si>
  <si>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</si>
  <si>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</si>
  <si>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</si>
  <si>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</si>
  <si>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</si>
  <si>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</si>
  <si>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</si>
  <si>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</si>
  <si>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</si>
  <si>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</si>
  <si>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</si>
  <si>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</si>
  <si>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Sort</t>
  </si>
  <si>
    <t>Max rows</t>
  </si>
  <si>
    <t>Max pivot categories</t>
  </si>
  <si>
    <t>Special settings</t>
  </si>
  <si>
    <t>Other parameters</t>
  </si>
  <si>
    <t>Result type</t>
  </si>
  <si>
    <t>Language/country</t>
  </si>
  <si>
    <t>Translate to</t>
  </si>
  <si>
    <t>SQL</t>
  </si>
  <si>
    <t>Database name</t>
  </si>
  <si>
    <t>Range address (static)</t>
  </si>
  <si>
    <t>Report type</t>
  </si>
  <si>
    <t>Highlight with colour</t>
  </si>
  <si>
    <t>Refresh with user account</t>
  </si>
  <si>
    <t>Returned data</t>
  </si>
  <si>
    <t>Refresh button number</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</si>
  <si>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</si>
  <si>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</si>
  <si>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</si>
  <si>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</si>
  <si>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</si>
  <si>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</si>
  <si>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</si>
  <si>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</si>
  <si>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</si>
  <si>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</si>
  <si>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</si>
  <si>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</si>
  <si>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</si>
  <si>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</si>
  <si>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</si>
  <si>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</si>
  <si>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</si>
  <si>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</si>
  <si>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</si>
  <si>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</si>
  <si>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</si>
  <si>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</si>
  <si>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</si>
  <si>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</si>
  <si>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</si>
  <si>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</si>
  <si>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</si>
  <si>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</si>
  <si>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</si>
  <si>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</si>
  <si>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</si>
  <si>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</si>
  <si>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</si>
  <si>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</si>
  <si>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</si>
  <si>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</si>
  <si>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</si>
  <si>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</si>
  <si>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</si>
  <si>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</si>
  <si>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</si>
  <si>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refreshButtonNumber</t>
  </si>
  <si>
    <t>FEamnpN5FsVYF0RtUTXAwunZ388Tkc</t>
  </si>
  <si>
    <t>Refreshed successfully</t>
  </si>
  <si>
    <t>TABLE</t>
  </si>
  <si>
    <t>GAWA</t>
  </si>
  <si>
    <t>thismonth</t>
  </si>
  <si>
    <t>["388437373`Bird Buddy - WooCommerce"]</t>
  </si>
  <si>
    <t>["sessions","activeUsers"]</t>
  </si>
  <si>
    <t>["date"]</t>
  </si>
  <si>
    <t>[]</t>
  </si>
  <si>
    <t>{}</t>
  </si>
  <si>
    <t>Forecast'!A113:C141</t>
  </si>
  <si>
    <t>ziga.skrabl@mybirdbuddy.com</t>
  </si>
  <si>
    <t>Start date:</t>
  </si>
  <si>
    <t>End date:</t>
  </si>
  <si>
    <t>28/02/2024</t>
  </si>
  <si>
    <t>2023 benchmark per month</t>
  </si>
  <si>
    <t>2023 benchmark per day</t>
  </si>
  <si>
    <t>Days</t>
  </si>
  <si>
    <t>REVENUE</t>
  </si>
  <si>
    <t>AVG revenue per month</t>
  </si>
  <si>
    <t>AVG revenue per day</t>
  </si>
  <si>
    <t>Current day</t>
  </si>
  <si>
    <t>AVG orders per month</t>
  </si>
  <si>
    <t>AVG orders per day</t>
  </si>
  <si>
    <t>ACTUALS</t>
  </si>
  <si>
    <t>Linear Projection</t>
  </si>
  <si>
    <t>AVG investments per month</t>
  </si>
  <si>
    <t>AVG investments per day</t>
  </si>
  <si>
    <t>DAYS</t>
  </si>
  <si>
    <t>REVENUE PLAN</t>
  </si>
  <si>
    <t>% Plan (linear projection)</t>
  </si>
  <si>
    <t>Linear Projection GAP</t>
  </si>
  <si>
    <t>Avg users per month</t>
  </si>
  <si>
    <t>Avg users per day (cca.)</t>
  </si>
  <si>
    <t>AVG ROAS per month</t>
  </si>
  <si>
    <t>AVG CPO per month</t>
  </si>
  <si>
    <t>AVG CR per month</t>
  </si>
  <si>
    <t>AVG AOV per month</t>
  </si>
  <si>
    <t>How can we achieve the plan? (KPI-s perspective) - MTD</t>
  </si>
  <si>
    <t>Planned MTD</t>
  </si>
  <si>
    <t>Actuals MTD</t>
  </si>
  <si>
    <t>Realization %</t>
  </si>
  <si>
    <t>Planned revenue</t>
  </si>
  <si>
    <t>Planned orders</t>
  </si>
  <si>
    <t>Planned investments (marketing activites)</t>
  </si>
  <si>
    <t>Planned ROAS</t>
  </si>
  <si>
    <t>Planned CPO</t>
  </si>
  <si>
    <t>Planned CR (DTC)</t>
  </si>
  <si>
    <t>DTC orders</t>
  </si>
  <si>
    <t>Planned AOV</t>
  </si>
  <si>
    <t>Planned Website traffic (DTC)</t>
  </si>
  <si>
    <t>Legend:</t>
  </si>
  <si>
    <t>plan input data</t>
  </si>
  <si>
    <t>formulas</t>
  </si>
  <si>
    <t>INVESTMENTS</t>
  </si>
  <si>
    <t>INVESTMENT PLAN</t>
  </si>
  <si>
    <t>TRAFFIC (Sessions GA4)</t>
  </si>
  <si>
    <t>TRAFFIC PLAN</t>
  </si>
  <si>
    <t>Date</t>
  </si>
  <si>
    <t>Sessions</t>
  </si>
  <si>
    <t>Active users</t>
  </si>
  <si>
    <t>Best Buy 🟡</t>
  </si>
  <si>
    <t>Best Buy Commission (17%, pri solar $239 je 15%, pri BF $209 imajo 10%)</t>
  </si>
  <si>
    <t>Agency Comission</t>
  </si>
  <si>
    <t>Units Sold (Net) - Best Buy</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</si>
  <si>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</si>
  <si>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</si>
  <si>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</si>
  <si>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</si>
  <si>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</si>
  <si>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</si>
  <si>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</si>
  <si>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</si>
  <si>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</si>
  <si>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</si>
  <si>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Best Buy</t>
  </si>
  <si>
    <t>Units Cancelled (Gross) - Best Buy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</si>
  <si>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</si>
  <si>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</si>
  <si>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</si>
  <si>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</si>
  <si>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</si>
  <si>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</si>
  <si>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</si>
  <si>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</si>
  <si>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</si>
  <si>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</si>
  <si>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Best Buy</t>
  </si>
  <si>
    <t>Units Refund (Gross) - Best Buy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</si>
  <si>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</si>
  <si>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</si>
  <si>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</si>
  <si>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</si>
  <si>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</si>
  <si>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</si>
  <si>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</si>
  <si>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</si>
  <si>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</si>
  <si>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</si>
  <si>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Best Buy</t>
  </si>
  <si>
    <t>Target 🔴</t>
  </si>
  <si>
    <t>Target Commission (28.75%)</t>
  </si>
  <si>
    <t>Units Sold (Gross) - Target</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</si>
  <si>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</si>
  <si>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</si>
  <si>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</si>
  <si>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</si>
  <si>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</si>
  <si>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</si>
  <si>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</si>
  <si>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</si>
  <si>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</si>
  <si>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</si>
  <si>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Cancalled &amp; Refunds - Target</t>
  </si>
  <si>
    <t>Units Cancelled (Gross) - Target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</si>
  <si>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</si>
  <si>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</si>
  <si>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</si>
  <si>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</si>
  <si>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</si>
  <si>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</si>
  <si>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</si>
  <si>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</si>
  <si>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</si>
  <si>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</si>
  <si>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Target</t>
  </si>
  <si>
    <t>Units Refund (Gross) - Target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</si>
  <si>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</si>
  <si>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</si>
  <si>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</si>
  <si>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</si>
  <si>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</si>
  <si>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</si>
  <si>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</si>
  <si>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</si>
  <si>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</si>
  <si>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</si>
  <si>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Target</t>
  </si>
  <si>
    <t>Commission</t>
  </si>
  <si>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</si>
  <si>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</si>
  <si>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</si>
  <si>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</si>
  <si>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</si>
  <si>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</si>
  <si>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</si>
  <si>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</si>
  <si>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</si>
  <si>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</si>
  <si>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</si>
  <si>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t>Gross Revenue Best Buy</t>
  </si>
  <si>
    <t>Gross Revenue Target</t>
  </si>
  <si>
    <t>Gross Sales Profit Best Buy</t>
  </si>
  <si>
    <t>Gross Sales Profit Target</t>
  </si>
  <si>
    <t>Revenue Rachio (Shopify)</t>
  </si>
  <si>
    <t>Revenue Weatherflow (Shopify)</t>
  </si>
  <si>
    <t>Revenue Best Buy</t>
  </si>
  <si>
    <t>Revenue - All</t>
  </si>
  <si>
    <t>Orders Rachio (Shopify)</t>
  </si>
  <si>
    <t>Orders Weatherflow (Shopify)</t>
  </si>
  <si>
    <t>Orders Best Buy</t>
  </si>
  <si>
    <t>Orders - All</t>
  </si>
  <si>
    <t>Shopify Platform (Rachio,...)</t>
  </si>
  <si>
    <t>Revenue Shopify (gross)</t>
  </si>
  <si>
    <t>Discounts</t>
  </si>
  <si>
    <t>Shipping Shopify</t>
  </si>
  <si>
    <t>Tax Shopify</t>
  </si>
  <si>
    <t>All Shopify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</si>
  <si>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</si>
  <si>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</si>
  <si>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</si>
  <si>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</si>
  <si>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</si>
  <si>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</si>
  <si>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</si>
  <si>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</si>
  <si>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</si>
  <si>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</si>
  <si>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</si>
  <si>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</si>
  <si>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</si>
  <si>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</si>
  <si>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</si>
  <si>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</si>
  <si>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</si>
  <si>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</si>
  <si>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</si>
  <si>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</si>
  <si>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(Gross) - Best Buy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</si>
  <si>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</si>
  <si>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</si>
  <si>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</si>
  <si>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</si>
  <si>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</si>
  <si>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</si>
  <si>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</si>
  <si>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</si>
  <si>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</si>
  <si>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</si>
  <si>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(Gross) Total = Rachio + Weatherflow</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</si>
  <si>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</si>
  <si>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</si>
  <si>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</si>
  <si>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</si>
  <si>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</si>
  <si>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</si>
  <si>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</si>
  <si>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</si>
  <si>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</si>
  <si>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</si>
  <si>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(Net) - Shopify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</si>
  <si>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</si>
  <si>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</si>
  <si>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</si>
  <si>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</si>
  <si>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</si>
  <si>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</si>
  <si>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</si>
  <si>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</si>
  <si>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</si>
  <si>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</si>
  <si>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Cancelled by country (Gross) - Shopify</t>
  </si>
  <si>
    <r>
      <rPr>
        <rFont val="Arial"/>
        <color theme="1"/>
        <sz val="12.0"/>
      </rPr>
      <t xml:space="preserve">Bird Buddy - </t>
    </r>
    <r>
      <rPr>
        <rFont val="Arial"/>
        <b/>
        <color theme="1"/>
        <sz val="12.0"/>
      </rPr>
      <t>Blue</t>
    </r>
    <r>
      <rPr>
        <rFont val="Arial"/>
        <color theme="1"/>
        <sz val="12.0"/>
      </rPr>
      <t xml:space="preserve"> - NA (United States + Canada)</t>
    </r>
  </si>
  <si>
    <r>
      <rPr>
        <rFont val="Arial"/>
        <color theme="1"/>
        <sz val="12.0"/>
      </rPr>
      <t xml:space="preserve">Bird Buddy - </t>
    </r>
    <r>
      <rPr>
        <rFont val="Arial"/>
        <b/>
        <color theme="1"/>
        <sz val="12.0"/>
      </rPr>
      <t>Yellow</t>
    </r>
    <r>
      <rPr>
        <rFont val="Arial"/>
        <color theme="1"/>
        <sz val="12.0"/>
      </rPr>
      <t xml:space="preserve"> - NA (United States + Canada)</t>
    </r>
  </si>
  <si>
    <r>
      <rPr>
        <rFont val="Arial"/>
        <color theme="1"/>
        <sz val="12.0"/>
      </rPr>
      <t xml:space="preserve">Bird Buddy with Solar Roof - </t>
    </r>
    <r>
      <rPr>
        <rFont val="Arial"/>
        <b/>
        <color theme="1"/>
        <sz val="12.0"/>
      </rPr>
      <t>Blue</t>
    </r>
    <r>
      <rPr>
        <rFont val="Arial"/>
        <color theme="1"/>
        <sz val="12.0"/>
      </rPr>
      <t xml:space="preserve"> - NA (United States + Canada)</t>
    </r>
  </si>
  <si>
    <r>
      <rPr>
        <rFont val="Arial"/>
        <color theme="1"/>
        <sz val="12.0"/>
      </rPr>
      <t xml:space="preserve">Bird Buddy with Solar Roof - </t>
    </r>
    <r>
      <rPr>
        <rFont val="Arial"/>
        <b/>
        <color theme="1"/>
        <sz val="12.0"/>
      </rPr>
      <t>Yellow</t>
    </r>
    <r>
      <rPr>
        <rFont val="Arial"/>
        <color theme="1"/>
        <sz val="12.0"/>
      </rPr>
      <t xml:space="preserve"> - NA (United States + Canada)</t>
    </r>
  </si>
  <si>
    <t>Wall Mount - NA</t>
  </si>
  <si>
    <t>Suet Ball Holder - NA</t>
  </si>
  <si>
    <r>
      <rPr>
        <rFont val="Arial"/>
        <color theme="1"/>
        <sz val="12.0"/>
      </rPr>
      <t xml:space="preserve">3-in-1 Nutrition Set - </t>
    </r>
    <r>
      <rPr>
        <rFont val="Arial"/>
        <b/>
        <color theme="1"/>
        <sz val="12.0"/>
      </rPr>
      <t>Blue</t>
    </r>
    <r>
      <rPr>
        <rFont val="Arial"/>
        <color theme="1"/>
        <sz val="12.0"/>
      </rPr>
      <t xml:space="preserve"> - NA</t>
    </r>
  </si>
  <si>
    <r>
      <rPr>
        <rFont val="Arial"/>
        <color theme="1"/>
        <sz val="12.0"/>
      </rPr>
      <t xml:space="preserve">3-in-1 Nutrition Set - </t>
    </r>
    <r>
      <rPr>
        <rFont val="Arial"/>
        <b/>
        <color theme="1"/>
        <sz val="12.0"/>
      </rPr>
      <t>Yellow</t>
    </r>
    <r>
      <rPr>
        <rFont val="Arial"/>
        <color theme="1"/>
        <sz val="12.0"/>
      </rPr>
      <t xml:space="preserve"> - NA</t>
    </r>
  </si>
  <si>
    <r>
      <rPr>
        <rFont val="Arial"/>
        <color theme="1"/>
        <sz val="12.0"/>
      </rPr>
      <t xml:space="preserve">Solar Roof Single - </t>
    </r>
    <r>
      <rPr>
        <rFont val="Arial"/>
        <b/>
        <color theme="1"/>
        <sz val="12.0"/>
      </rPr>
      <t>Blue</t>
    </r>
    <r>
      <rPr>
        <rFont val="Arial"/>
        <color theme="1"/>
        <sz val="12.0"/>
      </rPr>
      <t xml:space="preserve"> - NA</t>
    </r>
  </si>
  <si>
    <r>
      <rPr>
        <rFont val="Arial"/>
        <color theme="1"/>
        <sz val="12.0"/>
      </rPr>
      <t xml:space="preserve">Solar Roof Single - </t>
    </r>
    <r>
      <rPr>
        <rFont val="Arial"/>
        <b/>
        <color theme="1"/>
        <sz val="12.0"/>
      </rPr>
      <t>Yellow</t>
    </r>
    <r>
      <rPr>
        <rFont val="Arial"/>
        <color theme="1"/>
        <sz val="12.0"/>
      </rPr>
      <t xml:space="preserve"> - NA</t>
    </r>
  </si>
  <si>
    <r>
      <rPr>
        <rFont val="Arial"/>
        <color theme="1"/>
        <sz val="12.0"/>
      </rPr>
      <t xml:space="preserve">Perch Extender - </t>
    </r>
    <r>
      <rPr>
        <rFont val="Arial"/>
        <b/>
        <color theme="1"/>
        <sz val="12.0"/>
      </rPr>
      <t>Blue</t>
    </r>
    <r>
      <rPr>
        <rFont val="Arial"/>
        <color theme="1"/>
        <sz val="12.0"/>
      </rPr>
      <t xml:space="preserve"> - NA</t>
    </r>
  </si>
  <si>
    <r>
      <rPr>
        <rFont val="Arial"/>
        <color theme="1"/>
        <sz val="12.0"/>
      </rPr>
      <t xml:space="preserve">Perch Extender - </t>
    </r>
    <r>
      <rPr>
        <rFont val="Arial"/>
        <b/>
        <color theme="1"/>
        <sz val="12.0"/>
      </rPr>
      <t>Yellow</t>
    </r>
    <r>
      <rPr>
        <rFont val="Arial"/>
        <color theme="1"/>
        <sz val="12.0"/>
      </rPr>
      <t xml:space="preserve"> - NA</t>
    </r>
  </si>
  <si>
    <t>Wall Mount - Europe</t>
  </si>
  <si>
    <t>Suet Ball Holder - Europe</t>
  </si>
  <si>
    <r>
      <rPr>
        <rFont val="Arial"/>
        <color theme="1"/>
        <sz val="12.0"/>
      </rPr>
      <t xml:space="preserve">3-in-1 Nutrition Set - </t>
    </r>
    <r>
      <rPr>
        <rFont val="Arial"/>
        <b/>
        <color theme="1"/>
        <sz val="12.0"/>
      </rPr>
      <t>Blue</t>
    </r>
    <r>
      <rPr>
        <rFont val="Arial"/>
        <color theme="1"/>
        <sz val="12.0"/>
      </rPr>
      <t xml:space="preserve"> - Europe</t>
    </r>
  </si>
  <si>
    <r>
      <rPr>
        <rFont val="Arial"/>
        <color theme="1"/>
        <sz val="12.0"/>
      </rPr>
      <t xml:space="preserve">3-in-1 Nutrition Set - </t>
    </r>
    <r>
      <rPr>
        <rFont val="Arial"/>
        <b/>
        <color theme="1"/>
        <sz val="12.0"/>
      </rPr>
      <t>Yellow</t>
    </r>
    <r>
      <rPr>
        <rFont val="Arial"/>
        <color theme="1"/>
        <sz val="12.0"/>
      </rPr>
      <t xml:space="preserve"> - Europe</t>
    </r>
  </si>
  <si>
    <r>
      <rPr>
        <rFont val="Arial"/>
        <color theme="1"/>
        <sz val="12.0"/>
      </rPr>
      <t xml:space="preserve">Solar Roof Single - </t>
    </r>
    <r>
      <rPr>
        <rFont val="Arial"/>
        <b/>
        <color theme="1"/>
        <sz val="12.0"/>
      </rPr>
      <t>Blue</t>
    </r>
    <r>
      <rPr>
        <rFont val="Arial"/>
        <color theme="1"/>
        <sz val="12.0"/>
      </rPr>
      <t xml:space="preserve"> - Europe</t>
    </r>
  </si>
  <si>
    <r>
      <rPr>
        <rFont val="Arial"/>
        <color theme="1"/>
        <sz val="12.0"/>
      </rPr>
      <t xml:space="preserve">Solar Roof Single - </t>
    </r>
    <r>
      <rPr>
        <rFont val="Arial"/>
        <b/>
        <color theme="1"/>
        <sz val="12.0"/>
      </rPr>
      <t>Yellow</t>
    </r>
    <r>
      <rPr>
        <rFont val="Arial"/>
        <color theme="1"/>
        <sz val="12.0"/>
      </rPr>
      <t xml:space="preserve"> - Europe</t>
    </r>
  </si>
  <si>
    <r>
      <rPr>
        <rFont val="Arial"/>
        <color theme="1"/>
        <sz val="12.0"/>
      </rPr>
      <t xml:space="preserve">Perch Extender - </t>
    </r>
    <r>
      <rPr>
        <rFont val="Arial"/>
        <b/>
        <color theme="1"/>
        <sz val="12.0"/>
      </rPr>
      <t>Blue</t>
    </r>
    <r>
      <rPr>
        <rFont val="Arial"/>
        <color theme="1"/>
        <sz val="12.0"/>
      </rPr>
      <t xml:space="preserve"> - Europe</t>
    </r>
  </si>
  <si>
    <r>
      <rPr>
        <rFont val="Arial"/>
        <color theme="1"/>
        <sz val="12.0"/>
      </rPr>
      <t xml:space="preserve">Perch Extender - </t>
    </r>
    <r>
      <rPr>
        <rFont val="Arial"/>
        <b/>
        <color theme="1"/>
        <sz val="12.0"/>
      </rPr>
      <t>Yellow</t>
    </r>
    <r>
      <rPr>
        <rFont val="Arial"/>
        <color theme="1"/>
        <sz val="12.0"/>
      </rPr>
      <t xml:space="preserve"> - Europe</t>
    </r>
  </si>
  <si>
    <t>All Europe</t>
  </si>
  <si>
    <t>Units Refund by country (Gross) - Shopify</t>
  </si>
  <si>
    <r>
      <rPr>
        <rFont val="Arial"/>
        <color theme="1"/>
        <sz val="12.0"/>
      </rPr>
      <t xml:space="preserve">Bird Buddy - </t>
    </r>
    <r>
      <rPr>
        <rFont val="Arial"/>
        <b/>
        <color theme="1"/>
        <sz val="12.0"/>
      </rPr>
      <t>Blue</t>
    </r>
    <r>
      <rPr>
        <rFont val="Arial"/>
        <color theme="1"/>
        <sz val="12.0"/>
      </rPr>
      <t xml:space="preserve"> - NA (United States + Canada)</t>
    </r>
  </si>
  <si>
    <r>
      <rPr>
        <rFont val="Arial"/>
        <color theme="1"/>
        <sz val="12.0"/>
      </rPr>
      <t xml:space="preserve">Bird Buddy - </t>
    </r>
    <r>
      <rPr>
        <rFont val="Arial"/>
        <b/>
        <color theme="1"/>
        <sz val="12.0"/>
      </rPr>
      <t>Yellow</t>
    </r>
    <r>
      <rPr>
        <rFont val="Arial"/>
        <color theme="1"/>
        <sz val="12.0"/>
      </rPr>
      <t xml:space="preserve"> - NA (United States + Canada)</t>
    </r>
  </si>
  <si>
    <r>
      <rPr>
        <rFont val="Arial"/>
        <color theme="1"/>
        <sz val="12.0"/>
      </rPr>
      <t xml:space="preserve">Bird Buddy with Solar Roof - </t>
    </r>
    <r>
      <rPr>
        <rFont val="Arial"/>
        <b/>
        <color theme="1"/>
        <sz val="12.0"/>
      </rPr>
      <t>Blue</t>
    </r>
    <r>
      <rPr>
        <rFont val="Arial"/>
        <color theme="1"/>
        <sz val="12.0"/>
      </rPr>
      <t xml:space="preserve"> - NA (United States + Canada)</t>
    </r>
  </si>
  <si>
    <r>
      <rPr>
        <rFont val="Arial"/>
        <color theme="1"/>
        <sz val="12.0"/>
      </rPr>
      <t xml:space="preserve">Bird Buddy with Solar Roof - </t>
    </r>
    <r>
      <rPr>
        <rFont val="Arial"/>
        <b/>
        <color theme="1"/>
        <sz val="12.0"/>
      </rPr>
      <t>Yellow</t>
    </r>
    <r>
      <rPr>
        <rFont val="Arial"/>
        <color theme="1"/>
        <sz val="12.0"/>
      </rPr>
      <t xml:space="preserve"> - NA (United States + Canada)</t>
    </r>
  </si>
  <si>
    <r>
      <rPr>
        <rFont val="Arial"/>
        <color theme="1"/>
        <sz val="12.0"/>
      </rPr>
      <t xml:space="preserve">3-in-1 Nutrition Set - </t>
    </r>
    <r>
      <rPr>
        <rFont val="Arial"/>
        <b/>
        <color theme="1"/>
        <sz val="12.0"/>
      </rPr>
      <t>Blue</t>
    </r>
    <r>
      <rPr>
        <rFont val="Arial"/>
        <color theme="1"/>
        <sz val="12.0"/>
      </rPr>
      <t xml:space="preserve"> - NA</t>
    </r>
  </si>
  <si>
    <r>
      <rPr>
        <rFont val="Arial"/>
        <color theme="1"/>
        <sz val="12.0"/>
      </rPr>
      <t xml:space="preserve">3-in-1 Nutrition Set - </t>
    </r>
    <r>
      <rPr>
        <rFont val="Arial"/>
        <b/>
        <color theme="1"/>
        <sz val="12.0"/>
      </rPr>
      <t>Yellow</t>
    </r>
    <r>
      <rPr>
        <rFont val="Arial"/>
        <color theme="1"/>
        <sz val="12.0"/>
      </rPr>
      <t xml:space="preserve"> - NA</t>
    </r>
  </si>
  <si>
    <r>
      <rPr>
        <rFont val="Arial"/>
        <color theme="1"/>
        <sz val="12.0"/>
      </rPr>
      <t xml:space="preserve">Solar Roof Single - </t>
    </r>
    <r>
      <rPr>
        <rFont val="Arial"/>
        <b/>
        <color theme="1"/>
        <sz val="12.0"/>
      </rPr>
      <t>Blue</t>
    </r>
    <r>
      <rPr>
        <rFont val="Arial"/>
        <color theme="1"/>
        <sz val="12.0"/>
      </rPr>
      <t xml:space="preserve"> - NA</t>
    </r>
  </si>
  <si>
    <r>
      <rPr>
        <rFont val="Arial"/>
        <color theme="1"/>
        <sz val="12.0"/>
      </rPr>
      <t xml:space="preserve">Solar Roof Single - </t>
    </r>
    <r>
      <rPr>
        <rFont val="Arial"/>
        <b/>
        <color theme="1"/>
        <sz val="12.0"/>
      </rPr>
      <t>Yellow</t>
    </r>
    <r>
      <rPr>
        <rFont val="Arial"/>
        <color theme="1"/>
        <sz val="12.0"/>
      </rPr>
      <t xml:space="preserve"> - NA</t>
    </r>
  </si>
  <si>
    <r>
      <rPr>
        <rFont val="Arial"/>
        <color theme="1"/>
        <sz val="12.0"/>
      </rPr>
      <t xml:space="preserve">Perch Extender - </t>
    </r>
    <r>
      <rPr>
        <rFont val="Arial"/>
        <b/>
        <color theme="1"/>
        <sz val="12.0"/>
      </rPr>
      <t>Blue</t>
    </r>
    <r>
      <rPr>
        <rFont val="Arial"/>
        <color theme="1"/>
        <sz val="12.0"/>
      </rPr>
      <t xml:space="preserve"> - NA</t>
    </r>
  </si>
  <si>
    <r>
      <rPr>
        <rFont val="Arial"/>
        <color theme="1"/>
        <sz val="12.0"/>
      </rPr>
      <t xml:space="preserve">Perch Extender - </t>
    </r>
    <r>
      <rPr>
        <rFont val="Arial"/>
        <b/>
        <color theme="1"/>
        <sz val="12.0"/>
      </rPr>
      <t>Yellow</t>
    </r>
    <r>
      <rPr>
        <rFont val="Arial"/>
        <color theme="1"/>
        <sz val="12.0"/>
      </rPr>
      <t xml:space="preserve"> - NA</t>
    </r>
  </si>
  <si>
    <r>
      <rPr>
        <rFont val="Arial"/>
        <color theme="1"/>
        <sz val="12.0"/>
      </rPr>
      <t xml:space="preserve">3-in-1 Nutrition Set - </t>
    </r>
    <r>
      <rPr>
        <rFont val="Arial"/>
        <b/>
        <color theme="1"/>
        <sz val="12.0"/>
      </rPr>
      <t>Blue</t>
    </r>
    <r>
      <rPr>
        <rFont val="Arial"/>
        <color theme="1"/>
        <sz val="12.0"/>
      </rPr>
      <t xml:space="preserve"> - Europe</t>
    </r>
  </si>
  <si>
    <r>
      <rPr>
        <rFont val="Arial"/>
        <color theme="1"/>
        <sz val="12.0"/>
      </rPr>
      <t xml:space="preserve">3-in-1 Nutrition Set - </t>
    </r>
    <r>
      <rPr>
        <rFont val="Arial"/>
        <b/>
        <color theme="1"/>
        <sz val="12.0"/>
      </rPr>
      <t>Yellow</t>
    </r>
    <r>
      <rPr>
        <rFont val="Arial"/>
        <color theme="1"/>
        <sz val="12.0"/>
      </rPr>
      <t xml:space="preserve"> - Europe</t>
    </r>
  </si>
  <si>
    <r>
      <rPr>
        <rFont val="Arial"/>
        <color theme="1"/>
        <sz val="12.0"/>
      </rPr>
      <t xml:space="preserve">Solar Roof Single - </t>
    </r>
    <r>
      <rPr>
        <rFont val="Arial"/>
        <b/>
        <color theme="1"/>
        <sz val="12.0"/>
      </rPr>
      <t>Blue</t>
    </r>
    <r>
      <rPr>
        <rFont val="Arial"/>
        <color theme="1"/>
        <sz val="12.0"/>
      </rPr>
      <t xml:space="preserve"> - Europe</t>
    </r>
  </si>
  <si>
    <r>
      <rPr>
        <rFont val="Arial"/>
        <color theme="1"/>
        <sz val="12.0"/>
      </rPr>
      <t xml:space="preserve">Solar Roof Single - </t>
    </r>
    <r>
      <rPr>
        <rFont val="Arial"/>
        <b/>
        <color theme="1"/>
        <sz val="12.0"/>
      </rPr>
      <t>Yellow</t>
    </r>
    <r>
      <rPr>
        <rFont val="Arial"/>
        <color theme="1"/>
        <sz val="12.0"/>
      </rPr>
      <t xml:space="preserve"> - Europe</t>
    </r>
  </si>
  <si>
    <r>
      <rPr>
        <rFont val="Arial"/>
        <color theme="1"/>
        <sz val="12.0"/>
      </rPr>
      <t xml:space="preserve">Perch Extender - </t>
    </r>
    <r>
      <rPr>
        <rFont val="Arial"/>
        <b/>
        <color theme="1"/>
        <sz val="12.0"/>
      </rPr>
      <t>Blue</t>
    </r>
    <r>
      <rPr>
        <rFont val="Arial"/>
        <color theme="1"/>
        <sz val="12.0"/>
      </rPr>
      <t xml:space="preserve"> - Europe</t>
    </r>
  </si>
  <si>
    <r>
      <rPr>
        <rFont val="Arial"/>
        <color theme="1"/>
        <sz val="12.0"/>
      </rPr>
      <t xml:space="preserve">Perch Extender - </t>
    </r>
    <r>
      <rPr>
        <rFont val="Arial"/>
        <b/>
        <color theme="1"/>
        <sz val="12.0"/>
      </rPr>
      <t>Yellow</t>
    </r>
    <r>
      <rPr>
        <rFont val="Arial"/>
        <color theme="1"/>
        <sz val="12.0"/>
      </rPr>
      <t xml:space="preserve"> - Europe</t>
    </r>
  </si>
  <si>
    <r>
      <rPr>
        <rFont val="Arial"/>
        <color theme="1"/>
        <sz val="12.0"/>
      </rPr>
      <t xml:space="preserve">Orders Refund NA </t>
    </r>
    <r>
      <rPr>
        <rFont val="Arial"/>
        <color theme="1"/>
        <sz val="10.0"/>
      </rPr>
      <t>(ex. "return")</t>
    </r>
  </si>
  <si>
    <t>Revenue Cancelled by country (Gross) - Shopify</t>
  </si>
  <si>
    <t>Hardware - NA</t>
  </si>
  <si>
    <t>Shipping - NA</t>
  </si>
  <si>
    <t>Taxes - NA</t>
  </si>
  <si>
    <t>Revenue Refunded by country (Gross) - Shopify</t>
  </si>
  <si>
    <t>Cost</t>
  </si>
  <si>
    <t>COGS Bird Buddy ($81.22)</t>
  </si>
  <si>
    <t>Bird Buddy China Tax (7.5%)</t>
  </si>
  <si>
    <t>COGS Bird Buddy with Solar Roof ($91.14)</t>
  </si>
  <si>
    <t>Bird Buddy with Solar Roof China Tax (7.5%)</t>
  </si>
  <si>
    <t>COGS Wall Mount ($4.93)</t>
  </si>
  <si>
    <t>Wall Mount China Tax (7.5%)</t>
  </si>
  <si>
    <t>Wall Mount Duty (3.4%)</t>
  </si>
  <si>
    <t>COGS Suet Ball ($1.07)</t>
  </si>
  <si>
    <t>Suet Ball China Tax (7.5%)</t>
  </si>
  <si>
    <t>Suet Ball Duty (3.4%)</t>
  </si>
  <si>
    <t>COGS 3-in-1 Nutrition Set ($5.98)</t>
  </si>
  <si>
    <t>COGS 3-in-1 Nutrition Set China Tax (7.5%)</t>
  </si>
  <si>
    <t>COGS 3-in-1 Nutrition Set Duty (3.4%)</t>
  </si>
  <si>
    <t>COGS Solar Roof Single ($10.50)</t>
  </si>
  <si>
    <t>Solar Roof Single China Tax (7.5%)</t>
  </si>
  <si>
    <t>Solar Roof Single Duty (2.5%)</t>
  </si>
  <si>
    <t>COGS Perch Extender ($4.00)</t>
  </si>
  <si>
    <t>Harbor Maintenance Fees (0.125%)</t>
  </si>
  <si>
    <t>Merchandise Processing Fees (0.3464%)*</t>
  </si>
  <si>
    <t>Inbound Shipping BB units</t>
  </si>
  <si>
    <t>Outbound Shipping BB units</t>
  </si>
  <si>
    <t>Inbound Shipping Add-ons</t>
  </si>
  <si>
    <t>Outbound Shipping Add-ons</t>
  </si>
  <si>
    <t>(All sales) US VAT (Shopify)</t>
  </si>
  <si>
    <r>
      <rPr>
        <rFont val="Arial"/>
        <color theme="1"/>
        <sz val="12.0"/>
      </rPr>
      <t xml:space="preserve">Cancellations </t>
    </r>
    <r>
      <rPr>
        <rFont val="Arial"/>
        <i/>
        <color theme="1"/>
        <sz val="10.0"/>
      </rPr>
      <t>(Ex. "Refunds")</t>
    </r>
  </si>
  <si>
    <r>
      <rPr>
        <rFont val="Arial"/>
        <color theme="1"/>
        <sz val="12.0"/>
      </rPr>
      <t>Refund (</t>
    </r>
    <r>
      <rPr>
        <rFont val="Arial"/>
        <i/>
        <color theme="1"/>
        <sz val="10.0"/>
      </rPr>
      <t>Ex. "Return"</t>
    </r>
    <r>
      <rPr>
        <rFont val="Arial"/>
        <color theme="1"/>
        <sz val="12.0"/>
      </rPr>
      <t>)</t>
    </r>
  </si>
  <si>
    <t>30 days return shipping ($10)</t>
  </si>
  <si>
    <t>3PLHandling Fee</t>
  </si>
  <si>
    <t>3PL costs BB unit</t>
  </si>
  <si>
    <t>3PLSerial Capture BB unit</t>
  </si>
  <si>
    <t>3PLStorage BB unit</t>
  </si>
  <si>
    <t>3PLSupplies cost BB unit</t>
  </si>
  <si>
    <t>3PLPick charge BB unit</t>
  </si>
  <si>
    <t>3PLPollybag cost BB unit</t>
  </si>
  <si>
    <t>3PLCarton cost BB unit</t>
  </si>
  <si>
    <t>3PL costs Addons</t>
  </si>
  <si>
    <t>3PLSerial Capture addons</t>
  </si>
  <si>
    <t>3PLStorage addons</t>
  </si>
  <si>
    <t>3PLSupplies cost addons</t>
  </si>
  <si>
    <t>3PLPick charge addons</t>
  </si>
  <si>
    <t>3PLPollybag cost addons</t>
  </si>
  <si>
    <t>3PLCarton cost addons</t>
  </si>
  <si>
    <t>Returns and Replacements</t>
  </si>
  <si>
    <t>Solar Roof Single China Tax (25%)</t>
  </si>
  <si>
    <t>CPO NONVV % = Marketing costs / Order no vat value * 100</t>
  </si>
  <si>
    <t>ROI NONVV = (Net order no VAT value - Purchase value of sold products (NONVV)) / Marketing costs</t>
  </si>
  <si>
    <t>COGS NONVV % = Purchase Value of Sold Products (NONVV) / Net order no VAT value</t>
  </si>
  <si>
    <t>MGP NONVV = Net Order no VAT value - Purchase Value of Sold Products (NONVV) - Marketing costs</t>
  </si>
  <si>
    <t>MGP Company by IL NONVV %T = measure gives us information how much each item level represents in total MGP inside the company. Media gross profit (MGP) calculated based on Net Order no VAT Value.
Calculated as: if Media Gross Profit (NONVV) &lt; 0 then “loss” else Media Gross Profit (NONVV) / Media Gross Profit (NONVV) on All Product Hierarchy level</t>
  </si>
  <si>
    <t>Revenue Company by IL NONVV % = measure gives us information how much each item level represents in total revenue (NONVV) inside the company. Calculated as: Net Order no VAT Value / Net Order no VAT Value on All Product Hierarchy level</t>
  </si>
  <si>
    <t>Cost company by IL % =The measure gives us information how much each item level represents in total costs inside the company. Calculated as: if Marketing Costs &lt; 0 then “return” else Cost Value / Cost Value on All Product Hierarchy level</t>
  </si>
  <si>
    <t>Net Order no VAT Value – Order value subtracted with estimated complaints and without VAT. IL = item level</t>
  </si>
  <si>
    <t xml:space="preserve">Sales KPI-s by product </t>
  </si>
  <si>
    <t>W01-23</t>
  </si>
  <si>
    <t>W02-23</t>
  </si>
  <si>
    <t>W03-23</t>
  </si>
  <si>
    <t>W04-23</t>
  </si>
  <si>
    <t>jan.23</t>
  </si>
  <si>
    <t>W05-23</t>
  </si>
  <si>
    <t>W06-23</t>
  </si>
  <si>
    <t>W07-23</t>
  </si>
  <si>
    <t>W08-23</t>
  </si>
  <si>
    <t>feb.23</t>
  </si>
  <si>
    <t>W09-23</t>
  </si>
  <si>
    <t>W010-23</t>
  </si>
  <si>
    <t>W11-23</t>
  </si>
  <si>
    <t>W12-23</t>
  </si>
  <si>
    <t>mar.23</t>
  </si>
  <si>
    <t>W013-23</t>
  </si>
  <si>
    <t>W14-23</t>
  </si>
  <si>
    <t>W15-23</t>
  </si>
  <si>
    <t>W16-23</t>
  </si>
  <si>
    <t>apr.23</t>
  </si>
  <si>
    <t>W17-23</t>
  </si>
  <si>
    <t>W18-23</t>
  </si>
  <si>
    <t>W19-23</t>
  </si>
  <si>
    <t>W20-23</t>
  </si>
  <si>
    <t>may.23</t>
  </si>
  <si>
    <t>W21-23</t>
  </si>
  <si>
    <t>W22-23</t>
  </si>
  <si>
    <t>W23-23</t>
  </si>
  <si>
    <t>W24-23</t>
  </si>
  <si>
    <t>jun.23</t>
  </si>
  <si>
    <t>W25-23</t>
  </si>
  <si>
    <t>W26-23</t>
  </si>
  <si>
    <t>W27-23</t>
  </si>
  <si>
    <t>W28-23</t>
  </si>
  <si>
    <t>jul.23</t>
  </si>
  <si>
    <t>W29-23</t>
  </si>
  <si>
    <t>W30-23</t>
  </si>
  <si>
    <t>W31-23</t>
  </si>
  <si>
    <t>W32-23</t>
  </si>
  <si>
    <t>SKU1 - Bird Buddy</t>
  </si>
  <si>
    <t>CPO NONVV %</t>
  </si>
  <si>
    <t>ROI NONVV</t>
  </si>
  <si>
    <t>COGS NONVV %</t>
  </si>
  <si>
    <t>Revenue Company by IL NONVV %</t>
  </si>
  <si>
    <t>Cost Company by IL %</t>
  </si>
  <si>
    <t>MGP Company by IL NONVV %</t>
  </si>
  <si>
    <t>MGP NONVV</t>
  </si>
  <si>
    <t>Net Order no VAT Value</t>
  </si>
  <si>
    <t>Cost no VAT Value</t>
  </si>
  <si>
    <t>?</t>
  </si>
  <si>
    <t>SKU3 - Bird Buddy w Solar Roof</t>
  </si>
  <si>
    <t>SKU6 - Solar Roof Single</t>
  </si>
  <si>
    <t>Sales KPI-s by product (US)</t>
  </si>
  <si>
    <t>SKU1 - Bird Buddy Blue</t>
  </si>
  <si>
    <t>SKU2 - Bird Buddy Yellow</t>
  </si>
  <si>
    <t>SKU3 - Bird Buddy Blue w Solar Roof</t>
  </si>
  <si>
    <t>SKU4 - Bird Buddy Yellow w Solar Roof</t>
  </si>
  <si>
    <t>SKU5 - Fence Mount</t>
  </si>
  <si>
    <t>SKU6 - Solar Roof Blue</t>
  </si>
  <si>
    <t>SKU7 - Solar Roof Yellow</t>
  </si>
  <si>
    <t>SKU8 - Suet Ball</t>
  </si>
  <si>
    <t>SKU9 - Wall Mount</t>
  </si>
  <si>
    <t>SKU10 - 3-in-1 Blue</t>
  </si>
  <si>
    <t>SKU11 - 3-in-1 Yellow</t>
  </si>
  <si>
    <t>Sales KPI-s by product (EU)</t>
  </si>
  <si>
    <t>Sales KPI-s by product (ROW)</t>
  </si>
</sst>
</file>

<file path=xl/styles.xml><?xml version="1.0" encoding="utf-8"?>
<styleSheet xmlns="http://schemas.openxmlformats.org/spreadsheetml/2006/main" xmlns:x14ac="http://schemas.microsoft.com/office/spreadsheetml/2009/9/ac" xmlns:mc="http://schemas.openxmlformats.org/markup-compatibility/2006">
  <numFmts count="18">
    <numFmt numFmtId="164" formatCode="M/d/yyyy"/>
    <numFmt numFmtId="165" formatCode="&quot;$&quot;#,##0.00"/>
    <numFmt numFmtId="166" formatCode="_(&quot;$&quot;* #,##0.00_);_(&quot;$&quot;* \(#,##0.00\);_(&quot;$&quot;* &quot;-&quot;??_);_(@_)"/>
    <numFmt numFmtId="167" formatCode="_-[$$-409]* #,##0.00_ ;_-[$$-409]* \-#,##0.00\ ;_-[$$-409]* &quot;-&quot;??_ ;_-@_ "/>
    <numFmt numFmtId="168" formatCode="[$€]#,##0.00"/>
    <numFmt numFmtId="169" formatCode="#,##0.0000"/>
    <numFmt numFmtId="170" formatCode="mmm yyyy"/>
    <numFmt numFmtId="171" formatCode="&quot;$&quot;#,##0"/>
    <numFmt numFmtId="172" formatCode="_-[$€-2]\ * #,##0.00_-;\-[$€-2]\ * #,##0.00_-;_-[$€-2]\ * &quot;-&quot;??_-;_-@"/>
    <numFmt numFmtId="173" formatCode="0.000%"/>
    <numFmt numFmtId="174" formatCode="0.0000%"/>
    <numFmt numFmtId="175" formatCode="0.0%"/>
    <numFmt numFmtId="176" formatCode="yyyy-mm-dd"/>
    <numFmt numFmtId="177" formatCode="#,##0&quot;$&quot;"/>
    <numFmt numFmtId="178" formatCode="0.0"/>
    <numFmt numFmtId="179" formatCode="mmmm yyyy"/>
    <numFmt numFmtId="180" formatCode="yyyy-mm-dd h:mm:ss"/>
    <numFmt numFmtId="181" formatCode="mm/dd/yyyy"/>
  </numFmts>
  <fonts count="88">
    <font>
      <sz val="10.0"/>
      <color rgb="FF000000"/>
      <name val="Arial"/>
      <scheme val="minor"/>
    </font>
    <font>
      <sz val="12.0"/>
      <color rgb="FFFFFFFF"/>
      <name val="Arial"/>
    </font>
    <font>
      <color theme="1"/>
      <name val="Arial"/>
      <scheme val="minor"/>
    </font>
    <font>
      <color theme="1"/>
      <name val="Arial"/>
    </font>
    <font>
      <sz val="10.0"/>
      <color rgb="FF202223"/>
      <name val="Arial"/>
      <scheme val="minor"/>
    </font>
    <font>
      <color rgb="FF000000"/>
      <name val="Arial"/>
      <scheme val="minor"/>
    </font>
    <font>
      <color rgb="FF202223"/>
      <name val="Arial"/>
    </font>
    <font>
      <color rgb="FFCCCCCC"/>
      <name val="Arial"/>
      <scheme val="minor"/>
    </font>
    <font>
      <sz val="9.0"/>
      <color rgb="FFEFEFEF"/>
      <name val="Arial"/>
    </font>
    <font>
      <color rgb="FFFFFFFF"/>
      <name val="Arial"/>
      <scheme val="minor"/>
    </font>
    <font>
      <sz val="9.0"/>
      <color rgb="FFB7B7B7"/>
      <name val="Arial"/>
    </font>
    <font>
      <sz val="10.0"/>
      <color theme="1"/>
      <name val="Arial"/>
      <scheme val="minor"/>
    </font>
    <font>
      <sz val="9.0"/>
      <color rgb="FFFFFFFF"/>
      <name val="Arial"/>
      <scheme val="minor"/>
    </font>
    <font>
      <b/>
      <color theme="1"/>
      <name val="Arial"/>
      <scheme val="minor"/>
    </font>
    <font>
      <sz val="8.0"/>
      <color theme="1"/>
      <name val="Arial"/>
      <scheme val="minor"/>
    </font>
    <font>
      <sz val="8.0"/>
      <color rgb="FFEFEFEF"/>
      <name val="Arial"/>
      <scheme val="minor"/>
    </font>
    <font>
      <sz val="9.0"/>
      <color rgb="FF000000"/>
      <name val="&quot;Google Sans Mono&quot;"/>
    </font>
    <font>
      <color rgb="FFD9D9D9"/>
      <name val="Arial"/>
      <scheme val="minor"/>
    </font>
    <font>
      <i/>
      <sz val="9.0"/>
      <color theme="1"/>
      <name val="Arial"/>
      <scheme val="minor"/>
    </font>
    <font>
      <sz val="8.0"/>
      <color rgb="FF333333"/>
      <name val="Latoregular"/>
    </font>
    <font>
      <sz val="10.0"/>
      <color rgb="FF212B36"/>
      <name val="-apple-system"/>
    </font>
    <font>
      <sz val="12.0"/>
      <color theme="1"/>
      <name val="Arial"/>
    </font>
    <font>
      <b/>
      <i/>
      <sz val="12.0"/>
      <color theme="1"/>
      <name val="Arial"/>
    </font>
    <font>
      <b/>
      <sz val="12.0"/>
      <color theme="1"/>
      <name val="Arial"/>
    </font>
    <font>
      <b/>
      <i/>
      <sz val="10.0"/>
      <color rgb="FFFFFFFF"/>
      <name val="Arial"/>
    </font>
    <font>
      <sz val="10.0"/>
      <color rgb="FFFFFFFF"/>
      <name val="Arial"/>
    </font>
    <font>
      <sz val="12.0"/>
      <color rgb="FF000000"/>
      <name val="Arial"/>
    </font>
    <font>
      <i/>
      <sz val="10.0"/>
      <color theme="1"/>
      <name val="Arial"/>
    </font>
    <font>
      <i/>
      <color theme="1"/>
      <name val="Arial"/>
    </font>
    <font>
      <b/>
      <sz val="12.0"/>
      <color rgb="FFFFFFFF"/>
      <name val="Arial"/>
    </font>
    <font>
      <sz val="12.0"/>
      <color theme="1"/>
      <name val="Arial"/>
      <scheme val="minor"/>
    </font>
    <font>
      <b/>
      <sz val="13.0"/>
      <color rgb="FFFFFFFF"/>
      <name val="Arial"/>
    </font>
    <font>
      <sz val="13.0"/>
      <color theme="1"/>
      <name val="Arial"/>
    </font>
    <font>
      <b/>
      <sz val="12.0"/>
      <color theme="1"/>
      <name val="Arial"/>
      <scheme val="minor"/>
    </font>
    <font>
      <sz val="12.0"/>
      <color rgb="FF3F3F3F"/>
      <name val="Arial"/>
      <scheme val="minor"/>
    </font>
    <font>
      <i/>
      <sz val="12.0"/>
      <color theme="1"/>
      <name val="Arial"/>
    </font>
    <font>
      <b/>
      <sz val="12.0"/>
      <color rgb="FF000000"/>
      <name val="Arial"/>
    </font>
    <font>
      <sz val="10.0"/>
      <color rgb="FFEFEFEF"/>
      <name val="Arial"/>
    </font>
    <font>
      <sz val="12.0"/>
      <color rgb="FF202223"/>
      <name val="Arial"/>
    </font>
    <font>
      <b/>
      <i/>
      <sz val="10.0"/>
      <color theme="1"/>
      <name val="Arial"/>
    </font>
    <font>
      <sz val="13.0"/>
      <color rgb="FFFFFFFF"/>
      <name val="Arial"/>
    </font>
    <font>
      <b/>
      <sz val="14.0"/>
      <color rgb="FFFFFFFF"/>
      <name val="Unbounded"/>
    </font>
    <font>
      <sz val="10.0"/>
      <color theme="1"/>
      <name val="Arial"/>
    </font>
    <font>
      <u/>
      <color rgb="FF0000FF"/>
    </font>
    <font>
      <color theme="0"/>
      <name val="Arial"/>
      <scheme val="minor"/>
    </font>
    <font/>
    <font>
      <color rgb="FFFFFFFF"/>
      <name val="Arial"/>
    </font>
    <font>
      <i/>
      <sz val="8.0"/>
      <color theme="1"/>
      <name val="Arial"/>
      <scheme val="minor"/>
    </font>
    <font>
      <u/>
      <color rgb="FF0000FF"/>
      <name val="Arial"/>
    </font>
    <font>
      <i/>
      <color theme="1"/>
      <name val="Arial"/>
      <scheme val="minor"/>
    </font>
    <font>
      <u/>
      <color rgb="FF0000FF"/>
    </font>
    <font>
      <i/>
      <sz val="8.0"/>
      <color rgb="FF000000"/>
      <name val="Arial"/>
      <scheme val="minor"/>
    </font>
    <font>
      <color rgb="FFF6B26B"/>
      <name val="Arial"/>
      <scheme val="minor"/>
    </font>
    <font>
      <b/>
      <sz val="9.0"/>
      <color theme="1"/>
      <name val="Arial"/>
      <scheme val="minor"/>
    </font>
    <font>
      <u/>
      <color rgb="FF0000FF"/>
    </font>
    <font>
      <b/>
      <color theme="1"/>
      <name val="Arial"/>
    </font>
    <font>
      <b/>
      <sz val="14.0"/>
      <color rgb="FF434343"/>
      <name val="Unbounded"/>
    </font>
    <font>
      <b/>
      <color rgb="FFFFFFFF"/>
      <name val="Arial"/>
      <scheme val="minor"/>
    </font>
    <font>
      <b/>
      <color rgb="FFFFFFFF"/>
      <name val="Arial"/>
    </font>
    <font>
      <b/>
      <color rgb="FF000000"/>
      <name val="Arial"/>
    </font>
    <font>
      <color rgb="FF000000"/>
      <name val="Arial"/>
    </font>
    <font>
      <b/>
      <color rgb="FFB7B7B7"/>
      <name val="Arial"/>
      <scheme val="minor"/>
    </font>
    <font>
      <b/>
      <sz val="20.0"/>
      <color rgb="FF434343"/>
      <name val="Unbounded"/>
    </font>
    <font>
      <b/>
      <sz val="20.0"/>
      <color rgb="FFFFFFFF"/>
      <name val="Unbounded"/>
    </font>
    <font>
      <b/>
      <color rgb="FF202223"/>
      <name val="Arial"/>
    </font>
    <font>
      <i/>
      <sz val="9.0"/>
      <color theme="1"/>
      <name val="Arial"/>
    </font>
    <font>
      <b/>
      <i/>
      <color rgb="FF202223"/>
      <name val="Arial"/>
    </font>
    <font>
      <b/>
      <sz val="20.0"/>
      <color theme="1"/>
      <name val="Arial"/>
      <scheme val="minor"/>
    </font>
    <font>
      <color rgb="FFEEEEEE"/>
      <name val="Arial"/>
      <scheme val="minor"/>
    </font>
    <font>
      <color rgb="FF008000"/>
      <name val="Arial"/>
      <scheme val="minor"/>
    </font>
    <font>
      <b/>
      <i/>
      <sz val="11.0"/>
      <color rgb="FF000000"/>
      <name val="Calibri"/>
    </font>
    <font>
      <b/>
      <sz val="10.0"/>
      <color rgb="FF000000"/>
      <name val="Calibri"/>
    </font>
    <font>
      <b/>
      <color rgb="FF000000"/>
      <name val="Calibri"/>
    </font>
    <font>
      <b/>
      <sz val="11.0"/>
      <color rgb="FF000000"/>
      <name val="Calibri"/>
    </font>
    <font>
      <b/>
      <sz val="14.0"/>
      <color rgb="FF000000"/>
      <name val="Calibri"/>
    </font>
    <font>
      <sz val="10.0"/>
      <color rgb="FF000000"/>
      <name val="Calibri"/>
    </font>
    <font>
      <sz val="8.0"/>
      <color rgb="FFFFFFFF"/>
      <name val="Calibri"/>
    </font>
    <font>
      <b/>
      <sz val="8.0"/>
      <color rgb="FF000000"/>
      <name val="Calibri"/>
    </font>
    <font>
      <b/>
      <sz val="8.0"/>
      <color theme="1"/>
      <name val="Calibri"/>
    </font>
    <font>
      <b/>
      <sz val="9.0"/>
      <color rgb="FF000000"/>
      <name val="Calibri"/>
    </font>
    <font>
      <sz val="9.0"/>
      <color rgb="FF000000"/>
      <name val="Calibri"/>
    </font>
    <font>
      <b/>
      <sz val="9.0"/>
      <color theme="1"/>
      <name val="Calibri"/>
    </font>
    <font>
      <sz val="10.0"/>
      <color rgb="FF000000"/>
      <name val="Arial"/>
    </font>
    <font>
      <b/>
      <i/>
      <sz val="12.0"/>
      <color rgb="FF000000"/>
      <name val="Calibri"/>
    </font>
    <font>
      <b/>
      <sz val="12.0"/>
      <color theme="1"/>
      <name val="Calibri"/>
    </font>
    <font>
      <sz val="11.0"/>
      <color rgb="FF202223"/>
      <name val="Arial"/>
    </font>
    <font>
      <b/>
      <sz val="8.0"/>
      <color theme="1"/>
      <name val="Arial"/>
    </font>
    <font>
      <sz val="8.0"/>
      <color rgb="FF000000"/>
      <name val="Calibri"/>
    </font>
  </fonts>
  <fills count="55">
    <fill>
      <patternFill patternType="none"/>
    </fill>
    <fill>
      <patternFill patternType="lightGray"/>
    </fill>
    <fill>
      <patternFill patternType="solid">
        <fgColor rgb="FF1F3864"/>
        <bgColor rgb="FF1F3864"/>
      </patternFill>
    </fill>
    <fill>
      <patternFill patternType="solid">
        <fgColor rgb="FFFFFFFF"/>
        <bgColor rgb="FFFFFFFF"/>
      </patternFill>
    </fill>
    <fill>
      <patternFill patternType="solid">
        <fgColor rgb="FFD9D9D9"/>
        <bgColor rgb="FFD9D9D9"/>
      </patternFill>
    </fill>
    <fill>
      <patternFill patternType="solid">
        <fgColor rgb="FFEFEFEF"/>
        <bgColor rgb="FFEFEFEF"/>
      </patternFill>
    </fill>
    <fill>
      <patternFill patternType="solid">
        <fgColor rgb="FFF3F3F3"/>
        <bgColor rgb="FFF3F3F3"/>
      </patternFill>
    </fill>
    <fill>
      <patternFill patternType="solid">
        <fgColor rgb="FFCCCCCC"/>
        <bgColor rgb="FFCCCCCC"/>
      </patternFill>
    </fill>
    <fill>
      <patternFill patternType="solid">
        <fgColor rgb="FFB6D7A8"/>
        <bgColor rgb="FFB6D7A8"/>
      </patternFill>
    </fill>
    <fill>
      <patternFill patternType="solid">
        <fgColor rgb="FFD9EAD3"/>
        <bgColor rgb="FFD9EAD3"/>
      </patternFill>
    </fill>
    <fill>
      <patternFill patternType="solid">
        <fgColor rgb="FFF4CCCC"/>
        <bgColor rgb="FFF4CCCC"/>
      </patternFill>
    </fill>
    <fill>
      <patternFill patternType="solid">
        <fgColor rgb="FFEAD1DC"/>
        <bgColor rgb="FFEAD1DC"/>
      </patternFill>
    </fill>
    <fill>
      <patternFill patternType="solid">
        <fgColor rgb="FFEA9999"/>
        <bgColor rgb="FFEA9999"/>
      </patternFill>
    </fill>
    <fill>
      <patternFill patternType="solid">
        <fgColor rgb="FFA4C2F4"/>
        <bgColor rgb="FFA4C2F4"/>
      </patternFill>
    </fill>
    <fill>
      <patternFill patternType="solid">
        <fgColor rgb="FFC9DAF8"/>
        <bgColor rgb="FFC9DAF8"/>
      </patternFill>
    </fill>
    <fill>
      <patternFill patternType="solid">
        <fgColor rgb="FF2F5496"/>
        <bgColor rgb="FF2F5496"/>
      </patternFill>
    </fill>
    <fill>
      <patternFill patternType="solid">
        <fgColor rgb="FF8EAADB"/>
        <bgColor rgb="FF8EAADB"/>
      </patternFill>
    </fill>
    <fill>
      <patternFill patternType="solid">
        <fgColor rgb="FFFFCC99"/>
        <bgColor rgb="FFFFCC99"/>
      </patternFill>
    </fill>
    <fill>
      <patternFill patternType="solid">
        <fgColor rgb="FFD8D8D8"/>
        <bgColor rgb="FFD8D8D8"/>
      </patternFill>
    </fill>
    <fill>
      <patternFill patternType="solid">
        <fgColor rgb="FFB7B7B7"/>
        <bgColor rgb="FFB7B7B7"/>
      </patternFill>
    </fill>
    <fill>
      <patternFill patternType="solid">
        <fgColor rgb="FFA8D08D"/>
        <bgColor rgb="FFA8D08D"/>
      </patternFill>
    </fill>
    <fill>
      <patternFill patternType="solid">
        <fgColor rgb="FFFF7E79"/>
        <bgColor rgb="FFFF7E79"/>
      </patternFill>
    </fill>
    <fill>
      <patternFill patternType="solid">
        <fgColor rgb="FFBFBFBF"/>
        <bgColor rgb="FFBFBFBF"/>
      </patternFill>
    </fill>
    <fill>
      <patternFill patternType="solid">
        <fgColor rgb="FF3F3F3F"/>
        <bgColor rgb="FF3F3F3F"/>
      </patternFill>
    </fill>
    <fill>
      <patternFill patternType="solid">
        <fgColor rgb="FFE7E6E6"/>
        <bgColor rgb="FFE7E6E6"/>
      </patternFill>
    </fill>
    <fill>
      <patternFill patternType="solid">
        <fgColor rgb="FFFFF2CC"/>
        <bgColor rgb="FFFFF2CC"/>
      </patternFill>
    </fill>
    <fill>
      <patternFill patternType="solid">
        <fgColor rgb="FFFFE599"/>
        <bgColor rgb="FFFFE599"/>
      </patternFill>
    </fill>
    <fill>
      <patternFill patternType="solid">
        <fgColor rgb="FFFEF2CB"/>
        <bgColor rgb="FFFEF2CB"/>
      </patternFill>
    </fill>
    <fill>
      <patternFill patternType="solid">
        <fgColor rgb="FFFFE598"/>
        <bgColor rgb="FFFFE598"/>
      </patternFill>
    </fill>
    <fill>
      <patternFill patternType="solid">
        <fgColor rgb="FFB4A7D6"/>
        <bgColor rgb="FFB4A7D6"/>
      </patternFill>
    </fill>
    <fill>
      <patternFill patternType="solid">
        <fgColor rgb="FF6D9EEB"/>
        <bgColor rgb="FF6D9EEB"/>
      </patternFill>
    </fill>
    <fill>
      <patternFill patternType="solid">
        <fgColor rgb="FFD9D2E9"/>
        <bgColor rgb="FFD9D2E9"/>
      </patternFill>
    </fill>
    <fill>
      <patternFill patternType="solid">
        <fgColor rgb="FFF5CBCC"/>
        <bgColor rgb="FFF5CBCC"/>
      </patternFill>
    </fill>
    <fill>
      <patternFill patternType="solid">
        <fgColor rgb="FFFFD966"/>
        <bgColor rgb="FFFFD966"/>
      </patternFill>
    </fill>
    <fill>
      <patternFill patternType="solid">
        <fgColor rgb="FFFBCBCE"/>
        <bgColor rgb="FFFBCBCE"/>
      </patternFill>
    </fill>
    <fill>
      <patternFill patternType="solid">
        <fgColor rgb="FFFFFF00"/>
        <bgColor rgb="FFFFFF00"/>
      </patternFill>
    </fill>
    <fill>
      <patternFill patternType="solid">
        <fgColor rgb="FFDADADA"/>
        <bgColor rgb="FFDADADA"/>
      </patternFill>
    </fill>
    <fill>
      <patternFill patternType="solid">
        <fgColor rgb="FFCFE2F3"/>
        <bgColor rgb="FFCFE2F3"/>
      </patternFill>
    </fill>
    <fill>
      <patternFill patternType="solid">
        <fgColor rgb="FFFCE5CD"/>
        <bgColor rgb="FFFCE5CD"/>
      </patternFill>
    </fill>
    <fill>
      <patternFill patternType="solid">
        <fgColor rgb="FF434343"/>
        <bgColor rgb="FF434343"/>
      </patternFill>
    </fill>
    <fill>
      <patternFill patternType="solid">
        <fgColor rgb="FFFFF3CC"/>
        <bgColor rgb="FFFFF3CC"/>
      </patternFill>
    </fill>
    <fill>
      <patternFill patternType="solid">
        <fgColor rgb="FF93C47D"/>
        <bgColor rgb="FF93C47D"/>
      </patternFill>
    </fill>
    <fill>
      <patternFill patternType="solid">
        <fgColor rgb="FF999999"/>
        <bgColor rgb="FF999999"/>
      </patternFill>
    </fill>
    <fill>
      <patternFill patternType="solid">
        <fgColor rgb="FF9CC2E5"/>
        <bgColor rgb="FF9CC2E5"/>
      </patternFill>
    </fill>
    <fill>
      <patternFill patternType="solid">
        <fgColor rgb="FF4A86E8"/>
        <bgColor rgb="FF4A86E8"/>
      </patternFill>
    </fill>
    <fill>
      <patternFill patternType="solid">
        <fgColor theme="0"/>
        <bgColor theme="0"/>
      </patternFill>
    </fill>
    <fill>
      <patternFill patternType="solid">
        <fgColor rgb="FF000000"/>
        <bgColor rgb="FF000000"/>
      </patternFill>
    </fill>
    <fill>
      <patternFill patternType="solid">
        <fgColor rgb="FF666666"/>
        <bgColor rgb="FF666666"/>
      </patternFill>
    </fill>
    <fill>
      <patternFill patternType="solid">
        <fgColor rgb="FFD0E0E3"/>
        <bgColor rgb="FFD0E0E3"/>
      </patternFill>
    </fill>
    <fill>
      <patternFill patternType="solid">
        <fgColor rgb="FFD6DCE4"/>
        <bgColor rgb="FFD6DCE4"/>
      </patternFill>
    </fill>
    <fill>
      <patternFill patternType="solid">
        <fgColor rgb="FFF2F2F2"/>
        <bgColor rgb="FFF2F2F2"/>
      </patternFill>
    </fill>
    <fill>
      <patternFill patternType="solid">
        <fgColor rgb="FFE2EFDA"/>
        <bgColor rgb="FFE2EFDA"/>
      </patternFill>
    </fill>
    <fill>
      <patternFill patternType="solid">
        <fgColor rgb="FFEDEDED"/>
        <bgColor rgb="FFEDEDED"/>
      </patternFill>
    </fill>
    <fill>
      <patternFill patternType="solid">
        <fgColor rgb="FFFEF3CB"/>
        <bgColor rgb="FFFEF3CB"/>
      </patternFill>
    </fill>
    <fill>
      <patternFill patternType="solid">
        <fgColor rgb="FFDBDBDB"/>
        <bgColor rgb="FFDBDBDB"/>
      </patternFill>
    </fill>
  </fills>
  <borders count="57">
    <border/>
    <border>
      <top style="medium">
        <color rgb="FF666666"/>
      </top>
    </border>
    <border>
      <bottom style="thin">
        <color rgb="FFB7B7B7"/>
      </bottom>
    </border>
    <border>
      <right style="thin">
        <color rgb="FF000000"/>
      </right>
    </border>
    <border>
      <left style="thick">
        <color rgb="FF000000"/>
      </left>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
      <right style="thin">
        <color rgb="FF000000"/>
      </right>
      <top style="thin">
        <color rgb="FF000000"/>
      </top>
    </border>
    <border>
      <top style="thin">
        <color rgb="FF000000"/>
      </top>
    </border>
    <border>
      <left style="thin">
        <color rgb="FF000000"/>
      </left>
    </border>
    <border>
      <left style="thick">
        <color rgb="FF000000"/>
      </left>
      <top style="thin">
        <color rgb="FF000000"/>
      </top>
    </border>
    <border>
      <left style="thick">
        <color rgb="FF000000"/>
      </left>
      <bottom style="thin">
        <color rgb="FF000000"/>
      </bottom>
    </border>
    <border>
      <right style="thin">
        <color rgb="FF000000"/>
      </right>
      <top style="thick">
        <color rgb="FF000000"/>
      </top>
    </border>
    <border>
      <top style="thick">
        <color rgb="FF000000"/>
      </top>
    </border>
    <border>
      <left style="thick">
        <color rgb="FF000000"/>
      </left>
      <top style="thick">
        <color rgb="FF000000"/>
      </top>
    </border>
    <border>
      <right style="thin">
        <color rgb="FF000000"/>
      </right>
      <bottom style="thick">
        <color rgb="FF000000"/>
      </bottom>
    </border>
    <border>
      <bottom style="thick">
        <color rgb="FF000000"/>
      </bottom>
    </border>
    <border>
      <left style="thick">
        <color rgb="FF000000"/>
      </left>
      <bottom style="thick">
        <color rgb="FF000000"/>
      </bottom>
    </border>
    <border>
      <left style="thin">
        <color rgb="FF000000"/>
      </left>
      <top style="thick">
        <color rgb="FF000000"/>
      </top>
    </border>
    <border>
      <left style="medium">
        <color rgb="FF434343"/>
      </left>
    </border>
    <border>
      <left style="medium">
        <color rgb="FF434343"/>
      </left>
      <bottom style="thin">
        <color rgb="FF000000"/>
      </bottom>
    </border>
    <border>
      <top style="thin">
        <color rgb="FFB7B7B7"/>
      </top>
    </border>
    <border>
      <left style="medium">
        <color rgb="FF434343"/>
      </left>
      <top style="thick">
        <color rgb="FF000000"/>
      </top>
    </border>
    <border>
      <left style="medium">
        <color rgb="FF434343"/>
      </left>
      <bottom style="thick">
        <color rgb="FF000000"/>
      </bottom>
    </border>
    <border>
      <left style="medium">
        <color rgb="FF000000"/>
      </left>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bottom style="thin">
        <color rgb="FF000000"/>
      </bottom>
    </border>
    <border>
      <left style="thin">
        <color rgb="FF000000"/>
      </left>
      <top style="thin">
        <color rgb="FF000000"/>
      </top>
    </border>
    <border>
      <right style="thin">
        <color rgb="FF000000"/>
      </right>
      <top style="medium">
        <color rgb="FF434343"/>
      </top>
    </border>
    <border>
      <top style="medium">
        <color rgb="FF434343"/>
      </top>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bottom style="thick">
        <color rgb="FFB7B7B7"/>
      </bottom>
    </border>
    <border>
      <top style="thin">
        <color rgb="FFEFEFEF"/>
      </top>
    </border>
    <border>
      <top style="thin">
        <color rgb="FF000000"/>
      </top>
      <bottom style="thin">
        <color rgb="FF000000"/>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
      <left style="thin">
        <color rgb="FFFFFFFF"/>
      </left>
      <right style="thin">
        <color rgb="FFFFFFFF"/>
      </right>
      <top style="thin">
        <color rgb="FFFFFFFF"/>
      </top>
      <bottom style="thin">
        <color rgb="FFFFFFFF"/>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FFFFFF"/>
      </left>
    </border>
    <border>
      <right style="thin">
        <color rgb="FFFFFFFF"/>
      </right>
    </border>
    <border>
      <left style="thin">
        <color rgb="FF000000"/>
      </left>
      <bottom style="thin">
        <color rgb="FF8EA9DB"/>
      </bottom>
    </border>
    <border>
      <right style="thin">
        <color rgb="FF000000"/>
      </right>
      <bottom style="thin">
        <color rgb="FF8EA9DB"/>
      </bottom>
    </border>
    <border>
      <bottom style="thin">
        <color rgb="FF8EA9DB"/>
      </bottom>
    </border>
    <border>
      <left style="thin">
        <color rgb="FF000000"/>
      </left>
      <top style="thin">
        <color rgb="FF8EA9DB"/>
      </top>
      <bottom style="thin">
        <color rgb="FF8EA9DB"/>
      </bottom>
    </border>
    <border>
      <right style="thin">
        <color rgb="FF000000"/>
      </right>
      <top style="thin">
        <color rgb="FF8EA9DB"/>
      </top>
      <bottom style="thin">
        <color rgb="FF8EA9DB"/>
      </bottom>
    </border>
    <border>
      <top style="thin">
        <color rgb="FF8EA9DB"/>
      </top>
      <bottom style="thin">
        <color rgb="FF8EA9DB"/>
      </bottom>
    </border>
    <border>
      <left style="medium">
        <color rgb="FF434343"/>
      </left>
      <top style="thin">
        <color rgb="FF000000"/>
      </top>
    </border>
  </borders>
  <cellStyleXfs count="1">
    <xf borderId="0" fillId="0" fontId="0" numFmtId="0" applyAlignment="1" applyFont="1"/>
  </cellStyleXfs>
  <cellXfs count="956">
    <xf borderId="0" fillId="0" fontId="0" numFmtId="0" xfId="0" applyAlignment="1" applyFont="1">
      <alignment readingOrder="0" shrinkToFit="0" vertical="bottom" wrapText="0"/>
    </xf>
    <xf borderId="0" fillId="2" fontId="1" numFmtId="164" xfId="0" applyAlignment="1" applyFill="1" applyFont="1" applyNumberFormat="1">
      <alignment horizontal="center" readingOrder="0" vertical="bottom"/>
    </xf>
    <xf borderId="0" fillId="0" fontId="2" numFmtId="0" xfId="0" applyAlignment="1" applyFont="1">
      <alignment readingOrder="0"/>
    </xf>
    <xf borderId="0" fillId="0" fontId="2" numFmtId="1" xfId="0" applyAlignment="1" applyFont="1" applyNumberFormat="1">
      <alignment horizontal="center"/>
    </xf>
    <xf borderId="0" fillId="0" fontId="2" numFmtId="165" xfId="0" applyAlignment="1" applyFont="1" applyNumberFormat="1">
      <alignment horizontal="center"/>
    </xf>
    <xf borderId="0" fillId="0" fontId="2" numFmtId="0" xfId="0" applyAlignment="1" applyFont="1">
      <alignment horizontal="center"/>
    </xf>
    <xf borderId="0" fillId="3" fontId="1" numFmtId="164" xfId="0" applyAlignment="1" applyFill="1" applyFont="1" applyNumberFormat="1">
      <alignment horizontal="center" readingOrder="0" vertical="bottom"/>
    </xf>
    <xf borderId="0" fillId="0" fontId="2" numFmtId="0" xfId="0" applyAlignment="1" applyFont="1">
      <alignment horizontal="center" readingOrder="0"/>
    </xf>
    <xf borderId="0" fillId="4" fontId="3" numFmtId="0" xfId="0" applyAlignment="1" applyFill="1" applyFont="1">
      <alignment horizontal="right" readingOrder="0" vertical="bottom"/>
    </xf>
    <xf borderId="0" fillId="4" fontId="3" numFmtId="164" xfId="0" applyAlignment="1" applyFont="1" applyNumberFormat="1">
      <alignment horizontal="left" readingOrder="0" vertical="bottom"/>
    </xf>
    <xf borderId="0" fillId="4" fontId="3" numFmtId="164" xfId="0" applyAlignment="1" applyFont="1" applyNumberFormat="1">
      <alignment horizontal="right" readingOrder="0" vertical="bottom"/>
    </xf>
    <xf borderId="0" fillId="5" fontId="3" numFmtId="0" xfId="0" applyAlignment="1" applyFill="1" applyFont="1">
      <alignment readingOrder="0" vertical="bottom"/>
    </xf>
    <xf borderId="0" fillId="6" fontId="2" numFmtId="0" xfId="0" applyAlignment="1" applyFill="1" applyFont="1">
      <alignment horizontal="center" readingOrder="0" shrinkToFit="0" vertical="center" wrapText="1"/>
    </xf>
    <xf borderId="0" fillId="0" fontId="2" numFmtId="0" xfId="0" applyAlignment="1" applyFont="1">
      <alignment horizontal="left"/>
    </xf>
    <xf borderId="0" fillId="5" fontId="2" numFmtId="0" xfId="0" applyAlignment="1" applyFont="1">
      <alignment horizontal="left" readingOrder="0" shrinkToFit="0" wrapText="1"/>
    </xf>
    <xf borderId="0" fillId="6" fontId="2" numFmtId="0" xfId="0" applyAlignment="1" applyFont="1">
      <alignment horizontal="left" readingOrder="0" shrinkToFit="0" wrapText="1"/>
    </xf>
    <xf borderId="0" fillId="0" fontId="2" numFmtId="0" xfId="0" applyAlignment="1" applyFont="1">
      <alignment horizontal="left" shrinkToFit="0" wrapText="1"/>
    </xf>
    <xf borderId="0" fillId="6" fontId="2" numFmtId="0" xfId="0" applyAlignment="1" applyFont="1">
      <alignment horizontal="left" readingOrder="0"/>
    </xf>
    <xf borderId="0" fillId="0" fontId="2" numFmtId="0" xfId="0" applyAlignment="1" applyFont="1">
      <alignment horizontal="left" readingOrder="0"/>
    </xf>
    <xf borderId="0" fillId="0" fontId="2" numFmtId="165" xfId="0" applyAlignment="1" applyFont="1" applyNumberFormat="1">
      <alignment horizontal="left" readingOrder="0"/>
    </xf>
    <xf borderId="0" fillId="0" fontId="2" numFmtId="10" xfId="0" applyAlignment="1" applyFont="1" applyNumberFormat="1">
      <alignment horizontal="left" readingOrder="0"/>
    </xf>
    <xf borderId="0" fillId="7" fontId="2" numFmtId="0" xfId="0" applyAlignment="1" applyFill="1" applyFont="1">
      <alignment readingOrder="0"/>
    </xf>
    <xf borderId="0" fillId="0" fontId="4" numFmtId="165" xfId="0" applyAlignment="1" applyFont="1" applyNumberFormat="1">
      <alignment horizontal="right" readingOrder="0"/>
    </xf>
    <xf borderId="0" fillId="4" fontId="5" numFmtId="0" xfId="0" applyAlignment="1" applyFont="1">
      <alignment readingOrder="0"/>
    </xf>
    <xf borderId="0" fillId="6" fontId="0" numFmtId="165" xfId="0" applyAlignment="1" applyFont="1" applyNumberFormat="1">
      <alignment horizontal="right" readingOrder="0"/>
    </xf>
    <xf borderId="0" fillId="6" fontId="2" numFmtId="0" xfId="0" applyAlignment="1" applyFont="1">
      <alignment readingOrder="0"/>
    </xf>
    <xf borderId="0" fillId="4" fontId="4" numFmtId="165" xfId="0" applyAlignment="1" applyFont="1" applyNumberFormat="1">
      <alignment horizontal="right" readingOrder="0"/>
    </xf>
    <xf borderId="0" fillId="4" fontId="6" numFmtId="165" xfId="0" applyAlignment="1" applyFont="1" applyNumberFormat="1">
      <alignment horizontal="right" vertical="bottom"/>
    </xf>
    <xf borderId="0" fillId="5" fontId="5" numFmtId="0" xfId="0" applyAlignment="1" applyFont="1">
      <alignment readingOrder="0"/>
    </xf>
    <xf borderId="0" fillId="6" fontId="4" numFmtId="165" xfId="0" applyAlignment="1" applyFont="1" applyNumberFormat="1">
      <alignment horizontal="right" readingOrder="0"/>
    </xf>
    <xf borderId="0" fillId="8" fontId="2" numFmtId="0" xfId="0" applyAlignment="1" applyFill="1" applyFont="1">
      <alignment readingOrder="0"/>
    </xf>
    <xf borderId="0" fillId="8" fontId="2" numFmtId="165" xfId="0" applyFont="1" applyNumberFormat="1"/>
    <xf borderId="0" fillId="4" fontId="2" numFmtId="0" xfId="0" applyAlignment="1" applyFont="1">
      <alignment readingOrder="0"/>
    </xf>
    <xf borderId="0" fillId="6" fontId="2" numFmtId="165" xfId="0" applyAlignment="1" applyFont="1" applyNumberFormat="1">
      <alignment readingOrder="0"/>
    </xf>
    <xf borderId="0" fillId="0" fontId="2" numFmtId="165" xfId="0" applyAlignment="1" applyFont="1" applyNumberFormat="1">
      <alignment readingOrder="0"/>
    </xf>
    <xf borderId="0" fillId="4" fontId="2" numFmtId="165" xfId="0" applyAlignment="1" applyFont="1" applyNumberFormat="1">
      <alignment readingOrder="0"/>
    </xf>
    <xf borderId="0" fillId="3" fontId="2" numFmtId="165" xfId="0" applyAlignment="1" applyFont="1" applyNumberFormat="1">
      <alignment readingOrder="0"/>
    </xf>
    <xf borderId="0" fillId="5" fontId="4" numFmtId="165" xfId="0" applyAlignment="1" applyFont="1" applyNumberFormat="1">
      <alignment horizontal="right" readingOrder="0"/>
    </xf>
    <xf borderId="0" fillId="4" fontId="4" numFmtId="166" xfId="0" applyAlignment="1" applyFont="1" applyNumberFormat="1">
      <alignment horizontal="right" readingOrder="0"/>
    </xf>
    <xf borderId="0" fillId="5" fontId="2" numFmtId="0" xfId="0" applyAlignment="1" applyFont="1">
      <alignment readingOrder="0"/>
    </xf>
    <xf borderId="0" fillId="5" fontId="4" numFmtId="166" xfId="0" applyAlignment="1" applyFont="1" applyNumberFormat="1">
      <alignment horizontal="right" readingOrder="0"/>
    </xf>
    <xf borderId="0" fillId="9" fontId="2" numFmtId="0" xfId="0" applyAlignment="1" applyFill="1" applyFont="1">
      <alignment readingOrder="0"/>
    </xf>
    <xf borderId="0" fillId="9" fontId="2" numFmtId="165" xfId="0" applyFont="1" applyNumberFormat="1"/>
    <xf borderId="0" fillId="0" fontId="2" numFmtId="167" xfId="0" applyFont="1" applyNumberFormat="1"/>
    <xf borderId="0" fillId="8" fontId="2" numFmtId="167" xfId="0" applyFont="1" applyNumberFormat="1"/>
    <xf borderId="1" fillId="0" fontId="7" numFmtId="0" xfId="0" applyAlignment="1" applyBorder="1" applyFont="1">
      <alignment readingOrder="0"/>
    </xf>
    <xf borderId="1" fillId="0" fontId="7" numFmtId="1" xfId="0" applyAlignment="1" applyBorder="1" applyFont="1" applyNumberFormat="1">
      <alignment readingOrder="0"/>
    </xf>
    <xf borderId="0" fillId="0" fontId="2" numFmtId="3" xfId="0" applyAlignment="1" applyFont="1" applyNumberFormat="1">
      <alignment readingOrder="0"/>
    </xf>
    <xf borderId="0" fillId="6" fontId="2" numFmtId="3" xfId="0" applyAlignment="1" applyFont="1" applyNumberFormat="1">
      <alignment readingOrder="0"/>
    </xf>
    <xf borderId="0" fillId="4" fontId="2" numFmtId="1" xfId="0" applyAlignment="1" applyFont="1" applyNumberFormat="1">
      <alignment readingOrder="0"/>
    </xf>
    <xf borderId="0" fillId="6" fontId="2" numFmtId="1" xfId="0" applyAlignment="1" applyFont="1" applyNumberFormat="1">
      <alignment readingOrder="0"/>
    </xf>
    <xf borderId="0" fillId="8" fontId="2" numFmtId="3" xfId="0" applyAlignment="1" applyFont="1" applyNumberFormat="1">
      <alignment readingOrder="0"/>
    </xf>
    <xf borderId="0" fillId="0" fontId="2" numFmtId="1" xfId="0" applyFont="1" applyNumberFormat="1"/>
    <xf borderId="0" fillId="5" fontId="2" numFmtId="0" xfId="0" applyFont="1"/>
    <xf borderId="0" fillId="3" fontId="2" numFmtId="0" xfId="0" applyAlignment="1" applyFont="1">
      <alignment readingOrder="0"/>
    </xf>
    <xf borderId="0" fillId="6" fontId="2" numFmtId="0" xfId="0" applyFont="1"/>
    <xf borderId="0" fillId="9" fontId="2" numFmtId="3" xfId="0" applyFont="1" applyNumberFormat="1"/>
    <xf borderId="0" fillId="8" fontId="2" numFmtId="3" xfId="0" applyFont="1" applyNumberFormat="1"/>
    <xf borderId="0" fillId="0" fontId="2" numFmtId="0" xfId="0" applyFont="1"/>
    <xf borderId="0" fillId="0" fontId="2" numFmtId="3" xfId="0" applyFont="1" applyNumberFormat="1"/>
    <xf borderId="0" fillId="0" fontId="8" numFmtId="0" xfId="0" applyAlignment="1" applyFont="1">
      <alignment readingOrder="0" vertical="bottom"/>
    </xf>
    <xf borderId="0" fillId="0" fontId="9" numFmtId="168" xfId="0" applyAlignment="1" applyFont="1" applyNumberFormat="1">
      <alignment readingOrder="0"/>
    </xf>
    <xf borderId="2" fillId="0" fontId="10" numFmtId="0" xfId="0" applyAlignment="1" applyBorder="1" applyFont="1">
      <alignment vertical="bottom"/>
    </xf>
    <xf borderId="2" fillId="0" fontId="10" numFmtId="169" xfId="0" applyAlignment="1" applyBorder="1" applyFont="1" applyNumberFormat="1">
      <alignment horizontal="right" readingOrder="0" vertical="bottom"/>
    </xf>
    <xf borderId="0" fillId="0" fontId="2" numFmtId="165" xfId="0" applyFont="1" applyNumberFormat="1"/>
    <xf borderId="0" fillId="6" fontId="11" numFmtId="165" xfId="0" applyAlignment="1" applyFont="1" applyNumberFormat="1">
      <alignment readingOrder="0"/>
    </xf>
    <xf borderId="0" fillId="0" fontId="2" numFmtId="165" xfId="0" applyAlignment="1" applyFont="1" applyNumberFormat="1">
      <alignment horizontal="right" readingOrder="0"/>
    </xf>
    <xf borderId="0" fillId="10" fontId="2" numFmtId="0" xfId="0" applyAlignment="1" applyFill="1" applyFont="1">
      <alignment readingOrder="0"/>
    </xf>
    <xf borderId="0" fillId="10" fontId="2" numFmtId="165" xfId="0" applyFont="1" applyNumberFormat="1"/>
    <xf borderId="0" fillId="11" fontId="2" numFmtId="0" xfId="0" applyAlignment="1" applyFill="1" applyFont="1">
      <alignment readingOrder="0"/>
    </xf>
    <xf borderId="0" fillId="11" fontId="2" numFmtId="165" xfId="0" applyFont="1" applyNumberFormat="1"/>
    <xf borderId="0" fillId="12" fontId="2" numFmtId="0" xfId="0" applyAlignment="1" applyFill="1" applyFont="1">
      <alignment readingOrder="0"/>
    </xf>
    <xf borderId="0" fillId="12" fontId="2" numFmtId="165" xfId="0" applyFont="1" applyNumberFormat="1"/>
    <xf borderId="0" fillId="0" fontId="12" numFmtId="168" xfId="0" applyFont="1" applyNumberFormat="1"/>
    <xf borderId="0" fillId="12" fontId="3" numFmtId="0" xfId="0" applyAlignment="1" applyFont="1">
      <alignment vertical="bottom"/>
    </xf>
    <xf borderId="0" fillId="12" fontId="3" numFmtId="165" xfId="0" applyAlignment="1" applyFont="1" applyNumberFormat="1">
      <alignment vertical="bottom"/>
    </xf>
    <xf borderId="0" fillId="13" fontId="2" numFmtId="0" xfId="0" applyAlignment="1" applyFill="1" applyFont="1">
      <alignment readingOrder="0"/>
    </xf>
    <xf borderId="0" fillId="0" fontId="2" numFmtId="2" xfId="0" applyFont="1" applyNumberFormat="1"/>
    <xf borderId="0" fillId="14" fontId="2" numFmtId="0" xfId="0" applyAlignment="1" applyFill="1" applyFont="1">
      <alignment readingOrder="0"/>
    </xf>
    <xf borderId="0" fillId="6" fontId="2" numFmtId="2" xfId="0" applyFont="1" applyNumberFormat="1"/>
    <xf borderId="0" fillId="0" fontId="2" numFmtId="4" xfId="0" applyFont="1" applyNumberFormat="1"/>
    <xf borderId="0" fillId="6" fontId="2" numFmtId="165" xfId="0" applyFont="1" applyNumberFormat="1"/>
    <xf borderId="0" fillId="6" fontId="13" numFmtId="0" xfId="0" applyAlignment="1" applyFont="1">
      <alignment readingOrder="0"/>
    </xf>
    <xf borderId="0" fillId="0" fontId="2" numFmtId="10" xfId="0" applyAlignment="1" applyFont="1" applyNumberFormat="1">
      <alignment readingOrder="0"/>
    </xf>
    <xf borderId="0" fillId="6" fontId="2" numFmtId="10" xfId="0" applyAlignment="1" applyFont="1" applyNumberFormat="1">
      <alignment readingOrder="0"/>
    </xf>
    <xf borderId="0" fillId="6" fontId="14" numFmtId="0" xfId="0" applyAlignment="1" applyFont="1">
      <alignment readingOrder="0"/>
    </xf>
    <xf borderId="0" fillId="0" fontId="14" numFmtId="165" xfId="0" applyAlignment="1" applyFont="1" applyNumberFormat="1">
      <alignment horizontal="right" readingOrder="0"/>
    </xf>
    <xf borderId="0" fillId="0" fontId="14" numFmtId="0" xfId="0" applyAlignment="1" applyFont="1">
      <alignment horizontal="right" readingOrder="0"/>
    </xf>
    <xf borderId="0" fillId="0" fontId="14" numFmtId="165" xfId="0" applyAlignment="1" applyFont="1" applyNumberFormat="1">
      <alignment readingOrder="0"/>
    </xf>
    <xf borderId="0" fillId="0" fontId="14" numFmtId="0" xfId="0" applyAlignment="1" applyFont="1">
      <alignment readingOrder="0"/>
    </xf>
    <xf borderId="0" fillId="0" fontId="11" numFmtId="165" xfId="0" applyAlignment="1" applyFont="1" applyNumberFormat="1">
      <alignment readingOrder="0"/>
    </xf>
    <xf borderId="0" fillId="0" fontId="15" numFmtId="0" xfId="0" applyAlignment="1" applyFont="1">
      <alignment readingOrder="0"/>
    </xf>
    <xf borderId="0" fillId="0" fontId="9" numFmtId="0" xfId="0" applyAlignment="1" applyFont="1">
      <alignment readingOrder="0"/>
    </xf>
    <xf borderId="0" fillId="0" fontId="5" numFmtId="3" xfId="0" applyAlignment="1" applyFont="1" applyNumberFormat="1">
      <alignment readingOrder="0"/>
    </xf>
    <xf borderId="0" fillId="0" fontId="5" numFmtId="0" xfId="0" applyAlignment="1" applyFont="1">
      <alignment readingOrder="0"/>
    </xf>
    <xf borderId="0" fillId="0" fontId="0" numFmtId="0" xfId="0" applyAlignment="1" applyFont="1">
      <alignment readingOrder="0"/>
    </xf>
    <xf borderId="0" fillId="0" fontId="14" numFmtId="10" xfId="0" applyAlignment="1" applyFont="1" applyNumberFormat="1">
      <alignment readingOrder="0"/>
    </xf>
    <xf borderId="0" fillId="0" fontId="9" numFmtId="3" xfId="0" applyAlignment="1" applyFont="1" applyNumberFormat="1">
      <alignment readingOrder="0"/>
    </xf>
    <xf borderId="0" fillId="4" fontId="2" numFmtId="170" xfId="0" applyAlignment="1" applyFont="1" applyNumberFormat="1">
      <alignment readingOrder="0"/>
    </xf>
    <xf borderId="0" fillId="4" fontId="2" numFmtId="0" xfId="0" applyAlignment="1" applyFont="1">
      <alignment horizontal="right" readingOrder="0"/>
    </xf>
    <xf borderId="0" fillId="3" fontId="16" numFmtId="0" xfId="0" applyFont="1"/>
    <xf borderId="0" fillId="0" fontId="17" numFmtId="171" xfId="0" applyAlignment="1" applyFont="1" applyNumberFormat="1">
      <alignment readingOrder="0"/>
    </xf>
    <xf borderId="0" fillId="0" fontId="17" numFmtId="10" xfId="0" applyFont="1" applyNumberFormat="1"/>
    <xf borderId="0" fillId="0" fontId="2" numFmtId="10" xfId="0" applyFont="1" applyNumberFormat="1"/>
    <xf borderId="0" fillId="0" fontId="2" numFmtId="2" xfId="0" applyAlignment="1" applyFont="1" applyNumberFormat="1">
      <alignment readingOrder="0"/>
    </xf>
    <xf borderId="0" fillId="0" fontId="17" numFmtId="2" xfId="0" applyAlignment="1" applyFont="1" applyNumberFormat="1">
      <alignment readingOrder="0"/>
    </xf>
    <xf borderId="0" fillId="0" fontId="17" numFmtId="165" xfId="0" applyAlignment="1" applyFont="1" applyNumberFormat="1">
      <alignment readingOrder="0"/>
    </xf>
    <xf borderId="0" fillId="0" fontId="17" numFmtId="10" xfId="0" applyAlignment="1" applyFont="1" applyNumberFormat="1">
      <alignment readingOrder="0"/>
    </xf>
    <xf borderId="0" fillId="0" fontId="17" numFmtId="0" xfId="0" applyAlignment="1" applyFont="1">
      <alignment readingOrder="0"/>
    </xf>
    <xf borderId="0" fillId="0" fontId="17" numFmtId="3" xfId="0" applyAlignment="1" applyFont="1" applyNumberFormat="1">
      <alignment readingOrder="0"/>
    </xf>
    <xf borderId="0" fillId="0" fontId="18" numFmtId="0" xfId="0" applyAlignment="1" applyFont="1">
      <alignment readingOrder="0"/>
    </xf>
    <xf borderId="0" fillId="0" fontId="18" numFmtId="3" xfId="0" applyFont="1" applyNumberFormat="1"/>
    <xf borderId="0" fillId="0" fontId="2" numFmtId="165" xfId="0" applyAlignment="1" applyFont="1" applyNumberFormat="1">
      <alignment horizontal="right"/>
    </xf>
    <xf borderId="0" fillId="0" fontId="19" numFmtId="165" xfId="0" applyAlignment="1" applyFont="1" applyNumberFormat="1">
      <alignment horizontal="left" readingOrder="0"/>
    </xf>
    <xf borderId="0" fillId="3" fontId="20" numFmtId="0" xfId="0" applyFont="1"/>
    <xf borderId="3" fillId="2" fontId="1" numFmtId="0" xfId="0" applyAlignment="1" applyBorder="1" applyFont="1">
      <alignment horizontal="left" readingOrder="0" vertical="bottom"/>
    </xf>
    <xf borderId="3" fillId="15" fontId="1" numFmtId="0" xfId="0" applyAlignment="1" applyBorder="1" applyFill="1" applyFont="1">
      <alignment readingOrder="0" vertical="bottom"/>
    </xf>
    <xf borderId="0" fillId="15" fontId="1" numFmtId="0" xfId="0" applyAlignment="1" applyFont="1">
      <alignment horizontal="center" readingOrder="0" vertical="bottom"/>
    </xf>
    <xf borderId="4" fillId="5" fontId="21" numFmtId="0" xfId="0" applyAlignment="1" applyBorder="1" applyFont="1">
      <alignment vertical="bottom"/>
    </xf>
    <xf borderId="3" fillId="16" fontId="1" numFmtId="0" xfId="0" applyAlignment="1" applyBorder="1" applyFill="1" applyFont="1">
      <alignment readingOrder="0" vertical="bottom"/>
    </xf>
    <xf borderId="0" fillId="0" fontId="21" numFmtId="0" xfId="0" applyAlignment="1" applyFont="1">
      <alignment vertical="bottom"/>
    </xf>
    <xf borderId="0" fillId="0" fontId="21" numFmtId="0" xfId="0" applyAlignment="1" applyFont="1">
      <alignment readingOrder="0" vertical="bottom"/>
    </xf>
    <xf borderId="3" fillId="17" fontId="21" numFmtId="0" xfId="0" applyAlignment="1" applyBorder="1" applyFill="1" applyFont="1">
      <alignment readingOrder="0" vertical="bottom"/>
    </xf>
    <xf borderId="3" fillId="0" fontId="21" numFmtId="0" xfId="0" applyAlignment="1" applyBorder="1" applyFont="1">
      <alignment readingOrder="0" vertical="bottom"/>
    </xf>
    <xf borderId="0" fillId="18" fontId="21" numFmtId="0" xfId="0" applyAlignment="1" applyFill="1" applyFont="1">
      <alignment readingOrder="0" vertical="bottom"/>
    </xf>
    <xf borderId="4" fillId="5" fontId="22" numFmtId="167" xfId="0" applyAlignment="1" applyBorder="1" applyFont="1" applyNumberFormat="1">
      <alignment horizontal="right" vertical="bottom"/>
    </xf>
    <xf borderId="0" fillId="18" fontId="21" numFmtId="1" xfId="0" applyAlignment="1" applyFont="1" applyNumberFormat="1">
      <alignment readingOrder="0" vertical="bottom"/>
    </xf>
    <xf borderId="3" fillId="0" fontId="21" numFmtId="0" xfId="0" applyAlignment="1" applyBorder="1" applyFont="1">
      <alignment vertical="bottom"/>
    </xf>
    <xf borderId="0" fillId="18" fontId="21" numFmtId="0" xfId="0" applyAlignment="1" applyFont="1">
      <alignment horizontal="right" readingOrder="0" vertical="bottom"/>
    </xf>
    <xf borderId="5" fillId="0" fontId="21" numFmtId="0" xfId="0" applyAlignment="1" applyBorder="1" applyFont="1">
      <alignment readingOrder="0" vertical="bottom"/>
    </xf>
    <xf borderId="6" fillId="18" fontId="21" numFmtId="0" xfId="0" applyAlignment="1" applyBorder="1" applyFont="1">
      <alignment horizontal="right" readingOrder="0" vertical="bottom"/>
    </xf>
    <xf borderId="3" fillId="19" fontId="21" numFmtId="0" xfId="0" applyAlignment="1" applyBorder="1" applyFill="1" applyFont="1">
      <alignment readingOrder="0" vertical="bottom"/>
    </xf>
    <xf borderId="0" fillId="19" fontId="21" numFmtId="0" xfId="0" applyAlignment="1" applyFont="1">
      <alignment horizontal="center" readingOrder="0" vertical="bottom"/>
    </xf>
    <xf borderId="7" fillId="19" fontId="21" numFmtId="0" xfId="0" applyAlignment="1" applyBorder="1" applyFont="1">
      <alignment readingOrder="0" vertical="bottom"/>
    </xf>
    <xf borderId="3" fillId="0" fontId="23" numFmtId="0" xfId="0" applyAlignment="1" applyBorder="1" applyFont="1">
      <alignment readingOrder="0" vertical="bottom"/>
    </xf>
    <xf borderId="0" fillId="0" fontId="23" numFmtId="1" xfId="0" applyAlignment="1" applyFont="1" applyNumberFormat="1">
      <alignment horizontal="right" vertical="bottom"/>
    </xf>
    <xf borderId="4" fillId="5" fontId="24" numFmtId="168" xfId="0" applyAlignment="1" applyBorder="1" applyFont="1" applyNumberFormat="1">
      <alignment horizontal="right" vertical="bottom"/>
    </xf>
    <xf borderId="3" fillId="20" fontId="21" numFmtId="0" xfId="0" applyAlignment="1" applyBorder="1" applyFill="1" applyFont="1">
      <alignment readingOrder="0" vertical="bottom"/>
    </xf>
    <xf borderId="0" fillId="3" fontId="25" numFmtId="168" xfId="0" applyAlignment="1" applyFont="1" applyNumberFormat="1">
      <alignment readingOrder="0" vertical="bottom"/>
    </xf>
    <xf borderId="0" fillId="3" fontId="25" numFmtId="0" xfId="0" applyAlignment="1" applyFont="1">
      <alignment readingOrder="0" vertical="bottom"/>
    </xf>
    <xf borderId="0" fillId="18" fontId="21" numFmtId="165" xfId="0" applyAlignment="1" applyFont="1" applyNumberFormat="1">
      <alignment horizontal="right" readingOrder="0" vertical="bottom"/>
    </xf>
    <xf borderId="0" fillId="18" fontId="21" numFmtId="165" xfId="0" applyAlignment="1" applyFont="1" applyNumberFormat="1">
      <alignment readingOrder="0" vertical="bottom"/>
    </xf>
    <xf borderId="7" fillId="0" fontId="21" numFmtId="0" xfId="0" applyAlignment="1" applyBorder="1" applyFont="1">
      <alignment readingOrder="0" vertical="bottom"/>
    </xf>
    <xf borderId="6" fillId="18" fontId="21" numFmtId="165" xfId="0" applyAlignment="1" applyBorder="1" applyFont="1" applyNumberFormat="1">
      <alignment horizontal="right" readingOrder="0" vertical="bottom"/>
    </xf>
    <xf borderId="0" fillId="0" fontId="23" numFmtId="167" xfId="0" applyAlignment="1" applyFont="1" applyNumberFormat="1">
      <alignment horizontal="right" vertical="bottom"/>
    </xf>
    <xf borderId="4" fillId="5" fontId="22" numFmtId="0" xfId="0" applyAlignment="1" applyBorder="1" applyFont="1">
      <alignment horizontal="right" vertical="bottom"/>
    </xf>
    <xf borderId="3" fillId="21" fontId="21" numFmtId="0" xfId="0" applyAlignment="1" applyBorder="1" applyFill="1" applyFont="1">
      <alignment readingOrder="0" vertical="bottom"/>
    </xf>
    <xf borderId="0" fillId="18" fontId="21" numFmtId="167" xfId="0" applyAlignment="1" applyFont="1" applyNumberFormat="1">
      <alignment horizontal="right" readingOrder="0" vertical="bottom"/>
    </xf>
    <xf borderId="8" fillId="19" fontId="21" numFmtId="0" xfId="0" applyAlignment="1" applyBorder="1" applyFont="1">
      <alignment readingOrder="0" vertical="bottom"/>
    </xf>
    <xf borderId="7" fillId="19" fontId="26" numFmtId="0" xfId="0" applyAlignment="1" applyBorder="1" applyFont="1">
      <alignment horizontal="left" readingOrder="0"/>
    </xf>
    <xf borderId="9" fillId="0" fontId="23" numFmtId="167" xfId="0" applyAlignment="1" applyBorder="1" applyFont="1" applyNumberFormat="1">
      <alignment horizontal="right" vertical="bottom"/>
    </xf>
    <xf borderId="3" fillId="0" fontId="21" numFmtId="2" xfId="0" applyAlignment="1" applyBorder="1" applyFont="1" applyNumberFormat="1">
      <alignment vertical="bottom"/>
    </xf>
    <xf borderId="0" fillId="0" fontId="21" numFmtId="2" xfId="0" applyAlignment="1" applyFont="1" applyNumberFormat="1">
      <alignment vertical="bottom"/>
    </xf>
    <xf borderId="4" fillId="5" fontId="21" numFmtId="167" xfId="0" applyAlignment="1" applyBorder="1" applyFont="1" applyNumberFormat="1">
      <alignment vertical="bottom"/>
    </xf>
    <xf borderId="3" fillId="22" fontId="21" numFmtId="0" xfId="0" applyAlignment="1" applyBorder="1" applyFill="1" applyFont="1">
      <alignment readingOrder="0" vertical="bottom"/>
    </xf>
    <xf borderId="0" fillId="22" fontId="21" numFmtId="0" xfId="0" applyAlignment="1" applyFont="1">
      <alignment vertical="bottom"/>
    </xf>
    <xf borderId="0" fillId="0" fontId="21" numFmtId="172" xfId="0" applyAlignment="1" applyFont="1" applyNumberFormat="1">
      <alignment vertical="bottom"/>
    </xf>
    <xf borderId="3" fillId="23" fontId="1" numFmtId="0" xfId="0" applyAlignment="1" applyBorder="1" applyFill="1" applyFont="1">
      <alignment vertical="bottom"/>
    </xf>
    <xf borderId="3" fillId="18" fontId="21" numFmtId="0" xfId="0" applyAlignment="1" applyBorder="1" applyFont="1">
      <alignment readingOrder="0" vertical="bottom"/>
    </xf>
    <xf borderId="0" fillId="0" fontId="21" numFmtId="167" xfId="0" applyAlignment="1" applyFont="1" applyNumberFormat="1">
      <alignment horizontal="right" vertical="bottom"/>
    </xf>
    <xf borderId="3" fillId="24" fontId="27" numFmtId="0" xfId="0" applyAlignment="1" applyBorder="1" applyFill="1" applyFont="1">
      <alignment readingOrder="0" vertical="bottom"/>
    </xf>
    <xf borderId="0" fillId="0" fontId="27" numFmtId="167" xfId="0" applyAlignment="1" applyFont="1" applyNumberFormat="1">
      <alignment horizontal="right" readingOrder="0" vertical="bottom"/>
    </xf>
    <xf borderId="3" fillId="18" fontId="23" numFmtId="0" xfId="0" applyAlignment="1" applyBorder="1" applyFont="1">
      <alignment readingOrder="0" vertical="bottom"/>
    </xf>
    <xf borderId="0" fillId="24" fontId="23" numFmtId="167" xfId="0" applyAlignment="1" applyFont="1" applyNumberFormat="1">
      <alignment horizontal="right" shrinkToFit="0" vertical="bottom" wrapText="1"/>
    </xf>
    <xf borderId="4" fillId="5" fontId="28" numFmtId="0" xfId="0" applyBorder="1" applyFont="1"/>
    <xf borderId="3" fillId="23" fontId="1" numFmtId="0" xfId="0" applyAlignment="1" applyBorder="1" applyFont="1">
      <alignment readingOrder="0" vertical="bottom"/>
    </xf>
    <xf borderId="3" fillId="24" fontId="21" numFmtId="0" xfId="0" applyAlignment="1" applyBorder="1" applyFont="1">
      <alignment readingOrder="0" vertical="bottom"/>
    </xf>
    <xf borderId="0" fillId="0" fontId="21" numFmtId="3" xfId="0" applyAlignment="1" applyFont="1" applyNumberFormat="1">
      <alignment horizontal="right" readingOrder="0" vertical="bottom"/>
    </xf>
    <xf borderId="0" fillId="0" fontId="27" numFmtId="0" xfId="0" applyAlignment="1" applyFont="1">
      <alignment horizontal="right" readingOrder="0" vertical="bottom"/>
    </xf>
    <xf borderId="3" fillId="24" fontId="23" numFmtId="0" xfId="0" applyAlignment="1" applyBorder="1" applyFont="1">
      <alignment readingOrder="0" vertical="bottom"/>
    </xf>
    <xf borderId="0" fillId="24" fontId="23" numFmtId="3" xfId="0" applyAlignment="1" applyFont="1" applyNumberFormat="1">
      <alignment horizontal="right" vertical="bottom"/>
    </xf>
    <xf borderId="3" fillId="23" fontId="29" numFmtId="0" xfId="0" applyAlignment="1" applyBorder="1" applyFont="1">
      <alignment readingOrder="0" vertical="bottom"/>
    </xf>
    <xf borderId="0" fillId="23" fontId="21" numFmtId="0" xfId="0" applyAlignment="1" applyFont="1">
      <alignment vertical="bottom"/>
    </xf>
    <xf borderId="3" fillId="25" fontId="21" numFmtId="0" xfId="0" applyAlignment="1" applyBorder="1" applyFill="1" applyFont="1">
      <alignment readingOrder="0" vertical="bottom"/>
    </xf>
    <xf borderId="0" fillId="0" fontId="21" numFmtId="165" xfId="0" applyAlignment="1" applyFont="1" applyNumberFormat="1">
      <alignment horizontal="right" readingOrder="0" vertical="bottom"/>
    </xf>
    <xf borderId="3" fillId="26" fontId="23" numFmtId="0" xfId="0" applyAlignment="1" applyBorder="1" applyFill="1" applyFont="1">
      <alignment readingOrder="0" vertical="bottom"/>
    </xf>
    <xf borderId="0" fillId="26" fontId="23" numFmtId="165" xfId="0" applyAlignment="1" applyFont="1" applyNumberFormat="1">
      <alignment horizontal="right" vertical="bottom"/>
    </xf>
    <xf borderId="4" fillId="5" fontId="22" numFmtId="3" xfId="0" applyAlignment="1" applyBorder="1" applyFont="1" applyNumberFormat="1">
      <alignment horizontal="right" vertical="bottom"/>
    </xf>
    <xf borderId="3" fillId="27" fontId="21" numFmtId="0" xfId="0" applyAlignment="1" applyBorder="1" applyFill="1" applyFont="1">
      <alignment vertical="bottom"/>
    </xf>
    <xf borderId="0" fillId="0" fontId="30" numFmtId="3" xfId="0" applyAlignment="1" applyFont="1" applyNumberFormat="1">
      <alignment readingOrder="0"/>
    </xf>
    <xf borderId="0" fillId="0" fontId="30" numFmtId="0" xfId="0" applyAlignment="1" applyFont="1">
      <alignment readingOrder="0"/>
    </xf>
    <xf borderId="3" fillId="28" fontId="23" numFmtId="0" xfId="0" applyAlignment="1" applyBorder="1" applyFill="1" applyFont="1">
      <alignment readingOrder="0" vertical="bottom"/>
    </xf>
    <xf borderId="0" fillId="28" fontId="23" numFmtId="1" xfId="0" applyAlignment="1" applyFont="1" applyNumberFormat="1">
      <alignment horizontal="right" vertical="bottom"/>
    </xf>
    <xf borderId="3" fillId="27" fontId="21" numFmtId="0" xfId="0" applyAlignment="1" applyBorder="1" applyFont="1">
      <alignment readingOrder="0" vertical="bottom"/>
    </xf>
    <xf borderId="0" fillId="0" fontId="21" numFmtId="1" xfId="0" applyAlignment="1" applyFont="1" applyNumberFormat="1">
      <alignment readingOrder="0" vertical="bottom"/>
    </xf>
    <xf borderId="4" fillId="5" fontId="21" numFmtId="3" xfId="0" applyAlignment="1" applyBorder="1" applyFont="1" applyNumberFormat="1">
      <alignment readingOrder="0" vertical="bottom"/>
    </xf>
    <xf borderId="0" fillId="0" fontId="21" numFmtId="1" xfId="0" applyAlignment="1" applyFont="1" applyNumberFormat="1">
      <alignment horizontal="right" readingOrder="0" vertical="bottom"/>
    </xf>
    <xf borderId="3" fillId="0" fontId="2" numFmtId="0" xfId="0" applyBorder="1" applyFont="1"/>
    <xf borderId="3" fillId="29" fontId="23" numFmtId="0" xfId="0" applyAlignment="1" applyBorder="1" applyFill="1" applyFont="1">
      <alignment readingOrder="0" vertical="bottom"/>
    </xf>
    <xf borderId="0" fillId="29" fontId="23" numFmtId="0" xfId="0" applyAlignment="1" applyFont="1">
      <alignment readingOrder="0"/>
    </xf>
    <xf borderId="0" fillId="23" fontId="2" numFmtId="0" xfId="0" applyFont="1"/>
    <xf borderId="0" fillId="0" fontId="21" numFmtId="1" xfId="0" applyAlignment="1" applyFont="1" applyNumberFormat="1">
      <alignment horizontal="right" vertical="bottom"/>
    </xf>
    <xf borderId="0" fillId="28" fontId="23" numFmtId="1" xfId="0" applyAlignment="1" applyFont="1" applyNumberFormat="1">
      <alignment readingOrder="0" vertical="bottom"/>
    </xf>
    <xf borderId="0" fillId="27" fontId="21" numFmtId="0" xfId="0" applyAlignment="1" applyFont="1">
      <alignment readingOrder="0" vertical="bottom"/>
    </xf>
    <xf borderId="0" fillId="0" fontId="30" numFmtId="1" xfId="0" applyAlignment="1" applyFont="1" applyNumberFormat="1">
      <alignment readingOrder="0"/>
    </xf>
    <xf borderId="0" fillId="0" fontId="30" numFmtId="0" xfId="0" applyFont="1"/>
    <xf borderId="10" fillId="0" fontId="21" numFmtId="1" xfId="0" applyAlignment="1" applyBorder="1" applyFont="1" applyNumberFormat="1">
      <alignment horizontal="right" vertical="bottom"/>
    </xf>
    <xf borderId="0" fillId="0" fontId="21" numFmtId="1" xfId="0" applyAlignment="1" applyFont="1" applyNumberFormat="1">
      <alignment vertical="bottom"/>
    </xf>
    <xf borderId="3" fillId="23" fontId="31" numFmtId="0" xfId="0" applyAlignment="1" applyBorder="1" applyFont="1">
      <alignment readingOrder="0" vertical="bottom"/>
    </xf>
    <xf borderId="0" fillId="23" fontId="21" numFmtId="2" xfId="0" applyAlignment="1" applyFont="1" applyNumberFormat="1">
      <alignment vertical="bottom"/>
    </xf>
    <xf borderId="3" fillId="14" fontId="21" numFmtId="0" xfId="0" applyAlignment="1" applyBorder="1" applyFont="1">
      <alignment readingOrder="0" vertical="bottom"/>
    </xf>
    <xf borderId="0" fillId="14" fontId="21" numFmtId="1" xfId="0" applyAlignment="1" applyFont="1" applyNumberFormat="1">
      <alignment readingOrder="0" vertical="bottom"/>
    </xf>
    <xf borderId="0" fillId="14" fontId="32" numFmtId="1" xfId="0" applyAlignment="1" applyFont="1" applyNumberFormat="1">
      <alignment readingOrder="0" vertical="bottom"/>
    </xf>
    <xf borderId="3" fillId="14" fontId="21" numFmtId="0" xfId="0" applyAlignment="1" applyBorder="1" applyFont="1">
      <alignment vertical="bottom"/>
    </xf>
    <xf borderId="0" fillId="3" fontId="21" numFmtId="1" xfId="0" applyAlignment="1" applyFont="1" applyNumberFormat="1">
      <alignment readingOrder="0" vertical="bottom"/>
    </xf>
    <xf borderId="3" fillId="30" fontId="29" numFmtId="0" xfId="0" applyAlignment="1" applyBorder="1" applyFill="1" applyFont="1">
      <alignment readingOrder="0" vertical="bottom"/>
    </xf>
    <xf borderId="0" fillId="30" fontId="23" numFmtId="1" xfId="0" applyAlignment="1" applyFont="1" applyNumberFormat="1">
      <alignment horizontal="right" vertical="bottom"/>
    </xf>
    <xf borderId="0" fillId="23" fontId="21" numFmtId="165" xfId="0" applyAlignment="1" applyFont="1" applyNumberFormat="1">
      <alignment readingOrder="0" vertical="bottom"/>
    </xf>
    <xf borderId="0" fillId="23" fontId="21" numFmtId="165" xfId="0" applyAlignment="1" applyFont="1" applyNumberFormat="1">
      <alignment vertical="bottom"/>
    </xf>
    <xf borderId="4" fillId="5" fontId="22" numFmtId="165" xfId="0" applyAlignment="1" applyBorder="1" applyFont="1" applyNumberFormat="1">
      <alignment horizontal="right" vertical="bottom"/>
    </xf>
    <xf borderId="0" fillId="0" fontId="21" numFmtId="165" xfId="0" applyAlignment="1" applyFont="1" applyNumberFormat="1">
      <alignment readingOrder="0" vertical="bottom"/>
    </xf>
    <xf borderId="0" fillId="3" fontId="21" numFmtId="165" xfId="0" applyAlignment="1" applyFont="1" applyNumberFormat="1">
      <alignment readingOrder="0" vertical="bottom"/>
    </xf>
    <xf borderId="0" fillId="30" fontId="23" numFmtId="165" xfId="0" applyAlignment="1" applyFont="1" applyNumberFormat="1">
      <alignment horizontal="right" vertical="bottom"/>
    </xf>
    <xf borderId="0" fillId="0" fontId="21" numFmtId="165" xfId="0" applyAlignment="1" applyFont="1" applyNumberFormat="1">
      <alignment vertical="bottom"/>
    </xf>
    <xf borderId="0" fillId="0" fontId="30" numFmtId="165" xfId="0" applyAlignment="1" applyFont="1" applyNumberFormat="1">
      <alignment readingOrder="0"/>
    </xf>
    <xf borderId="0" fillId="5" fontId="21" numFmtId="165" xfId="0" applyAlignment="1" applyFont="1" applyNumberFormat="1">
      <alignment horizontal="right" readingOrder="0" vertical="bottom"/>
    </xf>
    <xf borderId="4" fillId="5" fontId="3" numFmtId="0" xfId="0" applyAlignment="1" applyBorder="1" applyFont="1">
      <alignment vertical="bottom"/>
    </xf>
    <xf borderId="3" fillId="31" fontId="21" numFmtId="0" xfId="0" applyAlignment="1" applyBorder="1" applyFill="1" applyFont="1">
      <alignment readingOrder="0" vertical="bottom"/>
    </xf>
    <xf borderId="0" fillId="31" fontId="21" numFmtId="1" xfId="0" applyAlignment="1" applyFont="1" applyNumberFormat="1">
      <alignment readingOrder="0" vertical="bottom"/>
    </xf>
    <xf borderId="0" fillId="31" fontId="32" numFmtId="1" xfId="0" applyAlignment="1" applyFont="1" applyNumberFormat="1">
      <alignment readingOrder="0" vertical="bottom"/>
    </xf>
    <xf borderId="3" fillId="29" fontId="29" numFmtId="165" xfId="0" applyAlignment="1" applyBorder="1" applyFont="1" applyNumberFormat="1">
      <alignment horizontal="left" readingOrder="0" vertical="bottom"/>
    </xf>
    <xf borderId="0" fillId="29" fontId="33" numFmtId="165" xfId="0" applyAlignment="1" applyFont="1" applyNumberFormat="1">
      <alignment readingOrder="0"/>
    </xf>
    <xf borderId="3" fillId="10" fontId="21" numFmtId="0" xfId="0" applyAlignment="1" applyBorder="1" applyFont="1">
      <alignment readingOrder="0" vertical="bottom"/>
    </xf>
    <xf borderId="0" fillId="10" fontId="23" numFmtId="0" xfId="0" applyAlignment="1" applyFont="1">
      <alignment readingOrder="0" vertical="bottom"/>
    </xf>
    <xf borderId="4" fillId="5" fontId="22" numFmtId="1" xfId="0" applyAlignment="1" applyBorder="1" applyFont="1" applyNumberFormat="1">
      <alignment horizontal="right" vertical="bottom"/>
    </xf>
    <xf borderId="3" fillId="10" fontId="21" numFmtId="0" xfId="0" applyAlignment="1" applyBorder="1" applyFont="1">
      <alignment vertical="bottom"/>
    </xf>
    <xf borderId="3" fillId="12" fontId="23" numFmtId="0" xfId="0" applyAlignment="1" applyBorder="1" applyFont="1">
      <alignment readingOrder="0" vertical="bottom"/>
    </xf>
    <xf borderId="0" fillId="12" fontId="23" numFmtId="1" xfId="0" applyAlignment="1" applyFont="1" applyNumberFormat="1">
      <alignment horizontal="right" vertical="bottom"/>
    </xf>
    <xf borderId="3" fillId="12" fontId="23" numFmtId="0" xfId="0" applyAlignment="1" applyBorder="1" applyFont="1">
      <alignment horizontal="left" readingOrder="0" vertical="bottom"/>
    </xf>
    <xf borderId="4" fillId="5" fontId="22" numFmtId="0" xfId="0" applyAlignment="1" applyBorder="1" applyFont="1">
      <alignment horizontal="right" vertical="bottom"/>
    </xf>
    <xf borderId="3" fillId="12" fontId="23" numFmtId="1" xfId="0" applyAlignment="1" applyBorder="1" applyFont="1" applyNumberFormat="1">
      <alignment horizontal="left" readingOrder="0" vertical="bottom"/>
    </xf>
    <xf borderId="0" fillId="12" fontId="23" numFmtId="165" xfId="0" applyAlignment="1" applyFont="1" applyNumberFormat="1">
      <alignment horizontal="right" vertical="bottom"/>
    </xf>
    <xf borderId="3" fillId="0" fontId="1" numFmtId="0" xfId="0" applyAlignment="1" applyBorder="1" applyFont="1">
      <alignment readingOrder="0" vertical="bottom"/>
    </xf>
    <xf borderId="0" fillId="23" fontId="30" numFmtId="0" xfId="0" applyFont="1"/>
    <xf borderId="0" fillId="10" fontId="21" numFmtId="0" xfId="0" applyAlignment="1" applyFont="1">
      <alignment readingOrder="0" vertical="bottom"/>
    </xf>
    <xf borderId="4" fillId="5" fontId="3" numFmtId="0" xfId="0" applyAlignment="1" applyBorder="1" applyFont="1">
      <alignment vertical="bottom"/>
    </xf>
    <xf borderId="3" fillId="32" fontId="21" numFmtId="0" xfId="0" applyAlignment="1" applyBorder="1" applyFill="1" applyFont="1">
      <alignment readingOrder="0" vertical="bottom"/>
    </xf>
    <xf borderId="10" fillId="0" fontId="30" numFmtId="0" xfId="0" applyBorder="1" applyFont="1"/>
    <xf borderId="0" fillId="12" fontId="23" numFmtId="165" xfId="0" applyAlignment="1" applyFont="1" applyNumberFormat="1">
      <alignment horizontal="right" readingOrder="0" vertical="bottom"/>
    </xf>
    <xf borderId="0" fillId="0" fontId="30" numFmtId="0" xfId="0" applyAlignment="1" applyFont="1">
      <alignment horizontal="right"/>
    </xf>
    <xf borderId="0" fillId="23" fontId="34" numFmtId="0" xfId="0" applyAlignment="1" applyFont="1">
      <alignment readingOrder="0"/>
    </xf>
    <xf borderId="0" fillId="10" fontId="21" numFmtId="1" xfId="0" applyAlignment="1" applyFont="1" applyNumberFormat="1">
      <alignment readingOrder="0" vertical="bottom"/>
    </xf>
    <xf borderId="4" fillId="5" fontId="35" numFmtId="167" xfId="0" applyAlignment="1" applyBorder="1" applyFont="1" applyNumberFormat="1">
      <alignment horizontal="right" vertical="bottom"/>
    </xf>
    <xf borderId="0" fillId="10" fontId="3" numFmtId="0" xfId="0" applyAlignment="1" applyFont="1">
      <alignment vertical="bottom"/>
    </xf>
    <xf borderId="0" fillId="12" fontId="23" numFmtId="0" xfId="0" applyAlignment="1" applyFont="1">
      <alignment readingOrder="0" vertical="bottom"/>
    </xf>
    <xf borderId="0" fillId="12" fontId="23" numFmtId="1" xfId="0" applyAlignment="1" applyFont="1" applyNumberFormat="1">
      <alignment readingOrder="0" vertical="bottom"/>
    </xf>
    <xf borderId="0" fillId="12" fontId="21" numFmtId="1" xfId="0" applyAlignment="1" applyFont="1" applyNumberFormat="1">
      <alignment readingOrder="0" vertical="bottom"/>
    </xf>
    <xf borderId="3" fillId="0" fontId="21" numFmtId="1" xfId="0" applyAlignment="1" applyBorder="1" applyFont="1" applyNumberFormat="1">
      <alignment horizontal="left" vertical="bottom"/>
    </xf>
    <xf borderId="3" fillId="10" fontId="23" numFmtId="0" xfId="0" applyAlignment="1" applyBorder="1" applyFont="1">
      <alignment readingOrder="0" vertical="bottom"/>
    </xf>
    <xf borderId="0" fillId="12" fontId="23" numFmtId="1" xfId="0" applyAlignment="1" applyFont="1" applyNumberFormat="1">
      <alignment horizontal="right" readingOrder="0" vertical="bottom"/>
    </xf>
    <xf borderId="0" fillId="12" fontId="23" numFmtId="1" xfId="0" applyAlignment="1" applyFont="1" applyNumberFormat="1">
      <alignment horizontal="left" readingOrder="0" vertical="bottom"/>
    </xf>
    <xf borderId="3" fillId="33" fontId="21" numFmtId="0" xfId="0" applyAlignment="1" applyBorder="1" applyFill="1" applyFont="1">
      <alignment readingOrder="0" vertical="bottom"/>
    </xf>
    <xf borderId="8" fillId="25" fontId="23" numFmtId="0" xfId="0" applyAlignment="1" applyBorder="1" applyFont="1">
      <alignment readingOrder="0" vertical="bottom"/>
    </xf>
    <xf borderId="9" fillId="34" fontId="21" numFmtId="167" xfId="0" applyAlignment="1" applyBorder="1" applyFill="1" applyFont="1" applyNumberFormat="1">
      <alignment horizontal="right" vertical="bottom"/>
    </xf>
    <xf borderId="3" fillId="25" fontId="23" numFmtId="0" xfId="0" applyAlignment="1" applyBorder="1" applyFont="1">
      <alignment readingOrder="0" vertical="bottom"/>
    </xf>
    <xf borderId="9" fillId="0" fontId="21" numFmtId="167" xfId="0" applyAlignment="1" applyBorder="1" applyFont="1" applyNumberFormat="1">
      <alignment horizontal="right" vertical="bottom"/>
    </xf>
    <xf borderId="11" fillId="5" fontId="22" numFmtId="167" xfId="0" applyAlignment="1" applyBorder="1" applyFont="1" applyNumberFormat="1">
      <alignment horizontal="right" vertical="bottom"/>
    </xf>
    <xf borderId="0" fillId="0" fontId="21" numFmtId="166" xfId="0" applyAlignment="1" applyFont="1" applyNumberFormat="1">
      <alignment vertical="bottom"/>
    </xf>
    <xf borderId="7" fillId="35" fontId="23" numFmtId="0" xfId="0" applyAlignment="1" applyBorder="1" applyFill="1" applyFont="1">
      <alignment readingOrder="0" vertical="bottom"/>
    </xf>
    <xf borderId="6" fillId="0" fontId="21" numFmtId="166" xfId="0" applyAlignment="1" applyBorder="1" applyFont="1" applyNumberFormat="1">
      <alignment vertical="bottom"/>
    </xf>
    <xf borderId="7" fillId="25" fontId="23" numFmtId="0" xfId="0" applyAlignment="1" applyBorder="1" applyFont="1">
      <alignment readingOrder="0" vertical="bottom"/>
    </xf>
    <xf borderId="6" fillId="0" fontId="21" numFmtId="167" xfId="0" applyAlignment="1" applyBorder="1" applyFont="1" applyNumberFormat="1">
      <alignment horizontal="right" vertical="bottom"/>
    </xf>
    <xf borderId="12" fillId="5" fontId="22" numFmtId="167" xfId="0" applyAlignment="1" applyBorder="1" applyFont="1" applyNumberFormat="1">
      <alignment horizontal="right" vertical="bottom"/>
    </xf>
    <xf borderId="3" fillId="25" fontId="36" numFmtId="0" xfId="0" applyAlignment="1" applyBorder="1" applyFont="1">
      <alignment readingOrder="0" vertical="bottom"/>
    </xf>
    <xf borderId="0" fillId="0" fontId="21" numFmtId="167" xfId="0" applyAlignment="1" applyFont="1" applyNumberFormat="1">
      <alignment vertical="bottom"/>
    </xf>
    <xf borderId="6" fillId="0" fontId="21" numFmtId="167" xfId="0" applyAlignment="1" applyBorder="1" applyFont="1" applyNumberFormat="1">
      <alignment vertical="bottom"/>
    </xf>
    <xf borderId="6" fillId="0" fontId="21" numFmtId="167" xfId="0" applyAlignment="1" applyBorder="1" applyFont="1" applyNumberFormat="1">
      <alignment horizontal="right" readingOrder="0" vertical="bottom"/>
    </xf>
    <xf borderId="0" fillId="0" fontId="21" numFmtId="167" xfId="0" applyAlignment="1" applyFont="1" applyNumberFormat="1">
      <alignment horizontal="right" readingOrder="0" vertical="bottom"/>
    </xf>
    <xf borderId="0" fillId="12" fontId="23" numFmtId="167" xfId="0" applyAlignment="1" applyFont="1" applyNumberFormat="1">
      <alignment readingOrder="0" vertical="bottom"/>
    </xf>
    <xf borderId="4" fillId="5" fontId="2" numFmtId="0" xfId="0" applyBorder="1" applyFont="1"/>
    <xf borderId="13" fillId="36" fontId="21" numFmtId="0" xfId="0" applyAlignment="1" applyBorder="1" applyFill="1" applyFont="1">
      <alignment readingOrder="0" vertical="bottom"/>
    </xf>
    <xf borderId="14" fillId="0" fontId="21" numFmtId="167" xfId="0" applyAlignment="1" applyBorder="1" applyFont="1" applyNumberFormat="1">
      <alignment horizontal="right" readingOrder="0" vertical="bottom"/>
    </xf>
    <xf borderId="15" fillId="5" fontId="22" numFmtId="167" xfId="0" applyAlignment="1" applyBorder="1" applyFont="1" applyNumberFormat="1">
      <alignment horizontal="right" vertical="bottom"/>
    </xf>
    <xf borderId="3" fillId="0" fontId="21" numFmtId="165" xfId="0" applyAlignment="1" applyBorder="1" applyFont="1" applyNumberFormat="1">
      <alignment horizontal="right" vertical="bottom"/>
    </xf>
    <xf borderId="3" fillId="36" fontId="21" numFmtId="0" xfId="0" applyAlignment="1" applyBorder="1" applyFont="1">
      <alignment vertical="bottom"/>
    </xf>
    <xf borderId="3" fillId="0" fontId="21" numFmtId="165" xfId="0" applyAlignment="1" applyBorder="1" applyFont="1" applyNumberFormat="1">
      <alignment readingOrder="0" vertical="bottom"/>
    </xf>
    <xf borderId="0" fillId="0" fontId="21" numFmtId="10" xfId="0" applyAlignment="1" applyFont="1" applyNumberFormat="1">
      <alignment horizontal="right" readingOrder="0" vertical="bottom"/>
    </xf>
    <xf borderId="3" fillId="0" fontId="21" numFmtId="10" xfId="0" applyAlignment="1" applyBorder="1" applyFont="1" applyNumberFormat="1">
      <alignment readingOrder="0" vertical="bottom"/>
    </xf>
    <xf borderId="16" fillId="36" fontId="21" numFmtId="0" xfId="0" applyAlignment="1" applyBorder="1" applyFont="1">
      <alignment vertical="bottom"/>
    </xf>
    <xf borderId="17" fillId="0" fontId="21" numFmtId="2" xfId="0" applyAlignment="1" applyBorder="1" applyFont="1" applyNumberFormat="1">
      <alignment horizontal="right" vertical="bottom"/>
    </xf>
    <xf borderId="18" fillId="5" fontId="22" numFmtId="167" xfId="0" applyAlignment="1" applyBorder="1" applyFont="1" applyNumberFormat="1">
      <alignment horizontal="right" vertical="bottom"/>
    </xf>
    <xf borderId="0" fillId="4" fontId="21" numFmtId="167" xfId="0" applyAlignment="1" applyFont="1" applyNumberFormat="1">
      <alignment horizontal="right" readingOrder="0" vertical="bottom"/>
    </xf>
    <xf borderId="3" fillId="25" fontId="21" numFmtId="0" xfId="0" applyAlignment="1" applyBorder="1" applyFont="1">
      <alignment vertical="bottom"/>
    </xf>
    <xf borderId="3" fillId="25" fontId="21" numFmtId="0" xfId="0" applyAlignment="1" applyBorder="1" applyFont="1">
      <alignment readingOrder="0" vertical="bottom"/>
    </xf>
    <xf borderId="0" fillId="35" fontId="21" numFmtId="167" xfId="0" applyAlignment="1" applyFont="1" applyNumberFormat="1">
      <alignment horizontal="right" readingOrder="0" vertical="bottom"/>
    </xf>
    <xf borderId="9" fillId="4" fontId="21" numFmtId="167" xfId="0" applyAlignment="1" applyBorder="1" applyFont="1" applyNumberFormat="1">
      <alignment horizontal="right" readingOrder="0" vertical="bottom"/>
    </xf>
    <xf borderId="0" fillId="6" fontId="21" numFmtId="167" xfId="0" applyAlignment="1" applyFont="1" applyNumberFormat="1">
      <alignment horizontal="right" readingOrder="0" vertical="bottom"/>
    </xf>
    <xf borderId="6" fillId="6" fontId="21" numFmtId="166" xfId="0" applyAlignment="1" applyBorder="1" applyFont="1" applyNumberFormat="1">
      <alignment horizontal="right" readingOrder="0" vertical="bottom"/>
    </xf>
    <xf borderId="3" fillId="36" fontId="21" numFmtId="0" xfId="0" applyAlignment="1" applyBorder="1" applyFont="1">
      <alignment readingOrder="0" vertical="bottom"/>
    </xf>
    <xf borderId="0" fillId="5" fontId="21" numFmtId="167" xfId="0" applyAlignment="1" applyFont="1" applyNumberFormat="1">
      <alignment vertical="bottom"/>
    </xf>
    <xf borderId="0" fillId="12" fontId="23" numFmtId="167" xfId="0" applyAlignment="1" applyFont="1" applyNumberFormat="1">
      <alignment vertical="bottom"/>
    </xf>
    <xf borderId="19" fillId="0" fontId="3" numFmtId="167" xfId="0" applyAlignment="1" applyBorder="1" applyFont="1" applyNumberFormat="1">
      <alignment horizontal="right" vertical="bottom"/>
    </xf>
    <xf borderId="14" fillId="0" fontId="3" numFmtId="167" xfId="0" applyAlignment="1" applyBorder="1" applyFont="1" applyNumberFormat="1">
      <alignment horizontal="right" vertical="bottom"/>
    </xf>
    <xf borderId="14" fillId="0" fontId="3" numFmtId="0" xfId="0" applyAlignment="1" applyBorder="1" applyFont="1">
      <alignment vertical="bottom"/>
    </xf>
    <xf borderId="15" fillId="5" fontId="21" numFmtId="0" xfId="0" applyAlignment="1" applyBorder="1" applyFont="1">
      <alignment vertical="bottom"/>
    </xf>
    <xf borderId="0" fillId="0" fontId="3" numFmtId="167" xfId="0" applyAlignment="1" applyFont="1" applyNumberFormat="1">
      <alignment horizontal="right" vertical="bottom"/>
    </xf>
    <xf borderId="0" fillId="0" fontId="3" numFmtId="0" xfId="0" applyAlignment="1" applyFont="1">
      <alignment vertical="bottom"/>
    </xf>
    <xf borderId="3" fillId="0" fontId="21" numFmtId="165" xfId="0" applyAlignment="1" applyBorder="1" applyFont="1" applyNumberFormat="1">
      <alignment vertical="bottom"/>
    </xf>
    <xf borderId="3" fillId="0" fontId="21" numFmtId="10" xfId="0" applyAlignment="1" applyBorder="1" applyFont="1" applyNumberFormat="1">
      <alignment vertical="bottom"/>
    </xf>
    <xf borderId="4" fillId="5" fontId="3" numFmtId="0" xfId="0" applyBorder="1" applyFont="1"/>
    <xf borderId="10" fillId="0" fontId="21" numFmtId="167" xfId="0" applyAlignment="1" applyBorder="1" applyFont="1" applyNumberFormat="1">
      <alignment vertical="bottom"/>
    </xf>
    <xf borderId="3" fillId="0" fontId="2" numFmtId="0" xfId="0" applyAlignment="1" applyBorder="1" applyFont="1">
      <alignment readingOrder="0"/>
    </xf>
    <xf borderId="3" fillId="0" fontId="3" numFmtId="0" xfId="0" applyAlignment="1" applyBorder="1" applyFont="1">
      <alignment readingOrder="0" vertical="bottom"/>
    </xf>
    <xf borderId="0" fillId="0" fontId="21" numFmtId="0" xfId="0" applyAlignment="1" applyFont="1">
      <alignment horizontal="right" readingOrder="0" vertical="bottom"/>
    </xf>
    <xf borderId="4" fillId="5" fontId="21" numFmtId="10" xfId="0" applyAlignment="1" applyBorder="1" applyFont="1" applyNumberFormat="1">
      <alignment readingOrder="0" vertical="bottom"/>
    </xf>
    <xf borderId="0" fillId="0" fontId="21" numFmtId="0" xfId="0" applyAlignment="1" applyFont="1">
      <alignment horizontal="right" vertical="bottom"/>
    </xf>
    <xf borderId="0" fillId="29" fontId="33" numFmtId="0" xfId="0" applyAlignment="1" applyFont="1">
      <alignment readingOrder="0"/>
    </xf>
    <xf borderId="0" fillId="0" fontId="30" numFmtId="0" xfId="0" applyFont="1"/>
    <xf borderId="0" fillId="4" fontId="21" numFmtId="1" xfId="0" applyAlignment="1" applyFont="1" applyNumberFormat="1">
      <alignment readingOrder="0" vertical="bottom"/>
    </xf>
    <xf borderId="0" fillId="4" fontId="21" numFmtId="165" xfId="0" applyAlignment="1" applyFont="1" applyNumberFormat="1">
      <alignment readingOrder="0" vertical="bottom"/>
    </xf>
    <xf borderId="0" fillId="4" fontId="21" numFmtId="165" xfId="0" applyAlignment="1" applyFont="1" applyNumberFormat="1">
      <alignment horizontal="right" readingOrder="0" vertical="bottom"/>
    </xf>
    <xf borderId="0" fillId="0" fontId="21" numFmtId="165" xfId="0" applyAlignment="1" applyFont="1" applyNumberFormat="1">
      <alignment horizontal="right" readingOrder="0" vertical="bottom"/>
    </xf>
    <xf borderId="0" fillId="5" fontId="21" numFmtId="1" xfId="0" applyAlignment="1" applyFont="1" applyNumberFormat="1">
      <alignment readingOrder="0" vertical="bottom"/>
    </xf>
    <xf borderId="0" fillId="5" fontId="21" numFmtId="1" xfId="0" applyAlignment="1" applyFont="1" applyNumberFormat="1">
      <alignment horizontal="right" readingOrder="0" vertical="bottom"/>
    </xf>
    <xf borderId="0" fillId="5" fontId="21" numFmtId="165" xfId="0" applyAlignment="1" applyFont="1" applyNumberFormat="1">
      <alignment readingOrder="0" vertical="bottom"/>
    </xf>
    <xf borderId="0" fillId="5" fontId="30" numFmtId="165" xfId="0" applyAlignment="1" applyFont="1" applyNumberFormat="1">
      <alignment horizontal="right" readingOrder="0"/>
    </xf>
    <xf borderId="3" fillId="0" fontId="2" numFmtId="165" xfId="0" applyAlignment="1" applyBorder="1" applyFont="1" applyNumberFormat="1">
      <alignment readingOrder="0"/>
    </xf>
    <xf borderId="4" fillId="5" fontId="2" numFmtId="165" xfId="0" applyBorder="1" applyFont="1" applyNumberFormat="1"/>
    <xf borderId="3" fillId="0" fontId="37" numFmtId="0" xfId="0" applyAlignment="1" applyBorder="1" applyFont="1">
      <alignment readingOrder="0" vertical="bottom"/>
    </xf>
    <xf borderId="0" fillId="0" fontId="1" numFmtId="4" xfId="0" applyAlignment="1" applyFont="1" applyNumberFormat="1">
      <alignment readingOrder="0" vertical="bottom"/>
    </xf>
    <xf borderId="0" fillId="0" fontId="1" numFmtId="0" xfId="0" applyAlignment="1" applyFont="1">
      <alignment readingOrder="0" vertical="bottom"/>
    </xf>
    <xf borderId="0" fillId="24" fontId="23" numFmtId="0" xfId="0" applyAlignment="1" applyFont="1">
      <alignment horizontal="right" vertical="bottom"/>
    </xf>
    <xf borderId="0" fillId="0" fontId="21" numFmtId="168" xfId="0" applyAlignment="1" applyFont="1" applyNumberFormat="1">
      <alignment horizontal="right" readingOrder="0" vertical="bottom"/>
    </xf>
    <xf borderId="0" fillId="26" fontId="23" numFmtId="168" xfId="0" applyAlignment="1" applyFont="1" applyNumberFormat="1">
      <alignment horizontal="right" vertical="bottom"/>
    </xf>
    <xf borderId="0" fillId="0" fontId="38" numFmtId="3" xfId="0" applyAlignment="1" applyFont="1" applyNumberFormat="1">
      <alignment horizontal="right" readingOrder="0" shrinkToFit="0" wrapText="0"/>
    </xf>
    <xf borderId="0" fillId="5" fontId="21" numFmtId="0" xfId="0" applyAlignment="1" applyFont="1">
      <alignment readingOrder="0" vertical="bottom"/>
    </xf>
    <xf borderId="0" fillId="5" fontId="30" numFmtId="0" xfId="0" applyAlignment="1" applyFont="1">
      <alignment readingOrder="0"/>
    </xf>
    <xf borderId="0" fillId="3" fontId="21" numFmtId="0" xfId="0" applyAlignment="1" applyFont="1">
      <alignment horizontal="right" readingOrder="0" vertical="bottom"/>
    </xf>
    <xf borderId="0" fillId="3" fontId="21" numFmtId="165" xfId="0" applyAlignment="1" applyFont="1" applyNumberFormat="1">
      <alignment horizontal="right" readingOrder="0" vertical="bottom"/>
    </xf>
    <xf borderId="0" fillId="5" fontId="30" numFmtId="165" xfId="0" applyAlignment="1" applyFont="1" applyNumberFormat="1">
      <alignment readingOrder="0"/>
    </xf>
    <xf borderId="0" fillId="3" fontId="21" numFmtId="1" xfId="0" applyAlignment="1" applyFont="1" applyNumberFormat="1">
      <alignment horizontal="right" readingOrder="0" vertical="bottom"/>
    </xf>
    <xf borderId="0" fillId="0" fontId="30" numFmtId="165" xfId="0" applyAlignment="1" applyFont="1" applyNumberFormat="1">
      <alignment horizontal="right" readingOrder="0"/>
    </xf>
    <xf borderId="7" fillId="25" fontId="39" numFmtId="0" xfId="0" applyAlignment="1" applyBorder="1" applyFont="1">
      <alignment readingOrder="0" vertical="bottom"/>
    </xf>
    <xf borderId="3" fillId="0" fontId="21" numFmtId="168" xfId="0" applyAlignment="1" applyBorder="1" applyFont="1" applyNumberFormat="1">
      <alignment readingOrder="0" vertical="bottom"/>
    </xf>
    <xf borderId="0" fillId="0" fontId="3" numFmtId="168" xfId="0" applyAlignment="1" applyFont="1" applyNumberFormat="1">
      <alignment vertical="bottom"/>
    </xf>
    <xf borderId="4" fillId="5" fontId="21" numFmtId="168" xfId="0" applyAlignment="1" applyBorder="1" applyFont="1" applyNumberFormat="1">
      <alignment vertical="bottom"/>
    </xf>
    <xf borderId="0" fillId="0" fontId="2" numFmtId="168" xfId="0" applyAlignment="1" applyFont="1" applyNumberFormat="1">
      <alignment readingOrder="0"/>
    </xf>
    <xf borderId="4" fillId="5" fontId="2" numFmtId="168" xfId="0" applyBorder="1" applyFont="1" applyNumberFormat="1"/>
    <xf borderId="3" fillId="0" fontId="2" numFmtId="168" xfId="0" applyAlignment="1" applyBorder="1" applyFont="1" applyNumberFormat="1">
      <alignment readingOrder="0"/>
    </xf>
    <xf borderId="20" fillId="5" fontId="21" numFmtId="0" xfId="0" applyAlignment="1" applyBorder="1" applyFont="1">
      <alignment vertical="bottom"/>
    </xf>
    <xf borderId="6" fillId="0" fontId="21" numFmtId="1" xfId="0" applyAlignment="1" applyBorder="1" applyFont="1" applyNumberFormat="1">
      <alignment readingOrder="0" vertical="bottom"/>
    </xf>
    <xf borderId="21" fillId="5" fontId="22" numFmtId="0" xfId="0" applyAlignment="1" applyBorder="1" applyFont="1">
      <alignment horizontal="right" vertical="bottom"/>
    </xf>
    <xf borderId="20" fillId="5" fontId="22" numFmtId="167" xfId="0" applyAlignment="1" applyBorder="1" applyFont="1" applyNumberFormat="1">
      <alignment horizontal="right" vertical="bottom"/>
    </xf>
    <xf borderId="20" fillId="5" fontId="22" numFmtId="0" xfId="0" applyAlignment="1" applyBorder="1" applyFont="1">
      <alignment horizontal="right" vertical="bottom"/>
    </xf>
    <xf borderId="6" fillId="0" fontId="21" numFmtId="165" xfId="0" applyAlignment="1" applyBorder="1" applyFont="1" applyNumberFormat="1">
      <alignment vertical="bottom"/>
    </xf>
    <xf borderId="20" fillId="5" fontId="22" numFmtId="165" xfId="0" applyAlignment="1" applyBorder="1" applyFont="1" applyNumberFormat="1">
      <alignment horizontal="right" vertical="bottom"/>
    </xf>
    <xf borderId="20" fillId="5" fontId="28" numFmtId="0" xfId="0" applyBorder="1" applyFont="1"/>
    <xf borderId="20" fillId="23" fontId="28" numFmtId="0" xfId="0" applyBorder="1" applyFont="1"/>
    <xf borderId="3" fillId="26" fontId="21" numFmtId="0" xfId="0" applyAlignment="1" applyBorder="1" applyFont="1">
      <alignment readingOrder="0" vertical="bottom"/>
    </xf>
    <xf borderId="0" fillId="26" fontId="21" numFmtId="165" xfId="0" applyAlignment="1" applyFont="1" applyNumberFormat="1">
      <alignment horizontal="right" vertical="bottom"/>
    </xf>
    <xf borderId="20" fillId="5" fontId="22" numFmtId="3" xfId="0" applyAlignment="1" applyBorder="1" applyFont="1" applyNumberFormat="1">
      <alignment horizontal="right" vertical="bottom"/>
    </xf>
    <xf borderId="20" fillId="23" fontId="22" numFmtId="3" xfId="0" applyAlignment="1" applyBorder="1" applyFont="1" applyNumberFormat="1">
      <alignment horizontal="right" vertical="bottom"/>
    </xf>
    <xf borderId="3" fillId="27" fontId="21" numFmtId="0" xfId="0" applyAlignment="1" applyBorder="1" applyFont="1">
      <alignment vertical="bottom"/>
    </xf>
    <xf borderId="3" fillId="28" fontId="23" numFmtId="0" xfId="0" applyAlignment="1" applyBorder="1" applyFont="1">
      <alignment vertical="bottom"/>
    </xf>
    <xf borderId="0" fillId="0" fontId="38" numFmtId="1" xfId="0" applyAlignment="1" applyFont="1" applyNumberFormat="1">
      <alignment horizontal="right" readingOrder="0" shrinkToFit="0" wrapText="0"/>
    </xf>
    <xf borderId="0" fillId="3" fontId="38" numFmtId="1" xfId="0" applyAlignment="1" applyFont="1" applyNumberFormat="1">
      <alignment horizontal="right" readingOrder="0" shrinkToFit="0" wrapText="0"/>
    </xf>
    <xf borderId="20" fillId="0" fontId="22" numFmtId="3" xfId="0" applyAlignment="1" applyBorder="1" applyFont="1" applyNumberFormat="1">
      <alignment horizontal="right" vertical="bottom"/>
    </xf>
    <xf borderId="0" fillId="23" fontId="21" numFmtId="1" xfId="0" applyAlignment="1" applyFont="1" applyNumberFormat="1">
      <alignment horizontal="right" vertical="bottom"/>
    </xf>
    <xf borderId="0" fillId="28" fontId="21" numFmtId="165" xfId="0" applyAlignment="1" applyFont="1" applyNumberFormat="1">
      <alignment horizontal="right" vertical="bottom"/>
    </xf>
    <xf borderId="3" fillId="27" fontId="21" numFmtId="165" xfId="0" applyAlignment="1" applyBorder="1" applyFont="1" applyNumberFormat="1">
      <alignment vertical="bottom"/>
    </xf>
    <xf borderId="3" fillId="23" fontId="40" numFmtId="0" xfId="0" applyAlignment="1" applyBorder="1" applyFont="1">
      <alignment readingOrder="0" vertical="bottom"/>
    </xf>
    <xf borderId="3" fillId="14" fontId="32" numFmtId="0" xfId="0" applyAlignment="1" applyBorder="1" applyFont="1">
      <alignment readingOrder="0" vertical="bottom"/>
    </xf>
    <xf borderId="3" fillId="14" fontId="32" numFmtId="0" xfId="0" applyAlignment="1" applyBorder="1" applyFont="1">
      <alignment readingOrder="0" vertical="bottom"/>
    </xf>
    <xf borderId="3" fillId="30" fontId="32" numFmtId="0" xfId="0" applyAlignment="1" applyBorder="1" applyFont="1">
      <alignment readingOrder="0" vertical="bottom"/>
    </xf>
    <xf borderId="0" fillId="30" fontId="21" numFmtId="1" xfId="0" applyAlignment="1" applyFont="1" applyNumberFormat="1">
      <alignment horizontal="right" vertical="bottom"/>
    </xf>
    <xf borderId="3" fillId="0" fontId="32" numFmtId="0" xfId="0" applyAlignment="1" applyBorder="1" applyFont="1">
      <alignment vertical="bottom"/>
    </xf>
    <xf borderId="3" fillId="30" fontId="32" numFmtId="0" xfId="0" applyAlignment="1" applyBorder="1" applyFont="1">
      <alignment readingOrder="0" vertical="bottom"/>
    </xf>
    <xf borderId="0" fillId="30" fontId="32" numFmtId="1" xfId="0" applyAlignment="1" applyFont="1" applyNumberFormat="1">
      <alignment horizontal="left" readingOrder="0" vertical="bottom"/>
    </xf>
    <xf borderId="0" fillId="18" fontId="32" numFmtId="1" xfId="0" applyAlignment="1" applyFont="1" applyNumberFormat="1">
      <alignment readingOrder="0" vertical="bottom"/>
    </xf>
    <xf borderId="3" fillId="14" fontId="21" numFmtId="0" xfId="0" applyAlignment="1" applyBorder="1" applyFont="1">
      <alignment readingOrder="0" vertical="bottom"/>
    </xf>
    <xf borderId="0" fillId="18" fontId="21" numFmtId="165" xfId="0" applyAlignment="1" applyFont="1" applyNumberFormat="1">
      <alignment vertical="bottom"/>
    </xf>
    <xf borderId="3" fillId="30" fontId="21" numFmtId="0" xfId="0" applyAlignment="1" applyBorder="1" applyFont="1">
      <alignment readingOrder="0" vertical="bottom"/>
    </xf>
    <xf borderId="0" fillId="30" fontId="21" numFmtId="165" xfId="0" applyAlignment="1" applyFont="1" applyNumberFormat="1">
      <alignment horizontal="right" vertical="bottom"/>
    </xf>
    <xf borderId="0" fillId="4" fontId="30" numFmtId="165" xfId="0" applyFont="1" applyNumberFormat="1"/>
    <xf borderId="3" fillId="30" fontId="21" numFmtId="0" xfId="0" applyAlignment="1" applyBorder="1" applyFont="1">
      <alignment readingOrder="0" vertical="bottom"/>
    </xf>
    <xf borderId="0" fillId="30" fontId="21" numFmtId="1" xfId="0" applyAlignment="1" applyFont="1" applyNumberFormat="1">
      <alignment horizontal="left" readingOrder="0" vertical="bottom"/>
    </xf>
    <xf borderId="20" fillId="23" fontId="3" numFmtId="0" xfId="0" applyAlignment="1" applyBorder="1" applyFont="1">
      <alignment vertical="bottom"/>
    </xf>
    <xf borderId="20" fillId="5" fontId="22" numFmtId="1" xfId="0" applyAlignment="1" applyBorder="1" applyFont="1" applyNumberFormat="1">
      <alignment horizontal="right" vertical="bottom"/>
    </xf>
    <xf borderId="0" fillId="12" fontId="21" numFmtId="1" xfId="0" applyAlignment="1" applyFont="1" applyNumberFormat="1">
      <alignment horizontal="right" vertical="bottom"/>
    </xf>
    <xf borderId="20" fillId="5" fontId="22" numFmtId="0" xfId="0" applyAlignment="1" applyBorder="1" applyFont="1">
      <alignment horizontal="right" vertical="bottom"/>
    </xf>
    <xf borderId="3" fillId="32" fontId="21" numFmtId="0" xfId="0" applyAlignment="1" applyBorder="1" applyFont="1">
      <alignment vertical="bottom"/>
    </xf>
    <xf borderId="3" fillId="12" fontId="23" numFmtId="0" xfId="0" applyAlignment="1" applyBorder="1" applyFont="1">
      <alignment vertical="bottom"/>
    </xf>
    <xf borderId="20" fillId="5" fontId="3" numFmtId="0" xfId="0" applyAlignment="1" applyBorder="1" applyFont="1">
      <alignment vertical="bottom"/>
    </xf>
    <xf borderId="20" fillId="5" fontId="3" numFmtId="0" xfId="0" applyAlignment="1" applyBorder="1" applyFont="1">
      <alignment vertical="bottom"/>
    </xf>
    <xf borderId="3" fillId="10" fontId="21" numFmtId="0" xfId="0" applyAlignment="1" applyBorder="1" applyFont="1">
      <alignment readingOrder="0" vertical="bottom"/>
    </xf>
    <xf borderId="22" fillId="0" fontId="21" numFmtId="165" xfId="0" applyAlignment="1" applyBorder="1" applyFont="1" applyNumberFormat="1">
      <alignment readingOrder="0" vertical="bottom"/>
    </xf>
    <xf borderId="3" fillId="12" fontId="21" numFmtId="1" xfId="0" applyAlignment="1" applyBorder="1" applyFont="1" applyNumberFormat="1">
      <alignment horizontal="left" readingOrder="0" vertical="bottom"/>
    </xf>
    <xf borderId="0" fillId="12" fontId="21" numFmtId="165" xfId="0" applyAlignment="1" applyFont="1" applyNumberFormat="1">
      <alignment horizontal="right" vertical="bottom"/>
    </xf>
    <xf borderId="20" fillId="23" fontId="21" numFmtId="0" xfId="0" applyAlignment="1" applyBorder="1" applyFont="1">
      <alignment vertical="bottom"/>
    </xf>
    <xf borderId="22" fillId="6" fontId="21" numFmtId="165" xfId="0" applyAlignment="1" applyBorder="1" applyFont="1" applyNumberFormat="1">
      <alignment horizontal="right" vertical="bottom"/>
    </xf>
    <xf borderId="0" fillId="6" fontId="21" numFmtId="165" xfId="0" applyAlignment="1" applyFont="1" applyNumberFormat="1">
      <alignment horizontal="right" vertical="bottom"/>
    </xf>
    <xf borderId="0" fillId="12" fontId="21" numFmtId="165" xfId="0" applyAlignment="1" applyFont="1" applyNumberFormat="1">
      <alignment horizontal="right" readingOrder="0" vertical="bottom"/>
    </xf>
    <xf borderId="0" fillId="0" fontId="2" numFmtId="0" xfId="0" applyAlignment="1" applyFont="1">
      <alignment horizontal="right"/>
    </xf>
    <xf borderId="0" fillId="12" fontId="21" numFmtId="0" xfId="0" applyAlignment="1" applyFont="1">
      <alignment readingOrder="0" vertical="bottom"/>
    </xf>
    <xf borderId="20" fillId="5" fontId="3" numFmtId="3" xfId="0" applyAlignment="1" applyBorder="1" applyFont="1" applyNumberFormat="1">
      <alignment vertical="bottom"/>
    </xf>
    <xf borderId="0" fillId="3" fontId="3" numFmtId="1" xfId="0" applyAlignment="1" applyFont="1" applyNumberFormat="1">
      <alignment readingOrder="0" vertical="bottom"/>
    </xf>
    <xf borderId="20" fillId="5" fontId="3" numFmtId="167" xfId="0" applyAlignment="1" applyBorder="1" applyFont="1" applyNumberFormat="1">
      <alignment vertical="bottom"/>
    </xf>
    <xf borderId="0" fillId="12" fontId="21" numFmtId="1" xfId="0" applyAlignment="1" applyFont="1" applyNumberFormat="1">
      <alignment horizontal="right" readingOrder="0" vertical="bottom"/>
    </xf>
    <xf borderId="0" fillId="6" fontId="21" numFmtId="1" xfId="0" applyAlignment="1" applyFont="1" applyNumberFormat="1">
      <alignment readingOrder="0" vertical="bottom"/>
    </xf>
    <xf borderId="0" fillId="6" fontId="21" numFmtId="1" xfId="0" applyAlignment="1" applyFont="1" applyNumberFormat="1">
      <alignment horizontal="right" readingOrder="0" vertical="bottom"/>
    </xf>
    <xf borderId="3" fillId="0" fontId="23" numFmtId="0" xfId="0" applyAlignment="1" applyBorder="1" applyFont="1">
      <alignment horizontal="left" readingOrder="0" vertical="bottom"/>
    </xf>
    <xf borderId="3" fillId="0" fontId="21" numFmtId="0" xfId="0" applyAlignment="1" applyBorder="1" applyFont="1">
      <alignment horizontal="left" readingOrder="0" vertical="bottom"/>
    </xf>
    <xf borderId="3" fillId="12" fontId="21" numFmtId="1" xfId="0" applyAlignment="1" applyBorder="1" applyFont="1" applyNumberFormat="1">
      <alignment horizontal="left" readingOrder="0" vertical="bottom"/>
    </xf>
    <xf borderId="0" fillId="34" fontId="21" numFmtId="167" xfId="0" applyAlignment="1" applyFont="1" applyNumberFormat="1">
      <alignment horizontal="right" vertical="bottom"/>
    </xf>
    <xf borderId="3" fillId="37" fontId="23" numFmtId="0" xfId="0" applyAlignment="1" applyBorder="1" applyFill="1" applyFont="1">
      <alignment readingOrder="0" vertical="bottom"/>
    </xf>
    <xf borderId="3" fillId="31" fontId="26" numFmtId="0" xfId="0" applyAlignment="1" applyBorder="1" applyFont="1">
      <alignment readingOrder="0" vertical="bottom"/>
    </xf>
    <xf borderId="3" fillId="38" fontId="21" numFmtId="0" xfId="0" applyAlignment="1" applyBorder="1" applyFill="1" applyFont="1">
      <alignment readingOrder="0" vertical="bottom"/>
    </xf>
    <xf borderId="23" fillId="5" fontId="22" numFmtId="167" xfId="0" applyAlignment="1" applyBorder="1" applyFont="1" applyNumberFormat="1">
      <alignment horizontal="right" vertical="bottom"/>
    </xf>
    <xf borderId="3" fillId="0" fontId="21" numFmtId="167" xfId="0" applyAlignment="1" applyBorder="1" applyFont="1" applyNumberFormat="1">
      <alignment horizontal="right" vertical="bottom"/>
    </xf>
    <xf borderId="3" fillId="0" fontId="21" numFmtId="167" xfId="0" applyAlignment="1" applyBorder="1" applyFont="1" applyNumberFormat="1">
      <alignment readingOrder="0" vertical="bottom"/>
    </xf>
    <xf borderId="24" fillId="5" fontId="22" numFmtId="167" xfId="0" applyAlignment="1" applyBorder="1" applyFont="1" applyNumberFormat="1">
      <alignment horizontal="right" vertical="bottom"/>
    </xf>
    <xf borderId="7" fillId="10" fontId="21" numFmtId="0" xfId="0" applyAlignment="1" applyBorder="1" applyFont="1">
      <alignment readingOrder="0" vertical="bottom"/>
    </xf>
    <xf borderId="3" fillId="10" fontId="21" numFmtId="0" xfId="0" applyAlignment="1" applyBorder="1" applyFont="1">
      <alignment readingOrder="0" vertical="bottom"/>
    </xf>
    <xf borderId="0" fillId="0" fontId="21" numFmtId="166" xfId="0" applyAlignment="1" applyFont="1" applyNumberFormat="1">
      <alignment horizontal="right" readingOrder="0" vertical="bottom"/>
    </xf>
    <xf borderId="3" fillId="4" fontId="21" numFmtId="0" xfId="0" applyAlignment="1" applyBorder="1" applyFont="1">
      <alignment readingOrder="0" vertical="bottom"/>
    </xf>
    <xf borderId="0" fillId="12" fontId="21" numFmtId="167" xfId="0" applyAlignment="1" applyFont="1" applyNumberFormat="1">
      <alignment vertical="bottom"/>
    </xf>
    <xf borderId="3" fillId="0" fontId="21" numFmtId="167" xfId="0" applyAlignment="1" applyBorder="1" applyFont="1" applyNumberFormat="1">
      <alignment vertical="bottom"/>
    </xf>
    <xf borderId="0" fillId="36" fontId="21" numFmtId="0" xfId="0" applyAlignment="1" applyFont="1">
      <alignment readingOrder="0" vertical="bottom"/>
    </xf>
    <xf borderId="25" fillId="5" fontId="22" numFmtId="167" xfId="0" applyAlignment="1" applyBorder="1" applyFont="1" applyNumberFormat="1">
      <alignment horizontal="right" vertical="bottom"/>
    </xf>
    <xf borderId="20" fillId="5" fontId="2" numFmtId="0" xfId="0" applyBorder="1" applyFont="1"/>
    <xf borderId="3" fillId="23" fontId="41" numFmtId="0" xfId="0" applyAlignment="1" applyBorder="1" applyFont="1">
      <alignment horizontal="center" readingOrder="0" vertical="center"/>
    </xf>
    <xf borderId="10" fillId="5" fontId="22" numFmtId="3" xfId="0" applyAlignment="1" applyBorder="1" applyFont="1" applyNumberFormat="1">
      <alignment horizontal="right" vertical="bottom"/>
    </xf>
    <xf borderId="8" fillId="4" fontId="21" numFmtId="0" xfId="0" applyAlignment="1" applyBorder="1" applyFont="1">
      <alignment readingOrder="0"/>
    </xf>
    <xf borderId="0" fillId="4" fontId="21" numFmtId="167" xfId="0" applyAlignment="1" applyFont="1" applyNumberFormat="1">
      <alignment horizontal="right" vertical="bottom"/>
    </xf>
    <xf borderId="3" fillId="6" fontId="21" numFmtId="0" xfId="0" applyAlignment="1" applyBorder="1" applyFont="1">
      <alignment readingOrder="0"/>
    </xf>
    <xf borderId="10" fillId="5" fontId="28" numFmtId="0" xfId="0" applyBorder="1" applyFont="1"/>
    <xf borderId="0" fillId="5" fontId="22" numFmtId="167" xfId="0" applyAlignment="1" applyFont="1" applyNumberFormat="1">
      <alignment horizontal="right" vertical="bottom"/>
    </xf>
    <xf borderId="0" fillId="28" fontId="21" numFmtId="1" xfId="0" applyAlignment="1" applyFont="1" applyNumberFormat="1">
      <alignment horizontal="right" vertical="bottom"/>
    </xf>
    <xf borderId="10" fillId="5" fontId="21" numFmtId="3" xfId="0" applyAlignment="1" applyBorder="1" applyFont="1" applyNumberFormat="1">
      <alignment readingOrder="0" vertical="bottom"/>
    </xf>
    <xf borderId="3" fillId="32" fontId="23" numFmtId="0" xfId="0" applyAlignment="1" applyBorder="1" applyFont="1">
      <alignment readingOrder="0"/>
    </xf>
    <xf borderId="0" fillId="32" fontId="2" numFmtId="0" xfId="0" applyFont="1"/>
    <xf borderId="10" fillId="5" fontId="2" numFmtId="0" xfId="0" applyBorder="1" applyFont="1"/>
    <xf borderId="3" fillId="0" fontId="23" numFmtId="0" xfId="0" applyAlignment="1" applyBorder="1" applyFont="1">
      <alignment readingOrder="0"/>
    </xf>
    <xf borderId="10" fillId="5" fontId="3" numFmtId="0" xfId="0" applyAlignment="1" applyBorder="1" applyFont="1">
      <alignment vertical="bottom"/>
    </xf>
    <xf borderId="26" fillId="10" fontId="21" numFmtId="0" xfId="0" applyAlignment="1" applyBorder="1" applyFont="1">
      <alignment vertical="bottom"/>
    </xf>
    <xf borderId="0" fillId="18" fontId="21" numFmtId="1" xfId="0" applyAlignment="1" applyFont="1" applyNumberFormat="1">
      <alignment vertical="bottom"/>
    </xf>
    <xf borderId="7" fillId="12" fontId="21" numFmtId="1" xfId="0" applyAlignment="1" applyBorder="1" applyFont="1" applyNumberFormat="1">
      <alignment horizontal="left" readingOrder="0" vertical="bottom"/>
    </xf>
    <xf borderId="6" fillId="12" fontId="21" numFmtId="165" xfId="0" applyAlignment="1" applyBorder="1" applyFont="1" applyNumberFormat="1">
      <alignment horizontal="right" readingOrder="0" vertical="bottom"/>
    </xf>
    <xf borderId="8" fillId="23" fontId="1" numFmtId="0" xfId="0" applyAlignment="1" applyBorder="1" applyFont="1">
      <alignment readingOrder="0" vertical="bottom"/>
    </xf>
    <xf borderId="10" fillId="5" fontId="22" numFmtId="165" xfId="0" applyAlignment="1" applyBorder="1" applyFont="1" applyNumberFormat="1">
      <alignment horizontal="right" vertical="bottom"/>
    </xf>
    <xf borderId="0" fillId="12" fontId="21" numFmtId="0" xfId="0" applyAlignment="1" applyFont="1">
      <alignment horizontal="right" vertical="bottom"/>
    </xf>
    <xf borderId="0" fillId="0" fontId="3" numFmtId="1" xfId="0" applyAlignment="1" applyFont="1" applyNumberFormat="1">
      <alignment vertical="bottom"/>
    </xf>
    <xf borderId="0" fillId="12" fontId="3" numFmtId="1" xfId="0" applyAlignment="1" applyFont="1" applyNumberFormat="1">
      <alignment vertical="bottom"/>
    </xf>
    <xf borderId="27" fillId="39" fontId="2" numFmtId="0" xfId="0" applyBorder="1" applyFill="1" applyFont="1"/>
    <xf borderId="0" fillId="39" fontId="30" numFmtId="0" xfId="0" applyAlignment="1" applyFont="1">
      <alignment horizontal="right"/>
    </xf>
    <xf borderId="27" fillId="33" fontId="23" numFmtId="0" xfId="0" applyAlignment="1" applyBorder="1" applyFont="1">
      <alignment readingOrder="0" vertical="bottom"/>
    </xf>
    <xf borderId="9" fillId="0" fontId="21" numFmtId="0" xfId="0" applyAlignment="1" applyBorder="1" applyFont="1">
      <alignment vertical="bottom"/>
    </xf>
    <xf borderId="3" fillId="40" fontId="21" numFmtId="0" xfId="0" applyAlignment="1" applyBorder="1" applyFill="1" applyFont="1">
      <alignment readingOrder="0" vertical="bottom"/>
    </xf>
    <xf borderId="0" fillId="34" fontId="21" numFmtId="167" xfId="0" applyAlignment="1" applyFont="1" applyNumberFormat="1">
      <alignment horizontal="right" readingOrder="0" vertical="bottom"/>
    </xf>
    <xf borderId="8" fillId="25" fontId="36" numFmtId="0" xfId="0" applyAlignment="1" applyBorder="1" applyFont="1">
      <alignment readingOrder="0" vertical="bottom"/>
    </xf>
    <xf borderId="0" fillId="0" fontId="30" numFmtId="167" xfId="0" applyFont="1" applyNumberFormat="1"/>
    <xf borderId="10" fillId="5" fontId="22" numFmtId="167" xfId="0" applyAlignment="1" applyBorder="1" applyFont="1" applyNumberFormat="1">
      <alignment horizontal="right" vertical="bottom"/>
    </xf>
    <xf borderId="9" fillId="0" fontId="21" numFmtId="167" xfId="0" applyAlignment="1" applyBorder="1" applyFont="1" applyNumberFormat="1">
      <alignment horizontal="right" readingOrder="0" vertical="bottom"/>
    </xf>
    <xf borderId="7" fillId="25" fontId="21" numFmtId="0" xfId="0" applyAlignment="1" applyBorder="1" applyFont="1">
      <alignment readingOrder="0" vertical="bottom"/>
    </xf>
    <xf borderId="28" fillId="5" fontId="22" numFmtId="167" xfId="0" applyAlignment="1" applyBorder="1" applyFont="1" applyNumberFormat="1">
      <alignment horizontal="right" vertical="bottom"/>
    </xf>
    <xf borderId="0" fillId="3" fontId="21" numFmtId="167" xfId="0" applyAlignment="1" applyFont="1" applyNumberFormat="1">
      <alignment horizontal="right" readingOrder="0" vertical="bottom"/>
    </xf>
    <xf borderId="7" fillId="25" fontId="21" numFmtId="0" xfId="0" applyAlignment="1" applyBorder="1" applyFont="1">
      <alignment readingOrder="0" vertical="bottom"/>
    </xf>
    <xf borderId="0" fillId="5" fontId="21" numFmtId="167" xfId="0" applyAlignment="1" applyFont="1" applyNumberFormat="1">
      <alignment horizontal="right" readingOrder="0" vertical="bottom"/>
    </xf>
    <xf borderId="29" fillId="5" fontId="22" numFmtId="167" xfId="0" applyAlignment="1" applyBorder="1" applyFont="1" applyNumberFormat="1">
      <alignment horizontal="right" vertical="bottom"/>
    </xf>
    <xf borderId="8" fillId="25" fontId="21" numFmtId="0" xfId="0" applyAlignment="1" applyBorder="1" applyFont="1">
      <alignment readingOrder="0" vertical="bottom"/>
    </xf>
    <xf borderId="9" fillId="5" fontId="21" numFmtId="167" xfId="0" applyAlignment="1" applyBorder="1" applyFont="1" applyNumberFormat="1">
      <alignment horizontal="right" readingOrder="0" vertical="bottom"/>
    </xf>
    <xf borderId="6" fillId="5" fontId="21" numFmtId="167" xfId="0" applyAlignment="1" applyBorder="1" applyFont="1" applyNumberFormat="1">
      <alignment horizontal="right" readingOrder="0" vertical="bottom"/>
    </xf>
    <xf borderId="0" fillId="36" fontId="21" numFmtId="167" xfId="0" applyAlignment="1" applyFont="1" applyNumberFormat="1">
      <alignment horizontal="right" readingOrder="0" vertical="bottom"/>
    </xf>
    <xf borderId="0" fillId="12" fontId="21" numFmtId="167" xfId="0" applyAlignment="1" applyFont="1" applyNumberFormat="1">
      <alignment horizontal="right" readingOrder="0" vertical="bottom"/>
    </xf>
    <xf borderId="13" fillId="36" fontId="36" numFmtId="0" xfId="0" applyAlignment="1" applyBorder="1" applyFont="1">
      <alignment readingOrder="0" vertical="bottom"/>
    </xf>
    <xf borderId="3" fillId="0" fontId="21" numFmtId="165" xfId="0" applyAlignment="1" applyBorder="1" applyFont="1" applyNumberFormat="1">
      <alignment horizontal="right" readingOrder="0" vertical="bottom"/>
    </xf>
    <xf borderId="30" fillId="36" fontId="36" numFmtId="0" xfId="0" applyAlignment="1" applyBorder="1" applyFont="1">
      <alignment readingOrder="0" vertical="bottom"/>
    </xf>
    <xf borderId="31" fillId="0" fontId="21" numFmtId="167" xfId="0" applyAlignment="1" applyBorder="1" applyFont="1" applyNumberFormat="1">
      <alignment horizontal="right" readingOrder="0" vertical="bottom"/>
    </xf>
    <xf borderId="16" fillId="0" fontId="21" numFmtId="10" xfId="0" applyAlignment="1" applyBorder="1" applyFont="1" applyNumberFormat="1">
      <alignment horizontal="right" readingOrder="0" vertical="bottom"/>
    </xf>
    <xf borderId="17" fillId="0" fontId="21" numFmtId="10" xfId="0" applyAlignment="1" applyBorder="1" applyFont="1" applyNumberFormat="1">
      <alignment horizontal="right" readingOrder="0" vertical="bottom"/>
    </xf>
    <xf borderId="13" fillId="6" fontId="36" numFmtId="0" xfId="0" applyAlignment="1" applyBorder="1" applyFont="1">
      <alignment readingOrder="0" vertical="bottom"/>
    </xf>
    <xf borderId="30" fillId="5" fontId="36" numFmtId="0" xfId="0" applyAlignment="1" applyBorder="1" applyFont="1">
      <alignment readingOrder="0" vertical="bottom"/>
    </xf>
    <xf borderId="3" fillId="5" fontId="21" numFmtId="0" xfId="0" applyAlignment="1" applyBorder="1" applyFont="1">
      <alignment readingOrder="0" vertical="bottom"/>
    </xf>
    <xf borderId="0" fillId="5" fontId="21" numFmtId="165" xfId="0" applyAlignment="1" applyFont="1" applyNumberFormat="1">
      <alignment vertical="bottom"/>
    </xf>
    <xf borderId="0" fillId="0" fontId="3" numFmtId="1" xfId="0" applyAlignment="1" applyFont="1" applyNumberFormat="1">
      <alignment horizontal="right" vertical="bottom"/>
    </xf>
    <xf borderId="0" fillId="12" fontId="3" numFmtId="1" xfId="0" applyAlignment="1" applyFont="1" applyNumberFormat="1">
      <alignment horizontal="right" vertical="bottom"/>
    </xf>
    <xf borderId="0" fillId="28" fontId="23" numFmtId="0" xfId="0" applyAlignment="1" applyFont="1">
      <alignment readingOrder="0" vertical="bottom"/>
    </xf>
    <xf borderId="0" fillId="4" fontId="21" numFmtId="0" xfId="0" applyAlignment="1" applyFont="1">
      <alignment vertical="bottom"/>
    </xf>
    <xf borderId="32" fillId="10" fontId="21" numFmtId="0" xfId="0" applyAlignment="1" applyBorder="1" applyFont="1">
      <alignment vertical="bottom"/>
    </xf>
    <xf borderId="0" fillId="7" fontId="21" numFmtId="1" xfId="0" applyAlignment="1" applyFont="1" applyNumberFormat="1">
      <alignment readingOrder="0" vertical="bottom"/>
    </xf>
    <xf borderId="3" fillId="4" fontId="2" numFmtId="0" xfId="0" applyBorder="1" applyFont="1"/>
    <xf borderId="0" fillId="4" fontId="30" numFmtId="0" xfId="0" applyAlignment="1" applyFont="1">
      <alignment horizontal="right"/>
    </xf>
    <xf borderId="3" fillId="9" fontId="21" numFmtId="0" xfId="0" applyAlignment="1" applyBorder="1" applyFont="1">
      <alignment readingOrder="0" vertical="bottom"/>
    </xf>
    <xf borderId="3" fillId="8" fontId="21" numFmtId="0" xfId="0" applyAlignment="1" applyBorder="1" applyFont="1">
      <alignment readingOrder="0" vertical="bottom"/>
    </xf>
    <xf borderId="0" fillId="8" fontId="21" numFmtId="1" xfId="0" applyAlignment="1" applyFont="1" applyNumberFormat="1">
      <alignment horizontal="right" vertical="bottom"/>
    </xf>
    <xf borderId="10" fillId="5" fontId="21" numFmtId="0" xfId="0" applyAlignment="1" applyBorder="1" applyFont="1">
      <alignment readingOrder="0" vertical="bottom"/>
    </xf>
    <xf borderId="0" fillId="0" fontId="38" numFmtId="0" xfId="0" applyAlignment="1" applyFont="1">
      <alignment horizontal="right" readingOrder="0" shrinkToFit="0" wrapText="0"/>
    </xf>
    <xf borderId="0" fillId="0" fontId="21" numFmtId="3" xfId="0" applyAlignment="1" applyFont="1" applyNumberFormat="1">
      <alignment readingOrder="0" vertical="bottom"/>
    </xf>
    <xf borderId="6" fillId="25" fontId="23" numFmtId="0" xfId="0" applyAlignment="1" applyBorder="1" applyFont="1">
      <alignment readingOrder="0" vertical="bottom"/>
    </xf>
    <xf borderId="6" fillId="5" fontId="22" numFmtId="167" xfId="0" applyAlignment="1" applyBorder="1" applyFont="1" applyNumberFormat="1">
      <alignment horizontal="right" vertical="bottom"/>
    </xf>
    <xf borderId="3" fillId="0" fontId="26" numFmtId="0" xfId="0" applyAlignment="1" applyBorder="1" applyFont="1">
      <alignment readingOrder="0" vertical="bottom"/>
    </xf>
    <xf borderId="0" fillId="6" fontId="21" numFmtId="167" xfId="0" applyAlignment="1" applyFont="1" applyNumberFormat="1">
      <alignment horizontal="right" readingOrder="0" shrinkToFit="0" vertical="bottom" wrapText="1"/>
    </xf>
    <xf borderId="0" fillId="28" fontId="23" numFmtId="167" xfId="0" applyAlignment="1" applyFont="1" applyNumberFormat="1">
      <alignment horizontal="right" shrinkToFit="0" vertical="bottom" wrapText="1"/>
    </xf>
    <xf borderId="0" fillId="6" fontId="21" numFmtId="0" xfId="0" applyAlignment="1" applyFont="1">
      <alignment horizontal="right" readingOrder="0" vertical="bottom"/>
    </xf>
    <xf borderId="3" fillId="6" fontId="21" numFmtId="0" xfId="0" applyAlignment="1" applyBorder="1" applyFont="1">
      <alignment readingOrder="0" vertical="bottom"/>
    </xf>
    <xf borderId="0" fillId="6" fontId="21" numFmtId="165" xfId="0" applyAlignment="1" applyFont="1" applyNumberFormat="1">
      <alignment readingOrder="0" vertical="bottom"/>
    </xf>
    <xf borderId="0" fillId="12" fontId="23" numFmtId="165" xfId="0" applyAlignment="1" applyFont="1" applyNumberFormat="1">
      <alignment vertical="bottom"/>
    </xf>
    <xf borderId="0" fillId="3" fontId="21" numFmtId="0" xfId="0" applyAlignment="1" applyFont="1">
      <alignment readingOrder="0" vertical="bottom"/>
    </xf>
    <xf borderId="0" fillId="6" fontId="21" numFmtId="0" xfId="0" applyAlignment="1" applyFont="1">
      <alignment readingOrder="0" vertical="bottom"/>
    </xf>
    <xf borderId="0" fillId="12" fontId="23" numFmtId="0" xfId="0" applyAlignment="1" applyFont="1">
      <alignment vertical="bottom"/>
    </xf>
    <xf borderId="3" fillId="41" fontId="23" numFmtId="0" xfId="0" applyAlignment="1" applyBorder="1" applyFill="1" applyFont="1">
      <alignment readingOrder="0" vertical="bottom"/>
    </xf>
    <xf borderId="0" fillId="41" fontId="23" numFmtId="167" xfId="0" applyAlignment="1" applyFont="1" applyNumberFormat="1">
      <alignment horizontal="right" readingOrder="0" vertical="bottom"/>
    </xf>
    <xf borderId="0" fillId="41" fontId="23" numFmtId="0" xfId="0" applyAlignment="1" applyFont="1">
      <alignment vertical="bottom"/>
    </xf>
    <xf borderId="3" fillId="42" fontId="2" numFmtId="0" xfId="0" applyBorder="1" applyFill="1" applyFont="1"/>
    <xf borderId="0" fillId="42" fontId="2" numFmtId="0" xfId="0" applyFont="1"/>
    <xf borderId="0" fillId="12" fontId="23" numFmtId="165" xfId="0" applyAlignment="1" applyFont="1" applyNumberFormat="1">
      <alignment horizontal="right" vertical="bottom"/>
    </xf>
    <xf borderId="0" fillId="12" fontId="23" numFmtId="165" xfId="0" applyAlignment="1" applyFont="1" applyNumberFormat="1">
      <alignment readingOrder="0" vertical="bottom"/>
    </xf>
    <xf borderId="3" fillId="8" fontId="23" numFmtId="0" xfId="0" applyAlignment="1" applyBorder="1" applyFont="1">
      <alignment readingOrder="0" vertical="bottom"/>
    </xf>
    <xf borderId="0" fillId="8" fontId="23" numFmtId="165" xfId="0" applyAlignment="1" applyFont="1" applyNumberFormat="1">
      <alignment horizontal="right" vertical="bottom"/>
    </xf>
    <xf borderId="20" fillId="5" fontId="21" numFmtId="0" xfId="0" applyAlignment="1" applyBorder="1" applyFont="1">
      <alignment readingOrder="0" vertical="bottom"/>
    </xf>
    <xf borderId="3" fillId="4" fontId="42" numFmtId="165" xfId="0" applyAlignment="1" applyBorder="1" applyFont="1" applyNumberFormat="1">
      <alignment horizontal="left" readingOrder="0" vertical="bottom"/>
    </xf>
    <xf borderId="0" fillId="0" fontId="42" numFmtId="165" xfId="0" applyAlignment="1" applyFont="1" applyNumberFormat="1">
      <alignment horizontal="left" readingOrder="0" vertical="bottom"/>
    </xf>
    <xf borderId="20" fillId="5" fontId="42" numFmtId="165" xfId="0" applyAlignment="1" applyBorder="1" applyFont="1" applyNumberFormat="1">
      <alignment horizontal="left" readingOrder="0" vertical="bottom"/>
    </xf>
    <xf borderId="10" fillId="0" fontId="2" numFmtId="0" xfId="0" applyBorder="1" applyFont="1"/>
    <xf borderId="0" fillId="43" fontId="2" numFmtId="0" xfId="0" applyAlignment="1" applyFill="1" applyFont="1">
      <alignment horizontal="center" readingOrder="0"/>
    </xf>
    <xf borderId="0" fillId="3" fontId="43" numFmtId="0" xfId="0" applyAlignment="1" applyFont="1">
      <alignment horizontal="left" readingOrder="0"/>
    </xf>
    <xf borderId="33" fillId="44" fontId="44" numFmtId="0" xfId="0" applyAlignment="1" applyBorder="1" applyFill="1" applyFont="1">
      <alignment horizontal="center" readingOrder="0"/>
    </xf>
    <xf borderId="34" fillId="0" fontId="45" numFmtId="0" xfId="0" applyBorder="1" applyFont="1"/>
    <xf borderId="33" fillId="44" fontId="9" numFmtId="0" xfId="0" applyAlignment="1" applyBorder="1" applyFont="1">
      <alignment horizontal="center" readingOrder="0"/>
    </xf>
    <xf borderId="0" fillId="45" fontId="9" numFmtId="0" xfId="0" applyAlignment="1" applyFill="1" applyFont="1">
      <alignment horizontal="center" readingOrder="0"/>
    </xf>
    <xf borderId="0" fillId="45" fontId="13" numFmtId="0" xfId="0" applyAlignment="1" applyFont="1">
      <alignment horizontal="center" readingOrder="0"/>
    </xf>
    <xf borderId="0" fillId="3" fontId="9" numFmtId="0" xfId="0" applyAlignment="1" applyFont="1">
      <alignment horizontal="center" readingOrder="0"/>
    </xf>
    <xf borderId="33" fillId="44" fontId="46" numFmtId="0" xfId="0" applyAlignment="1" applyBorder="1" applyFont="1">
      <alignment horizontal="center" vertical="bottom"/>
    </xf>
    <xf borderId="0" fillId="3" fontId="46" numFmtId="0" xfId="0" applyAlignment="1" applyFont="1">
      <alignment horizontal="center" vertical="bottom"/>
    </xf>
    <xf borderId="0" fillId="3" fontId="5" numFmtId="165" xfId="0" applyAlignment="1" applyFont="1" applyNumberFormat="1">
      <alignment readingOrder="0"/>
    </xf>
    <xf borderId="27" fillId="3" fontId="5" numFmtId="0" xfId="0" applyAlignment="1" applyBorder="1" applyFont="1">
      <alignment readingOrder="0"/>
    </xf>
    <xf borderId="27" fillId="9" fontId="5" numFmtId="165" xfId="0" applyAlignment="1" applyBorder="1" applyFont="1" applyNumberFormat="1">
      <alignment horizontal="center" readingOrder="0"/>
    </xf>
    <xf borderId="0" fillId="0" fontId="47" numFmtId="165" xfId="0" applyAlignment="1" applyFont="1" applyNumberFormat="1">
      <alignment horizontal="center" readingOrder="0"/>
    </xf>
    <xf borderId="27" fillId="0" fontId="2" numFmtId="0" xfId="0" applyAlignment="1" applyBorder="1" applyFont="1">
      <alignment readingOrder="0"/>
    </xf>
    <xf borderId="27" fillId="9" fontId="2" numFmtId="10" xfId="0" applyAlignment="1" applyBorder="1" applyFont="1" applyNumberFormat="1">
      <alignment horizontal="center"/>
    </xf>
    <xf borderId="0" fillId="45" fontId="2" numFmtId="165" xfId="0" applyAlignment="1" applyFont="1" applyNumberFormat="1">
      <alignment readingOrder="0"/>
    </xf>
    <xf borderId="27" fillId="0" fontId="5" numFmtId="0" xfId="0" applyAlignment="1" applyBorder="1" applyFont="1">
      <alignment readingOrder="0"/>
    </xf>
    <xf borderId="27" fillId="9" fontId="2" numFmtId="165" xfId="0" applyAlignment="1" applyBorder="1" applyFont="1" applyNumberFormat="1">
      <alignment horizontal="center" readingOrder="0"/>
    </xf>
    <xf borderId="0" fillId="45" fontId="47" numFmtId="165" xfId="0" applyAlignment="1" applyFont="1" applyNumberFormat="1">
      <alignment horizontal="center" readingOrder="0"/>
    </xf>
    <xf borderId="27" fillId="45" fontId="5" numFmtId="0" xfId="0" applyAlignment="1" applyBorder="1" applyFont="1">
      <alignment readingOrder="0"/>
    </xf>
    <xf borderId="27" fillId="35" fontId="2" numFmtId="10" xfId="0" applyAlignment="1" applyBorder="1" applyFont="1" applyNumberFormat="1">
      <alignment horizontal="center" readingOrder="0"/>
    </xf>
    <xf borderId="27" fillId="9" fontId="5" numFmtId="10" xfId="0" applyAlignment="1" applyBorder="1" applyFont="1" applyNumberFormat="1">
      <alignment horizontal="center" readingOrder="0"/>
    </xf>
    <xf borderId="27" fillId="9" fontId="2" numFmtId="171" xfId="0" applyAlignment="1" applyBorder="1" applyFont="1" applyNumberFormat="1">
      <alignment horizontal="center" readingOrder="0"/>
    </xf>
    <xf borderId="0" fillId="3" fontId="2" numFmtId="171" xfId="0" applyAlignment="1" applyFont="1" applyNumberFormat="1">
      <alignment horizontal="center" readingOrder="0"/>
    </xf>
    <xf borderId="5" fillId="0" fontId="3" numFmtId="171" xfId="0" applyAlignment="1" applyBorder="1" applyFont="1" applyNumberFormat="1">
      <alignment vertical="bottom"/>
    </xf>
    <xf borderId="7" fillId="9" fontId="3" numFmtId="10" xfId="0" applyAlignment="1" applyBorder="1" applyFont="1" applyNumberFormat="1">
      <alignment horizontal="center" vertical="bottom"/>
    </xf>
    <xf borderId="0" fillId="3" fontId="48" numFmtId="0" xfId="0" applyAlignment="1" applyFont="1">
      <alignment horizontal="center" readingOrder="0" vertical="bottom"/>
    </xf>
    <xf borderId="0" fillId="45" fontId="13" numFmtId="0" xfId="0" applyAlignment="1" applyFont="1">
      <alignment horizontal="right" readingOrder="0"/>
    </xf>
    <xf borderId="27" fillId="9" fontId="2" numFmtId="10" xfId="0" applyAlignment="1" applyBorder="1" applyFont="1" applyNumberFormat="1">
      <alignment horizontal="center" readingOrder="0"/>
    </xf>
    <xf borderId="27" fillId="19" fontId="2" numFmtId="0" xfId="0" applyAlignment="1" applyBorder="1" applyFont="1">
      <alignment readingOrder="0"/>
    </xf>
    <xf borderId="27" fillId="19" fontId="2" numFmtId="10" xfId="0" applyAlignment="1" applyBorder="1" applyFont="1" applyNumberFormat="1">
      <alignment horizontal="center" readingOrder="0"/>
    </xf>
    <xf borderId="27" fillId="5" fontId="2" numFmtId="165" xfId="0" applyAlignment="1" applyBorder="1" applyFont="1" applyNumberFormat="1">
      <alignment horizontal="center" readingOrder="0"/>
    </xf>
    <xf borderId="27" fillId="9" fontId="2" numFmtId="173" xfId="0" applyAlignment="1" applyBorder="1" applyFont="1" applyNumberFormat="1">
      <alignment horizontal="center" readingOrder="0"/>
    </xf>
    <xf borderId="27" fillId="9" fontId="2" numFmtId="9" xfId="0" applyAlignment="1" applyBorder="1" applyFont="1" applyNumberFormat="1">
      <alignment horizontal="center" readingOrder="0"/>
    </xf>
    <xf borderId="0" fillId="3" fontId="2" numFmtId="9" xfId="0" applyAlignment="1" applyFont="1" applyNumberFormat="1">
      <alignment horizontal="center" readingOrder="0"/>
    </xf>
    <xf borderId="27" fillId="19" fontId="5" numFmtId="0" xfId="0" applyAlignment="1" applyBorder="1" applyFont="1">
      <alignment readingOrder="0"/>
    </xf>
    <xf borderId="27" fillId="19" fontId="2" numFmtId="165" xfId="0" applyAlignment="1" applyBorder="1" applyFont="1" applyNumberFormat="1">
      <alignment horizontal="center" readingOrder="0"/>
    </xf>
    <xf borderId="0" fillId="0" fontId="47" numFmtId="0" xfId="0" applyAlignment="1" applyFont="1">
      <alignment horizontal="center"/>
    </xf>
    <xf borderId="27" fillId="9" fontId="2" numFmtId="174" xfId="0" applyAlignment="1" applyBorder="1" applyFont="1" applyNumberFormat="1">
      <alignment horizontal="center" readingOrder="0"/>
    </xf>
    <xf borderId="0" fillId="0" fontId="2" numFmtId="175" xfId="0" applyAlignment="1" applyFont="1" applyNumberFormat="1">
      <alignment horizontal="center" readingOrder="0"/>
    </xf>
    <xf borderId="0" fillId="0" fontId="49" numFmtId="0" xfId="0" applyAlignment="1" applyFont="1">
      <alignment readingOrder="0"/>
    </xf>
    <xf borderId="27" fillId="3" fontId="2" numFmtId="0" xfId="0" applyAlignment="1" applyBorder="1" applyFont="1">
      <alignment horizontal="left" readingOrder="0"/>
    </xf>
    <xf borderId="27" fillId="45" fontId="2" numFmtId="0" xfId="0" applyAlignment="1" applyBorder="1" applyFont="1">
      <alignment readingOrder="0"/>
    </xf>
    <xf borderId="0" fillId="3" fontId="5" numFmtId="176" xfId="0" applyAlignment="1" applyFont="1" applyNumberFormat="1">
      <alignment readingOrder="0"/>
    </xf>
    <xf borderId="27" fillId="9" fontId="2" numFmtId="165" xfId="0" applyAlignment="1" applyBorder="1" applyFont="1" applyNumberFormat="1">
      <alignment horizontal="center"/>
    </xf>
    <xf borderId="0" fillId="0" fontId="2" numFmtId="0" xfId="0" applyAlignment="1" applyFont="1">
      <alignment readingOrder="0"/>
    </xf>
    <xf borderId="0" fillId="0" fontId="2" numFmtId="165" xfId="0" applyAlignment="1" applyFont="1" applyNumberFormat="1">
      <alignment horizontal="center" readingOrder="0"/>
    </xf>
    <xf borderId="0" fillId="3" fontId="13" numFmtId="0" xfId="0" applyAlignment="1" applyFont="1">
      <alignment horizontal="center" vertical="center"/>
    </xf>
    <xf borderId="0" fillId="45" fontId="2" numFmtId="165" xfId="0" applyAlignment="1" applyFont="1" applyNumberFormat="1">
      <alignment horizontal="center" readingOrder="0"/>
    </xf>
    <xf borderId="0" fillId="3" fontId="13" numFmtId="165" xfId="0" applyAlignment="1" applyFont="1" applyNumberFormat="1">
      <alignment horizontal="center"/>
    </xf>
    <xf borderId="0" fillId="0" fontId="2" numFmtId="177" xfId="0" applyAlignment="1" applyFont="1" applyNumberFormat="1">
      <alignment readingOrder="0"/>
    </xf>
    <xf borderId="27" fillId="5" fontId="2" numFmtId="165" xfId="0" applyAlignment="1" applyBorder="1" applyFont="1" applyNumberFormat="1">
      <alignment readingOrder="0"/>
    </xf>
    <xf borderId="27" fillId="35" fontId="2" numFmtId="0" xfId="0" applyAlignment="1" applyBorder="1" applyFont="1">
      <alignment readingOrder="0"/>
    </xf>
    <xf borderId="27" fillId="35" fontId="5" numFmtId="165" xfId="0" applyAlignment="1" applyBorder="1" applyFont="1" applyNumberFormat="1">
      <alignment horizontal="center" readingOrder="0"/>
    </xf>
    <xf borderId="0" fillId="45" fontId="2" numFmtId="0" xfId="0" applyFont="1"/>
    <xf borderId="0" fillId="45" fontId="5" numFmtId="165" xfId="0" applyAlignment="1" applyFont="1" applyNumberFormat="1">
      <alignment readingOrder="0"/>
    </xf>
    <xf borderId="27" fillId="0" fontId="2" numFmtId="165" xfId="0" applyAlignment="1" applyBorder="1" applyFont="1" applyNumberFormat="1">
      <alignment horizontal="center"/>
    </xf>
    <xf borderId="0" fillId="45" fontId="9" numFmtId="0" xfId="0" applyAlignment="1" applyFont="1">
      <alignment readingOrder="0"/>
    </xf>
    <xf borderId="27" fillId="44" fontId="9" numFmtId="0" xfId="0" applyAlignment="1" applyBorder="1" applyFont="1">
      <alignment readingOrder="0"/>
    </xf>
    <xf borderId="27" fillId="44" fontId="9" numFmtId="0" xfId="0" applyAlignment="1" applyBorder="1" applyFont="1">
      <alignment horizontal="center" readingOrder="0"/>
    </xf>
    <xf borderId="0" fillId="0" fontId="13" numFmtId="165" xfId="0" applyAlignment="1" applyFont="1" applyNumberFormat="1">
      <alignment horizontal="center" readingOrder="0"/>
    </xf>
    <xf borderId="27" fillId="3" fontId="5" numFmtId="10" xfId="0" applyAlignment="1" applyBorder="1" applyFont="1" applyNumberFormat="1">
      <alignment readingOrder="0"/>
    </xf>
    <xf borderId="0" fillId="0" fontId="2" numFmtId="178" xfId="0" applyFont="1" applyNumberFormat="1"/>
    <xf borderId="27" fillId="45" fontId="5" numFmtId="10" xfId="0" applyAlignment="1" applyBorder="1" applyFont="1" applyNumberFormat="1">
      <alignment readingOrder="0"/>
    </xf>
    <xf borderId="27" fillId="9" fontId="2" numFmtId="0" xfId="0" applyAlignment="1" applyBorder="1" applyFont="1">
      <alignment horizontal="center" readingOrder="0"/>
    </xf>
    <xf borderId="27" fillId="0" fontId="2" numFmtId="0" xfId="0" applyAlignment="1" applyBorder="1" applyFont="1">
      <alignment readingOrder="0"/>
    </xf>
    <xf borderId="27" fillId="35" fontId="2" numFmtId="165" xfId="0" applyAlignment="1" applyBorder="1" applyFont="1" applyNumberFormat="1">
      <alignment horizontal="center" readingOrder="0"/>
    </xf>
    <xf borderId="27" fillId="0" fontId="13" numFmtId="0" xfId="0" applyAlignment="1" applyBorder="1" applyFont="1">
      <alignment readingOrder="0"/>
    </xf>
    <xf borderId="27" fillId="9" fontId="13" numFmtId="165" xfId="0" applyAlignment="1" applyBorder="1" applyFont="1" applyNumberFormat="1">
      <alignment horizontal="center"/>
    </xf>
    <xf borderId="27" fillId="19" fontId="13" numFmtId="0" xfId="0" applyAlignment="1" applyBorder="1" applyFont="1">
      <alignment readingOrder="0"/>
    </xf>
    <xf borderId="0" fillId="0" fontId="50" numFmtId="0" xfId="0" applyAlignment="1" applyFont="1">
      <alignment readingOrder="0"/>
    </xf>
    <xf borderId="0" fillId="45" fontId="2" numFmtId="171" xfId="0" applyAlignment="1" applyFont="1" applyNumberFormat="1">
      <alignment readingOrder="0"/>
    </xf>
    <xf borderId="0" fillId="45" fontId="5" numFmtId="0" xfId="0" applyFont="1"/>
    <xf borderId="0" fillId="45" fontId="5" numFmtId="10" xfId="0" applyAlignment="1" applyFont="1" applyNumberFormat="1">
      <alignment readingOrder="0"/>
    </xf>
    <xf borderId="0" fillId="45" fontId="2" numFmtId="0" xfId="0" applyAlignment="1" applyFont="1">
      <alignment readingOrder="0"/>
    </xf>
    <xf borderId="27" fillId="45" fontId="5" numFmtId="165" xfId="0" applyAlignment="1" applyBorder="1" applyFont="1" applyNumberFormat="1">
      <alignment horizontal="center" readingOrder="0"/>
    </xf>
    <xf borderId="0" fillId="0" fontId="2" numFmtId="165" xfId="0" applyAlignment="1" applyFont="1" applyNumberFormat="1">
      <alignment horizontal="center" readingOrder="0"/>
    </xf>
    <xf borderId="0" fillId="45" fontId="2" numFmtId="165" xfId="0" applyAlignment="1" applyFont="1" applyNumberFormat="1">
      <alignment horizontal="center" readingOrder="0"/>
    </xf>
    <xf borderId="0" fillId="0" fontId="47" numFmtId="165" xfId="0" applyAlignment="1" applyFont="1" applyNumberFormat="1">
      <alignment horizontal="center"/>
    </xf>
    <xf borderId="33" fillId="45" fontId="5" numFmtId="165" xfId="0" applyAlignment="1" applyBorder="1" applyFont="1" applyNumberFormat="1">
      <alignment horizontal="center" readingOrder="0"/>
    </xf>
    <xf borderId="0" fillId="45" fontId="51" numFmtId="165" xfId="0" applyAlignment="1" applyFont="1" applyNumberFormat="1">
      <alignment horizontal="center" readingOrder="0"/>
    </xf>
    <xf borderId="0" fillId="0" fontId="52" numFmtId="0" xfId="0" applyAlignment="1" applyFont="1">
      <alignment readingOrder="0"/>
    </xf>
    <xf borderId="27" fillId="45" fontId="5" numFmtId="165" xfId="0" applyAlignment="1" applyBorder="1" applyFont="1" applyNumberFormat="1">
      <alignment horizontal="center" readingOrder="0"/>
    </xf>
    <xf borderId="0" fillId="45" fontId="53" numFmtId="0" xfId="0" applyAlignment="1" applyFont="1">
      <alignment horizontal="center" readingOrder="0" vertical="center"/>
    </xf>
    <xf borderId="0" fillId="0" fontId="2" numFmtId="165" xfId="0" applyAlignment="1" applyFont="1" applyNumberFormat="1">
      <alignment readingOrder="0"/>
    </xf>
    <xf borderId="0" fillId="0" fontId="2" numFmtId="171" xfId="0" applyAlignment="1" applyFont="1" applyNumberFormat="1">
      <alignment readingOrder="0"/>
    </xf>
    <xf borderId="0" fillId="0" fontId="47" numFmtId="165" xfId="0" applyAlignment="1" applyFont="1" applyNumberFormat="1">
      <alignment horizontal="center"/>
    </xf>
    <xf borderId="27" fillId="45" fontId="5" numFmtId="10" xfId="0" applyAlignment="1" applyBorder="1" applyFont="1" applyNumberFormat="1">
      <alignment horizontal="center" readingOrder="0"/>
    </xf>
    <xf borderId="0" fillId="0" fontId="47" numFmtId="0" xfId="0" applyFont="1"/>
    <xf borderId="27" fillId="0" fontId="2" numFmtId="165" xfId="0" applyAlignment="1" applyBorder="1" applyFont="1" applyNumberFormat="1">
      <alignment readingOrder="0"/>
    </xf>
    <xf borderId="27" fillId="0" fontId="2" numFmtId="165" xfId="0" applyBorder="1" applyFont="1" applyNumberFormat="1"/>
    <xf borderId="27" fillId="44" fontId="9" numFmtId="0" xfId="0" applyAlignment="1" applyBorder="1" applyFont="1">
      <alignment readingOrder="0" shrinkToFit="0" wrapText="0"/>
    </xf>
    <xf borderId="27" fillId="0" fontId="2" numFmtId="0" xfId="0" applyBorder="1" applyFont="1"/>
    <xf borderId="27" fillId="0" fontId="2" numFmtId="10" xfId="0" applyAlignment="1" applyBorder="1" applyFont="1" applyNumberFormat="1">
      <alignment readingOrder="0"/>
    </xf>
    <xf borderId="0" fillId="0" fontId="54" numFmtId="0" xfId="0" applyAlignment="1" applyFont="1">
      <alignment readingOrder="0"/>
    </xf>
    <xf borderId="29" fillId="46" fontId="52" numFmtId="0" xfId="0" applyAlignment="1" applyBorder="1" applyFill="1" applyFont="1">
      <alignment readingOrder="0" shrinkToFit="0" wrapText="1"/>
    </xf>
    <xf borderId="8" fillId="0" fontId="45" numFmtId="0" xfId="0" applyBorder="1" applyFont="1"/>
    <xf borderId="29" fillId="6" fontId="13" numFmtId="165" xfId="0" applyAlignment="1" applyBorder="1" applyFont="1" applyNumberFormat="1">
      <alignment horizontal="center" readingOrder="0"/>
    </xf>
    <xf borderId="9" fillId="0" fontId="45" numFmtId="0" xfId="0" applyBorder="1" applyFont="1"/>
    <xf borderId="10" fillId="5" fontId="2" numFmtId="0" xfId="0" applyAlignment="1" applyBorder="1" applyFont="1">
      <alignment readingOrder="0"/>
    </xf>
    <xf borderId="3" fillId="0" fontId="45" numFmtId="0" xfId="0" applyBorder="1" applyFont="1"/>
    <xf borderId="28" fillId="3" fontId="2" numFmtId="165" xfId="0" applyAlignment="1" applyBorder="1" applyFont="1" applyNumberFormat="1">
      <alignment readingOrder="0"/>
    </xf>
    <xf borderId="6" fillId="3" fontId="2" numFmtId="165" xfId="0" applyAlignment="1" applyBorder="1" applyFont="1" applyNumberFormat="1">
      <alignment readingOrder="0"/>
    </xf>
    <xf borderId="7" fillId="3" fontId="2" numFmtId="165" xfId="0" applyAlignment="1" applyBorder="1" applyFont="1" applyNumberFormat="1">
      <alignment readingOrder="0"/>
    </xf>
    <xf borderId="10" fillId="0" fontId="2" numFmtId="0" xfId="0" applyAlignment="1" applyBorder="1" applyFont="1">
      <alignment readingOrder="0"/>
    </xf>
    <xf borderId="3" fillId="6" fontId="2" numFmtId="165" xfId="0" applyAlignment="1" applyBorder="1" applyFont="1" applyNumberFormat="1">
      <alignment readingOrder="0"/>
    </xf>
    <xf borderId="28" fillId="0" fontId="2" numFmtId="165" xfId="0" applyAlignment="1" applyBorder="1" applyFont="1" applyNumberFormat="1">
      <alignment readingOrder="0"/>
    </xf>
    <xf borderId="6" fillId="0" fontId="2" numFmtId="165" xfId="0" applyAlignment="1" applyBorder="1" applyFont="1" applyNumberFormat="1">
      <alignment readingOrder="0"/>
    </xf>
    <xf borderId="7" fillId="0" fontId="2" numFmtId="165" xfId="0" applyAlignment="1" applyBorder="1" applyFont="1" applyNumberFormat="1">
      <alignment readingOrder="0"/>
    </xf>
    <xf borderId="0" fillId="0" fontId="2" numFmtId="4" xfId="0" applyAlignment="1" applyFont="1" applyNumberFormat="1">
      <alignment readingOrder="0"/>
    </xf>
    <xf borderId="28" fillId="0" fontId="2" numFmtId="0" xfId="0" applyAlignment="1" applyBorder="1" applyFont="1">
      <alignment readingOrder="0"/>
    </xf>
    <xf borderId="7" fillId="6" fontId="2" numFmtId="165" xfId="0" applyAlignment="1" applyBorder="1" applyFont="1" applyNumberFormat="1">
      <alignment readingOrder="0"/>
    </xf>
    <xf borderId="0" fillId="0" fontId="2" numFmtId="9" xfId="0" applyAlignment="1" applyFont="1" applyNumberFormat="1">
      <alignment readingOrder="0"/>
    </xf>
    <xf borderId="0" fillId="4" fontId="3" numFmtId="179" xfId="0" applyAlignment="1" applyFont="1" applyNumberFormat="1">
      <alignment horizontal="left" readingOrder="0" vertical="bottom"/>
    </xf>
    <xf borderId="9" fillId="6" fontId="13" numFmtId="0" xfId="0" applyAlignment="1" applyBorder="1" applyFont="1">
      <alignment readingOrder="0"/>
    </xf>
    <xf borderId="9" fillId="5" fontId="2" numFmtId="3" xfId="0" applyBorder="1" applyFont="1" applyNumberFormat="1"/>
    <xf borderId="0" fillId="5" fontId="2" numFmtId="10" xfId="0" applyFont="1" applyNumberFormat="1"/>
    <xf borderId="0" fillId="5" fontId="2" numFmtId="10" xfId="0" applyAlignment="1" applyFont="1" applyNumberFormat="1">
      <alignment readingOrder="0"/>
    </xf>
    <xf borderId="0" fillId="6" fontId="55" numFmtId="0" xfId="0" applyAlignment="1" applyFont="1">
      <alignment readingOrder="0" vertical="bottom"/>
    </xf>
    <xf borderId="0" fillId="5" fontId="3" numFmtId="0" xfId="0" applyAlignment="1" applyFont="1">
      <alignment vertical="bottom"/>
    </xf>
    <xf borderId="0" fillId="5" fontId="3" numFmtId="10" xfId="0" applyAlignment="1" applyFont="1" applyNumberFormat="1">
      <alignment vertical="bottom"/>
    </xf>
    <xf borderId="0" fillId="0" fontId="13" numFmtId="0" xfId="0" applyAlignment="1" applyFont="1">
      <alignment readingOrder="0"/>
    </xf>
    <xf borderId="0" fillId="0" fontId="3" numFmtId="0" xfId="0" applyAlignment="1" applyFont="1">
      <alignment vertical="bottom"/>
    </xf>
    <xf borderId="0" fillId="3" fontId="2" numFmtId="10" xfId="0" applyFont="1" applyNumberFormat="1"/>
    <xf borderId="0" fillId="5" fontId="56" numFmtId="0" xfId="0" applyAlignment="1" applyFont="1">
      <alignment horizontal="center" readingOrder="0" vertical="center"/>
    </xf>
    <xf borderId="0" fillId="6" fontId="13" numFmtId="0" xfId="0" applyAlignment="1" applyFont="1">
      <alignment readingOrder="0" shrinkToFit="0" wrapText="1"/>
    </xf>
    <xf borderId="9" fillId="37" fontId="2" numFmtId="0" xfId="0" applyAlignment="1" applyBorder="1" applyFont="1">
      <alignment readingOrder="0"/>
    </xf>
    <xf borderId="9" fillId="0" fontId="2" numFmtId="10" xfId="0" applyBorder="1" applyFont="1" applyNumberFormat="1"/>
    <xf borderId="0" fillId="37" fontId="2" numFmtId="0" xfId="0" applyAlignment="1" applyFont="1">
      <alignment readingOrder="0" shrinkToFit="0" wrapText="1"/>
    </xf>
    <xf borderId="6" fillId="37" fontId="2" numFmtId="0" xfId="0" applyAlignment="1" applyBorder="1" applyFont="1">
      <alignment readingOrder="0" shrinkToFit="0" wrapText="1"/>
    </xf>
    <xf borderId="6" fillId="0" fontId="2" numFmtId="10" xfId="0" applyBorder="1" applyFont="1" applyNumberFormat="1"/>
    <xf borderId="35" fillId="0" fontId="2" numFmtId="0" xfId="0" applyAlignment="1" applyBorder="1" applyFont="1">
      <alignment readingOrder="0"/>
    </xf>
    <xf borderId="35" fillId="0" fontId="2" numFmtId="10" xfId="0" applyBorder="1" applyFont="1" applyNumberFormat="1"/>
    <xf borderId="6" fillId="0" fontId="2" numFmtId="0" xfId="0" applyAlignment="1" applyBorder="1" applyFont="1">
      <alignment readingOrder="0"/>
    </xf>
    <xf borderId="0" fillId="44" fontId="57" numFmtId="0" xfId="0" applyAlignment="1" applyFont="1">
      <alignment horizontal="center" readingOrder="0"/>
    </xf>
    <xf borderId="6" fillId="44" fontId="58" numFmtId="164" xfId="0" applyAlignment="1" applyBorder="1" applyFont="1" applyNumberFormat="1">
      <alignment horizontal="right" readingOrder="0" vertical="bottom"/>
    </xf>
    <xf borderId="27" fillId="4" fontId="59" numFmtId="0" xfId="0" applyAlignment="1" applyBorder="1" applyFont="1">
      <alignment horizontal="center" readingOrder="0" vertical="bottom"/>
    </xf>
    <xf borderId="28" fillId="4" fontId="59" numFmtId="0" xfId="0" applyAlignment="1" applyBorder="1" applyFont="1">
      <alignment horizontal="center" readingOrder="0" vertical="bottom"/>
    </xf>
    <xf borderId="0" fillId="13" fontId="57" numFmtId="0" xfId="0" applyAlignment="1" applyFont="1">
      <alignment horizontal="center" readingOrder="0"/>
    </xf>
    <xf borderId="0" fillId="13" fontId="58" numFmtId="164" xfId="0" applyAlignment="1" applyFont="1" applyNumberFormat="1">
      <alignment horizontal="right" readingOrder="0" vertical="bottom"/>
    </xf>
    <xf borderId="26" fillId="4" fontId="13" numFmtId="10" xfId="0" applyAlignment="1" applyBorder="1" applyFont="1" applyNumberFormat="1">
      <alignment horizontal="center"/>
    </xf>
    <xf borderId="10" fillId="4" fontId="13" numFmtId="10" xfId="0" applyAlignment="1" applyBorder="1" applyFont="1" applyNumberFormat="1">
      <alignment horizontal="center"/>
    </xf>
    <xf borderId="10" fillId="0" fontId="5" numFmtId="0" xfId="0" applyAlignment="1" applyBorder="1" applyFont="1">
      <alignment readingOrder="0"/>
    </xf>
    <xf borderId="0" fillId="0" fontId="60" numFmtId="0" xfId="0" applyAlignment="1" applyFont="1">
      <alignment horizontal="center" readingOrder="0" vertical="bottom"/>
    </xf>
    <xf borderId="26" fillId="4" fontId="5" numFmtId="3" xfId="0" applyAlignment="1" applyBorder="1" applyFont="1" applyNumberFormat="1">
      <alignment horizontal="center" readingOrder="0"/>
    </xf>
    <xf borderId="10" fillId="4" fontId="2" numFmtId="10" xfId="0" applyAlignment="1" applyBorder="1" applyFont="1" applyNumberFormat="1">
      <alignment horizontal="center" readingOrder="0"/>
    </xf>
    <xf borderId="10" fillId="45" fontId="5" numFmtId="0" xfId="0" applyAlignment="1" applyBorder="1" applyFont="1">
      <alignment readingOrder="0"/>
    </xf>
    <xf borderId="0" fillId="5" fontId="61" numFmtId="0" xfId="0" applyAlignment="1" applyFont="1">
      <alignment horizontal="center" readingOrder="0"/>
    </xf>
    <xf borderId="0" fillId="5" fontId="61" numFmtId="3" xfId="0" applyAlignment="1" applyFont="1" applyNumberFormat="1">
      <alignment horizontal="center" readingOrder="0"/>
    </xf>
    <xf borderId="33" fillId="5" fontId="61" numFmtId="3" xfId="0" applyAlignment="1" applyBorder="1" applyFont="1" applyNumberFormat="1">
      <alignment horizontal="center" readingOrder="0"/>
    </xf>
    <xf borderId="27" fillId="5" fontId="61" numFmtId="10" xfId="0" applyAlignment="1" applyBorder="1" applyFont="1" applyNumberFormat="1">
      <alignment horizontal="center" readingOrder="0"/>
    </xf>
    <xf borderId="0" fillId="7" fontId="57" numFmtId="0" xfId="0" applyAlignment="1" applyFont="1">
      <alignment horizontal="center" readingOrder="0"/>
    </xf>
    <xf borderId="0" fillId="7" fontId="58" numFmtId="164" xfId="0" applyAlignment="1" applyFont="1" applyNumberFormat="1">
      <alignment horizontal="right" readingOrder="0" vertical="bottom"/>
    </xf>
    <xf borderId="29" fillId="4" fontId="2" numFmtId="0" xfId="0" applyAlignment="1" applyBorder="1" applyFont="1">
      <alignment horizontal="center"/>
    </xf>
    <xf borderId="29" fillId="4" fontId="13" numFmtId="10" xfId="0" applyAlignment="1" applyBorder="1" applyFont="1" applyNumberFormat="1">
      <alignment horizontal="center"/>
    </xf>
    <xf borderId="10" fillId="37" fontId="2" numFmtId="0" xfId="0" applyAlignment="1" applyBorder="1" applyFont="1">
      <alignment readingOrder="0"/>
    </xf>
    <xf borderId="0" fillId="37" fontId="13" numFmtId="10" xfId="0" applyAlignment="1" applyFont="1" applyNumberFormat="1">
      <alignment horizontal="center"/>
    </xf>
    <xf borderId="10" fillId="4" fontId="2" numFmtId="0" xfId="0" applyAlignment="1" applyBorder="1" applyFont="1">
      <alignment horizontal="center"/>
    </xf>
    <xf borderId="0" fillId="0" fontId="57" numFmtId="0" xfId="0" applyAlignment="1" applyFont="1">
      <alignment horizontal="center" readingOrder="0"/>
    </xf>
    <xf borderId="0" fillId="0" fontId="13" numFmtId="3" xfId="0" applyAlignment="1" applyFont="1" applyNumberFormat="1">
      <alignment horizontal="center" readingOrder="0"/>
    </xf>
    <xf borderId="0" fillId="13" fontId="13" numFmtId="3" xfId="0" applyAlignment="1" applyFont="1" applyNumberFormat="1">
      <alignment horizontal="center" readingOrder="0"/>
    </xf>
    <xf borderId="27" fillId="5" fontId="61" numFmtId="3" xfId="0" applyAlignment="1" applyBorder="1" applyFont="1" applyNumberFormat="1">
      <alignment horizontal="center" readingOrder="0"/>
    </xf>
    <xf borderId="0" fillId="0" fontId="57" numFmtId="3" xfId="0" applyAlignment="1" applyFont="1" applyNumberFormat="1">
      <alignment horizontal="center" readingOrder="0"/>
    </xf>
    <xf borderId="0" fillId="0" fontId="2" numFmtId="3" xfId="0" applyAlignment="1" applyFont="1" applyNumberFormat="1">
      <alignment horizontal="center" readingOrder="0"/>
    </xf>
    <xf borderId="26" fillId="4" fontId="2" numFmtId="3" xfId="0" applyAlignment="1" applyBorder="1" applyFont="1" applyNumberFormat="1">
      <alignment horizontal="center" readingOrder="0"/>
    </xf>
    <xf borderId="10" fillId="45" fontId="2" numFmtId="0" xfId="0" applyAlignment="1" applyBorder="1" applyFont="1">
      <alignment readingOrder="0"/>
    </xf>
    <xf borderId="36" fillId="5" fontId="61" numFmtId="0" xfId="0" applyAlignment="1" applyBorder="1" applyFont="1">
      <alignment horizontal="center" readingOrder="0"/>
    </xf>
    <xf borderId="36" fillId="5" fontId="61" numFmtId="3" xfId="0" applyAlignment="1" applyBorder="1" applyFont="1" applyNumberFormat="1">
      <alignment horizontal="center" readingOrder="0"/>
    </xf>
    <xf borderId="0" fillId="0" fontId="58" numFmtId="164" xfId="0" applyAlignment="1" applyFont="1" applyNumberFormat="1">
      <alignment horizontal="right" readingOrder="0" vertical="bottom"/>
    </xf>
    <xf borderId="26" fillId="0" fontId="59" numFmtId="0" xfId="0" applyAlignment="1" applyBorder="1" applyFont="1">
      <alignment horizontal="center" readingOrder="0" vertical="bottom"/>
    </xf>
    <xf borderId="10" fillId="0" fontId="59" numFmtId="0" xfId="0" applyAlignment="1" applyBorder="1" applyFont="1">
      <alignment horizontal="center" readingOrder="0" vertical="bottom"/>
    </xf>
    <xf borderId="0" fillId="37" fontId="2" numFmtId="0" xfId="0" applyAlignment="1" applyFont="1">
      <alignment readingOrder="0"/>
    </xf>
    <xf borderId="0" fillId="7" fontId="62" numFmtId="0" xfId="0" applyAlignment="1" applyFont="1">
      <alignment horizontal="center" readingOrder="0" vertical="center"/>
    </xf>
    <xf borderId="0" fillId="7" fontId="2" numFmtId="0" xfId="0" applyAlignment="1" applyFont="1">
      <alignment horizontal="center"/>
    </xf>
    <xf borderId="5" fillId="4" fontId="13" numFmtId="10" xfId="0" applyAlignment="1" applyBorder="1" applyFont="1" applyNumberFormat="1">
      <alignment horizontal="center"/>
    </xf>
    <xf borderId="28" fillId="4" fontId="13" numFmtId="10" xfId="0" applyAlignment="1" applyBorder="1" applyFont="1" applyNumberFormat="1">
      <alignment horizontal="center"/>
    </xf>
    <xf borderId="0" fillId="14" fontId="13" numFmtId="0" xfId="0" applyAlignment="1" applyFont="1">
      <alignment horizontal="center" readingOrder="0"/>
    </xf>
    <xf borderId="0" fillId="14" fontId="13" numFmtId="3" xfId="0" applyAlignment="1" applyFont="1" applyNumberFormat="1">
      <alignment horizontal="center" readingOrder="0"/>
    </xf>
    <xf borderId="27" fillId="19" fontId="13" numFmtId="3" xfId="0" applyAlignment="1" applyBorder="1" applyFont="1" applyNumberFormat="1">
      <alignment horizontal="center" readingOrder="0"/>
    </xf>
    <xf borderId="27" fillId="19" fontId="13" numFmtId="10" xfId="0" applyAlignment="1" applyBorder="1" applyFont="1" applyNumberFormat="1">
      <alignment horizontal="center" readingOrder="0"/>
    </xf>
    <xf borderId="9" fillId="13" fontId="57" numFmtId="0" xfId="0" applyAlignment="1" applyBorder="1" applyFont="1">
      <alignment horizontal="center" readingOrder="0"/>
    </xf>
    <xf borderId="9" fillId="13" fontId="58" numFmtId="164" xfId="0" applyAlignment="1" applyBorder="1" applyFont="1" applyNumberFormat="1">
      <alignment horizontal="right" readingOrder="0" vertical="bottom"/>
    </xf>
    <xf borderId="27" fillId="4" fontId="13" numFmtId="10" xfId="0" applyAlignment="1" applyBorder="1" applyFont="1" applyNumberFormat="1">
      <alignment horizontal="center"/>
    </xf>
    <xf borderId="33" fillId="4" fontId="13" numFmtId="10" xfId="0" applyAlignment="1" applyBorder="1" applyFont="1" applyNumberFormat="1">
      <alignment horizontal="center"/>
    </xf>
    <xf borderId="10" fillId="0" fontId="2" numFmtId="0" xfId="0" applyAlignment="1" applyBorder="1" applyFont="1">
      <alignment readingOrder="0"/>
    </xf>
    <xf borderId="10" fillId="37" fontId="2" numFmtId="0" xfId="0" applyAlignment="1" applyBorder="1" applyFont="1">
      <alignment readingOrder="0"/>
    </xf>
    <xf borderId="6" fillId="37" fontId="2" numFmtId="0" xfId="0" applyAlignment="1" applyBorder="1" applyFont="1">
      <alignment readingOrder="0"/>
    </xf>
    <xf borderId="6" fillId="37" fontId="13" numFmtId="10" xfId="0" applyAlignment="1" applyBorder="1" applyFont="1" applyNumberFormat="1">
      <alignment horizontal="center"/>
    </xf>
    <xf borderId="6" fillId="4" fontId="13" numFmtId="10" xfId="0" applyAlignment="1" applyBorder="1" applyFont="1" applyNumberFormat="1">
      <alignment horizontal="center"/>
    </xf>
    <xf borderId="0" fillId="13" fontId="13" numFmtId="0" xfId="0" applyAlignment="1" applyFont="1">
      <alignment horizontal="center" readingOrder="0"/>
    </xf>
    <xf borderId="29" fillId="13" fontId="13" numFmtId="3" xfId="0" applyAlignment="1" applyBorder="1" applyFont="1" applyNumberFormat="1">
      <alignment horizontal="center" readingOrder="0"/>
    </xf>
    <xf borderId="29" fillId="13" fontId="13" numFmtId="10" xfId="0" applyAlignment="1" applyBorder="1" applyFont="1" applyNumberFormat="1">
      <alignment horizontal="center" readingOrder="0"/>
    </xf>
    <xf borderId="37" fillId="0" fontId="63" numFmtId="0" xfId="0" applyAlignment="1" applyBorder="1" applyFont="1">
      <alignment horizontal="center" readingOrder="0" vertical="center"/>
    </xf>
    <xf borderId="37" fillId="0" fontId="2" numFmtId="0" xfId="0" applyAlignment="1" applyBorder="1" applyFont="1">
      <alignment horizontal="center"/>
    </xf>
    <xf borderId="33" fillId="0" fontId="13" numFmtId="10" xfId="0" applyAlignment="1" applyBorder="1" applyFont="1" applyNumberFormat="1">
      <alignment horizontal="center"/>
    </xf>
    <xf borderId="0" fillId="37" fontId="2" numFmtId="0" xfId="0" applyAlignment="1" applyFont="1">
      <alignment readingOrder="0"/>
    </xf>
    <xf borderId="0" fillId="4" fontId="13" numFmtId="10" xfId="0" applyAlignment="1" applyFont="1" applyNumberFormat="1">
      <alignment horizontal="center"/>
    </xf>
    <xf borderId="26" fillId="4" fontId="2" numFmtId="0" xfId="0" applyAlignment="1" applyBorder="1" applyFont="1">
      <alignment horizontal="center"/>
    </xf>
    <xf borderId="0" fillId="45" fontId="2" numFmtId="0" xfId="0" applyAlignment="1" applyFont="1">
      <alignment horizontal="center"/>
    </xf>
    <xf borderId="26" fillId="4" fontId="2" numFmtId="0" xfId="0" applyBorder="1" applyFont="1"/>
    <xf borderId="10" fillId="4" fontId="2" numFmtId="0" xfId="0" applyBorder="1" applyFont="1"/>
    <xf borderId="5" fillId="4" fontId="2" numFmtId="0" xfId="0" applyBorder="1" applyFont="1"/>
    <xf borderId="10" fillId="2" fontId="1" numFmtId="164" xfId="0" applyAlignment="1" applyBorder="1" applyFont="1" applyNumberFormat="1">
      <alignment horizontal="center" readingOrder="0" vertical="bottom"/>
    </xf>
    <xf borderId="10" fillId="11" fontId="13" numFmtId="0" xfId="0" applyBorder="1" applyFont="1"/>
    <xf borderId="10" fillId="11" fontId="13" numFmtId="165" xfId="0" applyBorder="1" applyFont="1" applyNumberFormat="1"/>
    <xf borderId="0" fillId="6" fontId="2" numFmtId="166" xfId="0" applyFont="1" applyNumberFormat="1"/>
    <xf borderId="10" fillId="11" fontId="13" numFmtId="166" xfId="0" applyBorder="1" applyFont="1" applyNumberFormat="1"/>
    <xf borderId="0" fillId="0" fontId="13" numFmtId="0" xfId="0" applyFont="1"/>
    <xf borderId="0" fillId="4" fontId="13" numFmtId="0" xfId="0" applyAlignment="1" applyFont="1">
      <alignment readingOrder="0"/>
    </xf>
    <xf borderId="0" fillId="4" fontId="2" numFmtId="0" xfId="0" applyFont="1"/>
    <xf borderId="0" fillId="4" fontId="2" numFmtId="165" xfId="0" applyAlignment="1" applyFont="1" applyNumberFormat="1">
      <alignment readingOrder="0"/>
    </xf>
    <xf borderId="10" fillId="11" fontId="13" numFmtId="165" xfId="0" applyBorder="1" applyFont="1" applyNumberFormat="1"/>
    <xf borderId="3" fillId="47" fontId="29" numFmtId="0" xfId="0" applyAlignment="1" applyBorder="1" applyFill="1" applyFont="1">
      <alignment readingOrder="0" vertical="bottom"/>
    </xf>
    <xf borderId="10" fillId="47" fontId="57" numFmtId="0" xfId="0" applyBorder="1" applyFont="1"/>
    <xf borderId="10" fillId="0" fontId="13" numFmtId="0" xfId="0" applyBorder="1" applyFont="1"/>
    <xf borderId="0" fillId="4" fontId="3" numFmtId="179" xfId="0" applyAlignment="1" applyFont="1" applyNumberFormat="1">
      <alignment readingOrder="0" vertical="bottom"/>
    </xf>
    <xf borderId="0" fillId="4" fontId="3" numFmtId="164" xfId="0" applyAlignment="1" applyFont="1" applyNumberFormat="1">
      <alignment readingOrder="0" vertical="bottom"/>
    </xf>
    <xf borderId="38" fillId="19" fontId="3" numFmtId="164" xfId="0" applyAlignment="1" applyBorder="1" applyFont="1" applyNumberFormat="1">
      <alignment vertical="bottom"/>
    </xf>
    <xf borderId="39" fillId="19" fontId="55" numFmtId="0" xfId="0" applyAlignment="1" applyBorder="1" applyFont="1">
      <alignment horizontal="center" vertical="bottom"/>
    </xf>
    <xf borderId="39" fillId="19" fontId="3" numFmtId="0" xfId="0" applyAlignment="1" applyBorder="1" applyFont="1">
      <alignment vertical="bottom"/>
    </xf>
    <xf borderId="0" fillId="7" fontId="3" numFmtId="0" xfId="0" applyAlignment="1" applyFont="1">
      <alignment vertical="bottom"/>
    </xf>
    <xf borderId="0" fillId="0" fontId="6" numFmtId="165" xfId="0" applyAlignment="1" applyFont="1" applyNumberFormat="1">
      <alignment horizontal="right" vertical="bottom"/>
    </xf>
    <xf borderId="39" fillId="19" fontId="64" numFmtId="165" xfId="0" applyAlignment="1" applyBorder="1" applyFont="1" applyNumberFormat="1">
      <alignment horizontal="right" vertical="bottom"/>
    </xf>
    <xf borderId="0" fillId="6" fontId="3" numFmtId="0" xfId="0" applyAlignment="1" applyFont="1">
      <alignment vertical="bottom"/>
    </xf>
    <xf borderId="0" fillId="6" fontId="6" numFmtId="165" xfId="0" applyAlignment="1" applyFont="1" applyNumberFormat="1">
      <alignment horizontal="right" vertical="bottom"/>
    </xf>
    <xf borderId="0" fillId="6" fontId="6" numFmtId="165" xfId="0" applyAlignment="1" applyFont="1" applyNumberFormat="1">
      <alignment horizontal="right" readingOrder="0" vertical="bottom"/>
    </xf>
    <xf borderId="39" fillId="19" fontId="6" numFmtId="165" xfId="0" applyAlignment="1" applyBorder="1" applyFont="1" applyNumberFormat="1">
      <alignment horizontal="right" vertical="bottom"/>
    </xf>
    <xf borderId="0" fillId="6" fontId="3" numFmtId="165" xfId="0" applyAlignment="1" applyFont="1" applyNumberFormat="1">
      <alignment vertical="bottom"/>
    </xf>
    <xf borderId="39" fillId="19" fontId="3" numFmtId="165" xfId="0" applyAlignment="1" applyBorder="1" applyFont="1" applyNumberFormat="1">
      <alignment vertical="bottom"/>
    </xf>
    <xf borderId="0" fillId="6" fontId="65" numFmtId="0" xfId="0" applyAlignment="1" applyFont="1">
      <alignment vertical="bottom"/>
    </xf>
    <xf borderId="0" fillId="6" fontId="65" numFmtId="165" xfId="0" applyAlignment="1" applyFont="1" applyNumberFormat="1">
      <alignment horizontal="right" readingOrder="0" vertical="bottom"/>
    </xf>
    <xf borderId="39" fillId="19" fontId="66" numFmtId="165" xfId="0" applyAlignment="1" applyBorder="1" applyFont="1" applyNumberFormat="1">
      <alignment horizontal="right" vertical="bottom"/>
    </xf>
    <xf borderId="0" fillId="0" fontId="3" numFmtId="165" xfId="0" applyAlignment="1" applyFont="1" applyNumberFormat="1">
      <alignment horizontal="right" vertical="bottom"/>
    </xf>
    <xf borderId="39" fillId="19" fontId="3" numFmtId="165" xfId="0" applyAlignment="1" applyBorder="1" applyFont="1" applyNumberFormat="1">
      <alignment horizontal="right" vertical="bottom"/>
    </xf>
    <xf borderId="0" fillId="0" fontId="3" numFmtId="165" xfId="0" applyAlignment="1" applyFont="1" applyNumberFormat="1">
      <alignment vertical="bottom"/>
    </xf>
    <xf borderId="0" fillId="0" fontId="55" numFmtId="0" xfId="0" applyAlignment="1" applyFont="1">
      <alignment horizontal="right" readingOrder="0" vertical="bottom"/>
    </xf>
    <xf borderId="39" fillId="19" fontId="55" numFmtId="0" xfId="0" applyAlignment="1" applyBorder="1" applyFont="1">
      <alignment horizontal="right" vertical="bottom"/>
    </xf>
    <xf borderId="0" fillId="0" fontId="3" numFmtId="0" xfId="0" applyAlignment="1" applyFont="1">
      <alignment horizontal="right" vertical="bottom"/>
    </xf>
    <xf borderId="0" fillId="6" fontId="3" numFmtId="0" xfId="0" applyAlignment="1" applyFont="1">
      <alignment horizontal="right" readingOrder="0" vertical="bottom"/>
    </xf>
    <xf borderId="39" fillId="19" fontId="3" numFmtId="0" xfId="0" applyAlignment="1" applyBorder="1" applyFont="1">
      <alignment horizontal="right" vertical="bottom"/>
    </xf>
    <xf borderId="0" fillId="6" fontId="3" numFmtId="0" xfId="0" applyAlignment="1" applyFont="1">
      <alignment horizontal="right" vertical="bottom"/>
    </xf>
    <xf borderId="0" fillId="0" fontId="3" numFmtId="0" xfId="0" applyAlignment="1" applyFont="1">
      <alignment horizontal="right" readingOrder="0" vertical="bottom"/>
    </xf>
    <xf borderId="0" fillId="7" fontId="65" numFmtId="0" xfId="0" applyAlignment="1" applyFont="1">
      <alignment vertical="bottom"/>
    </xf>
    <xf borderId="40" fillId="19" fontId="3" numFmtId="0" xfId="0" applyAlignment="1" applyBorder="1" applyFont="1">
      <alignment horizontal="right" vertical="bottom"/>
    </xf>
    <xf borderId="41" fillId="0" fontId="67" numFmtId="0" xfId="0" applyAlignment="1" applyBorder="1" applyFont="1">
      <alignment readingOrder="0"/>
    </xf>
    <xf borderId="41" fillId="0" fontId="2" numFmtId="0" xfId="0" applyBorder="1" applyFont="1"/>
    <xf borderId="41" fillId="0" fontId="2" numFmtId="0" xfId="0" applyAlignment="1" applyBorder="1" applyFont="1">
      <alignment readingOrder="0" vertical="top"/>
    </xf>
    <xf borderId="41" fillId="0" fontId="9" numFmtId="0" xfId="0" applyAlignment="1" applyBorder="1" applyFont="1">
      <alignment readingOrder="0"/>
    </xf>
    <xf borderId="41" fillId="0" fontId="2" numFmtId="0" xfId="0" applyAlignment="1" applyBorder="1" applyFont="1">
      <alignment readingOrder="0"/>
    </xf>
    <xf borderId="41" fillId="0" fontId="68" numFmtId="0" xfId="0" applyBorder="1" applyFont="1"/>
    <xf borderId="42" fillId="0" fontId="2" numFmtId="0" xfId="0" applyAlignment="1" applyBorder="1" applyFont="1">
      <alignment readingOrder="0" shrinkToFit="0" vertical="top" wrapText="1"/>
    </xf>
    <xf borderId="43" fillId="0" fontId="45" numFmtId="0" xfId="0" applyBorder="1" applyFont="1"/>
    <xf borderId="44" fillId="0" fontId="45" numFmtId="0" xfId="0" applyBorder="1" applyFont="1"/>
    <xf borderId="45" fillId="0" fontId="45" numFmtId="0" xfId="0" applyBorder="1" applyFont="1"/>
    <xf borderId="46" fillId="0" fontId="45" numFmtId="0" xfId="0" applyBorder="1" applyFont="1"/>
    <xf borderId="47" fillId="0" fontId="45" numFmtId="0" xfId="0" applyBorder="1" applyFont="1"/>
    <xf borderId="41" fillId="0" fontId="9" numFmtId="0" xfId="0" applyAlignment="1" applyBorder="1" applyFont="1">
      <alignment readingOrder="0"/>
    </xf>
    <xf borderId="48" fillId="0" fontId="45" numFmtId="0" xfId="0" applyBorder="1" applyFont="1"/>
    <xf borderId="49" fillId="0" fontId="45" numFmtId="0" xfId="0" applyBorder="1" applyFont="1"/>
    <xf borderId="41" fillId="14" fontId="13" numFmtId="0" xfId="0" applyAlignment="1" applyBorder="1" applyFont="1">
      <alignment readingOrder="0"/>
    </xf>
    <xf borderId="41" fillId="14" fontId="13" numFmtId="0" xfId="0" applyBorder="1" applyFont="1"/>
    <xf borderId="0" fillId="0" fontId="5" numFmtId="0" xfId="0" applyFont="1"/>
    <xf borderId="0" fillId="0" fontId="5" numFmtId="180" xfId="0" applyAlignment="1" applyFont="1" applyNumberFormat="1">
      <alignment readingOrder="0"/>
    </xf>
    <xf borderId="0" fillId="0" fontId="69" numFmtId="0" xfId="0" applyAlignment="1" applyFont="1">
      <alignment readingOrder="0"/>
    </xf>
    <xf borderId="0" fillId="0" fontId="5" numFmtId="0" xfId="0" applyAlignment="1" applyFont="1">
      <alignment readingOrder="0"/>
    </xf>
    <xf quotePrefix="1" borderId="0" fillId="0" fontId="5" numFmtId="0" xfId="0" applyAlignment="1" applyFont="1">
      <alignment readingOrder="0"/>
    </xf>
    <xf borderId="0" fillId="45" fontId="70" numFmtId="0" xfId="0" applyAlignment="1" applyFont="1">
      <alignment horizontal="center" readingOrder="0" shrinkToFit="0" vertical="bottom" wrapText="0"/>
    </xf>
    <xf borderId="0" fillId="45" fontId="70" numFmtId="181" xfId="0" applyAlignment="1" applyFont="1" applyNumberFormat="1">
      <alignment horizontal="center" readingOrder="0" shrinkToFit="0" vertical="bottom" wrapText="0"/>
    </xf>
    <xf borderId="0" fillId="45" fontId="70" numFmtId="0" xfId="0" applyAlignment="1" applyFont="1">
      <alignment horizontal="center" shrinkToFit="0" vertical="bottom" wrapText="0"/>
    </xf>
    <xf borderId="0" fillId="45" fontId="71" numFmtId="0" xfId="0" applyAlignment="1" applyFont="1">
      <alignment horizontal="center" readingOrder="0" shrinkToFit="0" vertical="bottom" wrapText="0"/>
    </xf>
    <xf borderId="27" fillId="48" fontId="70" numFmtId="0" xfId="0" applyAlignment="1" applyBorder="1" applyFill="1" applyFont="1">
      <alignment horizontal="center" readingOrder="0" shrinkToFit="0" vertical="bottom" wrapText="0"/>
    </xf>
    <xf borderId="27" fillId="48" fontId="70" numFmtId="181" xfId="0" applyAlignment="1" applyBorder="1" applyFont="1" applyNumberFormat="1">
      <alignment horizontal="center" readingOrder="0" shrinkToFit="0" vertical="bottom" wrapText="0"/>
    </xf>
    <xf borderId="27" fillId="48" fontId="70" numFmtId="0" xfId="0" applyAlignment="1" applyBorder="1" applyFont="1">
      <alignment horizontal="center" shrinkToFit="0" vertical="bottom" wrapText="0"/>
    </xf>
    <xf borderId="33" fillId="49" fontId="71" numFmtId="0" xfId="0" applyAlignment="1" applyBorder="1" applyFill="1" applyFont="1">
      <alignment horizontal="center" readingOrder="0" shrinkToFit="0" vertical="bottom" wrapText="0"/>
    </xf>
    <xf borderId="37" fillId="50" fontId="71" numFmtId="0" xfId="0" applyAlignment="1" applyBorder="1" applyFill="1" applyFont="1">
      <alignment horizontal="center" readingOrder="0" shrinkToFit="0" vertical="bottom" wrapText="0"/>
    </xf>
    <xf borderId="27" fillId="48" fontId="72" numFmtId="0" xfId="0" applyAlignment="1" applyBorder="1" applyFont="1">
      <alignment readingOrder="0" shrinkToFit="0" vertical="bottom" wrapText="0"/>
    </xf>
    <xf borderId="27" fillId="48" fontId="73" numFmtId="0" xfId="0" applyAlignment="1" applyBorder="1" applyFont="1">
      <alignment horizontal="center" readingOrder="0" shrinkToFit="0" vertical="bottom" wrapText="0"/>
    </xf>
    <xf borderId="29" fillId="48" fontId="74" numFmtId="0" xfId="0" applyAlignment="1" applyBorder="1" applyFont="1">
      <alignment horizontal="center" readingOrder="0" shrinkToFit="0" vertical="bottom" wrapText="0"/>
    </xf>
    <xf borderId="5" fillId="49" fontId="75" numFmtId="0" xfId="0" applyAlignment="1" applyBorder="1" applyFont="1">
      <alignment readingOrder="0" shrinkToFit="0" vertical="bottom" wrapText="0"/>
    </xf>
    <xf borderId="7" fillId="49" fontId="71" numFmtId="171" xfId="0" applyAlignment="1" applyBorder="1" applyFont="1" applyNumberFormat="1">
      <alignment horizontal="center" readingOrder="0" shrinkToFit="0" vertical="bottom" wrapText="0"/>
    </xf>
    <xf borderId="7" fillId="50" fontId="75" numFmtId="0" xfId="0" applyAlignment="1" applyBorder="1" applyFont="1">
      <alignment horizontal="left" readingOrder="0" shrinkToFit="0" vertical="bottom" wrapText="0"/>
    </xf>
    <xf borderId="7" fillId="50" fontId="71" numFmtId="171" xfId="0" applyAlignment="1" applyBorder="1" applyFont="1" applyNumberFormat="1">
      <alignment horizontal="center" readingOrder="0" shrinkToFit="0" vertical="bottom" wrapText="0"/>
    </xf>
    <xf borderId="27" fillId="35" fontId="73" numFmtId="0" xfId="0" applyAlignment="1" applyBorder="1" applyFont="1">
      <alignment horizontal="center" readingOrder="0" shrinkToFit="0" vertical="bottom" wrapText="0"/>
    </xf>
    <xf borderId="28" fillId="0" fontId="45" numFmtId="0" xfId="0" applyBorder="1" applyFont="1"/>
    <xf borderId="6" fillId="0" fontId="45" numFmtId="0" xfId="0" applyBorder="1" applyFont="1"/>
    <xf borderId="7" fillId="0" fontId="45" numFmtId="0" xfId="0" applyBorder="1" applyFont="1"/>
    <xf borderId="7" fillId="49" fontId="71" numFmtId="0" xfId="0" applyAlignment="1" applyBorder="1" applyFont="1">
      <alignment horizontal="center" readingOrder="0" shrinkToFit="0" vertical="bottom" wrapText="0"/>
    </xf>
    <xf borderId="7" fillId="50" fontId="71" numFmtId="0" xfId="0" applyAlignment="1" applyBorder="1" applyFont="1">
      <alignment horizontal="center" readingOrder="0" shrinkToFit="0" vertical="bottom" wrapText="0"/>
    </xf>
    <xf borderId="27" fillId="9" fontId="76" numFmtId="0" xfId="0" applyAlignment="1" applyBorder="1" applyFont="1">
      <alignment shrinkToFit="0" vertical="bottom" wrapText="0"/>
    </xf>
    <xf borderId="33" fillId="9" fontId="77" numFmtId="0" xfId="0" applyAlignment="1" applyBorder="1" applyFont="1">
      <alignment horizontal="center" readingOrder="0"/>
    </xf>
    <xf borderId="37" fillId="0" fontId="45" numFmtId="0" xfId="0" applyBorder="1" applyFont="1"/>
    <xf borderId="27" fillId="9" fontId="78" numFmtId="0" xfId="0" applyAlignment="1" applyBorder="1" applyFont="1">
      <alignment horizontal="center" readingOrder="0"/>
    </xf>
    <xf borderId="27" fillId="35" fontId="78" numFmtId="0" xfId="0" applyAlignment="1" applyBorder="1" applyFont="1">
      <alignment horizontal="center" readingOrder="0"/>
    </xf>
    <xf borderId="7" fillId="49" fontId="71" numFmtId="3" xfId="0" applyAlignment="1" applyBorder="1" applyFont="1" applyNumberFormat="1">
      <alignment horizontal="center" readingOrder="0" shrinkToFit="0" vertical="bottom" wrapText="0"/>
    </xf>
    <xf borderId="7" fillId="50" fontId="71" numFmtId="3" xfId="0" applyAlignment="1" applyBorder="1" applyFont="1" applyNumberFormat="1">
      <alignment horizontal="center" readingOrder="0" shrinkToFit="0" vertical="bottom" wrapText="0"/>
    </xf>
    <xf borderId="50" fillId="3" fontId="79" numFmtId="0" xfId="0" applyAlignment="1" applyBorder="1" applyFont="1">
      <alignment horizontal="center" readingOrder="0" shrinkToFit="0" vertical="bottom" wrapText="0"/>
    </xf>
    <xf borderId="51" fillId="3" fontId="80" numFmtId="171" xfId="0" applyAlignment="1" applyBorder="1" applyFont="1" applyNumberFormat="1">
      <alignment horizontal="center" readingOrder="0" shrinkToFit="0" vertical="bottom" wrapText="0"/>
    </xf>
    <xf borderId="51" fillId="3" fontId="80" numFmtId="171" xfId="0" applyAlignment="1" applyBorder="1" applyFont="1" applyNumberFormat="1">
      <alignment horizontal="center" shrinkToFit="0" vertical="bottom" wrapText="0"/>
    </xf>
    <xf borderId="52" fillId="3" fontId="80" numFmtId="171" xfId="0" applyAlignment="1" applyBorder="1" applyFont="1" applyNumberFormat="1">
      <alignment horizontal="center" readingOrder="0" shrinkToFit="0" vertical="bottom" wrapText="0"/>
    </xf>
    <xf borderId="52" fillId="3" fontId="81" numFmtId="9" xfId="0" applyAlignment="1" applyBorder="1" applyFont="1" applyNumberFormat="1">
      <alignment horizontal="center" readingOrder="0" shrinkToFit="0" vertical="bottom" wrapText="0"/>
    </xf>
    <xf borderId="51" fillId="3" fontId="79" numFmtId="171" xfId="0" applyAlignment="1" applyBorder="1" applyFont="1" applyNumberFormat="1">
      <alignment horizontal="center" readingOrder="0" shrinkToFit="0" vertical="bottom" wrapText="0"/>
    </xf>
    <xf borderId="7" fillId="50" fontId="75" numFmtId="0" xfId="0" applyAlignment="1" applyBorder="1" applyFont="1">
      <alignment horizontal="center" shrinkToFit="0" vertical="bottom" wrapText="0"/>
    </xf>
    <xf borderId="53" fillId="3" fontId="79" numFmtId="0" xfId="0" applyAlignment="1" applyBorder="1" applyFont="1">
      <alignment horizontal="center" readingOrder="0" shrinkToFit="0" vertical="bottom" wrapText="0"/>
    </xf>
    <xf borderId="54" fillId="4" fontId="80" numFmtId="171" xfId="0" applyAlignment="1" applyBorder="1" applyFont="1" applyNumberFormat="1">
      <alignment horizontal="center" readingOrder="0" shrinkToFit="0" vertical="bottom" wrapText="0"/>
    </xf>
    <xf borderId="54" fillId="4" fontId="80" numFmtId="171" xfId="0" applyAlignment="1" applyBorder="1" applyFont="1" applyNumberFormat="1">
      <alignment horizontal="center" shrinkToFit="0" vertical="bottom" wrapText="0"/>
    </xf>
    <xf borderId="55" fillId="3" fontId="81" numFmtId="9" xfId="0" applyAlignment="1" applyBorder="1" applyFont="1" applyNumberFormat="1">
      <alignment horizontal="center" readingOrder="0" shrinkToFit="0" vertical="bottom" wrapText="0"/>
    </xf>
    <xf borderId="54" fillId="3" fontId="79" numFmtId="171" xfId="0" applyAlignment="1" applyBorder="1" applyFont="1" applyNumberFormat="1">
      <alignment horizontal="center" readingOrder="0" shrinkToFit="0" vertical="bottom" wrapText="0"/>
    </xf>
    <xf borderId="7" fillId="49" fontId="71" numFmtId="9" xfId="0" applyAlignment="1" applyBorder="1" applyFont="1" applyNumberFormat="1">
      <alignment horizontal="center" readingOrder="0" shrinkToFit="0" vertical="bottom" wrapText="0"/>
    </xf>
    <xf borderId="7" fillId="50" fontId="82" numFmtId="0" xfId="0" applyAlignment="1" applyBorder="1" applyFont="1">
      <alignment horizontal="center" shrinkToFit="0" vertical="bottom" wrapText="0"/>
    </xf>
    <xf borderId="54" fillId="3" fontId="80" numFmtId="171" xfId="0" applyAlignment="1" applyBorder="1" applyFont="1" applyNumberFormat="1">
      <alignment horizontal="center" shrinkToFit="0" vertical="bottom" wrapText="0"/>
    </xf>
    <xf borderId="5" fillId="49" fontId="82" numFmtId="0" xfId="0" applyAlignment="1" applyBorder="1" applyFont="1">
      <alignment readingOrder="0" shrinkToFit="0" vertical="bottom" wrapText="0"/>
    </xf>
    <xf borderId="7" fillId="49" fontId="71" numFmtId="165" xfId="0" applyAlignment="1" applyBorder="1" applyFont="1" applyNumberFormat="1">
      <alignment horizontal="center" readingOrder="0" shrinkToFit="0" vertical="bottom" wrapText="0"/>
    </xf>
    <xf borderId="27" fillId="48" fontId="71" numFmtId="0" xfId="0" applyAlignment="1" applyBorder="1" applyFont="1">
      <alignment horizontal="left" readingOrder="0" shrinkToFit="0" vertical="bottom" wrapText="0"/>
    </xf>
    <xf borderId="27" fillId="48" fontId="71" numFmtId="0" xfId="0" applyAlignment="1" applyBorder="1" applyFont="1">
      <alignment horizontal="center" readingOrder="0" shrinkToFit="0" vertical="bottom" wrapText="0"/>
    </xf>
    <xf borderId="27" fillId="33" fontId="71" numFmtId="0" xfId="0" applyAlignment="1" applyBorder="1" applyFont="1">
      <alignment horizontal="center" readingOrder="0" shrinkToFit="0" vertical="bottom" wrapText="0"/>
    </xf>
    <xf borderId="5" fillId="0" fontId="75" numFmtId="0" xfId="0" applyAlignment="1" applyBorder="1" applyFont="1">
      <alignment readingOrder="0" shrinkToFit="0" vertical="bottom" wrapText="0"/>
    </xf>
    <xf borderId="7" fillId="51" fontId="75" numFmtId="171" xfId="0" applyAlignment="1" applyBorder="1" applyFill="1" applyFont="1" applyNumberFormat="1">
      <alignment horizontal="center" readingOrder="0" shrinkToFit="0" vertical="bottom" wrapText="0"/>
    </xf>
    <xf borderId="7" fillId="0" fontId="75" numFmtId="165" xfId="0" applyAlignment="1" applyBorder="1" applyFont="1" applyNumberFormat="1">
      <alignment horizontal="center" shrinkToFit="0" vertical="bottom" wrapText="0"/>
    </xf>
    <xf borderId="27" fillId="45" fontId="75" numFmtId="9" xfId="0" applyAlignment="1" applyBorder="1" applyFont="1" applyNumberFormat="1">
      <alignment horizontal="center" readingOrder="0" shrinkToFit="0" vertical="bottom" wrapText="0"/>
    </xf>
    <xf borderId="7" fillId="9" fontId="75" numFmtId="3" xfId="0" applyAlignment="1" applyBorder="1" applyFont="1" applyNumberFormat="1">
      <alignment horizontal="center" readingOrder="0" shrinkToFit="0" vertical="bottom" wrapText="0"/>
    </xf>
    <xf borderId="7" fillId="0" fontId="75" numFmtId="3" xfId="0" applyAlignment="1" applyBorder="1" applyFont="1" applyNumberFormat="1">
      <alignment horizontal="center" shrinkToFit="0" vertical="bottom" wrapText="0"/>
    </xf>
    <xf borderId="7" fillId="0" fontId="75" numFmtId="2" xfId="0" applyAlignment="1" applyBorder="1" applyFont="1" applyNumberFormat="1">
      <alignment horizontal="center" readingOrder="0" shrinkToFit="0" vertical="bottom" wrapText="0"/>
    </xf>
    <xf borderId="7" fillId="0" fontId="75" numFmtId="2" xfId="0" applyAlignment="1" applyBorder="1" applyFont="1" applyNumberFormat="1">
      <alignment horizontal="center" shrinkToFit="0" vertical="bottom" wrapText="0"/>
    </xf>
    <xf borderId="7" fillId="0" fontId="75" numFmtId="10" xfId="0" applyAlignment="1" applyBorder="1" applyFont="1" applyNumberFormat="1">
      <alignment horizontal="center" readingOrder="0" shrinkToFit="0" vertical="bottom" wrapText="0"/>
    </xf>
    <xf borderId="7" fillId="0" fontId="75" numFmtId="10" xfId="0" applyAlignment="1" applyBorder="1" applyFont="1" applyNumberFormat="1">
      <alignment horizontal="center" shrinkToFit="0" vertical="bottom" wrapText="0"/>
    </xf>
    <xf borderId="7" fillId="9" fontId="75" numFmtId="10" xfId="0" applyAlignment="1" applyBorder="1" applyFont="1" applyNumberFormat="1">
      <alignment horizontal="center" readingOrder="0" shrinkToFit="0" vertical="bottom" wrapText="0"/>
    </xf>
    <xf borderId="54" fillId="3" fontId="80" numFmtId="171" xfId="0" applyAlignment="1" applyBorder="1" applyFont="1" applyNumberFormat="1">
      <alignment horizontal="center" readingOrder="0" shrinkToFit="0" vertical="bottom" wrapText="0"/>
    </xf>
    <xf borderId="7" fillId="3" fontId="75" numFmtId="165" xfId="0" applyAlignment="1" applyBorder="1" applyFont="1" applyNumberFormat="1">
      <alignment horizontal="center" readingOrder="0" shrinkToFit="0" vertical="bottom" wrapText="0"/>
    </xf>
    <xf borderId="7" fillId="3" fontId="75" numFmtId="3" xfId="0" applyAlignment="1" applyBorder="1" applyFont="1" applyNumberFormat="1">
      <alignment horizontal="center" readingOrder="0" shrinkToFit="0" vertical="bottom" wrapText="0"/>
    </xf>
    <xf borderId="0" fillId="45" fontId="75" numFmtId="0" xfId="0" applyAlignment="1" applyFont="1">
      <alignment shrinkToFit="0" vertical="bottom" wrapText="0"/>
    </xf>
    <xf borderId="0" fillId="45" fontId="75" numFmtId="0" xfId="0" applyAlignment="1" applyFont="1">
      <alignment readingOrder="0" shrinkToFit="0" vertical="bottom" wrapText="0"/>
    </xf>
    <xf borderId="0" fillId="9" fontId="75" numFmtId="171" xfId="0" applyAlignment="1" applyFont="1" applyNumberFormat="1">
      <alignment horizontal="center" readingOrder="0" shrinkToFit="0" vertical="bottom" wrapText="0"/>
    </xf>
    <xf borderId="0" fillId="45" fontId="75" numFmtId="0" xfId="0" applyAlignment="1" applyFont="1">
      <alignment horizontal="center" readingOrder="0" shrinkToFit="0" vertical="bottom" wrapText="0"/>
    </xf>
    <xf borderId="0" fillId="45" fontId="75" numFmtId="3" xfId="0" applyAlignment="1" applyFont="1" applyNumberFormat="1">
      <alignment horizontal="center" readingOrder="0" shrinkToFit="0" vertical="bottom" wrapText="0"/>
    </xf>
    <xf borderId="0" fillId="45" fontId="75" numFmtId="9" xfId="0" applyAlignment="1" applyFont="1" applyNumberFormat="1">
      <alignment horizontal="center" readingOrder="0" shrinkToFit="0" vertical="bottom" wrapText="0"/>
    </xf>
    <xf borderId="0" fillId="45" fontId="75" numFmtId="10" xfId="0" applyAlignment="1" applyFont="1" applyNumberFormat="1">
      <alignment horizontal="center" readingOrder="0" shrinkToFit="0" vertical="bottom" wrapText="0"/>
    </xf>
    <xf borderId="0" fillId="45" fontId="75" numFmtId="2" xfId="0" applyAlignment="1" applyFont="1" applyNumberFormat="1">
      <alignment horizontal="center" readingOrder="0" shrinkToFit="0" vertical="bottom" wrapText="0"/>
    </xf>
    <xf borderId="0" fillId="45" fontId="82" numFmtId="0" xfId="0" applyAlignment="1" applyFont="1">
      <alignment readingOrder="0" shrinkToFit="0" vertical="bottom" wrapText="0"/>
    </xf>
    <xf borderId="0" fillId="45" fontId="75" numFmtId="165" xfId="0" applyAlignment="1" applyFont="1" applyNumberFormat="1">
      <alignment horizontal="center" readingOrder="0" shrinkToFit="0" vertical="bottom" wrapText="0"/>
    </xf>
    <xf borderId="10" fillId="3" fontId="79" numFmtId="0" xfId="0" applyAlignment="1" applyBorder="1" applyFont="1">
      <alignment horizontal="center" readingOrder="0" shrinkToFit="0" vertical="bottom" wrapText="0"/>
    </xf>
    <xf borderId="33" fillId="52" fontId="83" numFmtId="0" xfId="0" applyAlignment="1" applyBorder="1" applyFill="1" applyFont="1">
      <alignment readingOrder="0" shrinkToFit="0" vertical="bottom" wrapText="0"/>
    </xf>
    <xf borderId="34" fillId="52" fontId="83" numFmtId="165" xfId="0" applyAlignment="1" applyBorder="1" applyFont="1" applyNumberFormat="1">
      <alignment horizontal="center" readingOrder="0" shrinkToFit="0" vertical="bottom" wrapText="0"/>
    </xf>
    <xf borderId="37" fillId="52" fontId="83" numFmtId="165" xfId="0" applyAlignment="1" applyBorder="1" applyFont="1" applyNumberFormat="1">
      <alignment horizontal="center" readingOrder="0" shrinkToFit="0" vertical="bottom" wrapText="0"/>
    </xf>
    <xf borderId="37" fillId="52" fontId="83" numFmtId="10" xfId="0" applyAlignment="1" applyBorder="1" applyFont="1" applyNumberFormat="1">
      <alignment horizontal="center" readingOrder="0" shrinkToFit="0" vertical="bottom" wrapText="0"/>
    </xf>
    <xf borderId="37" fillId="5" fontId="84" numFmtId="10" xfId="0" applyAlignment="1" applyBorder="1" applyFont="1" applyNumberFormat="1">
      <alignment horizontal="center"/>
    </xf>
    <xf borderId="34" fillId="5" fontId="84" numFmtId="165" xfId="0" applyAlignment="1" applyBorder="1" applyFont="1" applyNumberFormat="1">
      <alignment horizontal="center"/>
    </xf>
    <xf borderId="0" fillId="3" fontId="9" numFmtId="0" xfId="0" applyFont="1"/>
    <xf borderId="51" fillId="3" fontId="80" numFmtId="3" xfId="0" applyAlignment="1" applyBorder="1" applyFont="1" applyNumberFormat="1">
      <alignment horizontal="center" shrinkToFit="0" vertical="bottom" wrapText="0"/>
    </xf>
    <xf borderId="51" fillId="3" fontId="80" numFmtId="0" xfId="0" applyAlignment="1" applyBorder="1" applyFont="1">
      <alignment horizontal="center" readingOrder="0" shrinkToFit="0" vertical="bottom" wrapText="0"/>
    </xf>
    <xf borderId="52" fillId="3" fontId="80" numFmtId="3" xfId="0" applyAlignment="1" applyBorder="1" applyFont="1" applyNumberFormat="1">
      <alignment horizontal="center" readingOrder="0" shrinkToFit="0" vertical="bottom" wrapText="0"/>
    </xf>
    <xf borderId="51" fillId="3" fontId="79" numFmtId="3" xfId="0" applyAlignment="1" applyBorder="1" applyFont="1" applyNumberFormat="1">
      <alignment horizontal="center" readingOrder="0" shrinkToFit="0" vertical="bottom" wrapText="0"/>
    </xf>
    <xf borderId="54" fillId="4" fontId="80" numFmtId="3" xfId="0" applyAlignment="1" applyBorder="1" applyFont="1" applyNumberFormat="1">
      <alignment horizontal="center" shrinkToFit="0" vertical="bottom" wrapText="0"/>
    </xf>
    <xf borderId="54" fillId="3" fontId="79" numFmtId="3" xfId="0" applyAlignment="1" applyBorder="1" applyFont="1" applyNumberFormat="1">
      <alignment horizontal="center" readingOrder="0" shrinkToFit="0" vertical="bottom" wrapText="0"/>
    </xf>
    <xf borderId="0" fillId="3" fontId="5" numFmtId="10" xfId="0" applyFont="1" applyNumberFormat="1"/>
    <xf borderId="0" fillId="3" fontId="9" numFmtId="1" xfId="0" applyFont="1" applyNumberFormat="1"/>
    <xf borderId="51" fillId="3" fontId="80" numFmtId="3" xfId="0" applyAlignment="1" applyBorder="1" applyFont="1" applyNumberFormat="1">
      <alignment horizontal="center" readingOrder="0" shrinkToFit="0" vertical="bottom" wrapText="0"/>
    </xf>
    <xf borderId="3" fillId="3" fontId="80" numFmtId="3" xfId="0" applyAlignment="1" applyBorder="1" applyFont="1" applyNumberFormat="1">
      <alignment horizontal="center" readingOrder="0" shrinkToFit="0" vertical="bottom" wrapText="0"/>
    </xf>
    <xf borderId="34" fillId="52" fontId="83" numFmtId="3" xfId="0" applyAlignment="1" applyBorder="1" applyFont="1" applyNumberFormat="1">
      <alignment horizontal="center" readingOrder="0" shrinkToFit="0" vertical="bottom" wrapText="0"/>
    </xf>
    <xf borderId="0" fillId="0" fontId="2" numFmtId="176" xfId="0" applyAlignment="1" applyFont="1" applyNumberFormat="1">
      <alignment readingOrder="0"/>
    </xf>
    <xf borderId="0" fillId="0" fontId="2" numFmtId="0" xfId="0" applyAlignment="1" applyFont="1">
      <alignment readingOrder="0"/>
    </xf>
    <xf borderId="3" fillId="2" fontId="25" numFmtId="0" xfId="0" applyAlignment="1" applyBorder="1" applyFont="1">
      <alignment readingOrder="0" vertical="bottom"/>
    </xf>
    <xf borderId="9" fillId="4" fontId="21" numFmtId="0" xfId="0" applyAlignment="1" applyBorder="1" applyFont="1">
      <alignment readingOrder="0"/>
    </xf>
    <xf borderId="20" fillId="5" fontId="21" numFmtId="167" xfId="0" applyAlignment="1" applyBorder="1" applyFont="1" applyNumberFormat="1">
      <alignment horizontal="right" vertical="bottom"/>
    </xf>
    <xf borderId="0" fillId="6" fontId="21" numFmtId="0" xfId="0" applyAlignment="1" applyFont="1">
      <alignment readingOrder="0"/>
    </xf>
    <xf borderId="0" fillId="4" fontId="21" numFmtId="0" xfId="0" applyAlignment="1" applyFont="1">
      <alignment horizontal="right" readingOrder="0" vertical="bottom"/>
    </xf>
    <xf borderId="3" fillId="53" fontId="21" numFmtId="0" xfId="0" applyAlignment="1" applyBorder="1" applyFill="1" applyFont="1">
      <alignment readingOrder="0" vertical="bottom"/>
    </xf>
    <xf borderId="0" fillId="4" fontId="21" numFmtId="1" xfId="0" applyAlignment="1" applyFont="1" applyNumberFormat="1">
      <alignment horizontal="right" readingOrder="0" vertical="bottom"/>
    </xf>
    <xf borderId="0" fillId="4" fontId="30" numFmtId="0" xfId="0" applyAlignment="1" applyFont="1">
      <alignment readingOrder="0"/>
    </xf>
    <xf borderId="0" fillId="32" fontId="23" numFmtId="0" xfId="0" applyAlignment="1" applyFont="1">
      <alignment readingOrder="0"/>
    </xf>
    <xf borderId="0" fillId="0" fontId="23" numFmtId="0" xfId="0" applyAlignment="1" applyFont="1">
      <alignment readingOrder="0"/>
    </xf>
    <xf borderId="9" fillId="23" fontId="21" numFmtId="2" xfId="0" applyAlignment="1" applyBorder="1" applyFont="1" applyNumberFormat="1">
      <alignment vertical="bottom"/>
    </xf>
    <xf borderId="9" fillId="23" fontId="21" numFmtId="0" xfId="0" applyAlignment="1" applyBorder="1" applyFont="1">
      <alignment vertical="bottom"/>
    </xf>
    <xf borderId="56" fillId="5" fontId="3" numFmtId="0" xfId="0" applyAlignment="1" applyBorder="1" applyFont="1">
      <alignment vertical="bottom"/>
    </xf>
    <xf borderId="9" fillId="23" fontId="2" numFmtId="0" xfId="0" applyBorder="1" applyFont="1"/>
    <xf borderId="9" fillId="23" fontId="30" numFmtId="0" xfId="0" applyBorder="1" applyFont="1"/>
    <xf borderId="21" fillId="5" fontId="22" numFmtId="165" xfId="0" applyAlignment="1" applyBorder="1" applyFont="1" applyNumberFormat="1">
      <alignment horizontal="right" vertical="bottom"/>
    </xf>
    <xf borderId="0" fillId="0" fontId="21" numFmtId="10" xfId="0" applyAlignment="1" applyFont="1" applyNumberFormat="1">
      <alignment vertical="bottom"/>
    </xf>
    <xf borderId="0" fillId="4" fontId="21" numFmtId="3" xfId="0" applyAlignment="1" applyFont="1" applyNumberFormat="1">
      <alignment horizontal="right" readingOrder="0" vertical="bottom"/>
    </xf>
    <xf borderId="0" fillId="4" fontId="21" numFmtId="0" xfId="0" applyAlignment="1" applyFont="1">
      <alignment readingOrder="0" vertical="bottom"/>
    </xf>
    <xf borderId="0" fillId="4" fontId="38" numFmtId="3" xfId="0" applyAlignment="1" applyFont="1" applyNumberFormat="1">
      <alignment horizontal="right" readingOrder="0" shrinkToFit="0" wrapText="0"/>
    </xf>
    <xf borderId="0" fillId="4" fontId="85" numFmtId="0" xfId="0" applyAlignment="1" applyFont="1">
      <alignment horizontal="right" readingOrder="0" shrinkToFit="0" wrapText="0"/>
    </xf>
    <xf borderId="0" fillId="4" fontId="38" numFmtId="0" xfId="0" applyAlignment="1" applyFont="1">
      <alignment horizontal="right" readingOrder="0" shrinkToFit="0" wrapText="0"/>
    </xf>
    <xf borderId="0" fillId="4" fontId="21" numFmtId="3" xfId="0" applyAlignment="1" applyFont="1" applyNumberFormat="1">
      <alignment readingOrder="0" vertical="bottom"/>
    </xf>
    <xf borderId="0" fillId="4" fontId="38" numFmtId="1" xfId="0" applyAlignment="1" applyFont="1" applyNumberFormat="1">
      <alignment horizontal="right" readingOrder="0" shrinkToFit="0" wrapText="0"/>
    </xf>
    <xf borderId="7" fillId="28" fontId="23" numFmtId="0" xfId="0" applyAlignment="1" applyBorder="1" applyFont="1">
      <alignment readingOrder="0" vertical="bottom"/>
    </xf>
    <xf borderId="6" fillId="28" fontId="21" numFmtId="1" xfId="0" applyAlignment="1" applyBorder="1" applyFont="1" applyNumberFormat="1">
      <alignment horizontal="right" vertical="bottom"/>
    </xf>
    <xf borderId="21" fillId="5" fontId="22" numFmtId="3" xfId="0" applyAlignment="1" applyBorder="1" applyFont="1" applyNumberFormat="1">
      <alignment horizontal="right" vertical="bottom"/>
    </xf>
    <xf borderId="8" fillId="33" fontId="23" numFmtId="0" xfId="0" applyAlignment="1" applyBorder="1" applyFont="1">
      <alignment readingOrder="0" vertical="bottom"/>
    </xf>
    <xf borderId="7" fillId="40" fontId="23" numFmtId="0" xfId="0" applyAlignment="1" applyBorder="1" applyFont="1">
      <alignment readingOrder="0" vertical="bottom"/>
    </xf>
    <xf borderId="21" fillId="5" fontId="22" numFmtId="167" xfId="0" applyAlignment="1" applyBorder="1" applyFont="1" applyNumberFormat="1">
      <alignment horizontal="right" vertical="bottom"/>
    </xf>
    <xf borderId="56" fillId="5" fontId="22" numFmtId="167" xfId="0" applyAlignment="1" applyBorder="1" applyFont="1" applyNumberFormat="1">
      <alignment horizontal="right" vertical="bottom"/>
    </xf>
    <xf borderId="13" fillId="36" fontId="23" numFmtId="0" xfId="0" applyAlignment="1" applyBorder="1" applyFont="1">
      <alignment readingOrder="0" vertical="bottom"/>
    </xf>
    <xf borderId="3" fillId="36" fontId="23" numFmtId="0" xfId="0" applyAlignment="1" applyBorder="1" applyFont="1">
      <alignment readingOrder="0" vertical="bottom"/>
    </xf>
    <xf borderId="16" fillId="0" fontId="21" numFmtId="165" xfId="0" applyAlignment="1" applyBorder="1" applyFont="1" applyNumberFormat="1">
      <alignment horizontal="right" readingOrder="0" vertical="bottom"/>
    </xf>
    <xf borderId="10" fillId="0" fontId="21" numFmtId="0" xfId="0" applyAlignment="1" applyBorder="1" applyFont="1">
      <alignment vertical="bottom"/>
    </xf>
    <xf borderId="10" fillId="0" fontId="22" numFmtId="3" xfId="0" applyAlignment="1" applyBorder="1" applyFont="1" applyNumberFormat="1">
      <alignment horizontal="right" vertical="bottom"/>
    </xf>
    <xf borderId="0" fillId="6" fontId="21" numFmtId="167" xfId="0" applyAlignment="1" applyFont="1" applyNumberFormat="1">
      <alignment horizontal="right" vertical="bottom"/>
    </xf>
    <xf borderId="0" fillId="0" fontId="21" numFmtId="167" xfId="0" applyAlignment="1" applyFont="1" applyNumberFormat="1">
      <alignment horizontal="right" shrinkToFit="0" vertical="bottom" wrapText="1"/>
    </xf>
    <xf borderId="3" fillId="18" fontId="21" numFmtId="0" xfId="0" applyAlignment="1" applyBorder="1" applyFont="1">
      <alignment vertical="bottom"/>
    </xf>
    <xf borderId="10" fillId="0" fontId="28" numFmtId="0" xfId="0" applyBorder="1" applyFont="1"/>
    <xf borderId="0" fillId="0" fontId="21" numFmtId="0" xfId="0" applyAlignment="1" applyFont="1">
      <alignment horizontal="right" vertical="bottom"/>
    </xf>
    <xf borderId="10" fillId="0" fontId="22" numFmtId="167" xfId="0" applyAlignment="1" applyBorder="1" applyFont="1" applyNumberFormat="1">
      <alignment horizontal="right" vertical="bottom"/>
    </xf>
    <xf borderId="0" fillId="3" fontId="38" numFmtId="165" xfId="0" applyAlignment="1" applyFont="1" applyNumberFormat="1">
      <alignment horizontal="right" readingOrder="0" shrinkToFit="0" wrapText="0"/>
    </xf>
    <xf borderId="3" fillId="28" fontId="21" numFmtId="0" xfId="0" applyAlignment="1" applyBorder="1" applyFont="1">
      <alignment readingOrder="0" vertical="bottom"/>
    </xf>
    <xf borderId="10" fillId="0" fontId="21" numFmtId="0" xfId="0" applyAlignment="1" applyBorder="1" applyFont="1">
      <alignment readingOrder="0" vertical="bottom"/>
    </xf>
    <xf borderId="10" fillId="4" fontId="22" numFmtId="3" xfId="0" applyAlignment="1" applyBorder="1" applyFont="1" applyNumberFormat="1">
      <alignment horizontal="right" vertical="bottom"/>
    </xf>
    <xf borderId="0" fillId="0" fontId="21" numFmtId="3" xfId="0" applyAlignment="1" applyFont="1" applyNumberFormat="1">
      <alignment horizontal="right" vertical="bottom"/>
    </xf>
    <xf borderId="10" fillId="8" fontId="22" numFmtId="3" xfId="0" applyAlignment="1" applyBorder="1" applyFont="1" applyNumberFormat="1">
      <alignment horizontal="right" vertical="bottom"/>
    </xf>
    <xf borderId="0" fillId="0" fontId="30" numFmtId="1" xfId="0" applyFont="1" applyNumberFormat="1"/>
    <xf borderId="0" fillId="0" fontId="30" numFmtId="3" xfId="0" applyFont="1" applyNumberFormat="1"/>
    <xf borderId="10" fillId="0" fontId="3" numFmtId="0" xfId="0" applyAlignment="1" applyBorder="1" applyFont="1">
      <alignment vertical="bottom"/>
    </xf>
    <xf borderId="3" fillId="12" fontId="21" numFmtId="0" xfId="0" applyAlignment="1" applyBorder="1" applyFont="1">
      <alignment readingOrder="0" vertical="bottom"/>
    </xf>
    <xf borderId="3" fillId="12" fontId="21" numFmtId="1" xfId="0" applyAlignment="1" applyBorder="1" applyFont="1" applyNumberFormat="1">
      <alignment horizontal="left" vertical="bottom"/>
    </xf>
    <xf borderId="10" fillId="0" fontId="22" numFmtId="165" xfId="0" applyAlignment="1" applyBorder="1" applyFont="1" applyNumberFormat="1">
      <alignment horizontal="right" vertical="bottom"/>
    </xf>
    <xf borderId="3" fillId="37" fontId="21" numFmtId="0" xfId="0" applyAlignment="1" applyBorder="1" applyFont="1">
      <alignment readingOrder="0" vertical="bottom"/>
    </xf>
    <xf borderId="10" fillId="0" fontId="22" numFmtId="167" xfId="0" applyAlignment="1" applyBorder="1" applyFont="1" applyNumberFormat="1">
      <alignment horizontal="right" readingOrder="0" vertical="bottom"/>
    </xf>
    <xf borderId="3" fillId="35" fontId="21" numFmtId="0" xfId="0" applyAlignment="1" applyBorder="1" applyFont="1">
      <alignment readingOrder="0" vertical="bottom"/>
    </xf>
    <xf borderId="0" fillId="0" fontId="21" numFmtId="166" xfId="0" applyAlignment="1" applyFont="1" applyNumberFormat="1">
      <alignment readingOrder="0" vertical="bottom"/>
    </xf>
    <xf borderId="0" fillId="0" fontId="32" numFmtId="166" xfId="0" applyAlignment="1" applyFont="1" applyNumberFormat="1">
      <alignment readingOrder="0" vertical="bottom"/>
    </xf>
    <xf borderId="7" fillId="6" fontId="21" numFmtId="0" xfId="0" applyAlignment="1" applyBorder="1" applyFont="1">
      <alignment readingOrder="0" vertical="bottom"/>
    </xf>
    <xf borderId="0" fillId="0" fontId="21" numFmtId="167" xfId="0" applyAlignment="1" applyFont="1" applyNumberFormat="1">
      <alignment readingOrder="0" vertical="bottom"/>
    </xf>
    <xf borderId="6" fillId="0" fontId="21" numFmtId="0" xfId="0" applyAlignment="1" applyBorder="1" applyFont="1">
      <alignment vertical="bottom"/>
    </xf>
    <xf borderId="0" fillId="0" fontId="14" numFmtId="0" xfId="0" applyAlignment="1" applyFont="1">
      <alignment horizontal="left" readingOrder="0"/>
    </xf>
    <xf borderId="0" fillId="0" fontId="13" numFmtId="0" xfId="0" applyAlignment="1" applyFont="1">
      <alignment horizontal="left" readingOrder="0"/>
    </xf>
    <xf borderId="0" fillId="0" fontId="2" numFmtId="165" xfId="0" applyAlignment="1" applyFont="1" applyNumberFormat="1">
      <alignment horizontal="left" readingOrder="0"/>
    </xf>
    <xf borderId="0" fillId="0" fontId="33" numFmtId="0" xfId="0" applyAlignment="1" applyFont="1">
      <alignment horizontal="center" readingOrder="0"/>
    </xf>
    <xf borderId="0" fillId="0" fontId="13" numFmtId="0" xfId="0" applyAlignment="1" applyFont="1">
      <alignment horizontal="center" readingOrder="0"/>
    </xf>
    <xf borderId="9" fillId="0" fontId="33" numFmtId="0" xfId="0" applyAlignment="1" applyBorder="1" applyFont="1">
      <alignment horizontal="center" readingOrder="0"/>
    </xf>
    <xf borderId="9" fillId="0" fontId="2" numFmtId="0" xfId="0" applyAlignment="1" applyBorder="1" applyFont="1">
      <alignment readingOrder="0"/>
    </xf>
    <xf borderId="37" fillId="0" fontId="13" numFmtId="0" xfId="0" applyAlignment="1" applyBorder="1" applyFont="1">
      <alignment horizontal="center" readingOrder="0"/>
    </xf>
    <xf borderId="0" fillId="50" fontId="86" numFmtId="0" xfId="0" applyAlignment="1" applyFont="1">
      <alignment horizontal="center" readingOrder="0" vertical="center"/>
    </xf>
    <xf borderId="27" fillId="0" fontId="87" numFmtId="0" xfId="0" applyAlignment="1" applyBorder="1" applyFont="1">
      <alignment readingOrder="0" shrinkToFit="0" vertical="bottom" wrapText="0"/>
    </xf>
    <xf borderId="5" fillId="0" fontId="87" numFmtId="0" xfId="0" applyAlignment="1" applyBorder="1" applyFont="1">
      <alignment readingOrder="0" shrinkToFit="0" vertical="bottom" wrapText="0"/>
    </xf>
    <xf borderId="0" fillId="0" fontId="2" numFmtId="10" xfId="0" applyAlignment="1" applyFont="1" applyNumberFormat="1">
      <alignment horizontal="center"/>
    </xf>
    <xf borderId="0" fillId="0" fontId="2" numFmtId="10" xfId="0" applyAlignment="1" applyFont="1" applyNumberFormat="1">
      <alignment horizontal="center" readingOrder="0"/>
    </xf>
    <xf borderId="5" fillId="54" fontId="77" numFmtId="0" xfId="0" applyAlignment="1" applyBorder="1" applyFill="1" applyFont="1">
      <alignment readingOrder="0" shrinkToFit="0" vertical="bottom" wrapText="0"/>
    </xf>
    <xf borderId="0" fillId="0" fontId="2" numFmtId="165" xfId="0" applyAlignment="1" applyFont="1" applyNumberFormat="1">
      <alignment horizontal="center" readingOrder="0"/>
    </xf>
    <xf borderId="6" fillId="0" fontId="2" numFmtId="0" xfId="0" applyAlignment="1" applyBorder="1" applyFont="1">
      <alignment horizontal="center" readingOrder="0"/>
    </xf>
    <xf borderId="6" fillId="0" fontId="2" numFmtId="0" xfId="0" applyAlignment="1" applyBorder="1" applyFont="1">
      <alignment horizontal="center"/>
    </xf>
    <xf borderId="6" fillId="0" fontId="2" numFmtId="0" xfId="0" applyBorder="1" applyFont="1"/>
    <xf borderId="0" fillId="50" fontId="86" numFmtId="0" xfId="0" applyAlignment="1" applyFont="1">
      <alignment horizontal="center" vertical="center"/>
    </xf>
  </cellXfs>
  <cellStyles count="1">
    <cellStyle xfId="0" name="Normal" builtinId="0"/>
  </cellStyles>
  <dxfs count="4">
    <dxf>
      <font/>
      <fill>
        <patternFill patternType="solid">
          <fgColor rgb="FFB7E1CD"/>
          <bgColor rgb="FFB7E1CD"/>
        </patternFill>
      </fill>
      <border/>
    </dxf>
    <dxf>
      <font/>
      <fill>
        <patternFill patternType="solid">
          <fgColor rgb="FFF4CCCC"/>
          <bgColor rgb="FFF4CCCC"/>
        </patternFill>
      </fill>
      <border/>
    </dxf>
    <dxf>
      <font/>
      <fill>
        <patternFill patternType="solid">
          <fgColor rgb="FF57BB8A"/>
          <bgColor rgb="FF57BB8A"/>
        </patternFill>
      </fill>
      <border/>
    </dxf>
    <dxf>
      <font/>
      <fill>
        <patternFill patternType="solid">
          <fgColor rgb="FFFAA8AB"/>
          <bgColor rgb="FFFAA8AB"/>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Revenue and Total Spend</a:t>
            </a:r>
          </a:p>
        </c:rich>
      </c:tx>
      <c:overlay val="0"/>
    </c:title>
    <c:plotArea>
      <c:layout/>
      <c:areaChart>
        <c:grouping val="percentStacked"/>
        <c:ser>
          <c:idx val="0"/>
          <c:order val="0"/>
          <c:tx>
            <c:strRef>
              <c:f>Summary!$A$33</c:f>
            </c:strRef>
          </c:tx>
          <c:spPr>
            <a:solidFill>
              <a:srgbClr val="4285F4">
                <a:alpha val="30000"/>
              </a:srgbClr>
            </a:solidFill>
            <a:ln cmpd="sng">
              <a:solidFill>
                <a:srgbClr val="4285F4"/>
              </a:solidFill>
            </a:ln>
          </c:spPr>
          <c:cat>
            <c:strRef>
              <c:f>Summary!$B$1:$AF$1</c:f>
            </c:strRef>
          </c:cat>
          <c:val>
            <c:numRef>
              <c:f>Summary!$B$33:$AF$33</c:f>
              <c:numCache/>
            </c:numRef>
          </c:val>
        </c:ser>
        <c:ser>
          <c:idx val="1"/>
          <c:order val="1"/>
          <c:tx>
            <c:strRef>
              <c:f>Summary!$A$137</c:f>
            </c:strRef>
          </c:tx>
          <c:spPr>
            <a:solidFill>
              <a:srgbClr val="EA4335">
                <a:alpha val="30000"/>
              </a:srgbClr>
            </a:solidFill>
            <a:ln cmpd="sng">
              <a:solidFill>
                <a:srgbClr val="EA4335"/>
              </a:solidFill>
            </a:ln>
          </c:spPr>
          <c:cat>
            <c:strRef>
              <c:f>Summary!$B$1:$AF$1</c:f>
            </c:strRef>
          </c:cat>
          <c:val>
            <c:numRef>
              <c:f>Summary!$B$137:$AF$137</c:f>
              <c:numCache/>
            </c:numRef>
          </c:val>
        </c:ser>
        <c:axId val="670085363"/>
        <c:axId val="1105638367"/>
      </c:areaChart>
      <c:catAx>
        <c:axId val="67008536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105638367"/>
      </c:catAx>
      <c:valAx>
        <c:axId val="110563836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70085363"/>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Returning and First-time Customers</a:t>
            </a:r>
          </a:p>
        </c:rich>
      </c:tx>
      <c:overlay val="0"/>
    </c:title>
    <c:plotArea>
      <c:layout/>
      <c:barChart>
        <c:barDir val="col"/>
        <c:grouping val="stacked"/>
        <c:ser>
          <c:idx val="0"/>
          <c:order val="0"/>
          <c:tx>
            <c:strRef>
              <c:f>Summary!$A$203</c:f>
            </c:strRef>
          </c:tx>
          <c:spPr>
            <a:solidFill>
              <a:schemeClr val="accent1"/>
            </a:solidFill>
            <a:ln cmpd="sng">
              <a:noFill/>
            </a:ln>
          </c:spPr>
          <c:cat>
            <c:strRef>
              <c:f>Summary!$C$1:$AF$1</c:f>
            </c:strRef>
          </c:cat>
          <c:val>
            <c:numRef>
              <c:f>Summary!$B$203:$AF$203</c:f>
              <c:numCache/>
            </c:numRef>
          </c:val>
        </c:ser>
        <c:ser>
          <c:idx val="1"/>
          <c:order val="1"/>
          <c:tx>
            <c:strRef>
              <c:f>Summary!$A$206</c:f>
            </c:strRef>
          </c:tx>
          <c:spPr>
            <a:solidFill>
              <a:schemeClr val="accent2"/>
            </a:solidFill>
            <a:ln cmpd="sng">
              <a:noFill/>
            </a:ln>
          </c:spPr>
          <c:dPt>
            <c:idx val="3"/>
          </c:dPt>
          <c:dPt>
            <c:idx val="13"/>
          </c:dPt>
          <c:dPt>
            <c:idx val="19"/>
          </c:dPt>
          <c:cat>
            <c:strRef>
              <c:f>Summary!$C$1:$AF$1</c:f>
            </c:strRef>
          </c:cat>
          <c:val>
            <c:numRef>
              <c:f>Summary!$B$206:$AF$206</c:f>
              <c:numCache/>
            </c:numRef>
          </c:val>
        </c:ser>
        <c:overlap val="100"/>
        <c:axId val="1905266178"/>
        <c:axId val="1926131137"/>
      </c:barChart>
      <c:catAx>
        <c:axId val="190526617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926131137"/>
      </c:catAx>
      <c:valAx>
        <c:axId val="192613113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05266178"/>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Amazon Performance</a:t>
            </a:r>
          </a:p>
        </c:rich>
      </c:tx>
      <c:overlay val="0"/>
    </c:title>
    <c:plotArea>
      <c:layout/>
      <c:lineChart>
        <c:ser>
          <c:idx val="0"/>
          <c:order val="0"/>
          <c:tx>
            <c:v>Amazon Revenue</c:v>
          </c:tx>
          <c:spPr>
            <a:ln cmpd="sng">
              <a:solidFill>
                <a:srgbClr val="4285F4"/>
              </a:solidFill>
            </a:ln>
          </c:spPr>
          <c:marker>
            <c:symbol val="circle"/>
            <c:size val="7"/>
            <c:spPr>
              <a:solidFill>
                <a:srgbClr val="4285F4"/>
              </a:solidFill>
              <a:ln cmpd="sng">
                <a:solidFill>
                  <a:srgbClr val="4285F4"/>
                </a:solidFill>
              </a:ln>
            </c:spPr>
          </c:marker>
          <c:cat>
            <c:strRef>
              <c:f>Summary!$C$1:$AF$1</c:f>
            </c:strRef>
          </c:cat>
          <c:val>
            <c:numRef>
              <c:f>Summary!$B$27:$AF$27</c:f>
              <c:numCache/>
            </c:numRef>
          </c:val>
          <c:smooth val="0"/>
        </c:ser>
        <c:ser>
          <c:idx val="1"/>
          <c:order val="1"/>
          <c:tx>
            <c:v>Amazon Spend</c:v>
          </c:tx>
          <c:spPr>
            <a:ln cmpd="sng">
              <a:solidFill>
                <a:srgbClr val="EA4335"/>
              </a:solidFill>
            </a:ln>
          </c:spPr>
          <c:marker>
            <c:symbol val="circle"/>
            <c:size val="7"/>
            <c:spPr>
              <a:solidFill>
                <a:srgbClr val="EA4335"/>
              </a:solidFill>
              <a:ln cmpd="sng">
                <a:solidFill>
                  <a:srgbClr val="EA4335"/>
                </a:solidFill>
              </a:ln>
            </c:spPr>
          </c:marker>
          <c:cat>
            <c:strRef>
              <c:f>Summary!$C$1:$AF$1</c:f>
            </c:strRef>
          </c:cat>
          <c:val>
            <c:numRef>
              <c:f>Summary!$B$130:$AF$130</c:f>
              <c:numCache/>
            </c:numRef>
          </c:val>
          <c:smooth val="0"/>
        </c:ser>
        <c:axId val="338675927"/>
        <c:axId val="1522419340"/>
      </c:lineChart>
      <c:catAx>
        <c:axId val="33867592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522419340"/>
      </c:catAx>
      <c:valAx>
        <c:axId val="152241934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WordPress 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38675927"/>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D2C Performance</a:t>
            </a:r>
          </a:p>
        </c:rich>
      </c:tx>
      <c:overlay val="0"/>
    </c:title>
    <c:plotArea>
      <c:layout/>
      <c:lineChart>
        <c:ser>
          <c:idx val="0"/>
          <c:order val="0"/>
          <c:tx>
            <c:v>D2C Revenue</c:v>
          </c:tx>
          <c:spPr>
            <a:ln cmpd="sng">
              <a:solidFill>
                <a:srgbClr val="4285F4"/>
              </a:solidFill>
            </a:ln>
          </c:spPr>
          <c:marker>
            <c:symbol val="circle"/>
            <c:size val="7"/>
            <c:spPr>
              <a:solidFill>
                <a:srgbClr val="4285F4"/>
              </a:solidFill>
              <a:ln cmpd="sng">
                <a:solidFill>
                  <a:srgbClr val="4285F4"/>
                </a:solidFill>
              </a:ln>
            </c:spPr>
          </c:marker>
          <c:cat>
            <c:strRef>
              <c:f>Summary!$C$1:$AF$1</c:f>
            </c:strRef>
          </c:cat>
          <c:val>
            <c:numRef>
              <c:f>Summary!$B$9:$AF$9</c:f>
              <c:numCache/>
            </c:numRef>
          </c:val>
          <c:smooth val="0"/>
        </c:ser>
        <c:ser>
          <c:idx val="1"/>
          <c:order val="1"/>
          <c:tx>
            <c:v>D2C Spend</c:v>
          </c:tx>
          <c:spPr>
            <a:ln cmpd="sng">
              <a:solidFill>
                <a:srgbClr val="EA4335"/>
              </a:solidFill>
            </a:ln>
          </c:spPr>
          <c:marker>
            <c:symbol val="circle"/>
            <c:size val="7"/>
            <c:spPr>
              <a:solidFill>
                <a:srgbClr val="EA4335"/>
              </a:solidFill>
              <a:ln cmpd="sng">
                <a:solidFill>
                  <a:srgbClr val="EA4335"/>
                </a:solidFill>
              </a:ln>
            </c:spPr>
          </c:marker>
          <c:cat>
            <c:strRef>
              <c:f>Summary!$C$1:$AF$1</c:f>
            </c:strRef>
          </c:cat>
          <c:val>
            <c:numRef>
              <c:f>Summary!$B$137:$AF$137</c:f>
              <c:numCache/>
            </c:numRef>
          </c:val>
          <c:smooth val="0"/>
        </c:ser>
        <c:axId val="2141800957"/>
        <c:axId val="349035261"/>
      </c:lineChart>
      <c:catAx>
        <c:axId val="214180095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349035261"/>
      </c:catAx>
      <c:valAx>
        <c:axId val="34903526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WordPress 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141800957"/>
      </c:valAx>
    </c:plotArea>
    <c:legend>
      <c:legendPos val="r"/>
      <c:overlay val="0"/>
      <c:txPr>
        <a:bodyPr/>
        <a:lstStyle/>
        <a:p>
          <a:pPr lvl="0">
            <a:defRPr b="0">
              <a:solidFill>
                <a:srgbClr val="1A1A1A"/>
              </a:solidFill>
              <a:latin typeface="+mn-lt"/>
            </a:defRPr>
          </a:pPr>
        </a:p>
      </c:txPr>
    </c:legend>
    <c:plotVisOnly val="1"/>
  </c:chart>
</c:chartSpace>
</file>

<file path=xl/drawings/_rels/drawing7.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chart" Target="../charts/chart2.xml"/><Relationship Id="rId5" Type="http://schemas.openxmlformats.org/officeDocument/2006/relationships/chart" Target="../charts/chart3.xml"/><Relationship Id="rId6" Type="http://schemas.openxmlformats.org/officeDocument/2006/relationships/chart" Target="../charts/chart4.xml"/></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2.png"/><Relationship Id="rId2" Type="http://schemas.openxmlformats.org/officeDocument/2006/relationships/image" Target="../media/image7.png"/><Relationship Id="rId3" Type="http://schemas.openxmlformats.org/officeDocument/2006/relationships/image" Target="../media/image5.png"/><Relationship Id="rId4" Type="http://schemas.openxmlformats.org/officeDocument/2006/relationships/image" Target="../media/image9.png"/><Relationship Id="rId5" Type="http://schemas.openxmlformats.org/officeDocument/2006/relationships/image" Target="../media/image8.png"/><Relationship Id="rId6"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231</xdr:row>
      <xdr:rowOff>9525</xdr:rowOff>
    </xdr:from>
    <xdr:ext cx="8448675" cy="42481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0</xdr:colOff>
      <xdr:row>252</xdr:row>
      <xdr:rowOff>9525</xdr:rowOff>
    </xdr:from>
    <xdr:ext cx="8448675" cy="3571875"/>
    <xdr:pic>
      <xdr:nvPicPr>
        <xdr:cNvPr id="1719522914"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66675</xdr:colOff>
      <xdr:row>210</xdr:row>
      <xdr:rowOff>200025</xdr:rowOff>
    </xdr:from>
    <xdr:ext cx="10306050" cy="5648325"/>
    <xdr:pic>
      <xdr:nvPicPr>
        <xdr:cNvPr id="1792288525"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269</xdr:row>
      <xdr:rowOff>142875</xdr:rowOff>
    </xdr:from>
    <xdr:ext cx="8448675" cy="541020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12</xdr:col>
      <xdr:colOff>66675</xdr:colOff>
      <xdr:row>274</xdr:row>
      <xdr:rowOff>57150</xdr:rowOff>
    </xdr:from>
    <xdr:ext cx="10306050" cy="63531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12</xdr:col>
      <xdr:colOff>66675</xdr:colOff>
      <xdr:row>242</xdr:row>
      <xdr:rowOff>180975</xdr:rowOff>
    </xdr:from>
    <xdr:ext cx="10306050" cy="6353175"/>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116</xdr:row>
      <xdr:rowOff>171450</xdr:rowOff>
    </xdr:from>
    <xdr:ext cx="7267575" cy="67722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0</xdr:row>
      <xdr:rowOff>152400</xdr:rowOff>
    </xdr:from>
    <xdr:ext cx="2333625" cy="1581150"/>
    <xdr:pic>
      <xdr:nvPicPr>
        <xdr:cNvPr id="0" name="image12.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152400</xdr:colOff>
      <xdr:row>0</xdr:row>
      <xdr:rowOff>304800</xdr:rowOff>
    </xdr:from>
    <xdr:ext cx="2028825" cy="285750"/>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0</xdr:row>
      <xdr:rowOff>666750</xdr:rowOff>
    </xdr:from>
    <xdr:ext cx="207645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152400</xdr:colOff>
      <xdr:row>0</xdr:row>
      <xdr:rowOff>971550</xdr:rowOff>
    </xdr:from>
    <xdr:ext cx="2076450" cy="304800"/>
    <xdr:pic>
      <xdr:nvPicPr>
        <xdr:cNvPr id="0" name="image9.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0</xdr:row>
      <xdr:rowOff>1276350</xdr:rowOff>
    </xdr:from>
    <xdr:ext cx="2076450" cy="304800"/>
    <xdr:pic>
      <xdr:nvPicPr>
        <xdr:cNvPr id="0" name="image8.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0</xdr:row>
      <xdr:rowOff>152400</xdr:rowOff>
    </xdr:from>
    <xdr:ext cx="2333625" cy="1581150"/>
    <xdr:pic>
      <xdr:nvPicPr>
        <xdr:cNvPr id="0" name="image10.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152400</xdr:colOff>
      <xdr:row>0</xdr:row>
      <xdr:rowOff>304800</xdr:rowOff>
    </xdr:from>
    <xdr:ext cx="2028825" cy="2857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0</xdr:row>
      <xdr:rowOff>666750</xdr:rowOff>
    </xdr:from>
    <xdr:ext cx="2076450" cy="304800"/>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152400</xdr:colOff>
      <xdr:row>0</xdr:row>
      <xdr:rowOff>971550</xdr:rowOff>
    </xdr:from>
    <xdr:ext cx="2076450" cy="30480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0</xdr:row>
      <xdr:rowOff>1276350</xdr:rowOff>
    </xdr:from>
    <xdr:ext cx="2076450" cy="304800"/>
    <xdr:pic>
      <xdr:nvPicPr>
        <xdr:cNvPr id="0" name="image11.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-190500</xdr:colOff>
      <xdr:row>20</xdr:row>
      <xdr:rowOff>19050</xdr:rowOff>
    </xdr:from>
    <xdr:ext cx="152400" cy="152400"/>
    <xdr:pic>
      <xdr:nvPicPr>
        <xdr:cNvPr descr="Refresh the Supermetrics query" id="0" name="image6.png" title="Refresh the Supermetrics query"/>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spreadsheets/d/16QZVqAJRY2BnzIWJStiU7c7bpGSYS1vLd7eFRlL40Ew/edit" TargetMode="External"/><Relationship Id="rId3" Type="http://schemas.openxmlformats.org/officeDocument/2006/relationships/hyperlink" Target="https://docs.google.com/spreadsheets/d/1HFaKR3UDNmTx8UhaEXP8CKJfBgxc5RQZIbrJ-VNf4xg/edit" TargetMode="External"/><Relationship Id="rId4" Type="http://schemas.openxmlformats.org/officeDocument/2006/relationships/hyperlink" Target="https://docs.google.com/spreadsheets/d/1hAaecrGaXGNYxbQyNpxu2nVVZ1vCEGj9/edit" TargetMode="External"/><Relationship Id="rId10" Type="http://schemas.openxmlformats.org/officeDocument/2006/relationships/vmlDrawing" Target="../drawings/vmlDrawing1.vml"/><Relationship Id="rId9" Type="http://schemas.openxmlformats.org/officeDocument/2006/relationships/drawing" Target="../drawings/drawing16.xml"/><Relationship Id="rId5" Type="http://schemas.openxmlformats.org/officeDocument/2006/relationships/hyperlink" Target="https://docs.google.com/spreadsheets/d/1dhD3sTz_Knf_w4H3JhgYXhxBusiSvSSuRyK3HNU1E0E/edit?usp=sharing" TargetMode="External"/><Relationship Id="rId6" Type="http://schemas.openxmlformats.org/officeDocument/2006/relationships/hyperlink" Target="https://docs.google.com/spreadsheets/d/1Dn0q7h1bHxXdG0N9KpcqzFo0tWUWYXOrRX7yxv3G1E0/edit" TargetMode="External"/><Relationship Id="rId7" Type="http://schemas.openxmlformats.org/officeDocument/2006/relationships/hyperlink" Target="https://docs.google.com/document/d/1m1D0mcq6_cpIUs4Z2pSMjDX9L4kRSfAwaLu0UKQppIM/edit?usp=sharing" TargetMode="External"/><Relationship Id="rId8" Type="http://schemas.openxmlformats.org/officeDocument/2006/relationships/hyperlink" Target="https://docs.google.com/spreadsheets/d/1JFD6SusYZSq5MvMm0PnCaYPmLBVKBKvK09yjZIlSFN4/edit" TargetMode="Externa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1.xml"/><Relationship Id="rId3" Type="http://schemas.openxmlformats.org/officeDocument/2006/relationships/vmlDrawing" Target="../drawings/vmlDrawing2.v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12.0"/>
  </cols>
  <sheetData>
    <row r="1">
      <c r="B1" s="1">
        <v>45627.0</v>
      </c>
      <c r="C1" s="1">
        <v>45628.0</v>
      </c>
      <c r="D1" s="1">
        <v>45629.0</v>
      </c>
      <c r="E1" s="1">
        <v>45630.0</v>
      </c>
      <c r="F1" s="1">
        <v>45631.0</v>
      </c>
      <c r="G1" s="1">
        <v>45632.0</v>
      </c>
      <c r="H1" s="1">
        <v>45633.0</v>
      </c>
      <c r="I1" s="1">
        <v>45634.0</v>
      </c>
      <c r="J1" s="1">
        <v>45635.0</v>
      </c>
      <c r="K1" s="1">
        <v>45636.0</v>
      </c>
      <c r="L1" s="1">
        <v>45637.0</v>
      </c>
      <c r="M1" s="1">
        <v>45638.0</v>
      </c>
      <c r="N1" s="1">
        <v>45639.0</v>
      </c>
      <c r="O1" s="1">
        <v>45640.0</v>
      </c>
      <c r="P1" s="1">
        <v>45641.0</v>
      </c>
      <c r="Q1" s="1">
        <v>45642.0</v>
      </c>
      <c r="R1" s="1">
        <v>45643.0</v>
      </c>
      <c r="S1" s="1">
        <v>45644.0</v>
      </c>
      <c r="T1" s="1">
        <v>45645.0</v>
      </c>
      <c r="U1" s="1">
        <v>45646.0</v>
      </c>
      <c r="V1" s="1">
        <v>45647.0</v>
      </c>
      <c r="W1" s="1">
        <v>45648.0</v>
      </c>
      <c r="X1" s="1">
        <v>45649.0</v>
      </c>
      <c r="Y1" s="1">
        <v>45650.0</v>
      </c>
      <c r="Z1" s="1">
        <v>45651.0</v>
      </c>
      <c r="AA1" s="1">
        <v>45652.0</v>
      </c>
      <c r="AB1" s="1">
        <v>45653.0</v>
      </c>
      <c r="AC1" s="1">
        <v>45654.0</v>
      </c>
      <c r="AD1" s="1">
        <v>45655.0</v>
      </c>
      <c r="AE1" s="1">
        <v>45656.0</v>
      </c>
      <c r="AF1" s="1">
        <v>45657.0</v>
      </c>
    </row>
    <row r="2">
      <c r="A2" s="2" t="s">
        <v>0</v>
      </c>
      <c r="B2" s="3">
        <f>'DTC - P&amp;L'!B65+'AMAZON - P&amp;L'!B36+'WALMART - P&amp;L'!B19+'Digital Marketplaces - P&amp;L'!B17+'Digital Marketplaces - P&amp;L'!B129+'Digital Marketplaces - P&amp;L'!B239+'COSTCO - P&amp;L'!B19</f>
        <v>124</v>
      </c>
      <c r="C2" s="3">
        <f>'DTC - P&amp;L'!C65+'AMAZON - P&amp;L'!C36+'WALMART - P&amp;L'!C19+'Digital Marketplaces - P&amp;L'!C17+'Digital Marketplaces - P&amp;L'!C129+'Digital Marketplaces - P&amp;L'!C239+'COSTCO - P&amp;L'!C19</f>
        <v>145</v>
      </c>
      <c r="D2" s="3">
        <f>'DTC - P&amp;L'!D65+'AMAZON - P&amp;L'!D36+'WALMART - P&amp;L'!D19+'Digital Marketplaces - P&amp;L'!D17+'Digital Marketplaces - P&amp;L'!D129+'Digital Marketplaces - P&amp;L'!D239+'COSTCO - P&amp;L'!D19</f>
        <v>129</v>
      </c>
      <c r="E2" s="3">
        <f>'DTC - P&amp;L'!E65+'AMAZON - P&amp;L'!E36+'WALMART - P&amp;L'!E19+'Digital Marketplaces - P&amp;L'!E17+'Digital Marketplaces - P&amp;L'!E129+'Digital Marketplaces - P&amp;L'!E239+'COSTCO - P&amp;L'!E19</f>
        <v>151</v>
      </c>
      <c r="F2" s="3">
        <f>'DTC - P&amp;L'!F65+'AMAZON - P&amp;L'!F36+'WALMART - P&amp;L'!F19+'Digital Marketplaces - P&amp;L'!F17+'Digital Marketplaces - P&amp;L'!F129+'Digital Marketplaces - P&amp;L'!F239+'COSTCO - P&amp;L'!F19</f>
        <v>155</v>
      </c>
      <c r="G2" s="3">
        <f>'DTC - P&amp;L'!G65+'AMAZON - P&amp;L'!G36+'WALMART - P&amp;L'!G19+'Digital Marketplaces - P&amp;L'!G17+'Digital Marketplaces - P&amp;L'!G129+'Digital Marketplaces - P&amp;L'!G239+'COSTCO - P&amp;L'!G19</f>
        <v>141</v>
      </c>
      <c r="H2" s="3">
        <f>'DTC - P&amp;L'!H65+'AMAZON - P&amp;L'!H36+'WALMART - P&amp;L'!H19+'Digital Marketplaces - P&amp;L'!H17+'Digital Marketplaces - P&amp;L'!H129+'Digital Marketplaces - P&amp;L'!H239+'COSTCO - P&amp;L'!H19</f>
        <v>142</v>
      </c>
      <c r="I2" s="3">
        <f>'DTC - P&amp;L'!I65+'AMAZON - P&amp;L'!I36+'WALMART - P&amp;L'!I19+'Digital Marketplaces - P&amp;L'!I17+'Digital Marketplaces - P&amp;L'!I129+'Digital Marketplaces - P&amp;L'!I239+'COSTCO - P&amp;L'!I19</f>
        <v>166</v>
      </c>
      <c r="J2" s="3">
        <f>'DTC - P&amp;L'!J65+'AMAZON - P&amp;L'!J36+'WALMART - P&amp;L'!J19+'Digital Marketplaces - P&amp;L'!J17+'Digital Marketplaces - P&amp;L'!J129+'Digital Marketplaces - P&amp;L'!J239+'COSTCO - P&amp;L'!J19</f>
        <v>158</v>
      </c>
      <c r="K2" s="3">
        <f>'DTC - P&amp;L'!K65+'AMAZON - P&amp;L'!K36+'WALMART - P&amp;L'!K19+'Digital Marketplaces - P&amp;L'!K17+'Digital Marketplaces - P&amp;L'!K129+'Digital Marketplaces - P&amp;L'!K239+'COSTCO - P&amp;L'!K19</f>
        <v>137</v>
      </c>
      <c r="L2" s="3">
        <f>'DTC - P&amp;L'!L65+'AMAZON - P&amp;L'!L36+'WALMART - P&amp;L'!L19+'Digital Marketplaces - P&amp;L'!L17+'Digital Marketplaces - P&amp;L'!L129+'Digital Marketplaces - P&amp;L'!L239+'COSTCO - P&amp;L'!L19</f>
        <v>203</v>
      </c>
      <c r="M2" s="3">
        <f>'DTC - P&amp;L'!M65+'AMAZON - P&amp;L'!M36+'WALMART - P&amp;L'!M19+'Digital Marketplaces - P&amp;L'!M17+'Digital Marketplaces - P&amp;L'!M129+'Digital Marketplaces - P&amp;L'!M239+'COSTCO - P&amp;L'!M19</f>
        <v>183</v>
      </c>
      <c r="N2" s="3">
        <f>'DTC - P&amp;L'!N65+'AMAZON - P&amp;L'!N36+'WALMART - P&amp;L'!N19+'Digital Marketplaces - P&amp;L'!N17+'Digital Marketplaces - P&amp;L'!N129+'Digital Marketplaces - P&amp;L'!N239+'COSTCO - P&amp;L'!N19</f>
        <v>124</v>
      </c>
      <c r="O2" s="3">
        <f>'DTC - P&amp;L'!O65+'AMAZON - P&amp;L'!O36+'WALMART - P&amp;L'!O19+'Digital Marketplaces - P&amp;L'!O17+'Digital Marketplaces - P&amp;L'!O129+'Digital Marketplaces - P&amp;L'!O239+'COSTCO - P&amp;L'!O19</f>
        <v>136</v>
      </c>
      <c r="P2" s="3">
        <f>'DTC - P&amp;L'!P65+'AMAZON - P&amp;L'!P36+'WALMART - P&amp;L'!P19+'Digital Marketplaces - P&amp;L'!P17+'Digital Marketplaces - P&amp;L'!P129+'Digital Marketplaces - P&amp;L'!P239+'COSTCO - P&amp;L'!P19</f>
        <v>99</v>
      </c>
      <c r="Q2" s="3">
        <f>'DTC - P&amp;L'!Q65+'AMAZON - P&amp;L'!Q36+'WALMART - P&amp;L'!Q19+'Digital Marketplaces - P&amp;L'!Q17+'Digital Marketplaces - P&amp;L'!Q129+'Digital Marketplaces - P&amp;L'!Q239+'COSTCO - P&amp;L'!Q19</f>
        <v>99</v>
      </c>
      <c r="R2" s="3">
        <f>'DTC - P&amp;L'!R65+'AMAZON - P&amp;L'!R36+'WALMART - P&amp;L'!R19+'Digital Marketplaces - P&amp;L'!R17+'Digital Marketplaces - P&amp;L'!R129+'Digital Marketplaces - P&amp;L'!R239+'COSTCO - P&amp;L'!R19</f>
        <v>123</v>
      </c>
      <c r="S2" s="3">
        <f>'DTC - P&amp;L'!S65+'AMAZON - P&amp;L'!S36+'WALMART - P&amp;L'!S19+'Digital Marketplaces - P&amp;L'!S17+'Digital Marketplaces - P&amp;L'!S129+'Digital Marketplaces - P&amp;L'!S239+'COSTCO - P&amp;L'!S19</f>
        <v>155</v>
      </c>
      <c r="T2" s="3">
        <f>'DTC - P&amp;L'!T65+'AMAZON - P&amp;L'!T36+'WALMART - P&amp;L'!T19+'Digital Marketplaces - P&amp;L'!T17+'Digital Marketplaces - P&amp;L'!T129+'Digital Marketplaces - P&amp;L'!T239+'COSTCO - P&amp;L'!T19</f>
        <v>162</v>
      </c>
      <c r="U2" s="3">
        <f>'DTC - P&amp;L'!U65+'AMAZON - P&amp;L'!U36+'WALMART - P&amp;L'!U19+'Digital Marketplaces - P&amp;L'!U17+'Digital Marketplaces - P&amp;L'!U129+'Digital Marketplaces - P&amp;L'!U239+'COSTCO - P&amp;L'!U19</f>
        <v>132</v>
      </c>
      <c r="V2" s="3">
        <f>'DTC - P&amp;L'!V65+'AMAZON - P&amp;L'!V36+'WALMART - P&amp;L'!V19+'Digital Marketplaces - P&amp;L'!V17+'Digital Marketplaces - P&amp;L'!V129+'Digital Marketplaces - P&amp;L'!V239+'COSTCO - P&amp;L'!V19</f>
        <v>140</v>
      </c>
      <c r="W2" s="3">
        <f>'DTC - P&amp;L'!W65+'AMAZON - P&amp;L'!W36+'WALMART - P&amp;L'!W19+'Digital Marketplaces - P&amp;L'!W17+'Digital Marketplaces - P&amp;L'!W129+'Digital Marketplaces - P&amp;L'!W239+'COSTCO - P&amp;L'!W19</f>
        <v>169</v>
      </c>
      <c r="X2" s="3">
        <f>'DTC - P&amp;L'!X65+'AMAZON - P&amp;L'!X36+'WALMART - P&amp;L'!X19+'Digital Marketplaces - P&amp;L'!X17+'Digital Marketplaces - P&amp;L'!X129+'Digital Marketplaces - P&amp;L'!X239+'COSTCO - P&amp;L'!X19</f>
        <v>207</v>
      </c>
      <c r="Y2" s="3">
        <f>'DTC - P&amp;L'!Y65+'AMAZON - P&amp;L'!Y36+'WALMART - P&amp;L'!Y19+'Digital Marketplaces - P&amp;L'!Y17+'Digital Marketplaces - P&amp;L'!Y129+'Digital Marketplaces - P&amp;L'!Y239+'COSTCO - P&amp;L'!Y19</f>
        <v>193</v>
      </c>
      <c r="Z2" s="3">
        <f>'DTC - P&amp;L'!Z65+'AMAZON - P&amp;L'!Z36+'WALMART - P&amp;L'!Z19+'Digital Marketplaces - P&amp;L'!Z17+'Digital Marketplaces - P&amp;L'!Z129+'Digital Marketplaces - P&amp;L'!Z239+'COSTCO - P&amp;L'!Z19</f>
        <v>226</v>
      </c>
      <c r="AA2" s="3">
        <f>'DTC - P&amp;L'!AA65+'AMAZON - P&amp;L'!AA36+'WALMART - P&amp;L'!AA19+'Digital Marketplaces - P&amp;L'!AA17+'Digital Marketplaces - P&amp;L'!AA129+'Digital Marketplaces - P&amp;L'!AA239+'COSTCO - P&amp;L'!AA19</f>
        <v>248</v>
      </c>
      <c r="AB2" s="3">
        <f>'DTC - P&amp;L'!AB65+'AMAZON - P&amp;L'!AB36+'WALMART - P&amp;L'!AB19+'Digital Marketplaces - P&amp;L'!AB17+'Digital Marketplaces - P&amp;L'!AB129+'Digital Marketplaces - P&amp;L'!AB239+'COSTCO - P&amp;L'!AB19</f>
        <v>190</v>
      </c>
      <c r="AC2" s="3">
        <f>'DTC - P&amp;L'!AC65+'AMAZON - P&amp;L'!AC36+'WALMART - P&amp;L'!AC19+'Digital Marketplaces - P&amp;L'!AC17+'Digital Marketplaces - P&amp;L'!AC129+'Digital Marketplaces - P&amp;L'!AC239+'COSTCO - P&amp;L'!AC19</f>
        <v>225</v>
      </c>
      <c r="AD2" s="3">
        <f>'DTC - P&amp;L'!AD65+'AMAZON - P&amp;L'!AD36+'WALMART - P&amp;L'!AD19+'Digital Marketplaces - P&amp;L'!AD17+'Digital Marketplaces - P&amp;L'!AD129+'Digital Marketplaces - P&amp;L'!AD239+'COSTCO - P&amp;L'!AD19</f>
        <v>192</v>
      </c>
      <c r="AE2" s="3">
        <f>'DTC - P&amp;L'!AE65+'AMAZON - P&amp;L'!AE36+'WALMART - P&amp;L'!AE19+'Digital Marketplaces - P&amp;L'!AE17+'Digital Marketplaces - P&amp;L'!AE129+'Digital Marketplaces - P&amp;L'!AE239+'COSTCO - P&amp;L'!AE19</f>
        <v>206</v>
      </c>
      <c r="AF2" s="3">
        <f>'DTC - P&amp;L'!AF65+'AMAZON - P&amp;L'!AF36+'WALMART - P&amp;L'!AF19+'Digital Marketplaces - P&amp;L'!AF17+'Digital Marketplaces - P&amp;L'!AF129+'Digital Marketplaces - P&amp;L'!AF239+'COSTCO - P&amp;L'!AF19</f>
        <v>211</v>
      </c>
    </row>
    <row r="3">
      <c r="A3" s="2" t="s">
        <v>1</v>
      </c>
      <c r="B3" s="4">
        <f>Summary!B33+Summary!B79+Summary!B71+Summary!B45</f>
        <v>347569.2511</v>
      </c>
      <c r="C3" s="4">
        <f>Summary!C33+Summary!C79+Summary!C71+Summary!C45</f>
        <v>318732.0822</v>
      </c>
      <c r="D3" s="4">
        <f>Summary!D33+Summary!D79+Summary!D71+Summary!D45</f>
        <v>274274.4869</v>
      </c>
      <c r="E3" s="4">
        <f>Summary!E33+Summary!E79+Summary!E71+Summary!E45</f>
        <v>221829.0171</v>
      </c>
      <c r="F3" s="4">
        <f>Summary!F33+Summary!F79+Summary!F71+Summary!F45</f>
        <v>218022.7961</v>
      </c>
      <c r="G3" s="4">
        <f>Summary!G33+Summary!G79+Summary!G71+Summary!G45</f>
        <v>172617.4143</v>
      </c>
      <c r="H3" s="4">
        <f>Summary!H33+Summary!H79+Summary!H71+Summary!H45</f>
        <v>169639.9953</v>
      </c>
      <c r="I3" s="4">
        <f>Summary!I33+Summary!I79+Summary!I71+Summary!I45</f>
        <v>176385.7078</v>
      </c>
      <c r="J3" s="4">
        <f>Summary!J33+Summary!J79+Summary!J71+Summary!J45</f>
        <v>153696.9146</v>
      </c>
      <c r="K3" s="4">
        <f>Summary!K33+Summary!K79+Summary!K71+Summary!K45</f>
        <v>133302.0099</v>
      </c>
      <c r="L3" s="4">
        <f>Summary!L33+Summary!L79+Summary!L71+Summary!L45</f>
        <v>158512.9584</v>
      </c>
      <c r="M3" s="4">
        <f>Summary!M33+Summary!M79+Summary!M71+Summary!M45</f>
        <v>168486.0929</v>
      </c>
      <c r="N3" s="4">
        <f>Summary!N33+Summary!N79+Summary!N71+Summary!N45</f>
        <v>127719.8373</v>
      </c>
      <c r="O3" s="4">
        <f>Summary!O33+Summary!O79+Summary!O71+Summary!O45</f>
        <v>136763.7703</v>
      </c>
      <c r="P3" s="4">
        <f>Summary!P33+Summary!P79+Summary!P71+Summary!P45</f>
        <v>108399.9684</v>
      </c>
      <c r="Q3" s="4">
        <f>Summary!Q33+Summary!Q79+Summary!Q71+Summary!Q45</f>
        <v>104614.898</v>
      </c>
      <c r="R3" s="4">
        <f>Summary!R33+Summary!R79+Summary!R71+Summary!R45</f>
        <v>106515.7894</v>
      </c>
      <c r="S3" s="4">
        <f>Summary!S33+Summary!S79+Summary!S71+Summary!S45</f>
        <v>123928.958</v>
      </c>
      <c r="T3" s="4">
        <f>Summary!T33+Summary!T79+Summary!T71+Summary!T45</f>
        <v>134480.823</v>
      </c>
      <c r="U3" s="4">
        <f>Summary!U33+Summary!U79+Summary!U71+Summary!U45</f>
        <v>95912.25899</v>
      </c>
      <c r="V3" s="4">
        <f>Summary!V33+Summary!V79+Summary!V71+Summary!V45</f>
        <v>81335.55632</v>
      </c>
      <c r="W3" s="4">
        <f>Summary!W33+Summary!W79+Summary!W71+Summary!W45</f>
        <v>79464.18465</v>
      </c>
      <c r="X3" s="4">
        <f>Summary!X33+Summary!X79+Summary!X71+Summary!X45</f>
        <v>87629.84187</v>
      </c>
      <c r="Y3" s="4">
        <f>Summary!Y33+Summary!Y79+Summary!Y71+Summary!Y45</f>
        <v>84313.2528</v>
      </c>
      <c r="Z3" s="4">
        <f>Summary!Z33+Summary!Z79+Summary!Z71+Summary!Z45</f>
        <v>109310.2064</v>
      </c>
      <c r="AA3" s="4">
        <f>Summary!AA33+Summary!AA79+Summary!AA71+Summary!AA45</f>
        <v>109478.5039</v>
      </c>
      <c r="AB3" s="4">
        <f>Summary!AB33+Summary!AB79+Summary!AB71+Summary!AB45</f>
        <v>81420.69469</v>
      </c>
      <c r="AC3" s="4">
        <f>Summary!AC33+Summary!AC79+Summary!AC71+Summary!AC45</f>
        <v>83714.45762</v>
      </c>
      <c r="AD3" s="4">
        <f>Summary!AD33+Summary!AD79+Summary!AD71+Summary!AD45</f>
        <v>72572.32209</v>
      </c>
      <c r="AE3" s="4">
        <f>Summary!AE33+Summary!AE79+Summary!AE71+Summary!AE45</f>
        <v>73968.13106</v>
      </c>
      <c r="AF3" s="4">
        <f>Summary!AF33+Summary!AF79+Summary!AF71+Summary!AF45</f>
        <v>77205.52218</v>
      </c>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row>
    <row r="7">
      <c r="A7" s="6"/>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row>
    <row r="8">
      <c r="A8" s="6"/>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6"/>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6"/>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row>
    <row r="11">
      <c r="A11" s="6"/>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6"/>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6"/>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row>
    <row r="15">
      <c r="A15" s="6"/>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row>
    <row r="16">
      <c r="A16" s="6"/>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6"/>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c r="A18" s="6"/>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row>
    <row r="19">
      <c r="A19" s="6"/>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row>
    <row r="20">
      <c r="A20" s="6"/>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row>
    <row r="21">
      <c r="A21" s="6"/>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v>45597.0</v>
      </c>
      <c r="C1" s="1">
        <v>45598.0</v>
      </c>
      <c r="D1" s="1">
        <v>45599.0</v>
      </c>
      <c r="E1" s="1">
        <v>45600.0</v>
      </c>
      <c r="F1" s="1">
        <v>45601.0</v>
      </c>
      <c r="G1" s="1">
        <v>45602.0</v>
      </c>
      <c r="H1" s="1">
        <v>45603.0</v>
      </c>
      <c r="I1" s="1">
        <v>45604.0</v>
      </c>
      <c r="J1" s="1">
        <v>45605.0</v>
      </c>
      <c r="K1" s="1">
        <v>45606.0</v>
      </c>
      <c r="L1" s="1">
        <v>45607.0</v>
      </c>
      <c r="M1" s="1">
        <v>45608.0</v>
      </c>
      <c r="N1" s="1">
        <v>45609.0</v>
      </c>
      <c r="O1" s="1">
        <v>45610.0</v>
      </c>
      <c r="P1" s="1">
        <v>45611.0</v>
      </c>
      <c r="Q1" s="1">
        <v>45612.0</v>
      </c>
      <c r="R1" s="1">
        <v>45613.0</v>
      </c>
      <c r="S1" s="1">
        <v>45614.0</v>
      </c>
      <c r="T1" s="1">
        <v>45615.0</v>
      </c>
      <c r="U1" s="1">
        <v>45616.0</v>
      </c>
      <c r="V1" s="1">
        <v>45617.0</v>
      </c>
      <c r="W1" s="1">
        <v>45618.0</v>
      </c>
      <c r="X1" s="1">
        <v>45619.0</v>
      </c>
      <c r="Y1" s="1">
        <v>45620.0</v>
      </c>
      <c r="Z1" s="1">
        <v>45621.0</v>
      </c>
      <c r="AA1" s="1">
        <v>45622.0</v>
      </c>
      <c r="AB1" s="1">
        <v>45623.0</v>
      </c>
      <c r="AC1" s="1">
        <v>45624.0</v>
      </c>
      <c r="AD1" s="1">
        <v>45625.0</v>
      </c>
      <c r="AE1" s="1">
        <v>45626.0</v>
      </c>
      <c r="AF1" s="1"/>
    </row>
    <row r="2">
      <c r="A2" s="2" t="s">
        <v>0</v>
      </c>
      <c r="B2" s="3">
        <f>'WALMART - P&amp;L'!B19</f>
        <v>0</v>
      </c>
      <c r="C2" s="3">
        <f>'WALMART - P&amp;L'!C19</f>
        <v>2</v>
      </c>
      <c r="D2" s="3">
        <f>'WALMART - P&amp;L'!D19</f>
        <v>1</v>
      </c>
      <c r="E2" s="3">
        <f>'WALMART - P&amp;L'!E19</f>
        <v>0</v>
      </c>
      <c r="F2" s="3">
        <f>'WALMART - P&amp;L'!F19</f>
        <v>0</v>
      </c>
      <c r="G2" s="3">
        <f>'WALMART - P&amp;L'!G19</f>
        <v>1</v>
      </c>
      <c r="H2" s="3">
        <f>'WALMART - P&amp;L'!H19</f>
        <v>1</v>
      </c>
      <c r="I2" s="3">
        <f>'WALMART - P&amp;L'!I19</f>
        <v>0</v>
      </c>
      <c r="J2" s="3">
        <f>'WALMART - P&amp;L'!J19</f>
        <v>0</v>
      </c>
      <c r="K2" s="3">
        <f>'WALMART - P&amp;L'!K19</f>
        <v>1</v>
      </c>
      <c r="L2" s="3">
        <f>'WALMART - P&amp;L'!L19</f>
        <v>0</v>
      </c>
      <c r="M2" s="3">
        <f>'WALMART - P&amp;L'!M19</f>
        <v>1</v>
      </c>
      <c r="N2" s="3">
        <f>'WALMART - P&amp;L'!N19</f>
        <v>0</v>
      </c>
      <c r="O2" s="3">
        <f>'WALMART - P&amp;L'!O19</f>
        <v>2</v>
      </c>
      <c r="P2" s="3">
        <f>'WALMART - P&amp;L'!P19</f>
        <v>0</v>
      </c>
      <c r="Q2" s="3">
        <f>'WALMART - P&amp;L'!Q19</f>
        <v>1</v>
      </c>
      <c r="R2" s="3">
        <f>'WALMART - P&amp;L'!R19</f>
        <v>1</v>
      </c>
      <c r="S2" s="3">
        <f>'WALMART - P&amp;L'!S19</f>
        <v>0</v>
      </c>
      <c r="T2" s="3">
        <f>'WALMART - P&amp;L'!T19</f>
        <v>0</v>
      </c>
      <c r="U2" s="3">
        <f>'WALMART - P&amp;L'!U19</f>
        <v>0</v>
      </c>
      <c r="V2" s="3">
        <f>'WALMART - P&amp;L'!V19</f>
        <v>2</v>
      </c>
      <c r="W2" s="3">
        <f>'WALMART - P&amp;L'!W19</f>
        <v>0</v>
      </c>
      <c r="X2" s="3">
        <f>'WALMART - P&amp;L'!X19</f>
        <v>0</v>
      </c>
      <c r="Y2" s="3">
        <f>'WALMART - P&amp;L'!Y19</f>
        <v>1</v>
      </c>
      <c r="Z2" s="3">
        <f>'WALMART - P&amp;L'!Z19</f>
        <v>0</v>
      </c>
      <c r="AA2" s="3">
        <f>'WALMART - P&amp;L'!AA19</f>
        <v>1</v>
      </c>
      <c r="AB2" s="3">
        <f>'WALMART - P&amp;L'!AB19</f>
        <v>1</v>
      </c>
      <c r="AC2" s="3">
        <f>'WALMART - P&amp;L'!AC19</f>
        <v>0</v>
      </c>
      <c r="AD2" s="3">
        <f>'WALMART - P&amp;L'!AD19</f>
        <v>1</v>
      </c>
      <c r="AE2" s="3">
        <f>'WALMART - P&amp;L'!AE19</f>
        <v>1</v>
      </c>
      <c r="AF2" s="3">
        <f>'WALMART - P&amp;L'!AF19</f>
        <v>0</v>
      </c>
    </row>
    <row r="3">
      <c r="A3" s="2" t="s">
        <v>1</v>
      </c>
      <c r="B3" s="4">
        <f>Summary!B53</f>
        <v>62.63</v>
      </c>
      <c r="C3" s="4">
        <f>Summary!C53</f>
        <v>635.17</v>
      </c>
      <c r="D3" s="4">
        <f>Summary!D53</f>
        <v>271.93</v>
      </c>
      <c r="E3" s="4">
        <f>Summary!E53</f>
        <v>0</v>
      </c>
      <c r="F3" s="4">
        <f>Summary!F53</f>
        <v>0</v>
      </c>
      <c r="G3" s="4">
        <f>Summary!G53</f>
        <v>382.97</v>
      </c>
      <c r="H3" s="4">
        <f>Summary!H53</f>
        <v>336.83</v>
      </c>
      <c r="I3" s="4">
        <f>Summary!I53</f>
        <v>31.39</v>
      </c>
      <c r="J3" s="4">
        <f>Summary!J53</f>
        <v>0</v>
      </c>
      <c r="K3" s="4">
        <f>Summary!K53</f>
        <v>343.81</v>
      </c>
      <c r="L3" s="4">
        <f>Summary!L53</f>
        <v>0</v>
      </c>
      <c r="M3" s="4">
        <f>Summary!M53</f>
        <v>380.3</v>
      </c>
      <c r="N3" s="4">
        <f>Summary!N53</f>
        <v>32.05</v>
      </c>
      <c r="O3" s="4">
        <f>Summary!O53</f>
        <v>603.34</v>
      </c>
      <c r="P3" s="4">
        <f>Summary!P53</f>
        <v>0</v>
      </c>
      <c r="Q3" s="4">
        <f>Summary!Q53</f>
        <v>279</v>
      </c>
      <c r="R3" s="4">
        <f>Summary!R53</f>
        <v>298.53</v>
      </c>
      <c r="S3" s="4">
        <f>Summary!S53</f>
        <v>0</v>
      </c>
      <c r="T3" s="4">
        <f>Summary!T53</f>
        <v>41.58</v>
      </c>
      <c r="U3" s="4">
        <f>Summary!U53</f>
        <v>0</v>
      </c>
      <c r="V3" s="4">
        <f>Summary!V53</f>
        <v>593.57</v>
      </c>
      <c r="W3" s="4">
        <f>Summary!W53</f>
        <v>0</v>
      </c>
      <c r="X3" s="4">
        <f>Summary!X53</f>
        <v>0</v>
      </c>
      <c r="Y3" s="4">
        <f>Summary!Y53</f>
        <v>336.54</v>
      </c>
      <c r="Z3" s="4">
        <f>Summary!Z53</f>
        <v>0</v>
      </c>
      <c r="AA3" s="4">
        <f>Summary!AA53</f>
        <v>230.61</v>
      </c>
      <c r="AB3" s="4">
        <f>Summary!AB53</f>
        <v>304.11</v>
      </c>
      <c r="AC3" s="4">
        <f>Summary!AC53</f>
        <v>0</v>
      </c>
      <c r="AD3" s="4">
        <f>Summary!AD53</f>
        <v>259.91</v>
      </c>
      <c r="AE3" s="4">
        <f>Summary!AE53</f>
        <v>253.34</v>
      </c>
      <c r="AF3" s="4">
        <f>Summary!AF53</f>
        <v>31.32</v>
      </c>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row>
    <row r="7">
      <c r="A7" s="6"/>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row>
    <row r="8">
      <c r="A8" s="6"/>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6"/>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6"/>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row>
    <row r="11">
      <c r="A11" s="6"/>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6"/>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6"/>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row>
    <row r="15">
      <c r="A15" s="6"/>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row>
    <row r="16">
      <c r="A16" s="6"/>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6"/>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c r="A18" s="6"/>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row>
    <row r="19">
      <c r="A19" s="6"/>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row>
    <row r="20">
      <c r="A20" s="6"/>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row>
    <row r="21">
      <c r="A21" s="6"/>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v>45627.0</v>
      </c>
      <c r="C1" s="1">
        <v>45628.0</v>
      </c>
      <c r="D1" s="1">
        <v>45629.0</v>
      </c>
      <c r="E1" s="1">
        <v>45630.0</v>
      </c>
      <c r="F1" s="1">
        <v>45631.0</v>
      </c>
      <c r="G1" s="1">
        <v>45632.0</v>
      </c>
      <c r="H1" s="1">
        <v>45633.0</v>
      </c>
      <c r="I1" s="1">
        <v>45634.0</v>
      </c>
      <c r="J1" s="1">
        <v>45635.0</v>
      </c>
      <c r="K1" s="1">
        <v>45636.0</v>
      </c>
      <c r="L1" s="1">
        <v>45637.0</v>
      </c>
      <c r="M1" s="1">
        <v>45638.0</v>
      </c>
      <c r="N1" s="1">
        <v>45639.0</v>
      </c>
      <c r="O1" s="1">
        <v>45640.0</v>
      </c>
      <c r="P1" s="1">
        <v>45641.0</v>
      </c>
      <c r="Q1" s="1">
        <v>45642.0</v>
      </c>
      <c r="R1" s="1">
        <v>45643.0</v>
      </c>
      <c r="S1" s="1">
        <v>45644.0</v>
      </c>
      <c r="T1" s="1">
        <v>45645.0</v>
      </c>
      <c r="U1" s="1">
        <v>45646.0</v>
      </c>
      <c r="V1" s="1">
        <v>45647.0</v>
      </c>
      <c r="W1" s="1">
        <v>45648.0</v>
      </c>
      <c r="X1" s="1">
        <v>45649.0</v>
      </c>
      <c r="Y1" s="1">
        <v>45650.0</v>
      </c>
      <c r="Z1" s="1">
        <v>45651.0</v>
      </c>
      <c r="AA1" s="1">
        <v>45652.0</v>
      </c>
      <c r="AB1" s="1">
        <v>45653.0</v>
      </c>
      <c r="AC1" s="1">
        <v>45654.0</v>
      </c>
      <c r="AD1" s="1">
        <v>45655.0</v>
      </c>
      <c r="AE1" s="1">
        <v>45656.0</v>
      </c>
      <c r="AF1" s="1">
        <v>45657.0</v>
      </c>
    </row>
    <row r="2">
      <c r="A2" s="2" t="s">
        <v>0</v>
      </c>
      <c r="B2" s="3">
        <f>'COSTCO - P&amp;L'!B19</f>
        <v>0</v>
      </c>
      <c r="C2" s="3">
        <f>'COSTCO - P&amp;L'!C19</f>
        <v>0</v>
      </c>
      <c r="D2" s="3">
        <f>'COSTCO - P&amp;L'!D19</f>
        <v>0</v>
      </c>
      <c r="E2" s="3">
        <f>'COSTCO - P&amp;L'!E19</f>
        <v>0</v>
      </c>
      <c r="F2" s="3">
        <f>'COSTCO - P&amp;L'!F19</f>
        <v>0</v>
      </c>
      <c r="G2" s="3">
        <f>'COSTCO - P&amp;L'!G19</f>
        <v>0</v>
      </c>
      <c r="H2" s="3">
        <f>'COSTCO - P&amp;L'!H19</f>
        <v>0</v>
      </c>
      <c r="I2" s="3">
        <f>'COSTCO - P&amp;L'!I19</f>
        <v>0</v>
      </c>
      <c r="J2" s="3">
        <f>'COSTCO - P&amp;L'!J19</f>
        <v>0</v>
      </c>
      <c r="K2" s="3">
        <f>'COSTCO - P&amp;L'!K19</f>
        <v>0</v>
      </c>
      <c r="L2" s="3">
        <f>'COSTCO - P&amp;L'!L19</f>
        <v>0</v>
      </c>
      <c r="M2" s="3">
        <f>'COSTCO - P&amp;L'!M19</f>
        <v>0</v>
      </c>
      <c r="N2" s="3">
        <f>'COSTCO - P&amp;L'!N19</f>
        <v>0</v>
      </c>
      <c r="O2" s="3">
        <f>'COSTCO - P&amp;L'!O19</f>
        <v>0</v>
      </c>
      <c r="P2" s="3">
        <f>'COSTCO - P&amp;L'!P19</f>
        <v>0</v>
      </c>
      <c r="Q2" s="3">
        <f>'COSTCO - P&amp;L'!Q19</f>
        <v>0</v>
      </c>
      <c r="R2" s="3">
        <f>'COSTCO - P&amp;L'!R19</f>
        <v>0</v>
      </c>
      <c r="S2" s="3">
        <f>'COSTCO - P&amp;L'!S19</f>
        <v>0</v>
      </c>
      <c r="T2" s="3">
        <f>'COSTCO - P&amp;L'!T19</f>
        <v>0</v>
      </c>
      <c r="U2" s="3">
        <f>'COSTCO - P&amp;L'!U19</f>
        <v>0</v>
      </c>
      <c r="V2" s="3">
        <f>'COSTCO - P&amp;L'!V19</f>
        <v>0</v>
      </c>
      <c r="W2" s="3">
        <f>'COSTCO - P&amp;L'!W19</f>
        <v>0</v>
      </c>
      <c r="X2" s="3">
        <f>'COSTCO - P&amp;L'!X19</f>
        <v>0</v>
      </c>
      <c r="Y2" s="3">
        <f>'COSTCO - P&amp;L'!Y19</f>
        <v>0</v>
      </c>
      <c r="Z2" s="3">
        <f>'COSTCO - P&amp;L'!Z19</f>
        <v>0</v>
      </c>
      <c r="AA2" s="3">
        <f>'COSTCO - P&amp;L'!AA19</f>
        <v>0</v>
      </c>
      <c r="AB2" s="3">
        <f>'COSTCO - P&amp;L'!AB19</f>
        <v>0</v>
      </c>
      <c r="AC2" s="3">
        <f>'COSTCO - P&amp;L'!AC19</f>
        <v>0</v>
      </c>
      <c r="AD2" s="3">
        <f>'COSTCO - P&amp;L'!AD19</f>
        <v>0</v>
      </c>
      <c r="AE2" s="3">
        <f>'COSTCO - P&amp;L'!AE19</f>
        <v>0</v>
      </c>
      <c r="AF2" s="3">
        <f>'COSTCO - P&amp;L'!AF19</f>
        <v>4</v>
      </c>
    </row>
    <row r="3">
      <c r="A3" s="2" t="s">
        <v>1</v>
      </c>
      <c r="B3" s="4">
        <f>Summary!B45</f>
        <v>0</v>
      </c>
      <c r="C3" s="4">
        <f>Summary!C45</f>
        <v>0</v>
      </c>
      <c r="D3" s="4">
        <f>Summary!D45</f>
        <v>0</v>
      </c>
      <c r="E3" s="4">
        <f>Summary!E45</f>
        <v>0</v>
      </c>
      <c r="F3" s="4">
        <f>Summary!F45</f>
        <v>0</v>
      </c>
      <c r="G3" s="4">
        <f>Summary!G45</f>
        <v>0</v>
      </c>
      <c r="H3" s="4">
        <f>Summary!H45</f>
        <v>0</v>
      </c>
      <c r="I3" s="4">
        <f>Summary!I45</f>
        <v>0</v>
      </c>
      <c r="J3" s="4">
        <f>Summary!J45</f>
        <v>0</v>
      </c>
      <c r="K3" s="4">
        <f>Summary!K45</f>
        <v>0</v>
      </c>
      <c r="L3" s="4">
        <f>Summary!L45</f>
        <v>0</v>
      </c>
      <c r="M3" s="4">
        <f>Summary!M45</f>
        <v>0</v>
      </c>
      <c r="N3" s="4">
        <f>Summary!N45</f>
        <v>0</v>
      </c>
      <c r="O3" s="4">
        <f>Summary!O45</f>
        <v>0</v>
      </c>
      <c r="P3" s="4">
        <f>Summary!P45</f>
        <v>0</v>
      </c>
      <c r="Q3" s="4">
        <f>Summary!Q45</f>
        <v>0</v>
      </c>
      <c r="R3" s="4">
        <f>Summary!R45</f>
        <v>0</v>
      </c>
      <c r="S3" s="4">
        <f>Summary!S45</f>
        <v>0</v>
      </c>
      <c r="T3" s="4">
        <f>Summary!T45</f>
        <v>0</v>
      </c>
      <c r="U3" s="4">
        <f>Summary!U45</f>
        <v>0</v>
      </c>
      <c r="V3" s="4">
        <f>Summary!V45</f>
        <v>0</v>
      </c>
      <c r="W3" s="4">
        <f>Summary!W45</f>
        <v>0</v>
      </c>
      <c r="X3" s="4">
        <f>Summary!X45</f>
        <v>0</v>
      </c>
      <c r="Y3" s="4">
        <f>Summary!Y45</f>
        <v>0</v>
      </c>
      <c r="Z3" s="4">
        <f>Summary!Z45</f>
        <v>0</v>
      </c>
      <c r="AA3" s="4">
        <f>Summary!AA45</f>
        <v>0</v>
      </c>
      <c r="AB3" s="4">
        <f>Summary!AB45</f>
        <v>0</v>
      </c>
      <c r="AC3" s="4">
        <f>Summary!AC45</f>
        <v>0</v>
      </c>
      <c r="AD3" s="4">
        <f>Summary!AD45</f>
        <v>0</v>
      </c>
      <c r="AE3" s="4">
        <f>Summary!AE45</f>
        <v>0</v>
      </c>
      <c r="AF3" s="4">
        <f>Summary!AF45</f>
        <v>1188.725544</v>
      </c>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row>
    <row r="7">
      <c r="A7" s="6"/>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row>
    <row r="8">
      <c r="A8" s="6"/>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6"/>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6"/>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row>
    <row r="11">
      <c r="A11" s="6"/>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6"/>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6"/>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row>
    <row r="15">
      <c r="A15" s="6"/>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row>
    <row r="16">
      <c r="A16" s="6"/>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6"/>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c r="A18" s="6"/>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row>
    <row r="19">
      <c r="A19" s="6"/>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row>
    <row r="20">
      <c r="A20" s="6"/>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row>
    <row r="21">
      <c r="A21" s="6"/>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v>45627.0</v>
      </c>
      <c r="C1" s="1">
        <v>45628.0</v>
      </c>
      <c r="D1" s="1">
        <v>45629.0</v>
      </c>
      <c r="E1" s="1">
        <v>45630.0</v>
      </c>
      <c r="F1" s="1">
        <v>45631.0</v>
      </c>
      <c r="G1" s="1">
        <v>45632.0</v>
      </c>
      <c r="H1" s="1">
        <v>45633.0</v>
      </c>
      <c r="I1" s="1">
        <v>45634.0</v>
      </c>
      <c r="J1" s="1">
        <v>45635.0</v>
      </c>
      <c r="K1" s="1">
        <v>45636.0</v>
      </c>
      <c r="L1" s="1">
        <v>45637.0</v>
      </c>
      <c r="M1" s="1">
        <v>45638.0</v>
      </c>
      <c r="N1" s="1">
        <v>45639.0</v>
      </c>
      <c r="O1" s="1">
        <v>45640.0</v>
      </c>
      <c r="P1" s="1">
        <v>45641.0</v>
      </c>
      <c r="Q1" s="1">
        <v>45642.0</v>
      </c>
      <c r="R1" s="1">
        <v>45643.0</v>
      </c>
      <c r="S1" s="1">
        <v>45644.0</v>
      </c>
      <c r="T1" s="1">
        <v>45645.0</v>
      </c>
      <c r="U1" s="1">
        <v>45646.0</v>
      </c>
      <c r="V1" s="1">
        <v>45647.0</v>
      </c>
      <c r="W1" s="1">
        <v>45648.0</v>
      </c>
      <c r="X1" s="1">
        <v>45649.0</v>
      </c>
      <c r="Y1" s="1">
        <v>45650.0</v>
      </c>
      <c r="Z1" s="1">
        <v>45651.0</v>
      </c>
      <c r="AA1" s="1">
        <v>45652.0</v>
      </c>
      <c r="AB1" s="1">
        <v>45653.0</v>
      </c>
      <c r="AC1" s="1">
        <v>45654.0</v>
      </c>
      <c r="AD1" s="1">
        <v>45655.0</v>
      </c>
      <c r="AE1" s="1">
        <v>45656.0</v>
      </c>
      <c r="AF1" s="1">
        <v>45657.0</v>
      </c>
    </row>
    <row r="2">
      <c r="A2" s="2" t="s">
        <v>0</v>
      </c>
      <c r="B2" s="3">
        <f>'Digital Marketplaces - P&amp;L'!B17+'Digital Marketplaces - P&amp;L'!B129+'Digital Marketplaces - P&amp;L'!B239</f>
        <v>0</v>
      </c>
      <c r="C2" s="3">
        <f>'Digital Marketplaces - P&amp;L'!C17+'Digital Marketplaces - P&amp;L'!C129+'Digital Marketplaces - P&amp;L'!C239</f>
        <v>0</v>
      </c>
      <c r="D2" s="3">
        <f>'Digital Marketplaces - P&amp;L'!D17+'Digital Marketplaces - P&amp;L'!D129+'Digital Marketplaces - P&amp;L'!D239</f>
        <v>0</v>
      </c>
      <c r="E2" s="3">
        <f>'Digital Marketplaces - P&amp;L'!E17+'Digital Marketplaces - P&amp;L'!E129+'Digital Marketplaces - P&amp;L'!E239</f>
        <v>0</v>
      </c>
      <c r="F2" s="3">
        <f>'Digital Marketplaces - P&amp;L'!F17+'Digital Marketplaces - P&amp;L'!F129+'Digital Marketplaces - P&amp;L'!F239</f>
        <v>0</v>
      </c>
      <c r="G2" s="3">
        <f>'Digital Marketplaces - P&amp;L'!G17+'Digital Marketplaces - P&amp;L'!G129+'Digital Marketplaces - P&amp;L'!G239</f>
        <v>0</v>
      </c>
      <c r="H2" s="3">
        <f>'Digital Marketplaces - P&amp;L'!H17+'Digital Marketplaces - P&amp;L'!H129+'Digital Marketplaces - P&amp;L'!H239</f>
        <v>0</v>
      </c>
      <c r="I2" s="3">
        <f>'Digital Marketplaces - P&amp;L'!I17+'Digital Marketplaces - P&amp;L'!I129+'Digital Marketplaces - P&amp;L'!I239</f>
        <v>0</v>
      </c>
      <c r="J2" s="3">
        <f>'Digital Marketplaces - P&amp;L'!J17+'Digital Marketplaces - P&amp;L'!J129+'Digital Marketplaces - P&amp;L'!J239</f>
        <v>0</v>
      </c>
      <c r="K2" s="3">
        <f>'Digital Marketplaces - P&amp;L'!K17+'Digital Marketplaces - P&amp;L'!K129+'Digital Marketplaces - P&amp;L'!K239</f>
        <v>0</v>
      </c>
      <c r="L2" s="3">
        <f>'Digital Marketplaces - P&amp;L'!L17+'Digital Marketplaces - P&amp;L'!L129+'Digital Marketplaces - P&amp;L'!L239</f>
        <v>1</v>
      </c>
      <c r="M2" s="3">
        <f>'Digital Marketplaces - P&amp;L'!M17+'Digital Marketplaces - P&amp;L'!M129+'Digital Marketplaces - P&amp;L'!M239</f>
        <v>0</v>
      </c>
      <c r="N2" s="3">
        <f>'Digital Marketplaces - P&amp;L'!N17+'Digital Marketplaces - P&amp;L'!N129+'Digital Marketplaces - P&amp;L'!N239</f>
        <v>0</v>
      </c>
      <c r="O2" s="3">
        <f>'Digital Marketplaces - P&amp;L'!O17+'Digital Marketplaces - P&amp;L'!O129+'Digital Marketplaces - P&amp;L'!O239</f>
        <v>0</v>
      </c>
      <c r="P2" s="3">
        <f>'Digital Marketplaces - P&amp;L'!P17+'Digital Marketplaces - P&amp;L'!P129+'Digital Marketplaces - P&amp;L'!P239</f>
        <v>0</v>
      </c>
      <c r="Q2" s="3">
        <f>'Digital Marketplaces - P&amp;L'!Q17+'Digital Marketplaces - P&amp;L'!Q129+'Digital Marketplaces - P&amp;L'!Q239</f>
        <v>0</v>
      </c>
      <c r="R2" s="3">
        <f>'Digital Marketplaces - P&amp;L'!R17+'Digital Marketplaces - P&amp;L'!R129+'Digital Marketplaces - P&amp;L'!R239</f>
        <v>0</v>
      </c>
      <c r="S2" s="3">
        <f>'Digital Marketplaces - P&amp;L'!S17+'Digital Marketplaces - P&amp;L'!S129+'Digital Marketplaces - P&amp;L'!S239</f>
        <v>1</v>
      </c>
      <c r="T2" s="3">
        <f>'Digital Marketplaces - P&amp;L'!T17+'Digital Marketplaces - P&amp;L'!T129+'Digital Marketplaces - P&amp;L'!T239</f>
        <v>0</v>
      </c>
      <c r="U2" s="3">
        <f>'Digital Marketplaces - P&amp;L'!U17+'Digital Marketplaces - P&amp;L'!U129+'Digital Marketplaces - P&amp;L'!U239</f>
        <v>0</v>
      </c>
      <c r="V2" s="3">
        <f>'Digital Marketplaces - P&amp;L'!V17+'Digital Marketplaces - P&amp;L'!V129+'Digital Marketplaces - P&amp;L'!V239</f>
        <v>0</v>
      </c>
      <c r="W2" s="3">
        <f>'Digital Marketplaces - P&amp;L'!W17+'Digital Marketplaces - P&amp;L'!W129+'Digital Marketplaces - P&amp;L'!W239</f>
        <v>0</v>
      </c>
      <c r="X2" s="3">
        <f>'Digital Marketplaces - P&amp;L'!X17+'Digital Marketplaces - P&amp;L'!X129+'Digital Marketplaces - P&amp;L'!X239</f>
        <v>0</v>
      </c>
      <c r="Y2" s="3">
        <f>'Digital Marketplaces - P&amp;L'!Y17+'Digital Marketplaces - P&amp;L'!Y129+'Digital Marketplaces - P&amp;L'!Y239</f>
        <v>0</v>
      </c>
      <c r="Z2" s="3">
        <f>'Digital Marketplaces - P&amp;L'!Z17+'Digital Marketplaces - P&amp;L'!Z129+'Digital Marketplaces - P&amp;L'!Z239</f>
        <v>0</v>
      </c>
      <c r="AA2" s="3">
        <f>'Digital Marketplaces - P&amp;L'!AA17+'Digital Marketplaces - P&amp;L'!AA129+'Digital Marketplaces - P&amp;L'!AA239</f>
        <v>0</v>
      </c>
      <c r="AB2" s="3">
        <f>'Digital Marketplaces - P&amp;L'!AB17+'Digital Marketplaces - P&amp;L'!AB129+'Digital Marketplaces - P&amp;L'!AB239</f>
        <v>1</v>
      </c>
      <c r="AC2" s="3">
        <f>'Digital Marketplaces - P&amp;L'!AC17+'Digital Marketplaces - P&amp;L'!AC129+'Digital Marketplaces - P&amp;L'!AC239</f>
        <v>0</v>
      </c>
      <c r="AD2" s="3">
        <f>'Digital Marketplaces - P&amp;L'!AD17+'Digital Marketplaces - P&amp;L'!AD129+'Digital Marketplaces - P&amp;L'!AD239</f>
        <v>0</v>
      </c>
      <c r="AE2" s="3">
        <f>'Digital Marketplaces - P&amp;L'!AE17+'Digital Marketplaces - P&amp;L'!AE129+'Digital Marketplaces - P&amp;L'!AE239</f>
        <v>0</v>
      </c>
      <c r="AF2" s="3">
        <f>'Digital Marketplaces - P&amp;L'!AF17+'Digital Marketplaces - P&amp;L'!AF129+'Digital Marketplaces - P&amp;L'!AF239</f>
        <v>1</v>
      </c>
    </row>
    <row r="3">
      <c r="A3" s="2" t="s">
        <v>1</v>
      </c>
      <c r="B3" s="4">
        <f>Summary!B71</f>
        <v>0</v>
      </c>
      <c r="C3" s="4">
        <f>Summary!C71</f>
        <v>0</v>
      </c>
      <c r="D3" s="4">
        <f>Summary!D71</f>
        <v>0</v>
      </c>
      <c r="E3" s="4">
        <f>Summary!E71</f>
        <v>0</v>
      </c>
      <c r="F3" s="4">
        <f>Summary!F71</f>
        <v>0</v>
      </c>
      <c r="G3" s="4">
        <f>Summary!G71</f>
        <v>0</v>
      </c>
      <c r="H3" s="4">
        <f>Summary!H71</f>
        <v>0</v>
      </c>
      <c r="I3" s="4">
        <f>Summary!I71</f>
        <v>0</v>
      </c>
      <c r="J3" s="4">
        <f>Summary!J71</f>
        <v>0</v>
      </c>
      <c r="K3" s="4">
        <f>Summary!K71</f>
        <v>0</v>
      </c>
      <c r="L3" s="4">
        <f>Summary!L71</f>
        <v>318.409386</v>
      </c>
      <c r="M3" s="4">
        <f>Summary!M71</f>
        <v>0</v>
      </c>
      <c r="N3" s="4">
        <f>Summary!N71</f>
        <v>0</v>
      </c>
      <c r="O3" s="4">
        <f>Summary!O71</f>
        <v>0</v>
      </c>
      <c r="P3" s="4">
        <f>Summary!P71</f>
        <v>0</v>
      </c>
      <c r="Q3" s="4">
        <f>Summary!Q71</f>
        <v>0</v>
      </c>
      <c r="R3" s="4">
        <f>Summary!R71</f>
        <v>0</v>
      </c>
      <c r="S3" s="4">
        <f>Summary!S71</f>
        <v>254.725386</v>
      </c>
      <c r="T3" s="4">
        <f>Summary!T71</f>
        <v>0</v>
      </c>
      <c r="U3" s="4">
        <f>Summary!U71</f>
        <v>0</v>
      </c>
      <c r="V3" s="4">
        <f>Summary!V71</f>
        <v>0</v>
      </c>
      <c r="W3" s="4">
        <f>Summary!W71</f>
        <v>0</v>
      </c>
      <c r="X3" s="4">
        <f>Summary!X71</f>
        <v>0</v>
      </c>
      <c r="Y3" s="4">
        <f>Summary!Y71</f>
        <v>0</v>
      </c>
      <c r="Z3" s="4">
        <f>Summary!Z71</f>
        <v>0</v>
      </c>
      <c r="AA3" s="4">
        <f>Summary!AA71</f>
        <v>0</v>
      </c>
      <c r="AB3" s="4">
        <f>Summary!AB71</f>
        <v>318.409386</v>
      </c>
      <c r="AC3" s="4">
        <f>Summary!AC71</f>
        <v>0</v>
      </c>
      <c r="AD3" s="4">
        <f>Summary!AD71</f>
        <v>0</v>
      </c>
      <c r="AE3" s="4">
        <f>Summary!AE71</f>
        <v>0</v>
      </c>
      <c r="AF3" s="4">
        <f>Summary!AF71</f>
        <v>254.725386</v>
      </c>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row>
    <row r="7">
      <c r="A7" s="6"/>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row>
    <row r="8">
      <c r="A8" s="6"/>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6"/>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6"/>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row>
    <row r="11">
      <c r="A11" s="6"/>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6"/>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6"/>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row>
    <row r="15">
      <c r="A15" s="6"/>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row>
    <row r="16">
      <c r="A16" s="6"/>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6"/>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c r="A18" s="6"/>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row>
    <row r="19">
      <c r="A19" s="6"/>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row>
    <row r="20">
      <c r="A20" s="6"/>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row>
    <row r="21">
      <c r="A21" s="6"/>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v>45597.0</v>
      </c>
      <c r="C1" s="1">
        <v>45598.0</v>
      </c>
      <c r="D1" s="1">
        <v>45599.0</v>
      </c>
      <c r="E1" s="1">
        <v>45600.0</v>
      </c>
      <c r="F1" s="1">
        <v>45601.0</v>
      </c>
      <c r="G1" s="1">
        <v>45602.0</v>
      </c>
      <c r="H1" s="1">
        <v>45603.0</v>
      </c>
      <c r="I1" s="1">
        <v>45604.0</v>
      </c>
      <c r="J1" s="1">
        <v>45605.0</v>
      </c>
      <c r="K1" s="1">
        <v>45606.0</v>
      </c>
      <c r="L1" s="1">
        <v>45607.0</v>
      </c>
      <c r="M1" s="1">
        <v>45608.0</v>
      </c>
      <c r="N1" s="1">
        <v>45609.0</v>
      </c>
      <c r="O1" s="1">
        <v>45610.0</v>
      </c>
      <c r="P1" s="1">
        <v>45611.0</v>
      </c>
      <c r="Q1" s="1">
        <v>45612.0</v>
      </c>
      <c r="R1" s="1">
        <v>45613.0</v>
      </c>
      <c r="S1" s="1">
        <v>45614.0</v>
      </c>
      <c r="T1" s="1">
        <v>45615.0</v>
      </c>
      <c r="U1" s="1">
        <v>45616.0</v>
      </c>
      <c r="V1" s="1">
        <v>45617.0</v>
      </c>
      <c r="W1" s="1">
        <v>45618.0</v>
      </c>
      <c r="X1" s="1">
        <v>45619.0</v>
      </c>
      <c r="Y1" s="1">
        <v>45620.0</v>
      </c>
      <c r="Z1" s="1">
        <v>45621.0</v>
      </c>
      <c r="AA1" s="1">
        <v>45622.0</v>
      </c>
      <c r="AB1" s="1">
        <v>45623.0</v>
      </c>
      <c r="AC1" s="1">
        <v>45624.0</v>
      </c>
      <c r="AD1" s="1">
        <v>45625.0</v>
      </c>
      <c r="AE1" s="1">
        <v>45626.0</v>
      </c>
      <c r="AF1" s="1"/>
    </row>
    <row r="2">
      <c r="A2" s="2" t="s">
        <v>0</v>
      </c>
      <c r="B2" s="3">
        <f>'AMAZON - P&amp;L'!B36</f>
        <v>64</v>
      </c>
      <c r="C2" s="3">
        <f>'AMAZON - P&amp;L'!C36</f>
        <v>90</v>
      </c>
      <c r="D2" s="3">
        <f>'AMAZON - P&amp;L'!D36</f>
        <v>73</v>
      </c>
      <c r="E2" s="3">
        <f>'AMAZON - P&amp;L'!E36</f>
        <v>84</v>
      </c>
      <c r="F2" s="3">
        <f>'AMAZON - P&amp;L'!F36</f>
        <v>86</v>
      </c>
      <c r="G2" s="3">
        <f>'AMAZON - P&amp;L'!G36</f>
        <v>77</v>
      </c>
      <c r="H2" s="3">
        <f>'AMAZON - P&amp;L'!H36</f>
        <v>72</v>
      </c>
      <c r="I2" s="3">
        <f>'AMAZON - P&amp;L'!I36</f>
        <v>92</v>
      </c>
      <c r="J2" s="3">
        <f>'AMAZON - P&amp;L'!J36</f>
        <v>87</v>
      </c>
      <c r="K2" s="3">
        <f>'AMAZON - P&amp;L'!K36</f>
        <v>74</v>
      </c>
      <c r="L2" s="3">
        <f>'AMAZON - P&amp;L'!L36</f>
        <v>104</v>
      </c>
      <c r="M2" s="3">
        <f>'AMAZON - P&amp;L'!M36</f>
        <v>98</v>
      </c>
      <c r="N2" s="3">
        <f>'AMAZON - P&amp;L'!N36</f>
        <v>71</v>
      </c>
      <c r="O2" s="3">
        <f>'AMAZON - P&amp;L'!O36</f>
        <v>66</v>
      </c>
      <c r="P2" s="3">
        <f>'AMAZON - P&amp;L'!P36</f>
        <v>53</v>
      </c>
      <c r="Q2" s="3">
        <f>'AMAZON - P&amp;L'!Q36</f>
        <v>61</v>
      </c>
      <c r="R2" s="3">
        <f>'AMAZON - P&amp;L'!R36</f>
        <v>62</v>
      </c>
      <c r="S2" s="3">
        <f>'AMAZON - P&amp;L'!S36</f>
        <v>66</v>
      </c>
      <c r="T2" s="3">
        <f>'AMAZON - P&amp;L'!T36</f>
        <v>69</v>
      </c>
      <c r="U2" s="3">
        <f>'AMAZON - P&amp;L'!U36</f>
        <v>60</v>
      </c>
      <c r="V2" s="3">
        <f>'AMAZON - P&amp;L'!V36</f>
        <v>58</v>
      </c>
      <c r="W2" s="3">
        <f>'AMAZON - P&amp;L'!W36</f>
        <v>83</v>
      </c>
      <c r="X2" s="3">
        <f>'AMAZON - P&amp;L'!X36</f>
        <v>88</v>
      </c>
      <c r="Y2" s="3">
        <f>'AMAZON - P&amp;L'!Y36</f>
        <v>80</v>
      </c>
      <c r="Z2" s="3">
        <f>'AMAZON - P&amp;L'!Z36</f>
        <v>112</v>
      </c>
      <c r="AA2" s="3">
        <f>'AMAZON - P&amp;L'!AA36</f>
        <v>103</v>
      </c>
      <c r="AB2" s="3">
        <f>'AMAZON - P&amp;L'!AB36</f>
        <v>65</v>
      </c>
      <c r="AC2" s="3">
        <f>'AMAZON - P&amp;L'!AC36</f>
        <v>77</v>
      </c>
      <c r="AD2" s="3">
        <f>'AMAZON - P&amp;L'!AD36</f>
        <v>65</v>
      </c>
      <c r="AE2" s="3">
        <f>'AMAZON - P&amp;L'!AE36</f>
        <v>61</v>
      </c>
      <c r="AF2" s="5"/>
    </row>
    <row r="3">
      <c r="A3" s="2" t="s">
        <v>1</v>
      </c>
      <c r="B3" s="4">
        <f>Summary!B27</f>
        <v>20026.6</v>
      </c>
      <c r="C3" s="4">
        <f>Summary!C27</f>
        <v>28799.1</v>
      </c>
      <c r="D3" s="4">
        <f>Summary!D27</f>
        <v>23958</v>
      </c>
      <c r="E3" s="4">
        <f>Summary!E27</f>
        <v>28901.2</v>
      </c>
      <c r="F3" s="4">
        <f>Summary!F27</f>
        <v>29312.82</v>
      </c>
      <c r="G3" s="4">
        <f>Summary!G27</f>
        <v>25501.91</v>
      </c>
      <c r="H3" s="4">
        <f>Summary!H27</f>
        <v>23405.2</v>
      </c>
      <c r="I3" s="4">
        <f>Summary!I27</f>
        <v>29757.41</v>
      </c>
      <c r="J3" s="4">
        <f>Summary!J27</f>
        <v>26825.33</v>
      </c>
      <c r="K3" s="4">
        <f>Summary!K27</f>
        <v>25717.75</v>
      </c>
      <c r="L3" s="4">
        <f>Summary!L27</f>
        <v>34175.4</v>
      </c>
      <c r="M3" s="4">
        <f>Summary!M27</f>
        <v>34082.39</v>
      </c>
      <c r="N3" s="4">
        <f>Summary!N27</f>
        <v>24185.93</v>
      </c>
      <c r="O3" s="4">
        <f>Summary!O27</f>
        <v>23538.46</v>
      </c>
      <c r="P3" s="4">
        <f>Summary!P27</f>
        <v>19208.5</v>
      </c>
      <c r="Q3" s="4">
        <f>Summary!Q27</f>
        <v>21221.84</v>
      </c>
      <c r="R3" s="4">
        <f>Summary!R27</f>
        <v>21889.08</v>
      </c>
      <c r="S3" s="4">
        <f>Summary!S27</f>
        <v>24088.83</v>
      </c>
      <c r="T3" s="4">
        <f>Summary!T27</f>
        <v>24777.77</v>
      </c>
      <c r="U3" s="4">
        <f>Summary!U27</f>
        <v>21848.05</v>
      </c>
      <c r="V3" s="4">
        <f>Summary!V27</f>
        <v>19280.68</v>
      </c>
      <c r="W3" s="4">
        <f>Summary!W27</f>
        <v>24702.67</v>
      </c>
      <c r="X3" s="4">
        <f>Summary!X27</f>
        <v>24365.67</v>
      </c>
      <c r="Y3" s="4">
        <f>Summary!Y27</f>
        <v>22404.61</v>
      </c>
      <c r="Z3" s="4">
        <f>Summary!Z27</f>
        <v>30118.3</v>
      </c>
      <c r="AA3" s="4">
        <f>Summary!AA27</f>
        <v>28511.7</v>
      </c>
      <c r="AB3" s="4">
        <f>Summary!AB27</f>
        <v>18785.01</v>
      </c>
      <c r="AC3" s="4">
        <f>Summary!AC27</f>
        <v>22320.1</v>
      </c>
      <c r="AD3" s="4">
        <f>Summary!AD27</f>
        <v>19004.69</v>
      </c>
      <c r="AE3" s="4">
        <f>Summary!AE27</f>
        <v>18452.12</v>
      </c>
      <c r="AF3" s="4">
        <f>Summary!AF27</f>
        <v>23985.36</v>
      </c>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row>
    <row r="7">
      <c r="A7" s="6"/>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row>
    <row r="8">
      <c r="A8" s="6"/>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6"/>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6"/>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row>
    <row r="11">
      <c r="A11" s="6"/>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6"/>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6"/>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row>
    <row r="15">
      <c r="A15" s="6"/>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row>
    <row r="16">
      <c r="A16" s="6"/>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6"/>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c r="A18" s="6"/>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row>
    <row r="19">
      <c r="A19" s="6"/>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row>
    <row r="20">
      <c r="A20" s="6"/>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row>
    <row r="21">
      <c r="A21" s="6"/>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v>45627.0</v>
      </c>
      <c r="C1" s="1">
        <v>45628.0</v>
      </c>
      <c r="D1" s="1">
        <v>45629.0</v>
      </c>
      <c r="E1" s="1">
        <v>45630.0</v>
      </c>
      <c r="F1" s="1">
        <v>45631.0</v>
      </c>
      <c r="G1" s="1">
        <v>45632.0</v>
      </c>
      <c r="H1" s="1">
        <v>45633.0</v>
      </c>
      <c r="I1" s="1">
        <v>45634.0</v>
      </c>
      <c r="J1" s="1">
        <v>45635.0</v>
      </c>
      <c r="K1" s="1">
        <v>45636.0</v>
      </c>
      <c r="L1" s="1">
        <v>45637.0</v>
      </c>
      <c r="M1" s="1">
        <v>45638.0</v>
      </c>
      <c r="N1" s="1">
        <v>45639.0</v>
      </c>
      <c r="O1" s="1">
        <v>45640.0</v>
      </c>
      <c r="P1" s="1">
        <v>45641.0</v>
      </c>
      <c r="Q1" s="1">
        <v>45642.0</v>
      </c>
      <c r="R1" s="1">
        <v>45643.0</v>
      </c>
      <c r="S1" s="1">
        <v>45644.0</v>
      </c>
      <c r="T1" s="1">
        <v>45645.0</v>
      </c>
      <c r="U1" s="1">
        <v>45646.0</v>
      </c>
      <c r="V1" s="1">
        <v>45647.0</v>
      </c>
      <c r="W1" s="1">
        <v>45648.0</v>
      </c>
      <c r="X1" s="1">
        <v>45649.0</v>
      </c>
      <c r="Y1" s="1">
        <v>45650.0</v>
      </c>
      <c r="Z1" s="1">
        <v>45651.0</v>
      </c>
      <c r="AA1" s="1">
        <v>45652.0</v>
      </c>
      <c r="AB1" s="1">
        <v>45653.0</v>
      </c>
      <c r="AC1" s="1">
        <v>45654.0</v>
      </c>
      <c r="AD1" s="1">
        <v>45655.0</v>
      </c>
      <c r="AE1" s="1">
        <v>45656.0</v>
      </c>
      <c r="AF1" s="1">
        <v>45657.0</v>
      </c>
    </row>
    <row r="2">
      <c r="A2" s="2" t="s">
        <v>0</v>
      </c>
      <c r="B2" s="3">
        <f>'DTC - P&amp;L'!B65</f>
        <v>60</v>
      </c>
      <c r="C2" s="3">
        <f>'DTC - P&amp;L'!C65</f>
        <v>53</v>
      </c>
      <c r="D2" s="3">
        <f>'DTC - P&amp;L'!D65</f>
        <v>55</v>
      </c>
      <c r="E2" s="3">
        <f>'DTC - P&amp;L'!E65</f>
        <v>67</v>
      </c>
      <c r="F2" s="3">
        <f>'DTC - P&amp;L'!F65</f>
        <v>69</v>
      </c>
      <c r="G2" s="3">
        <f>'DTC - P&amp;L'!G65</f>
        <v>63</v>
      </c>
      <c r="H2" s="3">
        <f>'DTC - P&amp;L'!H65</f>
        <v>69</v>
      </c>
      <c r="I2" s="3">
        <f>'DTC - P&amp;L'!I65</f>
        <v>74</v>
      </c>
      <c r="J2" s="3">
        <f>'DTC - P&amp;L'!J65</f>
        <v>71</v>
      </c>
      <c r="K2" s="3">
        <f>'DTC - P&amp;L'!K65</f>
        <v>62</v>
      </c>
      <c r="L2" s="3">
        <f>'DTC - P&amp;L'!L65</f>
        <v>98</v>
      </c>
      <c r="M2" s="3">
        <f>'DTC - P&amp;L'!M65</f>
        <v>84</v>
      </c>
      <c r="N2" s="3">
        <f>'DTC - P&amp;L'!N65</f>
        <v>53</v>
      </c>
      <c r="O2" s="3">
        <f>'DTC - P&amp;L'!O65</f>
        <v>68</v>
      </c>
      <c r="P2" s="3">
        <f>'DTC - P&amp;L'!P65</f>
        <v>46</v>
      </c>
      <c r="Q2" s="3">
        <f>'DTC - P&amp;L'!Q65</f>
        <v>37</v>
      </c>
      <c r="R2" s="3">
        <f>'DTC - P&amp;L'!R65</f>
        <v>60</v>
      </c>
      <c r="S2" s="3">
        <f>'DTC - P&amp;L'!S65</f>
        <v>88</v>
      </c>
      <c r="T2" s="3">
        <f>'DTC - P&amp;L'!T65</f>
        <v>93</v>
      </c>
      <c r="U2" s="3">
        <f>'DTC - P&amp;L'!U65</f>
        <v>72</v>
      </c>
      <c r="V2" s="3">
        <f>'DTC - P&amp;L'!V65</f>
        <v>80</v>
      </c>
      <c r="W2" s="3">
        <f>'DTC - P&amp;L'!W65</f>
        <v>86</v>
      </c>
      <c r="X2" s="3">
        <f>'DTC - P&amp;L'!X65</f>
        <v>119</v>
      </c>
      <c r="Y2" s="3">
        <f>'DTC - P&amp;L'!Y65</f>
        <v>112</v>
      </c>
      <c r="Z2" s="3">
        <f>'DTC - P&amp;L'!Z65</f>
        <v>114</v>
      </c>
      <c r="AA2" s="3">
        <f>'DTC - P&amp;L'!AA65</f>
        <v>144</v>
      </c>
      <c r="AB2" s="3">
        <f>'DTC - P&amp;L'!AB65</f>
        <v>123</v>
      </c>
      <c r="AC2" s="3">
        <f>'DTC - P&amp;L'!AC65</f>
        <v>148</v>
      </c>
      <c r="AD2" s="3">
        <f>'DTC - P&amp;L'!AD65</f>
        <v>126</v>
      </c>
      <c r="AE2" s="3">
        <f>'DTC - P&amp;L'!AE65</f>
        <v>144</v>
      </c>
      <c r="AF2" s="3">
        <f>'DTC - P&amp;L'!AF65</f>
        <v>127</v>
      </c>
    </row>
    <row r="3">
      <c r="A3" s="2" t="s">
        <v>1</v>
      </c>
      <c r="B3" s="4">
        <f>Summary!B9</f>
        <v>138390.4718</v>
      </c>
      <c r="C3" s="4">
        <f>Summary!C9</f>
        <v>151225.5227</v>
      </c>
      <c r="D3" s="4">
        <f>Summary!D9</f>
        <v>151451.2153</v>
      </c>
      <c r="E3" s="4">
        <f>Summary!E9</f>
        <v>99608.55856</v>
      </c>
      <c r="F3" s="4">
        <f>Summary!F9</f>
        <v>103556.7319</v>
      </c>
      <c r="G3" s="4">
        <f>Summary!G9</f>
        <v>90242.15517</v>
      </c>
      <c r="H3" s="4">
        <f>Summary!H9</f>
        <v>90339.03372</v>
      </c>
      <c r="I3" s="4">
        <f>Summary!I9</f>
        <v>88015.0469</v>
      </c>
      <c r="J3" s="4">
        <f>Summary!J9</f>
        <v>89539.21169</v>
      </c>
      <c r="K3" s="4">
        <f>Summary!K9</f>
        <v>72725.43853</v>
      </c>
      <c r="L3" s="4">
        <f>Summary!L9</f>
        <v>78596.71537</v>
      </c>
      <c r="M3" s="4">
        <f>Summary!M9</f>
        <v>84803.01809</v>
      </c>
      <c r="N3" s="4">
        <f>Summary!N9</f>
        <v>76818.45172</v>
      </c>
      <c r="O3" s="4">
        <f>Summary!O9</f>
        <v>91496.63395</v>
      </c>
      <c r="P3" s="4">
        <f>Summary!P9</f>
        <v>70242.46583</v>
      </c>
      <c r="Q3" s="4">
        <f>Summary!Q9</f>
        <v>64001.05221</v>
      </c>
      <c r="R3" s="4">
        <f>Summary!R9</f>
        <v>64884.18495</v>
      </c>
      <c r="S3" s="4">
        <f>Summary!S9</f>
        <v>68533.3404</v>
      </c>
      <c r="T3" s="4">
        <f>Summary!T9</f>
        <v>76718.71557</v>
      </c>
      <c r="U3" s="4">
        <f>Summary!U9</f>
        <v>53888.58966</v>
      </c>
      <c r="V3" s="4">
        <f>Summary!V9</f>
        <v>44310.70407</v>
      </c>
      <c r="W3" s="4">
        <f>Summary!W9</f>
        <v>40814.08164</v>
      </c>
      <c r="X3" s="4">
        <f>Summary!X9</f>
        <v>48717.22009</v>
      </c>
      <c r="Y3" s="4">
        <f>Summary!Y9</f>
        <v>48642.24703</v>
      </c>
      <c r="Z3" s="4">
        <f>Summary!Z9</f>
        <v>54999.72476</v>
      </c>
      <c r="AA3" s="4">
        <f>Summary!AA9</f>
        <v>58386.21454</v>
      </c>
      <c r="AB3" s="4">
        <f>Summary!AB9</f>
        <v>44684.70386</v>
      </c>
      <c r="AC3" s="4">
        <f>Summary!AC9</f>
        <v>47128.50474</v>
      </c>
      <c r="AD3" s="4">
        <f>Summary!AD9</f>
        <v>42284.84627</v>
      </c>
      <c r="AE3" s="4">
        <f>Summary!AE9</f>
        <v>45259.8227</v>
      </c>
      <c r="AF3" s="4">
        <f>Summary!AF9</f>
        <v>40433.49048</v>
      </c>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row>
    <row r="7">
      <c r="B7" s="7"/>
      <c r="C7" s="7"/>
      <c r="D7" s="7"/>
      <c r="E7" s="7"/>
      <c r="F7" s="7"/>
      <c r="G7" s="7"/>
      <c r="H7" s="7"/>
      <c r="I7" s="7"/>
      <c r="J7" s="7"/>
      <c r="K7" s="7"/>
      <c r="L7" s="7"/>
      <c r="M7" s="7"/>
      <c r="N7" s="7"/>
      <c r="O7" s="5"/>
      <c r="P7" s="5"/>
      <c r="Q7" s="5"/>
      <c r="R7" s="5"/>
      <c r="S7" s="5"/>
      <c r="T7" s="5"/>
      <c r="U7" s="5"/>
      <c r="V7" s="5"/>
      <c r="W7" s="5"/>
      <c r="X7" s="5"/>
      <c r="Y7" s="5"/>
      <c r="Z7" s="5"/>
      <c r="AA7" s="5"/>
      <c r="AB7" s="5"/>
      <c r="AC7" s="5"/>
      <c r="AD7" s="5"/>
      <c r="AE7" s="5"/>
      <c r="AF7" s="5"/>
    </row>
    <row r="8">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6"/>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row>
    <row r="11">
      <c r="A11" s="6"/>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6"/>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6"/>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row>
    <row r="15">
      <c r="A15" s="6"/>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row>
    <row r="16">
      <c r="A16" s="6"/>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6"/>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c r="A18" s="6"/>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row>
    <row r="19">
      <c r="A19" s="6"/>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row>
    <row r="20">
      <c r="A20" s="6"/>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row>
    <row r="21">
      <c r="A21" s="6"/>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32.5"/>
    <col customWidth="1" min="2" max="2" width="11.75"/>
    <col customWidth="1" min="3" max="6" width="10.25"/>
    <col customWidth="1" min="7" max="7" width="10.75"/>
    <col customWidth="1" min="8" max="13" width="10.25"/>
    <col customWidth="1" min="14" max="14" width="11.25"/>
    <col customWidth="1" min="15" max="24" width="10.25"/>
    <col customWidth="1" min="25" max="25" width="10.63"/>
    <col customWidth="1" min="26" max="28" width="10.25"/>
    <col customWidth="1" min="29" max="29" width="11.0"/>
    <col customWidth="1" min="30" max="32" width="10.25"/>
  </cols>
  <sheetData>
    <row r="1">
      <c r="A1" s="8" t="s">
        <v>2</v>
      </c>
      <c r="B1" s="9">
        <v>45658.0</v>
      </c>
      <c r="C1" s="9">
        <v>45659.0</v>
      </c>
      <c r="D1" s="9">
        <v>45660.0</v>
      </c>
      <c r="E1" s="9">
        <v>45661.0</v>
      </c>
      <c r="F1" s="9">
        <v>45662.0</v>
      </c>
      <c r="G1" s="9">
        <v>45663.0</v>
      </c>
      <c r="H1" s="9">
        <v>45664.0</v>
      </c>
      <c r="I1" s="9">
        <v>45665.0</v>
      </c>
      <c r="J1" s="9">
        <v>45666.0</v>
      </c>
      <c r="K1" s="9">
        <v>45667.0</v>
      </c>
      <c r="L1" s="9">
        <v>45668.0</v>
      </c>
      <c r="M1" s="9">
        <v>45669.0</v>
      </c>
      <c r="N1" s="9">
        <v>45670.0</v>
      </c>
      <c r="O1" s="9">
        <v>45671.0</v>
      </c>
      <c r="P1" s="9">
        <v>45672.0</v>
      </c>
      <c r="Q1" s="9">
        <v>45673.0</v>
      </c>
      <c r="R1" s="9">
        <v>45674.0</v>
      </c>
      <c r="S1" s="9">
        <v>45675.0</v>
      </c>
      <c r="T1" s="9">
        <v>45676.0</v>
      </c>
      <c r="U1" s="9">
        <v>45677.0</v>
      </c>
      <c r="V1" s="9">
        <v>45678.0</v>
      </c>
      <c r="W1" s="9">
        <v>45679.0</v>
      </c>
      <c r="X1" s="9">
        <v>45680.0</v>
      </c>
      <c r="Y1" s="10">
        <v>45681.0</v>
      </c>
      <c r="Z1" s="9">
        <v>45682.0</v>
      </c>
      <c r="AA1" s="9">
        <v>45683.0</v>
      </c>
      <c r="AB1" s="9">
        <v>45684.0</v>
      </c>
      <c r="AC1" s="9">
        <v>45685.0</v>
      </c>
      <c r="AD1" s="9">
        <v>45686.0</v>
      </c>
      <c r="AE1" s="9">
        <v>45687.0</v>
      </c>
      <c r="AF1" s="9">
        <v>45688.0</v>
      </c>
    </row>
    <row r="2">
      <c r="B2" s="11" t="s">
        <v>3</v>
      </c>
      <c r="C2" s="11" t="s">
        <v>4</v>
      </c>
      <c r="D2" s="11" t="s">
        <v>5</v>
      </c>
      <c r="E2" s="11" t="s">
        <v>6</v>
      </c>
      <c r="F2" s="11" t="s">
        <v>7</v>
      </c>
      <c r="G2" s="11" t="s">
        <v>8</v>
      </c>
      <c r="H2" s="11" t="s">
        <v>9</v>
      </c>
      <c r="I2" s="11" t="s">
        <v>3</v>
      </c>
      <c r="J2" s="11" t="s">
        <v>4</v>
      </c>
      <c r="K2" s="11" t="s">
        <v>5</v>
      </c>
      <c r="L2" s="11" t="s">
        <v>6</v>
      </c>
      <c r="M2" s="11" t="s">
        <v>7</v>
      </c>
      <c r="N2" s="11" t="s">
        <v>8</v>
      </c>
      <c r="O2" s="11" t="s">
        <v>9</v>
      </c>
      <c r="P2" s="11" t="s">
        <v>3</v>
      </c>
      <c r="Q2" s="11" t="s">
        <v>4</v>
      </c>
      <c r="R2" s="11" t="s">
        <v>5</v>
      </c>
      <c r="S2" s="11" t="s">
        <v>6</v>
      </c>
      <c r="T2" s="11" t="s">
        <v>7</v>
      </c>
      <c r="U2" s="11" t="s">
        <v>8</v>
      </c>
      <c r="V2" s="11" t="s">
        <v>9</v>
      </c>
      <c r="W2" s="11" t="s">
        <v>3</v>
      </c>
      <c r="X2" s="11" t="s">
        <v>4</v>
      </c>
      <c r="Y2" s="11" t="s">
        <v>5</v>
      </c>
      <c r="Z2" s="11" t="s">
        <v>6</v>
      </c>
      <c r="AA2" s="11" t="s">
        <v>7</v>
      </c>
      <c r="AB2" s="11" t="s">
        <v>8</v>
      </c>
      <c r="AC2" s="11" t="s">
        <v>9</v>
      </c>
      <c r="AD2" s="11" t="s">
        <v>3</v>
      </c>
      <c r="AE2" s="11" t="s">
        <v>4</v>
      </c>
      <c r="AF2" s="11" t="s">
        <v>5</v>
      </c>
    </row>
    <row r="3" ht="40.5" customHeight="1">
      <c r="A3" s="12" t="s">
        <v>10</v>
      </c>
      <c r="B3" s="13"/>
      <c r="C3" s="13"/>
      <c r="D3" s="14" t="s">
        <v>11</v>
      </c>
      <c r="E3" s="13"/>
      <c r="F3" s="13"/>
      <c r="G3" s="13"/>
      <c r="H3" s="13"/>
      <c r="I3" s="15" t="s">
        <v>12</v>
      </c>
      <c r="J3" s="13"/>
      <c r="K3" s="13"/>
      <c r="L3" s="13"/>
      <c r="M3" s="13"/>
      <c r="N3" s="13"/>
      <c r="O3" s="15" t="s">
        <v>13</v>
      </c>
      <c r="P3" s="15" t="s">
        <v>14</v>
      </c>
      <c r="Q3" s="15" t="s">
        <v>15</v>
      </c>
      <c r="R3" s="15" t="s">
        <v>16</v>
      </c>
      <c r="S3" s="16"/>
      <c r="T3" s="16"/>
      <c r="U3" s="13"/>
      <c r="V3" s="13"/>
      <c r="W3" s="15" t="s">
        <v>17</v>
      </c>
      <c r="X3" s="15" t="s">
        <v>18</v>
      </c>
      <c r="Y3" s="15" t="s">
        <v>19</v>
      </c>
      <c r="Z3" s="16"/>
      <c r="AA3" s="16"/>
      <c r="AB3" s="15" t="s">
        <v>20</v>
      </c>
      <c r="AC3" s="13"/>
      <c r="AD3" s="13"/>
      <c r="AE3" s="13"/>
      <c r="AF3" s="17" t="s">
        <v>21</v>
      </c>
    </row>
    <row r="4" ht="28.5" customHeight="1">
      <c r="B4" s="13"/>
      <c r="C4" s="13"/>
      <c r="D4" s="14" t="s">
        <v>22</v>
      </c>
      <c r="E4" s="13"/>
      <c r="F4" s="13"/>
      <c r="G4" s="13"/>
      <c r="H4" s="13"/>
      <c r="I4" s="13"/>
      <c r="J4" s="13"/>
      <c r="K4" s="13"/>
      <c r="L4" s="13"/>
      <c r="M4" s="13"/>
      <c r="N4" s="13"/>
      <c r="O4" s="15" t="s">
        <v>23</v>
      </c>
      <c r="P4" s="16"/>
      <c r="Q4" s="16"/>
      <c r="R4" s="15" t="s">
        <v>24</v>
      </c>
      <c r="U4" s="15" t="s">
        <v>25</v>
      </c>
      <c r="W4" s="16"/>
      <c r="X4" s="16"/>
      <c r="Y4" s="16"/>
      <c r="Z4" s="16"/>
      <c r="AA4" s="16"/>
      <c r="AB4" s="15" t="s">
        <v>26</v>
      </c>
      <c r="AC4" s="13"/>
      <c r="AD4" s="13"/>
      <c r="AE4" s="13"/>
      <c r="AF4" s="13"/>
    </row>
    <row r="5" ht="27.75" customHeight="1">
      <c r="B5" s="13"/>
      <c r="C5" s="13"/>
      <c r="D5" s="13"/>
      <c r="E5" s="13"/>
      <c r="F5" s="13"/>
      <c r="G5" s="13"/>
      <c r="H5" s="13"/>
      <c r="I5" s="13"/>
      <c r="J5" s="13"/>
      <c r="K5" s="13"/>
      <c r="L5" s="13"/>
      <c r="M5" s="13"/>
      <c r="N5" s="13"/>
      <c r="O5" s="18"/>
      <c r="P5" s="13"/>
      <c r="Q5" s="13"/>
      <c r="R5" s="13"/>
      <c r="S5" s="13"/>
      <c r="T5" s="13"/>
      <c r="U5" s="13"/>
      <c r="V5" s="13"/>
      <c r="W5" s="13"/>
      <c r="X5" s="13"/>
      <c r="Y5" s="13"/>
      <c r="Z5" s="18"/>
      <c r="AA5" s="13"/>
      <c r="AB5" s="13"/>
      <c r="AC5" s="13"/>
      <c r="AD5" s="13"/>
      <c r="AE5" s="13"/>
      <c r="AF5" s="13"/>
    </row>
    <row r="6" ht="30.75" customHeight="1">
      <c r="B6" s="13"/>
      <c r="C6" s="13"/>
      <c r="D6" s="13"/>
      <c r="E6" s="13"/>
      <c r="F6" s="13"/>
      <c r="G6" s="13"/>
      <c r="H6" s="13"/>
      <c r="I6" s="13"/>
      <c r="J6" s="13"/>
      <c r="K6" s="13"/>
      <c r="L6" s="13"/>
      <c r="M6" s="13"/>
      <c r="N6" s="18"/>
      <c r="O6" s="18"/>
      <c r="P6" s="13"/>
      <c r="Q6" s="13"/>
      <c r="R6" s="13"/>
      <c r="S6" s="13"/>
      <c r="T6" s="13"/>
      <c r="U6" s="13"/>
      <c r="V6" s="13"/>
      <c r="W6" s="13"/>
      <c r="X6" s="13"/>
      <c r="Y6" s="13"/>
      <c r="Z6" s="18"/>
      <c r="AA6" s="13"/>
      <c r="AB6" s="13"/>
      <c r="AC6" s="13"/>
      <c r="AD6" s="13"/>
      <c r="AE6" s="13"/>
      <c r="AF6" s="13"/>
    </row>
    <row r="7" ht="33.0" customHeight="1">
      <c r="B7" s="18"/>
      <c r="C7" s="18"/>
      <c r="D7" s="18"/>
      <c r="E7" s="18"/>
      <c r="F7" s="18"/>
      <c r="G7" s="18"/>
      <c r="H7" s="18"/>
      <c r="I7" s="18"/>
      <c r="J7" s="18"/>
      <c r="K7" s="18"/>
      <c r="L7" s="18"/>
      <c r="M7" s="18"/>
      <c r="N7" s="18"/>
      <c r="O7" s="18"/>
      <c r="P7" s="18"/>
      <c r="Q7" s="18"/>
      <c r="R7" s="18"/>
      <c r="S7" s="18"/>
      <c r="T7" s="18"/>
      <c r="U7" s="18"/>
      <c r="V7" s="18"/>
      <c r="W7" s="18"/>
      <c r="X7" s="18"/>
      <c r="Y7" s="18"/>
      <c r="Z7" s="19"/>
      <c r="AA7" s="20"/>
      <c r="AB7" s="18"/>
      <c r="AC7" s="18"/>
      <c r="AD7" s="18"/>
      <c r="AE7" s="18"/>
      <c r="AF7" s="18"/>
    </row>
    <row r="8" ht="33.0" customHeight="1">
      <c r="B8" s="18"/>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c r="A9" s="21" t="s">
        <v>27</v>
      </c>
      <c r="B9" s="22">
        <f t="shared" ref="B9:AF9" si="1">SUM(B10,B17,B24)</f>
        <v>138390.4718</v>
      </c>
      <c r="C9" s="22">
        <f t="shared" si="1"/>
        <v>151225.5227</v>
      </c>
      <c r="D9" s="22">
        <f t="shared" si="1"/>
        <v>151451.2153</v>
      </c>
      <c r="E9" s="22">
        <f t="shared" si="1"/>
        <v>99608.55856</v>
      </c>
      <c r="F9" s="22">
        <f t="shared" si="1"/>
        <v>103556.7319</v>
      </c>
      <c r="G9" s="22">
        <f t="shared" si="1"/>
        <v>90242.15517</v>
      </c>
      <c r="H9" s="22">
        <f t="shared" si="1"/>
        <v>90339.03372</v>
      </c>
      <c r="I9" s="22">
        <f t="shared" si="1"/>
        <v>88015.0469</v>
      </c>
      <c r="J9" s="22">
        <f t="shared" si="1"/>
        <v>89539.21169</v>
      </c>
      <c r="K9" s="22">
        <f t="shared" si="1"/>
        <v>72725.43853</v>
      </c>
      <c r="L9" s="22">
        <f t="shared" si="1"/>
        <v>78596.71537</v>
      </c>
      <c r="M9" s="22">
        <f t="shared" si="1"/>
        <v>84803.01809</v>
      </c>
      <c r="N9" s="22">
        <f t="shared" si="1"/>
        <v>76818.45172</v>
      </c>
      <c r="O9" s="22">
        <f t="shared" si="1"/>
        <v>91496.63395</v>
      </c>
      <c r="P9" s="22">
        <f t="shared" si="1"/>
        <v>70242.46583</v>
      </c>
      <c r="Q9" s="22">
        <f t="shared" si="1"/>
        <v>64001.05221</v>
      </c>
      <c r="R9" s="22">
        <f t="shared" si="1"/>
        <v>64884.18495</v>
      </c>
      <c r="S9" s="22">
        <f t="shared" si="1"/>
        <v>68533.3404</v>
      </c>
      <c r="T9" s="22">
        <f t="shared" si="1"/>
        <v>76718.71557</v>
      </c>
      <c r="U9" s="22">
        <f t="shared" si="1"/>
        <v>53888.58966</v>
      </c>
      <c r="V9" s="22">
        <f t="shared" si="1"/>
        <v>44310.70407</v>
      </c>
      <c r="W9" s="22">
        <f t="shared" si="1"/>
        <v>40814.08164</v>
      </c>
      <c r="X9" s="22">
        <f t="shared" si="1"/>
        <v>48717.22009</v>
      </c>
      <c r="Y9" s="22">
        <f t="shared" si="1"/>
        <v>48642.24703</v>
      </c>
      <c r="Z9" s="22">
        <f t="shared" si="1"/>
        <v>54999.72476</v>
      </c>
      <c r="AA9" s="22">
        <f t="shared" si="1"/>
        <v>58386.21454</v>
      </c>
      <c r="AB9" s="22">
        <f t="shared" si="1"/>
        <v>44684.70386</v>
      </c>
      <c r="AC9" s="22">
        <f t="shared" si="1"/>
        <v>47128.50474</v>
      </c>
      <c r="AD9" s="22">
        <f t="shared" si="1"/>
        <v>42284.84627</v>
      </c>
      <c r="AE9" s="22">
        <f t="shared" si="1"/>
        <v>45259.8227</v>
      </c>
      <c r="AF9" s="22">
        <f t="shared" si="1"/>
        <v>40433.49048</v>
      </c>
    </row>
    <row r="10" collapsed="1">
      <c r="A10" s="23" t="s">
        <v>28</v>
      </c>
      <c r="B10" s="24">
        <f t="shared" ref="B10:AF10" si="2">sum(B11:B16)</f>
        <v>32513.25</v>
      </c>
      <c r="C10" s="24">
        <f t="shared" si="2"/>
        <v>27793.37</v>
      </c>
      <c r="D10" s="24">
        <f t="shared" si="2"/>
        <v>28794.1</v>
      </c>
      <c r="E10" s="24">
        <f t="shared" si="2"/>
        <v>32011.86</v>
      </c>
      <c r="F10" s="24">
        <f t="shared" si="2"/>
        <v>33804.54</v>
      </c>
      <c r="G10" s="24">
        <f t="shared" si="2"/>
        <v>25939.48</v>
      </c>
      <c r="H10" s="24">
        <f t="shared" si="2"/>
        <v>26740.41</v>
      </c>
      <c r="I10" s="24">
        <f t="shared" si="2"/>
        <v>28657.92</v>
      </c>
      <c r="J10" s="24">
        <f t="shared" si="2"/>
        <v>29107.52</v>
      </c>
      <c r="K10" s="24">
        <f t="shared" si="2"/>
        <v>27635.11</v>
      </c>
      <c r="L10" s="24">
        <f t="shared" si="2"/>
        <v>37672.51</v>
      </c>
      <c r="M10" s="24">
        <f t="shared" si="2"/>
        <v>36590.24</v>
      </c>
      <c r="N10" s="24">
        <f t="shared" si="2"/>
        <v>22079.8</v>
      </c>
      <c r="O10" s="24">
        <f t="shared" si="2"/>
        <v>26668.09</v>
      </c>
      <c r="P10" s="24">
        <f t="shared" si="2"/>
        <v>19069.89</v>
      </c>
      <c r="Q10" s="24">
        <f t="shared" si="2"/>
        <v>16947.27</v>
      </c>
      <c r="R10" s="24">
        <f t="shared" si="2"/>
        <v>22583.98</v>
      </c>
      <c r="S10" s="24">
        <f t="shared" si="2"/>
        <v>31568.9</v>
      </c>
      <c r="T10" s="24">
        <f t="shared" si="2"/>
        <v>29867.28</v>
      </c>
      <c r="U10" s="24">
        <f t="shared" si="2"/>
        <v>26841.38</v>
      </c>
      <c r="V10" s="24">
        <f t="shared" si="2"/>
        <v>28290.33</v>
      </c>
      <c r="W10" s="24">
        <f t="shared" si="2"/>
        <v>29576.07</v>
      </c>
      <c r="X10" s="24">
        <f t="shared" si="2"/>
        <v>39732.91</v>
      </c>
      <c r="Y10" s="24">
        <f t="shared" si="2"/>
        <v>38107.31</v>
      </c>
      <c r="Z10" s="24">
        <f t="shared" si="2"/>
        <v>38452.85</v>
      </c>
      <c r="AA10" s="24">
        <f t="shared" si="2"/>
        <v>47344.48</v>
      </c>
      <c r="AB10" s="24">
        <f t="shared" si="2"/>
        <v>36140.19</v>
      </c>
      <c r="AC10" s="24">
        <f t="shared" si="2"/>
        <v>43054.73</v>
      </c>
      <c r="AD10" s="24">
        <f t="shared" si="2"/>
        <v>37377.65</v>
      </c>
      <c r="AE10" s="24">
        <f t="shared" si="2"/>
        <v>40595.34</v>
      </c>
      <c r="AF10" s="24">
        <f t="shared" si="2"/>
        <v>35862.51</v>
      </c>
    </row>
    <row r="11" hidden="1" outlineLevel="1">
      <c r="A11" s="25" t="s">
        <v>29</v>
      </c>
      <c r="B11" s="26">
        <v>12382.12</v>
      </c>
      <c r="C11" s="26">
        <v>11605.0</v>
      </c>
      <c r="D11" s="26">
        <v>12358.05</v>
      </c>
      <c r="E11" s="26">
        <v>17039.5</v>
      </c>
      <c r="F11" s="26">
        <v>16960.2</v>
      </c>
      <c r="G11" s="26">
        <v>14331.3</v>
      </c>
      <c r="H11" s="26">
        <v>15021.0</v>
      </c>
      <c r="I11" s="26">
        <v>17465.6</v>
      </c>
      <c r="J11" s="26">
        <v>15843.6</v>
      </c>
      <c r="K11" s="26">
        <v>15047.7</v>
      </c>
      <c r="L11" s="26">
        <v>25198.6</v>
      </c>
      <c r="M11" s="26">
        <v>21421.2</v>
      </c>
      <c r="N11" s="26">
        <v>13093.4</v>
      </c>
      <c r="O11" s="26">
        <v>15569.0</v>
      </c>
      <c r="P11" s="26">
        <v>11748.6</v>
      </c>
      <c r="Q11" s="26">
        <v>9660.4</v>
      </c>
      <c r="R11" s="26">
        <v>14207.3</v>
      </c>
      <c r="S11" s="26">
        <v>20091.2</v>
      </c>
      <c r="T11" s="26">
        <v>18290.8</v>
      </c>
      <c r="U11" s="26">
        <v>17758.2</v>
      </c>
      <c r="V11" s="26">
        <v>19615.8</v>
      </c>
      <c r="W11" s="26">
        <v>19700.65</v>
      </c>
      <c r="X11" s="26">
        <v>26633.35</v>
      </c>
      <c r="Y11" s="26">
        <v>24376.1</v>
      </c>
      <c r="Z11" s="26">
        <v>23492.55</v>
      </c>
      <c r="AA11" s="26">
        <v>29612.0</v>
      </c>
      <c r="AB11" s="26">
        <v>24275.15</v>
      </c>
      <c r="AC11" s="26">
        <v>30845.5</v>
      </c>
      <c r="AD11" s="26">
        <v>26298.85</v>
      </c>
      <c r="AE11" s="26">
        <v>29790.65</v>
      </c>
      <c r="AF11" s="26">
        <v>26643.65</v>
      </c>
    </row>
    <row r="12" hidden="1" outlineLevel="1">
      <c r="A12" s="25" t="s">
        <v>30</v>
      </c>
      <c r="B12" s="26">
        <v>11484.08</v>
      </c>
      <c r="C12" s="26">
        <v>8466.2</v>
      </c>
      <c r="D12" s="26">
        <v>8023.15</v>
      </c>
      <c r="E12" s="26">
        <v>7842.2</v>
      </c>
      <c r="F12" s="26">
        <v>9018.4</v>
      </c>
      <c r="G12" s="26">
        <v>5711.4</v>
      </c>
      <c r="H12" s="26">
        <v>5676.0</v>
      </c>
      <c r="I12" s="26">
        <v>5167.6</v>
      </c>
      <c r="J12" s="26">
        <v>6817.4</v>
      </c>
      <c r="K12" s="26">
        <v>6827.9</v>
      </c>
      <c r="L12" s="26">
        <v>5878.7</v>
      </c>
      <c r="M12" s="26">
        <v>8233.4</v>
      </c>
      <c r="N12" s="26">
        <v>4279.4</v>
      </c>
      <c r="O12" s="26">
        <v>5128.8</v>
      </c>
      <c r="P12" s="26">
        <v>2789.0</v>
      </c>
      <c r="Q12" s="26">
        <v>3011.45</v>
      </c>
      <c r="R12" s="26">
        <v>3294.1</v>
      </c>
      <c r="S12" s="26">
        <v>5084.2</v>
      </c>
      <c r="T12" s="26">
        <v>5376.3</v>
      </c>
      <c r="U12" s="26">
        <v>3963.2</v>
      </c>
      <c r="V12" s="26">
        <v>3463.4</v>
      </c>
      <c r="W12" s="26">
        <v>4752.1</v>
      </c>
      <c r="X12" s="26">
        <v>6272.2</v>
      </c>
      <c r="Y12" s="26">
        <v>7388.0</v>
      </c>
      <c r="Z12" s="26">
        <v>8210.3</v>
      </c>
      <c r="AA12" s="26">
        <v>9821.9</v>
      </c>
      <c r="AB12" s="26">
        <v>5451.0</v>
      </c>
      <c r="AC12" s="26">
        <v>4807.1</v>
      </c>
      <c r="AD12" s="26">
        <v>4501.0</v>
      </c>
      <c r="AE12" s="26">
        <v>3853.8</v>
      </c>
      <c r="AF12" s="26">
        <v>3031.0</v>
      </c>
    </row>
    <row r="13" hidden="1" outlineLevel="1">
      <c r="A13" s="25" t="s">
        <v>31</v>
      </c>
      <c r="B13" s="26">
        <v>0.0</v>
      </c>
      <c r="C13" s="26">
        <v>0.0</v>
      </c>
      <c r="D13" s="26">
        <v>0.0</v>
      </c>
      <c r="E13" s="26">
        <v>0.0</v>
      </c>
      <c r="F13" s="26">
        <v>0.0</v>
      </c>
      <c r="G13" s="26">
        <v>0.0</v>
      </c>
      <c r="H13" s="26">
        <v>0.0</v>
      </c>
      <c r="I13" s="26">
        <v>0.0</v>
      </c>
      <c r="J13" s="26">
        <v>0.0</v>
      </c>
      <c r="K13" s="26">
        <v>39.99</v>
      </c>
      <c r="L13" s="26">
        <v>0.0</v>
      </c>
      <c r="M13" s="26">
        <v>0.0</v>
      </c>
      <c r="N13" s="26">
        <v>39.99</v>
      </c>
      <c r="O13" s="26">
        <v>0.0</v>
      </c>
      <c r="P13" s="26">
        <v>0.0</v>
      </c>
      <c r="Q13" s="26">
        <v>0.0</v>
      </c>
      <c r="R13" s="26">
        <v>0.0</v>
      </c>
      <c r="S13" s="26">
        <v>39.99</v>
      </c>
      <c r="T13" s="26">
        <v>109.96</v>
      </c>
      <c r="U13" s="26">
        <v>0.0</v>
      </c>
      <c r="V13" s="26">
        <v>0.0</v>
      </c>
      <c r="W13" s="26">
        <v>0.0</v>
      </c>
      <c r="X13" s="26">
        <v>29.99</v>
      </c>
      <c r="Y13" s="26">
        <v>39.99</v>
      </c>
      <c r="Z13" s="26">
        <v>0.0</v>
      </c>
      <c r="AA13" s="26">
        <v>0.0</v>
      </c>
      <c r="AB13" s="26">
        <v>0.0</v>
      </c>
      <c r="AC13" s="26">
        <v>0.0</v>
      </c>
      <c r="AD13" s="26">
        <v>0.0</v>
      </c>
      <c r="AE13" s="26">
        <v>0.0</v>
      </c>
      <c r="AF13" s="26">
        <v>0.0</v>
      </c>
    </row>
    <row r="14" hidden="1" outlineLevel="1">
      <c r="A14" s="25" t="s">
        <v>32</v>
      </c>
      <c r="B14" s="26">
        <v>657.0</v>
      </c>
      <c r="C14" s="26">
        <v>454.4</v>
      </c>
      <c r="D14" s="26">
        <v>756.5</v>
      </c>
      <c r="E14" s="26">
        <v>596.9</v>
      </c>
      <c r="F14" s="26">
        <v>586.1</v>
      </c>
      <c r="G14" s="26">
        <v>335.6</v>
      </c>
      <c r="H14" s="26">
        <v>409.5</v>
      </c>
      <c r="I14" s="26">
        <v>331.8</v>
      </c>
      <c r="J14" s="26">
        <v>766.4</v>
      </c>
      <c r="K14" s="26">
        <v>549.2</v>
      </c>
      <c r="L14" s="26">
        <v>564.2</v>
      </c>
      <c r="M14" s="26">
        <v>497.5</v>
      </c>
      <c r="N14" s="26">
        <v>285.2</v>
      </c>
      <c r="O14" s="26">
        <v>499.3</v>
      </c>
      <c r="P14" s="26">
        <v>646.1</v>
      </c>
      <c r="Q14" s="26">
        <v>589.0</v>
      </c>
      <c r="R14" s="26">
        <v>606.0</v>
      </c>
      <c r="S14" s="26">
        <v>566.3</v>
      </c>
      <c r="T14" s="26">
        <v>336.9</v>
      </c>
      <c r="U14" s="26">
        <v>340.9</v>
      </c>
      <c r="V14" s="26">
        <v>505.3</v>
      </c>
      <c r="W14" s="26">
        <v>269.1</v>
      </c>
      <c r="X14" s="26">
        <v>330.0</v>
      </c>
      <c r="Y14" s="26">
        <v>421.5</v>
      </c>
      <c r="Z14" s="26">
        <v>501.5</v>
      </c>
      <c r="AA14" s="26">
        <v>466.6</v>
      </c>
      <c r="AB14" s="26">
        <v>508.1</v>
      </c>
      <c r="AC14" s="26">
        <v>316.9</v>
      </c>
      <c r="AD14" s="26">
        <v>440.6</v>
      </c>
      <c r="AE14" s="26">
        <v>354.9</v>
      </c>
      <c r="AF14" s="26">
        <v>432.6</v>
      </c>
    </row>
    <row r="15" hidden="1" outlineLevel="1">
      <c r="A15" s="25" t="s">
        <v>33</v>
      </c>
      <c r="B15" s="26">
        <v>4928.35</v>
      </c>
      <c r="C15" s="26">
        <v>4728.89</v>
      </c>
      <c r="D15" s="26">
        <v>5167.52</v>
      </c>
      <c r="E15" s="26">
        <v>3607.16</v>
      </c>
      <c r="F15" s="26">
        <v>3951.86</v>
      </c>
      <c r="G15" s="26">
        <v>3241.54</v>
      </c>
      <c r="H15" s="26">
        <v>3330.51</v>
      </c>
      <c r="I15" s="26">
        <v>3154.94</v>
      </c>
      <c r="J15" s="26">
        <v>3108.9</v>
      </c>
      <c r="K15" s="26">
        <v>2659.86</v>
      </c>
      <c r="L15" s="26">
        <v>2968.59</v>
      </c>
      <c r="M15" s="26">
        <v>3272.94</v>
      </c>
      <c r="N15" s="26">
        <v>2470.75</v>
      </c>
      <c r="O15" s="26">
        <v>3150.53</v>
      </c>
      <c r="P15" s="26">
        <v>2324.83</v>
      </c>
      <c r="Q15" s="26">
        <v>2192.58</v>
      </c>
      <c r="R15" s="26">
        <v>2529.88</v>
      </c>
      <c r="S15" s="26">
        <v>2944.25</v>
      </c>
      <c r="T15" s="26">
        <v>3115.64</v>
      </c>
      <c r="U15" s="26">
        <v>2330.51</v>
      </c>
      <c r="V15" s="26">
        <v>2248.45</v>
      </c>
      <c r="W15" s="26">
        <v>2185.37</v>
      </c>
      <c r="X15" s="26">
        <v>2894.57</v>
      </c>
      <c r="Y15" s="26">
        <v>2533.08</v>
      </c>
      <c r="Z15" s="26">
        <v>2792.62</v>
      </c>
      <c r="AA15" s="26">
        <v>3116.51</v>
      </c>
      <c r="AB15" s="26">
        <v>2429.6</v>
      </c>
      <c r="AC15" s="26">
        <v>2855.81</v>
      </c>
      <c r="AD15" s="26">
        <v>2474.51</v>
      </c>
      <c r="AE15" s="26">
        <v>2606.27</v>
      </c>
      <c r="AF15" s="26">
        <v>2286.52</v>
      </c>
    </row>
    <row r="16" hidden="1" outlineLevel="1">
      <c r="A16" s="25" t="s">
        <v>34</v>
      </c>
      <c r="B16" s="26">
        <v>3061.7</v>
      </c>
      <c r="C16" s="26">
        <v>2538.88</v>
      </c>
      <c r="D16" s="26">
        <v>2488.88</v>
      </c>
      <c r="E16" s="26">
        <v>2926.1</v>
      </c>
      <c r="F16" s="26">
        <v>3287.98</v>
      </c>
      <c r="G16" s="26">
        <v>2319.64</v>
      </c>
      <c r="H16" s="26">
        <v>2303.4</v>
      </c>
      <c r="I16" s="26">
        <v>2537.98</v>
      </c>
      <c r="J16" s="26">
        <v>2571.22</v>
      </c>
      <c r="K16" s="26">
        <v>2510.46</v>
      </c>
      <c r="L16" s="26">
        <v>3062.42</v>
      </c>
      <c r="M16" s="26">
        <v>3165.2</v>
      </c>
      <c r="N16" s="26">
        <v>1911.06</v>
      </c>
      <c r="O16" s="26">
        <v>2320.46</v>
      </c>
      <c r="P16" s="26">
        <v>1561.36</v>
      </c>
      <c r="Q16" s="26">
        <v>1493.84</v>
      </c>
      <c r="R16" s="26">
        <v>1946.7</v>
      </c>
      <c r="S16" s="26">
        <v>2842.96</v>
      </c>
      <c r="T16" s="26">
        <v>2637.68</v>
      </c>
      <c r="U16" s="26">
        <v>2448.57</v>
      </c>
      <c r="V16" s="26">
        <v>2457.38</v>
      </c>
      <c r="W16" s="26">
        <v>2668.85</v>
      </c>
      <c r="X16" s="26">
        <v>3572.8</v>
      </c>
      <c r="Y16" s="26">
        <v>3348.64</v>
      </c>
      <c r="Z16" s="26">
        <v>3455.88</v>
      </c>
      <c r="AA16" s="26">
        <v>4327.47</v>
      </c>
      <c r="AB16" s="26">
        <v>3476.34</v>
      </c>
      <c r="AC16" s="26">
        <v>4229.42</v>
      </c>
      <c r="AD16" s="26">
        <v>3662.69</v>
      </c>
      <c r="AE16" s="26">
        <v>3989.72</v>
      </c>
      <c r="AF16" s="26">
        <v>3468.74</v>
      </c>
    </row>
    <row r="17">
      <c r="A17" s="23" t="s">
        <v>35</v>
      </c>
      <c r="B17" s="24">
        <f t="shared" ref="B17:AF17" si="3">SUM(B18:B23)</f>
        <v>2141.963483</v>
      </c>
      <c r="C17" s="24">
        <f t="shared" si="3"/>
        <v>1323.369528</v>
      </c>
      <c r="D17" s="24">
        <f t="shared" si="3"/>
        <v>1988.731072</v>
      </c>
      <c r="E17" s="24">
        <f t="shared" si="3"/>
        <v>1192.116576</v>
      </c>
      <c r="F17" s="24">
        <f t="shared" si="3"/>
        <v>1205.118225</v>
      </c>
      <c r="G17" s="24">
        <f t="shared" si="3"/>
        <v>3051.013401</v>
      </c>
      <c r="H17" s="24">
        <f t="shared" si="3"/>
        <v>3347.463216</v>
      </c>
      <c r="I17" s="24">
        <f t="shared" si="3"/>
        <v>2946.462981</v>
      </c>
      <c r="J17" s="24">
        <f t="shared" si="3"/>
        <v>3422.761056</v>
      </c>
      <c r="K17" s="24">
        <f t="shared" si="3"/>
        <v>1389.279822</v>
      </c>
      <c r="L17" s="24">
        <f t="shared" si="3"/>
        <v>2074.211568</v>
      </c>
      <c r="M17" s="24">
        <f t="shared" si="3"/>
        <v>1990.2149</v>
      </c>
      <c r="N17" s="24">
        <f t="shared" si="3"/>
        <v>1789.41399</v>
      </c>
      <c r="O17" s="24">
        <f t="shared" si="3"/>
        <v>3498.4923</v>
      </c>
      <c r="P17" s="24">
        <f t="shared" si="3"/>
        <v>1057.19355</v>
      </c>
      <c r="Q17" s="24">
        <f t="shared" si="3"/>
        <v>662.859049</v>
      </c>
      <c r="R17" s="24">
        <f t="shared" si="3"/>
        <v>2012.526202</v>
      </c>
      <c r="S17" s="24">
        <f t="shared" si="3"/>
        <v>3058.04943</v>
      </c>
      <c r="T17" s="24">
        <f t="shared" si="3"/>
        <v>7056.062838</v>
      </c>
      <c r="U17" s="24">
        <f t="shared" si="3"/>
        <v>465.605833</v>
      </c>
      <c r="V17" s="24">
        <f t="shared" si="3"/>
        <v>1261.6741</v>
      </c>
      <c r="W17" s="24">
        <f t="shared" si="3"/>
        <v>1603.008936</v>
      </c>
      <c r="X17" s="24">
        <f t="shared" si="3"/>
        <v>1481.59624</v>
      </c>
      <c r="Y17" s="24">
        <f t="shared" si="3"/>
        <v>1740.956274</v>
      </c>
      <c r="Z17" s="24">
        <f t="shared" si="3"/>
        <v>3288.43476</v>
      </c>
      <c r="AA17" s="24">
        <f t="shared" si="3"/>
        <v>5131.896831</v>
      </c>
      <c r="AB17" s="24">
        <f t="shared" si="3"/>
        <v>3889.011392</v>
      </c>
      <c r="AC17" s="24">
        <f t="shared" si="3"/>
        <v>1384.084735</v>
      </c>
      <c r="AD17" s="24">
        <f t="shared" si="3"/>
        <v>2137.764394</v>
      </c>
      <c r="AE17" s="24">
        <f t="shared" si="3"/>
        <v>2052.419785</v>
      </c>
      <c r="AF17" s="24">
        <f t="shared" si="3"/>
        <v>1516.14585</v>
      </c>
    </row>
    <row r="18" outlineLevel="1">
      <c r="A18" s="25" t="s">
        <v>29</v>
      </c>
      <c r="B18" s="27">
        <f>'DTC EU - P&amp;L'!B15*B$121</f>
        <v>975.37473</v>
      </c>
      <c r="C18" s="27">
        <f>'DTC EU - P&amp;L'!C15*C$121</f>
        <v>257.943516</v>
      </c>
      <c r="D18" s="27">
        <f>'DTC EU - P&amp;L'!D15*D$121</f>
        <v>715.931224</v>
      </c>
      <c r="E18" s="27">
        <f>'DTC EU - P&amp;L'!E15*E$121</f>
        <v>462.44835</v>
      </c>
      <c r="F18" s="27">
        <f>'DTC EU - P&amp;L'!F15*F$121</f>
        <v>511.41654</v>
      </c>
      <c r="G18" s="27">
        <f>'DTC EU - P&amp;L'!G15*G$121</f>
        <v>1724.024469</v>
      </c>
      <c r="H18" s="27">
        <f>'DTC EU - P&amp;L'!H15*H$121</f>
        <v>2031.271968</v>
      </c>
      <c r="I18" s="27">
        <f>'DTC EU - P&amp;L'!I15*I$121</f>
        <v>1662.48138</v>
      </c>
      <c r="J18" s="27">
        <f>'DTC EU - P&amp;L'!J15*J$121</f>
        <v>1825.305768</v>
      </c>
      <c r="K18" s="27">
        <f>'DTC EU - P&amp;L'!K15*K$121</f>
        <v>659.938958</v>
      </c>
      <c r="L18" s="27">
        <f>'DTC EU - P&amp;L'!L15*L$121</f>
        <v>1126.62888</v>
      </c>
      <c r="M18" s="27">
        <f>'DTC EU - P&amp;L'!M15*M$121</f>
        <v>1000.106034</v>
      </c>
      <c r="N18" s="27">
        <f>'DTC EU - P&amp;L'!N15*N$121</f>
        <v>905.12591</v>
      </c>
      <c r="O18" s="27">
        <f>'DTC EU - P&amp;L'!O15*O$121</f>
        <v>2253.80724</v>
      </c>
      <c r="P18" s="27">
        <f>'DTC EU - P&amp;L'!P15*P$121</f>
        <v>400.08429</v>
      </c>
      <c r="Q18" s="27">
        <f>'DTC EU - P&amp;L'!Q15*Q$121</f>
        <v>203.465352</v>
      </c>
      <c r="R18" s="27">
        <f>'DTC EU - P&amp;L'!R15*R$121</f>
        <v>1110.653097</v>
      </c>
      <c r="S18" s="27">
        <f>'DTC EU - P&amp;L'!S15*S$121</f>
        <v>1766.550978</v>
      </c>
      <c r="T18" s="27">
        <f>'DTC EU - P&amp;L'!T15*T$121</f>
        <v>4418.933598</v>
      </c>
      <c r="U18" s="27">
        <f>'DTC EU - P&amp;L'!U15*U$121</f>
        <v>259.709891</v>
      </c>
      <c r="V18" s="27">
        <f>'DTC EU - P&amp;L'!V15*V$121</f>
        <v>651.801612</v>
      </c>
      <c r="W18" s="27">
        <f>'DTC EU - P&amp;L'!W15*W$121</f>
        <v>834.950576</v>
      </c>
      <c r="X18" s="27">
        <f>'DTC EU - P&amp;L'!X15*X$121</f>
        <v>789.0404</v>
      </c>
      <c r="Y18" s="27">
        <f>'DTC EU - P&amp;L'!Y15*Y$121</f>
        <v>1129.104009</v>
      </c>
      <c r="Z18" s="27">
        <f>'DTC EU - P&amp;L'!Z15*Z$121</f>
        <v>1974.373856</v>
      </c>
      <c r="AA18" s="27">
        <f>'DTC EU - P&amp;L'!AA15*AA$121</f>
        <v>2808.180963</v>
      </c>
      <c r="AB18" s="27">
        <f>'DTC EU - P&amp;L'!AB15*AB$121</f>
        <v>2299.528588</v>
      </c>
      <c r="AC18" s="27">
        <f>'DTC EU - P&amp;L'!AC15*AC$121</f>
        <v>834.580725</v>
      </c>
      <c r="AD18" s="27">
        <f>'DTC EU - P&amp;L'!AD15*AD$121</f>
        <v>1097.035097</v>
      </c>
      <c r="AE18" s="27">
        <f>'DTC EU - P&amp;L'!AE15*AE$121</f>
        <v>1060.733131</v>
      </c>
      <c r="AF18" s="27">
        <f>'DTC EU - P&amp;L'!AF15*AF$121</f>
        <v>799.06035</v>
      </c>
    </row>
    <row r="19" outlineLevel="1">
      <c r="A19" s="25" t="s">
        <v>30</v>
      </c>
      <c r="B19" s="27">
        <f>'DTC EU - P&amp;L'!B16*B$121</f>
        <v>50.171297</v>
      </c>
      <c r="C19" s="27">
        <f>'DTC EU - P&amp;L'!C16*C$121</f>
        <v>155.47857</v>
      </c>
      <c r="D19" s="27">
        <f>'DTC EU - P&amp;L'!D16*D$121</f>
        <v>316.196856</v>
      </c>
      <c r="E19" s="27">
        <f>'DTC EU - P&amp;L'!E16*E$121</f>
        <v>230.626137</v>
      </c>
      <c r="F19" s="27">
        <f>'DTC EU - P&amp;L'!F16*F$121</f>
        <v>0</v>
      </c>
      <c r="G19" s="27">
        <f>'DTC EU - P&amp;L'!G16*G$121</f>
        <v>157.977345</v>
      </c>
      <c r="H19" s="27">
        <f>'DTC EU - P&amp;L'!H16*H$121</f>
        <v>140.83356</v>
      </c>
      <c r="I19" s="27">
        <f>'DTC EU - P&amp;L'!I16*I$121</f>
        <v>92.089542</v>
      </c>
      <c r="J19" s="27">
        <f>'DTC EU - P&amp;L'!J16*J$121</f>
        <v>264.3498</v>
      </c>
      <c r="K19" s="27">
        <f>'DTC EU - P&amp;L'!K16*K$121</f>
        <v>24.598014</v>
      </c>
      <c r="L19" s="27">
        <f>'DTC EU - P&amp;L'!L16*L$121</f>
        <v>49.572081</v>
      </c>
      <c r="M19" s="27">
        <f>'DTC EU - P&amp;L'!M16*M$121</f>
        <v>113.891917</v>
      </c>
      <c r="N19" s="27">
        <f>'DTC EU - P&amp;L'!N16*N$121</f>
        <v>130.62413</v>
      </c>
      <c r="O19" s="27">
        <f>'DTC EU - P&amp;L'!O16*O$121</f>
        <v>16.1867</v>
      </c>
      <c r="P19" s="27">
        <f>'DTC EU - P&amp;L'!P16*P$121</f>
        <v>167.633485</v>
      </c>
      <c r="Q19" s="27">
        <f>'DTC EU - P&amp;L'!Q16*Q$121</f>
        <v>116.741233</v>
      </c>
      <c r="R19" s="27">
        <f>'DTC EU - P&amp;L'!R16*R$121</f>
        <v>139.111106</v>
      </c>
      <c r="S19" s="27">
        <f>'DTC EU - P&amp;L'!S16*S$121</f>
        <v>358.15365</v>
      </c>
      <c r="T19" s="27">
        <f>'DTC EU - P&amp;L'!T16*T$121</f>
        <v>721.484766</v>
      </c>
      <c r="U19" s="27">
        <f>'DTC EU - P&amp;L'!U16*U$121</f>
        <v>25.400851</v>
      </c>
      <c r="V19" s="27">
        <f>'DTC EU - P&amp;L'!V16*V$121</f>
        <v>226.835832</v>
      </c>
      <c r="W19" s="27">
        <f>'DTC EU - P&amp;L'!W16*W$121</f>
        <v>251.374016</v>
      </c>
      <c r="X19" s="27">
        <f>'DTC EU - P&amp;L'!X16*X$121</f>
        <v>239.430435</v>
      </c>
      <c r="Y19" s="27">
        <f>'DTC EU - P&amp;L'!Y16*Y$121</f>
        <v>124.25049</v>
      </c>
      <c r="Z19" s="27">
        <f>'DTC EU - P&amp;L'!Z16*Z$121</f>
        <v>463.59404</v>
      </c>
      <c r="AA19" s="27">
        <f>'DTC EU - P&amp;L'!AA16*AA$121</f>
        <v>940.77396</v>
      </c>
      <c r="AB19" s="27">
        <f>'DTC EU - P&amp;L'!AB16*AB$121</f>
        <v>500.42426</v>
      </c>
      <c r="AC19" s="27">
        <f>'DTC EU - P&amp;L'!AC16*AC$121</f>
        <v>162.264811</v>
      </c>
      <c r="AD19" s="27">
        <f>'DTC EU - P&amp;L'!AD16*AD$121</f>
        <v>438.799441</v>
      </c>
      <c r="AE19" s="27">
        <f>'DTC EU - P&amp;L'!AE16*AE$121</f>
        <v>381.694664</v>
      </c>
      <c r="AF19" s="27">
        <f>'DTC EU - P&amp;L'!AF16*AF$121</f>
        <v>268.08524</v>
      </c>
    </row>
    <row r="20" outlineLevel="1">
      <c r="A20" s="25" t="s">
        <v>31</v>
      </c>
      <c r="B20" s="27">
        <f>'DTC EU - P&amp;L'!B17*B$121</f>
        <v>0</v>
      </c>
      <c r="C20" s="27">
        <f>'DTC EU - P&amp;L'!C17*C$121</f>
        <v>0</v>
      </c>
      <c r="D20" s="27">
        <f>'DTC EU - P&amp;L'!D17*D$121</f>
        <v>0</v>
      </c>
      <c r="E20" s="27">
        <f>'DTC EU - P&amp;L'!E17*E$121</f>
        <v>0</v>
      </c>
      <c r="F20" s="27">
        <f>'DTC EU - P&amp;L'!F17*F$121</f>
        <v>0</v>
      </c>
      <c r="G20" s="27">
        <f>'DTC EU - P&amp;L'!G17*G$121</f>
        <v>0</v>
      </c>
      <c r="H20" s="27">
        <f>'DTC EU - P&amp;L'!H17*H$121</f>
        <v>0</v>
      </c>
      <c r="I20" s="27">
        <f>'DTC EU - P&amp;L'!I17*I$121</f>
        <v>0</v>
      </c>
      <c r="J20" s="27">
        <f>'DTC EU - P&amp;L'!J17*J$121</f>
        <v>0</v>
      </c>
      <c r="K20" s="27">
        <f>'DTC EU - P&amp;L'!K17*K$121</f>
        <v>0</v>
      </c>
      <c r="L20" s="27">
        <f>'DTC EU - P&amp;L'!L17*L$121</f>
        <v>0</v>
      </c>
      <c r="M20" s="27">
        <f>'DTC EU - P&amp;L'!M17*M$121</f>
        <v>0</v>
      </c>
      <c r="N20" s="27">
        <f>'DTC EU - P&amp;L'!N17*N$121</f>
        <v>0</v>
      </c>
      <c r="O20" s="27">
        <f>'DTC EU - P&amp;L'!O17*O$121</f>
        <v>0</v>
      </c>
      <c r="P20" s="27">
        <f>'DTC EU - P&amp;L'!P17*P$121</f>
        <v>0</v>
      </c>
      <c r="Q20" s="27">
        <f>'DTC EU - P&amp;L'!Q17*Q$121</f>
        <v>0</v>
      </c>
      <c r="R20" s="27">
        <f>'DTC EU - P&amp;L'!R17*R$121</f>
        <v>0</v>
      </c>
      <c r="S20" s="27">
        <f>'DTC EU - P&amp;L'!S17*S$121</f>
        <v>0</v>
      </c>
      <c r="T20" s="27">
        <f>'DTC EU - P&amp;L'!T17*T$121</f>
        <v>0</v>
      </c>
      <c r="U20" s="27">
        <f>'DTC EU - P&amp;L'!U17*U$121</f>
        <v>0</v>
      </c>
      <c r="V20" s="27">
        <f>'DTC EU - P&amp;L'!V17*V$121</f>
        <v>0</v>
      </c>
      <c r="W20" s="27">
        <f>'DTC EU - P&amp;L'!W17*W$121</f>
        <v>0</v>
      </c>
      <c r="X20" s="27">
        <f>'DTC EU - P&amp;L'!X17*X$121</f>
        <v>0</v>
      </c>
      <c r="Y20" s="27">
        <f>'DTC EU - P&amp;L'!Y17*Y$121</f>
        <v>0</v>
      </c>
      <c r="Z20" s="27">
        <f>'DTC EU - P&amp;L'!Z17*Z$121</f>
        <v>0</v>
      </c>
      <c r="AA20" s="27">
        <f>'DTC EU - P&amp;L'!AA17*AA$121</f>
        <v>0</v>
      </c>
      <c r="AB20" s="27">
        <f>'DTC EU - P&amp;L'!AB17*AB$121</f>
        <v>0</v>
      </c>
      <c r="AC20" s="27">
        <f>'DTC EU - P&amp;L'!AC17*AC$121</f>
        <v>0</v>
      </c>
      <c r="AD20" s="27">
        <f>'DTC EU - P&amp;L'!AD17*AD$121</f>
        <v>0</v>
      </c>
      <c r="AE20" s="27">
        <f>'DTC EU - P&amp;L'!AE17*AE$121</f>
        <v>0</v>
      </c>
      <c r="AF20" s="27">
        <f>'DTC EU - P&amp;L'!AF17*AF$121</f>
        <v>0</v>
      </c>
    </row>
    <row r="21" outlineLevel="1">
      <c r="A21" s="25" t="s">
        <v>32</v>
      </c>
      <c r="B21" s="27">
        <f>'DTC EU - P&amp;L'!B18*B$121</f>
        <v>0</v>
      </c>
      <c r="C21" s="27">
        <f>'DTC EU - P&amp;L'!C18*C$121</f>
        <v>0</v>
      </c>
      <c r="D21" s="27">
        <f>'DTC EU - P&amp;L'!D18*D$121</f>
        <v>0</v>
      </c>
      <c r="E21" s="27">
        <f>'DTC EU - P&amp;L'!E18*E$121</f>
        <v>0</v>
      </c>
      <c r="F21" s="27">
        <f>'DTC EU - P&amp;L'!F18*F$121</f>
        <v>0</v>
      </c>
      <c r="G21" s="27">
        <f>'DTC EU - P&amp;L'!G18*G$121</f>
        <v>0</v>
      </c>
      <c r="H21" s="27">
        <f>'DTC EU - P&amp;L'!H18*H$121</f>
        <v>0</v>
      </c>
      <c r="I21" s="27">
        <f>'DTC EU - P&amp;L'!I18*I$121</f>
        <v>0</v>
      </c>
      <c r="J21" s="27">
        <f>'DTC EU - P&amp;L'!J18*J$121</f>
        <v>0</v>
      </c>
      <c r="K21" s="27">
        <f>'DTC EU - P&amp;L'!K18*K$121</f>
        <v>0</v>
      </c>
      <c r="L21" s="27">
        <f>'DTC EU - P&amp;L'!L18*L$121</f>
        <v>0</v>
      </c>
      <c r="M21" s="27">
        <f>'DTC EU - P&amp;L'!M18*M$121</f>
        <v>0</v>
      </c>
      <c r="N21" s="27">
        <f>'DTC EU - P&amp;L'!N18*N$121</f>
        <v>0</v>
      </c>
      <c r="O21" s="27">
        <f>'DTC EU - P&amp;L'!O18*O$121</f>
        <v>0</v>
      </c>
      <c r="P21" s="27">
        <f>'DTC EU - P&amp;L'!P18*P$121</f>
        <v>0</v>
      </c>
      <c r="Q21" s="27">
        <f>'DTC EU - P&amp;L'!Q18*Q$121</f>
        <v>0</v>
      </c>
      <c r="R21" s="27">
        <f>'DTC EU - P&amp;L'!R18*R$121</f>
        <v>0</v>
      </c>
      <c r="S21" s="27">
        <f>'DTC EU - P&amp;L'!S18*S$121</f>
        <v>0</v>
      </c>
      <c r="T21" s="27">
        <f>'DTC EU - P&amp;L'!T18*T$121</f>
        <v>0</v>
      </c>
      <c r="U21" s="27">
        <f>'DTC EU - P&amp;L'!U18*U$121</f>
        <v>0</v>
      </c>
      <c r="V21" s="27">
        <f>'DTC EU - P&amp;L'!V18*V$121</f>
        <v>0</v>
      </c>
      <c r="W21" s="27">
        <f>'DTC EU - P&amp;L'!W18*W$121</f>
        <v>0</v>
      </c>
      <c r="X21" s="27">
        <f>'DTC EU - P&amp;L'!X18*X$121</f>
        <v>0</v>
      </c>
      <c r="Y21" s="27">
        <f>'DTC EU - P&amp;L'!Y18*Y$121</f>
        <v>0</v>
      </c>
      <c r="Z21" s="27">
        <f>'DTC EU - P&amp;L'!Z18*Z$121</f>
        <v>0</v>
      </c>
      <c r="AA21" s="27">
        <f>'DTC EU - P&amp;L'!AA18*AA$121</f>
        <v>0</v>
      </c>
      <c r="AB21" s="27">
        <f>'DTC EU - P&amp;L'!AB18*AB$121</f>
        <v>0</v>
      </c>
      <c r="AC21" s="27">
        <f>'DTC EU - P&amp;L'!AC18*AC$121</f>
        <v>0</v>
      </c>
      <c r="AD21" s="27">
        <f>'DTC EU - P&amp;L'!AD18*AD$121</f>
        <v>0</v>
      </c>
      <c r="AE21" s="27">
        <f>'DTC EU - P&amp;L'!AE18*AE$121</f>
        <v>0</v>
      </c>
      <c r="AF21" s="27">
        <f>'DTC EU - P&amp;L'!AF18*AF$121</f>
        <v>0</v>
      </c>
    </row>
    <row r="22" outlineLevel="1">
      <c r="A22" s="25" t="s">
        <v>33</v>
      </c>
      <c r="B22" s="27">
        <f>'DTC EU - P&amp;L'!B20*B$121</f>
        <v>1002.556456</v>
      </c>
      <c r="C22" s="27">
        <f>'DTC EU - P&amp;L'!C20*C$121</f>
        <v>853.484442</v>
      </c>
      <c r="D22" s="27">
        <f>'DTC EU - P&amp;L'!D20*D$121</f>
        <v>827.702992</v>
      </c>
      <c r="E22" s="27">
        <f>'DTC EU - P&amp;L'!E20*E$121</f>
        <v>406.243089</v>
      </c>
      <c r="F22" s="27">
        <f>'DTC EU - P&amp;L'!F20*F$121</f>
        <v>642.176685</v>
      </c>
      <c r="G22" s="27">
        <f>'DTC EU - P&amp;L'!G20*G$121</f>
        <v>1002.883587</v>
      </c>
      <c r="H22" s="27">
        <f>'DTC EU - P&amp;L'!H20*H$121</f>
        <v>921.929688</v>
      </c>
      <c r="I22" s="27">
        <f>'DTC EU - P&amp;L'!I20*I$121</f>
        <v>1001.027559</v>
      </c>
      <c r="J22" s="27">
        <f>'DTC EU - P&amp;L'!J20*J$121</f>
        <v>1096.297488</v>
      </c>
      <c r="K22" s="27">
        <f>'DTC EU - P&amp;L'!K20*K$121</f>
        <v>617.51585</v>
      </c>
      <c r="L22" s="27">
        <f>'DTC EU - P&amp;L'!L20*L$121</f>
        <v>769.798107</v>
      </c>
      <c r="M22" s="27">
        <f>'DTC EU - P&amp;L'!M20*M$121</f>
        <v>743.057949</v>
      </c>
      <c r="N22" s="27">
        <f>'DTC EU - P&amp;L'!N20*N$121</f>
        <v>630.42395</v>
      </c>
      <c r="O22" s="27">
        <f>'DTC EU - P&amp;L'!O20*O$121</f>
        <v>996.52336</v>
      </c>
      <c r="P22" s="27">
        <f>'DTC EU - P&amp;L'!P20*P$121</f>
        <v>407.115775</v>
      </c>
      <c r="Q22" s="27">
        <f>'DTC EU - P&amp;L'!Q20*Q$121</f>
        <v>296.297964</v>
      </c>
      <c r="R22" s="27">
        <f>'DTC EU - P&amp;L'!R20*R$121</f>
        <v>613.368499</v>
      </c>
      <c r="S22" s="27">
        <f>'DTC EU - P&amp;L'!S20*S$121</f>
        <v>654.866802</v>
      </c>
      <c r="T22" s="27">
        <f>'DTC EU - P&amp;L'!T20*T$121</f>
        <v>1304.103474</v>
      </c>
      <c r="U22" s="27">
        <f>'DTC EU - P&amp;L'!U20*U$121</f>
        <v>144.014591</v>
      </c>
      <c r="V22" s="27">
        <f>'DTC EU - P&amp;L'!V20*V$121</f>
        <v>273.710656</v>
      </c>
      <c r="W22" s="27">
        <f>'DTC EU - P&amp;L'!W20*W$121</f>
        <v>391.788344</v>
      </c>
      <c r="X22" s="27">
        <f>'DTC EU - P&amp;L'!X20*X$121</f>
        <v>317.730405</v>
      </c>
      <c r="Y22" s="27">
        <f>'DTC EU - P&amp;L'!Y20*Y$121</f>
        <v>319.553775</v>
      </c>
      <c r="Z22" s="27">
        <f>'DTC EU - P&amp;L'!Z20*Z$121</f>
        <v>577.362864</v>
      </c>
      <c r="AA22" s="27">
        <f>'DTC EU - P&amp;L'!AA20*AA$121</f>
        <v>932.860908</v>
      </c>
      <c r="AB22" s="27">
        <f>'DTC EU - P&amp;L'!AB20*AB$121</f>
        <v>733.962544</v>
      </c>
      <c r="AC22" s="27">
        <f>'DTC EU - P&amp;L'!AC20*AC$121</f>
        <v>236.018699</v>
      </c>
      <c r="AD22" s="27">
        <f>'DTC EU - P&amp;L'!AD20*AD$121</f>
        <v>409.030356</v>
      </c>
      <c r="AE22" s="27">
        <f>'DTC EU - P&amp;L'!AE20*AE$121</f>
        <v>391.65499</v>
      </c>
      <c r="AF22" s="27">
        <f>'DTC EU - P&amp;L'!AF20*AF$121</f>
        <v>277.89526</v>
      </c>
    </row>
    <row r="23" outlineLevel="1">
      <c r="A23" s="25" t="s">
        <v>34</v>
      </c>
      <c r="B23" s="27">
        <f>'DTC EU - P&amp;L'!B21*B$121</f>
        <v>113.861</v>
      </c>
      <c r="C23" s="27">
        <f>'DTC EU - P&amp;L'!C21*C$121</f>
        <v>56.463</v>
      </c>
      <c r="D23" s="27">
        <f>'DTC EU - P&amp;L'!D21*D$121</f>
        <v>128.9</v>
      </c>
      <c r="E23" s="27">
        <f>'DTC EU - P&amp;L'!E21*E$121</f>
        <v>92.799</v>
      </c>
      <c r="F23" s="27">
        <f>'DTC EU - P&amp;L'!F21*F$121</f>
        <v>51.525</v>
      </c>
      <c r="G23" s="27">
        <f>'DTC EU - P&amp;L'!G21*G$121</f>
        <v>166.128</v>
      </c>
      <c r="H23" s="27">
        <f>'DTC EU - P&amp;L'!H21*H$121</f>
        <v>253.428</v>
      </c>
      <c r="I23" s="27">
        <f>'DTC EU - P&amp;L'!I21*I$121</f>
        <v>190.8645</v>
      </c>
      <c r="J23" s="27">
        <f>'DTC EU - P&amp;L'!J21*J$121</f>
        <v>236.808</v>
      </c>
      <c r="K23" s="27">
        <f>'DTC EU - P&amp;L'!K21*K$121</f>
        <v>87.227</v>
      </c>
      <c r="L23" s="27">
        <f>'DTC EU - P&amp;L'!L21*L$121</f>
        <v>128.2125</v>
      </c>
      <c r="M23" s="27">
        <f>'DTC EU - P&amp;L'!M21*M$121</f>
        <v>133.159</v>
      </c>
      <c r="N23" s="27">
        <f>'DTC EU - P&amp;L'!N21*N$121</f>
        <v>123.24</v>
      </c>
      <c r="O23" s="27">
        <f>'DTC EU - P&amp;L'!O21*O$121</f>
        <v>231.975</v>
      </c>
      <c r="P23" s="27">
        <f>'DTC EU - P&amp;L'!P21*P$121</f>
        <v>82.36</v>
      </c>
      <c r="Q23" s="27">
        <f>'DTC EU - P&amp;L'!Q21*Q$121</f>
        <v>46.3545</v>
      </c>
      <c r="R23" s="27">
        <f>'DTC EU - P&amp;L'!R21*R$121</f>
        <v>149.3935</v>
      </c>
      <c r="S23" s="27">
        <f>'DTC EU - P&amp;L'!S21*S$121</f>
        <v>278.478</v>
      </c>
      <c r="T23" s="27">
        <f>'DTC EU - P&amp;L'!T21*T$121</f>
        <v>611.541</v>
      </c>
      <c r="U23" s="27">
        <f>'DTC EU - P&amp;L'!U21*U$121</f>
        <v>36.4805</v>
      </c>
      <c r="V23" s="27">
        <f>'DTC EU - P&amp;L'!V21*V$121</f>
        <v>109.326</v>
      </c>
      <c r="W23" s="27">
        <f>'DTC EU - P&amp;L'!W21*W$121</f>
        <v>124.896</v>
      </c>
      <c r="X23" s="27">
        <f>'DTC EU - P&amp;L'!X21*X$121</f>
        <v>135.395</v>
      </c>
      <c r="Y23" s="27">
        <f>'DTC EU - P&amp;L'!Y21*Y$121</f>
        <v>168.048</v>
      </c>
      <c r="Z23" s="27">
        <f>'DTC EU - P&amp;L'!Z21*Z$121</f>
        <v>273.104</v>
      </c>
      <c r="AA23" s="27">
        <f>'DTC EU - P&amp;L'!AA21*AA$121</f>
        <v>450.081</v>
      </c>
      <c r="AB23" s="27">
        <f>'DTC EU - P&amp;L'!AB21*AB$121</f>
        <v>355.096</v>
      </c>
      <c r="AC23" s="27">
        <f>'DTC EU - P&amp;L'!AC21*AC$121</f>
        <v>151.2205</v>
      </c>
      <c r="AD23" s="27">
        <f>'DTC EU - P&amp;L'!AD21*AD$121</f>
        <v>192.8995</v>
      </c>
      <c r="AE23" s="27">
        <f>'DTC EU - P&amp;L'!AE21*AE$121</f>
        <v>218.337</v>
      </c>
      <c r="AF23" s="27">
        <f>'DTC EU - P&amp;L'!AF21*AF$121</f>
        <v>171.105</v>
      </c>
    </row>
    <row r="24" collapsed="1">
      <c r="A24" s="28" t="s">
        <v>36</v>
      </c>
      <c r="B24" s="24">
        <f t="shared" ref="B24:AF24" si="4">sum(B25:B26)</f>
        <v>103735.2583</v>
      </c>
      <c r="C24" s="24">
        <f t="shared" si="4"/>
        <v>122108.7831</v>
      </c>
      <c r="D24" s="24">
        <f t="shared" si="4"/>
        <v>120668.3842</v>
      </c>
      <c r="E24" s="24">
        <f t="shared" si="4"/>
        <v>66404.58198</v>
      </c>
      <c r="F24" s="24">
        <f t="shared" si="4"/>
        <v>68547.07368</v>
      </c>
      <c r="G24" s="24">
        <f t="shared" si="4"/>
        <v>61251.66177</v>
      </c>
      <c r="H24" s="24">
        <f t="shared" si="4"/>
        <v>60251.1605</v>
      </c>
      <c r="I24" s="24">
        <f t="shared" si="4"/>
        <v>56410.66392</v>
      </c>
      <c r="J24" s="24">
        <f t="shared" si="4"/>
        <v>57008.93063</v>
      </c>
      <c r="K24" s="24">
        <f t="shared" si="4"/>
        <v>43701.04871</v>
      </c>
      <c r="L24" s="24">
        <f t="shared" si="4"/>
        <v>38849.99381</v>
      </c>
      <c r="M24" s="24">
        <f t="shared" si="4"/>
        <v>46222.56319</v>
      </c>
      <c r="N24" s="24">
        <f t="shared" si="4"/>
        <v>52949.23773</v>
      </c>
      <c r="O24" s="24">
        <f t="shared" si="4"/>
        <v>61330.05165</v>
      </c>
      <c r="P24" s="24">
        <f t="shared" si="4"/>
        <v>50115.38228</v>
      </c>
      <c r="Q24" s="24">
        <f t="shared" si="4"/>
        <v>46390.92316</v>
      </c>
      <c r="R24" s="24">
        <f t="shared" si="4"/>
        <v>40287.67875</v>
      </c>
      <c r="S24" s="24">
        <f t="shared" si="4"/>
        <v>33906.39097</v>
      </c>
      <c r="T24" s="24">
        <f t="shared" si="4"/>
        <v>39795.37274</v>
      </c>
      <c r="U24" s="24">
        <f t="shared" si="4"/>
        <v>26581.60382</v>
      </c>
      <c r="V24" s="24">
        <f t="shared" si="4"/>
        <v>14758.69997</v>
      </c>
      <c r="W24" s="24">
        <f t="shared" si="4"/>
        <v>9635.002704</v>
      </c>
      <c r="X24" s="24">
        <f t="shared" si="4"/>
        <v>7502.71385</v>
      </c>
      <c r="Y24" s="24">
        <f t="shared" si="4"/>
        <v>8793.980759</v>
      </c>
      <c r="Z24" s="24">
        <f t="shared" si="4"/>
        <v>13258.44</v>
      </c>
      <c r="AA24" s="24">
        <f t="shared" si="4"/>
        <v>5909.837712</v>
      </c>
      <c r="AB24" s="24">
        <f t="shared" si="4"/>
        <v>4655.502472</v>
      </c>
      <c r="AC24" s="24">
        <f t="shared" si="4"/>
        <v>2689.69</v>
      </c>
      <c r="AD24" s="24">
        <f t="shared" si="4"/>
        <v>2769.43188</v>
      </c>
      <c r="AE24" s="24">
        <f t="shared" si="4"/>
        <v>2612.062919</v>
      </c>
      <c r="AF24" s="24">
        <f t="shared" si="4"/>
        <v>3054.83463</v>
      </c>
    </row>
    <row r="25" hidden="1" outlineLevel="1">
      <c r="A25" s="25" t="s">
        <v>37</v>
      </c>
      <c r="B25" s="26">
        <v>100033.13</v>
      </c>
      <c r="C25" s="26">
        <v>118465.39</v>
      </c>
      <c r="D25" s="26">
        <v>117907.14</v>
      </c>
      <c r="E25" s="26">
        <v>65256.05</v>
      </c>
      <c r="F25" s="26">
        <v>66072.06</v>
      </c>
      <c r="G25" s="26">
        <v>58560.98</v>
      </c>
      <c r="H25" s="26">
        <v>58317.96</v>
      </c>
      <c r="I25" s="26">
        <v>53727.14</v>
      </c>
      <c r="J25" s="26">
        <v>54178.9</v>
      </c>
      <c r="K25" s="26">
        <v>41571.93</v>
      </c>
      <c r="L25" s="26">
        <v>36487.14</v>
      </c>
      <c r="M25" s="26">
        <v>44013.65</v>
      </c>
      <c r="N25" s="26">
        <v>51106.81</v>
      </c>
      <c r="O25" s="26">
        <v>59033.86</v>
      </c>
      <c r="P25" s="26">
        <v>48894.56</v>
      </c>
      <c r="Q25" s="26">
        <v>45313.83</v>
      </c>
      <c r="R25" s="26">
        <v>38832.72</v>
      </c>
      <c r="S25" s="26">
        <v>33186.35</v>
      </c>
      <c r="T25" s="26">
        <v>39257.71</v>
      </c>
      <c r="U25" s="26">
        <v>26192.68</v>
      </c>
      <c r="V25" s="26">
        <v>14413.74</v>
      </c>
      <c r="W25" s="26">
        <v>9013.77</v>
      </c>
      <c r="X25" s="26">
        <v>7115.38</v>
      </c>
      <c r="Y25" s="26">
        <v>8639.03</v>
      </c>
      <c r="Z25" s="26">
        <v>13258.44</v>
      </c>
      <c r="AA25" s="26">
        <v>5567.19</v>
      </c>
      <c r="AB25" s="26">
        <v>4499.49</v>
      </c>
      <c r="AC25" s="26">
        <v>2689.69</v>
      </c>
      <c r="AD25" s="26">
        <v>2535.45</v>
      </c>
      <c r="AE25" s="26">
        <v>2376.81</v>
      </c>
      <c r="AF25" s="26">
        <v>2977.07</v>
      </c>
    </row>
    <row r="26" hidden="1" outlineLevel="1">
      <c r="A26" s="25" t="s">
        <v>38</v>
      </c>
      <c r="B26" s="27">
        <f>'DTC EU - P&amp;L'!B19*B$121</f>
        <v>3702.128309</v>
      </c>
      <c r="C26" s="27">
        <f>'DTC EU - P&amp;L'!C19*C$121</f>
        <v>3643.393134</v>
      </c>
      <c r="D26" s="27">
        <f>'DTC EU - P&amp;L'!D19*D$121</f>
        <v>2761.24424</v>
      </c>
      <c r="E26" s="27">
        <f>'DTC EU - P&amp;L'!E19*E$121</f>
        <v>1148.531979</v>
      </c>
      <c r="F26" s="27">
        <f>'DTC EU - P&amp;L'!F19*F$121</f>
        <v>2475.01368</v>
      </c>
      <c r="G26" s="27">
        <f>'DTC EU - P&amp;L'!G19*G$121</f>
        <v>2690.681769</v>
      </c>
      <c r="H26" s="27">
        <f>'DTC EU - P&amp;L'!H19*H$121</f>
        <v>1933.200504</v>
      </c>
      <c r="I26" s="27">
        <f>'DTC EU - P&amp;L'!I19*I$121</f>
        <v>2683.523919</v>
      </c>
      <c r="J26" s="27">
        <f>'DTC EU - P&amp;L'!J19*J$121</f>
        <v>2830.030632</v>
      </c>
      <c r="K26" s="27">
        <f>'DTC EU - P&amp;L'!K19*K$121</f>
        <v>2129.118712</v>
      </c>
      <c r="L26" s="27">
        <f>'DTC EU - P&amp;L'!L19*L$121</f>
        <v>2362.853805</v>
      </c>
      <c r="M26" s="27">
        <f>'DTC EU - P&amp;L'!M19*M$121</f>
        <v>2208.913193</v>
      </c>
      <c r="N26" s="27">
        <f>'DTC EU - P&amp;L'!N19*N$121</f>
        <v>1842.42773</v>
      </c>
      <c r="O26" s="27">
        <f>'DTC EU - P&amp;L'!O19*O$121</f>
        <v>2296.19165</v>
      </c>
      <c r="P26" s="27">
        <f>'DTC EU - P&amp;L'!P19*P$121</f>
        <v>1220.82228</v>
      </c>
      <c r="Q26" s="27">
        <f>'DTC EU - P&amp;L'!Q19*Q$121</f>
        <v>1077.093162</v>
      </c>
      <c r="R26" s="27">
        <f>'DTC EU - P&amp;L'!R19*R$121</f>
        <v>1454.958751</v>
      </c>
      <c r="S26" s="27">
        <f>'DTC EU - P&amp;L'!S19*S$121</f>
        <v>720.040968</v>
      </c>
      <c r="T26" s="27">
        <f>'DTC EU - P&amp;L'!T19*T$121</f>
        <v>537.662736</v>
      </c>
      <c r="U26" s="27">
        <f>'DTC EU - P&amp;L'!U19*U$121</f>
        <v>388.923822</v>
      </c>
      <c r="V26" s="27">
        <f>'DTC EU - P&amp;L'!V19*V$121</f>
        <v>344.959972</v>
      </c>
      <c r="W26" s="27">
        <f>'DTC EU - P&amp;L'!W19*W$121</f>
        <v>621.232704</v>
      </c>
      <c r="X26" s="27">
        <f>'DTC EU - P&amp;L'!X19*X$121</f>
        <v>387.33385</v>
      </c>
      <c r="Y26" s="27">
        <f>'DTC EU - P&amp;L'!Y19*Y$121</f>
        <v>154.950759</v>
      </c>
      <c r="Z26" s="27">
        <f>'DTC EU - P&amp;L'!Z19*Z$121</f>
        <v>0</v>
      </c>
      <c r="AA26" s="27">
        <f>'DTC EU - P&amp;L'!AA19*AA$121</f>
        <v>342.647712</v>
      </c>
      <c r="AB26" s="27">
        <f>'DTC EU - P&amp;L'!AB19*AB$121</f>
        <v>156.012472</v>
      </c>
      <c r="AC26" s="27">
        <f>'DTC EU - P&amp;L'!AC19*AC$121</f>
        <v>0</v>
      </c>
      <c r="AD26" s="27">
        <f>'DTC EU - P&amp;L'!AD19*AD$121</f>
        <v>233.98188</v>
      </c>
      <c r="AE26" s="27">
        <f>'DTC EU - P&amp;L'!AE19*AE$121</f>
        <v>235.252919</v>
      </c>
      <c r="AF26" s="27">
        <f>'DTC EU - P&amp;L'!AF19*AF$121</f>
        <v>77.76463</v>
      </c>
    </row>
    <row r="27" collapsed="1">
      <c r="A27" s="21" t="s">
        <v>39</v>
      </c>
      <c r="B27" s="22">
        <f t="shared" ref="B27:AF27" si="5">B28+B29+B30+B31+B32</f>
        <v>20026.6</v>
      </c>
      <c r="C27" s="22">
        <f t="shared" si="5"/>
        <v>28799.1</v>
      </c>
      <c r="D27" s="22">
        <f t="shared" si="5"/>
        <v>23958</v>
      </c>
      <c r="E27" s="22">
        <f t="shared" si="5"/>
        <v>28901.2</v>
      </c>
      <c r="F27" s="22">
        <f t="shared" si="5"/>
        <v>29312.82</v>
      </c>
      <c r="G27" s="22">
        <f t="shared" si="5"/>
        <v>25501.91</v>
      </c>
      <c r="H27" s="22">
        <f t="shared" si="5"/>
        <v>23405.2</v>
      </c>
      <c r="I27" s="22">
        <f t="shared" si="5"/>
        <v>29757.41</v>
      </c>
      <c r="J27" s="22">
        <f t="shared" si="5"/>
        <v>26825.33</v>
      </c>
      <c r="K27" s="22">
        <f t="shared" si="5"/>
        <v>25717.75</v>
      </c>
      <c r="L27" s="22">
        <f t="shared" si="5"/>
        <v>34175.4</v>
      </c>
      <c r="M27" s="22">
        <f t="shared" si="5"/>
        <v>34082.39</v>
      </c>
      <c r="N27" s="22">
        <f t="shared" si="5"/>
        <v>24185.93</v>
      </c>
      <c r="O27" s="22">
        <f t="shared" si="5"/>
        <v>23538.46</v>
      </c>
      <c r="P27" s="22">
        <f t="shared" si="5"/>
        <v>19208.5</v>
      </c>
      <c r="Q27" s="22">
        <f t="shared" si="5"/>
        <v>21221.84</v>
      </c>
      <c r="R27" s="22">
        <f t="shared" si="5"/>
        <v>21889.08</v>
      </c>
      <c r="S27" s="22">
        <f t="shared" si="5"/>
        <v>24088.83</v>
      </c>
      <c r="T27" s="22">
        <f t="shared" si="5"/>
        <v>24777.77</v>
      </c>
      <c r="U27" s="22">
        <f t="shared" si="5"/>
        <v>21848.05</v>
      </c>
      <c r="V27" s="22">
        <f t="shared" si="5"/>
        <v>19280.68</v>
      </c>
      <c r="W27" s="22">
        <f t="shared" si="5"/>
        <v>24702.67</v>
      </c>
      <c r="X27" s="22">
        <f t="shared" si="5"/>
        <v>24365.67</v>
      </c>
      <c r="Y27" s="22">
        <f t="shared" si="5"/>
        <v>22404.61</v>
      </c>
      <c r="Z27" s="22">
        <f t="shared" si="5"/>
        <v>30118.3</v>
      </c>
      <c r="AA27" s="22">
        <f t="shared" si="5"/>
        <v>28511.7</v>
      </c>
      <c r="AB27" s="22">
        <f t="shared" si="5"/>
        <v>18785.01</v>
      </c>
      <c r="AC27" s="22">
        <f t="shared" si="5"/>
        <v>22320.1</v>
      </c>
      <c r="AD27" s="22">
        <f t="shared" si="5"/>
        <v>19004.69</v>
      </c>
      <c r="AE27" s="22">
        <f t="shared" si="5"/>
        <v>18452.12</v>
      </c>
      <c r="AF27" s="22">
        <f t="shared" si="5"/>
        <v>23985.36</v>
      </c>
    </row>
    <row r="28" hidden="1" outlineLevel="1">
      <c r="A28" s="25" t="s">
        <v>29</v>
      </c>
      <c r="B28" s="29">
        <v>16658.38</v>
      </c>
      <c r="C28" s="29">
        <v>25109.18</v>
      </c>
      <c r="D28" s="29">
        <v>20102.12</v>
      </c>
      <c r="E28" s="29">
        <v>23515.24</v>
      </c>
      <c r="F28" s="29">
        <v>24193.24</v>
      </c>
      <c r="G28" s="29">
        <v>21565.68</v>
      </c>
      <c r="H28" s="29">
        <v>19505.8</v>
      </c>
      <c r="I28" s="29">
        <v>25763.36</v>
      </c>
      <c r="J28" s="29">
        <v>23692.88</v>
      </c>
      <c r="K28" s="29">
        <v>21093.8</v>
      </c>
      <c r="L28" s="29">
        <v>28339.16</v>
      </c>
      <c r="M28" s="29">
        <v>26259.68</v>
      </c>
      <c r="N28" s="29">
        <v>19194.12</v>
      </c>
      <c r="O28" s="29">
        <v>17921.5</v>
      </c>
      <c r="P28" s="29">
        <v>14673.5</v>
      </c>
      <c r="Q28" s="29">
        <v>16446.8</v>
      </c>
      <c r="R28" s="29">
        <v>16779.62</v>
      </c>
      <c r="S28" s="29">
        <v>17801.8</v>
      </c>
      <c r="T28" s="29">
        <v>18526.12</v>
      </c>
      <c r="U28" s="29">
        <v>16525.36</v>
      </c>
      <c r="V28" s="29">
        <v>15597.6</v>
      </c>
      <c r="W28" s="29">
        <v>20251.58</v>
      </c>
      <c r="X28" s="29">
        <v>21065.76</v>
      </c>
      <c r="Y28" s="29">
        <v>19099.52</v>
      </c>
      <c r="Z28" s="29">
        <v>26332.28</v>
      </c>
      <c r="AA28" s="29">
        <v>24356.52</v>
      </c>
      <c r="AB28" s="29">
        <v>15515.9</v>
      </c>
      <c r="AC28" s="29">
        <v>18065.38</v>
      </c>
      <c r="AD28" s="29">
        <v>15675.9</v>
      </c>
      <c r="AE28" s="29">
        <v>15016.14</v>
      </c>
      <c r="AF28" s="29">
        <v>19312.9</v>
      </c>
    </row>
    <row r="29" hidden="1" outlineLevel="1">
      <c r="A29" s="25" t="s">
        <v>30</v>
      </c>
      <c r="B29" s="29">
        <v>2039.0</v>
      </c>
      <c r="C29" s="29">
        <v>1737.3</v>
      </c>
      <c r="D29" s="29">
        <v>2205.78</v>
      </c>
      <c r="E29" s="29">
        <v>3405.26</v>
      </c>
      <c r="F29" s="29">
        <v>3165.26</v>
      </c>
      <c r="G29" s="29">
        <v>2260.2</v>
      </c>
      <c r="H29" s="29">
        <v>2355.66</v>
      </c>
      <c r="I29" s="29">
        <v>2145.84</v>
      </c>
      <c r="J29" s="29">
        <v>1430.02</v>
      </c>
      <c r="K29" s="29">
        <v>3003.28</v>
      </c>
      <c r="L29" s="29">
        <v>3697.26</v>
      </c>
      <c r="M29" s="29">
        <v>5641.26</v>
      </c>
      <c r="N29" s="29">
        <v>3363.66</v>
      </c>
      <c r="O29" s="29">
        <v>4035.66</v>
      </c>
      <c r="P29" s="29">
        <v>3239.48</v>
      </c>
      <c r="Q29" s="29">
        <v>3437.9</v>
      </c>
      <c r="R29" s="29">
        <v>3682.84</v>
      </c>
      <c r="S29" s="29">
        <v>4599.84</v>
      </c>
      <c r="T29" s="29">
        <v>4585.14</v>
      </c>
      <c r="U29" s="29">
        <v>3954.16</v>
      </c>
      <c r="V29" s="29">
        <v>2494.6</v>
      </c>
      <c r="W29" s="29">
        <v>2898.78</v>
      </c>
      <c r="X29" s="29">
        <v>1692.54</v>
      </c>
      <c r="Y29" s="29">
        <v>1894.2</v>
      </c>
      <c r="Z29" s="29">
        <v>1776.32</v>
      </c>
      <c r="AA29" s="29">
        <v>2344.56</v>
      </c>
      <c r="AB29" s="29">
        <v>2034.22</v>
      </c>
      <c r="AC29" s="29">
        <v>2820.1</v>
      </c>
      <c r="AD29" s="29">
        <v>2042.0</v>
      </c>
      <c r="AE29" s="29">
        <v>2263.12</v>
      </c>
      <c r="AF29" s="29">
        <v>3106.88</v>
      </c>
    </row>
    <row r="30" hidden="1" outlineLevel="1">
      <c r="A30" s="25" t="s">
        <v>40</v>
      </c>
      <c r="B30" s="29">
        <v>1328.82</v>
      </c>
      <c r="C30" s="29">
        <v>1939.15</v>
      </c>
      <c r="D30" s="29">
        <v>1627.42</v>
      </c>
      <c r="E30" s="29">
        <v>1940.02</v>
      </c>
      <c r="F30" s="29">
        <v>1939.6</v>
      </c>
      <c r="G30" s="29">
        <v>1638.52</v>
      </c>
      <c r="H30" s="29">
        <v>1533.51</v>
      </c>
      <c r="I30" s="29">
        <v>1826.25</v>
      </c>
      <c r="J30" s="29">
        <v>1687.66</v>
      </c>
      <c r="K30" s="29">
        <v>1593.8</v>
      </c>
      <c r="L30" s="29">
        <v>2131.74</v>
      </c>
      <c r="M30" s="29">
        <v>2157.87</v>
      </c>
      <c r="N30" s="29">
        <v>1623.16</v>
      </c>
      <c r="O30" s="29">
        <v>1551.46</v>
      </c>
      <c r="P30" s="29">
        <v>1265.16</v>
      </c>
      <c r="Q30" s="29">
        <v>1313.16</v>
      </c>
      <c r="R30" s="29">
        <v>1415.97</v>
      </c>
      <c r="S30" s="29">
        <v>1612.58</v>
      </c>
      <c r="T30" s="29">
        <v>1638.57</v>
      </c>
      <c r="U30" s="29">
        <v>1360.17</v>
      </c>
      <c r="V30" s="29">
        <v>1174.01</v>
      </c>
      <c r="W30" s="29">
        <v>1532.1</v>
      </c>
      <c r="X30" s="29">
        <v>1561.91</v>
      </c>
      <c r="Y30" s="29">
        <v>1392.98</v>
      </c>
      <c r="Z30" s="29">
        <v>1959.39</v>
      </c>
      <c r="AA30" s="29">
        <v>1797.54</v>
      </c>
      <c r="AB30" s="29">
        <v>1216.92</v>
      </c>
      <c r="AC30" s="29">
        <v>1404.38</v>
      </c>
      <c r="AD30" s="29">
        <v>1280.3</v>
      </c>
      <c r="AE30" s="29">
        <v>1171.66</v>
      </c>
      <c r="AF30" s="29">
        <v>1559.59</v>
      </c>
    </row>
    <row r="31" hidden="1" outlineLevel="1">
      <c r="A31" s="25" t="s">
        <v>34</v>
      </c>
      <c r="B31" s="29">
        <v>0.25</v>
      </c>
      <c r="C31" s="29">
        <v>12.47</v>
      </c>
      <c r="D31" s="29">
        <v>17.85</v>
      </c>
      <c r="E31" s="29">
        <v>31.02</v>
      </c>
      <c r="F31" s="29">
        <v>5.06</v>
      </c>
      <c r="G31" s="29">
        <v>28.02</v>
      </c>
      <c r="H31" s="29">
        <v>0.4</v>
      </c>
      <c r="I31" s="29">
        <v>7.47</v>
      </c>
      <c r="J31" s="29">
        <v>0.66</v>
      </c>
      <c r="K31" s="29">
        <v>4.92</v>
      </c>
      <c r="L31" s="29">
        <v>0.88</v>
      </c>
      <c r="M31" s="29">
        <v>17.6</v>
      </c>
      <c r="N31" s="29">
        <v>0.16</v>
      </c>
      <c r="O31" s="29">
        <v>7.4</v>
      </c>
      <c r="P31" s="29">
        <v>25.38</v>
      </c>
      <c r="Q31" s="29">
        <v>23.13</v>
      </c>
      <c r="R31" s="29">
        <v>9.82</v>
      </c>
      <c r="S31" s="29">
        <v>46.82</v>
      </c>
      <c r="T31" s="29">
        <v>18.62</v>
      </c>
      <c r="U31" s="29">
        <v>2.7</v>
      </c>
      <c r="V31" s="29">
        <v>3.79</v>
      </c>
      <c r="W31" s="29">
        <v>1.49</v>
      </c>
      <c r="X31" s="29">
        <v>31.69</v>
      </c>
      <c r="Y31" s="29">
        <v>12.82</v>
      </c>
      <c r="Z31" s="29">
        <v>22.47</v>
      </c>
      <c r="AA31" s="29">
        <v>7.99</v>
      </c>
      <c r="AB31" s="29">
        <v>8.24</v>
      </c>
      <c r="AC31" s="29">
        <v>7.49</v>
      </c>
      <c r="AD31" s="29">
        <v>1.25</v>
      </c>
      <c r="AE31" s="29">
        <v>0.75</v>
      </c>
      <c r="AF31" s="29">
        <v>1.25</v>
      </c>
    </row>
    <row r="32" hidden="1" outlineLevel="1">
      <c r="A32" s="25" t="s">
        <v>41</v>
      </c>
      <c r="B32" s="29">
        <v>0.15</v>
      </c>
      <c r="C32" s="29">
        <v>1.0</v>
      </c>
      <c r="D32" s="29">
        <v>4.83</v>
      </c>
      <c r="E32" s="29">
        <v>9.66</v>
      </c>
      <c r="F32" s="29">
        <v>9.66</v>
      </c>
      <c r="G32" s="29">
        <v>9.49</v>
      </c>
      <c r="H32" s="29">
        <v>9.83</v>
      </c>
      <c r="I32" s="29">
        <v>14.49</v>
      </c>
      <c r="J32" s="29">
        <v>14.11</v>
      </c>
      <c r="K32" s="29">
        <v>21.95</v>
      </c>
      <c r="L32" s="29">
        <v>6.36</v>
      </c>
      <c r="M32" s="29">
        <v>5.98</v>
      </c>
      <c r="N32" s="29">
        <v>4.83</v>
      </c>
      <c r="O32" s="29">
        <v>22.44</v>
      </c>
      <c r="P32" s="29">
        <v>4.98</v>
      </c>
      <c r="Q32" s="29">
        <v>0.85</v>
      </c>
      <c r="R32" s="29">
        <v>0.83</v>
      </c>
      <c r="S32" s="29">
        <v>27.79</v>
      </c>
      <c r="T32" s="29">
        <v>9.32</v>
      </c>
      <c r="U32" s="29">
        <v>5.66</v>
      </c>
      <c r="V32" s="29">
        <v>10.68</v>
      </c>
      <c r="W32" s="29">
        <v>18.72</v>
      </c>
      <c r="X32" s="29">
        <v>13.77</v>
      </c>
      <c r="Y32" s="29">
        <v>5.09</v>
      </c>
      <c r="Z32" s="29">
        <v>27.84</v>
      </c>
      <c r="AA32" s="29">
        <v>5.09</v>
      </c>
      <c r="AB32" s="29">
        <v>9.73</v>
      </c>
      <c r="AC32" s="29">
        <v>22.75</v>
      </c>
      <c r="AD32" s="29">
        <v>5.24</v>
      </c>
      <c r="AE32" s="29">
        <v>0.45</v>
      </c>
      <c r="AF32" s="29">
        <v>4.74</v>
      </c>
    </row>
    <row r="33">
      <c r="A33" s="30" t="s">
        <v>42</v>
      </c>
      <c r="B33" s="31">
        <f t="shared" ref="B33:AF33" si="6">SUM(B9+B27)</f>
        <v>158417.0718</v>
      </c>
      <c r="C33" s="31">
        <f t="shared" si="6"/>
        <v>180024.6227</v>
      </c>
      <c r="D33" s="31">
        <f t="shared" si="6"/>
        <v>175409.2153</v>
      </c>
      <c r="E33" s="31">
        <f t="shared" si="6"/>
        <v>128509.7586</v>
      </c>
      <c r="F33" s="31">
        <f t="shared" si="6"/>
        <v>132869.5519</v>
      </c>
      <c r="G33" s="31">
        <f t="shared" si="6"/>
        <v>115744.0652</v>
      </c>
      <c r="H33" s="31">
        <f t="shared" si="6"/>
        <v>113744.2337</v>
      </c>
      <c r="I33" s="31">
        <f t="shared" si="6"/>
        <v>117772.4569</v>
      </c>
      <c r="J33" s="31">
        <f t="shared" si="6"/>
        <v>116364.5417</v>
      </c>
      <c r="K33" s="31">
        <f t="shared" si="6"/>
        <v>98443.18853</v>
      </c>
      <c r="L33" s="31">
        <f t="shared" si="6"/>
        <v>112772.1154</v>
      </c>
      <c r="M33" s="31">
        <f t="shared" si="6"/>
        <v>118885.4081</v>
      </c>
      <c r="N33" s="31">
        <f t="shared" si="6"/>
        <v>101004.3817</v>
      </c>
      <c r="O33" s="31">
        <f t="shared" si="6"/>
        <v>115035.094</v>
      </c>
      <c r="P33" s="31">
        <f t="shared" si="6"/>
        <v>89450.96583</v>
      </c>
      <c r="Q33" s="31">
        <f t="shared" si="6"/>
        <v>85222.89221</v>
      </c>
      <c r="R33" s="31">
        <f t="shared" si="6"/>
        <v>86773.26495</v>
      </c>
      <c r="S33" s="31">
        <f t="shared" si="6"/>
        <v>92622.1704</v>
      </c>
      <c r="T33" s="31">
        <f t="shared" si="6"/>
        <v>101496.4856</v>
      </c>
      <c r="U33" s="31">
        <f t="shared" si="6"/>
        <v>75736.63966</v>
      </c>
      <c r="V33" s="31">
        <f t="shared" si="6"/>
        <v>63591.38407</v>
      </c>
      <c r="W33" s="31">
        <f t="shared" si="6"/>
        <v>65516.75164</v>
      </c>
      <c r="X33" s="31">
        <f t="shared" si="6"/>
        <v>73082.89009</v>
      </c>
      <c r="Y33" s="31">
        <f t="shared" si="6"/>
        <v>71046.85703</v>
      </c>
      <c r="Z33" s="31">
        <f t="shared" si="6"/>
        <v>85118.02476</v>
      </c>
      <c r="AA33" s="31">
        <f t="shared" si="6"/>
        <v>86897.91454</v>
      </c>
      <c r="AB33" s="31">
        <f t="shared" si="6"/>
        <v>63469.71386</v>
      </c>
      <c r="AC33" s="31">
        <f t="shared" si="6"/>
        <v>69448.60474</v>
      </c>
      <c r="AD33" s="31">
        <f t="shared" si="6"/>
        <v>61289.53627</v>
      </c>
      <c r="AE33" s="31">
        <f t="shared" si="6"/>
        <v>63711.9427</v>
      </c>
      <c r="AF33" s="31">
        <f t="shared" si="6"/>
        <v>64418.85048</v>
      </c>
    </row>
    <row r="35">
      <c r="A35" s="21" t="s">
        <v>43</v>
      </c>
    </row>
    <row r="36">
      <c r="A36" s="32" t="s">
        <v>44</v>
      </c>
    </row>
    <row r="37" collapsed="1">
      <c r="A37" s="25" t="s">
        <v>45</v>
      </c>
      <c r="B37" s="33">
        <f t="shared" ref="B37:AF37" si="7">iferror(sum(B38:B40),"")</f>
        <v>910.670586</v>
      </c>
      <c r="C37" s="33">
        <f t="shared" si="7"/>
        <v>1799.062386</v>
      </c>
      <c r="D37" s="33">
        <f t="shared" si="7"/>
        <v>2687.454186</v>
      </c>
      <c r="E37" s="33">
        <f t="shared" si="7"/>
        <v>0</v>
      </c>
      <c r="F37" s="33">
        <f t="shared" si="7"/>
        <v>0</v>
      </c>
      <c r="G37" s="33">
        <f t="shared" si="7"/>
        <v>2665.1754</v>
      </c>
      <c r="H37" s="33">
        <f t="shared" si="7"/>
        <v>2961.306</v>
      </c>
      <c r="I37" s="33">
        <f t="shared" si="7"/>
        <v>1776.7836</v>
      </c>
      <c r="J37" s="33">
        <f t="shared" si="7"/>
        <v>1480.653</v>
      </c>
      <c r="K37" s="33">
        <f t="shared" si="7"/>
        <v>1502.931786</v>
      </c>
      <c r="L37" s="33">
        <f t="shared" si="7"/>
        <v>888.3918</v>
      </c>
      <c r="M37" s="33">
        <f t="shared" si="7"/>
        <v>0</v>
      </c>
      <c r="N37" s="33">
        <f t="shared" si="7"/>
        <v>296.1306</v>
      </c>
      <c r="O37" s="33">
        <f t="shared" si="7"/>
        <v>888.3918</v>
      </c>
      <c r="P37" s="33">
        <f t="shared" si="7"/>
        <v>2687.454186</v>
      </c>
      <c r="Q37" s="33">
        <f t="shared" si="7"/>
        <v>1799.062386</v>
      </c>
      <c r="R37" s="33">
        <f t="shared" si="7"/>
        <v>296.1306</v>
      </c>
      <c r="S37" s="33">
        <f t="shared" si="7"/>
        <v>296.1306</v>
      </c>
      <c r="T37" s="33">
        <f t="shared" si="7"/>
        <v>0</v>
      </c>
      <c r="U37" s="33">
        <f t="shared" si="7"/>
        <v>592.2612</v>
      </c>
      <c r="V37" s="33">
        <f t="shared" si="7"/>
        <v>0</v>
      </c>
      <c r="W37" s="33">
        <f t="shared" si="7"/>
        <v>888.3918</v>
      </c>
      <c r="X37" s="33">
        <f t="shared" si="7"/>
        <v>1480.653</v>
      </c>
      <c r="Y37" s="33">
        <f t="shared" si="7"/>
        <v>592.2612</v>
      </c>
      <c r="Z37" s="33">
        <f t="shared" si="7"/>
        <v>592.2612</v>
      </c>
      <c r="AA37" s="33">
        <f t="shared" si="7"/>
        <v>0</v>
      </c>
      <c r="AB37" s="33">
        <f t="shared" si="7"/>
        <v>888.3918</v>
      </c>
      <c r="AC37" s="33">
        <f t="shared" si="7"/>
        <v>592.2612</v>
      </c>
      <c r="AD37" s="33">
        <f t="shared" si="7"/>
        <v>888.3918</v>
      </c>
      <c r="AE37" s="33">
        <f t="shared" si="7"/>
        <v>296.1306</v>
      </c>
      <c r="AF37" s="33">
        <f t="shared" si="7"/>
        <v>0</v>
      </c>
    </row>
    <row r="38" hidden="1" outlineLevel="1">
      <c r="A38" s="25" t="s">
        <v>29</v>
      </c>
      <c r="B38" s="34">
        <v>857.99</v>
      </c>
      <c r="C38" s="34">
        <v>1694.99</v>
      </c>
      <c r="D38" s="34">
        <v>2531.99</v>
      </c>
      <c r="E38" s="34">
        <v>0.0</v>
      </c>
      <c r="F38" s="34">
        <v>0.0</v>
      </c>
      <c r="G38" s="34">
        <v>2511.0</v>
      </c>
      <c r="H38" s="34">
        <v>2790.0</v>
      </c>
      <c r="I38" s="34">
        <v>1674.0</v>
      </c>
      <c r="J38" s="34">
        <v>1395.0</v>
      </c>
      <c r="K38" s="34">
        <v>1415.99</v>
      </c>
      <c r="L38" s="34">
        <v>837.0</v>
      </c>
      <c r="M38" s="34">
        <v>0.0</v>
      </c>
      <c r="N38" s="34">
        <v>279.0</v>
      </c>
      <c r="O38" s="34">
        <v>837.0</v>
      </c>
      <c r="P38" s="34">
        <v>2531.99</v>
      </c>
      <c r="Q38" s="34">
        <v>1694.99</v>
      </c>
      <c r="R38" s="34">
        <v>279.0</v>
      </c>
      <c r="S38" s="34">
        <v>279.0</v>
      </c>
      <c r="T38" s="34">
        <v>0.0</v>
      </c>
      <c r="U38" s="34">
        <v>558.0</v>
      </c>
      <c r="V38" s="34">
        <v>0.0</v>
      </c>
      <c r="W38" s="34">
        <v>837.0</v>
      </c>
      <c r="X38" s="34">
        <v>1395.0</v>
      </c>
      <c r="Y38" s="34">
        <v>558.0</v>
      </c>
      <c r="Z38" s="34">
        <v>558.0</v>
      </c>
      <c r="AA38" s="34">
        <v>0.0</v>
      </c>
      <c r="AB38" s="34">
        <v>837.0</v>
      </c>
      <c r="AC38" s="34">
        <v>558.0</v>
      </c>
      <c r="AD38" s="34">
        <v>837.0</v>
      </c>
      <c r="AE38" s="34">
        <v>279.0</v>
      </c>
      <c r="AF38" s="34">
        <v>0.0</v>
      </c>
    </row>
    <row r="39" hidden="1" outlineLevel="1">
      <c r="A39" s="25" t="s">
        <v>40</v>
      </c>
      <c r="B39" s="34">
        <f>B38*'Data - P&amp;L'!$U$3</f>
        <v>52.680586</v>
      </c>
      <c r="C39" s="34">
        <f>C38*'Data - P&amp;L'!$U$3</f>
        <v>104.072386</v>
      </c>
      <c r="D39" s="34">
        <f>D38*'Data - P&amp;L'!$U$3</f>
        <v>155.464186</v>
      </c>
      <c r="E39" s="34">
        <f>E38*'Data - P&amp;L'!$U$3</f>
        <v>0</v>
      </c>
      <c r="F39" s="34">
        <f>F38*'Data - P&amp;L'!$U$3</f>
        <v>0</v>
      </c>
      <c r="G39" s="34">
        <f>G38*'Data - P&amp;L'!$U$3</f>
        <v>154.1754</v>
      </c>
      <c r="H39" s="34">
        <f>H38*'Data - P&amp;L'!$U$3</f>
        <v>171.306</v>
      </c>
      <c r="I39" s="34">
        <f>I38*'Data - P&amp;L'!$U$3</f>
        <v>102.7836</v>
      </c>
      <c r="J39" s="34">
        <f>J38*'Data - P&amp;L'!$U$3</f>
        <v>85.653</v>
      </c>
      <c r="K39" s="34">
        <f>K38*'Data - P&amp;L'!$U$3</f>
        <v>86.941786</v>
      </c>
      <c r="L39" s="34">
        <f>L38*'Data - P&amp;L'!$U$3</f>
        <v>51.3918</v>
      </c>
      <c r="M39" s="34">
        <f>M38*'Data - P&amp;L'!$U$3</f>
        <v>0</v>
      </c>
      <c r="N39" s="34">
        <f>N38*'Data - P&amp;L'!$U$3</f>
        <v>17.1306</v>
      </c>
      <c r="O39" s="34">
        <f>O38*'Data - P&amp;L'!$U$3</f>
        <v>51.3918</v>
      </c>
      <c r="P39" s="34">
        <f>P38*'Data - P&amp;L'!$U$3</f>
        <v>155.464186</v>
      </c>
      <c r="Q39" s="34">
        <f>Q38*'Data - P&amp;L'!$U$3</f>
        <v>104.072386</v>
      </c>
      <c r="R39" s="34">
        <f>R38*'Data - P&amp;L'!$U$3</f>
        <v>17.1306</v>
      </c>
      <c r="S39" s="34">
        <f>S38*'Data - P&amp;L'!$U$3</f>
        <v>17.1306</v>
      </c>
      <c r="T39" s="34">
        <f>T38*'Data - P&amp;L'!$U$3</f>
        <v>0</v>
      </c>
      <c r="U39" s="34">
        <f>U38*'Data - P&amp;L'!$U$3</f>
        <v>34.2612</v>
      </c>
      <c r="V39" s="34">
        <f>V38*'Data - P&amp;L'!$U$3</f>
        <v>0</v>
      </c>
      <c r="W39" s="34">
        <f>W38*'Data - P&amp;L'!$U$3</f>
        <v>51.3918</v>
      </c>
      <c r="X39" s="34">
        <f>X38*'Data - P&amp;L'!$U$3</f>
        <v>85.653</v>
      </c>
      <c r="Y39" s="34">
        <f>Y38*'Data - P&amp;L'!$U$3</f>
        <v>34.2612</v>
      </c>
      <c r="Z39" s="34">
        <f>Z38*'Data - P&amp;L'!$U$3</f>
        <v>34.2612</v>
      </c>
      <c r="AA39" s="34">
        <f>AA38*'Data - P&amp;L'!$U$3</f>
        <v>0</v>
      </c>
      <c r="AB39" s="34">
        <f>AB38*'Data - P&amp;L'!$U$3</f>
        <v>51.3918</v>
      </c>
      <c r="AC39" s="34">
        <f>AC38*'Data - P&amp;L'!$U$3</f>
        <v>34.2612</v>
      </c>
      <c r="AD39" s="34">
        <f>AD38*'Data - P&amp;L'!$U$3</f>
        <v>51.3918</v>
      </c>
      <c r="AE39" s="34">
        <f>AE38*'Data - P&amp;L'!$U$3</f>
        <v>17.1306</v>
      </c>
      <c r="AF39" s="34">
        <f>AF38*'Data - P&amp;L'!$U$3</f>
        <v>0</v>
      </c>
    </row>
    <row r="40" hidden="1" outlineLevel="1">
      <c r="A40" s="25" t="s">
        <v>34</v>
      </c>
      <c r="B40" s="35"/>
      <c r="C40" s="35"/>
      <c r="D40" s="35"/>
      <c r="E40" s="35"/>
      <c r="F40" s="35"/>
      <c r="G40" s="35"/>
      <c r="H40" s="35"/>
      <c r="I40" s="35"/>
      <c r="J40" s="35"/>
      <c r="K40" s="35"/>
      <c r="L40" s="35"/>
      <c r="M40" s="35"/>
      <c r="N40" s="35"/>
      <c r="O40" s="35"/>
      <c r="P40" s="35"/>
      <c r="Q40" s="35"/>
      <c r="R40" s="35"/>
      <c r="S40" s="35"/>
      <c r="T40" s="35"/>
      <c r="U40" s="35"/>
      <c r="V40" s="35"/>
      <c r="W40" s="35"/>
      <c r="X40" s="35"/>
      <c r="Y40" s="35"/>
      <c r="Z40" s="35"/>
      <c r="AA40" s="35"/>
      <c r="AB40" s="35"/>
      <c r="AC40" s="35"/>
      <c r="AD40" s="35"/>
      <c r="AE40" s="35"/>
      <c r="AF40" s="35"/>
    </row>
    <row r="41" collapsed="1">
      <c r="A41" s="25" t="s">
        <v>46</v>
      </c>
      <c r="B41" s="33">
        <f t="shared" ref="B41:AF41" si="8">sum(B42:B44)</f>
        <v>4887.747</v>
      </c>
      <c r="C41" s="33">
        <f t="shared" si="8"/>
        <v>4781.607</v>
      </c>
      <c r="D41" s="33">
        <f t="shared" si="8"/>
        <v>3887.9082</v>
      </c>
      <c r="E41" s="33">
        <f t="shared" si="8"/>
        <v>7842.6846</v>
      </c>
      <c r="F41" s="33">
        <f t="shared" si="8"/>
        <v>4855.905</v>
      </c>
      <c r="G41" s="33">
        <f t="shared" si="8"/>
        <v>3156.6036</v>
      </c>
      <c r="H41" s="33">
        <f t="shared" si="8"/>
        <v>4675.467</v>
      </c>
      <c r="I41" s="33">
        <f t="shared" si="8"/>
        <v>4370.8452</v>
      </c>
      <c r="J41" s="33">
        <f t="shared" si="8"/>
        <v>4919.589</v>
      </c>
      <c r="K41" s="33">
        <f t="shared" si="8"/>
        <v>4145.8284</v>
      </c>
      <c r="L41" s="33">
        <f t="shared" si="8"/>
        <v>7189.9236</v>
      </c>
      <c r="M41" s="33">
        <f t="shared" si="8"/>
        <v>3178.893</v>
      </c>
      <c r="N41" s="33">
        <f t="shared" si="8"/>
        <v>3745.6806</v>
      </c>
      <c r="O41" s="33">
        <f t="shared" si="8"/>
        <v>2302.1766</v>
      </c>
      <c r="P41" s="33">
        <f t="shared" si="8"/>
        <v>4327.3278</v>
      </c>
      <c r="Q41" s="33">
        <f t="shared" si="8"/>
        <v>1871.2482</v>
      </c>
      <c r="R41" s="33">
        <f t="shared" si="8"/>
        <v>2987.841</v>
      </c>
      <c r="S41" s="33">
        <f t="shared" si="8"/>
        <v>5034.2202</v>
      </c>
      <c r="T41" s="33">
        <f t="shared" si="8"/>
        <v>2756.4558</v>
      </c>
      <c r="U41" s="33">
        <f t="shared" si="8"/>
        <v>2047.4406</v>
      </c>
      <c r="V41" s="33">
        <f t="shared" si="8"/>
        <v>1721.5908</v>
      </c>
      <c r="W41" s="33">
        <f t="shared" si="8"/>
        <v>297.192</v>
      </c>
      <c r="X41" s="33">
        <f t="shared" si="8"/>
        <v>1460.4864</v>
      </c>
      <c r="Y41" s="33">
        <f t="shared" si="8"/>
        <v>1411.662</v>
      </c>
      <c r="Z41" s="33">
        <f t="shared" si="8"/>
        <v>3116.2704</v>
      </c>
      <c r="AA41" s="33">
        <f t="shared" si="8"/>
        <v>2530.3776</v>
      </c>
      <c r="AB41" s="33">
        <f t="shared" si="8"/>
        <v>1137.8208</v>
      </c>
      <c r="AC41" s="33">
        <f t="shared" si="8"/>
        <v>757.8396</v>
      </c>
      <c r="AD41" s="33">
        <f t="shared" si="8"/>
        <v>1275.8028</v>
      </c>
      <c r="AE41" s="33">
        <f t="shared" si="8"/>
        <v>551.928</v>
      </c>
      <c r="AF41" s="33">
        <f t="shared" si="8"/>
        <v>2908.236</v>
      </c>
    </row>
    <row r="42" hidden="1" outlineLevel="1">
      <c r="A42" s="25" t="s">
        <v>29</v>
      </c>
      <c r="B42" s="36">
        <v>4605.0</v>
      </c>
      <c r="C42" s="36">
        <v>4505.0</v>
      </c>
      <c r="D42" s="36">
        <v>3663.0</v>
      </c>
      <c r="E42" s="36">
        <v>7389.0</v>
      </c>
      <c r="F42" s="36">
        <v>4575.0</v>
      </c>
      <c r="G42" s="36">
        <v>2974.0</v>
      </c>
      <c r="H42" s="36">
        <v>4405.0</v>
      </c>
      <c r="I42" s="36">
        <v>4118.0</v>
      </c>
      <c r="J42" s="36">
        <v>4635.0</v>
      </c>
      <c r="K42" s="36">
        <v>3906.0</v>
      </c>
      <c r="L42" s="36">
        <v>6774.0</v>
      </c>
      <c r="M42" s="36">
        <v>2995.0</v>
      </c>
      <c r="N42" s="36">
        <v>3529.0</v>
      </c>
      <c r="O42" s="36">
        <v>2169.0</v>
      </c>
      <c r="P42" s="36">
        <v>4077.0</v>
      </c>
      <c r="Q42" s="36">
        <v>1763.0</v>
      </c>
      <c r="R42" s="36">
        <v>2815.0</v>
      </c>
      <c r="S42" s="36">
        <v>4743.0</v>
      </c>
      <c r="T42" s="36">
        <v>2597.0</v>
      </c>
      <c r="U42" s="36">
        <v>1929.0</v>
      </c>
      <c r="V42" s="36">
        <v>1622.0</v>
      </c>
      <c r="W42" s="36">
        <v>280.0</v>
      </c>
      <c r="X42" s="36">
        <v>1376.0</v>
      </c>
      <c r="Y42" s="36">
        <v>1330.0</v>
      </c>
      <c r="Z42" s="36">
        <v>2936.0</v>
      </c>
      <c r="AA42" s="36">
        <v>2384.0</v>
      </c>
      <c r="AB42" s="36">
        <v>1072.0</v>
      </c>
      <c r="AC42" s="36">
        <v>714.0</v>
      </c>
      <c r="AD42" s="36">
        <v>1202.0</v>
      </c>
      <c r="AE42" s="36">
        <v>520.0</v>
      </c>
      <c r="AF42" s="36">
        <v>2740.0</v>
      </c>
    </row>
    <row r="43" hidden="1" outlineLevel="1">
      <c r="A43" s="25" t="s">
        <v>40</v>
      </c>
      <c r="B43" s="34">
        <f>B42*'Data - P&amp;L'!$U$3</f>
        <v>282.747</v>
      </c>
      <c r="C43" s="34">
        <f>C42*'Data - P&amp;L'!$U$3</f>
        <v>276.607</v>
      </c>
      <c r="D43" s="34">
        <f>D42*'Data - P&amp;L'!$U$3</f>
        <v>224.9082</v>
      </c>
      <c r="E43" s="34">
        <f>E42*'Data - P&amp;L'!$U$3</f>
        <v>453.6846</v>
      </c>
      <c r="F43" s="34">
        <f>F42*'Data - P&amp;L'!$U$3</f>
        <v>280.905</v>
      </c>
      <c r="G43" s="34">
        <f>G42*'Data - P&amp;L'!$U$3</f>
        <v>182.6036</v>
      </c>
      <c r="H43" s="34">
        <f>H42*'Data - P&amp;L'!$U$3</f>
        <v>270.467</v>
      </c>
      <c r="I43" s="34">
        <f>I42*'Data - P&amp;L'!$U$3</f>
        <v>252.8452</v>
      </c>
      <c r="J43" s="34">
        <f>J42*'Data - P&amp;L'!$U$3</f>
        <v>284.589</v>
      </c>
      <c r="K43" s="34">
        <f>K42*'Data - P&amp;L'!$U$3</f>
        <v>239.8284</v>
      </c>
      <c r="L43" s="34">
        <f>L42*'Data - P&amp;L'!$U$3</f>
        <v>415.9236</v>
      </c>
      <c r="M43" s="34">
        <f>M42*'Data - P&amp;L'!$U$3</f>
        <v>183.893</v>
      </c>
      <c r="N43" s="34">
        <f>N42*'Data - P&amp;L'!$U$3</f>
        <v>216.6806</v>
      </c>
      <c r="O43" s="34">
        <f>O42*'Data - P&amp;L'!$U$3</f>
        <v>133.1766</v>
      </c>
      <c r="P43" s="34">
        <f>P42*'Data - P&amp;L'!$U$3</f>
        <v>250.3278</v>
      </c>
      <c r="Q43" s="34">
        <f>Q42*'Data - P&amp;L'!$U$3</f>
        <v>108.2482</v>
      </c>
      <c r="R43" s="34">
        <f>R42*'Data - P&amp;L'!$U$3</f>
        <v>172.841</v>
      </c>
      <c r="S43" s="34">
        <f>S42*'Data - P&amp;L'!$U$3</f>
        <v>291.2202</v>
      </c>
      <c r="T43" s="34">
        <f>T42*'Data - P&amp;L'!$U$3</f>
        <v>159.4558</v>
      </c>
      <c r="U43" s="34">
        <f>U42*'Data - P&amp;L'!$U$3</f>
        <v>118.4406</v>
      </c>
      <c r="V43" s="34">
        <f>V42*'Data - P&amp;L'!$U$3</f>
        <v>99.5908</v>
      </c>
      <c r="W43" s="34">
        <f>W42*'Data - P&amp;L'!$U$3</f>
        <v>17.192</v>
      </c>
      <c r="X43" s="34">
        <f>X42*'Data - P&amp;L'!$U$3</f>
        <v>84.4864</v>
      </c>
      <c r="Y43" s="34">
        <f>Y42*'Data - P&amp;L'!$U$3</f>
        <v>81.662</v>
      </c>
      <c r="Z43" s="34">
        <f>Z42*'Data - P&amp;L'!$U$3</f>
        <v>180.2704</v>
      </c>
      <c r="AA43" s="34">
        <f>AA42*'Data - P&amp;L'!$U$3</f>
        <v>146.3776</v>
      </c>
      <c r="AB43" s="34">
        <f>AB42*'Data - P&amp;L'!$U$3</f>
        <v>65.8208</v>
      </c>
      <c r="AC43" s="34">
        <f>AC42*'Data - P&amp;L'!$U$3</f>
        <v>43.8396</v>
      </c>
      <c r="AD43" s="34">
        <f>AD42*'Data - P&amp;L'!$U$3</f>
        <v>73.8028</v>
      </c>
      <c r="AE43" s="34">
        <f>AE42*'Data - P&amp;L'!$U$3</f>
        <v>31.928</v>
      </c>
      <c r="AF43" s="34">
        <f>AF42*'Data - P&amp;L'!$U$3</f>
        <v>168.236</v>
      </c>
    </row>
    <row r="44" hidden="1" outlineLevel="1">
      <c r="A44" s="25" t="s">
        <v>34</v>
      </c>
      <c r="B44" s="35"/>
      <c r="C44" s="35"/>
      <c r="D44" s="35"/>
      <c r="E44" s="35"/>
      <c r="F44" s="35"/>
      <c r="G44" s="35"/>
      <c r="H44" s="35"/>
      <c r="I44" s="35"/>
      <c r="J44" s="35"/>
      <c r="K44" s="35"/>
      <c r="L44" s="35"/>
      <c r="M44" s="35"/>
      <c r="N44" s="35"/>
      <c r="O44" s="35"/>
      <c r="P44" s="35"/>
      <c r="Q44" s="35"/>
      <c r="R44" s="35"/>
      <c r="S44" s="35"/>
      <c r="T44" s="35"/>
      <c r="U44" s="35"/>
      <c r="V44" s="35"/>
      <c r="W44" s="35"/>
      <c r="X44" s="35"/>
      <c r="Y44" s="35"/>
      <c r="Z44" s="35"/>
      <c r="AA44" s="35"/>
      <c r="AB44" s="35"/>
      <c r="AC44" s="35"/>
      <c r="AD44" s="35"/>
      <c r="AE44" s="35"/>
      <c r="AF44" s="35"/>
    </row>
    <row r="45" collapsed="1">
      <c r="A45" s="25" t="s">
        <v>47</v>
      </c>
      <c r="B45" s="37">
        <f t="shared" ref="B45:AF45" si="9">SUM(B46:B48)</f>
        <v>0</v>
      </c>
      <c r="C45" s="37">
        <f t="shared" si="9"/>
        <v>0</v>
      </c>
      <c r="D45" s="37">
        <f t="shared" si="9"/>
        <v>0</v>
      </c>
      <c r="E45" s="37">
        <f t="shared" si="9"/>
        <v>0</v>
      </c>
      <c r="F45" s="37">
        <f t="shared" si="9"/>
        <v>0</v>
      </c>
      <c r="G45" s="37">
        <f t="shared" si="9"/>
        <v>0</v>
      </c>
      <c r="H45" s="37">
        <f t="shared" si="9"/>
        <v>0</v>
      </c>
      <c r="I45" s="37">
        <f t="shared" si="9"/>
        <v>0</v>
      </c>
      <c r="J45" s="37">
        <f t="shared" si="9"/>
        <v>0</v>
      </c>
      <c r="K45" s="37">
        <f t="shared" si="9"/>
        <v>0</v>
      </c>
      <c r="L45" s="37">
        <f t="shared" si="9"/>
        <v>0</v>
      </c>
      <c r="M45" s="37">
        <f t="shared" si="9"/>
        <v>0</v>
      </c>
      <c r="N45" s="37">
        <f t="shared" si="9"/>
        <v>0</v>
      </c>
      <c r="O45" s="37">
        <f t="shared" si="9"/>
        <v>0</v>
      </c>
      <c r="P45" s="37">
        <f t="shared" si="9"/>
        <v>0</v>
      </c>
      <c r="Q45" s="37">
        <f t="shared" si="9"/>
        <v>0</v>
      </c>
      <c r="R45" s="37">
        <f t="shared" si="9"/>
        <v>0</v>
      </c>
      <c r="S45" s="37">
        <f t="shared" si="9"/>
        <v>0</v>
      </c>
      <c r="T45" s="37">
        <f t="shared" si="9"/>
        <v>0</v>
      </c>
      <c r="U45" s="37">
        <f t="shared" si="9"/>
        <v>0</v>
      </c>
      <c r="V45" s="37">
        <f t="shared" si="9"/>
        <v>0</v>
      </c>
      <c r="W45" s="37">
        <f t="shared" si="9"/>
        <v>0</v>
      </c>
      <c r="X45" s="37">
        <f t="shared" si="9"/>
        <v>0</v>
      </c>
      <c r="Y45" s="37">
        <f t="shared" si="9"/>
        <v>0</v>
      </c>
      <c r="Z45" s="37">
        <f t="shared" si="9"/>
        <v>0</v>
      </c>
      <c r="AA45" s="37">
        <f t="shared" si="9"/>
        <v>0</v>
      </c>
      <c r="AB45" s="37">
        <f t="shared" si="9"/>
        <v>0</v>
      </c>
      <c r="AC45" s="37">
        <f t="shared" si="9"/>
        <v>0</v>
      </c>
      <c r="AD45" s="37">
        <f t="shared" si="9"/>
        <v>0</v>
      </c>
      <c r="AE45" s="37">
        <f t="shared" si="9"/>
        <v>0</v>
      </c>
      <c r="AF45" s="37">
        <f t="shared" si="9"/>
        <v>1188.725544</v>
      </c>
    </row>
    <row r="46" hidden="1" outlineLevel="1">
      <c r="A46" s="25" t="s">
        <v>29</v>
      </c>
      <c r="B46" s="26"/>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c r="AF46" s="29">
        <v>1119.96</v>
      </c>
    </row>
    <row r="47" hidden="1" outlineLevel="1">
      <c r="A47" s="25" t="s">
        <v>40</v>
      </c>
      <c r="B47" s="29">
        <f t="shared" ref="B47:AF47" si="10">0.0614*B46</f>
        <v>0</v>
      </c>
      <c r="C47" s="29">
        <f t="shared" si="10"/>
        <v>0</v>
      </c>
      <c r="D47" s="29">
        <f t="shared" si="10"/>
        <v>0</v>
      </c>
      <c r="E47" s="29">
        <f t="shared" si="10"/>
        <v>0</v>
      </c>
      <c r="F47" s="29">
        <f t="shared" si="10"/>
        <v>0</v>
      </c>
      <c r="G47" s="29">
        <f t="shared" si="10"/>
        <v>0</v>
      </c>
      <c r="H47" s="29">
        <f t="shared" si="10"/>
        <v>0</v>
      </c>
      <c r="I47" s="29">
        <f t="shared" si="10"/>
        <v>0</v>
      </c>
      <c r="J47" s="29">
        <f t="shared" si="10"/>
        <v>0</v>
      </c>
      <c r="K47" s="29">
        <f t="shared" si="10"/>
        <v>0</v>
      </c>
      <c r="L47" s="29">
        <f t="shared" si="10"/>
        <v>0</v>
      </c>
      <c r="M47" s="29">
        <f t="shared" si="10"/>
        <v>0</v>
      </c>
      <c r="N47" s="29">
        <f t="shared" si="10"/>
        <v>0</v>
      </c>
      <c r="O47" s="29">
        <f t="shared" si="10"/>
        <v>0</v>
      </c>
      <c r="P47" s="29">
        <f t="shared" si="10"/>
        <v>0</v>
      </c>
      <c r="Q47" s="29">
        <f t="shared" si="10"/>
        <v>0</v>
      </c>
      <c r="R47" s="29">
        <f t="shared" si="10"/>
        <v>0</v>
      </c>
      <c r="S47" s="29">
        <f t="shared" si="10"/>
        <v>0</v>
      </c>
      <c r="T47" s="29">
        <f t="shared" si="10"/>
        <v>0</v>
      </c>
      <c r="U47" s="29">
        <f t="shared" si="10"/>
        <v>0</v>
      </c>
      <c r="V47" s="29">
        <f t="shared" si="10"/>
        <v>0</v>
      </c>
      <c r="W47" s="29">
        <f t="shared" si="10"/>
        <v>0</v>
      </c>
      <c r="X47" s="29">
        <f t="shared" si="10"/>
        <v>0</v>
      </c>
      <c r="Y47" s="29">
        <f t="shared" si="10"/>
        <v>0</v>
      </c>
      <c r="Z47" s="29">
        <f t="shared" si="10"/>
        <v>0</v>
      </c>
      <c r="AA47" s="29">
        <f t="shared" si="10"/>
        <v>0</v>
      </c>
      <c r="AB47" s="29">
        <f t="shared" si="10"/>
        <v>0</v>
      </c>
      <c r="AC47" s="29">
        <f t="shared" si="10"/>
        <v>0</v>
      </c>
      <c r="AD47" s="29">
        <f t="shared" si="10"/>
        <v>0</v>
      </c>
      <c r="AE47" s="29">
        <f t="shared" si="10"/>
        <v>0</v>
      </c>
      <c r="AF47" s="29">
        <f t="shared" si="10"/>
        <v>68.765544</v>
      </c>
    </row>
    <row r="48" hidden="1" outlineLevel="1">
      <c r="A48" s="32" t="s">
        <v>34</v>
      </c>
      <c r="B48" s="38"/>
      <c r="C48" s="38"/>
      <c r="D48" s="38"/>
      <c r="E48" s="38"/>
      <c r="F48" s="38"/>
      <c r="G48" s="38"/>
      <c r="H48" s="38"/>
      <c r="I48" s="38"/>
      <c r="J48" s="38"/>
      <c r="K48" s="38"/>
      <c r="L48" s="38"/>
      <c r="M48" s="38"/>
      <c r="N48" s="38"/>
      <c r="O48" s="38"/>
      <c r="P48" s="38"/>
      <c r="Q48" s="38"/>
      <c r="R48" s="38"/>
      <c r="S48" s="38"/>
      <c r="T48" s="38"/>
      <c r="U48" s="38"/>
      <c r="V48" s="38"/>
      <c r="W48" s="38"/>
      <c r="X48" s="38"/>
      <c r="Y48" s="38"/>
      <c r="Z48" s="38"/>
      <c r="AA48" s="38"/>
      <c r="AB48" s="38"/>
      <c r="AC48" s="38"/>
      <c r="AD48" s="38"/>
      <c r="AE48" s="38"/>
      <c r="AF48" s="38"/>
    </row>
    <row r="49" collapsed="1">
      <c r="A49" s="25" t="s">
        <v>48</v>
      </c>
      <c r="B49" s="37">
        <f t="shared" ref="B49:AF49" si="11">SUM(B50:B52)</f>
        <v>0</v>
      </c>
      <c r="C49" s="37">
        <f t="shared" si="11"/>
        <v>2538.8688</v>
      </c>
      <c r="D49" s="37">
        <f t="shared" si="11"/>
        <v>1586.793</v>
      </c>
      <c r="E49" s="37">
        <f t="shared" si="11"/>
        <v>1904.1516</v>
      </c>
      <c r="F49" s="37">
        <f t="shared" si="11"/>
        <v>634.7172</v>
      </c>
      <c r="G49" s="37">
        <f t="shared" si="11"/>
        <v>1904.1516</v>
      </c>
      <c r="H49" s="37">
        <f t="shared" si="11"/>
        <v>634.7172</v>
      </c>
      <c r="I49" s="37">
        <f t="shared" si="11"/>
        <v>952.0758</v>
      </c>
      <c r="J49" s="37">
        <f t="shared" si="11"/>
        <v>1269.4344</v>
      </c>
      <c r="K49" s="37">
        <f t="shared" si="11"/>
        <v>1269.4344</v>
      </c>
      <c r="L49" s="37">
        <f t="shared" si="11"/>
        <v>952.0758</v>
      </c>
      <c r="M49" s="37">
        <f t="shared" si="11"/>
        <v>634.7172</v>
      </c>
      <c r="N49" s="37">
        <f t="shared" si="11"/>
        <v>3808.3032</v>
      </c>
      <c r="O49" s="37">
        <f t="shared" si="11"/>
        <v>1269.4344</v>
      </c>
      <c r="P49" s="37">
        <f t="shared" si="11"/>
        <v>317.3586</v>
      </c>
      <c r="Q49" s="37">
        <f t="shared" si="11"/>
        <v>1269.4344</v>
      </c>
      <c r="R49" s="37">
        <f t="shared" si="11"/>
        <v>2221.5102</v>
      </c>
      <c r="S49" s="37">
        <f t="shared" si="11"/>
        <v>0</v>
      </c>
      <c r="T49" s="37">
        <f t="shared" si="11"/>
        <v>634.7172</v>
      </c>
      <c r="U49" s="37">
        <f t="shared" si="11"/>
        <v>317.3586</v>
      </c>
      <c r="V49" s="37">
        <f t="shared" si="11"/>
        <v>0</v>
      </c>
      <c r="W49" s="37">
        <f t="shared" si="11"/>
        <v>634.7172</v>
      </c>
      <c r="X49" s="37">
        <f t="shared" si="11"/>
        <v>867.1638</v>
      </c>
      <c r="Y49" s="37">
        <f t="shared" si="11"/>
        <v>1184.5224</v>
      </c>
      <c r="Z49" s="37">
        <f t="shared" si="11"/>
        <v>824.7078</v>
      </c>
      <c r="AA49" s="37">
        <f t="shared" si="11"/>
        <v>1374.513</v>
      </c>
      <c r="AB49" s="37">
        <f t="shared" si="11"/>
        <v>274.9026</v>
      </c>
      <c r="AC49" s="37">
        <f t="shared" si="11"/>
        <v>274.9026</v>
      </c>
      <c r="AD49" s="37">
        <f t="shared" si="11"/>
        <v>592.2612</v>
      </c>
      <c r="AE49" s="37">
        <f t="shared" si="11"/>
        <v>274.9026</v>
      </c>
      <c r="AF49" s="37">
        <f t="shared" si="11"/>
        <v>317.3586</v>
      </c>
    </row>
    <row r="50" hidden="1" outlineLevel="1">
      <c r="A50" s="25" t="s">
        <v>29</v>
      </c>
      <c r="B50" s="29">
        <v>0.0</v>
      </c>
      <c r="C50" s="29">
        <v>2392.0</v>
      </c>
      <c r="D50" s="29">
        <v>1495.0</v>
      </c>
      <c r="E50" s="29">
        <v>1794.0</v>
      </c>
      <c r="F50" s="29">
        <v>598.0</v>
      </c>
      <c r="G50" s="29">
        <v>1794.0</v>
      </c>
      <c r="H50" s="29">
        <v>598.0</v>
      </c>
      <c r="I50" s="29">
        <v>897.0</v>
      </c>
      <c r="J50" s="29">
        <v>1196.0</v>
      </c>
      <c r="K50" s="29">
        <v>1196.0</v>
      </c>
      <c r="L50" s="29">
        <v>897.0</v>
      </c>
      <c r="M50" s="29">
        <v>598.0</v>
      </c>
      <c r="N50" s="29">
        <v>3588.0</v>
      </c>
      <c r="O50" s="29">
        <v>1196.0</v>
      </c>
      <c r="P50" s="29">
        <v>299.0</v>
      </c>
      <c r="Q50" s="29">
        <v>1196.0</v>
      </c>
      <c r="R50" s="29">
        <v>2093.0</v>
      </c>
      <c r="S50" s="29">
        <v>0.0</v>
      </c>
      <c r="T50" s="29">
        <v>598.0</v>
      </c>
      <c r="U50" s="29">
        <v>299.0</v>
      </c>
      <c r="V50" s="29">
        <v>0.0</v>
      </c>
      <c r="W50" s="29">
        <v>598.0</v>
      </c>
      <c r="X50" s="29">
        <v>817.0</v>
      </c>
      <c r="Y50" s="29">
        <v>1116.0</v>
      </c>
      <c r="Z50" s="29">
        <v>777.0</v>
      </c>
      <c r="AA50" s="29">
        <v>1295.0</v>
      </c>
      <c r="AB50" s="29">
        <v>259.0</v>
      </c>
      <c r="AC50" s="29">
        <v>259.0</v>
      </c>
      <c r="AD50" s="29">
        <v>558.0</v>
      </c>
      <c r="AE50" s="29">
        <v>259.0</v>
      </c>
      <c r="AF50" s="29">
        <v>299.0</v>
      </c>
    </row>
    <row r="51" hidden="1" outlineLevel="1">
      <c r="A51" s="25" t="s">
        <v>40</v>
      </c>
      <c r="B51" s="29">
        <f t="shared" ref="B51:AF51" si="12">0.0614*B50</f>
        <v>0</v>
      </c>
      <c r="C51" s="29">
        <f t="shared" si="12"/>
        <v>146.8688</v>
      </c>
      <c r="D51" s="29">
        <f t="shared" si="12"/>
        <v>91.793</v>
      </c>
      <c r="E51" s="29">
        <f t="shared" si="12"/>
        <v>110.1516</v>
      </c>
      <c r="F51" s="29">
        <f t="shared" si="12"/>
        <v>36.7172</v>
      </c>
      <c r="G51" s="29">
        <f t="shared" si="12"/>
        <v>110.1516</v>
      </c>
      <c r="H51" s="29">
        <f t="shared" si="12"/>
        <v>36.7172</v>
      </c>
      <c r="I51" s="29">
        <f t="shared" si="12"/>
        <v>55.0758</v>
      </c>
      <c r="J51" s="29">
        <f t="shared" si="12"/>
        <v>73.4344</v>
      </c>
      <c r="K51" s="29">
        <f t="shared" si="12"/>
        <v>73.4344</v>
      </c>
      <c r="L51" s="29">
        <f t="shared" si="12"/>
        <v>55.0758</v>
      </c>
      <c r="M51" s="29">
        <f t="shared" si="12"/>
        <v>36.7172</v>
      </c>
      <c r="N51" s="29">
        <f t="shared" si="12"/>
        <v>220.3032</v>
      </c>
      <c r="O51" s="29">
        <f t="shared" si="12"/>
        <v>73.4344</v>
      </c>
      <c r="P51" s="29">
        <f t="shared" si="12"/>
        <v>18.3586</v>
      </c>
      <c r="Q51" s="29">
        <f t="shared" si="12"/>
        <v>73.4344</v>
      </c>
      <c r="R51" s="29">
        <f t="shared" si="12"/>
        <v>128.5102</v>
      </c>
      <c r="S51" s="29">
        <f t="shared" si="12"/>
        <v>0</v>
      </c>
      <c r="T51" s="29">
        <f t="shared" si="12"/>
        <v>36.7172</v>
      </c>
      <c r="U51" s="29">
        <f t="shared" si="12"/>
        <v>18.3586</v>
      </c>
      <c r="V51" s="29">
        <f t="shared" si="12"/>
        <v>0</v>
      </c>
      <c r="W51" s="29">
        <f t="shared" si="12"/>
        <v>36.7172</v>
      </c>
      <c r="X51" s="29">
        <f t="shared" si="12"/>
        <v>50.1638</v>
      </c>
      <c r="Y51" s="29">
        <f t="shared" si="12"/>
        <v>68.5224</v>
      </c>
      <c r="Z51" s="29">
        <f t="shared" si="12"/>
        <v>47.7078</v>
      </c>
      <c r="AA51" s="29">
        <f t="shared" si="12"/>
        <v>79.513</v>
      </c>
      <c r="AB51" s="29">
        <f t="shared" si="12"/>
        <v>15.9026</v>
      </c>
      <c r="AC51" s="29">
        <f t="shared" si="12"/>
        <v>15.9026</v>
      </c>
      <c r="AD51" s="29">
        <f t="shared" si="12"/>
        <v>34.2612</v>
      </c>
      <c r="AE51" s="29">
        <f t="shared" si="12"/>
        <v>15.9026</v>
      </c>
      <c r="AF51" s="29">
        <f t="shared" si="12"/>
        <v>18.3586</v>
      </c>
    </row>
    <row r="52" hidden="1" outlineLevel="1">
      <c r="A52" s="32" t="s">
        <v>34</v>
      </c>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row>
    <row r="53" collapsed="1">
      <c r="A53" s="25" t="s">
        <v>49</v>
      </c>
      <c r="B53" s="37">
        <f t="shared" ref="B53:AF53" si="13">sum(B54:B56)</f>
        <v>62.63</v>
      </c>
      <c r="C53" s="37">
        <f t="shared" si="13"/>
        <v>635.17</v>
      </c>
      <c r="D53" s="37">
        <f t="shared" si="13"/>
        <v>271.93</v>
      </c>
      <c r="E53" s="37">
        <f t="shared" si="13"/>
        <v>0</v>
      </c>
      <c r="F53" s="37">
        <f t="shared" si="13"/>
        <v>0</v>
      </c>
      <c r="G53" s="37">
        <f t="shared" si="13"/>
        <v>382.97</v>
      </c>
      <c r="H53" s="37">
        <f t="shared" si="13"/>
        <v>336.83</v>
      </c>
      <c r="I53" s="37">
        <f t="shared" si="13"/>
        <v>31.39</v>
      </c>
      <c r="J53" s="37">
        <f t="shared" si="13"/>
        <v>0</v>
      </c>
      <c r="K53" s="37">
        <f t="shared" si="13"/>
        <v>343.81</v>
      </c>
      <c r="L53" s="37">
        <f t="shared" si="13"/>
        <v>0</v>
      </c>
      <c r="M53" s="37">
        <f t="shared" si="13"/>
        <v>380.3</v>
      </c>
      <c r="N53" s="37">
        <f t="shared" si="13"/>
        <v>32.05</v>
      </c>
      <c r="O53" s="37">
        <f t="shared" si="13"/>
        <v>603.34</v>
      </c>
      <c r="P53" s="37">
        <f t="shared" si="13"/>
        <v>0</v>
      </c>
      <c r="Q53" s="37">
        <f t="shared" si="13"/>
        <v>279</v>
      </c>
      <c r="R53" s="37">
        <f t="shared" si="13"/>
        <v>298.53</v>
      </c>
      <c r="S53" s="37">
        <f t="shared" si="13"/>
        <v>0</v>
      </c>
      <c r="T53" s="37">
        <f t="shared" si="13"/>
        <v>41.58</v>
      </c>
      <c r="U53" s="37">
        <f t="shared" si="13"/>
        <v>0</v>
      </c>
      <c r="V53" s="37">
        <f t="shared" si="13"/>
        <v>593.57</v>
      </c>
      <c r="W53" s="37">
        <f t="shared" si="13"/>
        <v>0</v>
      </c>
      <c r="X53" s="37">
        <f t="shared" si="13"/>
        <v>0</v>
      </c>
      <c r="Y53" s="37">
        <f t="shared" si="13"/>
        <v>336.54</v>
      </c>
      <c r="Z53" s="37">
        <f t="shared" si="13"/>
        <v>0</v>
      </c>
      <c r="AA53" s="37">
        <f t="shared" si="13"/>
        <v>230.61</v>
      </c>
      <c r="AB53" s="37">
        <f t="shared" si="13"/>
        <v>304.11</v>
      </c>
      <c r="AC53" s="37">
        <f t="shared" si="13"/>
        <v>0</v>
      </c>
      <c r="AD53" s="37">
        <f t="shared" si="13"/>
        <v>259.91</v>
      </c>
      <c r="AE53" s="37">
        <f t="shared" si="13"/>
        <v>253.34</v>
      </c>
      <c r="AF53" s="37">
        <f t="shared" si="13"/>
        <v>31.32</v>
      </c>
    </row>
    <row r="54" hidden="1" outlineLevel="1">
      <c r="A54" s="25" t="s">
        <v>29</v>
      </c>
      <c r="B54" s="29">
        <v>58.0</v>
      </c>
      <c r="C54" s="29">
        <v>583.0</v>
      </c>
      <c r="D54" s="29">
        <v>248.0</v>
      </c>
      <c r="E54" s="29">
        <v>0.0</v>
      </c>
      <c r="F54" s="29">
        <v>0.0</v>
      </c>
      <c r="G54" s="29">
        <v>376.0</v>
      </c>
      <c r="H54" s="29">
        <v>308.0</v>
      </c>
      <c r="I54" s="29">
        <v>29.0</v>
      </c>
      <c r="J54" s="29">
        <v>0.0</v>
      </c>
      <c r="K54" s="29">
        <v>308.0</v>
      </c>
      <c r="L54" s="29">
        <v>0.0</v>
      </c>
      <c r="M54" s="29">
        <v>366.0</v>
      </c>
      <c r="N54" s="29">
        <v>29.0</v>
      </c>
      <c r="O54" s="29">
        <v>558.0</v>
      </c>
      <c r="P54" s="29">
        <v>0.0</v>
      </c>
      <c r="Q54" s="29">
        <v>279.0</v>
      </c>
      <c r="R54" s="29">
        <v>279.0</v>
      </c>
      <c r="S54" s="29">
        <v>0.0</v>
      </c>
      <c r="T54" s="29">
        <v>39.0</v>
      </c>
      <c r="U54" s="29">
        <v>0.0</v>
      </c>
      <c r="V54" s="29">
        <v>558.0</v>
      </c>
      <c r="W54" s="29">
        <v>0.0</v>
      </c>
      <c r="X54" s="29">
        <v>0.0</v>
      </c>
      <c r="Y54" s="29">
        <v>308.0</v>
      </c>
      <c r="Z54" s="29">
        <v>0.0</v>
      </c>
      <c r="AA54" s="29">
        <v>219.0</v>
      </c>
      <c r="AB54" s="29">
        <v>279.0</v>
      </c>
      <c r="AC54" s="29">
        <v>0.0</v>
      </c>
      <c r="AD54" s="29">
        <v>239.0</v>
      </c>
      <c r="AE54" s="29">
        <v>239.0</v>
      </c>
      <c r="AF54" s="29">
        <v>29.0</v>
      </c>
    </row>
    <row r="55" hidden="1" outlineLevel="1">
      <c r="A55" s="25" t="s">
        <v>40</v>
      </c>
      <c r="B55" s="29">
        <v>4.63</v>
      </c>
      <c r="C55" s="29">
        <v>45.18</v>
      </c>
      <c r="D55" s="29">
        <v>16.94</v>
      </c>
      <c r="E55" s="29">
        <v>0.0</v>
      </c>
      <c r="F55" s="29">
        <v>0.0</v>
      </c>
      <c r="G55" s="29">
        <v>6.97</v>
      </c>
      <c r="H55" s="29">
        <v>28.83</v>
      </c>
      <c r="I55" s="29">
        <v>2.39</v>
      </c>
      <c r="J55" s="29">
        <v>0.0</v>
      </c>
      <c r="K55" s="29">
        <v>28.82</v>
      </c>
      <c r="L55" s="29">
        <v>0.0</v>
      </c>
      <c r="M55" s="29">
        <v>7.31</v>
      </c>
      <c r="N55" s="29">
        <v>3.05</v>
      </c>
      <c r="O55" s="29">
        <v>45.34</v>
      </c>
      <c r="P55" s="29">
        <v>0.0</v>
      </c>
      <c r="Q55" s="29">
        <v>0.0</v>
      </c>
      <c r="R55" s="29">
        <v>19.53</v>
      </c>
      <c r="S55" s="29">
        <v>0.0</v>
      </c>
      <c r="T55" s="29">
        <v>2.58</v>
      </c>
      <c r="U55" s="29">
        <v>0.0</v>
      </c>
      <c r="V55" s="29">
        <v>35.57</v>
      </c>
      <c r="W55" s="29">
        <v>0.0</v>
      </c>
      <c r="X55" s="29">
        <v>0.0</v>
      </c>
      <c r="Y55" s="29">
        <v>28.54</v>
      </c>
      <c r="Z55" s="29">
        <v>0.0</v>
      </c>
      <c r="AA55" s="29">
        <v>11.61</v>
      </c>
      <c r="AB55" s="29">
        <v>25.11</v>
      </c>
      <c r="AC55" s="29">
        <v>0.0</v>
      </c>
      <c r="AD55" s="29">
        <v>20.91</v>
      </c>
      <c r="AE55" s="29">
        <v>14.34</v>
      </c>
      <c r="AF55" s="29">
        <v>2.32</v>
      </c>
    </row>
    <row r="56" hidden="1" outlineLevel="1">
      <c r="A56" s="39" t="s">
        <v>34</v>
      </c>
      <c r="B56" s="40">
        <v>0.0</v>
      </c>
      <c r="C56" s="40">
        <v>6.99</v>
      </c>
      <c r="D56" s="40">
        <v>6.99</v>
      </c>
      <c r="E56" s="40">
        <v>0.0</v>
      </c>
      <c r="F56" s="40">
        <v>0.0</v>
      </c>
      <c r="G56" s="40">
        <v>0.0</v>
      </c>
      <c r="H56" s="40">
        <v>0.0</v>
      </c>
      <c r="I56" s="40">
        <v>0.0</v>
      </c>
      <c r="J56" s="40">
        <v>0.0</v>
      </c>
      <c r="K56" s="40">
        <v>6.99</v>
      </c>
      <c r="L56" s="40">
        <v>0.0</v>
      </c>
      <c r="M56" s="40">
        <v>6.99</v>
      </c>
      <c r="N56" s="40">
        <v>0.0</v>
      </c>
      <c r="O56" s="40">
        <v>0.0</v>
      </c>
      <c r="P56" s="40">
        <v>0.0</v>
      </c>
      <c r="Q56" s="40">
        <v>0.0</v>
      </c>
      <c r="R56" s="40">
        <v>0.0</v>
      </c>
      <c r="S56" s="40">
        <v>0.0</v>
      </c>
      <c r="T56" s="40">
        <v>0.0</v>
      </c>
      <c r="U56" s="40">
        <v>0.0</v>
      </c>
      <c r="V56" s="40">
        <v>0.0</v>
      </c>
      <c r="W56" s="40">
        <v>0.0</v>
      </c>
      <c r="X56" s="40">
        <v>0.0</v>
      </c>
      <c r="Y56" s="40">
        <v>0.0</v>
      </c>
      <c r="Z56" s="40">
        <v>0.0</v>
      </c>
      <c r="AA56" s="40">
        <v>0.0</v>
      </c>
      <c r="AB56" s="40">
        <v>0.0</v>
      </c>
      <c r="AC56" s="40">
        <v>0.0</v>
      </c>
      <c r="AD56" s="40">
        <v>0.0</v>
      </c>
      <c r="AE56" s="40">
        <v>0.0</v>
      </c>
      <c r="AF56" s="40">
        <v>0.0</v>
      </c>
    </row>
    <row r="57">
      <c r="A57" s="32" t="s">
        <v>50</v>
      </c>
    </row>
    <row r="58" collapsed="1">
      <c r="A58" s="25" t="s">
        <v>51</v>
      </c>
      <c r="B58" s="29">
        <f t="shared" ref="B58:AF58" si="14">SUM(B59:B60)</f>
        <v>0</v>
      </c>
      <c r="C58" s="29">
        <f t="shared" si="14"/>
        <v>0</v>
      </c>
      <c r="D58" s="29">
        <f t="shared" si="14"/>
        <v>0</v>
      </c>
      <c r="E58" s="29">
        <f t="shared" si="14"/>
        <v>0</v>
      </c>
      <c r="F58" s="29">
        <f t="shared" si="14"/>
        <v>0</v>
      </c>
      <c r="G58" s="29">
        <f t="shared" si="14"/>
        <v>0</v>
      </c>
      <c r="H58" s="29">
        <f t="shared" si="14"/>
        <v>0</v>
      </c>
      <c r="I58" s="29">
        <f t="shared" si="14"/>
        <v>0</v>
      </c>
      <c r="J58" s="29">
        <f t="shared" si="14"/>
        <v>0</v>
      </c>
      <c r="K58" s="29">
        <f t="shared" si="14"/>
        <v>0</v>
      </c>
      <c r="L58" s="29">
        <f t="shared" si="14"/>
        <v>318.409386</v>
      </c>
      <c r="M58" s="29">
        <f t="shared" si="14"/>
        <v>0</v>
      </c>
      <c r="N58" s="29">
        <f t="shared" si="14"/>
        <v>0</v>
      </c>
      <c r="O58" s="29">
        <f t="shared" si="14"/>
        <v>0</v>
      </c>
      <c r="P58" s="29">
        <f t="shared" si="14"/>
        <v>0</v>
      </c>
      <c r="Q58" s="29">
        <f t="shared" si="14"/>
        <v>0</v>
      </c>
      <c r="R58" s="29">
        <f t="shared" si="14"/>
        <v>0</v>
      </c>
      <c r="S58" s="29">
        <f t="shared" si="14"/>
        <v>254.725386</v>
      </c>
      <c r="T58" s="29">
        <f t="shared" si="14"/>
        <v>0</v>
      </c>
      <c r="U58" s="29">
        <f t="shared" si="14"/>
        <v>0</v>
      </c>
      <c r="V58" s="29">
        <f t="shared" si="14"/>
        <v>0</v>
      </c>
      <c r="W58" s="29">
        <f t="shared" si="14"/>
        <v>0</v>
      </c>
      <c r="X58" s="29">
        <f t="shared" si="14"/>
        <v>0</v>
      </c>
      <c r="Y58" s="29">
        <f t="shared" si="14"/>
        <v>0</v>
      </c>
      <c r="Z58" s="29">
        <f t="shared" si="14"/>
        <v>0</v>
      </c>
      <c r="AA58" s="29">
        <f t="shared" si="14"/>
        <v>0</v>
      </c>
      <c r="AB58" s="29">
        <f t="shared" si="14"/>
        <v>318.409386</v>
      </c>
      <c r="AC58" s="29">
        <f t="shared" si="14"/>
        <v>0</v>
      </c>
      <c r="AD58" s="29">
        <f t="shared" si="14"/>
        <v>0</v>
      </c>
      <c r="AE58" s="29">
        <f t="shared" si="14"/>
        <v>0</v>
      </c>
      <c r="AF58" s="29">
        <f t="shared" si="14"/>
        <v>254.725386</v>
      </c>
    </row>
    <row r="59" hidden="1" outlineLevel="1">
      <c r="A59" s="25" t="s">
        <v>29</v>
      </c>
      <c r="B59" s="29">
        <v>0.0</v>
      </c>
      <c r="C59" s="29">
        <v>0.0</v>
      </c>
      <c r="D59" s="29">
        <v>0.0</v>
      </c>
      <c r="E59" s="29">
        <v>0.0</v>
      </c>
      <c r="F59" s="29">
        <v>0.0</v>
      </c>
      <c r="G59" s="29">
        <v>0.0</v>
      </c>
      <c r="H59" s="29">
        <v>0.0</v>
      </c>
      <c r="I59" s="29">
        <v>0.0</v>
      </c>
      <c r="J59" s="29">
        <v>0.0</v>
      </c>
      <c r="K59" s="29">
        <v>0.0</v>
      </c>
      <c r="L59" s="29">
        <v>299.99</v>
      </c>
      <c r="M59" s="29">
        <v>0.0</v>
      </c>
      <c r="N59" s="29">
        <v>0.0</v>
      </c>
      <c r="O59" s="29">
        <v>0.0</v>
      </c>
      <c r="P59" s="29">
        <v>0.0</v>
      </c>
      <c r="Q59" s="29">
        <v>0.0</v>
      </c>
      <c r="R59" s="29">
        <v>0.0</v>
      </c>
      <c r="S59" s="29">
        <v>239.99</v>
      </c>
      <c r="T59" s="29">
        <v>0.0</v>
      </c>
      <c r="U59" s="29">
        <v>0.0</v>
      </c>
      <c r="V59" s="29">
        <v>0.0</v>
      </c>
      <c r="W59" s="29">
        <v>0.0</v>
      </c>
      <c r="X59" s="29">
        <v>0.0</v>
      </c>
      <c r="Y59" s="29">
        <v>0.0</v>
      </c>
      <c r="Z59" s="29">
        <v>0.0</v>
      </c>
      <c r="AA59" s="29">
        <v>0.0</v>
      </c>
      <c r="AB59" s="29">
        <v>299.99</v>
      </c>
      <c r="AC59" s="29">
        <v>0.0</v>
      </c>
      <c r="AD59" s="29">
        <v>0.0</v>
      </c>
      <c r="AE59" s="29">
        <v>0.0</v>
      </c>
      <c r="AF59" s="29">
        <v>239.99</v>
      </c>
    </row>
    <row r="60" hidden="1" outlineLevel="1">
      <c r="A60" s="25" t="s">
        <v>40</v>
      </c>
      <c r="B60" s="29">
        <f t="shared" ref="B60:AF60" si="15">0.0614*B59</f>
        <v>0</v>
      </c>
      <c r="C60" s="29">
        <f t="shared" si="15"/>
        <v>0</v>
      </c>
      <c r="D60" s="29">
        <f t="shared" si="15"/>
        <v>0</v>
      </c>
      <c r="E60" s="29">
        <f t="shared" si="15"/>
        <v>0</v>
      </c>
      <c r="F60" s="29">
        <f t="shared" si="15"/>
        <v>0</v>
      </c>
      <c r="G60" s="29">
        <f t="shared" si="15"/>
        <v>0</v>
      </c>
      <c r="H60" s="29">
        <f t="shared" si="15"/>
        <v>0</v>
      </c>
      <c r="I60" s="29">
        <f t="shared" si="15"/>
        <v>0</v>
      </c>
      <c r="J60" s="29">
        <f t="shared" si="15"/>
        <v>0</v>
      </c>
      <c r="K60" s="29">
        <f t="shared" si="15"/>
        <v>0</v>
      </c>
      <c r="L60" s="29">
        <f t="shared" si="15"/>
        <v>18.419386</v>
      </c>
      <c r="M60" s="29">
        <f t="shared" si="15"/>
        <v>0</v>
      </c>
      <c r="N60" s="29">
        <f t="shared" si="15"/>
        <v>0</v>
      </c>
      <c r="O60" s="29">
        <f t="shared" si="15"/>
        <v>0</v>
      </c>
      <c r="P60" s="29">
        <f t="shared" si="15"/>
        <v>0</v>
      </c>
      <c r="Q60" s="29">
        <f t="shared" si="15"/>
        <v>0</v>
      </c>
      <c r="R60" s="29">
        <f t="shared" si="15"/>
        <v>0</v>
      </c>
      <c r="S60" s="29">
        <f t="shared" si="15"/>
        <v>14.735386</v>
      </c>
      <c r="T60" s="29">
        <f t="shared" si="15"/>
        <v>0</v>
      </c>
      <c r="U60" s="29">
        <f t="shared" si="15"/>
        <v>0</v>
      </c>
      <c r="V60" s="29">
        <f t="shared" si="15"/>
        <v>0</v>
      </c>
      <c r="W60" s="29">
        <f t="shared" si="15"/>
        <v>0</v>
      </c>
      <c r="X60" s="29">
        <f t="shared" si="15"/>
        <v>0</v>
      </c>
      <c r="Y60" s="29">
        <f t="shared" si="15"/>
        <v>0</v>
      </c>
      <c r="Z60" s="29">
        <f t="shared" si="15"/>
        <v>0</v>
      </c>
      <c r="AA60" s="29">
        <f t="shared" si="15"/>
        <v>0</v>
      </c>
      <c r="AB60" s="29">
        <f t="shared" si="15"/>
        <v>18.419386</v>
      </c>
      <c r="AC60" s="29">
        <f t="shared" si="15"/>
        <v>0</v>
      </c>
      <c r="AD60" s="29">
        <f t="shared" si="15"/>
        <v>0</v>
      </c>
      <c r="AE60" s="29">
        <f t="shared" si="15"/>
        <v>0</v>
      </c>
      <c r="AF60" s="29">
        <f t="shared" si="15"/>
        <v>14.735386</v>
      </c>
    </row>
    <row r="61" hidden="1" outlineLevel="1">
      <c r="A61" s="32" t="s">
        <v>34</v>
      </c>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row>
    <row r="62" collapsed="1">
      <c r="A62" s="25" t="s">
        <v>52</v>
      </c>
      <c r="B62" s="29">
        <f t="shared" ref="B62:AF62" si="16">SUM(B63:B65)</f>
        <v>0</v>
      </c>
      <c r="C62" s="29">
        <f t="shared" si="16"/>
        <v>0</v>
      </c>
      <c r="D62" s="29">
        <f t="shared" si="16"/>
        <v>0</v>
      </c>
      <c r="E62" s="29">
        <f t="shared" si="16"/>
        <v>0</v>
      </c>
      <c r="F62" s="29">
        <f t="shared" si="16"/>
        <v>0</v>
      </c>
      <c r="G62" s="29">
        <f t="shared" si="16"/>
        <v>0</v>
      </c>
      <c r="H62" s="29">
        <f t="shared" si="16"/>
        <v>0</v>
      </c>
      <c r="I62" s="29">
        <f t="shared" si="16"/>
        <v>0</v>
      </c>
      <c r="J62" s="29">
        <f t="shared" si="16"/>
        <v>0</v>
      </c>
      <c r="K62" s="29">
        <f t="shared" si="16"/>
        <v>0</v>
      </c>
      <c r="L62" s="29">
        <f t="shared" si="16"/>
        <v>0</v>
      </c>
      <c r="M62" s="29">
        <f t="shared" si="16"/>
        <v>0</v>
      </c>
      <c r="N62" s="29">
        <f t="shared" si="16"/>
        <v>0</v>
      </c>
      <c r="O62" s="29">
        <f t="shared" si="16"/>
        <v>0</v>
      </c>
      <c r="P62" s="29">
        <f t="shared" si="16"/>
        <v>0</v>
      </c>
      <c r="Q62" s="29">
        <f t="shared" si="16"/>
        <v>0</v>
      </c>
      <c r="R62" s="29">
        <f t="shared" si="16"/>
        <v>0</v>
      </c>
      <c r="S62" s="29">
        <f t="shared" si="16"/>
        <v>0</v>
      </c>
      <c r="T62" s="29">
        <f t="shared" si="16"/>
        <v>0</v>
      </c>
      <c r="U62" s="29">
        <f t="shared" si="16"/>
        <v>0</v>
      </c>
      <c r="V62" s="29">
        <f t="shared" si="16"/>
        <v>0</v>
      </c>
      <c r="W62" s="29">
        <f t="shared" si="16"/>
        <v>0</v>
      </c>
      <c r="X62" s="29">
        <f t="shared" si="16"/>
        <v>0</v>
      </c>
      <c r="Y62" s="29">
        <f t="shared" si="16"/>
        <v>0</v>
      </c>
      <c r="Z62" s="29">
        <f t="shared" si="16"/>
        <v>0</v>
      </c>
      <c r="AA62" s="29">
        <f t="shared" si="16"/>
        <v>0</v>
      </c>
      <c r="AB62" s="29">
        <f t="shared" si="16"/>
        <v>0</v>
      </c>
      <c r="AC62" s="29">
        <f t="shared" si="16"/>
        <v>0</v>
      </c>
      <c r="AD62" s="29">
        <f t="shared" si="16"/>
        <v>0</v>
      </c>
      <c r="AE62" s="29">
        <f t="shared" si="16"/>
        <v>0</v>
      </c>
      <c r="AF62" s="29">
        <f t="shared" si="16"/>
        <v>0</v>
      </c>
    </row>
    <row r="63" hidden="1" outlineLevel="1">
      <c r="A63" s="25" t="s">
        <v>29</v>
      </c>
      <c r="B63" s="29">
        <v>0.0</v>
      </c>
      <c r="C63" s="29">
        <v>0.0</v>
      </c>
      <c r="D63" s="29">
        <v>0.0</v>
      </c>
      <c r="E63" s="29">
        <v>0.0</v>
      </c>
      <c r="F63" s="29">
        <v>0.0</v>
      </c>
      <c r="G63" s="29">
        <v>0.0</v>
      </c>
      <c r="H63" s="29">
        <v>0.0</v>
      </c>
      <c r="I63" s="29">
        <v>0.0</v>
      </c>
      <c r="J63" s="29">
        <v>0.0</v>
      </c>
      <c r="K63" s="29">
        <v>0.0</v>
      </c>
      <c r="L63" s="29">
        <v>0.0</v>
      </c>
      <c r="M63" s="29">
        <v>0.0</v>
      </c>
      <c r="N63" s="29">
        <v>0.0</v>
      </c>
      <c r="O63" s="29">
        <v>0.0</v>
      </c>
      <c r="P63" s="29">
        <v>0.0</v>
      </c>
      <c r="Q63" s="29">
        <v>0.0</v>
      </c>
      <c r="R63" s="29">
        <v>0.0</v>
      </c>
      <c r="S63" s="29">
        <v>0.0</v>
      </c>
      <c r="T63" s="29">
        <v>0.0</v>
      </c>
      <c r="U63" s="29">
        <v>0.0</v>
      </c>
      <c r="V63" s="29">
        <v>0.0</v>
      </c>
      <c r="W63" s="29">
        <v>0.0</v>
      </c>
      <c r="X63" s="29">
        <v>0.0</v>
      </c>
      <c r="Y63" s="29">
        <v>0.0</v>
      </c>
      <c r="Z63" s="29">
        <v>0.0</v>
      </c>
      <c r="AA63" s="29">
        <v>0.0</v>
      </c>
      <c r="AB63" s="29">
        <v>0.0</v>
      </c>
      <c r="AC63" s="29">
        <v>0.0</v>
      </c>
      <c r="AD63" s="29">
        <v>0.0</v>
      </c>
      <c r="AE63" s="29">
        <v>0.0</v>
      </c>
      <c r="AF63" s="29">
        <v>0.0</v>
      </c>
    </row>
    <row r="64" hidden="1" outlineLevel="1">
      <c r="A64" s="25" t="s">
        <v>40</v>
      </c>
      <c r="B64" s="29">
        <f t="shared" ref="B64:AF64" si="17">0.0614*B63</f>
        <v>0</v>
      </c>
      <c r="C64" s="29">
        <f t="shared" si="17"/>
        <v>0</v>
      </c>
      <c r="D64" s="29">
        <f t="shared" si="17"/>
        <v>0</v>
      </c>
      <c r="E64" s="29">
        <f t="shared" si="17"/>
        <v>0</v>
      </c>
      <c r="F64" s="29">
        <f t="shared" si="17"/>
        <v>0</v>
      </c>
      <c r="G64" s="29">
        <f t="shared" si="17"/>
        <v>0</v>
      </c>
      <c r="H64" s="29">
        <f t="shared" si="17"/>
        <v>0</v>
      </c>
      <c r="I64" s="29">
        <f t="shared" si="17"/>
        <v>0</v>
      </c>
      <c r="J64" s="29">
        <f t="shared" si="17"/>
        <v>0</v>
      </c>
      <c r="K64" s="29">
        <f t="shared" si="17"/>
        <v>0</v>
      </c>
      <c r="L64" s="29">
        <f t="shared" si="17"/>
        <v>0</v>
      </c>
      <c r="M64" s="29">
        <f t="shared" si="17"/>
        <v>0</v>
      </c>
      <c r="N64" s="29">
        <f t="shared" si="17"/>
        <v>0</v>
      </c>
      <c r="O64" s="29">
        <f t="shared" si="17"/>
        <v>0</v>
      </c>
      <c r="P64" s="29">
        <f t="shared" si="17"/>
        <v>0</v>
      </c>
      <c r="Q64" s="29">
        <f t="shared" si="17"/>
        <v>0</v>
      </c>
      <c r="R64" s="29">
        <f t="shared" si="17"/>
        <v>0</v>
      </c>
      <c r="S64" s="29">
        <f t="shared" si="17"/>
        <v>0</v>
      </c>
      <c r="T64" s="29">
        <f t="shared" si="17"/>
        <v>0</v>
      </c>
      <c r="U64" s="29">
        <f t="shared" si="17"/>
        <v>0</v>
      </c>
      <c r="V64" s="29">
        <f t="shared" si="17"/>
        <v>0</v>
      </c>
      <c r="W64" s="29">
        <f t="shared" si="17"/>
        <v>0</v>
      </c>
      <c r="X64" s="29">
        <f t="shared" si="17"/>
        <v>0</v>
      </c>
      <c r="Y64" s="29">
        <f t="shared" si="17"/>
        <v>0</v>
      </c>
      <c r="Z64" s="29">
        <f t="shared" si="17"/>
        <v>0</v>
      </c>
      <c r="AA64" s="29">
        <f t="shared" si="17"/>
        <v>0</v>
      </c>
      <c r="AB64" s="29">
        <f t="shared" si="17"/>
        <v>0</v>
      </c>
      <c r="AC64" s="29">
        <f t="shared" si="17"/>
        <v>0</v>
      </c>
      <c r="AD64" s="29">
        <f t="shared" si="17"/>
        <v>0</v>
      </c>
      <c r="AE64" s="29">
        <f t="shared" si="17"/>
        <v>0</v>
      </c>
      <c r="AF64" s="29">
        <f t="shared" si="17"/>
        <v>0</v>
      </c>
    </row>
    <row r="65" hidden="1" outlineLevel="1">
      <c r="A65" s="32" t="s">
        <v>34</v>
      </c>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c r="AB65" s="38"/>
      <c r="AC65" s="38"/>
      <c r="AD65" s="38"/>
      <c r="AE65" s="38"/>
      <c r="AF65" s="38"/>
    </row>
    <row r="66" collapsed="1">
      <c r="A66" s="25" t="s">
        <v>53</v>
      </c>
      <c r="B66" s="29">
        <f t="shared" ref="B66:AF66" si="18">SUM(B67:B69)</f>
        <v>0</v>
      </c>
      <c r="C66" s="29">
        <f t="shared" si="18"/>
        <v>0</v>
      </c>
      <c r="D66" s="29">
        <f t="shared" si="18"/>
        <v>0</v>
      </c>
      <c r="E66" s="29">
        <f t="shared" si="18"/>
        <v>0</v>
      </c>
      <c r="F66" s="29">
        <f t="shared" si="18"/>
        <v>0</v>
      </c>
      <c r="G66" s="29">
        <f t="shared" si="18"/>
        <v>0</v>
      </c>
      <c r="H66" s="29">
        <f t="shared" si="18"/>
        <v>0</v>
      </c>
      <c r="I66" s="29">
        <f t="shared" si="18"/>
        <v>0</v>
      </c>
      <c r="J66" s="29">
        <f t="shared" si="18"/>
        <v>0</v>
      </c>
      <c r="K66" s="29">
        <f t="shared" si="18"/>
        <v>0</v>
      </c>
      <c r="L66" s="29">
        <f t="shared" si="18"/>
        <v>0</v>
      </c>
      <c r="M66" s="29">
        <f t="shared" si="18"/>
        <v>0</v>
      </c>
      <c r="N66" s="29">
        <f t="shared" si="18"/>
        <v>0</v>
      </c>
      <c r="O66" s="29">
        <f t="shared" si="18"/>
        <v>0</v>
      </c>
      <c r="P66" s="29">
        <f t="shared" si="18"/>
        <v>0</v>
      </c>
      <c r="Q66" s="29">
        <f t="shared" si="18"/>
        <v>0</v>
      </c>
      <c r="R66" s="29">
        <f t="shared" si="18"/>
        <v>0</v>
      </c>
      <c r="S66" s="29">
        <f t="shared" si="18"/>
        <v>0</v>
      </c>
      <c r="T66" s="29">
        <f t="shared" si="18"/>
        <v>0</v>
      </c>
      <c r="U66" s="29">
        <f t="shared" si="18"/>
        <v>0</v>
      </c>
      <c r="V66" s="29">
        <f t="shared" si="18"/>
        <v>0</v>
      </c>
      <c r="W66" s="29">
        <f t="shared" si="18"/>
        <v>0</v>
      </c>
      <c r="X66" s="29">
        <f t="shared" si="18"/>
        <v>0</v>
      </c>
      <c r="Y66" s="29">
        <f t="shared" si="18"/>
        <v>0</v>
      </c>
      <c r="Z66" s="29">
        <f t="shared" si="18"/>
        <v>0</v>
      </c>
      <c r="AA66" s="29">
        <f t="shared" si="18"/>
        <v>0</v>
      </c>
      <c r="AB66" s="29">
        <f t="shared" si="18"/>
        <v>0</v>
      </c>
      <c r="AC66" s="29">
        <f t="shared" si="18"/>
        <v>0</v>
      </c>
      <c r="AD66" s="29">
        <f t="shared" si="18"/>
        <v>0</v>
      </c>
      <c r="AE66" s="29">
        <f t="shared" si="18"/>
        <v>0</v>
      </c>
      <c r="AF66" s="29">
        <f t="shared" si="18"/>
        <v>0</v>
      </c>
    </row>
    <row r="67" hidden="1" outlineLevel="1">
      <c r="A67" s="25" t="s">
        <v>29</v>
      </c>
      <c r="B67" s="26"/>
      <c r="C67" s="26"/>
      <c r="D67" s="26"/>
      <c r="E67" s="26"/>
      <c r="F67" s="26"/>
      <c r="G67" s="26"/>
      <c r="H67" s="26"/>
      <c r="I67" s="26"/>
      <c r="J67" s="26"/>
      <c r="K67" s="26"/>
      <c r="L67" s="26"/>
      <c r="M67" s="26"/>
      <c r="N67" s="26"/>
      <c r="O67" s="26"/>
      <c r="P67" s="26"/>
      <c r="Q67" s="26"/>
      <c r="R67" s="26"/>
      <c r="S67" s="26"/>
      <c r="T67" s="26"/>
      <c r="U67" s="26"/>
      <c r="V67" s="26"/>
      <c r="W67" s="26"/>
      <c r="X67" s="26"/>
      <c r="Y67" s="26"/>
      <c r="Z67" s="26"/>
      <c r="AA67" s="26"/>
      <c r="AB67" s="26"/>
      <c r="AC67" s="26"/>
      <c r="AD67" s="26"/>
      <c r="AE67" s="26"/>
      <c r="AF67" s="26"/>
    </row>
    <row r="68" hidden="1" outlineLevel="1">
      <c r="A68" s="25" t="s">
        <v>40</v>
      </c>
      <c r="B68" s="29">
        <f t="shared" ref="B68:AF68" si="19">0.0614*B67</f>
        <v>0</v>
      </c>
      <c r="C68" s="29">
        <f t="shared" si="19"/>
        <v>0</v>
      </c>
      <c r="D68" s="29">
        <f t="shared" si="19"/>
        <v>0</v>
      </c>
      <c r="E68" s="29">
        <f t="shared" si="19"/>
        <v>0</v>
      </c>
      <c r="F68" s="29">
        <f t="shared" si="19"/>
        <v>0</v>
      </c>
      <c r="G68" s="29">
        <f t="shared" si="19"/>
        <v>0</v>
      </c>
      <c r="H68" s="29">
        <f t="shared" si="19"/>
        <v>0</v>
      </c>
      <c r="I68" s="29">
        <f t="shared" si="19"/>
        <v>0</v>
      </c>
      <c r="J68" s="29">
        <f t="shared" si="19"/>
        <v>0</v>
      </c>
      <c r="K68" s="29">
        <f t="shared" si="19"/>
        <v>0</v>
      </c>
      <c r="L68" s="29">
        <f t="shared" si="19"/>
        <v>0</v>
      </c>
      <c r="M68" s="29">
        <f t="shared" si="19"/>
        <v>0</v>
      </c>
      <c r="N68" s="29">
        <f t="shared" si="19"/>
        <v>0</v>
      </c>
      <c r="O68" s="29">
        <f t="shared" si="19"/>
        <v>0</v>
      </c>
      <c r="P68" s="29">
        <f t="shared" si="19"/>
        <v>0</v>
      </c>
      <c r="Q68" s="29">
        <f t="shared" si="19"/>
        <v>0</v>
      </c>
      <c r="R68" s="29">
        <f t="shared" si="19"/>
        <v>0</v>
      </c>
      <c r="S68" s="29">
        <f t="shared" si="19"/>
        <v>0</v>
      </c>
      <c r="T68" s="29">
        <f t="shared" si="19"/>
        <v>0</v>
      </c>
      <c r="U68" s="29">
        <f t="shared" si="19"/>
        <v>0</v>
      </c>
      <c r="V68" s="29">
        <f t="shared" si="19"/>
        <v>0</v>
      </c>
      <c r="W68" s="29">
        <f t="shared" si="19"/>
        <v>0</v>
      </c>
      <c r="X68" s="29">
        <f t="shared" si="19"/>
        <v>0</v>
      </c>
      <c r="Y68" s="29">
        <f t="shared" si="19"/>
        <v>0</v>
      </c>
      <c r="Z68" s="29">
        <f t="shared" si="19"/>
        <v>0</v>
      </c>
      <c r="AA68" s="29">
        <f t="shared" si="19"/>
        <v>0</v>
      </c>
      <c r="AB68" s="29">
        <f t="shared" si="19"/>
        <v>0</v>
      </c>
      <c r="AC68" s="29">
        <f t="shared" si="19"/>
        <v>0</v>
      </c>
      <c r="AD68" s="29">
        <f t="shared" si="19"/>
        <v>0</v>
      </c>
      <c r="AE68" s="29">
        <f t="shared" si="19"/>
        <v>0</v>
      </c>
      <c r="AF68" s="29">
        <f t="shared" si="19"/>
        <v>0</v>
      </c>
    </row>
    <row r="69" hidden="1" outlineLevel="1">
      <c r="A69" s="32" t="s">
        <v>34</v>
      </c>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c r="AB69" s="38"/>
      <c r="AC69" s="38"/>
      <c r="AD69" s="38"/>
      <c r="AE69" s="38"/>
      <c r="AF69" s="38"/>
    </row>
    <row r="70">
      <c r="A70" s="41" t="s">
        <v>54</v>
      </c>
      <c r="B70" s="42">
        <f t="shared" ref="B70:AF70" si="20">sum(B37,B41,B45,B49,B53)</f>
        <v>5861.047586</v>
      </c>
      <c r="C70" s="42">
        <f t="shared" si="20"/>
        <v>9754.708186</v>
      </c>
      <c r="D70" s="42">
        <f t="shared" si="20"/>
        <v>8434.085386</v>
      </c>
      <c r="E70" s="42">
        <f t="shared" si="20"/>
        <v>9746.8362</v>
      </c>
      <c r="F70" s="42">
        <f t="shared" si="20"/>
        <v>5490.6222</v>
      </c>
      <c r="G70" s="42">
        <f t="shared" si="20"/>
        <v>8108.9006</v>
      </c>
      <c r="H70" s="42">
        <f t="shared" si="20"/>
        <v>8608.3202</v>
      </c>
      <c r="I70" s="42">
        <f t="shared" si="20"/>
        <v>7131.0946</v>
      </c>
      <c r="J70" s="42">
        <f t="shared" si="20"/>
        <v>7669.6764</v>
      </c>
      <c r="K70" s="42">
        <f t="shared" si="20"/>
        <v>7262.004586</v>
      </c>
      <c r="L70" s="42">
        <f t="shared" si="20"/>
        <v>9030.3912</v>
      </c>
      <c r="M70" s="42">
        <f t="shared" si="20"/>
        <v>4193.9102</v>
      </c>
      <c r="N70" s="42">
        <f t="shared" si="20"/>
        <v>7882.1644</v>
      </c>
      <c r="O70" s="42">
        <f t="shared" si="20"/>
        <v>5063.3428</v>
      </c>
      <c r="P70" s="42">
        <f t="shared" si="20"/>
        <v>7332.140586</v>
      </c>
      <c r="Q70" s="42">
        <f t="shared" si="20"/>
        <v>5218.744986</v>
      </c>
      <c r="R70" s="42">
        <f t="shared" si="20"/>
        <v>5804.0118</v>
      </c>
      <c r="S70" s="42">
        <f t="shared" si="20"/>
        <v>5330.3508</v>
      </c>
      <c r="T70" s="42">
        <f t="shared" si="20"/>
        <v>3432.753</v>
      </c>
      <c r="U70" s="42">
        <f t="shared" si="20"/>
        <v>2957.0604</v>
      </c>
      <c r="V70" s="42">
        <f t="shared" si="20"/>
        <v>2315.1608</v>
      </c>
      <c r="W70" s="42">
        <f t="shared" si="20"/>
        <v>1820.301</v>
      </c>
      <c r="X70" s="42">
        <f t="shared" si="20"/>
        <v>3808.3032</v>
      </c>
      <c r="Y70" s="42">
        <f t="shared" si="20"/>
        <v>3524.9856</v>
      </c>
      <c r="Z70" s="42">
        <f t="shared" si="20"/>
        <v>4533.2394</v>
      </c>
      <c r="AA70" s="42">
        <f t="shared" si="20"/>
        <v>4135.5006</v>
      </c>
      <c r="AB70" s="42">
        <f t="shared" si="20"/>
        <v>2605.2252</v>
      </c>
      <c r="AC70" s="42">
        <f t="shared" si="20"/>
        <v>1625.0034</v>
      </c>
      <c r="AD70" s="42">
        <f t="shared" si="20"/>
        <v>3016.3658</v>
      </c>
      <c r="AE70" s="42">
        <f t="shared" si="20"/>
        <v>1376.3012</v>
      </c>
      <c r="AF70" s="42">
        <f t="shared" si="20"/>
        <v>4445.640144</v>
      </c>
    </row>
    <row r="71">
      <c r="A71" s="41" t="s">
        <v>55</v>
      </c>
      <c r="B71" s="42">
        <f t="shared" ref="B71:AF71" si="21">sum(B58,B62,B66)</f>
        <v>0</v>
      </c>
      <c r="C71" s="42">
        <f t="shared" si="21"/>
        <v>0</v>
      </c>
      <c r="D71" s="42">
        <f t="shared" si="21"/>
        <v>0</v>
      </c>
      <c r="E71" s="42">
        <f t="shared" si="21"/>
        <v>0</v>
      </c>
      <c r="F71" s="42">
        <f t="shared" si="21"/>
        <v>0</v>
      </c>
      <c r="G71" s="42">
        <f t="shared" si="21"/>
        <v>0</v>
      </c>
      <c r="H71" s="42">
        <f t="shared" si="21"/>
        <v>0</v>
      </c>
      <c r="I71" s="42">
        <f t="shared" si="21"/>
        <v>0</v>
      </c>
      <c r="J71" s="42">
        <f t="shared" si="21"/>
        <v>0</v>
      </c>
      <c r="K71" s="42">
        <f t="shared" si="21"/>
        <v>0</v>
      </c>
      <c r="L71" s="42">
        <f t="shared" si="21"/>
        <v>318.409386</v>
      </c>
      <c r="M71" s="42">
        <f t="shared" si="21"/>
        <v>0</v>
      </c>
      <c r="N71" s="42">
        <f t="shared" si="21"/>
        <v>0</v>
      </c>
      <c r="O71" s="42">
        <f t="shared" si="21"/>
        <v>0</v>
      </c>
      <c r="P71" s="42">
        <f t="shared" si="21"/>
        <v>0</v>
      </c>
      <c r="Q71" s="42">
        <f t="shared" si="21"/>
        <v>0</v>
      </c>
      <c r="R71" s="42">
        <f t="shared" si="21"/>
        <v>0</v>
      </c>
      <c r="S71" s="42">
        <f t="shared" si="21"/>
        <v>254.725386</v>
      </c>
      <c r="T71" s="42">
        <f t="shared" si="21"/>
        <v>0</v>
      </c>
      <c r="U71" s="42">
        <f t="shared" si="21"/>
        <v>0</v>
      </c>
      <c r="V71" s="42">
        <f t="shared" si="21"/>
        <v>0</v>
      </c>
      <c r="W71" s="42">
        <f t="shared" si="21"/>
        <v>0</v>
      </c>
      <c r="X71" s="42">
        <f t="shared" si="21"/>
        <v>0</v>
      </c>
      <c r="Y71" s="42">
        <f t="shared" si="21"/>
        <v>0</v>
      </c>
      <c r="Z71" s="42">
        <f t="shared" si="21"/>
        <v>0</v>
      </c>
      <c r="AA71" s="42">
        <f t="shared" si="21"/>
        <v>0</v>
      </c>
      <c r="AB71" s="42">
        <f t="shared" si="21"/>
        <v>318.409386</v>
      </c>
      <c r="AC71" s="42">
        <f t="shared" si="21"/>
        <v>0</v>
      </c>
      <c r="AD71" s="42">
        <f t="shared" si="21"/>
        <v>0</v>
      </c>
      <c r="AE71" s="42">
        <f t="shared" si="21"/>
        <v>0</v>
      </c>
      <c r="AF71" s="42">
        <f t="shared" si="21"/>
        <v>254.725386</v>
      </c>
    </row>
    <row r="72">
      <c r="A72" s="30" t="s">
        <v>56</v>
      </c>
      <c r="B72" s="31">
        <f t="shared" ref="B72:AF72" si="22">B70+B71</f>
        <v>5861.047586</v>
      </c>
      <c r="C72" s="31">
        <f t="shared" si="22"/>
        <v>9754.708186</v>
      </c>
      <c r="D72" s="31">
        <f t="shared" si="22"/>
        <v>8434.085386</v>
      </c>
      <c r="E72" s="31">
        <f t="shared" si="22"/>
        <v>9746.8362</v>
      </c>
      <c r="F72" s="31">
        <f t="shared" si="22"/>
        <v>5490.6222</v>
      </c>
      <c r="G72" s="31">
        <f t="shared" si="22"/>
        <v>8108.9006</v>
      </c>
      <c r="H72" s="31">
        <f t="shared" si="22"/>
        <v>8608.3202</v>
      </c>
      <c r="I72" s="31">
        <f t="shared" si="22"/>
        <v>7131.0946</v>
      </c>
      <c r="J72" s="31">
        <f t="shared" si="22"/>
        <v>7669.6764</v>
      </c>
      <c r="K72" s="31">
        <f t="shared" si="22"/>
        <v>7262.004586</v>
      </c>
      <c r="L72" s="31">
        <f t="shared" si="22"/>
        <v>9348.800586</v>
      </c>
      <c r="M72" s="31">
        <f t="shared" si="22"/>
        <v>4193.9102</v>
      </c>
      <c r="N72" s="31">
        <f t="shared" si="22"/>
        <v>7882.1644</v>
      </c>
      <c r="O72" s="31">
        <f t="shared" si="22"/>
        <v>5063.3428</v>
      </c>
      <c r="P72" s="31">
        <f t="shared" si="22"/>
        <v>7332.140586</v>
      </c>
      <c r="Q72" s="31">
        <f t="shared" si="22"/>
        <v>5218.744986</v>
      </c>
      <c r="R72" s="31">
        <f t="shared" si="22"/>
        <v>5804.0118</v>
      </c>
      <c r="S72" s="31">
        <f t="shared" si="22"/>
        <v>5585.076186</v>
      </c>
      <c r="T72" s="31">
        <f t="shared" si="22"/>
        <v>3432.753</v>
      </c>
      <c r="U72" s="31">
        <f t="shared" si="22"/>
        <v>2957.0604</v>
      </c>
      <c r="V72" s="31">
        <f t="shared" si="22"/>
        <v>2315.1608</v>
      </c>
      <c r="W72" s="31">
        <f t="shared" si="22"/>
        <v>1820.301</v>
      </c>
      <c r="X72" s="31">
        <f t="shared" si="22"/>
        <v>3808.3032</v>
      </c>
      <c r="Y72" s="31">
        <f t="shared" si="22"/>
        <v>3524.9856</v>
      </c>
      <c r="Z72" s="31">
        <f t="shared" si="22"/>
        <v>4533.2394</v>
      </c>
      <c r="AA72" s="31">
        <f t="shared" si="22"/>
        <v>4135.5006</v>
      </c>
      <c r="AB72" s="31">
        <f t="shared" si="22"/>
        <v>2923.634586</v>
      </c>
      <c r="AC72" s="31">
        <f t="shared" si="22"/>
        <v>1625.0034</v>
      </c>
      <c r="AD72" s="31">
        <f t="shared" si="22"/>
        <v>3016.3658</v>
      </c>
      <c r="AE72" s="31">
        <f t="shared" si="22"/>
        <v>1376.3012</v>
      </c>
      <c r="AF72" s="31">
        <f t="shared" si="22"/>
        <v>4700.36553</v>
      </c>
    </row>
    <row r="74" collapsed="1">
      <c r="A74" s="21" t="s">
        <v>57</v>
      </c>
    </row>
    <row r="75" hidden="1" outlineLevel="1">
      <c r="A75" s="39" t="s">
        <v>58</v>
      </c>
      <c r="B75" s="43">
        <f>'App - P&amp;L'!B90</f>
        <v>23757.7465</v>
      </c>
      <c r="C75" s="43">
        <f>'App - P&amp;L'!C90</f>
        <v>18419.7465</v>
      </c>
      <c r="D75" s="43">
        <f>'App - P&amp;L'!D90</f>
        <v>12923.9525</v>
      </c>
      <c r="E75" s="43">
        <f>'App - P&amp;L'!E90</f>
        <v>12869.7055</v>
      </c>
      <c r="F75" s="43">
        <f>'App - P&amp;L'!F90</f>
        <v>10415.8065</v>
      </c>
      <c r="G75" s="43">
        <f>'App - P&amp;L'!G90</f>
        <v>7568.6975</v>
      </c>
      <c r="H75" s="43">
        <f>'App - P&amp;L'!H90</f>
        <v>8117.1005</v>
      </c>
      <c r="I75" s="43">
        <f>'App - P&amp;L'!I90</f>
        <v>8745.667</v>
      </c>
      <c r="J75" s="43">
        <f>'App - P&amp;L'!J90</f>
        <v>4915.55</v>
      </c>
      <c r="K75" s="43">
        <f>'App - P&amp;L'!K90</f>
        <v>5289.193</v>
      </c>
      <c r="L75" s="43">
        <f>'App - P&amp;L'!L90</f>
        <v>5023.789</v>
      </c>
      <c r="M75" s="43">
        <f>'App - P&amp;L'!M90</f>
        <v>6364.8085</v>
      </c>
      <c r="N75" s="43">
        <f>'App - P&amp;L'!N90</f>
        <v>3540.9215</v>
      </c>
      <c r="O75" s="43">
        <f>'App - P&amp;L'!O90</f>
        <v>2702.5155</v>
      </c>
      <c r="P75" s="43">
        <f>'App - P&amp;L'!P90</f>
        <v>2531.5465</v>
      </c>
      <c r="Q75" s="43">
        <f>'App - P&amp;L'!Q90</f>
        <v>2349.213</v>
      </c>
      <c r="R75" s="43">
        <f>'App - P&amp;L'!R90</f>
        <v>1550.774</v>
      </c>
      <c r="S75" s="43">
        <f>'App - P&amp;L'!S90</f>
        <v>3710.0715</v>
      </c>
      <c r="T75" s="43">
        <f>'App - P&amp;L'!T90</f>
        <v>4768.041</v>
      </c>
      <c r="U75" s="43">
        <f>'App - P&amp;L'!U90</f>
        <v>2426.971</v>
      </c>
      <c r="V75" s="43">
        <f>'App - P&amp;L'!V90</f>
        <v>1705.2275</v>
      </c>
      <c r="W75" s="43">
        <f>'App - P&amp;L'!W90</f>
        <v>949.3905</v>
      </c>
      <c r="X75" s="43">
        <f>'App - P&amp;L'!X90</f>
        <v>2581.314</v>
      </c>
      <c r="Y75" s="43">
        <f>'App - P&amp;L'!Y90</f>
        <v>1565.6065</v>
      </c>
      <c r="Z75" s="43">
        <f>'App - P&amp;L'!Z90</f>
        <v>3939.0955</v>
      </c>
      <c r="AA75" s="43">
        <f>'App - P&amp;L'!AA90</f>
        <v>2489.6585</v>
      </c>
      <c r="AB75" s="43">
        <f>'App - P&amp;L'!AB90</f>
        <v>2288.3615</v>
      </c>
      <c r="AC75" s="43">
        <f>'App - P&amp;L'!AC90</f>
        <v>2411.62</v>
      </c>
      <c r="AD75" s="43">
        <f>'App - P&amp;L'!AD90</f>
        <v>2005.2775</v>
      </c>
      <c r="AE75" s="43">
        <f>'App - P&amp;L'!AE90</f>
        <v>1285.0045</v>
      </c>
      <c r="AF75" s="43">
        <f>'App - P&amp;L'!AF90</f>
        <v>1415.029</v>
      </c>
    </row>
    <row r="76" hidden="1" outlineLevel="1">
      <c r="A76" s="39" t="s">
        <v>59</v>
      </c>
      <c r="B76" s="43">
        <f>'App - P&amp;L'!B91</f>
        <v>112841.3225</v>
      </c>
      <c r="C76" s="43">
        <f>'App - P&amp;L'!C91</f>
        <v>81926.01871</v>
      </c>
      <c r="D76" s="43">
        <f>'App - P&amp;L'!D91</f>
        <v>58562.43513</v>
      </c>
      <c r="E76" s="43">
        <f>'App - P&amp;L'!E91</f>
        <v>54724.89999</v>
      </c>
      <c r="F76" s="43">
        <f>'App - P&amp;L'!F91</f>
        <v>51029.54791</v>
      </c>
      <c r="G76" s="43">
        <f>'App - P&amp;L'!G91</f>
        <v>33578.2994</v>
      </c>
      <c r="H76" s="43">
        <f>'App - P&amp;L'!H91</f>
        <v>32442.36213</v>
      </c>
      <c r="I76" s="43">
        <f>'App - P&amp;L'!I91</f>
        <v>33826.9616</v>
      </c>
      <c r="J76" s="43">
        <f>'App - P&amp;L'!J91</f>
        <v>22084.56106</v>
      </c>
      <c r="K76" s="43">
        <f>'App - P&amp;L'!K91</f>
        <v>20045.36893</v>
      </c>
      <c r="L76" s="43">
        <f>'App - P&amp;L'!L91</f>
        <v>27658.46557</v>
      </c>
      <c r="M76" s="43">
        <f>'App - P&amp;L'!M91</f>
        <v>29478.87239</v>
      </c>
      <c r="N76" s="43">
        <f>'App - P&amp;L'!N91</f>
        <v>15784.7659</v>
      </c>
      <c r="O76" s="43">
        <f>'App - P&amp;L'!O91</f>
        <v>12984.47246</v>
      </c>
      <c r="P76" s="43">
        <f>'App - P&amp;L'!P91</f>
        <v>11179.49883</v>
      </c>
      <c r="Q76" s="43">
        <f>'App - P&amp;L'!Q91</f>
        <v>11639.75805</v>
      </c>
      <c r="R76" s="43">
        <f>'App - P&amp;L'!R91</f>
        <v>12542.65914</v>
      </c>
      <c r="S76" s="43">
        <f>'App - P&amp;L'!S91</f>
        <v>18681.09053</v>
      </c>
      <c r="T76" s="43">
        <f>'App - P&amp;L'!T91</f>
        <v>19162.41416</v>
      </c>
      <c r="U76" s="43">
        <f>'App - P&amp;L'!U91</f>
        <v>12124.25154</v>
      </c>
      <c r="V76" s="43">
        <f>'App - P&amp;L'!V91</f>
        <v>11016.61557</v>
      </c>
      <c r="W76" s="43">
        <f>'App - P&amp;L'!W91</f>
        <v>8981.35211</v>
      </c>
      <c r="X76" s="43">
        <f>'App - P&amp;L'!X91</f>
        <v>8057.078248</v>
      </c>
      <c r="Y76" s="43">
        <f>'App - P&amp;L'!Y91</f>
        <v>7997.154035</v>
      </c>
      <c r="Z76" s="43">
        <f>'App - P&amp;L'!Z91</f>
        <v>13690.56617</v>
      </c>
      <c r="AA76" s="43">
        <f>'App - P&amp;L'!AA91</f>
        <v>13756.10556</v>
      </c>
      <c r="AB76" s="43">
        <f>'App - P&amp;L'!AB91</f>
        <v>10458.26701</v>
      </c>
      <c r="AC76" s="43">
        <f>'App - P&amp;L'!AC91</f>
        <v>8000.057019</v>
      </c>
      <c r="AD76" s="43">
        <f>'App - P&amp;L'!AD91</f>
        <v>6246.545072</v>
      </c>
      <c r="AE76" s="43">
        <f>'App - P&amp;L'!AE91</f>
        <v>6121.092847</v>
      </c>
      <c r="AF76" s="43">
        <f>'App - P&amp;L'!AF91</f>
        <v>6774.93654</v>
      </c>
    </row>
    <row r="77" hidden="1" outlineLevel="1">
      <c r="A77" s="39" t="s">
        <v>60</v>
      </c>
      <c r="B77" s="43">
        <f>'App - P&amp;L'!B67</f>
        <v>52553.1103</v>
      </c>
      <c r="C77" s="43">
        <f>'App - P&amp;L'!C67</f>
        <v>38361.69438</v>
      </c>
      <c r="D77" s="43">
        <f>'App - P&amp;L'!D67</f>
        <v>27378.88399</v>
      </c>
      <c r="E77" s="43">
        <f>'App - P&amp;L'!E67</f>
        <v>25724.65307</v>
      </c>
      <c r="F77" s="43">
        <f>'App - P&amp;L'!F67</f>
        <v>23707.88975</v>
      </c>
      <c r="G77" s="43">
        <f>'App - P&amp;L'!G67</f>
        <v>15726.35224</v>
      </c>
      <c r="H77" s="43">
        <f>'App - P&amp;L'!H67</f>
        <v>15336.29899</v>
      </c>
      <c r="I77" s="43">
        <f>'App - P&amp;L'!I67</f>
        <v>16040.62226</v>
      </c>
      <c r="J77" s="43">
        <f>'App - P&amp;L'!J67</f>
        <v>10332.26188</v>
      </c>
      <c r="K77" s="43">
        <f>'App - P&amp;L'!K67</f>
        <v>9524.259399</v>
      </c>
      <c r="L77" s="43">
        <f>'App - P&amp;L'!L67</f>
        <v>12740.1791</v>
      </c>
      <c r="M77" s="43">
        <f>'App - P&amp;L'!M67</f>
        <v>13757.00395</v>
      </c>
      <c r="N77" s="43">
        <f>'App - P&amp;L'!N67</f>
        <v>7389.768173</v>
      </c>
      <c r="O77" s="43">
        <f>'App - P&amp;L'!O67</f>
        <v>6041.688413</v>
      </c>
      <c r="P77" s="43">
        <f>'App - P&amp;L'!P67</f>
        <v>5237.957283</v>
      </c>
      <c r="Q77" s="43">
        <f>'App - P&amp;L'!Q67</f>
        <v>5403.034736</v>
      </c>
      <c r="R77" s="43">
        <f>'App - P&amp;L'!R67</f>
        <v>5649.091345</v>
      </c>
      <c r="S77" s="43">
        <f>'App - P&amp;L'!S67</f>
        <v>8660.900154</v>
      </c>
      <c r="T77" s="43">
        <f>'App - P&amp;L'!T67</f>
        <v>9053.882213</v>
      </c>
      <c r="U77" s="43">
        <f>'App - P&amp;L'!U67</f>
        <v>5624.396801</v>
      </c>
      <c r="V77" s="43">
        <f>'App - P&amp;L'!V67</f>
        <v>5022.329175</v>
      </c>
      <c r="W77" s="43">
        <f>'App - P&amp;L'!W67</f>
        <v>4016.690404</v>
      </c>
      <c r="X77" s="43">
        <f>'App - P&amp;L'!X67</f>
        <v>3908.559535</v>
      </c>
      <c r="Y77" s="43">
        <f>'App - P&amp;L'!Y67</f>
        <v>3703.635229</v>
      </c>
      <c r="Z77" s="43">
        <f>'App - P&amp;L'!Z67</f>
        <v>6562.520003</v>
      </c>
      <c r="AA77" s="43">
        <f>'App - P&amp;L'!AA67</f>
        <v>6334.825312</v>
      </c>
      <c r="AB77" s="43">
        <f>'App - P&amp;L'!AB67</f>
        <v>4885.942931</v>
      </c>
      <c r="AC77" s="43">
        <f>'App - P&amp;L'!AC67</f>
        <v>3854.175865</v>
      </c>
      <c r="AD77" s="43">
        <f>'App - P&amp;L'!AD67</f>
        <v>3030.963245</v>
      </c>
      <c r="AE77" s="43">
        <f>'App - P&amp;L'!AE67</f>
        <v>2850.091006</v>
      </c>
      <c r="AF77" s="43">
        <f>'App - P&amp;L'!AF67</f>
        <v>3153.255232</v>
      </c>
    </row>
    <row r="78" hidden="1" outlineLevel="1">
      <c r="A78" s="39" t="s">
        <v>61</v>
      </c>
      <c r="B78" s="43">
        <f>'App - P&amp;L'!B68</f>
        <v>0</v>
      </c>
      <c r="C78" s="43">
        <f>'App - P&amp;L'!C68</f>
        <v>0</v>
      </c>
      <c r="D78" s="43">
        <f>'App - P&amp;L'!D68</f>
        <v>0</v>
      </c>
      <c r="E78" s="43">
        <f>'App - P&amp;L'!E68</f>
        <v>0</v>
      </c>
      <c r="F78" s="43">
        <f>'App - P&amp;L'!F68</f>
        <v>0</v>
      </c>
      <c r="G78" s="43">
        <f>'App - P&amp;L'!G68</f>
        <v>0</v>
      </c>
      <c r="H78" s="43">
        <f>'App - P&amp;L'!H68</f>
        <v>0</v>
      </c>
      <c r="I78" s="43">
        <f>'App - P&amp;L'!I68</f>
        <v>0</v>
      </c>
      <c r="J78" s="43">
        <f>'App - P&amp;L'!J68</f>
        <v>0</v>
      </c>
      <c r="K78" s="43">
        <f>'App - P&amp;L'!K68</f>
        <v>0</v>
      </c>
      <c r="L78" s="43">
        <f>'App - P&amp;L'!L68</f>
        <v>0</v>
      </c>
      <c r="M78" s="43">
        <f>'App - P&amp;L'!M68</f>
        <v>0</v>
      </c>
      <c r="N78" s="43">
        <f>'App - P&amp;L'!N68</f>
        <v>0</v>
      </c>
      <c r="O78" s="43">
        <f>'App - P&amp;L'!O68</f>
        <v>0</v>
      </c>
      <c r="P78" s="43">
        <f>'App - P&amp;L'!P68</f>
        <v>0</v>
      </c>
      <c r="Q78" s="43">
        <f>'App - P&amp;L'!Q68</f>
        <v>0</v>
      </c>
      <c r="R78" s="43">
        <f>'App - P&amp;L'!R68</f>
        <v>0</v>
      </c>
      <c r="S78" s="43">
        <f>'App - P&amp;L'!S68</f>
        <v>0</v>
      </c>
      <c r="T78" s="43">
        <f>'App - P&amp;L'!T68</f>
        <v>0</v>
      </c>
      <c r="U78" s="43">
        <f>'App - P&amp;L'!U68</f>
        <v>0</v>
      </c>
      <c r="V78" s="43">
        <f>'App - P&amp;L'!V68</f>
        <v>0</v>
      </c>
      <c r="W78" s="43">
        <f>'App - P&amp;L'!W68</f>
        <v>0</v>
      </c>
      <c r="X78" s="43">
        <f>'App - P&amp;L'!X68</f>
        <v>0</v>
      </c>
      <c r="Y78" s="43">
        <f>'App - P&amp;L'!Y68</f>
        <v>0</v>
      </c>
      <c r="Z78" s="43">
        <f>'App - P&amp;L'!Z68</f>
        <v>0</v>
      </c>
      <c r="AA78" s="43">
        <f>'App - P&amp;L'!AA68</f>
        <v>0</v>
      </c>
      <c r="AB78" s="43">
        <f>'App - P&amp;L'!AB68</f>
        <v>0</v>
      </c>
      <c r="AC78" s="43">
        <f>'App - P&amp;L'!AC68</f>
        <v>0</v>
      </c>
      <c r="AD78" s="43">
        <f>'App - P&amp;L'!AD68</f>
        <v>0</v>
      </c>
      <c r="AE78" s="43">
        <f>'App - P&amp;L'!AE68</f>
        <v>0</v>
      </c>
      <c r="AF78" s="43">
        <f>'App - P&amp;L'!AF68</f>
        <v>0</v>
      </c>
    </row>
    <row r="79">
      <c r="A79" s="30" t="s">
        <v>62</v>
      </c>
      <c r="B79" s="44">
        <f t="shared" ref="B79:AF79" si="23">sum(B75:B78)</f>
        <v>189152.1793</v>
      </c>
      <c r="C79" s="44">
        <f t="shared" si="23"/>
        <v>138707.4596</v>
      </c>
      <c r="D79" s="44">
        <f t="shared" si="23"/>
        <v>98865.27162</v>
      </c>
      <c r="E79" s="44">
        <f t="shared" si="23"/>
        <v>93319.25856</v>
      </c>
      <c r="F79" s="44">
        <f t="shared" si="23"/>
        <v>85153.24416</v>
      </c>
      <c r="G79" s="44">
        <f t="shared" si="23"/>
        <v>56873.34915</v>
      </c>
      <c r="H79" s="44">
        <f t="shared" si="23"/>
        <v>55895.76162</v>
      </c>
      <c r="I79" s="44">
        <f t="shared" si="23"/>
        <v>58613.25086</v>
      </c>
      <c r="J79" s="44">
        <f t="shared" si="23"/>
        <v>37332.37294</v>
      </c>
      <c r="K79" s="44">
        <f t="shared" si="23"/>
        <v>34858.82133</v>
      </c>
      <c r="L79" s="44">
        <f t="shared" si="23"/>
        <v>45422.43367</v>
      </c>
      <c r="M79" s="44">
        <f t="shared" si="23"/>
        <v>49600.68485</v>
      </c>
      <c r="N79" s="44">
        <f t="shared" si="23"/>
        <v>26715.45558</v>
      </c>
      <c r="O79" s="44">
        <f t="shared" si="23"/>
        <v>21728.67638</v>
      </c>
      <c r="P79" s="44">
        <f t="shared" si="23"/>
        <v>18949.00261</v>
      </c>
      <c r="Q79" s="44">
        <f t="shared" si="23"/>
        <v>19392.00579</v>
      </c>
      <c r="R79" s="44">
        <f t="shared" si="23"/>
        <v>19742.52448</v>
      </c>
      <c r="S79" s="44">
        <f t="shared" si="23"/>
        <v>31052.06218</v>
      </c>
      <c r="T79" s="44">
        <f t="shared" si="23"/>
        <v>32984.33738</v>
      </c>
      <c r="U79" s="44">
        <f t="shared" si="23"/>
        <v>20175.61934</v>
      </c>
      <c r="V79" s="44">
        <f t="shared" si="23"/>
        <v>17744.17225</v>
      </c>
      <c r="W79" s="44">
        <f t="shared" si="23"/>
        <v>13947.43301</v>
      </c>
      <c r="X79" s="44">
        <f t="shared" si="23"/>
        <v>14546.95178</v>
      </c>
      <c r="Y79" s="44">
        <f t="shared" si="23"/>
        <v>13266.39576</v>
      </c>
      <c r="Z79" s="44">
        <f t="shared" si="23"/>
        <v>24192.18168</v>
      </c>
      <c r="AA79" s="44">
        <f t="shared" si="23"/>
        <v>22580.58937</v>
      </c>
      <c r="AB79" s="44">
        <f t="shared" si="23"/>
        <v>17632.57144</v>
      </c>
      <c r="AC79" s="44">
        <f t="shared" si="23"/>
        <v>14265.85288</v>
      </c>
      <c r="AD79" s="44">
        <f t="shared" si="23"/>
        <v>11282.78582</v>
      </c>
      <c r="AE79" s="44">
        <f t="shared" si="23"/>
        <v>10256.18835</v>
      </c>
      <c r="AF79" s="44">
        <f t="shared" si="23"/>
        <v>11343.22077</v>
      </c>
    </row>
    <row r="81">
      <c r="A81" s="45" t="s">
        <v>63</v>
      </c>
      <c r="B81" s="46">
        <f t="shared" ref="B81:AF81" si="24">B84+B90+B96</f>
        <v>124</v>
      </c>
      <c r="C81" s="46">
        <f t="shared" si="24"/>
        <v>144</v>
      </c>
      <c r="D81" s="46">
        <f t="shared" si="24"/>
        <v>128</v>
      </c>
      <c r="E81" s="46">
        <f t="shared" si="24"/>
        <v>152</v>
      </c>
      <c r="F81" s="46">
        <f t="shared" si="24"/>
        <v>156</v>
      </c>
      <c r="G81" s="46">
        <f t="shared" si="24"/>
        <v>140</v>
      </c>
      <c r="H81" s="46">
        <f t="shared" si="24"/>
        <v>141</v>
      </c>
      <c r="I81" s="46">
        <f t="shared" si="24"/>
        <v>166</v>
      </c>
      <c r="J81" s="46">
        <f t="shared" si="24"/>
        <v>158</v>
      </c>
      <c r="K81" s="46">
        <f t="shared" si="24"/>
        <v>136</v>
      </c>
      <c r="L81" s="46">
        <f t="shared" si="24"/>
        <v>202</v>
      </c>
      <c r="M81" s="46">
        <f t="shared" si="24"/>
        <v>182</v>
      </c>
      <c r="N81" s="46">
        <f t="shared" si="24"/>
        <v>124</v>
      </c>
      <c r="O81" s="46">
        <f t="shared" si="24"/>
        <v>141</v>
      </c>
      <c r="P81" s="46">
        <f t="shared" si="24"/>
        <v>100</v>
      </c>
      <c r="Q81" s="46">
        <f t="shared" si="24"/>
        <v>98</v>
      </c>
      <c r="R81" s="46">
        <f t="shared" si="24"/>
        <v>123</v>
      </c>
      <c r="S81" s="46">
        <f t="shared" si="24"/>
        <v>154</v>
      </c>
      <c r="T81" s="46">
        <f t="shared" si="24"/>
        <v>162</v>
      </c>
      <c r="U81" s="46">
        <f t="shared" si="24"/>
        <v>132</v>
      </c>
      <c r="V81" s="46">
        <f t="shared" si="24"/>
        <v>138</v>
      </c>
      <c r="W81" s="46">
        <f t="shared" si="24"/>
        <v>169</v>
      </c>
      <c r="X81" s="46">
        <f t="shared" si="24"/>
        <v>208</v>
      </c>
      <c r="Y81" s="46">
        <f t="shared" si="24"/>
        <v>192</v>
      </c>
      <c r="Z81" s="46">
        <f t="shared" si="24"/>
        <v>226</v>
      </c>
      <c r="AA81" s="46">
        <f t="shared" si="24"/>
        <v>247</v>
      </c>
      <c r="AB81" s="46">
        <f t="shared" si="24"/>
        <v>189</v>
      </c>
      <c r="AC81" s="46">
        <f t="shared" si="24"/>
        <v>225</v>
      </c>
      <c r="AD81" s="46">
        <f t="shared" si="24"/>
        <v>192</v>
      </c>
      <c r="AE81" s="46">
        <f t="shared" si="24"/>
        <v>205</v>
      </c>
      <c r="AF81" s="46">
        <f t="shared" si="24"/>
        <v>206</v>
      </c>
    </row>
    <row r="82">
      <c r="A82" s="21" t="s">
        <v>64</v>
      </c>
      <c r="B82" s="47">
        <f t="shared" ref="B82:AF82" si="25">sum(B83,B89)</f>
        <v>1432</v>
      </c>
      <c r="C82" s="47">
        <f t="shared" si="25"/>
        <v>1599</v>
      </c>
      <c r="D82" s="47">
        <f t="shared" si="25"/>
        <v>1585</v>
      </c>
      <c r="E82" s="47">
        <f t="shared" si="25"/>
        <v>972</v>
      </c>
      <c r="F82" s="47">
        <f t="shared" si="25"/>
        <v>1040</v>
      </c>
      <c r="G82" s="47">
        <f t="shared" si="25"/>
        <v>868</v>
      </c>
      <c r="H82" s="47">
        <f t="shared" si="25"/>
        <v>855</v>
      </c>
      <c r="I82" s="47">
        <f t="shared" si="25"/>
        <v>808</v>
      </c>
      <c r="J82" s="47">
        <f t="shared" si="25"/>
        <v>840</v>
      </c>
      <c r="K82" s="47">
        <f t="shared" si="25"/>
        <v>707</v>
      </c>
      <c r="L82" s="47">
        <f t="shared" si="25"/>
        <v>623</v>
      </c>
      <c r="M82" s="47">
        <f t="shared" si="25"/>
        <v>737</v>
      </c>
      <c r="N82" s="47">
        <f t="shared" si="25"/>
        <v>725</v>
      </c>
      <c r="O82" s="47">
        <f t="shared" si="25"/>
        <v>853</v>
      </c>
      <c r="P82" s="47">
        <f t="shared" si="25"/>
        <v>673</v>
      </c>
      <c r="Q82" s="47">
        <f t="shared" si="25"/>
        <v>637</v>
      </c>
      <c r="R82" s="47">
        <f t="shared" si="25"/>
        <v>591</v>
      </c>
      <c r="S82" s="47">
        <f t="shared" si="25"/>
        <v>562</v>
      </c>
      <c r="T82" s="47">
        <f t="shared" si="25"/>
        <v>630</v>
      </c>
      <c r="U82" s="47">
        <f t="shared" si="25"/>
        <v>444</v>
      </c>
      <c r="V82" s="47">
        <f t="shared" si="25"/>
        <v>314</v>
      </c>
      <c r="W82" s="47">
        <f t="shared" si="25"/>
        <v>264</v>
      </c>
      <c r="X82" s="47">
        <f t="shared" si="25"/>
        <v>269</v>
      </c>
      <c r="Y82" s="47">
        <f t="shared" si="25"/>
        <v>275</v>
      </c>
      <c r="Z82" s="47">
        <f t="shared" si="25"/>
        <v>353</v>
      </c>
      <c r="AA82" s="47">
        <f t="shared" si="25"/>
        <v>327</v>
      </c>
      <c r="AB82" s="47">
        <f t="shared" si="25"/>
        <v>249</v>
      </c>
      <c r="AC82" s="47">
        <f t="shared" si="25"/>
        <v>247</v>
      </c>
      <c r="AD82" s="47">
        <f t="shared" si="25"/>
        <v>224</v>
      </c>
      <c r="AE82" s="47">
        <f t="shared" si="25"/>
        <v>231</v>
      </c>
      <c r="AF82" s="47">
        <f t="shared" si="25"/>
        <v>213</v>
      </c>
    </row>
    <row r="83" collapsed="1">
      <c r="A83" s="32" t="s">
        <v>65</v>
      </c>
      <c r="B83" s="48">
        <v>1379.0</v>
      </c>
      <c r="C83" s="48">
        <v>1547.0</v>
      </c>
      <c r="D83" s="48">
        <v>1538.0</v>
      </c>
      <c r="E83" s="48">
        <v>953.0</v>
      </c>
      <c r="F83" s="48">
        <v>1005.0</v>
      </c>
      <c r="G83" s="48">
        <v>825.0</v>
      </c>
      <c r="H83" s="48">
        <v>820.0</v>
      </c>
      <c r="I83" s="48">
        <v>766.0</v>
      </c>
      <c r="J83" s="48">
        <v>792.0</v>
      </c>
      <c r="K83" s="48">
        <v>675.0</v>
      </c>
      <c r="L83" s="48">
        <v>588.0</v>
      </c>
      <c r="M83" s="48">
        <v>701.0</v>
      </c>
      <c r="N83" s="48">
        <v>695.0</v>
      </c>
      <c r="O83" s="48">
        <v>818.0</v>
      </c>
      <c r="P83" s="48">
        <v>652.0</v>
      </c>
      <c r="Q83" s="48">
        <v>620.0</v>
      </c>
      <c r="R83" s="48">
        <v>565.0</v>
      </c>
      <c r="S83" s="48">
        <v>537.0</v>
      </c>
      <c r="T83" s="48">
        <v>595.0</v>
      </c>
      <c r="U83" s="48">
        <v>437.0</v>
      </c>
      <c r="V83" s="48">
        <v>304.0</v>
      </c>
      <c r="W83" s="48">
        <v>250.0</v>
      </c>
      <c r="X83" s="48">
        <v>257.0</v>
      </c>
      <c r="Y83" s="48">
        <v>266.0</v>
      </c>
      <c r="Z83" s="48">
        <v>344.0</v>
      </c>
      <c r="AA83" s="48">
        <v>300.0</v>
      </c>
      <c r="AB83" s="48">
        <v>231.0</v>
      </c>
      <c r="AC83" s="48">
        <v>240.0</v>
      </c>
      <c r="AD83" s="48">
        <v>213.0</v>
      </c>
      <c r="AE83" s="48">
        <v>217.0</v>
      </c>
      <c r="AF83" s="48">
        <v>203.0</v>
      </c>
    </row>
    <row r="84" hidden="1" outlineLevel="1">
      <c r="A84" s="32" t="s">
        <v>66</v>
      </c>
      <c r="B84" s="49">
        <f>sum('DTC US&amp;CA - P&amp;L'!B33,'DTC US&amp;CA - P&amp;L'!B37)</f>
        <v>56</v>
      </c>
      <c r="C84" s="49">
        <f>sum('DTC US&amp;CA - P&amp;L'!C33,'DTC US&amp;CA - P&amp;L'!C37)</f>
        <v>52</v>
      </c>
      <c r="D84" s="49">
        <f>sum('DTC US&amp;CA - P&amp;L'!D33,'DTC US&amp;CA - P&amp;L'!D37)</f>
        <v>52</v>
      </c>
      <c r="E84" s="49">
        <f>sum('DTC US&amp;CA - P&amp;L'!E33,'DTC US&amp;CA - P&amp;L'!E37)</f>
        <v>65</v>
      </c>
      <c r="F84" s="49">
        <f>sum('DTC US&amp;CA - P&amp;L'!F33,'DTC US&amp;CA - P&amp;L'!F37)</f>
        <v>67</v>
      </c>
      <c r="G84" s="49">
        <f>sum('DTC US&amp;CA - P&amp;L'!G33,'DTC US&amp;CA - P&amp;L'!G37)</f>
        <v>56</v>
      </c>
      <c r="H84" s="49">
        <f>sum('DTC US&amp;CA - P&amp;L'!H33,'DTC US&amp;CA - P&amp;L'!H37)</f>
        <v>60</v>
      </c>
      <c r="I84" s="49">
        <f>sum('DTC US&amp;CA - P&amp;L'!I33,'DTC US&amp;CA - P&amp;L'!I37)</f>
        <v>67</v>
      </c>
      <c r="J84" s="49">
        <f>sum('DTC US&amp;CA - P&amp;L'!J33,'DTC US&amp;CA - P&amp;L'!J37)</f>
        <v>63</v>
      </c>
      <c r="K84" s="49">
        <f>sum('DTC US&amp;CA - P&amp;L'!K33,'DTC US&amp;CA - P&amp;L'!K37)</f>
        <v>59</v>
      </c>
      <c r="L84" s="49">
        <f>sum('DTC US&amp;CA - P&amp;L'!L33,'DTC US&amp;CA - P&amp;L'!L37)</f>
        <v>93</v>
      </c>
      <c r="M84" s="49">
        <f>sum('DTC US&amp;CA - P&amp;L'!M33,'DTC US&amp;CA - P&amp;L'!M37)</f>
        <v>80</v>
      </c>
      <c r="N84" s="49">
        <f>sum('DTC US&amp;CA - P&amp;L'!N33,'DTC US&amp;CA - P&amp;L'!N37)</f>
        <v>49</v>
      </c>
      <c r="O84" s="49">
        <f>sum('DTC US&amp;CA - P&amp;L'!O33,'DTC US&amp;CA - P&amp;L'!O37)</f>
        <v>59</v>
      </c>
      <c r="P84" s="49">
        <f>sum('DTC US&amp;CA - P&amp;L'!P33,'DTC US&amp;CA - P&amp;L'!P37)</f>
        <v>44</v>
      </c>
      <c r="Q84" s="49">
        <f>sum('DTC US&amp;CA - P&amp;L'!Q33,'DTC US&amp;CA - P&amp;L'!Q37)</f>
        <v>36</v>
      </c>
      <c r="R84" s="49">
        <f>sum('DTC US&amp;CA - P&amp;L'!R33,'DTC US&amp;CA - P&amp;L'!R37)</f>
        <v>55</v>
      </c>
      <c r="S84" s="49">
        <f>sum('DTC US&amp;CA - P&amp;L'!S33,'DTC US&amp;CA - P&amp;L'!S37)</f>
        <v>80</v>
      </c>
      <c r="T84" s="49">
        <f>sum('DTC US&amp;CA - P&amp;L'!T33,'DTC US&amp;CA - P&amp;L'!T37)</f>
        <v>72</v>
      </c>
      <c r="U84" s="49">
        <f>sum('DTC US&amp;CA - P&amp;L'!U33,'DTC US&amp;CA - P&amp;L'!U37)</f>
        <v>71</v>
      </c>
      <c r="V84" s="49">
        <f>sum('DTC US&amp;CA - P&amp;L'!V33,'DTC US&amp;CA - P&amp;L'!V37)</f>
        <v>77</v>
      </c>
      <c r="W84" s="49">
        <f>sum('DTC US&amp;CA - P&amp;L'!W33,'DTC US&amp;CA - P&amp;L'!W37)</f>
        <v>82</v>
      </c>
      <c r="X84" s="49">
        <f>sum('DTC US&amp;CA - P&amp;L'!X33,'DTC US&amp;CA - P&amp;L'!X37)</f>
        <v>115</v>
      </c>
      <c r="Y84" s="49">
        <f>sum('DTC US&amp;CA - P&amp;L'!Y33,'DTC US&amp;CA - P&amp;L'!Y37)</f>
        <v>106</v>
      </c>
      <c r="Z84" s="49">
        <f>sum('DTC US&amp;CA - P&amp;L'!Z33,'DTC US&amp;CA - P&amp;L'!Z37)</f>
        <v>104</v>
      </c>
      <c r="AA84" s="49">
        <f>sum('DTC US&amp;CA - P&amp;L'!AA33,'DTC US&amp;CA - P&amp;L'!AA37)</f>
        <v>130</v>
      </c>
      <c r="AB84" s="49">
        <f>sum('DTC US&amp;CA - P&amp;L'!AB33,'DTC US&amp;CA - P&amp;L'!AB37)</f>
        <v>111</v>
      </c>
      <c r="AC84" s="49">
        <f>sum('DTC US&amp;CA - P&amp;L'!AC33,'DTC US&amp;CA - P&amp;L'!AC37)</f>
        <v>143</v>
      </c>
      <c r="AD84" s="49">
        <f>sum('DTC US&amp;CA - P&amp;L'!AD33,'DTC US&amp;CA - P&amp;L'!AD37)</f>
        <v>119</v>
      </c>
      <c r="AE84" s="49">
        <f>sum('DTC US&amp;CA - P&amp;L'!AE33,'DTC US&amp;CA - P&amp;L'!AE37)</f>
        <v>138</v>
      </c>
      <c r="AF84" s="49">
        <f>sum('DTC US&amp;CA - P&amp;L'!AF33,'DTC US&amp;CA - P&amp;L'!AF37)</f>
        <v>122</v>
      </c>
    </row>
    <row r="85" hidden="1" outlineLevel="1">
      <c r="A85" s="32" t="s">
        <v>67</v>
      </c>
      <c r="B85" s="49">
        <f>'DTC US&amp;CA - P&amp;L'!B50</f>
        <v>275</v>
      </c>
      <c r="C85" s="49">
        <f>'DTC US&amp;CA - P&amp;L'!C50</f>
        <v>210</v>
      </c>
      <c r="D85" s="49">
        <f>'DTC US&amp;CA - P&amp;L'!D50</f>
        <v>200</v>
      </c>
      <c r="E85" s="49">
        <f>'DTC US&amp;CA - P&amp;L'!E50</f>
        <v>217</v>
      </c>
      <c r="F85" s="49">
        <f>'DTC US&amp;CA - P&amp;L'!F50</f>
        <v>246</v>
      </c>
      <c r="G85" s="49">
        <f>'DTC US&amp;CA - P&amp;L'!G50</f>
        <v>144</v>
      </c>
      <c r="H85" s="49">
        <f>'DTC US&amp;CA - P&amp;L'!H50</f>
        <v>148</v>
      </c>
      <c r="I85" s="49">
        <f>'DTC US&amp;CA - P&amp;L'!I50</f>
        <v>148</v>
      </c>
      <c r="J85" s="49">
        <f>'DTC US&amp;CA - P&amp;L'!J50</f>
        <v>177</v>
      </c>
      <c r="K85" s="49">
        <f>'DTC US&amp;CA - P&amp;L'!K50</f>
        <v>180</v>
      </c>
      <c r="L85" s="49">
        <f>'DTC US&amp;CA - P&amp;L'!L50</f>
        <v>143</v>
      </c>
      <c r="M85" s="49">
        <f>'DTC US&amp;CA - P&amp;L'!M50</f>
        <v>216</v>
      </c>
      <c r="N85" s="49">
        <f>'DTC US&amp;CA - P&amp;L'!N50</f>
        <v>122</v>
      </c>
      <c r="O85" s="49">
        <f>'DTC US&amp;CA - P&amp;L'!O50</f>
        <v>138</v>
      </c>
      <c r="P85" s="49">
        <f>'DTC US&amp;CA - P&amp;L'!P50</f>
        <v>76</v>
      </c>
      <c r="Q85" s="49">
        <f>'DTC US&amp;CA - P&amp;L'!Q50</f>
        <v>88</v>
      </c>
      <c r="R85" s="49">
        <f>'DTC US&amp;CA - P&amp;L'!R50</f>
        <v>82</v>
      </c>
      <c r="S85" s="49">
        <f>'DTC US&amp;CA - P&amp;L'!S50</f>
        <v>135</v>
      </c>
      <c r="T85" s="49">
        <f>'DTC US&amp;CA - P&amp;L'!T50</f>
        <v>135</v>
      </c>
      <c r="U85" s="49">
        <f>'DTC US&amp;CA - P&amp;L'!U50</f>
        <v>122</v>
      </c>
      <c r="V85" s="49">
        <f>'DTC US&amp;CA - P&amp;L'!V50</f>
        <v>90</v>
      </c>
      <c r="W85" s="49">
        <f>'DTC US&amp;CA - P&amp;L'!W50</f>
        <v>141</v>
      </c>
      <c r="X85" s="49">
        <f>'DTC US&amp;CA - P&amp;L'!X50</f>
        <v>252</v>
      </c>
      <c r="Y85" s="49">
        <f>'DTC US&amp;CA - P&amp;L'!Y50</f>
        <v>286</v>
      </c>
      <c r="Z85" s="49">
        <f>'DTC US&amp;CA - P&amp;L'!Z50</f>
        <v>305</v>
      </c>
      <c r="AA85" s="49">
        <f>'DTC US&amp;CA - P&amp;L'!AA50</f>
        <v>370</v>
      </c>
      <c r="AB85" s="49">
        <f>'DTC US&amp;CA - P&amp;L'!AB50</f>
        <v>224</v>
      </c>
      <c r="AC85" s="49">
        <f>'DTC US&amp;CA - P&amp;L'!AC50</f>
        <v>229</v>
      </c>
      <c r="AD85" s="49">
        <f>'DTC US&amp;CA - P&amp;L'!AD50</f>
        <v>212</v>
      </c>
      <c r="AE85" s="49">
        <f>'DTC US&amp;CA - P&amp;L'!AE50</f>
        <v>201</v>
      </c>
      <c r="AF85" s="49">
        <f>'DTC US&amp;CA - P&amp;L'!AF50</f>
        <v>165</v>
      </c>
    </row>
    <row r="86" hidden="1" outlineLevel="1">
      <c r="A86" s="32" t="s">
        <v>68</v>
      </c>
      <c r="B86" s="32">
        <v>0.0</v>
      </c>
      <c r="C86" s="32">
        <v>0.0</v>
      </c>
      <c r="D86" s="32">
        <v>0.0</v>
      </c>
      <c r="E86" s="32">
        <v>0.0</v>
      </c>
      <c r="F86" s="32">
        <v>0.0</v>
      </c>
      <c r="G86" s="32">
        <v>0.0</v>
      </c>
      <c r="H86" s="32">
        <v>0.0</v>
      </c>
      <c r="I86" s="32">
        <v>0.0</v>
      </c>
      <c r="J86" s="32">
        <v>0.0</v>
      </c>
      <c r="K86" s="32">
        <v>1.0</v>
      </c>
      <c r="L86" s="32">
        <v>0.0</v>
      </c>
      <c r="M86" s="32">
        <v>0.0</v>
      </c>
      <c r="N86" s="32">
        <v>1.0</v>
      </c>
      <c r="O86" s="32">
        <v>0.0</v>
      </c>
      <c r="P86" s="32">
        <v>0.0</v>
      </c>
      <c r="Q86" s="32">
        <v>0.0</v>
      </c>
      <c r="R86" s="32">
        <v>0.0</v>
      </c>
      <c r="S86" s="32">
        <v>1.0</v>
      </c>
      <c r="T86" s="32">
        <v>4.0</v>
      </c>
      <c r="U86" s="32">
        <v>0.0</v>
      </c>
      <c r="V86" s="32">
        <v>0.0</v>
      </c>
      <c r="W86" s="32">
        <v>0.0</v>
      </c>
      <c r="X86" s="32">
        <v>1.0</v>
      </c>
      <c r="Y86" s="32">
        <v>1.0</v>
      </c>
      <c r="Z86" s="32">
        <v>0.0</v>
      </c>
      <c r="AA86" s="32">
        <v>0.0</v>
      </c>
      <c r="AB86" s="32">
        <v>0.0</v>
      </c>
      <c r="AC86" s="32">
        <v>0.0</v>
      </c>
      <c r="AD86" s="32">
        <v>0.0</v>
      </c>
      <c r="AE86" s="32">
        <v>0.0</v>
      </c>
      <c r="AF86" s="32">
        <v>0.0</v>
      </c>
    </row>
    <row r="87" hidden="1" outlineLevel="1">
      <c r="A87" s="32" t="s">
        <v>69</v>
      </c>
      <c r="B87" s="32">
        <v>20.0</v>
      </c>
      <c r="C87" s="32">
        <v>16.0</v>
      </c>
      <c r="D87" s="32">
        <v>25.0</v>
      </c>
      <c r="E87" s="32">
        <v>20.0</v>
      </c>
      <c r="F87" s="32">
        <v>19.0</v>
      </c>
      <c r="G87" s="32">
        <v>12.0</v>
      </c>
      <c r="H87" s="32">
        <v>13.0</v>
      </c>
      <c r="I87" s="32">
        <v>12.0</v>
      </c>
      <c r="J87" s="32">
        <v>24.0</v>
      </c>
      <c r="K87" s="32">
        <v>18.0</v>
      </c>
      <c r="L87" s="32">
        <v>18.0</v>
      </c>
      <c r="M87" s="32">
        <v>15.0</v>
      </c>
      <c r="N87" s="32">
        <v>8.0</v>
      </c>
      <c r="O87" s="32">
        <v>17.0</v>
      </c>
      <c r="P87" s="32">
        <v>19.0</v>
      </c>
      <c r="Q87" s="32">
        <v>20.0</v>
      </c>
      <c r="R87" s="32">
        <v>20.0</v>
      </c>
      <c r="S87" s="32">
        <v>17.0</v>
      </c>
      <c r="T87" s="32">
        <v>11.0</v>
      </c>
      <c r="U87" s="32">
        <v>11.0</v>
      </c>
      <c r="V87" s="32">
        <v>19.0</v>
      </c>
      <c r="W87" s="32">
        <v>10.0</v>
      </c>
      <c r="X87" s="32">
        <v>11.0</v>
      </c>
      <c r="Y87" s="32">
        <v>15.0</v>
      </c>
      <c r="Z87" s="32">
        <v>15.0</v>
      </c>
      <c r="AA87" s="32">
        <v>14.0</v>
      </c>
      <c r="AB87" s="32">
        <v>17.0</v>
      </c>
      <c r="AC87" s="32">
        <v>11.0</v>
      </c>
      <c r="AD87" s="32">
        <v>14.0</v>
      </c>
      <c r="AE87" s="32">
        <v>11.0</v>
      </c>
      <c r="AF87" s="32">
        <v>14.0</v>
      </c>
    </row>
    <row r="88" hidden="1" outlineLevel="1">
      <c r="A88" s="32" t="s">
        <v>70</v>
      </c>
      <c r="B88" s="32">
        <v>1157.0</v>
      </c>
      <c r="C88" s="32">
        <v>1354.0</v>
      </c>
      <c r="D88" s="32">
        <v>1352.0</v>
      </c>
      <c r="E88" s="32">
        <v>773.0</v>
      </c>
      <c r="F88" s="32">
        <v>786.0</v>
      </c>
      <c r="G88" s="32">
        <v>680.0</v>
      </c>
      <c r="H88" s="32">
        <v>686.0</v>
      </c>
      <c r="I88" s="32">
        <v>640.0</v>
      </c>
      <c r="J88" s="32">
        <v>642.0</v>
      </c>
      <c r="K88" s="32">
        <v>515.0</v>
      </c>
      <c r="L88" s="32">
        <v>462.0</v>
      </c>
      <c r="M88" s="32">
        <v>535.0</v>
      </c>
      <c r="N88" s="32">
        <v>599.0</v>
      </c>
      <c r="O88" s="32">
        <v>687.0</v>
      </c>
      <c r="P88" s="32">
        <v>572.0</v>
      </c>
      <c r="Q88" s="32">
        <v>525.0</v>
      </c>
      <c r="R88" s="32">
        <v>459.0</v>
      </c>
      <c r="S88" s="32">
        <v>414.0</v>
      </c>
      <c r="T88" s="32">
        <v>479.0</v>
      </c>
      <c r="U88" s="32">
        <v>335.0</v>
      </c>
      <c r="V88" s="32">
        <v>211.0</v>
      </c>
      <c r="W88" s="32">
        <v>147.0</v>
      </c>
      <c r="X88" s="32">
        <v>140.0</v>
      </c>
      <c r="Y88" s="32">
        <v>157.0</v>
      </c>
      <c r="Z88" s="32">
        <v>219.0</v>
      </c>
      <c r="AA88" s="32">
        <v>146.0</v>
      </c>
      <c r="AB88" s="32">
        <v>114.0</v>
      </c>
      <c r="AC88" s="32">
        <v>117.0</v>
      </c>
      <c r="AD88" s="32">
        <v>97.0</v>
      </c>
      <c r="AE88" s="32">
        <v>110.0</v>
      </c>
      <c r="AF88" s="32">
        <v>106.0</v>
      </c>
    </row>
    <row r="89" collapsed="1">
      <c r="A89" s="32" t="s">
        <v>71</v>
      </c>
      <c r="B89" s="25">
        <v>53.0</v>
      </c>
      <c r="C89" s="25">
        <v>52.0</v>
      </c>
      <c r="D89" s="25">
        <v>47.0</v>
      </c>
      <c r="E89" s="25">
        <v>19.0</v>
      </c>
      <c r="F89" s="25">
        <v>35.0</v>
      </c>
      <c r="G89" s="25">
        <v>43.0</v>
      </c>
      <c r="H89" s="25">
        <v>35.0</v>
      </c>
      <c r="I89" s="25">
        <v>42.0</v>
      </c>
      <c r="J89" s="25">
        <v>48.0</v>
      </c>
      <c r="K89" s="25">
        <v>32.0</v>
      </c>
      <c r="L89" s="25">
        <v>35.0</v>
      </c>
      <c r="M89" s="25">
        <v>36.0</v>
      </c>
      <c r="N89" s="25">
        <v>30.0</v>
      </c>
      <c r="O89" s="25">
        <v>35.0</v>
      </c>
      <c r="P89" s="25">
        <v>21.0</v>
      </c>
      <c r="Q89" s="25">
        <v>17.0</v>
      </c>
      <c r="R89" s="25">
        <v>26.0</v>
      </c>
      <c r="S89" s="25">
        <v>25.0</v>
      </c>
      <c r="T89" s="25">
        <v>35.0</v>
      </c>
      <c r="U89" s="25">
        <v>7.0</v>
      </c>
      <c r="V89" s="25">
        <v>10.0</v>
      </c>
      <c r="W89" s="25">
        <v>14.0</v>
      </c>
      <c r="X89" s="25">
        <v>12.0</v>
      </c>
      <c r="Y89" s="25">
        <v>9.0</v>
      </c>
      <c r="Z89" s="25">
        <v>9.0</v>
      </c>
      <c r="AA89" s="25">
        <v>27.0</v>
      </c>
      <c r="AB89" s="25">
        <v>18.0</v>
      </c>
      <c r="AC89" s="25">
        <v>7.0</v>
      </c>
      <c r="AD89" s="25">
        <v>11.0</v>
      </c>
      <c r="AE89" s="25">
        <v>14.0</v>
      </c>
      <c r="AF89" s="25">
        <v>10.0</v>
      </c>
    </row>
    <row r="90" hidden="1" outlineLevel="1">
      <c r="A90" s="25" t="s">
        <v>66</v>
      </c>
      <c r="B90" s="49">
        <f>'DTC EU - P&amp;L'!B33</f>
        <v>4</v>
      </c>
      <c r="C90" s="49">
        <f>'DTC EU - P&amp;L'!C33</f>
        <v>1</v>
      </c>
      <c r="D90" s="49">
        <f>'DTC EU - P&amp;L'!D33</f>
        <v>3</v>
      </c>
      <c r="E90" s="49">
        <f>'DTC EU - P&amp;L'!E33</f>
        <v>2</v>
      </c>
      <c r="F90" s="49">
        <f>'DTC EU - P&amp;L'!F33</f>
        <v>2</v>
      </c>
      <c r="G90" s="49">
        <f>'DTC EU - P&amp;L'!G33</f>
        <v>7</v>
      </c>
      <c r="H90" s="49">
        <f>'DTC EU - P&amp;L'!H33</f>
        <v>9</v>
      </c>
      <c r="I90" s="49">
        <f>'DTC EU - P&amp;L'!I33</f>
        <v>7</v>
      </c>
      <c r="J90" s="49">
        <f>'DTC EU - P&amp;L'!J33</f>
        <v>8</v>
      </c>
      <c r="K90" s="49">
        <f>'DTC EU - P&amp;L'!K33</f>
        <v>3</v>
      </c>
      <c r="L90" s="49">
        <f>'DTC EU - P&amp;L'!L33</f>
        <v>5</v>
      </c>
      <c r="M90" s="49">
        <f>'DTC EU - P&amp;L'!M33</f>
        <v>4</v>
      </c>
      <c r="N90" s="49">
        <f>'DTC EU - P&amp;L'!N33</f>
        <v>4</v>
      </c>
      <c r="O90" s="49">
        <f>'DTC EU - P&amp;L'!O33</f>
        <v>9</v>
      </c>
      <c r="P90" s="49">
        <f>'DTC EU - P&amp;L'!P33</f>
        <v>2</v>
      </c>
      <c r="Q90" s="49">
        <f>'DTC EU - P&amp;L'!Q33</f>
        <v>1</v>
      </c>
      <c r="R90" s="49">
        <f>'DTC EU - P&amp;L'!R33</f>
        <v>5</v>
      </c>
      <c r="S90" s="49">
        <f>'DTC EU - P&amp;L'!S33</f>
        <v>8</v>
      </c>
      <c r="T90" s="49">
        <f>'DTC EU - P&amp;L'!T33</f>
        <v>21</v>
      </c>
      <c r="U90" s="49">
        <f>'DTC EU - P&amp;L'!U33</f>
        <v>1</v>
      </c>
      <c r="V90" s="49">
        <f>'DTC EU - P&amp;L'!V33</f>
        <v>3</v>
      </c>
      <c r="W90" s="49">
        <f>'DTC EU - P&amp;L'!W33</f>
        <v>4</v>
      </c>
      <c r="X90" s="49">
        <f>'DTC EU - P&amp;L'!X33</f>
        <v>4</v>
      </c>
      <c r="Y90" s="49">
        <f>'DTC EU - P&amp;L'!Y33</f>
        <v>6</v>
      </c>
      <c r="Z90" s="49">
        <f>'DTC EU - P&amp;L'!Z33</f>
        <v>10</v>
      </c>
      <c r="AA90" s="49">
        <f>'DTC EU - P&amp;L'!AA33</f>
        <v>14</v>
      </c>
      <c r="AB90" s="49">
        <f>'DTC EU - P&amp;L'!AB33</f>
        <v>12</v>
      </c>
      <c r="AC90" s="49">
        <f>'DTC EU - P&amp;L'!AC33</f>
        <v>5</v>
      </c>
      <c r="AD90" s="49">
        <f>'DTC EU - P&amp;L'!AD33</f>
        <v>7</v>
      </c>
      <c r="AE90" s="49">
        <f>'DTC EU - P&amp;L'!AE33</f>
        <v>6</v>
      </c>
      <c r="AF90" s="49">
        <f>'DTC EU - P&amp;L'!AF33</f>
        <v>5</v>
      </c>
    </row>
    <row r="91" hidden="1" outlineLevel="1">
      <c r="A91" s="25" t="s">
        <v>67</v>
      </c>
      <c r="B91" s="49">
        <f>'DTC EU - P&amp;L'!B50</f>
        <v>2</v>
      </c>
      <c r="C91" s="49">
        <f>'DTC EU - P&amp;L'!C50</f>
        <v>7</v>
      </c>
      <c r="D91" s="49">
        <f>'DTC EU - P&amp;L'!D50</f>
        <v>10</v>
      </c>
      <c r="E91" s="49">
        <f>'DTC EU - P&amp;L'!E50</f>
        <v>7</v>
      </c>
      <c r="F91" s="49">
        <f>'DTC EU - P&amp;L'!F50</f>
        <v>0</v>
      </c>
      <c r="G91" s="49">
        <f>'DTC EU - P&amp;L'!G50</f>
        <v>6</v>
      </c>
      <c r="H91" s="49">
        <f>'DTC EU - P&amp;L'!H50</f>
        <v>4</v>
      </c>
      <c r="I91" s="49">
        <f>'DTC EU - P&amp;L'!I50</f>
        <v>2</v>
      </c>
      <c r="J91" s="49">
        <f>'DTC EU - P&amp;L'!J50</f>
        <v>8</v>
      </c>
      <c r="K91" s="49">
        <f>'DTC EU - P&amp;L'!K50</f>
        <v>1</v>
      </c>
      <c r="L91" s="49">
        <f>'DTC EU - P&amp;L'!L50</f>
        <v>2</v>
      </c>
      <c r="M91" s="49">
        <f>'DTC EU - P&amp;L'!M50</f>
        <v>5</v>
      </c>
      <c r="N91" s="49">
        <f>'DTC EU - P&amp;L'!N50</f>
        <v>4</v>
      </c>
      <c r="O91" s="49">
        <f>'DTC EU - P&amp;L'!O50</f>
        <v>1</v>
      </c>
      <c r="P91" s="49">
        <f>'DTC EU - P&amp;L'!P50</f>
        <v>3</v>
      </c>
      <c r="Q91" s="49">
        <f>'DTC EU - P&amp;L'!Q50</f>
        <v>4</v>
      </c>
      <c r="R91" s="49">
        <f>'DTC EU - P&amp;L'!R50</f>
        <v>6</v>
      </c>
      <c r="S91" s="49">
        <f>'DTC EU - P&amp;L'!S50</f>
        <v>15</v>
      </c>
      <c r="T91" s="49">
        <f>'DTC EU - P&amp;L'!T50</f>
        <v>26</v>
      </c>
      <c r="U91" s="49">
        <f>'DTC EU - P&amp;L'!U50</f>
        <v>1</v>
      </c>
      <c r="V91" s="49">
        <f>'DTC EU - P&amp;L'!V50</f>
        <v>7</v>
      </c>
      <c r="W91" s="49">
        <f>'DTC EU - P&amp;L'!W50</f>
        <v>8</v>
      </c>
      <c r="X91" s="49">
        <f>'DTC EU - P&amp;L'!X50</f>
        <v>11</v>
      </c>
      <c r="Y91" s="49">
        <f>'DTC EU - P&amp;L'!Y50</f>
        <v>7</v>
      </c>
      <c r="Z91" s="49">
        <f>'DTC EU - P&amp;L'!Z50</f>
        <v>17</v>
      </c>
      <c r="AA91" s="49">
        <f>'DTC EU - P&amp;L'!AA50</f>
        <v>34</v>
      </c>
      <c r="AB91" s="49">
        <f>'DTC EU - P&amp;L'!AB50</f>
        <v>17</v>
      </c>
      <c r="AC91" s="49">
        <f>'DTC EU - P&amp;L'!AC50</f>
        <v>5</v>
      </c>
      <c r="AD91" s="49">
        <f>'DTC EU - P&amp;L'!AD50</f>
        <v>12</v>
      </c>
      <c r="AE91" s="49">
        <f>'DTC EU - P&amp;L'!AE50</f>
        <v>12</v>
      </c>
      <c r="AF91" s="49">
        <f>'DTC EU - P&amp;L'!AF50</f>
        <v>10</v>
      </c>
    </row>
    <row r="92" hidden="1" outlineLevel="1">
      <c r="A92" s="25" t="s">
        <v>68</v>
      </c>
      <c r="B92" s="32">
        <v>0.0</v>
      </c>
      <c r="C92" s="32">
        <v>0.0</v>
      </c>
      <c r="D92" s="32">
        <v>0.0</v>
      </c>
      <c r="E92" s="32">
        <v>0.0</v>
      </c>
      <c r="F92" s="32">
        <v>0.0</v>
      </c>
      <c r="G92" s="32">
        <v>0.0</v>
      </c>
      <c r="H92" s="32">
        <v>0.0</v>
      </c>
      <c r="I92" s="32">
        <v>0.0</v>
      </c>
      <c r="J92" s="32">
        <v>0.0</v>
      </c>
      <c r="K92" s="32">
        <v>0.0</v>
      </c>
      <c r="L92" s="32">
        <v>0.0</v>
      </c>
      <c r="M92" s="32">
        <v>0.0</v>
      </c>
      <c r="N92" s="32">
        <v>0.0</v>
      </c>
      <c r="O92" s="32">
        <v>0.0</v>
      </c>
      <c r="P92" s="32">
        <v>0.0</v>
      </c>
      <c r="Q92" s="32">
        <v>0.0</v>
      </c>
      <c r="R92" s="32">
        <v>0.0</v>
      </c>
      <c r="S92" s="32">
        <v>0.0</v>
      </c>
      <c r="T92" s="32">
        <v>0.0</v>
      </c>
      <c r="U92" s="32">
        <v>0.0</v>
      </c>
      <c r="V92" s="32">
        <v>0.0</v>
      </c>
      <c r="W92" s="32">
        <v>0.0</v>
      </c>
      <c r="X92" s="32">
        <v>0.0</v>
      </c>
      <c r="Y92" s="32">
        <v>0.0</v>
      </c>
      <c r="Z92" s="32">
        <v>0.0</v>
      </c>
      <c r="AA92" s="32">
        <v>0.0</v>
      </c>
      <c r="AB92" s="32">
        <v>0.0</v>
      </c>
      <c r="AC92" s="32">
        <v>0.0</v>
      </c>
      <c r="AD92" s="32">
        <v>0.0</v>
      </c>
      <c r="AE92" s="32">
        <v>0.0</v>
      </c>
      <c r="AF92" s="32">
        <v>0.0</v>
      </c>
    </row>
    <row r="93" hidden="1" outlineLevel="1">
      <c r="A93" s="25" t="s">
        <v>69</v>
      </c>
      <c r="B93" s="32">
        <v>0.0</v>
      </c>
      <c r="C93" s="32">
        <v>0.0</v>
      </c>
      <c r="D93" s="32">
        <v>0.0</v>
      </c>
      <c r="E93" s="32">
        <v>0.0</v>
      </c>
      <c r="F93" s="32">
        <v>0.0</v>
      </c>
      <c r="G93" s="32">
        <v>0.0</v>
      </c>
      <c r="H93" s="32">
        <v>0.0</v>
      </c>
      <c r="I93" s="32">
        <v>0.0</v>
      </c>
      <c r="J93" s="32">
        <v>0.0</v>
      </c>
      <c r="K93" s="32">
        <v>0.0</v>
      </c>
      <c r="L93" s="32">
        <v>0.0</v>
      </c>
      <c r="M93" s="32">
        <v>0.0</v>
      </c>
      <c r="N93" s="32">
        <v>0.0</v>
      </c>
      <c r="O93" s="32">
        <v>0.0</v>
      </c>
      <c r="P93" s="32">
        <v>0.0</v>
      </c>
      <c r="Q93" s="32">
        <v>0.0</v>
      </c>
      <c r="R93" s="32">
        <v>0.0</v>
      </c>
      <c r="S93" s="32">
        <v>0.0</v>
      </c>
      <c r="T93" s="32">
        <v>0.0</v>
      </c>
      <c r="U93" s="32">
        <v>0.0</v>
      </c>
      <c r="V93" s="32">
        <v>0.0</v>
      </c>
      <c r="W93" s="32">
        <v>0.0</v>
      </c>
      <c r="X93" s="32">
        <v>0.0</v>
      </c>
      <c r="Y93" s="32">
        <v>0.0</v>
      </c>
      <c r="Z93" s="32">
        <v>0.0</v>
      </c>
      <c r="AA93" s="32">
        <v>0.0</v>
      </c>
      <c r="AB93" s="32">
        <v>0.0</v>
      </c>
      <c r="AC93" s="32">
        <v>0.0</v>
      </c>
      <c r="AD93" s="32">
        <v>0.0</v>
      </c>
      <c r="AE93" s="32">
        <v>0.0</v>
      </c>
      <c r="AF93" s="32">
        <v>0.0</v>
      </c>
    </row>
    <row r="94" hidden="1" outlineLevel="1">
      <c r="A94" s="25" t="s">
        <v>70</v>
      </c>
      <c r="B94" s="32">
        <v>50.0</v>
      </c>
      <c r="C94" s="32">
        <v>49.0</v>
      </c>
      <c r="D94" s="32">
        <v>41.0</v>
      </c>
      <c r="E94" s="32">
        <v>15.0</v>
      </c>
      <c r="F94" s="32">
        <v>33.0</v>
      </c>
      <c r="G94" s="32">
        <v>40.0</v>
      </c>
      <c r="H94" s="32">
        <v>29.0</v>
      </c>
      <c r="I94" s="32">
        <v>40.0</v>
      </c>
      <c r="J94" s="32">
        <v>41.0</v>
      </c>
      <c r="K94" s="32">
        <v>30.0</v>
      </c>
      <c r="L94" s="32">
        <v>34.0</v>
      </c>
      <c r="M94" s="32">
        <v>31.0</v>
      </c>
      <c r="N94" s="32">
        <v>26.0</v>
      </c>
      <c r="O94" s="32">
        <v>33.0</v>
      </c>
      <c r="P94" s="32">
        <v>17.0</v>
      </c>
      <c r="Q94" s="32">
        <v>15.0</v>
      </c>
      <c r="R94" s="32">
        <v>22.0</v>
      </c>
      <c r="S94" s="32">
        <v>16.0</v>
      </c>
      <c r="T94" s="32">
        <v>19.0</v>
      </c>
      <c r="U94" s="32">
        <v>5.0</v>
      </c>
      <c r="V94" s="32">
        <v>6.0</v>
      </c>
      <c r="W94" s="32">
        <v>10.0</v>
      </c>
      <c r="X94" s="32">
        <v>7.0</v>
      </c>
      <c r="Y94" s="32">
        <v>5.0</v>
      </c>
      <c r="Z94" s="32">
        <v>5.0</v>
      </c>
      <c r="AA94" s="32">
        <v>11.0</v>
      </c>
      <c r="AB94" s="32">
        <v>6.0</v>
      </c>
      <c r="AC94" s="32">
        <v>2.0</v>
      </c>
      <c r="AD94" s="32">
        <v>5.0</v>
      </c>
      <c r="AE94" s="32">
        <v>6.0</v>
      </c>
      <c r="AF94" s="32">
        <v>3.0</v>
      </c>
    </row>
    <row r="95">
      <c r="A95" s="21" t="s">
        <v>72</v>
      </c>
      <c r="B95" s="47">
        <v>164.0</v>
      </c>
      <c r="C95" s="47">
        <v>135.0</v>
      </c>
      <c r="D95" s="47">
        <v>147.0</v>
      </c>
      <c r="E95" s="47">
        <v>224.0</v>
      </c>
      <c r="F95" s="47">
        <v>210.0</v>
      </c>
      <c r="G95" s="47">
        <v>149.0</v>
      </c>
      <c r="H95" s="47">
        <v>154.0</v>
      </c>
      <c r="I95" s="47">
        <v>148.0</v>
      </c>
      <c r="J95" s="47">
        <v>149.0</v>
      </c>
      <c r="K95" s="47">
        <v>169.0</v>
      </c>
      <c r="L95" s="47">
        <v>264.0</v>
      </c>
      <c r="M95" s="47">
        <v>286.0</v>
      </c>
      <c r="N95" s="47">
        <v>191.0</v>
      </c>
      <c r="O95" s="47">
        <v>203.0</v>
      </c>
      <c r="P95" s="47">
        <v>150.0</v>
      </c>
      <c r="Q95" s="47">
        <v>165.0</v>
      </c>
      <c r="R95" s="47">
        <v>189.0</v>
      </c>
      <c r="S95" s="47">
        <v>224.0</v>
      </c>
      <c r="T95" s="47">
        <v>239.0</v>
      </c>
      <c r="U95" s="47">
        <v>161.0</v>
      </c>
      <c r="V95" s="47">
        <v>152.0</v>
      </c>
      <c r="W95" s="47">
        <v>193.0</v>
      </c>
      <c r="X95" s="47">
        <v>124.0</v>
      </c>
      <c r="Y95" s="47">
        <v>118.0</v>
      </c>
      <c r="Z95" s="47">
        <v>179.0</v>
      </c>
      <c r="AA95" s="47">
        <v>163.0</v>
      </c>
      <c r="AB95" s="47">
        <v>129.0</v>
      </c>
      <c r="AC95" s="47">
        <v>158.0</v>
      </c>
      <c r="AD95" s="47">
        <v>143.0</v>
      </c>
      <c r="AE95" s="47">
        <v>135.0</v>
      </c>
      <c r="AF95" s="47">
        <v>142.0</v>
      </c>
    </row>
    <row r="96" outlineLevel="1">
      <c r="A96" s="25" t="s">
        <v>66</v>
      </c>
      <c r="B96" s="50">
        <f>SUM('AMAZON - P&amp;L'!B28:B35, 'AMAZON - P&amp;L'!B38:B39)</f>
        <v>64</v>
      </c>
      <c r="C96" s="50">
        <f>SUM('AMAZON - P&amp;L'!C28:C35, 'AMAZON - P&amp;L'!C38:C39)</f>
        <v>91</v>
      </c>
      <c r="D96" s="50">
        <f>SUM('AMAZON - P&amp;L'!D28:D35, 'AMAZON - P&amp;L'!D38:D39)</f>
        <v>73</v>
      </c>
      <c r="E96" s="50">
        <f>SUM('AMAZON - P&amp;L'!E28:E35, 'AMAZON - P&amp;L'!E38:E39)</f>
        <v>85</v>
      </c>
      <c r="F96" s="50">
        <f>SUM('AMAZON - P&amp;L'!F28:F35, 'AMAZON - P&amp;L'!F38:F39)</f>
        <v>87</v>
      </c>
      <c r="G96" s="50">
        <f>SUM('AMAZON - P&amp;L'!G28:G35, 'AMAZON - P&amp;L'!G38:G39)</f>
        <v>77</v>
      </c>
      <c r="H96" s="50">
        <f>SUM('AMAZON - P&amp;L'!H28:H35, 'AMAZON - P&amp;L'!H38:H39)</f>
        <v>72</v>
      </c>
      <c r="I96" s="50">
        <f>SUM('AMAZON - P&amp;L'!I28:I35, 'AMAZON - P&amp;L'!I38:I39)</f>
        <v>92</v>
      </c>
      <c r="J96" s="50">
        <f>SUM('AMAZON - P&amp;L'!J28:J35, 'AMAZON - P&amp;L'!J38:J39)</f>
        <v>87</v>
      </c>
      <c r="K96" s="50">
        <f>SUM('AMAZON - P&amp;L'!K28:K35, 'AMAZON - P&amp;L'!K38:K39)</f>
        <v>74</v>
      </c>
      <c r="L96" s="50">
        <f>SUM('AMAZON - P&amp;L'!L28:L35, 'AMAZON - P&amp;L'!L38:L39)</f>
        <v>104</v>
      </c>
      <c r="M96" s="50">
        <f>SUM('AMAZON - P&amp;L'!M28:M35, 'AMAZON - P&amp;L'!M38:M39)</f>
        <v>98</v>
      </c>
      <c r="N96" s="50">
        <f>SUM('AMAZON - P&amp;L'!N28:N35, 'AMAZON - P&amp;L'!N38:N39)</f>
        <v>71</v>
      </c>
      <c r="O96" s="25">
        <v>73.0</v>
      </c>
      <c r="P96" s="50">
        <f>SUM('AMAZON - P&amp;L'!P28:P35, 'AMAZON - P&amp;L'!P38:P39)</f>
        <v>54</v>
      </c>
      <c r="Q96" s="50">
        <f>SUM('AMAZON - P&amp;L'!Q28:Q35, 'AMAZON - P&amp;L'!Q38:Q39)</f>
        <v>61</v>
      </c>
      <c r="R96" s="50">
        <f>SUM('AMAZON - P&amp;L'!R28:R35, 'AMAZON - P&amp;L'!R38:R39)</f>
        <v>63</v>
      </c>
      <c r="S96" s="50">
        <f>SUM('AMAZON - P&amp;L'!S28:S35, 'AMAZON - P&amp;L'!S38:S39)</f>
        <v>66</v>
      </c>
      <c r="T96" s="50">
        <f>SUM('AMAZON - P&amp;L'!T28:T35, 'AMAZON - P&amp;L'!T38:T39)</f>
        <v>69</v>
      </c>
      <c r="U96" s="50">
        <f>SUM('AMAZON - P&amp;L'!U28:U35, 'AMAZON - P&amp;L'!U38:U39)</f>
        <v>60</v>
      </c>
      <c r="V96" s="50">
        <f>SUM('AMAZON - P&amp;L'!V28:V35, 'AMAZON - P&amp;L'!V38:V39)</f>
        <v>58</v>
      </c>
      <c r="W96" s="50">
        <f>SUM('AMAZON - P&amp;L'!W28:W35, 'AMAZON - P&amp;L'!W38:W39)</f>
        <v>83</v>
      </c>
      <c r="X96" s="50">
        <f>SUM('AMAZON - P&amp;L'!X28:X35, 'AMAZON - P&amp;L'!X38:X39)</f>
        <v>89</v>
      </c>
      <c r="Y96" s="50">
        <f>SUM('AMAZON - P&amp;L'!Y28:Y35, 'AMAZON - P&amp;L'!Y38:Y39)</f>
        <v>80</v>
      </c>
      <c r="Z96" s="50">
        <f>SUM('AMAZON - P&amp;L'!Z28:Z35, 'AMAZON - P&amp;L'!Z38:Z39)</f>
        <v>112</v>
      </c>
      <c r="AA96" s="50">
        <f>SUM('AMAZON - P&amp;L'!AA28:AA35, 'AMAZON - P&amp;L'!AA38:AA39)</f>
        <v>103</v>
      </c>
      <c r="AB96" s="50">
        <f>SUM('AMAZON - P&amp;L'!AB28:AB35, 'AMAZON - P&amp;L'!AB38:AB39)</f>
        <v>66</v>
      </c>
      <c r="AC96" s="50">
        <f>SUM('AMAZON - P&amp;L'!AC28:AC35, 'AMAZON - P&amp;L'!AC38:AC39)</f>
        <v>77</v>
      </c>
      <c r="AD96" s="50">
        <f>SUM('AMAZON - P&amp;L'!AD28:AD35, 'AMAZON - P&amp;L'!AD38:AD39)</f>
        <v>66</v>
      </c>
      <c r="AE96" s="50">
        <f>SUM('AMAZON - P&amp;L'!AE28:AE35, 'AMAZON - P&amp;L'!AE38:AE39)</f>
        <v>61</v>
      </c>
      <c r="AF96" s="50">
        <f>SUM('AMAZON - P&amp;L'!AF28:AF35, 'AMAZON - P&amp;L'!AF38:AF39)</f>
        <v>79</v>
      </c>
    </row>
    <row r="97" outlineLevel="1">
      <c r="A97" s="25" t="s">
        <v>67</v>
      </c>
      <c r="B97" s="50">
        <f>'AMAZON - P&amp;L'!B51</f>
        <v>61</v>
      </c>
      <c r="C97" s="50">
        <f>'AMAZON - P&amp;L'!C51</f>
        <v>58</v>
      </c>
      <c r="D97" s="50">
        <f>'AMAZON - P&amp;L'!D51</f>
        <v>70</v>
      </c>
      <c r="E97" s="50">
        <f>'AMAZON - P&amp;L'!E51</f>
        <v>121</v>
      </c>
      <c r="F97" s="50">
        <f>'AMAZON - P&amp;L'!F51</f>
        <v>111</v>
      </c>
      <c r="G97" s="50">
        <f>'AMAZON - P&amp;L'!G51</f>
        <v>81</v>
      </c>
      <c r="H97" s="50">
        <f>'AMAZON - P&amp;L'!H51</f>
        <v>80</v>
      </c>
      <c r="I97" s="50">
        <f>'AMAZON - P&amp;L'!I51</f>
        <v>65</v>
      </c>
      <c r="J97" s="50">
        <f>'AMAZON - P&amp;L'!J51</f>
        <v>56</v>
      </c>
      <c r="K97" s="50">
        <f>'AMAZON - P&amp;L'!K51</f>
        <v>95</v>
      </c>
      <c r="L97" s="50">
        <f>'AMAZON - P&amp;L'!L51</f>
        <v>139</v>
      </c>
      <c r="M97" s="50">
        <f>'AMAZON - P&amp;L'!M51</f>
        <v>205</v>
      </c>
      <c r="N97" s="50">
        <f>'AMAZON - P&amp;L'!N51</f>
        <v>112</v>
      </c>
      <c r="O97" s="50">
        <f>'AMAZON - P&amp;L'!O51</f>
        <v>140</v>
      </c>
      <c r="P97" s="50">
        <f>'AMAZON - P&amp;L'!P51</f>
        <v>101</v>
      </c>
      <c r="Q97" s="50">
        <f>'AMAZON - P&amp;L'!Q51</f>
        <v>108</v>
      </c>
      <c r="R97" s="50">
        <f>'AMAZON - P&amp;L'!R51</f>
        <v>128</v>
      </c>
      <c r="S97" s="50">
        <f>'AMAZON - P&amp;L'!S51</f>
        <v>161</v>
      </c>
      <c r="T97" s="50">
        <f>'AMAZON - P&amp;L'!T51</f>
        <v>151</v>
      </c>
      <c r="U97" s="50">
        <f>'AMAZON - P&amp;L'!U51</f>
        <v>134</v>
      </c>
      <c r="V97" s="50">
        <f>'AMAZON - P&amp;L'!V51</f>
        <v>86</v>
      </c>
      <c r="W97" s="50">
        <f>'AMAZON - P&amp;L'!W51</f>
        <v>97</v>
      </c>
      <c r="X97" s="50">
        <f>'AMAZON - P&amp;L'!X51</f>
        <v>53</v>
      </c>
      <c r="Y97" s="50">
        <f>'AMAZON - P&amp;L'!Y51</f>
        <v>53</v>
      </c>
      <c r="Z97" s="50">
        <f>'AMAZON - P&amp;L'!Z51</f>
        <v>61</v>
      </c>
      <c r="AA97" s="50">
        <f>'AMAZON - P&amp;L'!AA51</f>
        <v>73</v>
      </c>
      <c r="AB97" s="50">
        <f>'AMAZON - P&amp;L'!AB51</f>
        <v>60</v>
      </c>
      <c r="AC97" s="50">
        <f>'AMAZON - P&amp;L'!AC51</f>
        <v>86</v>
      </c>
      <c r="AD97" s="50">
        <f>'AMAZON - P&amp;L'!AD51</f>
        <v>73</v>
      </c>
      <c r="AE97" s="50">
        <f>'AMAZON - P&amp;L'!AE51</f>
        <v>65</v>
      </c>
      <c r="AF97" s="50">
        <f>'AMAZON - P&amp;L'!AF51</f>
        <v>103</v>
      </c>
    </row>
    <row r="98">
      <c r="A98" s="30" t="s">
        <v>73</v>
      </c>
      <c r="B98" s="51">
        <f t="shared" ref="B98:AF98" si="26">SUM(B82+B95)</f>
        <v>1596</v>
      </c>
      <c r="C98" s="51">
        <f t="shared" si="26"/>
        <v>1734</v>
      </c>
      <c r="D98" s="51">
        <f t="shared" si="26"/>
        <v>1732</v>
      </c>
      <c r="E98" s="51">
        <f t="shared" si="26"/>
        <v>1196</v>
      </c>
      <c r="F98" s="51">
        <f t="shared" si="26"/>
        <v>1250</v>
      </c>
      <c r="G98" s="51">
        <f t="shared" si="26"/>
        <v>1017</v>
      </c>
      <c r="H98" s="51">
        <f t="shared" si="26"/>
        <v>1009</v>
      </c>
      <c r="I98" s="51">
        <f t="shared" si="26"/>
        <v>956</v>
      </c>
      <c r="J98" s="51">
        <f t="shared" si="26"/>
        <v>989</v>
      </c>
      <c r="K98" s="51">
        <f t="shared" si="26"/>
        <v>876</v>
      </c>
      <c r="L98" s="51">
        <f t="shared" si="26"/>
        <v>887</v>
      </c>
      <c r="M98" s="51">
        <f t="shared" si="26"/>
        <v>1023</v>
      </c>
      <c r="N98" s="51">
        <f t="shared" si="26"/>
        <v>916</v>
      </c>
      <c r="O98" s="51">
        <f t="shared" si="26"/>
        <v>1056</v>
      </c>
      <c r="P98" s="51">
        <f t="shared" si="26"/>
        <v>823</v>
      </c>
      <c r="Q98" s="51">
        <f t="shared" si="26"/>
        <v>802</v>
      </c>
      <c r="R98" s="51">
        <f t="shared" si="26"/>
        <v>780</v>
      </c>
      <c r="S98" s="51">
        <f t="shared" si="26"/>
        <v>786</v>
      </c>
      <c r="T98" s="51">
        <f t="shared" si="26"/>
        <v>869</v>
      </c>
      <c r="U98" s="51">
        <f t="shared" si="26"/>
        <v>605</v>
      </c>
      <c r="V98" s="51">
        <f t="shared" si="26"/>
        <v>466</v>
      </c>
      <c r="W98" s="51">
        <f t="shared" si="26"/>
        <v>457</v>
      </c>
      <c r="X98" s="51">
        <f t="shared" si="26"/>
        <v>393</v>
      </c>
      <c r="Y98" s="51">
        <f t="shared" si="26"/>
        <v>393</v>
      </c>
      <c r="Z98" s="51">
        <f t="shared" si="26"/>
        <v>532</v>
      </c>
      <c r="AA98" s="51">
        <f t="shared" si="26"/>
        <v>490</v>
      </c>
      <c r="AB98" s="51">
        <f t="shared" si="26"/>
        <v>378</v>
      </c>
      <c r="AC98" s="51">
        <f t="shared" si="26"/>
        <v>405</v>
      </c>
      <c r="AD98" s="51">
        <f t="shared" si="26"/>
        <v>367</v>
      </c>
      <c r="AE98" s="51">
        <f t="shared" si="26"/>
        <v>366</v>
      </c>
      <c r="AF98" s="51">
        <f t="shared" si="26"/>
        <v>355</v>
      </c>
    </row>
    <row r="99">
      <c r="B99" s="52">
        <f t="shared" ref="B99:AF99" si="27">B96+B90+B84</f>
        <v>124</v>
      </c>
      <c r="C99" s="52">
        <f t="shared" si="27"/>
        <v>144</v>
      </c>
      <c r="D99" s="52">
        <f t="shared" si="27"/>
        <v>128</v>
      </c>
      <c r="E99" s="52">
        <f t="shared" si="27"/>
        <v>152</v>
      </c>
      <c r="F99" s="52">
        <f t="shared" si="27"/>
        <v>156</v>
      </c>
      <c r="G99" s="52">
        <f t="shared" si="27"/>
        <v>140</v>
      </c>
      <c r="H99" s="52">
        <f t="shared" si="27"/>
        <v>141</v>
      </c>
      <c r="I99" s="52">
        <f t="shared" si="27"/>
        <v>166</v>
      </c>
      <c r="J99" s="52">
        <f t="shared" si="27"/>
        <v>158</v>
      </c>
      <c r="K99" s="52">
        <f t="shared" si="27"/>
        <v>136</v>
      </c>
      <c r="L99" s="52">
        <f t="shared" si="27"/>
        <v>202</v>
      </c>
      <c r="M99" s="52">
        <f t="shared" si="27"/>
        <v>182</v>
      </c>
      <c r="N99" s="52">
        <f t="shared" si="27"/>
        <v>124</v>
      </c>
      <c r="O99" s="52">
        <f t="shared" si="27"/>
        <v>141</v>
      </c>
      <c r="P99" s="52">
        <f t="shared" si="27"/>
        <v>100</v>
      </c>
      <c r="Q99" s="52">
        <f t="shared" si="27"/>
        <v>98</v>
      </c>
      <c r="R99" s="52">
        <f t="shared" si="27"/>
        <v>123</v>
      </c>
      <c r="S99" s="52">
        <f t="shared" si="27"/>
        <v>154</v>
      </c>
      <c r="T99" s="52">
        <f t="shared" si="27"/>
        <v>162</v>
      </c>
      <c r="U99" s="52">
        <f t="shared" si="27"/>
        <v>132</v>
      </c>
      <c r="V99" s="52">
        <f t="shared" si="27"/>
        <v>138</v>
      </c>
      <c r="W99" s="52">
        <f t="shared" si="27"/>
        <v>169</v>
      </c>
      <c r="X99" s="52">
        <f t="shared" si="27"/>
        <v>208</v>
      </c>
      <c r="Y99" s="52">
        <f t="shared" si="27"/>
        <v>192</v>
      </c>
      <c r="Z99" s="52">
        <f t="shared" si="27"/>
        <v>226</v>
      </c>
      <c r="AA99" s="52">
        <f t="shared" si="27"/>
        <v>247</v>
      </c>
      <c r="AB99" s="52">
        <f t="shared" si="27"/>
        <v>189</v>
      </c>
      <c r="AC99" s="52">
        <f t="shared" si="27"/>
        <v>225</v>
      </c>
      <c r="AD99" s="52">
        <f t="shared" si="27"/>
        <v>192</v>
      </c>
      <c r="AE99" s="52">
        <f t="shared" si="27"/>
        <v>205</v>
      </c>
      <c r="AF99" s="52">
        <f t="shared" si="27"/>
        <v>206</v>
      </c>
    </row>
    <row r="100">
      <c r="A100" s="21" t="s">
        <v>74</v>
      </c>
    </row>
    <row r="101">
      <c r="A101" s="32" t="s">
        <v>75</v>
      </c>
    </row>
    <row r="102">
      <c r="A102" s="39" t="s">
        <v>45</v>
      </c>
      <c r="B102" s="2">
        <v>3.0</v>
      </c>
      <c r="C102" s="2">
        <v>6.0</v>
      </c>
      <c r="D102" s="2">
        <v>9.0</v>
      </c>
      <c r="E102" s="2">
        <v>0.0</v>
      </c>
      <c r="F102" s="2">
        <v>0.0</v>
      </c>
      <c r="G102" s="2">
        <v>9.0</v>
      </c>
      <c r="H102" s="2">
        <v>10.0</v>
      </c>
      <c r="I102" s="2">
        <v>6.0</v>
      </c>
      <c r="J102" s="2">
        <v>5.0</v>
      </c>
      <c r="K102" s="2">
        <v>5.0</v>
      </c>
      <c r="L102" s="2">
        <v>3.0</v>
      </c>
      <c r="M102" s="2">
        <v>0.0</v>
      </c>
      <c r="N102" s="2">
        <v>1.0</v>
      </c>
      <c r="O102" s="2">
        <v>3.0</v>
      </c>
      <c r="P102" s="2">
        <v>9.0</v>
      </c>
      <c r="Q102" s="2">
        <v>6.0</v>
      </c>
      <c r="R102" s="2">
        <v>1.0</v>
      </c>
      <c r="S102" s="2">
        <v>1.0</v>
      </c>
      <c r="T102" s="2">
        <v>0.0</v>
      </c>
      <c r="U102" s="2">
        <v>2.0</v>
      </c>
      <c r="V102" s="2">
        <v>0.0</v>
      </c>
      <c r="W102" s="2">
        <v>3.0</v>
      </c>
      <c r="X102" s="2">
        <v>5.0</v>
      </c>
      <c r="Y102" s="2">
        <v>2.0</v>
      </c>
      <c r="Z102" s="2">
        <v>2.0</v>
      </c>
      <c r="AA102" s="2">
        <v>0.0</v>
      </c>
      <c r="AB102" s="2">
        <v>3.0</v>
      </c>
      <c r="AC102" s="2">
        <v>2.0</v>
      </c>
      <c r="AD102" s="2">
        <v>3.0</v>
      </c>
      <c r="AE102" s="2">
        <v>1.0</v>
      </c>
      <c r="AF102" s="2">
        <v>0.0</v>
      </c>
    </row>
    <row r="103">
      <c r="A103" s="39" t="s">
        <v>46</v>
      </c>
      <c r="B103" s="2">
        <v>17.0</v>
      </c>
      <c r="C103" s="2">
        <v>17.0</v>
      </c>
      <c r="D103" s="2">
        <v>14.0</v>
      </c>
      <c r="E103" s="2">
        <v>27.0</v>
      </c>
      <c r="F103" s="2">
        <v>18.0</v>
      </c>
      <c r="G103" s="2">
        <v>12.0</v>
      </c>
      <c r="H103" s="2">
        <v>16.0</v>
      </c>
      <c r="I103" s="2">
        <v>15.0</v>
      </c>
      <c r="J103" s="2">
        <v>18.0</v>
      </c>
      <c r="K103" s="2">
        <v>14.0</v>
      </c>
      <c r="L103" s="2">
        <v>25.0</v>
      </c>
      <c r="M103" s="2">
        <v>11.0</v>
      </c>
      <c r="N103" s="2">
        <v>13.0</v>
      </c>
      <c r="O103" s="2">
        <v>8.0</v>
      </c>
      <c r="P103" s="2">
        <v>15.0</v>
      </c>
      <c r="Q103" s="2">
        <v>7.0</v>
      </c>
      <c r="R103" s="2">
        <v>11.0</v>
      </c>
      <c r="S103" s="2">
        <v>18.0</v>
      </c>
      <c r="T103" s="2">
        <v>10.0</v>
      </c>
      <c r="U103" s="2">
        <v>7.0</v>
      </c>
      <c r="V103" s="2">
        <v>6.0</v>
      </c>
      <c r="W103" s="2">
        <v>1.0</v>
      </c>
      <c r="X103" s="2">
        <v>5.0</v>
      </c>
      <c r="Y103" s="2">
        <v>5.0</v>
      </c>
      <c r="Z103" s="2">
        <v>11.0</v>
      </c>
      <c r="AA103" s="2">
        <v>9.0</v>
      </c>
      <c r="AB103" s="2">
        <v>4.0</v>
      </c>
      <c r="AC103" s="2">
        <v>3.0</v>
      </c>
      <c r="AD103" s="2">
        <v>5.0</v>
      </c>
      <c r="AE103" s="2">
        <v>2.0</v>
      </c>
      <c r="AF103" s="2">
        <v>10.0</v>
      </c>
    </row>
    <row r="104">
      <c r="A104" s="25" t="s">
        <v>47</v>
      </c>
      <c r="B104" s="53"/>
      <c r="C104" s="53"/>
      <c r="D104" s="53"/>
      <c r="E104" s="53"/>
      <c r="F104" s="53"/>
      <c r="G104" s="53"/>
      <c r="H104" s="53"/>
      <c r="I104" s="53"/>
      <c r="J104" s="53"/>
      <c r="K104" s="53"/>
      <c r="L104" s="53"/>
      <c r="M104" s="53"/>
      <c r="N104" s="53"/>
      <c r="O104" s="53"/>
      <c r="P104" s="53"/>
      <c r="Q104" s="53"/>
      <c r="R104" s="53"/>
      <c r="S104" s="53"/>
      <c r="T104" s="53"/>
      <c r="U104" s="53"/>
      <c r="V104" s="53"/>
      <c r="W104" s="53"/>
      <c r="X104" s="53"/>
      <c r="Y104" s="53"/>
      <c r="Z104" s="53"/>
      <c r="AA104" s="53"/>
      <c r="AB104" s="53"/>
      <c r="AC104" s="53"/>
      <c r="AD104" s="53"/>
      <c r="AE104" s="53"/>
      <c r="AF104" s="54">
        <v>4.0</v>
      </c>
    </row>
    <row r="105">
      <c r="A105" s="25" t="s">
        <v>48</v>
      </c>
      <c r="B105" s="54">
        <v>0.0</v>
      </c>
      <c r="C105" s="54">
        <v>8.0</v>
      </c>
      <c r="D105" s="54">
        <v>5.0</v>
      </c>
      <c r="E105" s="54">
        <v>6.0</v>
      </c>
      <c r="F105" s="54">
        <v>2.0</v>
      </c>
      <c r="G105" s="54">
        <v>6.0</v>
      </c>
      <c r="H105" s="54">
        <v>2.0</v>
      </c>
      <c r="I105" s="54">
        <v>3.0</v>
      </c>
      <c r="J105" s="54">
        <v>4.0</v>
      </c>
      <c r="K105" s="54">
        <v>4.0</v>
      </c>
      <c r="L105" s="54">
        <v>3.0</v>
      </c>
      <c r="M105" s="54">
        <v>2.0</v>
      </c>
      <c r="N105" s="54">
        <v>12.0</v>
      </c>
      <c r="O105" s="54">
        <v>4.0</v>
      </c>
      <c r="P105" s="54">
        <v>1.0</v>
      </c>
      <c r="Q105" s="54">
        <v>4.0</v>
      </c>
      <c r="R105" s="54">
        <v>7.0</v>
      </c>
      <c r="S105" s="54">
        <v>0.0</v>
      </c>
      <c r="T105" s="54">
        <v>2.0</v>
      </c>
      <c r="U105" s="54">
        <v>1.0</v>
      </c>
      <c r="V105" s="54">
        <v>0.0</v>
      </c>
      <c r="W105" s="54">
        <v>2.0</v>
      </c>
      <c r="X105" s="54">
        <v>3.0</v>
      </c>
      <c r="Y105" s="54">
        <v>4.0</v>
      </c>
      <c r="Z105" s="54">
        <v>3.0</v>
      </c>
      <c r="AA105" s="54">
        <v>5.0</v>
      </c>
      <c r="AB105" s="54">
        <v>1.0</v>
      </c>
      <c r="AC105" s="54">
        <v>1.0</v>
      </c>
      <c r="AD105" s="54">
        <v>2.0</v>
      </c>
      <c r="AE105" s="54">
        <v>1.0</v>
      </c>
      <c r="AF105" s="54">
        <v>1.0</v>
      </c>
    </row>
    <row r="106">
      <c r="A106" s="25" t="s">
        <v>49</v>
      </c>
      <c r="B106" s="2">
        <v>2.0</v>
      </c>
      <c r="C106" s="2">
        <v>8.0</v>
      </c>
      <c r="D106" s="2">
        <v>2.0</v>
      </c>
      <c r="E106" s="2">
        <v>0.0</v>
      </c>
      <c r="F106" s="2">
        <v>0.0</v>
      </c>
      <c r="G106" s="2">
        <v>5.0</v>
      </c>
      <c r="H106" s="2">
        <v>2.0</v>
      </c>
      <c r="I106" s="2">
        <v>1.0</v>
      </c>
      <c r="J106" s="2">
        <v>0.0</v>
      </c>
      <c r="K106" s="2">
        <v>2.0</v>
      </c>
      <c r="L106" s="2">
        <v>0.0</v>
      </c>
      <c r="M106" s="2">
        <v>4.0</v>
      </c>
      <c r="N106" s="2">
        <v>1.0</v>
      </c>
      <c r="O106" s="2">
        <v>2.0</v>
      </c>
      <c r="P106" s="2">
        <v>0.0</v>
      </c>
      <c r="Q106" s="2">
        <v>1.0</v>
      </c>
      <c r="R106" s="2">
        <v>1.0</v>
      </c>
      <c r="S106" s="2">
        <v>0.0</v>
      </c>
      <c r="T106" s="2">
        <v>1.0</v>
      </c>
      <c r="U106" s="2">
        <v>0.0</v>
      </c>
      <c r="V106" s="2">
        <v>2.0</v>
      </c>
      <c r="W106" s="2">
        <v>0.0</v>
      </c>
      <c r="X106" s="2">
        <v>0.0</v>
      </c>
      <c r="Y106" s="2">
        <v>2.0</v>
      </c>
      <c r="Z106" s="2">
        <v>0.0</v>
      </c>
      <c r="AA106" s="2">
        <v>1.0</v>
      </c>
      <c r="AB106" s="2">
        <v>1.0</v>
      </c>
      <c r="AC106" s="2">
        <v>0.0</v>
      </c>
      <c r="AD106" s="2">
        <v>1.0</v>
      </c>
      <c r="AE106" s="2">
        <v>1.0</v>
      </c>
      <c r="AF106" s="2">
        <v>1.0</v>
      </c>
    </row>
    <row r="107">
      <c r="A107" s="32" t="s">
        <v>76</v>
      </c>
    </row>
    <row r="108">
      <c r="A108" s="25" t="s">
        <v>51</v>
      </c>
      <c r="B108" s="2">
        <v>0.0</v>
      </c>
      <c r="C108" s="2">
        <v>0.0</v>
      </c>
      <c r="D108" s="2">
        <v>0.0</v>
      </c>
      <c r="E108" s="2">
        <v>0.0</v>
      </c>
      <c r="F108" s="2">
        <v>0.0</v>
      </c>
      <c r="G108" s="2">
        <v>0.0</v>
      </c>
      <c r="H108" s="2">
        <v>0.0</v>
      </c>
      <c r="I108" s="2">
        <v>0.0</v>
      </c>
      <c r="J108" s="2">
        <v>0.0</v>
      </c>
      <c r="K108" s="2">
        <v>0.0</v>
      </c>
      <c r="L108" s="2">
        <v>1.0</v>
      </c>
      <c r="M108" s="2">
        <v>0.0</v>
      </c>
      <c r="N108" s="2">
        <v>0.0</v>
      </c>
      <c r="O108" s="2">
        <v>0.0</v>
      </c>
      <c r="P108" s="2">
        <v>0.0</v>
      </c>
      <c r="Q108" s="2">
        <v>0.0</v>
      </c>
      <c r="R108" s="2">
        <v>0.0</v>
      </c>
      <c r="S108" s="2">
        <v>1.0</v>
      </c>
      <c r="T108" s="2">
        <v>0.0</v>
      </c>
      <c r="U108" s="2">
        <v>0.0</v>
      </c>
      <c r="V108" s="2">
        <v>0.0</v>
      </c>
      <c r="W108" s="2">
        <v>0.0</v>
      </c>
      <c r="X108" s="2">
        <v>0.0</v>
      </c>
      <c r="Y108" s="2">
        <v>0.0</v>
      </c>
      <c r="Z108" s="2">
        <v>0.0</v>
      </c>
      <c r="AA108" s="2">
        <v>0.0</v>
      </c>
      <c r="AB108" s="2">
        <v>1.0</v>
      </c>
      <c r="AC108" s="2">
        <v>0.0</v>
      </c>
      <c r="AD108" s="2">
        <v>0.0</v>
      </c>
      <c r="AE108" s="2">
        <v>0.0</v>
      </c>
      <c r="AF108" s="2">
        <v>1.0</v>
      </c>
    </row>
    <row r="109">
      <c r="A109" s="25" t="s">
        <v>52</v>
      </c>
      <c r="B109" s="2">
        <v>0.0</v>
      </c>
      <c r="C109" s="2">
        <v>0.0</v>
      </c>
      <c r="D109" s="2">
        <v>0.0</v>
      </c>
      <c r="E109" s="2">
        <v>0.0</v>
      </c>
      <c r="F109" s="2">
        <v>0.0</v>
      </c>
      <c r="G109" s="2">
        <v>0.0</v>
      </c>
      <c r="H109" s="2">
        <v>0.0</v>
      </c>
      <c r="I109" s="2">
        <v>0.0</v>
      </c>
      <c r="J109" s="2">
        <v>0.0</v>
      </c>
      <c r="K109" s="2">
        <v>0.0</v>
      </c>
      <c r="L109" s="2">
        <v>0.0</v>
      </c>
      <c r="M109" s="2">
        <v>0.0</v>
      </c>
      <c r="N109" s="2">
        <v>0.0</v>
      </c>
      <c r="O109" s="2">
        <v>0.0</v>
      </c>
      <c r="P109" s="2">
        <v>0.0</v>
      </c>
      <c r="Q109" s="2">
        <v>0.0</v>
      </c>
      <c r="R109" s="2">
        <v>0.0</v>
      </c>
      <c r="S109" s="2">
        <v>0.0</v>
      </c>
      <c r="T109" s="2">
        <v>0.0</v>
      </c>
      <c r="U109" s="2">
        <v>0.0</v>
      </c>
      <c r="V109" s="2">
        <v>0.0</v>
      </c>
      <c r="W109" s="2">
        <v>0.0</v>
      </c>
      <c r="X109" s="2">
        <v>0.0</v>
      </c>
      <c r="Y109" s="2">
        <v>0.0</v>
      </c>
      <c r="Z109" s="2">
        <v>0.0</v>
      </c>
      <c r="AA109" s="2">
        <v>0.0</v>
      </c>
      <c r="AB109" s="2">
        <v>0.0</v>
      </c>
      <c r="AC109" s="2">
        <v>0.0</v>
      </c>
      <c r="AD109" s="2">
        <v>0.0</v>
      </c>
      <c r="AE109" s="2">
        <v>0.0</v>
      </c>
      <c r="AF109" s="2">
        <v>0.0</v>
      </c>
    </row>
    <row r="110">
      <c r="A110" s="25" t="s">
        <v>53</v>
      </c>
      <c r="B110" s="55"/>
      <c r="C110" s="55"/>
      <c r="D110" s="55"/>
      <c r="E110" s="55"/>
      <c r="F110" s="55"/>
      <c r="G110" s="55"/>
      <c r="H110" s="55"/>
      <c r="I110" s="55"/>
      <c r="J110" s="55"/>
      <c r="K110" s="55"/>
      <c r="L110" s="55"/>
      <c r="M110" s="55"/>
      <c r="N110" s="55"/>
      <c r="O110" s="55"/>
      <c r="P110" s="55"/>
      <c r="Q110" s="55"/>
      <c r="R110" s="55"/>
      <c r="S110" s="55"/>
      <c r="T110" s="55"/>
      <c r="U110" s="55"/>
      <c r="V110" s="55"/>
      <c r="W110" s="55"/>
      <c r="X110" s="55"/>
      <c r="Y110" s="55"/>
      <c r="Z110" s="55"/>
      <c r="AA110" s="55"/>
      <c r="AB110" s="55"/>
      <c r="AC110" s="55"/>
      <c r="AD110" s="55"/>
      <c r="AE110" s="55"/>
      <c r="AF110" s="55"/>
    </row>
    <row r="111">
      <c r="A111" s="41" t="s">
        <v>77</v>
      </c>
      <c r="B111" s="56">
        <f t="shared" ref="B111:AF111" si="28">sum(B102:B106)</f>
        <v>22</v>
      </c>
      <c r="C111" s="56">
        <f t="shared" si="28"/>
        <v>39</v>
      </c>
      <c r="D111" s="56">
        <f t="shared" si="28"/>
        <v>30</v>
      </c>
      <c r="E111" s="56">
        <f t="shared" si="28"/>
        <v>33</v>
      </c>
      <c r="F111" s="56">
        <f t="shared" si="28"/>
        <v>20</v>
      </c>
      <c r="G111" s="56">
        <f t="shared" si="28"/>
        <v>32</v>
      </c>
      <c r="H111" s="56">
        <f t="shared" si="28"/>
        <v>30</v>
      </c>
      <c r="I111" s="56">
        <f t="shared" si="28"/>
        <v>25</v>
      </c>
      <c r="J111" s="56">
        <f t="shared" si="28"/>
        <v>27</v>
      </c>
      <c r="K111" s="56">
        <f t="shared" si="28"/>
        <v>25</v>
      </c>
      <c r="L111" s="56">
        <f t="shared" si="28"/>
        <v>31</v>
      </c>
      <c r="M111" s="56">
        <f t="shared" si="28"/>
        <v>17</v>
      </c>
      <c r="N111" s="56">
        <f t="shared" si="28"/>
        <v>27</v>
      </c>
      <c r="O111" s="56">
        <f t="shared" si="28"/>
        <v>17</v>
      </c>
      <c r="P111" s="56">
        <f t="shared" si="28"/>
        <v>25</v>
      </c>
      <c r="Q111" s="56">
        <f t="shared" si="28"/>
        <v>18</v>
      </c>
      <c r="R111" s="56">
        <f t="shared" si="28"/>
        <v>20</v>
      </c>
      <c r="S111" s="56">
        <f t="shared" si="28"/>
        <v>19</v>
      </c>
      <c r="T111" s="56">
        <f t="shared" si="28"/>
        <v>13</v>
      </c>
      <c r="U111" s="56">
        <f t="shared" si="28"/>
        <v>10</v>
      </c>
      <c r="V111" s="56">
        <f t="shared" si="28"/>
        <v>8</v>
      </c>
      <c r="W111" s="56">
        <f t="shared" si="28"/>
        <v>6</v>
      </c>
      <c r="X111" s="56">
        <f t="shared" si="28"/>
        <v>13</v>
      </c>
      <c r="Y111" s="56">
        <f t="shared" si="28"/>
        <v>13</v>
      </c>
      <c r="Z111" s="56">
        <f t="shared" si="28"/>
        <v>16</v>
      </c>
      <c r="AA111" s="56">
        <f t="shared" si="28"/>
        <v>15</v>
      </c>
      <c r="AB111" s="56">
        <f t="shared" si="28"/>
        <v>9</v>
      </c>
      <c r="AC111" s="56">
        <f t="shared" si="28"/>
        <v>6</v>
      </c>
      <c r="AD111" s="56">
        <f t="shared" si="28"/>
        <v>11</v>
      </c>
      <c r="AE111" s="56">
        <f t="shared" si="28"/>
        <v>5</v>
      </c>
      <c r="AF111" s="56">
        <f t="shared" si="28"/>
        <v>16</v>
      </c>
    </row>
    <row r="112">
      <c r="A112" s="41" t="s">
        <v>78</v>
      </c>
      <c r="B112" s="56">
        <f t="shared" ref="B112:AF112" si="29">sum(B108:B110)</f>
        <v>0</v>
      </c>
      <c r="C112" s="56">
        <f t="shared" si="29"/>
        <v>0</v>
      </c>
      <c r="D112" s="56">
        <f t="shared" si="29"/>
        <v>0</v>
      </c>
      <c r="E112" s="56">
        <f t="shared" si="29"/>
        <v>0</v>
      </c>
      <c r="F112" s="56">
        <f t="shared" si="29"/>
        <v>0</v>
      </c>
      <c r="G112" s="56">
        <f t="shared" si="29"/>
        <v>0</v>
      </c>
      <c r="H112" s="56">
        <f t="shared" si="29"/>
        <v>0</v>
      </c>
      <c r="I112" s="56">
        <f t="shared" si="29"/>
        <v>0</v>
      </c>
      <c r="J112" s="56">
        <f t="shared" si="29"/>
        <v>0</v>
      </c>
      <c r="K112" s="56">
        <f t="shared" si="29"/>
        <v>0</v>
      </c>
      <c r="L112" s="56">
        <f t="shared" si="29"/>
        <v>1</v>
      </c>
      <c r="M112" s="56">
        <f t="shared" si="29"/>
        <v>0</v>
      </c>
      <c r="N112" s="56">
        <f t="shared" si="29"/>
        <v>0</v>
      </c>
      <c r="O112" s="56">
        <f t="shared" si="29"/>
        <v>0</v>
      </c>
      <c r="P112" s="56">
        <f t="shared" si="29"/>
        <v>0</v>
      </c>
      <c r="Q112" s="56">
        <f t="shared" si="29"/>
        <v>0</v>
      </c>
      <c r="R112" s="56">
        <f t="shared" si="29"/>
        <v>0</v>
      </c>
      <c r="S112" s="56">
        <f t="shared" si="29"/>
        <v>1</v>
      </c>
      <c r="T112" s="56">
        <f t="shared" si="29"/>
        <v>0</v>
      </c>
      <c r="U112" s="56">
        <f t="shared" si="29"/>
        <v>0</v>
      </c>
      <c r="V112" s="56">
        <f t="shared" si="29"/>
        <v>0</v>
      </c>
      <c r="W112" s="56">
        <f t="shared" si="29"/>
        <v>0</v>
      </c>
      <c r="X112" s="56">
        <f t="shared" si="29"/>
        <v>0</v>
      </c>
      <c r="Y112" s="56">
        <f t="shared" si="29"/>
        <v>0</v>
      </c>
      <c r="Z112" s="56">
        <f t="shared" si="29"/>
        <v>0</v>
      </c>
      <c r="AA112" s="56">
        <f t="shared" si="29"/>
        <v>0</v>
      </c>
      <c r="AB112" s="56">
        <f t="shared" si="29"/>
        <v>1</v>
      </c>
      <c r="AC112" s="56">
        <f t="shared" si="29"/>
        <v>0</v>
      </c>
      <c r="AD112" s="56">
        <f t="shared" si="29"/>
        <v>0</v>
      </c>
      <c r="AE112" s="56">
        <f t="shared" si="29"/>
        <v>0</v>
      </c>
      <c r="AF112" s="56">
        <f t="shared" si="29"/>
        <v>1</v>
      </c>
    </row>
    <row r="113">
      <c r="A113" s="30" t="s">
        <v>79</v>
      </c>
      <c r="B113" s="57">
        <f t="shared" ref="B113:AF113" si="30">B111+B112</f>
        <v>22</v>
      </c>
      <c r="C113" s="57">
        <f t="shared" si="30"/>
        <v>39</v>
      </c>
      <c r="D113" s="57">
        <f t="shared" si="30"/>
        <v>30</v>
      </c>
      <c r="E113" s="57">
        <f t="shared" si="30"/>
        <v>33</v>
      </c>
      <c r="F113" s="57">
        <f t="shared" si="30"/>
        <v>20</v>
      </c>
      <c r="G113" s="57">
        <f t="shared" si="30"/>
        <v>32</v>
      </c>
      <c r="H113" s="57">
        <f t="shared" si="30"/>
        <v>30</v>
      </c>
      <c r="I113" s="57">
        <f t="shared" si="30"/>
        <v>25</v>
      </c>
      <c r="J113" s="57">
        <f t="shared" si="30"/>
        <v>27</v>
      </c>
      <c r="K113" s="57">
        <f t="shared" si="30"/>
        <v>25</v>
      </c>
      <c r="L113" s="57">
        <f t="shared" si="30"/>
        <v>32</v>
      </c>
      <c r="M113" s="57">
        <f t="shared" si="30"/>
        <v>17</v>
      </c>
      <c r="N113" s="57">
        <f t="shared" si="30"/>
        <v>27</v>
      </c>
      <c r="O113" s="57">
        <f t="shared" si="30"/>
        <v>17</v>
      </c>
      <c r="P113" s="57">
        <f t="shared" si="30"/>
        <v>25</v>
      </c>
      <c r="Q113" s="57">
        <f t="shared" si="30"/>
        <v>18</v>
      </c>
      <c r="R113" s="57">
        <f t="shared" si="30"/>
        <v>20</v>
      </c>
      <c r="S113" s="57">
        <f t="shared" si="30"/>
        <v>20</v>
      </c>
      <c r="T113" s="57">
        <f t="shared" si="30"/>
        <v>13</v>
      </c>
      <c r="U113" s="57">
        <f t="shared" si="30"/>
        <v>10</v>
      </c>
      <c r="V113" s="57">
        <f t="shared" si="30"/>
        <v>8</v>
      </c>
      <c r="W113" s="57">
        <f t="shared" si="30"/>
        <v>6</v>
      </c>
      <c r="X113" s="57">
        <f t="shared" si="30"/>
        <v>13</v>
      </c>
      <c r="Y113" s="57">
        <f t="shared" si="30"/>
        <v>13</v>
      </c>
      <c r="Z113" s="57">
        <f t="shared" si="30"/>
        <v>16</v>
      </c>
      <c r="AA113" s="57">
        <f t="shared" si="30"/>
        <v>15</v>
      </c>
      <c r="AB113" s="57">
        <f t="shared" si="30"/>
        <v>10</v>
      </c>
      <c r="AC113" s="57">
        <f t="shared" si="30"/>
        <v>6</v>
      </c>
      <c r="AD113" s="57">
        <f t="shared" si="30"/>
        <v>11</v>
      </c>
      <c r="AE113" s="57">
        <f t="shared" si="30"/>
        <v>5</v>
      </c>
      <c r="AF113" s="57">
        <f t="shared" si="30"/>
        <v>17</v>
      </c>
    </row>
    <row r="115" collapsed="1">
      <c r="A115" s="21" t="s">
        <v>80</v>
      </c>
    </row>
    <row r="116" hidden="1" outlineLevel="1">
      <c r="A116" s="39" t="s">
        <v>58</v>
      </c>
      <c r="B116" s="58">
        <f>'App - P&amp;L'!B17</f>
        <v>374</v>
      </c>
      <c r="C116" s="58">
        <f>'App - P&amp;L'!C17</f>
        <v>290</v>
      </c>
      <c r="D116" s="58">
        <f>'App - P&amp;L'!D17</f>
        <v>209</v>
      </c>
      <c r="E116" s="58">
        <f>'App - P&amp;L'!E17</f>
        <v>213</v>
      </c>
      <c r="F116" s="58">
        <f>'App - P&amp;L'!F17</f>
        <v>181</v>
      </c>
      <c r="G116" s="58">
        <f>'App - P&amp;L'!G17</f>
        <v>123</v>
      </c>
      <c r="H116" s="58">
        <f>'App - P&amp;L'!H17</f>
        <v>142</v>
      </c>
      <c r="I116" s="58">
        <f>'App - P&amp;L'!I17</f>
        <v>157</v>
      </c>
      <c r="J116" s="58">
        <f>'App - P&amp;L'!J17</f>
        <v>102</v>
      </c>
      <c r="K116" s="58">
        <f>'App - P&amp;L'!K17</f>
        <v>96</v>
      </c>
      <c r="L116" s="58">
        <f>'App - P&amp;L'!L17</f>
        <v>105</v>
      </c>
      <c r="M116" s="58">
        <f>'App - P&amp;L'!M17</f>
        <v>125</v>
      </c>
      <c r="N116" s="58">
        <f>'App - P&amp;L'!N17</f>
        <v>79</v>
      </c>
      <c r="O116" s="58">
        <f>'App - P&amp;L'!O17</f>
        <v>63</v>
      </c>
      <c r="P116" s="58">
        <f>'App - P&amp;L'!P17</f>
        <v>55</v>
      </c>
      <c r="Q116" s="58">
        <f>'App - P&amp;L'!Q17</f>
        <v>46</v>
      </c>
      <c r="R116" s="58">
        <f>'App - P&amp;L'!R17</f>
        <v>36</v>
      </c>
      <c r="S116" s="58">
        <f>'App - P&amp;L'!S17</f>
        <v>67</v>
      </c>
      <c r="T116" s="58">
        <f>'App - P&amp;L'!T17</f>
        <v>92</v>
      </c>
      <c r="U116" s="58">
        <f>'App - P&amp;L'!U17</f>
        <v>62</v>
      </c>
      <c r="V116" s="58">
        <f>'App - P&amp;L'!V17</f>
        <v>50</v>
      </c>
      <c r="W116" s="58">
        <f>'App - P&amp;L'!W17</f>
        <v>30</v>
      </c>
      <c r="X116" s="58">
        <f>'App - P&amp;L'!X17</f>
        <v>54</v>
      </c>
      <c r="Y116" s="58">
        <f>'App - P&amp;L'!Y17</f>
        <v>40</v>
      </c>
      <c r="Z116" s="58">
        <f>'App - P&amp;L'!Z17</f>
        <v>116</v>
      </c>
      <c r="AA116" s="58">
        <f>'App - P&amp;L'!AA17</f>
        <v>96</v>
      </c>
      <c r="AB116" s="58">
        <f>'App - P&amp;L'!AB17</f>
        <v>71</v>
      </c>
      <c r="AC116" s="58">
        <f>'App - P&amp;L'!AC17</f>
        <v>90</v>
      </c>
      <c r="AD116" s="58">
        <f>'App - P&amp;L'!AD17</f>
        <v>84</v>
      </c>
      <c r="AE116" s="58">
        <f>'App - P&amp;L'!AE17</f>
        <v>44</v>
      </c>
      <c r="AF116" s="58">
        <f>'App - P&amp;L'!AF17</f>
        <v>31</v>
      </c>
    </row>
    <row r="117" hidden="1" outlineLevel="1">
      <c r="A117" s="39" t="s">
        <v>59</v>
      </c>
      <c r="B117" s="58">
        <f>'App - P&amp;L'!B14</f>
        <v>2246</v>
      </c>
      <c r="C117" s="58">
        <f>'App - P&amp;L'!C14</f>
        <v>1613</v>
      </c>
      <c r="D117" s="58">
        <f>'App - P&amp;L'!D14</f>
        <v>1222</v>
      </c>
      <c r="E117" s="58">
        <f>'App - P&amp;L'!E14</f>
        <v>1157</v>
      </c>
      <c r="F117" s="58">
        <f>'App - P&amp;L'!F14</f>
        <v>1077</v>
      </c>
      <c r="G117" s="58">
        <f>'App - P&amp;L'!G14</f>
        <v>774</v>
      </c>
      <c r="H117" s="58">
        <f>'App - P&amp;L'!H14</f>
        <v>725</v>
      </c>
      <c r="I117" s="58">
        <f>'App - P&amp;L'!I14</f>
        <v>744</v>
      </c>
      <c r="J117" s="58">
        <f>'App - P&amp;L'!J14</f>
        <v>514</v>
      </c>
      <c r="K117" s="58">
        <f>'App - P&amp;L'!K14</f>
        <v>469</v>
      </c>
      <c r="L117" s="58">
        <f>'App - P&amp;L'!L14</f>
        <v>619</v>
      </c>
      <c r="M117" s="58">
        <f>'App - P&amp;L'!M14</f>
        <v>652</v>
      </c>
      <c r="N117" s="58">
        <f>'App - P&amp;L'!N14</f>
        <v>423</v>
      </c>
      <c r="O117" s="58">
        <f>'App - P&amp;L'!O14</f>
        <v>369</v>
      </c>
      <c r="P117" s="58">
        <f>'App - P&amp;L'!P14</f>
        <v>317</v>
      </c>
      <c r="Q117" s="58">
        <f>'App - P&amp;L'!Q14</f>
        <v>319</v>
      </c>
      <c r="R117" s="58">
        <f>'App - P&amp;L'!R14</f>
        <v>315</v>
      </c>
      <c r="S117" s="58">
        <f>'App - P&amp;L'!S14</f>
        <v>442</v>
      </c>
      <c r="T117" s="58">
        <f>'App - P&amp;L'!T14</f>
        <v>443</v>
      </c>
      <c r="U117" s="58">
        <f>'App - P&amp;L'!U14</f>
        <v>339</v>
      </c>
      <c r="V117" s="58">
        <f>'App - P&amp;L'!V14</f>
        <v>330</v>
      </c>
      <c r="W117" s="58">
        <f>'App - P&amp;L'!W14</f>
        <v>273</v>
      </c>
      <c r="X117" s="58">
        <f>'App - P&amp;L'!X14</f>
        <v>261</v>
      </c>
      <c r="Y117" s="58">
        <f>'App - P&amp;L'!Y14</f>
        <v>295</v>
      </c>
      <c r="Z117" s="58">
        <f>'App - P&amp;L'!Z14</f>
        <v>634</v>
      </c>
      <c r="AA117" s="58">
        <f>'App - P&amp;L'!AA14</f>
        <v>628</v>
      </c>
      <c r="AB117" s="58">
        <f>'App - P&amp;L'!AB14</f>
        <v>449</v>
      </c>
      <c r="AC117" s="58">
        <f>'App - P&amp;L'!AC14</f>
        <v>380</v>
      </c>
      <c r="AD117" s="58">
        <f>'App - P&amp;L'!AD14</f>
        <v>329</v>
      </c>
      <c r="AE117" s="58">
        <f>'App - P&amp;L'!AE14</f>
        <v>266</v>
      </c>
      <c r="AF117" s="58">
        <f>'App - P&amp;L'!AF14</f>
        <v>264</v>
      </c>
    </row>
    <row r="118">
      <c r="A118" s="30" t="s">
        <v>81</v>
      </c>
      <c r="B118" s="59">
        <f t="shared" ref="B118:AF118" si="31">sum(B116:B117)</f>
        <v>2620</v>
      </c>
      <c r="C118" s="59">
        <f t="shared" si="31"/>
        <v>1903</v>
      </c>
      <c r="D118" s="59">
        <f t="shared" si="31"/>
        <v>1431</v>
      </c>
      <c r="E118" s="59">
        <f t="shared" si="31"/>
        <v>1370</v>
      </c>
      <c r="F118" s="59">
        <f t="shared" si="31"/>
        <v>1258</v>
      </c>
      <c r="G118" s="59">
        <f t="shared" si="31"/>
        <v>897</v>
      </c>
      <c r="H118" s="59">
        <f t="shared" si="31"/>
        <v>867</v>
      </c>
      <c r="I118" s="59">
        <f t="shared" si="31"/>
        <v>901</v>
      </c>
      <c r="J118" s="59">
        <f t="shared" si="31"/>
        <v>616</v>
      </c>
      <c r="K118" s="59">
        <f t="shared" si="31"/>
        <v>565</v>
      </c>
      <c r="L118" s="59">
        <f t="shared" si="31"/>
        <v>724</v>
      </c>
      <c r="M118" s="59">
        <f t="shared" si="31"/>
        <v>777</v>
      </c>
      <c r="N118" s="59">
        <f t="shared" si="31"/>
        <v>502</v>
      </c>
      <c r="O118" s="59">
        <f t="shared" si="31"/>
        <v>432</v>
      </c>
      <c r="P118" s="59">
        <f t="shared" si="31"/>
        <v>372</v>
      </c>
      <c r="Q118" s="59">
        <f t="shared" si="31"/>
        <v>365</v>
      </c>
      <c r="R118" s="59">
        <f t="shared" si="31"/>
        <v>351</v>
      </c>
      <c r="S118" s="59">
        <f t="shared" si="31"/>
        <v>509</v>
      </c>
      <c r="T118" s="59">
        <f t="shared" si="31"/>
        <v>535</v>
      </c>
      <c r="U118" s="59">
        <f t="shared" si="31"/>
        <v>401</v>
      </c>
      <c r="V118" s="59">
        <f t="shared" si="31"/>
        <v>380</v>
      </c>
      <c r="W118" s="59">
        <f t="shared" si="31"/>
        <v>303</v>
      </c>
      <c r="X118" s="59">
        <f t="shared" si="31"/>
        <v>315</v>
      </c>
      <c r="Y118" s="59">
        <f t="shared" si="31"/>
        <v>335</v>
      </c>
      <c r="Z118" s="59">
        <f t="shared" si="31"/>
        <v>750</v>
      </c>
      <c r="AA118" s="59">
        <f t="shared" si="31"/>
        <v>724</v>
      </c>
      <c r="AB118" s="59">
        <f t="shared" si="31"/>
        <v>520</v>
      </c>
      <c r="AC118" s="59">
        <f t="shared" si="31"/>
        <v>470</v>
      </c>
      <c r="AD118" s="59">
        <f t="shared" si="31"/>
        <v>413</v>
      </c>
      <c r="AE118" s="59">
        <f t="shared" si="31"/>
        <v>310</v>
      </c>
      <c r="AF118" s="59">
        <f t="shared" si="31"/>
        <v>295</v>
      </c>
    </row>
    <row r="119">
      <c r="A119" s="60" t="s">
        <v>82</v>
      </c>
      <c r="B119" s="61">
        <v>4815.3</v>
      </c>
      <c r="C119" s="61">
        <v>5259.15</v>
      </c>
      <c r="D119" s="61">
        <v>3799.52</v>
      </c>
      <c r="E119" s="61">
        <v>4440.48</v>
      </c>
      <c r="F119" s="61">
        <v>5047.44</v>
      </c>
      <c r="G119" s="61">
        <v>4937.87</v>
      </c>
      <c r="H119" s="61">
        <v>4880.55</v>
      </c>
      <c r="I119" s="61">
        <v>4812.22</v>
      </c>
      <c r="J119" s="61">
        <v>6471.25</v>
      </c>
      <c r="K119" s="61">
        <v>3821.67</v>
      </c>
      <c r="L119" s="61">
        <v>3153.03</v>
      </c>
      <c r="M119" s="61">
        <v>4883.68</v>
      </c>
      <c r="N119" s="61">
        <v>4704.57</v>
      </c>
      <c r="O119" s="61">
        <v>5902.0</v>
      </c>
      <c r="P119" s="61">
        <v>5589.34</v>
      </c>
      <c r="Q119" s="61">
        <v>5608.06</v>
      </c>
      <c r="R119" s="61">
        <v>6185.55</v>
      </c>
      <c r="S119" s="61">
        <v>8007.95</v>
      </c>
      <c r="T119" s="61">
        <v>11599.24</v>
      </c>
      <c r="U119" s="61">
        <v>8779.72</v>
      </c>
      <c r="V119" s="61">
        <v>25091.8</v>
      </c>
      <c r="W119" s="61">
        <v>26458.01</v>
      </c>
      <c r="X119" s="61">
        <v>46032.54</v>
      </c>
      <c r="Y119" s="61">
        <v>35993.98</v>
      </c>
      <c r="Z119" s="61">
        <v>26450.69</v>
      </c>
      <c r="AA119" s="61">
        <v>52612.86</v>
      </c>
      <c r="AB119" s="61">
        <v>9626.44</v>
      </c>
      <c r="AC119" s="61">
        <v>26870.64</v>
      </c>
      <c r="AD119" s="61">
        <v>33812.7</v>
      </c>
      <c r="AE119" s="61">
        <v>31974.77</v>
      </c>
      <c r="AF119" s="61">
        <v>16021.38</v>
      </c>
    </row>
    <row r="120">
      <c r="A120" s="60" t="s">
        <v>83</v>
      </c>
      <c r="B120" s="61">
        <v>0.0</v>
      </c>
      <c r="C120" s="61">
        <v>0.0</v>
      </c>
      <c r="D120" s="61">
        <v>0.0</v>
      </c>
      <c r="E120" s="61">
        <v>0.0</v>
      </c>
      <c r="F120" s="61">
        <v>0.0</v>
      </c>
      <c r="G120" s="61">
        <v>0.0</v>
      </c>
      <c r="H120" s="61">
        <v>0.0</v>
      </c>
      <c r="I120" s="61">
        <v>0.0</v>
      </c>
      <c r="J120" s="61">
        <v>0.0</v>
      </c>
      <c r="K120" s="61">
        <v>0.0</v>
      </c>
      <c r="L120" s="61">
        <v>0.0</v>
      </c>
      <c r="M120" s="61">
        <v>0.0</v>
      </c>
      <c r="N120" s="61">
        <v>0.0</v>
      </c>
      <c r="O120" s="61">
        <v>0.0</v>
      </c>
      <c r="P120" s="61">
        <v>0.0</v>
      </c>
      <c r="Q120" s="61">
        <v>0.0</v>
      </c>
      <c r="R120" s="61">
        <v>0.0</v>
      </c>
      <c r="S120" s="61">
        <v>0.0</v>
      </c>
      <c r="T120" s="61">
        <v>1366.62</v>
      </c>
      <c r="U120" s="61">
        <v>287.82</v>
      </c>
      <c r="V120" s="61">
        <v>0.0</v>
      </c>
      <c r="W120" s="61">
        <v>0.0</v>
      </c>
      <c r="X120" s="61">
        <v>0.0</v>
      </c>
      <c r="Y120" s="61">
        <v>0.0</v>
      </c>
      <c r="Z120" s="61">
        <v>0.0</v>
      </c>
      <c r="AA120" s="61">
        <v>2815.19</v>
      </c>
      <c r="AB120" s="61">
        <v>0.0</v>
      </c>
      <c r="AC120" s="61">
        <v>0.0</v>
      </c>
      <c r="AD120" s="61">
        <v>0.0</v>
      </c>
      <c r="AE120" s="61">
        <v>0.0</v>
      </c>
      <c r="AF120" s="61">
        <v>1476.27</v>
      </c>
    </row>
    <row r="121">
      <c r="A121" s="62" t="s">
        <v>84</v>
      </c>
      <c r="B121" s="63">
        <v>1.0351</v>
      </c>
      <c r="C121" s="63">
        <v>1.0266</v>
      </c>
      <c r="D121" s="63">
        <v>1.0312</v>
      </c>
      <c r="E121" s="63">
        <v>1.0311</v>
      </c>
      <c r="F121" s="63">
        <v>1.0305</v>
      </c>
      <c r="G121" s="63">
        <v>1.0383</v>
      </c>
      <c r="H121" s="63">
        <v>1.0344</v>
      </c>
      <c r="I121" s="63">
        <v>1.0317</v>
      </c>
      <c r="J121" s="63">
        <v>1.0296</v>
      </c>
      <c r="K121" s="63">
        <v>1.0262</v>
      </c>
      <c r="L121" s="63">
        <v>1.0257</v>
      </c>
      <c r="M121" s="63">
        <v>1.0243</v>
      </c>
      <c r="N121" s="63">
        <v>1.027</v>
      </c>
      <c r="O121" s="63">
        <v>1.031</v>
      </c>
      <c r="P121" s="63">
        <v>1.0295</v>
      </c>
      <c r="Q121" s="63">
        <v>1.0301</v>
      </c>
      <c r="R121" s="63">
        <v>1.0303</v>
      </c>
      <c r="S121" s="63">
        <v>1.0314</v>
      </c>
      <c r="T121" s="63">
        <v>1.0278</v>
      </c>
      <c r="U121" s="63">
        <v>1.0423</v>
      </c>
      <c r="V121" s="63">
        <v>1.0412</v>
      </c>
      <c r="W121" s="63">
        <v>1.0408</v>
      </c>
      <c r="X121" s="63">
        <v>1.0415</v>
      </c>
      <c r="Y121" s="63">
        <v>1.0503</v>
      </c>
      <c r="Z121" s="63">
        <v>1.0504</v>
      </c>
      <c r="AA121" s="63">
        <v>1.0467</v>
      </c>
      <c r="AB121" s="63">
        <v>1.0444</v>
      </c>
      <c r="AC121" s="63">
        <v>1.0429</v>
      </c>
      <c r="AD121" s="63">
        <v>1.0427</v>
      </c>
      <c r="AE121" s="63">
        <v>1.0397</v>
      </c>
      <c r="AF121" s="63">
        <v>1.037</v>
      </c>
    </row>
    <row r="122" collapsed="1">
      <c r="A122" s="25" t="s">
        <v>85</v>
      </c>
      <c r="B122" s="64">
        <f t="shared" ref="B122:AF122" si="32">sum(B123,B124)</f>
        <v>4984.31703</v>
      </c>
      <c r="C122" s="64">
        <f t="shared" si="32"/>
        <v>5399.04339</v>
      </c>
      <c r="D122" s="64">
        <f t="shared" si="32"/>
        <v>3918.065024</v>
      </c>
      <c r="E122" s="64">
        <f t="shared" si="32"/>
        <v>4578.578928</v>
      </c>
      <c r="F122" s="64">
        <f t="shared" si="32"/>
        <v>5201.38692</v>
      </c>
      <c r="G122" s="64">
        <f t="shared" si="32"/>
        <v>5126.990421</v>
      </c>
      <c r="H122" s="64">
        <f t="shared" si="32"/>
        <v>5048.44092</v>
      </c>
      <c r="I122" s="64">
        <f t="shared" si="32"/>
        <v>4964.767374</v>
      </c>
      <c r="J122" s="64">
        <f t="shared" si="32"/>
        <v>6662.799</v>
      </c>
      <c r="K122" s="64">
        <f t="shared" si="32"/>
        <v>3921.797754</v>
      </c>
      <c r="L122" s="64">
        <f t="shared" si="32"/>
        <v>3234.062871</v>
      </c>
      <c r="M122" s="64">
        <f t="shared" si="32"/>
        <v>5002.353424</v>
      </c>
      <c r="N122" s="64">
        <f t="shared" si="32"/>
        <v>4831.59339</v>
      </c>
      <c r="O122" s="64">
        <f t="shared" si="32"/>
        <v>6084.962</v>
      </c>
      <c r="P122" s="64">
        <f t="shared" si="32"/>
        <v>5754.22553</v>
      </c>
      <c r="Q122" s="64">
        <f t="shared" si="32"/>
        <v>5776.862606</v>
      </c>
      <c r="R122" s="64">
        <f t="shared" si="32"/>
        <v>6372.972165</v>
      </c>
      <c r="S122" s="64">
        <f t="shared" si="32"/>
        <v>8259.39963</v>
      </c>
      <c r="T122" s="64">
        <f t="shared" si="32"/>
        <v>13326.31091</v>
      </c>
      <c r="U122" s="64">
        <f t="shared" si="32"/>
        <v>9451.096942</v>
      </c>
      <c r="V122" s="64">
        <f t="shared" si="32"/>
        <v>26125.58216</v>
      </c>
      <c r="W122" s="64">
        <f t="shared" si="32"/>
        <v>27537.49681</v>
      </c>
      <c r="X122" s="64">
        <f t="shared" si="32"/>
        <v>47942.89041</v>
      </c>
      <c r="Y122" s="64">
        <f t="shared" si="32"/>
        <v>37804.47719</v>
      </c>
      <c r="Z122" s="64">
        <f t="shared" si="32"/>
        <v>27783.80478</v>
      </c>
      <c r="AA122" s="64">
        <f t="shared" si="32"/>
        <v>58016.53994</v>
      </c>
      <c r="AB122" s="64">
        <f t="shared" si="32"/>
        <v>10053.85394</v>
      </c>
      <c r="AC122" s="64">
        <f t="shared" si="32"/>
        <v>28023.39046</v>
      </c>
      <c r="AD122" s="64">
        <f t="shared" si="32"/>
        <v>35256.50229</v>
      </c>
      <c r="AE122" s="64">
        <f t="shared" si="32"/>
        <v>33244.16837</v>
      </c>
      <c r="AF122" s="64">
        <f t="shared" si="32"/>
        <v>18145.06305</v>
      </c>
    </row>
    <row r="123" hidden="1" outlineLevel="1">
      <c r="A123" s="25" t="s">
        <v>86</v>
      </c>
      <c r="B123" s="65">
        <f t="shared" ref="B123:AF123" si="33">B119*B121</f>
        <v>4984.31703</v>
      </c>
      <c r="C123" s="65">
        <f t="shared" si="33"/>
        <v>5399.04339</v>
      </c>
      <c r="D123" s="65">
        <f t="shared" si="33"/>
        <v>3918.065024</v>
      </c>
      <c r="E123" s="65">
        <f t="shared" si="33"/>
        <v>4578.578928</v>
      </c>
      <c r="F123" s="65">
        <f t="shared" si="33"/>
        <v>5201.38692</v>
      </c>
      <c r="G123" s="65">
        <f t="shared" si="33"/>
        <v>5126.990421</v>
      </c>
      <c r="H123" s="65">
        <f t="shared" si="33"/>
        <v>5048.44092</v>
      </c>
      <c r="I123" s="65">
        <f t="shared" si="33"/>
        <v>4964.767374</v>
      </c>
      <c r="J123" s="65">
        <f t="shared" si="33"/>
        <v>6662.799</v>
      </c>
      <c r="K123" s="65">
        <f t="shared" si="33"/>
        <v>3921.797754</v>
      </c>
      <c r="L123" s="65">
        <f t="shared" si="33"/>
        <v>3234.062871</v>
      </c>
      <c r="M123" s="65">
        <f t="shared" si="33"/>
        <v>5002.353424</v>
      </c>
      <c r="N123" s="65">
        <f t="shared" si="33"/>
        <v>4831.59339</v>
      </c>
      <c r="O123" s="65">
        <f t="shared" si="33"/>
        <v>6084.962</v>
      </c>
      <c r="P123" s="65">
        <f t="shared" si="33"/>
        <v>5754.22553</v>
      </c>
      <c r="Q123" s="65">
        <f t="shared" si="33"/>
        <v>5776.862606</v>
      </c>
      <c r="R123" s="65">
        <f t="shared" si="33"/>
        <v>6372.972165</v>
      </c>
      <c r="S123" s="65">
        <f t="shared" si="33"/>
        <v>8259.39963</v>
      </c>
      <c r="T123" s="65">
        <f t="shared" si="33"/>
        <v>11921.69887</v>
      </c>
      <c r="U123" s="65">
        <f t="shared" si="33"/>
        <v>9151.102156</v>
      </c>
      <c r="V123" s="65">
        <f t="shared" si="33"/>
        <v>26125.58216</v>
      </c>
      <c r="W123" s="65">
        <f t="shared" si="33"/>
        <v>27537.49681</v>
      </c>
      <c r="X123" s="65">
        <f t="shared" si="33"/>
        <v>47942.89041</v>
      </c>
      <c r="Y123" s="65">
        <f t="shared" si="33"/>
        <v>37804.47719</v>
      </c>
      <c r="Z123" s="65">
        <f t="shared" si="33"/>
        <v>27783.80478</v>
      </c>
      <c r="AA123" s="65">
        <f t="shared" si="33"/>
        <v>55069.88056</v>
      </c>
      <c r="AB123" s="65">
        <f t="shared" si="33"/>
        <v>10053.85394</v>
      </c>
      <c r="AC123" s="65">
        <f t="shared" si="33"/>
        <v>28023.39046</v>
      </c>
      <c r="AD123" s="65">
        <f t="shared" si="33"/>
        <v>35256.50229</v>
      </c>
      <c r="AE123" s="65">
        <f t="shared" si="33"/>
        <v>33244.16837</v>
      </c>
      <c r="AF123" s="65">
        <f t="shared" si="33"/>
        <v>16614.17106</v>
      </c>
    </row>
    <row r="124" hidden="1" outlineLevel="1">
      <c r="A124" s="25" t="s">
        <v>87</v>
      </c>
      <c r="B124" s="65">
        <f t="shared" ref="B124:AF124" si="34">B120*B121</f>
        <v>0</v>
      </c>
      <c r="C124" s="65">
        <f t="shared" si="34"/>
        <v>0</v>
      </c>
      <c r="D124" s="65">
        <f t="shared" si="34"/>
        <v>0</v>
      </c>
      <c r="E124" s="65">
        <f t="shared" si="34"/>
        <v>0</v>
      </c>
      <c r="F124" s="65">
        <f t="shared" si="34"/>
        <v>0</v>
      </c>
      <c r="G124" s="65">
        <f t="shared" si="34"/>
        <v>0</v>
      </c>
      <c r="H124" s="65">
        <f t="shared" si="34"/>
        <v>0</v>
      </c>
      <c r="I124" s="65">
        <f t="shared" si="34"/>
        <v>0</v>
      </c>
      <c r="J124" s="65">
        <f t="shared" si="34"/>
        <v>0</v>
      </c>
      <c r="K124" s="65">
        <f t="shared" si="34"/>
        <v>0</v>
      </c>
      <c r="L124" s="65">
        <f t="shared" si="34"/>
        <v>0</v>
      </c>
      <c r="M124" s="65">
        <f t="shared" si="34"/>
        <v>0</v>
      </c>
      <c r="N124" s="65">
        <f t="shared" si="34"/>
        <v>0</v>
      </c>
      <c r="O124" s="65">
        <f t="shared" si="34"/>
        <v>0</v>
      </c>
      <c r="P124" s="65">
        <f t="shared" si="34"/>
        <v>0</v>
      </c>
      <c r="Q124" s="65">
        <f t="shared" si="34"/>
        <v>0</v>
      </c>
      <c r="R124" s="65">
        <f t="shared" si="34"/>
        <v>0</v>
      </c>
      <c r="S124" s="65">
        <f t="shared" si="34"/>
        <v>0</v>
      </c>
      <c r="T124" s="65">
        <f t="shared" si="34"/>
        <v>1404.612036</v>
      </c>
      <c r="U124" s="65">
        <f t="shared" si="34"/>
        <v>299.994786</v>
      </c>
      <c r="V124" s="65">
        <f t="shared" si="34"/>
        <v>0</v>
      </c>
      <c r="W124" s="65">
        <f t="shared" si="34"/>
        <v>0</v>
      </c>
      <c r="X124" s="65">
        <f t="shared" si="34"/>
        <v>0</v>
      </c>
      <c r="Y124" s="65">
        <f t="shared" si="34"/>
        <v>0</v>
      </c>
      <c r="Z124" s="65">
        <f t="shared" si="34"/>
        <v>0</v>
      </c>
      <c r="AA124" s="65">
        <f t="shared" si="34"/>
        <v>2946.659373</v>
      </c>
      <c r="AB124" s="65">
        <f t="shared" si="34"/>
        <v>0</v>
      </c>
      <c r="AC124" s="65">
        <f t="shared" si="34"/>
        <v>0</v>
      </c>
      <c r="AD124" s="65">
        <f t="shared" si="34"/>
        <v>0</v>
      </c>
      <c r="AE124" s="65">
        <f t="shared" si="34"/>
        <v>0</v>
      </c>
      <c r="AF124" s="65">
        <f t="shared" si="34"/>
        <v>1530.89199</v>
      </c>
    </row>
    <row r="125" collapsed="1">
      <c r="A125" s="25" t="s">
        <v>88</v>
      </c>
      <c r="B125" s="34">
        <v>3103.99</v>
      </c>
      <c r="C125" s="34">
        <v>2165.06</v>
      </c>
      <c r="D125" s="34">
        <v>2128.43</v>
      </c>
      <c r="E125" s="34">
        <v>2232.05</v>
      </c>
      <c r="F125" s="34">
        <v>2200.78</v>
      </c>
      <c r="G125" s="34">
        <v>1922.34</v>
      </c>
      <c r="H125" s="34">
        <v>2967.68</v>
      </c>
      <c r="I125" s="34">
        <v>4036.71</v>
      </c>
      <c r="J125" s="34">
        <v>2195.38</v>
      </c>
      <c r="K125" s="34">
        <v>1998.0</v>
      </c>
      <c r="L125" s="34">
        <v>2388.39</v>
      </c>
      <c r="M125" s="34">
        <v>2474.03</v>
      </c>
      <c r="N125" s="34">
        <v>2040.72</v>
      </c>
      <c r="O125" s="34">
        <v>1702.14</v>
      </c>
      <c r="P125" s="34">
        <v>2811.67</v>
      </c>
      <c r="Q125" s="34">
        <v>1760.49</v>
      </c>
      <c r="R125" s="34">
        <v>1633.91</v>
      </c>
      <c r="S125" s="34">
        <v>2093.85</v>
      </c>
      <c r="T125" s="34">
        <v>2015.78</v>
      </c>
      <c r="U125" s="34">
        <v>1628.81</v>
      </c>
      <c r="V125" s="34">
        <v>1716.85</v>
      </c>
      <c r="W125" s="34">
        <v>1913.93</v>
      </c>
      <c r="X125" s="34">
        <v>2015.3</v>
      </c>
      <c r="Y125" s="34">
        <v>2200.07</v>
      </c>
      <c r="Z125" s="34">
        <v>2501.05</v>
      </c>
      <c r="AA125" s="34">
        <v>3087.45</v>
      </c>
      <c r="AB125" s="34">
        <v>2394.38</v>
      </c>
      <c r="AC125" s="34">
        <v>2417.37</v>
      </c>
      <c r="AD125" s="34">
        <v>2212.47</v>
      </c>
      <c r="AE125" s="34">
        <v>2604.81</v>
      </c>
      <c r="AF125" s="34">
        <v>2301.88</v>
      </c>
    </row>
    <row r="126" hidden="1" outlineLevel="1">
      <c r="A126" s="25" t="s">
        <v>89</v>
      </c>
      <c r="B126" s="33">
        <f t="shared" ref="B126:AF126" si="35">B125-B127</f>
        <v>3103.99</v>
      </c>
      <c r="C126" s="33">
        <f t="shared" si="35"/>
        <v>2165.06</v>
      </c>
      <c r="D126" s="33">
        <f t="shared" si="35"/>
        <v>2128.43</v>
      </c>
      <c r="E126" s="33">
        <f t="shared" si="35"/>
        <v>2172.23</v>
      </c>
      <c r="F126" s="33">
        <f t="shared" si="35"/>
        <v>2084.31</v>
      </c>
      <c r="G126" s="33">
        <f t="shared" si="35"/>
        <v>1789.73</v>
      </c>
      <c r="H126" s="33">
        <f t="shared" si="35"/>
        <v>2844.33</v>
      </c>
      <c r="I126" s="33">
        <f t="shared" si="35"/>
        <v>3900.18</v>
      </c>
      <c r="J126" s="33">
        <f t="shared" si="35"/>
        <v>2057.89</v>
      </c>
      <c r="K126" s="33">
        <f t="shared" si="35"/>
        <v>1881.92</v>
      </c>
      <c r="L126" s="33">
        <f t="shared" si="35"/>
        <v>2301.87</v>
      </c>
      <c r="M126" s="33">
        <f t="shared" si="35"/>
        <v>2385.45</v>
      </c>
      <c r="N126" s="33">
        <f t="shared" si="35"/>
        <v>1940.79</v>
      </c>
      <c r="O126" s="33">
        <f t="shared" si="35"/>
        <v>1636.85</v>
      </c>
      <c r="P126" s="33">
        <f t="shared" si="35"/>
        <v>2713.55</v>
      </c>
      <c r="Q126" s="33">
        <f t="shared" si="35"/>
        <v>1629.54</v>
      </c>
      <c r="R126" s="33">
        <f t="shared" si="35"/>
        <v>1570.54</v>
      </c>
      <c r="S126" s="33">
        <f t="shared" si="35"/>
        <v>2030.74</v>
      </c>
      <c r="T126" s="33">
        <f t="shared" si="35"/>
        <v>1934.23</v>
      </c>
      <c r="U126" s="33">
        <f t="shared" si="35"/>
        <v>1541.09</v>
      </c>
      <c r="V126" s="33">
        <f t="shared" si="35"/>
        <v>1658.85</v>
      </c>
      <c r="W126" s="33">
        <f t="shared" si="35"/>
        <v>1834.52</v>
      </c>
      <c r="X126" s="33">
        <f t="shared" si="35"/>
        <v>1930.43</v>
      </c>
      <c r="Y126" s="33">
        <f t="shared" si="35"/>
        <v>2063.92</v>
      </c>
      <c r="Z126" s="33">
        <f t="shared" si="35"/>
        <v>2388.81</v>
      </c>
      <c r="AA126" s="33">
        <f t="shared" si="35"/>
        <v>2907.58</v>
      </c>
      <c r="AB126" s="33">
        <f t="shared" si="35"/>
        <v>2277.92</v>
      </c>
      <c r="AC126" s="33">
        <f t="shared" si="35"/>
        <v>2217.68</v>
      </c>
      <c r="AD126" s="33">
        <f t="shared" si="35"/>
        <v>2098.14</v>
      </c>
      <c r="AE126" s="33">
        <f t="shared" si="35"/>
        <v>2486.68</v>
      </c>
      <c r="AF126" s="33">
        <f t="shared" si="35"/>
        <v>2237.51</v>
      </c>
    </row>
    <row r="127" hidden="1" outlineLevel="1">
      <c r="A127" s="25" t="s">
        <v>90</v>
      </c>
      <c r="B127" s="33">
        <v>0.0</v>
      </c>
      <c r="C127" s="33">
        <v>0.0</v>
      </c>
      <c r="D127" s="33">
        <v>0.0</v>
      </c>
      <c r="E127" s="33">
        <v>59.82</v>
      </c>
      <c r="F127" s="33">
        <v>116.47</v>
      </c>
      <c r="G127" s="33">
        <v>132.61</v>
      </c>
      <c r="H127" s="33">
        <v>123.35</v>
      </c>
      <c r="I127" s="33">
        <v>136.53</v>
      </c>
      <c r="J127" s="33">
        <v>137.49</v>
      </c>
      <c r="K127" s="33">
        <v>116.08</v>
      </c>
      <c r="L127" s="33">
        <v>86.52</v>
      </c>
      <c r="M127" s="33">
        <v>88.58</v>
      </c>
      <c r="N127" s="33">
        <v>99.93</v>
      </c>
      <c r="O127" s="33">
        <v>65.29</v>
      </c>
      <c r="P127" s="33">
        <v>98.12</v>
      </c>
      <c r="Q127" s="33">
        <v>130.95</v>
      </c>
      <c r="R127" s="33">
        <v>63.37</v>
      </c>
      <c r="S127" s="33">
        <v>63.11</v>
      </c>
      <c r="T127" s="33">
        <v>81.55</v>
      </c>
      <c r="U127" s="33">
        <v>87.72</v>
      </c>
      <c r="V127" s="33">
        <v>58.0</v>
      </c>
      <c r="W127" s="33">
        <v>79.41</v>
      </c>
      <c r="X127" s="33">
        <v>84.87</v>
      </c>
      <c r="Y127" s="33">
        <v>136.15</v>
      </c>
      <c r="Z127" s="33">
        <v>112.24</v>
      </c>
      <c r="AA127" s="33">
        <v>179.87</v>
      </c>
      <c r="AB127" s="33">
        <v>116.46</v>
      </c>
      <c r="AC127" s="33">
        <v>199.69</v>
      </c>
      <c r="AD127" s="33">
        <v>114.33</v>
      </c>
      <c r="AE127" s="33">
        <v>118.13</v>
      </c>
      <c r="AF127" s="33">
        <v>64.37</v>
      </c>
    </row>
    <row r="128">
      <c r="A128" s="25" t="s">
        <v>91</v>
      </c>
      <c r="B128" s="34">
        <v>166.94</v>
      </c>
      <c r="C128" s="34">
        <v>194.55</v>
      </c>
      <c r="D128" s="34">
        <v>172.16</v>
      </c>
      <c r="E128" s="34">
        <v>183.21</v>
      </c>
      <c r="F128" s="34">
        <v>210.95</v>
      </c>
      <c r="G128" s="34">
        <v>220.19</v>
      </c>
      <c r="H128" s="34">
        <v>327.79</v>
      </c>
      <c r="I128" s="34">
        <v>331.77</v>
      </c>
      <c r="J128" s="34">
        <v>320.44</v>
      </c>
      <c r="K128" s="34">
        <v>318.71</v>
      </c>
      <c r="L128" s="34">
        <v>330.7</v>
      </c>
      <c r="M128" s="34">
        <v>212.4</v>
      </c>
      <c r="N128" s="34">
        <v>207.56</v>
      </c>
      <c r="O128" s="34">
        <v>165.41</v>
      </c>
      <c r="P128" s="34">
        <v>243.36</v>
      </c>
      <c r="Q128" s="34">
        <v>202.18</v>
      </c>
      <c r="R128" s="34">
        <v>184.41</v>
      </c>
      <c r="S128" s="34">
        <v>218.82</v>
      </c>
      <c r="T128" s="34">
        <v>166.66</v>
      </c>
      <c r="U128" s="34">
        <v>157.7</v>
      </c>
      <c r="V128" s="34">
        <v>97.91</v>
      </c>
      <c r="W128" s="34">
        <v>135.57</v>
      </c>
      <c r="X128" s="34">
        <v>184.66</v>
      </c>
      <c r="Y128" s="34">
        <v>227.23</v>
      </c>
      <c r="Z128" s="34">
        <v>140.89</v>
      </c>
      <c r="AA128" s="34">
        <v>202.2</v>
      </c>
      <c r="AB128" s="34">
        <v>157.56</v>
      </c>
      <c r="AC128" s="34">
        <v>132.35</v>
      </c>
      <c r="AD128" s="34">
        <v>152.75</v>
      </c>
      <c r="AE128" s="34">
        <v>178.45</v>
      </c>
      <c r="AF128" s="34">
        <v>155.29</v>
      </c>
    </row>
    <row r="129">
      <c r="A129" s="25" t="s">
        <v>92</v>
      </c>
      <c r="B129" s="34">
        <v>0.0</v>
      </c>
      <c r="C129" s="34">
        <v>0.0</v>
      </c>
      <c r="D129" s="34">
        <v>0.0</v>
      </c>
      <c r="E129" s="34">
        <v>0.0</v>
      </c>
      <c r="F129" s="34">
        <v>0.0</v>
      </c>
      <c r="G129" s="34">
        <v>0.0</v>
      </c>
      <c r="H129" s="34">
        <v>0.0</v>
      </c>
      <c r="I129" s="34">
        <v>0.0</v>
      </c>
      <c r="J129" s="34">
        <v>0.0</v>
      </c>
      <c r="K129" s="34">
        <v>0.0</v>
      </c>
      <c r="L129" s="34">
        <v>0.0</v>
      </c>
      <c r="M129" s="34">
        <v>0.0</v>
      </c>
      <c r="N129" s="34">
        <v>0.0</v>
      </c>
      <c r="O129" s="34">
        <v>0.0</v>
      </c>
      <c r="P129" s="34">
        <v>0.0</v>
      </c>
      <c r="Q129" s="34">
        <v>0.0</v>
      </c>
      <c r="R129" s="34">
        <v>0.0</v>
      </c>
      <c r="S129" s="34">
        <v>0.0</v>
      </c>
      <c r="T129" s="34">
        <v>0.0</v>
      </c>
      <c r="U129" s="34">
        <v>0.0</v>
      </c>
      <c r="V129" s="34">
        <v>0.0</v>
      </c>
      <c r="W129" s="34">
        <v>0.0</v>
      </c>
      <c r="X129" s="34">
        <v>0.0</v>
      </c>
      <c r="Y129" s="34">
        <v>0.0</v>
      </c>
      <c r="Z129" s="34">
        <v>0.0</v>
      </c>
      <c r="AA129" s="34">
        <v>0.0</v>
      </c>
      <c r="AB129" s="34">
        <v>0.0</v>
      </c>
      <c r="AC129" s="34">
        <v>0.0</v>
      </c>
      <c r="AD129" s="34">
        <v>0.0</v>
      </c>
      <c r="AE129" s="34">
        <v>0.0</v>
      </c>
      <c r="AF129" s="34">
        <v>0.0</v>
      </c>
    </row>
    <row r="130">
      <c r="A130" s="25" t="s">
        <v>93</v>
      </c>
      <c r="B130" s="34">
        <v>5667.0</v>
      </c>
      <c r="C130" s="34">
        <v>4827.0</v>
      </c>
      <c r="D130" s="34">
        <v>4597.0</v>
      </c>
      <c r="E130" s="34">
        <v>4933.0</v>
      </c>
      <c r="F130" s="34">
        <v>4408.0</v>
      </c>
      <c r="G130" s="34">
        <v>3807.0</v>
      </c>
      <c r="H130" s="34">
        <v>4209.0</v>
      </c>
      <c r="I130" s="34">
        <v>5056.0</v>
      </c>
      <c r="J130" s="34">
        <v>3655.0</v>
      </c>
      <c r="K130" s="34">
        <v>4241.0</v>
      </c>
      <c r="L130" s="34">
        <v>5093.0</v>
      </c>
      <c r="M130" s="34">
        <v>5201.0</v>
      </c>
      <c r="N130" s="34">
        <v>5295.0</v>
      </c>
      <c r="O130" s="34">
        <v>4070.0</v>
      </c>
      <c r="P130" s="34">
        <v>3475.0</v>
      </c>
      <c r="Q130" s="34">
        <v>2784.0</v>
      </c>
      <c r="R130" s="34">
        <v>3138.0</v>
      </c>
      <c r="S130" s="34">
        <v>3959.0</v>
      </c>
      <c r="T130" s="34">
        <v>3897.0</v>
      </c>
      <c r="U130" s="34">
        <v>3546.0</v>
      </c>
      <c r="V130" s="34">
        <v>3472.0</v>
      </c>
      <c r="W130" s="34">
        <v>4951.0</v>
      </c>
      <c r="X130" s="34">
        <v>5343.0</v>
      </c>
      <c r="Y130" s="34">
        <v>3944.0</v>
      </c>
      <c r="Z130" s="34">
        <v>5739.0</v>
      </c>
      <c r="AA130" s="34">
        <v>6607.0</v>
      </c>
      <c r="AB130" s="34">
        <v>4015.0</v>
      </c>
      <c r="AC130" s="34">
        <v>4979.0</v>
      </c>
      <c r="AD130" s="34">
        <v>3880.0</v>
      </c>
      <c r="AE130" s="34">
        <v>3613.0</v>
      </c>
      <c r="AF130" s="34">
        <v>3275.0</v>
      </c>
    </row>
    <row r="131">
      <c r="A131" s="39" t="s">
        <v>94</v>
      </c>
      <c r="B131" s="36">
        <v>0.0</v>
      </c>
      <c r="C131" s="36">
        <v>0.0</v>
      </c>
      <c r="D131" s="36">
        <v>113.01</v>
      </c>
      <c r="E131" s="36">
        <v>61.35</v>
      </c>
      <c r="F131" s="36">
        <v>100.74</v>
      </c>
      <c r="G131" s="36">
        <v>0.0</v>
      </c>
      <c r="H131" s="36">
        <v>0.0</v>
      </c>
      <c r="I131" s="36">
        <v>0.0</v>
      </c>
      <c r="J131" s="36">
        <v>0.0</v>
      </c>
      <c r="K131" s="36">
        <v>0.0</v>
      </c>
      <c r="L131" s="36">
        <v>0.0</v>
      </c>
      <c r="M131" s="36">
        <v>0.0</v>
      </c>
      <c r="N131" s="36">
        <v>0.0</v>
      </c>
      <c r="O131" s="36">
        <v>0.0</v>
      </c>
      <c r="P131" s="36">
        <v>0.0</v>
      </c>
      <c r="Q131" s="36">
        <v>0.0</v>
      </c>
      <c r="R131" s="36">
        <v>0.0</v>
      </c>
      <c r="S131" s="36">
        <v>0.0</v>
      </c>
      <c r="T131" s="36">
        <v>0.0</v>
      </c>
      <c r="U131" s="36">
        <v>0.0</v>
      </c>
      <c r="V131" s="36">
        <v>0.0</v>
      </c>
      <c r="W131" s="36">
        <v>0.0</v>
      </c>
      <c r="X131" s="36">
        <v>0.0</v>
      </c>
      <c r="Y131" s="36">
        <v>0.0</v>
      </c>
      <c r="Z131" s="36">
        <v>0.0</v>
      </c>
      <c r="AA131" s="36">
        <v>0.0</v>
      </c>
      <c r="AB131" s="36">
        <v>0.0</v>
      </c>
      <c r="AC131" s="36">
        <v>0.0</v>
      </c>
      <c r="AD131" s="36">
        <v>0.0</v>
      </c>
      <c r="AE131" s="36">
        <v>0.0</v>
      </c>
      <c r="AF131" s="36">
        <v>0.0</v>
      </c>
    </row>
    <row r="132">
      <c r="A132" s="39" t="s">
        <v>95</v>
      </c>
      <c r="B132" s="36">
        <v>54.68</v>
      </c>
      <c r="C132" s="36">
        <v>53.35</v>
      </c>
      <c r="D132" s="36">
        <v>46.06</v>
      </c>
      <c r="E132" s="36">
        <v>60.76</v>
      </c>
      <c r="F132" s="36">
        <v>61.76</v>
      </c>
      <c r="G132" s="36">
        <v>36.96</v>
      </c>
      <c r="H132" s="36">
        <v>39.15</v>
      </c>
      <c r="I132" s="36">
        <v>36.81</v>
      </c>
      <c r="J132" s="36">
        <v>51.13</v>
      </c>
      <c r="K132" s="36">
        <v>48.07</v>
      </c>
      <c r="L132" s="36">
        <v>72.85</v>
      </c>
      <c r="M132" s="36">
        <v>64.01</v>
      </c>
      <c r="N132" s="36">
        <v>34.66</v>
      </c>
      <c r="O132" s="36">
        <v>25.22</v>
      </c>
      <c r="P132" s="36">
        <v>37.49</v>
      </c>
      <c r="Q132" s="36">
        <v>37.46</v>
      </c>
      <c r="R132" s="36">
        <v>30.11</v>
      </c>
      <c r="S132" s="36">
        <v>43.33</v>
      </c>
      <c r="T132" s="36">
        <v>49.02</v>
      </c>
      <c r="U132" s="36">
        <v>24.36</v>
      </c>
      <c r="V132" s="36">
        <v>17.86</v>
      </c>
      <c r="W132" s="36">
        <v>18.1</v>
      </c>
      <c r="X132" s="36">
        <v>12.11</v>
      </c>
      <c r="Y132" s="36">
        <v>17.74</v>
      </c>
      <c r="Z132" s="36">
        <v>19.2</v>
      </c>
      <c r="AA132" s="36">
        <v>22.95</v>
      </c>
      <c r="AB132" s="36">
        <v>25.61</v>
      </c>
      <c r="AC132" s="36">
        <v>24.79</v>
      </c>
      <c r="AD132" s="36">
        <v>25.55</v>
      </c>
      <c r="AE132" s="36">
        <v>27.0</v>
      </c>
      <c r="AF132" s="36">
        <v>32.13</v>
      </c>
    </row>
    <row r="133">
      <c r="A133" s="39" t="s">
        <v>96</v>
      </c>
      <c r="B133" s="36">
        <v>36.0</v>
      </c>
      <c r="C133" s="36">
        <v>27.0</v>
      </c>
      <c r="D133" s="36">
        <v>61.0</v>
      </c>
      <c r="E133" s="36">
        <v>37.0</v>
      </c>
      <c r="F133" s="36">
        <v>39.0</v>
      </c>
      <c r="G133" s="36">
        <v>39.0</v>
      </c>
      <c r="H133" s="36">
        <v>50.0</v>
      </c>
      <c r="I133" s="36">
        <v>26.0</v>
      </c>
      <c r="J133" s="36">
        <v>32.0</v>
      </c>
      <c r="K133" s="36">
        <v>34.0</v>
      </c>
      <c r="L133" s="36">
        <v>51.0</v>
      </c>
      <c r="M133" s="36">
        <v>24.0</v>
      </c>
      <c r="N133" s="36">
        <v>28.0</v>
      </c>
      <c r="O133" s="36">
        <v>23.0</v>
      </c>
      <c r="P133" s="36">
        <v>46.0</v>
      </c>
      <c r="Q133" s="36">
        <v>29.0</v>
      </c>
      <c r="R133" s="36">
        <v>22.0</v>
      </c>
      <c r="S133" s="36">
        <v>43.0</v>
      </c>
      <c r="T133" s="36">
        <v>35.0</v>
      </c>
      <c r="U133" s="36">
        <v>35.0</v>
      </c>
      <c r="V133" s="36">
        <v>24.0</v>
      </c>
      <c r="W133" s="36">
        <v>34.0</v>
      </c>
      <c r="X133" s="36">
        <v>78.0</v>
      </c>
      <c r="Y133" s="36">
        <v>29.0</v>
      </c>
      <c r="Z133" s="36">
        <v>18.0</v>
      </c>
      <c r="AA133" s="36">
        <v>35.0</v>
      </c>
      <c r="AB133" s="36">
        <v>21.0</v>
      </c>
      <c r="AC133" s="36">
        <v>21.0</v>
      </c>
      <c r="AD133" s="36">
        <v>25.0</v>
      </c>
      <c r="AE133" s="36">
        <v>8.0</v>
      </c>
      <c r="AF133" s="36">
        <v>29.0</v>
      </c>
    </row>
    <row r="134">
      <c r="A134" s="25" t="s">
        <v>97</v>
      </c>
      <c r="B134" s="36">
        <v>89.51</v>
      </c>
      <c r="C134" s="36">
        <v>52.05</v>
      </c>
      <c r="D134" s="36">
        <v>57.88</v>
      </c>
      <c r="E134" s="36">
        <v>95.74</v>
      </c>
      <c r="F134" s="36">
        <v>137.25</v>
      </c>
      <c r="G134" s="36">
        <v>112.61</v>
      </c>
      <c r="H134" s="36">
        <v>59.18</v>
      </c>
      <c r="I134" s="36">
        <v>81.69</v>
      </c>
      <c r="J134" s="36">
        <v>53.79</v>
      </c>
      <c r="K134" s="36">
        <v>72.18</v>
      </c>
      <c r="L134" s="36">
        <v>58.7</v>
      </c>
      <c r="M134" s="36">
        <v>49.31</v>
      </c>
      <c r="N134" s="36">
        <v>79.27</v>
      </c>
      <c r="O134" s="36">
        <v>29.38</v>
      </c>
      <c r="P134" s="36">
        <v>30.55</v>
      </c>
      <c r="Q134" s="36">
        <v>41.9</v>
      </c>
      <c r="R134" s="36">
        <v>10.17</v>
      </c>
      <c r="S134" s="36">
        <v>9.23</v>
      </c>
      <c r="T134" s="36">
        <v>20.72</v>
      </c>
      <c r="U134" s="36">
        <v>125.33</v>
      </c>
      <c r="V134" s="36">
        <v>44.98</v>
      </c>
      <c r="W134" s="36">
        <v>11.55</v>
      </c>
      <c r="X134" s="36">
        <v>21.49</v>
      </c>
      <c r="Y134" s="36">
        <v>23.27</v>
      </c>
      <c r="Z134" s="36">
        <v>65.65</v>
      </c>
      <c r="AA134" s="36">
        <v>23.18</v>
      </c>
      <c r="AB134" s="36">
        <v>25.81</v>
      </c>
      <c r="AC134" s="36">
        <v>25.75</v>
      </c>
      <c r="AD134" s="36">
        <v>77.23</v>
      </c>
      <c r="AE134" s="36">
        <v>42.22</v>
      </c>
      <c r="AF134" s="36">
        <v>71.49</v>
      </c>
    </row>
    <row r="135">
      <c r="A135" s="25" t="s">
        <v>98</v>
      </c>
      <c r="B135" s="34">
        <f t="shared" ref="B135:AF135" si="36">B59*0.17</f>
        <v>0</v>
      </c>
      <c r="C135" s="34">
        <f t="shared" si="36"/>
        <v>0</v>
      </c>
      <c r="D135" s="34">
        <f t="shared" si="36"/>
        <v>0</v>
      </c>
      <c r="E135" s="34">
        <f t="shared" si="36"/>
        <v>0</v>
      </c>
      <c r="F135" s="34">
        <f t="shared" si="36"/>
        <v>0</v>
      </c>
      <c r="G135" s="34">
        <f t="shared" si="36"/>
        <v>0</v>
      </c>
      <c r="H135" s="34">
        <f t="shared" si="36"/>
        <v>0</v>
      </c>
      <c r="I135" s="34">
        <f t="shared" si="36"/>
        <v>0</v>
      </c>
      <c r="J135" s="34">
        <f t="shared" si="36"/>
        <v>0</v>
      </c>
      <c r="K135" s="34">
        <f t="shared" si="36"/>
        <v>0</v>
      </c>
      <c r="L135" s="34">
        <f t="shared" si="36"/>
        <v>50.9983</v>
      </c>
      <c r="M135" s="34">
        <f t="shared" si="36"/>
        <v>0</v>
      </c>
      <c r="N135" s="34">
        <f t="shared" si="36"/>
        <v>0</v>
      </c>
      <c r="O135" s="34">
        <f t="shared" si="36"/>
        <v>0</v>
      </c>
      <c r="P135" s="34">
        <f t="shared" si="36"/>
        <v>0</v>
      </c>
      <c r="Q135" s="34">
        <f t="shared" si="36"/>
        <v>0</v>
      </c>
      <c r="R135" s="34">
        <f t="shared" si="36"/>
        <v>0</v>
      </c>
      <c r="S135" s="34">
        <f t="shared" si="36"/>
        <v>40.7983</v>
      </c>
      <c r="T135" s="34">
        <f t="shared" si="36"/>
        <v>0</v>
      </c>
      <c r="U135" s="34">
        <f t="shared" si="36"/>
        <v>0</v>
      </c>
      <c r="V135" s="34">
        <f t="shared" si="36"/>
        <v>0</v>
      </c>
      <c r="W135" s="34">
        <f t="shared" si="36"/>
        <v>0</v>
      </c>
      <c r="X135" s="34">
        <f t="shared" si="36"/>
        <v>0</v>
      </c>
      <c r="Y135" s="34">
        <f t="shared" si="36"/>
        <v>0</v>
      </c>
      <c r="Z135" s="34">
        <f t="shared" si="36"/>
        <v>0</v>
      </c>
      <c r="AA135" s="34">
        <f t="shared" si="36"/>
        <v>0</v>
      </c>
      <c r="AB135" s="34">
        <f t="shared" si="36"/>
        <v>50.9983</v>
      </c>
      <c r="AC135" s="34">
        <f t="shared" si="36"/>
        <v>0</v>
      </c>
      <c r="AD135" s="34">
        <f t="shared" si="36"/>
        <v>0</v>
      </c>
      <c r="AE135" s="34">
        <f t="shared" si="36"/>
        <v>0</v>
      </c>
      <c r="AF135" s="34">
        <f t="shared" si="36"/>
        <v>40.7983</v>
      </c>
    </row>
    <row r="136">
      <c r="A136" s="25" t="s">
        <v>99</v>
      </c>
      <c r="B136" s="66">
        <f t="shared" ref="B136:AF136" si="37">B63*0.15</f>
        <v>0</v>
      </c>
      <c r="C136" s="66">
        <f t="shared" si="37"/>
        <v>0</v>
      </c>
      <c r="D136" s="66">
        <f t="shared" si="37"/>
        <v>0</v>
      </c>
      <c r="E136" s="66">
        <f t="shared" si="37"/>
        <v>0</v>
      </c>
      <c r="F136" s="66">
        <f t="shared" si="37"/>
        <v>0</v>
      </c>
      <c r="G136" s="66">
        <f t="shared" si="37"/>
        <v>0</v>
      </c>
      <c r="H136" s="66">
        <f t="shared" si="37"/>
        <v>0</v>
      </c>
      <c r="I136" s="66">
        <f t="shared" si="37"/>
        <v>0</v>
      </c>
      <c r="J136" s="66">
        <f t="shared" si="37"/>
        <v>0</v>
      </c>
      <c r="K136" s="66">
        <f t="shared" si="37"/>
        <v>0</v>
      </c>
      <c r="L136" s="66">
        <f t="shared" si="37"/>
        <v>0</v>
      </c>
      <c r="M136" s="66">
        <f t="shared" si="37"/>
        <v>0</v>
      </c>
      <c r="N136" s="66">
        <f t="shared" si="37"/>
        <v>0</v>
      </c>
      <c r="O136" s="66">
        <f t="shared" si="37"/>
        <v>0</v>
      </c>
      <c r="P136" s="66">
        <f t="shared" si="37"/>
        <v>0</v>
      </c>
      <c r="Q136" s="66">
        <f t="shared" si="37"/>
        <v>0</v>
      </c>
      <c r="R136" s="66">
        <f t="shared" si="37"/>
        <v>0</v>
      </c>
      <c r="S136" s="66">
        <f t="shared" si="37"/>
        <v>0</v>
      </c>
      <c r="T136" s="66">
        <f t="shared" si="37"/>
        <v>0</v>
      </c>
      <c r="U136" s="66">
        <f t="shared" si="37"/>
        <v>0</v>
      </c>
      <c r="V136" s="66">
        <f t="shared" si="37"/>
        <v>0</v>
      </c>
      <c r="W136" s="66">
        <f t="shared" si="37"/>
        <v>0</v>
      </c>
      <c r="X136" s="66">
        <f t="shared" si="37"/>
        <v>0</v>
      </c>
      <c r="Y136" s="66">
        <f t="shared" si="37"/>
        <v>0</v>
      </c>
      <c r="Z136" s="66">
        <f t="shared" si="37"/>
        <v>0</v>
      </c>
      <c r="AA136" s="66">
        <f t="shared" si="37"/>
        <v>0</v>
      </c>
      <c r="AB136" s="66">
        <f t="shared" si="37"/>
        <v>0</v>
      </c>
      <c r="AC136" s="66">
        <f t="shared" si="37"/>
        <v>0</v>
      </c>
      <c r="AD136" s="66">
        <f t="shared" si="37"/>
        <v>0</v>
      </c>
      <c r="AE136" s="66">
        <f t="shared" si="37"/>
        <v>0</v>
      </c>
      <c r="AF136" s="66">
        <f t="shared" si="37"/>
        <v>0</v>
      </c>
    </row>
    <row r="137">
      <c r="A137" s="67" t="s">
        <v>100</v>
      </c>
      <c r="B137" s="68">
        <f t="shared" ref="B137:AF137" si="38">B122+B125+B128+B129</f>
        <v>8255.24703</v>
      </c>
      <c r="C137" s="68">
        <f t="shared" si="38"/>
        <v>7758.65339</v>
      </c>
      <c r="D137" s="68">
        <f t="shared" si="38"/>
        <v>6218.655024</v>
      </c>
      <c r="E137" s="68">
        <f t="shared" si="38"/>
        <v>6993.838928</v>
      </c>
      <c r="F137" s="68">
        <f t="shared" si="38"/>
        <v>7613.11692</v>
      </c>
      <c r="G137" s="68">
        <f t="shared" si="38"/>
        <v>7269.520421</v>
      </c>
      <c r="H137" s="68">
        <f t="shared" si="38"/>
        <v>8343.91092</v>
      </c>
      <c r="I137" s="68">
        <f t="shared" si="38"/>
        <v>9333.247374</v>
      </c>
      <c r="J137" s="68">
        <f t="shared" si="38"/>
        <v>9178.619</v>
      </c>
      <c r="K137" s="68">
        <f t="shared" si="38"/>
        <v>6238.507754</v>
      </c>
      <c r="L137" s="68">
        <f t="shared" si="38"/>
        <v>5953.152871</v>
      </c>
      <c r="M137" s="68">
        <f t="shared" si="38"/>
        <v>7688.783424</v>
      </c>
      <c r="N137" s="68">
        <f t="shared" si="38"/>
        <v>7079.87339</v>
      </c>
      <c r="O137" s="68">
        <f t="shared" si="38"/>
        <v>7952.512</v>
      </c>
      <c r="P137" s="68">
        <f t="shared" si="38"/>
        <v>8809.25553</v>
      </c>
      <c r="Q137" s="68">
        <f t="shared" si="38"/>
        <v>7739.532606</v>
      </c>
      <c r="R137" s="68">
        <f t="shared" si="38"/>
        <v>8191.292165</v>
      </c>
      <c r="S137" s="68">
        <f t="shared" si="38"/>
        <v>10572.06963</v>
      </c>
      <c r="T137" s="68">
        <f t="shared" si="38"/>
        <v>15508.75091</v>
      </c>
      <c r="U137" s="68">
        <f t="shared" si="38"/>
        <v>11237.60694</v>
      </c>
      <c r="V137" s="68">
        <f t="shared" si="38"/>
        <v>27940.34216</v>
      </c>
      <c r="W137" s="68">
        <f t="shared" si="38"/>
        <v>29586.99681</v>
      </c>
      <c r="X137" s="68">
        <f t="shared" si="38"/>
        <v>50142.85041</v>
      </c>
      <c r="Y137" s="68">
        <f t="shared" si="38"/>
        <v>40231.77719</v>
      </c>
      <c r="Z137" s="68">
        <f t="shared" si="38"/>
        <v>30425.74478</v>
      </c>
      <c r="AA137" s="68">
        <f t="shared" si="38"/>
        <v>61306.18994</v>
      </c>
      <c r="AB137" s="68">
        <f t="shared" si="38"/>
        <v>12605.79394</v>
      </c>
      <c r="AC137" s="68">
        <f t="shared" si="38"/>
        <v>30573.11046</v>
      </c>
      <c r="AD137" s="68">
        <f t="shared" si="38"/>
        <v>37621.72229</v>
      </c>
      <c r="AE137" s="68">
        <f t="shared" si="38"/>
        <v>36027.42837</v>
      </c>
      <c r="AF137" s="68">
        <f t="shared" si="38"/>
        <v>20602.23305</v>
      </c>
    </row>
    <row r="138" outlineLevel="1">
      <c r="A138" s="69" t="s">
        <v>101</v>
      </c>
      <c r="B138" s="70">
        <f t="shared" ref="B138:AF138" si="39">SUM(B123,B126,B128,B129)</f>
        <v>8255.24703</v>
      </c>
      <c r="C138" s="70">
        <f t="shared" si="39"/>
        <v>7758.65339</v>
      </c>
      <c r="D138" s="70">
        <f t="shared" si="39"/>
        <v>6218.655024</v>
      </c>
      <c r="E138" s="70">
        <f t="shared" si="39"/>
        <v>6934.018928</v>
      </c>
      <c r="F138" s="70">
        <f t="shared" si="39"/>
        <v>7496.64692</v>
      </c>
      <c r="G138" s="70">
        <f t="shared" si="39"/>
        <v>7136.910421</v>
      </c>
      <c r="H138" s="70">
        <f t="shared" si="39"/>
        <v>8220.56092</v>
      </c>
      <c r="I138" s="70">
        <f t="shared" si="39"/>
        <v>9196.717374</v>
      </c>
      <c r="J138" s="70">
        <f t="shared" si="39"/>
        <v>9041.129</v>
      </c>
      <c r="K138" s="70">
        <f t="shared" si="39"/>
        <v>6122.427754</v>
      </c>
      <c r="L138" s="70">
        <f t="shared" si="39"/>
        <v>5866.632871</v>
      </c>
      <c r="M138" s="70">
        <f t="shared" si="39"/>
        <v>7600.203424</v>
      </c>
      <c r="N138" s="70">
        <f t="shared" si="39"/>
        <v>6979.94339</v>
      </c>
      <c r="O138" s="70">
        <f t="shared" si="39"/>
        <v>7887.222</v>
      </c>
      <c r="P138" s="70">
        <f t="shared" si="39"/>
        <v>8711.13553</v>
      </c>
      <c r="Q138" s="70">
        <f t="shared" si="39"/>
        <v>7608.582606</v>
      </c>
      <c r="R138" s="70">
        <f t="shared" si="39"/>
        <v>8127.922165</v>
      </c>
      <c r="S138" s="70">
        <f t="shared" si="39"/>
        <v>10508.95963</v>
      </c>
      <c r="T138" s="70">
        <f t="shared" si="39"/>
        <v>14022.58887</v>
      </c>
      <c r="U138" s="70">
        <f t="shared" si="39"/>
        <v>10849.89216</v>
      </c>
      <c r="V138" s="70">
        <f t="shared" si="39"/>
        <v>27882.34216</v>
      </c>
      <c r="W138" s="70">
        <f t="shared" si="39"/>
        <v>29507.58681</v>
      </c>
      <c r="X138" s="70">
        <f t="shared" si="39"/>
        <v>50057.98041</v>
      </c>
      <c r="Y138" s="70">
        <f t="shared" si="39"/>
        <v>40095.62719</v>
      </c>
      <c r="Z138" s="70">
        <f t="shared" si="39"/>
        <v>30313.50478</v>
      </c>
      <c r="AA138" s="70">
        <f t="shared" si="39"/>
        <v>58179.66056</v>
      </c>
      <c r="AB138" s="70">
        <f t="shared" si="39"/>
        <v>12489.33394</v>
      </c>
      <c r="AC138" s="70">
        <f t="shared" si="39"/>
        <v>30373.42046</v>
      </c>
      <c r="AD138" s="70">
        <f t="shared" si="39"/>
        <v>37507.39229</v>
      </c>
      <c r="AE138" s="70">
        <f t="shared" si="39"/>
        <v>35909.29837</v>
      </c>
      <c r="AF138" s="70">
        <f t="shared" si="39"/>
        <v>19006.97106</v>
      </c>
    </row>
    <row r="139" outlineLevel="1">
      <c r="A139" s="69" t="s">
        <v>102</v>
      </c>
      <c r="B139" s="70">
        <f t="shared" ref="B139:AF139" si="40">SUM(B124,B127)</f>
        <v>0</v>
      </c>
      <c r="C139" s="70">
        <f t="shared" si="40"/>
        <v>0</v>
      </c>
      <c r="D139" s="70">
        <f t="shared" si="40"/>
        <v>0</v>
      </c>
      <c r="E139" s="70">
        <f t="shared" si="40"/>
        <v>59.82</v>
      </c>
      <c r="F139" s="70">
        <f t="shared" si="40"/>
        <v>116.47</v>
      </c>
      <c r="G139" s="70">
        <f t="shared" si="40"/>
        <v>132.61</v>
      </c>
      <c r="H139" s="70">
        <f t="shared" si="40"/>
        <v>123.35</v>
      </c>
      <c r="I139" s="70">
        <f t="shared" si="40"/>
        <v>136.53</v>
      </c>
      <c r="J139" s="70">
        <f t="shared" si="40"/>
        <v>137.49</v>
      </c>
      <c r="K139" s="70">
        <f t="shared" si="40"/>
        <v>116.08</v>
      </c>
      <c r="L139" s="70">
        <f t="shared" si="40"/>
        <v>86.52</v>
      </c>
      <c r="M139" s="70">
        <f t="shared" si="40"/>
        <v>88.58</v>
      </c>
      <c r="N139" s="70">
        <f t="shared" si="40"/>
        <v>99.93</v>
      </c>
      <c r="O139" s="70">
        <f t="shared" si="40"/>
        <v>65.29</v>
      </c>
      <c r="P139" s="70">
        <f t="shared" si="40"/>
        <v>98.12</v>
      </c>
      <c r="Q139" s="70">
        <f t="shared" si="40"/>
        <v>130.95</v>
      </c>
      <c r="R139" s="70">
        <f t="shared" si="40"/>
        <v>63.37</v>
      </c>
      <c r="S139" s="70">
        <f t="shared" si="40"/>
        <v>63.11</v>
      </c>
      <c r="T139" s="70">
        <f t="shared" si="40"/>
        <v>1486.162036</v>
      </c>
      <c r="U139" s="70">
        <f t="shared" si="40"/>
        <v>387.714786</v>
      </c>
      <c r="V139" s="70">
        <f t="shared" si="40"/>
        <v>58</v>
      </c>
      <c r="W139" s="70">
        <f t="shared" si="40"/>
        <v>79.41</v>
      </c>
      <c r="X139" s="70">
        <f t="shared" si="40"/>
        <v>84.87</v>
      </c>
      <c r="Y139" s="70">
        <f t="shared" si="40"/>
        <v>136.15</v>
      </c>
      <c r="Z139" s="70">
        <f t="shared" si="40"/>
        <v>112.24</v>
      </c>
      <c r="AA139" s="70">
        <f t="shared" si="40"/>
        <v>3126.529373</v>
      </c>
      <c r="AB139" s="70">
        <f t="shared" si="40"/>
        <v>116.46</v>
      </c>
      <c r="AC139" s="70">
        <f t="shared" si="40"/>
        <v>199.69</v>
      </c>
      <c r="AD139" s="70">
        <f t="shared" si="40"/>
        <v>114.33</v>
      </c>
      <c r="AE139" s="70">
        <f t="shared" si="40"/>
        <v>118.13</v>
      </c>
      <c r="AF139" s="70">
        <f t="shared" si="40"/>
        <v>1595.26199</v>
      </c>
    </row>
    <row r="140">
      <c r="A140" s="71" t="s">
        <v>103</v>
      </c>
      <c r="B140" s="72">
        <f t="shared" ref="B140:AF140" si="41">SUM(B128:B136,B122,B125)</f>
        <v>14102.43703</v>
      </c>
      <c r="C140" s="72">
        <f t="shared" si="41"/>
        <v>12718.05339</v>
      </c>
      <c r="D140" s="72">
        <f t="shared" si="41"/>
        <v>11093.60502</v>
      </c>
      <c r="E140" s="72">
        <f t="shared" si="41"/>
        <v>12181.68893</v>
      </c>
      <c r="F140" s="72">
        <f t="shared" si="41"/>
        <v>12359.86692</v>
      </c>
      <c r="G140" s="72">
        <f t="shared" si="41"/>
        <v>11265.09042</v>
      </c>
      <c r="H140" s="72">
        <f t="shared" si="41"/>
        <v>12701.24092</v>
      </c>
      <c r="I140" s="72">
        <f t="shared" si="41"/>
        <v>14533.74737</v>
      </c>
      <c r="J140" s="72">
        <f t="shared" si="41"/>
        <v>12970.539</v>
      </c>
      <c r="K140" s="72">
        <f t="shared" si="41"/>
        <v>10633.75775</v>
      </c>
      <c r="L140" s="72">
        <f t="shared" si="41"/>
        <v>11279.70117</v>
      </c>
      <c r="M140" s="72">
        <f t="shared" si="41"/>
        <v>13027.10342</v>
      </c>
      <c r="N140" s="72">
        <f t="shared" si="41"/>
        <v>12516.80339</v>
      </c>
      <c r="O140" s="72">
        <f t="shared" si="41"/>
        <v>12100.112</v>
      </c>
      <c r="P140" s="72">
        <f t="shared" si="41"/>
        <v>12398.29553</v>
      </c>
      <c r="Q140" s="72">
        <f t="shared" si="41"/>
        <v>10631.89261</v>
      </c>
      <c r="R140" s="72">
        <f t="shared" si="41"/>
        <v>11391.57217</v>
      </c>
      <c r="S140" s="72">
        <f t="shared" si="41"/>
        <v>14667.42793</v>
      </c>
      <c r="T140" s="72">
        <f t="shared" si="41"/>
        <v>19510.49091</v>
      </c>
      <c r="U140" s="72">
        <f t="shared" si="41"/>
        <v>14968.29694</v>
      </c>
      <c r="V140" s="72">
        <f t="shared" si="41"/>
        <v>31499.18216</v>
      </c>
      <c r="W140" s="72">
        <f t="shared" si="41"/>
        <v>34601.64681</v>
      </c>
      <c r="X140" s="72">
        <f t="shared" si="41"/>
        <v>55597.45041</v>
      </c>
      <c r="Y140" s="72">
        <f t="shared" si="41"/>
        <v>44245.78719</v>
      </c>
      <c r="Z140" s="72">
        <f t="shared" si="41"/>
        <v>36267.59478</v>
      </c>
      <c r="AA140" s="72">
        <f t="shared" si="41"/>
        <v>67994.31994</v>
      </c>
      <c r="AB140" s="72">
        <f t="shared" si="41"/>
        <v>16744.21224</v>
      </c>
      <c r="AC140" s="72">
        <f t="shared" si="41"/>
        <v>35623.65046</v>
      </c>
      <c r="AD140" s="72">
        <f t="shared" si="41"/>
        <v>41629.50229</v>
      </c>
      <c r="AE140" s="72">
        <f t="shared" si="41"/>
        <v>39717.64837</v>
      </c>
      <c r="AF140" s="72">
        <f t="shared" si="41"/>
        <v>24050.65135</v>
      </c>
    </row>
    <row r="142">
      <c r="A142" s="21" t="s">
        <v>104</v>
      </c>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c r="Z142" s="73"/>
      <c r="AA142" s="73"/>
      <c r="AB142" s="73"/>
      <c r="AC142" s="73"/>
      <c r="AD142" s="73"/>
      <c r="AE142" s="73"/>
      <c r="AF142" s="73"/>
    </row>
    <row r="143">
      <c r="A143" s="2" t="s">
        <v>85</v>
      </c>
      <c r="B143" s="34">
        <v>0.0</v>
      </c>
      <c r="C143" s="34">
        <v>0.0</v>
      </c>
      <c r="D143" s="34">
        <v>0.0</v>
      </c>
      <c r="E143" s="34">
        <v>0.0</v>
      </c>
      <c r="F143" s="34">
        <v>0.0</v>
      </c>
      <c r="G143" s="34">
        <v>0.0</v>
      </c>
      <c r="H143" s="34">
        <v>0.0</v>
      </c>
      <c r="I143" s="34">
        <v>0.0</v>
      </c>
      <c r="J143" s="34">
        <v>0.0</v>
      </c>
      <c r="K143" s="34">
        <v>0.0</v>
      </c>
      <c r="L143" s="34">
        <v>0.0</v>
      </c>
      <c r="M143" s="34">
        <v>0.0</v>
      </c>
      <c r="N143" s="34">
        <v>0.0</v>
      </c>
      <c r="O143" s="34">
        <v>0.0</v>
      </c>
      <c r="P143" s="34">
        <v>0.0</v>
      </c>
      <c r="Q143" s="34">
        <v>0.0</v>
      </c>
      <c r="R143" s="34">
        <v>0.0</v>
      </c>
      <c r="S143" s="34">
        <v>0.0</v>
      </c>
      <c r="T143" s="34">
        <v>0.0</v>
      </c>
      <c r="U143" s="34">
        <v>0.0</v>
      </c>
      <c r="V143" s="34">
        <v>0.0</v>
      </c>
      <c r="W143" s="34">
        <v>0.0</v>
      </c>
      <c r="X143" s="34">
        <v>0.0</v>
      </c>
      <c r="Y143" s="34">
        <v>0.0</v>
      </c>
      <c r="Z143" s="34">
        <v>0.0</v>
      </c>
      <c r="AA143" s="34">
        <v>0.0</v>
      </c>
      <c r="AB143" s="34">
        <v>0.0</v>
      </c>
      <c r="AC143" s="34">
        <v>0.0</v>
      </c>
      <c r="AD143" s="34">
        <v>0.0</v>
      </c>
      <c r="AE143" s="34">
        <v>0.0</v>
      </c>
      <c r="AF143" s="34">
        <v>0.0</v>
      </c>
    </row>
    <row r="144">
      <c r="A144" s="2" t="s">
        <v>105</v>
      </c>
      <c r="B144" s="34">
        <v>0.0</v>
      </c>
      <c r="C144" s="34">
        <v>0.0</v>
      </c>
      <c r="D144" s="34">
        <v>0.0</v>
      </c>
      <c r="E144" s="34">
        <v>0.0</v>
      </c>
      <c r="F144" s="34">
        <v>0.0</v>
      </c>
      <c r="G144" s="34">
        <v>0.0</v>
      </c>
      <c r="H144" s="34">
        <v>0.0</v>
      </c>
      <c r="I144" s="34">
        <v>0.0</v>
      </c>
      <c r="J144" s="34">
        <v>0.0</v>
      </c>
      <c r="K144" s="34">
        <v>0.0</v>
      </c>
      <c r="L144" s="34">
        <v>0.0</v>
      </c>
      <c r="M144" s="34">
        <v>0.0</v>
      </c>
      <c r="N144" s="34">
        <v>0.0</v>
      </c>
      <c r="O144" s="34">
        <v>0.0</v>
      </c>
      <c r="P144" s="34">
        <v>0.0</v>
      </c>
      <c r="Q144" s="34">
        <v>0.0</v>
      </c>
      <c r="R144" s="34">
        <v>0.0</v>
      </c>
      <c r="S144" s="34">
        <v>0.0</v>
      </c>
      <c r="T144" s="34">
        <v>0.0</v>
      </c>
      <c r="U144" s="34">
        <v>0.0</v>
      </c>
      <c r="V144" s="34">
        <v>0.0</v>
      </c>
      <c r="W144" s="34">
        <v>0.0</v>
      </c>
      <c r="X144" s="34">
        <v>0.0</v>
      </c>
      <c r="Y144" s="34">
        <v>0.0</v>
      </c>
      <c r="Z144" s="34">
        <v>0.0</v>
      </c>
      <c r="AA144" s="34">
        <v>0.0</v>
      </c>
      <c r="AB144" s="34">
        <v>0.0</v>
      </c>
      <c r="AC144" s="34">
        <v>0.0</v>
      </c>
      <c r="AD144" s="34">
        <v>0.0</v>
      </c>
      <c r="AE144" s="34">
        <v>0.0</v>
      </c>
      <c r="AF144" s="34">
        <v>0.0</v>
      </c>
    </row>
    <row r="145">
      <c r="A145" s="2" t="s">
        <v>88</v>
      </c>
      <c r="B145" s="34">
        <v>0.0</v>
      </c>
      <c r="C145" s="34">
        <v>0.0</v>
      </c>
      <c r="D145" s="34">
        <v>0.0</v>
      </c>
      <c r="E145" s="34">
        <v>0.0</v>
      </c>
      <c r="F145" s="34">
        <v>0.0</v>
      </c>
      <c r="G145" s="34">
        <v>0.0</v>
      </c>
      <c r="H145" s="34">
        <v>0.0</v>
      </c>
      <c r="I145" s="34">
        <v>0.0</v>
      </c>
      <c r="J145" s="34">
        <v>0.0</v>
      </c>
      <c r="K145" s="34">
        <v>0.0</v>
      </c>
      <c r="L145" s="34">
        <v>0.0</v>
      </c>
      <c r="M145" s="34">
        <v>0.0</v>
      </c>
      <c r="N145" s="34">
        <v>0.0</v>
      </c>
      <c r="O145" s="34">
        <v>0.0</v>
      </c>
      <c r="P145" s="34">
        <v>0.0</v>
      </c>
      <c r="Q145" s="34">
        <v>0.0</v>
      </c>
      <c r="R145" s="34">
        <v>0.0</v>
      </c>
      <c r="S145" s="34">
        <v>0.0</v>
      </c>
      <c r="T145" s="34">
        <v>0.0</v>
      </c>
      <c r="U145" s="34">
        <v>0.0</v>
      </c>
      <c r="V145" s="34">
        <v>0.0</v>
      </c>
      <c r="W145" s="34">
        <v>0.0</v>
      </c>
      <c r="X145" s="34">
        <v>0.0</v>
      </c>
      <c r="Y145" s="34">
        <v>0.0</v>
      </c>
      <c r="Z145" s="34">
        <v>0.0</v>
      </c>
      <c r="AA145" s="34">
        <v>0.0</v>
      </c>
      <c r="AB145" s="34">
        <v>0.0</v>
      </c>
      <c r="AC145" s="34">
        <v>0.0</v>
      </c>
      <c r="AD145" s="34">
        <v>0.0</v>
      </c>
      <c r="AE145" s="34">
        <v>0.0</v>
      </c>
      <c r="AF145" s="34">
        <v>0.0</v>
      </c>
    </row>
    <row r="146">
      <c r="A146" s="74" t="s">
        <v>106</v>
      </c>
      <c r="B146" s="75">
        <f t="shared" ref="B146:AF146" si="42">SUM(B143:B144)</f>
        <v>0</v>
      </c>
      <c r="C146" s="75">
        <f t="shared" si="42"/>
        <v>0</v>
      </c>
      <c r="D146" s="75">
        <f t="shared" si="42"/>
        <v>0</v>
      </c>
      <c r="E146" s="75">
        <f t="shared" si="42"/>
        <v>0</v>
      </c>
      <c r="F146" s="75">
        <f t="shared" si="42"/>
        <v>0</v>
      </c>
      <c r="G146" s="75">
        <f t="shared" si="42"/>
        <v>0</v>
      </c>
      <c r="H146" s="75">
        <f t="shared" si="42"/>
        <v>0</v>
      </c>
      <c r="I146" s="75">
        <f t="shared" si="42"/>
        <v>0</v>
      </c>
      <c r="J146" s="75">
        <f t="shared" si="42"/>
        <v>0</v>
      </c>
      <c r="K146" s="75">
        <f t="shared" si="42"/>
        <v>0</v>
      </c>
      <c r="L146" s="75">
        <f t="shared" si="42"/>
        <v>0</v>
      </c>
      <c r="M146" s="75">
        <f t="shared" si="42"/>
        <v>0</v>
      </c>
      <c r="N146" s="75">
        <f t="shared" si="42"/>
        <v>0</v>
      </c>
      <c r="O146" s="75">
        <f t="shared" si="42"/>
        <v>0</v>
      </c>
      <c r="P146" s="75">
        <f t="shared" si="42"/>
        <v>0</v>
      </c>
      <c r="Q146" s="75">
        <f t="shared" si="42"/>
        <v>0</v>
      </c>
      <c r="R146" s="75">
        <f t="shared" si="42"/>
        <v>0</v>
      </c>
      <c r="S146" s="75">
        <f t="shared" si="42"/>
        <v>0</v>
      </c>
      <c r="T146" s="75">
        <f t="shared" si="42"/>
        <v>0</v>
      </c>
      <c r="U146" s="75">
        <f t="shared" si="42"/>
        <v>0</v>
      </c>
      <c r="V146" s="75">
        <f t="shared" si="42"/>
        <v>0</v>
      </c>
      <c r="W146" s="75">
        <f t="shared" si="42"/>
        <v>0</v>
      </c>
      <c r="X146" s="75">
        <f t="shared" si="42"/>
        <v>0</v>
      </c>
      <c r="Y146" s="75">
        <f t="shared" si="42"/>
        <v>0</v>
      </c>
      <c r="Z146" s="75">
        <f t="shared" si="42"/>
        <v>0</v>
      </c>
      <c r="AA146" s="75">
        <f t="shared" si="42"/>
        <v>0</v>
      </c>
      <c r="AB146" s="75">
        <f t="shared" si="42"/>
        <v>0</v>
      </c>
      <c r="AC146" s="75">
        <f t="shared" si="42"/>
        <v>0</v>
      </c>
      <c r="AD146" s="75">
        <f t="shared" si="42"/>
        <v>0</v>
      </c>
      <c r="AE146" s="75">
        <f t="shared" si="42"/>
        <v>0</v>
      </c>
      <c r="AF146" s="75">
        <f t="shared" si="42"/>
        <v>0</v>
      </c>
    </row>
    <row r="148">
      <c r="A148" s="76" t="s">
        <v>107</v>
      </c>
      <c r="B148" s="77">
        <f t="shared" ref="B148:AF148" si="43">sum(B33,B71)/sum(B122,B125,B128:B130,B135:B136)</f>
        <v>11.37869996</v>
      </c>
      <c r="C148" s="77">
        <f t="shared" si="43"/>
        <v>14.30395523</v>
      </c>
      <c r="D148" s="77">
        <f t="shared" si="43"/>
        <v>16.21808526</v>
      </c>
      <c r="E148" s="77">
        <f t="shared" si="43"/>
        <v>10.77483811</v>
      </c>
      <c r="F148" s="77">
        <f t="shared" si="43"/>
        <v>11.05301219</v>
      </c>
      <c r="G148" s="77">
        <f t="shared" si="43"/>
        <v>10.44949684</v>
      </c>
      <c r="H148" s="77">
        <f t="shared" si="43"/>
        <v>9.061183852</v>
      </c>
      <c r="I148" s="77">
        <f t="shared" si="43"/>
        <v>8.184754479</v>
      </c>
      <c r="J148" s="77">
        <f t="shared" si="43"/>
        <v>9.067165052</v>
      </c>
      <c r="K148" s="77">
        <f t="shared" si="43"/>
        <v>9.393875251</v>
      </c>
      <c r="L148" s="77">
        <f t="shared" si="43"/>
        <v>10.19095108</v>
      </c>
      <c r="M148" s="77">
        <f t="shared" si="43"/>
        <v>9.223227744</v>
      </c>
      <c r="N148" s="77">
        <f t="shared" si="43"/>
        <v>8.162053747</v>
      </c>
      <c r="O148" s="77">
        <f t="shared" si="43"/>
        <v>9.568307684</v>
      </c>
      <c r="P148" s="77">
        <f t="shared" si="43"/>
        <v>7.281757174</v>
      </c>
      <c r="Q148" s="77">
        <f t="shared" si="43"/>
        <v>8.098315974</v>
      </c>
      <c r="R148" s="77">
        <f t="shared" si="43"/>
        <v>7.659195622</v>
      </c>
      <c r="S148" s="77">
        <f t="shared" si="43"/>
        <v>6.373712432</v>
      </c>
      <c r="T148" s="77">
        <f t="shared" si="43"/>
        <v>5.230227166</v>
      </c>
      <c r="U148" s="77">
        <f t="shared" si="43"/>
        <v>5.123014969</v>
      </c>
      <c r="V148" s="77">
        <f t="shared" si="43"/>
        <v>2.024407596</v>
      </c>
      <c r="W148" s="77">
        <f t="shared" si="43"/>
        <v>1.896947064</v>
      </c>
      <c r="X148" s="77">
        <f t="shared" si="43"/>
        <v>1.317144633</v>
      </c>
      <c r="Y148" s="77">
        <f t="shared" si="43"/>
        <v>1.608276335</v>
      </c>
      <c r="Z148" s="77">
        <f t="shared" si="43"/>
        <v>2.353618843</v>
      </c>
      <c r="AA148" s="77">
        <f t="shared" si="43"/>
        <v>1.279543998</v>
      </c>
      <c r="AB148" s="77">
        <f t="shared" si="43"/>
        <v>3.826110735</v>
      </c>
      <c r="AC148" s="77">
        <f t="shared" si="43"/>
        <v>1.953431283</v>
      </c>
      <c r="AD148" s="77">
        <f t="shared" si="43"/>
        <v>1.476795007</v>
      </c>
      <c r="AE148" s="77">
        <f t="shared" si="43"/>
        <v>1.607246574</v>
      </c>
      <c r="AF148" s="77">
        <f t="shared" si="43"/>
        <v>2.703967351</v>
      </c>
    </row>
    <row r="149">
      <c r="A149" s="78" t="s">
        <v>108</v>
      </c>
      <c r="B149" s="77">
        <f>sum(B27,'DTC - P&amp;L'!B38,B71)/sum(B122,B125,B128,B129,B130,B135:B136)</f>
        <v>3.654953581</v>
      </c>
      <c r="C149" s="77">
        <f>sum(C27,'DTC - P&amp;L'!C38,C71)/sum(C122,C125,C128,C129,C130,C135:C136)</f>
        <v>4.280594718</v>
      </c>
      <c r="D149" s="77">
        <f>sum(D27,'DTC - P&amp;L'!D38,D71)/sum(D122,D125,D128,D129,D130,D135:D136)</f>
        <v>4.690129643</v>
      </c>
      <c r="E149" s="77">
        <f>sum(E27,'DTC - P&amp;L'!E38,E71)/sum(E122,E125,E128,E129,E130,E135:E136)</f>
        <v>5.048935312</v>
      </c>
      <c r="F149" s="77">
        <f>sum(F27,'DTC - P&amp;L'!F38,F71)/sum(F122,F125,F128,F129,F130,F135:F136)</f>
        <v>5.143050523</v>
      </c>
      <c r="G149" s="77">
        <f>sum(G27,'DTC - P&amp;L'!G38,G71)/sum(G122,G125,G128,G129,G130,G135:G136)</f>
        <v>4.699659423</v>
      </c>
      <c r="H149" s="77">
        <f>sum(H27,'DTC - P&amp;L'!H38,H71)/sum(H122,H125,H128,H129,H130,H135:H136)</f>
        <v>4.061200836</v>
      </c>
      <c r="I149" s="77">
        <f>sum(I27,'DTC - P&amp;L'!I38,I71)/sum(I122,I125,I128,I129,I130,I135:I136)</f>
        <v>4.117513686</v>
      </c>
      <c r="J149" s="77">
        <f>sum(J27,'DTC - P&amp;L'!J38,J71)/sum(J122,J125,J128,J129,J130,J135:J136)</f>
        <v>4.423228915</v>
      </c>
      <c r="K149" s="77">
        <f>sum(K27,'DTC - P&amp;L'!K38,K71)/sum(K122,K125,K128,K129,K130,K135:K136)</f>
        <v>5.039395276</v>
      </c>
      <c r="L149" s="77">
        <f>sum(L27,'DTC - P&amp;L'!L38,L71)/sum(L122,L125,L128,L129,L130,L135:L136)</f>
        <v>6.53962072</v>
      </c>
      <c r="M149" s="77">
        <f>sum(M27,'DTC - P&amp;L'!M38,M71)/sum(M122,M125,M128,M129,M130,M135:M136)</f>
        <v>5.496592131</v>
      </c>
      <c r="N149" s="77">
        <f>sum(N27,'DTC - P&amp;L'!N38,N71)/sum(N122,N125,N128,N129,N130,N135:N136)</f>
        <v>3.740015493</v>
      </c>
      <c r="O149" s="77">
        <f>sum(O27,'DTC - P&amp;L'!O38,O71)/sum(O122,O125,O128,O129,O130,O135:O136)</f>
        <v>4.246529615</v>
      </c>
      <c r="P149" s="77">
        <f>sum(P27,'DTC - P&amp;L'!P38,P71)/sum(P122,P125,P128,P129,P130,P135:P136)</f>
        <v>3.037044488</v>
      </c>
      <c r="Q149" s="77">
        <f>sum(Q27,'DTC - P&amp;L'!Q38,Q71)/sum(Q122,Q125,Q128,Q129,Q130,Q135:Q136)</f>
        <v>3.522676445</v>
      </c>
      <c r="R149" s="77">
        <f>sum(R27,'DTC - P&amp;L'!R38,R71)/sum(R122,R125,R128,R129,R130,R135:R136)</f>
        <v>3.956237253</v>
      </c>
      <c r="S149" s="77">
        <f>sum(S27,'DTC - P&amp;L'!S38,S71)/sum(S122,S125,S128,S129,S130,S135:S136)</f>
        <v>3.95275574</v>
      </c>
      <c r="T149" s="77">
        <f>sum(T27,'DTC - P&amp;L'!T38,T71)/sum(T122,T125,T128,T129,T130,T135:T136)</f>
        <v>3.115106125</v>
      </c>
      <c r="U149" s="77">
        <f>sum(U27,'DTC - P&amp;L'!U38,U71)/sum(U122,U125,U128,U129,U130,U135:U136)</f>
        <v>3.251919302</v>
      </c>
      <c r="V149" s="77">
        <f>sum(V27,'DTC - P&amp;L'!V38,V71)/sum(V122,V125,V128,V129,V130,V135:V136)</f>
        <v>1.536153957</v>
      </c>
      <c r="W149" s="77">
        <f>sum(W27,'DTC - P&amp;L'!W38,W71)/sum(W122,W125,W128,W129,W130,W135:W136)</f>
        <v>1.603286062</v>
      </c>
      <c r="X149" s="77">
        <f>sum(X27,'DTC - P&amp;L'!X38,X71)/sum(X122,X125,X128,X129,X130,X135:X136)</f>
        <v>1.174415399</v>
      </c>
      <c r="Y149" s="77">
        <f>sum(Y27,'DTC - P&amp;L'!Y38,Y71)/sum(Y122,Y125,Y128,Y129,Y130,Y135:Y136)</f>
        <v>1.398356474</v>
      </c>
      <c r="Z149" s="77">
        <f>sum(Z27,'DTC - P&amp;L'!Z38,Z71)/sum(Z122,Z125,Z128,Z129,Z130,Z135:Z136)</f>
        <v>1.96973531</v>
      </c>
      <c r="AA149" s="77">
        <f>sum(AA27,'DTC - P&amp;L'!AA38,AA71)/sum(AA122,AA125,AA128,AA129,AA130,AA135:AA136)</f>
        <v>1.18846375</v>
      </c>
      <c r="AB149" s="77">
        <f>sum(AB27,'DTC - P&amp;L'!AB38,AB71)/sum(AB122,AB125,AB128,AB129,AB130,AB135:AB136)</f>
        <v>3.518504868</v>
      </c>
      <c r="AC149" s="77">
        <f>sum(AC27,'DTC - P&amp;L'!AC38,AC71)/sum(AC122,AC125,AC128,AC129,AC130,AC135:AC136)</f>
        <v>1.868629847</v>
      </c>
      <c r="AD149" s="77">
        <f>sum(AD27,'DTC - P&amp;L'!AD38,AD71)/sum(AD122,AD125,AD128,AD129,AD130,AD135:AD136)</f>
        <v>1.403370881</v>
      </c>
      <c r="AE149" s="77">
        <f>sum(AE27,'DTC - P&amp;L'!AE38,AE71)/sum(AE122,AE125,AE128,AE129,AE130,AE135:AE136)</f>
        <v>1.534238337</v>
      </c>
      <c r="AF149" s="77">
        <f>sum(AF27,'DTC - P&amp;L'!AF38,AF71)/sum(AF122,AF125,AF128,AF129,AF130,AF135:AF136)</f>
        <v>2.5584094</v>
      </c>
    </row>
    <row r="150">
      <c r="A150" s="78" t="s">
        <v>109</v>
      </c>
      <c r="B150" s="77">
        <f>sum(B27,'DTC - P&amp;L'!B38,B72)/B140</f>
        <v>4.023858721</v>
      </c>
      <c r="C150" s="77">
        <f>sum(C27,'DTC - P&amp;L'!C38,C72)/C140</f>
        <v>5.003028975</v>
      </c>
      <c r="D150" s="77">
        <f>sum(D27,'DTC - P&amp;L'!D38,D72)/D140</f>
        <v>5.33288408</v>
      </c>
      <c r="E150" s="77">
        <f>sum(E27,'DTC - P&amp;L'!E38,E72)/E140</f>
        <v>5.743429736</v>
      </c>
      <c r="F150" s="77">
        <f>sum(F27,'DTC - P&amp;L'!F38,F72)/F140</f>
        <v>5.446323516</v>
      </c>
      <c r="G150" s="77">
        <f>sum(G27,'DTC - P&amp;L'!G38,G72)/G140</f>
        <v>5.340815912</v>
      </c>
      <c r="H150" s="77">
        <f>sum(H27,'DTC - P&amp;L'!H38,H72)/H140</f>
        <v>4.691526828</v>
      </c>
      <c r="I150" s="77">
        <f>sum(I27,'DTC - P&amp;L'!I38,I72)/I140</f>
        <v>4.56723348</v>
      </c>
      <c r="J150" s="77">
        <f>sum(J27,'DTC - P&amp;L'!J38,J72)/J140</f>
        <v>4.967851455</v>
      </c>
      <c r="K150" s="77">
        <f>sum(K27,'DTC - P&amp;L'!K38,K72)/K140</f>
        <v>5.649215249</v>
      </c>
      <c r="L150" s="77">
        <f>sum(L27,'DTC - P&amp;L'!L38,L72)/L140</f>
        <v>7.234371699</v>
      </c>
      <c r="M150" s="77">
        <f>sum(M27,'DTC - P&amp;L'!M38,M72)/M140</f>
        <v>5.76058928</v>
      </c>
      <c r="N150" s="77">
        <f>sum(N27,'DTC - P&amp;L'!N38,N72)/N140</f>
        <v>4.327333498</v>
      </c>
      <c r="O150" s="77">
        <f>sum(O27,'DTC - P&amp;L'!O38,O72)/O140</f>
        <v>4.637750134</v>
      </c>
      <c r="P150" s="77">
        <f>sum(P27,'DTC - P&amp;L'!P38,P72)/P140</f>
        <v>3.600492586</v>
      </c>
      <c r="Q150" s="77">
        <f>sum(Q27,'DTC - P&amp;L'!Q38,Q72)/Q140</f>
        <v>3.977630981</v>
      </c>
      <c r="R150" s="77">
        <f>sum(R27,'DTC - P&amp;L'!R38,R72)/R140</f>
        <v>4.444108221</v>
      </c>
      <c r="S150" s="77">
        <f>sum(S27,'DTC - P&amp;L'!S38,S72)/S140</f>
        <v>4.290417223</v>
      </c>
      <c r="T150" s="77">
        <f>sum(T27,'DTC - P&amp;L'!T38,T72)/T140</f>
        <v>3.274326967</v>
      </c>
      <c r="U150" s="77">
        <f>sum(U27,'DTC - P&amp;L'!U38,U72)/U140</f>
        <v>3.409349599</v>
      </c>
      <c r="V150" s="77">
        <f>sum(V27,'DTC - P&amp;L'!V38,V72)/V140</f>
        <v>1.605418016</v>
      </c>
      <c r="W150" s="77">
        <f>sum(W27,'DTC - P&amp;L'!W38,W72)/W140</f>
        <v>1.652944157</v>
      </c>
      <c r="X150" s="77">
        <f>sum(X27,'DTC - P&amp;L'!X38,X72)/X140</f>
        <v>1.240555814</v>
      </c>
      <c r="Y150" s="77">
        <f>sum(Y27,'DTC - P&amp;L'!Y38,Y72)/Y140</f>
        <v>1.475812134</v>
      </c>
      <c r="Z150" s="77">
        <f>sum(Z27,'DTC - P&amp;L'!Z38,Z72)/Z140</f>
        <v>2.089143618</v>
      </c>
      <c r="AA150" s="77">
        <f>sum(AA27,'DTC - P&amp;L'!AA38,AA72)/AA140</f>
        <v>1.247866956</v>
      </c>
      <c r="AB150" s="77">
        <f>sum(AB27,'DTC - P&amp;L'!AB38,AB72)/AB140</f>
        <v>3.65887666</v>
      </c>
      <c r="AC150" s="77">
        <f>sum(AC27,'DTC - P&amp;L'!AC38,AC72)/AC140</f>
        <v>1.910493093</v>
      </c>
      <c r="AD150" s="77">
        <f>sum(AD27,'DTC - P&amp;L'!AD38,AD72)/AD140</f>
        <v>1.4715207</v>
      </c>
      <c r="AE150" s="77">
        <f>sum(AE27,'DTC - P&amp;L'!AE38,AE72)/AE140</f>
        <v>1.565907566</v>
      </c>
      <c r="AF150" s="77">
        <f>sum(AF27,'DTC - P&amp;L'!AF38,AF72)/AF140</f>
        <v>2.729146726</v>
      </c>
    </row>
    <row r="151">
      <c r="A151" s="25" t="s">
        <v>110</v>
      </c>
      <c r="B151" s="77">
        <f t="shared" ref="B151:AF151" si="44">B9/B137</f>
        <v>16.76394071</v>
      </c>
      <c r="C151" s="77">
        <f t="shared" si="44"/>
        <v>19.49120744</v>
      </c>
      <c r="D151" s="77">
        <f t="shared" si="44"/>
        <v>24.35433622</v>
      </c>
      <c r="E151" s="77">
        <f t="shared" si="44"/>
        <v>14.24232951</v>
      </c>
      <c r="F151" s="77">
        <f t="shared" si="44"/>
        <v>13.60240924</v>
      </c>
      <c r="G151" s="77">
        <f t="shared" si="44"/>
        <v>12.41377009</v>
      </c>
      <c r="H151" s="77">
        <f t="shared" si="44"/>
        <v>10.8269413</v>
      </c>
      <c r="I151" s="77">
        <f t="shared" si="44"/>
        <v>9.430270449</v>
      </c>
      <c r="J151" s="77">
        <f t="shared" si="44"/>
        <v>9.755194293</v>
      </c>
      <c r="K151" s="77">
        <f t="shared" si="44"/>
        <v>11.65750551</v>
      </c>
      <c r="L151" s="77">
        <f t="shared" si="44"/>
        <v>13.20253605</v>
      </c>
      <c r="M151" s="77">
        <f t="shared" si="44"/>
        <v>11.02944555</v>
      </c>
      <c r="N151" s="77">
        <f t="shared" si="44"/>
        <v>10.85025783</v>
      </c>
      <c r="O151" s="77">
        <f t="shared" si="44"/>
        <v>11.50537515</v>
      </c>
      <c r="P151" s="77">
        <f t="shared" si="44"/>
        <v>7.97371192</v>
      </c>
      <c r="Q151" s="77">
        <f t="shared" si="44"/>
        <v>8.269369156</v>
      </c>
      <c r="R151" s="77">
        <f t="shared" si="44"/>
        <v>7.921117163</v>
      </c>
      <c r="S151" s="77">
        <f t="shared" si="44"/>
        <v>6.482490449</v>
      </c>
      <c r="T151" s="77">
        <f t="shared" si="44"/>
        <v>4.946801714</v>
      </c>
      <c r="U151" s="77">
        <f t="shared" si="44"/>
        <v>4.795379473</v>
      </c>
      <c r="V151" s="77">
        <f t="shared" si="44"/>
        <v>1.585904132</v>
      </c>
      <c r="W151" s="77">
        <f t="shared" si="44"/>
        <v>1.379460102</v>
      </c>
      <c r="X151" s="77">
        <f t="shared" si="44"/>
        <v>0.9715686223</v>
      </c>
      <c r="Y151" s="77">
        <f t="shared" si="44"/>
        <v>1.209050418</v>
      </c>
      <c r="Z151" s="77">
        <f t="shared" si="44"/>
        <v>1.807670615</v>
      </c>
      <c r="AA151" s="77">
        <f t="shared" si="44"/>
        <v>0.9523706269</v>
      </c>
      <c r="AB151" s="77">
        <f t="shared" si="44"/>
        <v>3.544775053</v>
      </c>
      <c r="AC151" s="77">
        <f t="shared" si="44"/>
        <v>1.541501798</v>
      </c>
      <c r="AD151" s="77">
        <f t="shared" si="44"/>
        <v>1.123947648</v>
      </c>
      <c r="AE151" s="77">
        <f t="shared" si="44"/>
        <v>1.256260154</v>
      </c>
      <c r="AF151" s="77">
        <f t="shared" si="44"/>
        <v>1.962578056</v>
      </c>
    </row>
    <row r="152" outlineLevel="1">
      <c r="A152" s="25" t="s">
        <v>111</v>
      </c>
      <c r="B152" s="79">
        <f t="shared" ref="B152:AF152" si="45">(B10+B25)/B138</f>
        <v>16.05601619</v>
      </c>
      <c r="C152" s="79">
        <f t="shared" si="45"/>
        <v>18.85104961</v>
      </c>
      <c r="D152" s="79">
        <f t="shared" si="45"/>
        <v>23.59050943</v>
      </c>
      <c r="E152" s="79">
        <f t="shared" si="45"/>
        <v>14.02763837</v>
      </c>
      <c r="F152" s="79">
        <f t="shared" si="45"/>
        <v>13.32283634</v>
      </c>
      <c r="G152" s="79">
        <f t="shared" si="45"/>
        <v>11.83992162</v>
      </c>
      <c r="H152" s="79">
        <f t="shared" si="45"/>
        <v>10.34702751</v>
      </c>
      <c r="I152" s="79">
        <f t="shared" si="45"/>
        <v>8.958094138</v>
      </c>
      <c r="J152" s="79">
        <f t="shared" si="45"/>
        <v>9.211949083</v>
      </c>
      <c r="K152" s="79">
        <f t="shared" si="45"/>
        <v>11.30385572</v>
      </c>
      <c r="L152" s="79">
        <f t="shared" si="45"/>
        <v>12.64092225</v>
      </c>
      <c r="M152" s="79">
        <f t="shared" si="45"/>
        <v>10.60549113</v>
      </c>
      <c r="N152" s="79">
        <f t="shared" si="45"/>
        <v>10.48527272</v>
      </c>
      <c r="O152" s="79">
        <f t="shared" si="45"/>
        <v>10.86592339</v>
      </c>
      <c r="P152" s="79">
        <f t="shared" si="45"/>
        <v>7.802019584</v>
      </c>
      <c r="Q152" s="79">
        <f t="shared" si="45"/>
        <v>8.183009008</v>
      </c>
      <c r="R152" s="79">
        <f t="shared" si="45"/>
        <v>7.556260844</v>
      </c>
      <c r="S152" s="79">
        <f t="shared" si="45"/>
        <v>6.161908722</v>
      </c>
      <c r="T152" s="79">
        <f t="shared" si="45"/>
        <v>4.929545509</v>
      </c>
      <c r="U152" s="79">
        <f t="shared" si="45"/>
        <v>4.887980382</v>
      </c>
      <c r="V152" s="79">
        <f t="shared" si="45"/>
        <v>1.531581162</v>
      </c>
      <c r="W152" s="79">
        <f t="shared" si="45"/>
        <v>1.307793831</v>
      </c>
      <c r="X152" s="79">
        <f t="shared" si="45"/>
        <v>0.9358805452</v>
      </c>
      <c r="Y152" s="79">
        <f t="shared" si="45"/>
        <v>1.165871275</v>
      </c>
      <c r="Z152" s="79">
        <f t="shared" si="45"/>
        <v>1.705882919</v>
      </c>
      <c r="AA152" s="79">
        <f t="shared" si="45"/>
        <v>0.9094530544</v>
      </c>
      <c r="AB152" s="79">
        <f t="shared" si="45"/>
        <v>3.253950948</v>
      </c>
      <c r="AC152" s="79">
        <f t="shared" si="45"/>
        <v>1.506067453</v>
      </c>
      <c r="AD152" s="79">
        <f t="shared" si="45"/>
        <v>1.064139562</v>
      </c>
      <c r="AE152" s="79">
        <f t="shared" si="45"/>
        <v>1.196685871</v>
      </c>
      <c r="AF152" s="79">
        <f t="shared" si="45"/>
        <v>2.043438688</v>
      </c>
    </row>
    <row r="153" outlineLevel="1">
      <c r="A153" s="25" t="s">
        <v>112</v>
      </c>
      <c r="B153" s="79" t="str">
        <f t="shared" ref="B153:AF153" si="46">(B17+B26)/B139</f>
        <v>#DIV/0!</v>
      </c>
      <c r="C153" s="79" t="str">
        <f t="shared" si="46"/>
        <v>#DIV/0!</v>
      </c>
      <c r="D153" s="79" t="str">
        <f t="shared" si="46"/>
        <v>#DIV/0!</v>
      </c>
      <c r="E153" s="79">
        <f t="shared" si="46"/>
        <v>39.12819383</v>
      </c>
      <c r="F153" s="79">
        <f t="shared" si="46"/>
        <v>31.5972517</v>
      </c>
      <c r="G153" s="79">
        <f t="shared" si="46"/>
        <v>43.29760327</v>
      </c>
      <c r="H153" s="79">
        <f t="shared" si="46"/>
        <v>42.81040713</v>
      </c>
      <c r="I153" s="79">
        <f t="shared" si="46"/>
        <v>41.23626236</v>
      </c>
      <c r="J153" s="79">
        <f t="shared" si="46"/>
        <v>45.47815614</v>
      </c>
      <c r="K153" s="79">
        <f t="shared" si="46"/>
        <v>30.31011831</v>
      </c>
      <c r="L153" s="79">
        <f t="shared" si="46"/>
        <v>51.28369594</v>
      </c>
      <c r="M153" s="79">
        <f t="shared" si="46"/>
        <v>47.40492315</v>
      </c>
      <c r="N153" s="79">
        <f t="shared" si="46"/>
        <v>36.3438579</v>
      </c>
      <c r="O153" s="79">
        <f t="shared" si="46"/>
        <v>88.75300888</v>
      </c>
      <c r="P153" s="79">
        <f t="shared" si="46"/>
        <v>23.21663096</v>
      </c>
      <c r="Q153" s="79">
        <f t="shared" si="46"/>
        <v>13.28714938</v>
      </c>
      <c r="R153" s="79">
        <f t="shared" si="46"/>
        <v>54.71808353</v>
      </c>
      <c r="S153" s="79">
        <f t="shared" si="46"/>
        <v>59.86516238</v>
      </c>
      <c r="T153" s="79">
        <f t="shared" si="46"/>
        <v>5.109621555</v>
      </c>
      <c r="U153" s="79">
        <f t="shared" si="46"/>
        <v>2.204016163</v>
      </c>
      <c r="V153" s="79">
        <f t="shared" si="46"/>
        <v>27.70058745</v>
      </c>
      <c r="W153" s="79">
        <f t="shared" si="46"/>
        <v>28.00959124</v>
      </c>
      <c r="X153" s="79">
        <f t="shared" si="46"/>
        <v>22.02109214</v>
      </c>
      <c r="Y153" s="79">
        <f t="shared" si="46"/>
        <v>13.92513429</v>
      </c>
      <c r="Z153" s="79">
        <f t="shared" si="46"/>
        <v>29.29824269</v>
      </c>
      <c r="AA153" s="79">
        <f t="shared" si="46"/>
        <v>1.750997317</v>
      </c>
      <c r="AB153" s="79">
        <f t="shared" si="46"/>
        <v>34.73316043</v>
      </c>
      <c r="AC153" s="79">
        <f t="shared" si="46"/>
        <v>6.931166984</v>
      </c>
      <c r="AD153" s="79">
        <f t="shared" si="46"/>
        <v>20.74474131</v>
      </c>
      <c r="AE153" s="79">
        <f t="shared" si="46"/>
        <v>19.3657217</v>
      </c>
      <c r="AF153" s="79">
        <f t="shared" si="46"/>
        <v>0.9991527975</v>
      </c>
    </row>
    <row r="154">
      <c r="A154" s="25" t="s">
        <v>113</v>
      </c>
      <c r="B154" s="77">
        <f>'DTC - P&amp;L'!B38/B137</f>
        <v>3.738054903</v>
      </c>
      <c r="C154" s="77">
        <f>'DTC - P&amp;L'!C38/C137</f>
        <v>3.231872874</v>
      </c>
      <c r="D154" s="77">
        <f>'DTC - P&amp;L'!D38/D137</f>
        <v>4.304600292</v>
      </c>
      <c r="E154" s="77">
        <f>'DTC - P&amp;L'!E38/E137</f>
        <v>4.477746563</v>
      </c>
      <c r="F154" s="77">
        <f>'DTC - P&amp;L'!F38/F137</f>
        <v>4.27057564</v>
      </c>
      <c r="G154" s="77">
        <f>'DTC - P&amp;L'!G38/G137</f>
        <v>3.652780656</v>
      </c>
      <c r="H154" s="77">
        <f>'DTC - P&amp;L'!H38/H137</f>
        <v>3.304768302</v>
      </c>
      <c r="I154" s="77">
        <f>'DTC - P&amp;L'!I38/I137</f>
        <v>3.159726922</v>
      </c>
      <c r="J154" s="77">
        <f>'DTC - P&amp;L'!J38/J137</f>
        <v>3.262005389</v>
      </c>
      <c r="K154" s="77">
        <f>'DTC - P&amp;L'!K38/K137</f>
        <v>4.342806475</v>
      </c>
      <c r="L154" s="77">
        <f>'DTC - P&amp;L'!L38/L137</f>
        <v>6.396165388</v>
      </c>
      <c r="M154" s="77">
        <f>'DTC - P&amp;L'!M38/M137</f>
        <v>4.781964859</v>
      </c>
      <c r="N154" s="77">
        <f>'DTC - P&amp;L'!N38/N137</f>
        <v>3.121000473</v>
      </c>
      <c r="O154" s="77">
        <f>'DTC - P&amp;L'!O38/O137</f>
        <v>3.459975068</v>
      </c>
      <c r="P154" s="77">
        <f>'DTC - P&amp;L'!P38/P137</f>
        <v>2.054581172</v>
      </c>
      <c r="Q154" s="77">
        <f>'DTC - P&amp;L'!Q38/Q137</f>
        <v>2.047818807</v>
      </c>
      <c r="R154" s="77">
        <f>'DTC - P&amp;L'!R38/R137</f>
        <v>2.799593428</v>
      </c>
      <c r="S154" s="77">
        <f>'DTC - P&amp;L'!S38/S137</f>
        <v>3.145597824</v>
      </c>
      <c r="T154" s="77">
        <f>'DTC - P&amp;L'!T38/T137</f>
        <v>2.300198367</v>
      </c>
      <c r="U154" s="77">
        <f>'DTC - P&amp;L'!U38/U137</f>
        <v>2.333864043</v>
      </c>
      <c r="V154" s="77">
        <f>'DTC - P&amp;L'!V38/V137</f>
        <v>1.03697777</v>
      </c>
      <c r="W154" s="77">
        <f>'DTC - P&amp;L'!W38/W137</f>
        <v>1.036658742</v>
      </c>
      <c r="X154" s="77">
        <f>'DTC - P&amp;L'!X38/X137</f>
        <v>0.8136307935</v>
      </c>
      <c r="Y154" s="77">
        <f>'DTC - P&amp;L'!Y38/Y137</f>
        <v>0.9785517018</v>
      </c>
      <c r="Z154" s="77">
        <f>'DTC - P&amp;L'!Z38/Z137</f>
        <v>1.351377758</v>
      </c>
      <c r="AA154" s="77">
        <f>'DTC - P&amp;L'!AA38/AA137</f>
        <v>0.851474614</v>
      </c>
      <c r="AB154" s="77">
        <f>'DTC - P&amp;L'!AB38/AB137</f>
        <v>3.137950926</v>
      </c>
      <c r="AC154" s="77">
        <f>'DTC - P&amp;L'!AC38/AC137</f>
        <v>1.44288998</v>
      </c>
      <c r="AD154" s="77">
        <f>'DTC - P&amp;L'!AD38/AD137</f>
        <v>1.042951151</v>
      </c>
      <c r="AE154" s="77">
        <f>'DTC - P&amp;L'!AE38/AE137</f>
        <v>1.175930307</v>
      </c>
      <c r="AF154" s="77">
        <f>'DTC - P&amp;L'!AF38/AF137</f>
        <v>1.793593479</v>
      </c>
    </row>
    <row r="155" outlineLevel="1">
      <c r="A155" s="25" t="s">
        <v>114</v>
      </c>
      <c r="B155" s="77">
        <f>'DTC US&amp;CA - P&amp;L'!B6/B138</f>
        <v>3.571741693</v>
      </c>
      <c r="C155" s="77">
        <f>'DTC US&amp;CA - P&amp;L'!C6/C138</f>
        <v>3.159290507</v>
      </c>
      <c r="D155" s="77">
        <f>'DTC US&amp;CA - P&amp;L'!D6/D138</f>
        <v>4.048135795</v>
      </c>
      <c r="E155" s="77">
        <f>'DTC US&amp;CA - P&amp;L'!E6/E138</f>
        <v>4.379540973</v>
      </c>
      <c r="F155" s="77">
        <f>'DTC US&amp;CA - P&amp;L'!F6/F138</f>
        <v>4.241865775</v>
      </c>
      <c r="G155" s="77">
        <f>'DTC US&amp;CA - P&amp;L'!G6/G138</f>
        <v>3.374366298</v>
      </c>
      <c r="H155" s="77">
        <f>'DTC US&amp;CA - P&amp;L'!H6/H138</f>
        <v>2.995071777</v>
      </c>
      <c r="I155" s="77">
        <f>'DTC US&amp;CA - P&amp;L'!I6/I138</f>
        <v>2.947793098</v>
      </c>
      <c r="J155" s="77">
        <f>'DTC US&amp;CA - P&amp;L'!J6/J138</f>
        <v>2.999194017</v>
      </c>
      <c r="K155" s="77">
        <f>'DTC US&amp;CA - P&amp;L'!K6/K138</f>
        <v>4.272809913</v>
      </c>
      <c r="L155" s="77">
        <f>'DTC US&amp;CA - P&amp;L'!L6/L138</f>
        <v>6.22191141</v>
      </c>
      <c r="M155" s="77">
        <f>'DTC US&amp;CA - P&amp;L'!M6/M138</f>
        <v>4.636914045</v>
      </c>
      <c r="N155" s="77">
        <f>'DTC US&amp;CA - P&amp;L'!N6/N138</f>
        <v>2.96313578</v>
      </c>
      <c r="O155" s="77">
        <f>'DTC US&amp;CA - P&amp;L'!O6/O138</f>
        <v>3.106822656</v>
      </c>
      <c r="P155" s="77">
        <f>'DTC US&amp;CA - P&amp;L'!P6/P138</f>
        <v>1.986380529</v>
      </c>
      <c r="Q155" s="77">
        <f>'DTC US&amp;CA - P&amp;L'!Q6/Q138</f>
        <v>2.024948771</v>
      </c>
      <c r="R155" s="77">
        <f>'DTC US&amp;CA - P&amp;L'!R6/R138</f>
        <v>2.611543217</v>
      </c>
      <c r="S155" s="77">
        <f>'DTC US&amp;CA - P&amp;L'!S6/S138</f>
        <v>2.884465358</v>
      </c>
      <c r="T155" s="77">
        <f>'DTC US&amp;CA - P&amp;L'!T6/T138</f>
        <v>2.048617432</v>
      </c>
      <c r="U155" s="77">
        <f>'DTC US&amp;CA - P&amp;L'!U6/U138</f>
        <v>2.381728742</v>
      </c>
      <c r="V155" s="77">
        <f>'DTC US&amp;CA - P&amp;L'!V6/V138</f>
        <v>0.994954794</v>
      </c>
      <c r="W155" s="77">
        <f>'DTC US&amp;CA - P&amp;L'!W6/W138</f>
        <v>0.9894631571</v>
      </c>
      <c r="X155" s="77">
        <f>'DTC US&amp;CA - P&amp;L'!X6/X138</f>
        <v>0.787036546</v>
      </c>
      <c r="Y155" s="77">
        <f>'DTC US&amp;CA - P&amp;L'!Y6/Y138</f>
        <v>0.9393044238</v>
      </c>
      <c r="Z155" s="77">
        <f>'DTC US&amp;CA - P&amp;L'!Z6/Z138</f>
        <v>1.247900574</v>
      </c>
      <c r="AA155" s="77">
        <f>'DTC US&amp;CA - P&amp;L'!AA6/AA138</f>
        <v>0.8096109456</v>
      </c>
      <c r="AB155" s="77">
        <f>'DTC US&amp;CA - P&amp;L'!AB6/AB138</f>
        <v>2.858383816</v>
      </c>
      <c r="AC155" s="77">
        <f>'DTC US&amp;CA - P&amp;L'!AC6/AC138</f>
        <v>1.406807312</v>
      </c>
      <c r="AD155" s="77">
        <f>'DTC US&amp;CA - P&amp;L'!AD6/AD138</f>
        <v>0.9904012978</v>
      </c>
      <c r="AE155" s="77">
        <f>'DTC US&amp;CA - P&amp;L'!AE6/AE138</f>
        <v>1.123908342</v>
      </c>
      <c r="AF155" s="77">
        <f>'DTC US&amp;CA - P&amp;L'!AF6/AF138</f>
        <v>1.865180932</v>
      </c>
    </row>
    <row r="156" outlineLevel="1">
      <c r="A156" s="25" t="s">
        <v>115</v>
      </c>
      <c r="B156" s="77" t="str">
        <f>'DTC EU - P&amp;L'!B6/B139</f>
        <v>#DIV/0!</v>
      </c>
      <c r="C156" s="77" t="str">
        <f>'DTC EU - P&amp;L'!C6/C139</f>
        <v>#DIV/0!</v>
      </c>
      <c r="D156" s="77" t="str">
        <f>'DTC EU - P&amp;L'!D6/D139</f>
        <v>#DIV/0!</v>
      </c>
      <c r="E156" s="77">
        <f>'DTC EU - P&amp;L'!E6/E139</f>
        <v>15.86122066</v>
      </c>
      <c r="F156" s="77">
        <f>'DTC EU - P&amp;L'!F6/F139</f>
        <v>6.118499742</v>
      </c>
      <c r="G156" s="77">
        <f>'DTC EU - P&amp;L'!G6/G139</f>
        <v>18.63670594</v>
      </c>
      <c r="H156" s="77">
        <f>'DTC EU - P&amp;L'!H6/H139</f>
        <v>23.94424256</v>
      </c>
      <c r="I156" s="77">
        <f>'DTC EU - P&amp;L'!I6/I139</f>
        <v>17.4356771</v>
      </c>
      <c r="J156" s="77">
        <f>'DTC EU - P&amp;L'!J6/J139</f>
        <v>20.54407331</v>
      </c>
      <c r="K156" s="77">
        <f>'DTC EU - P&amp;L'!K6/K139</f>
        <v>8.034647398</v>
      </c>
      <c r="L156" s="77">
        <f>'DTC EU - P&amp;L'!L6/L139</f>
        <v>18.21174688</v>
      </c>
      <c r="M156" s="77">
        <f>'DTC EU - P&amp;L'!M6/M139</f>
        <v>17.22738925</v>
      </c>
      <c r="N156" s="77">
        <f>'DTC EU - P&amp;L'!N6/N139</f>
        <v>14.14758531</v>
      </c>
      <c r="O156" s="77">
        <f>'DTC EU - P&amp;L'!O6/O139</f>
        <v>46.12181421</v>
      </c>
      <c r="P156" s="77">
        <f>'DTC EU - P&amp;L'!P6/P139</f>
        <v>8.109463412</v>
      </c>
      <c r="Q156" s="77">
        <f>'DTC EU - P&amp;L'!Q6/Q139</f>
        <v>3.376635548</v>
      </c>
      <c r="R156" s="77">
        <f>'DTC EU - P&amp;L'!R6/R139</f>
        <v>26.91916853</v>
      </c>
      <c r="S156" s="77">
        <f>'DTC EU - P&amp;L'!S6/S139</f>
        <v>46.62888962</v>
      </c>
      <c r="T156" s="77">
        <f>'DTC EU - P&amp;L'!T6/T139</f>
        <v>4.673974541</v>
      </c>
      <c r="U156" s="77">
        <f>'DTC EU - P&amp;L'!U6/U139</f>
        <v>0.9944082194</v>
      </c>
      <c r="V156" s="77">
        <f>'DTC EU - P&amp;L'!V6/V139</f>
        <v>21.23868483</v>
      </c>
      <c r="W156" s="77">
        <f>'DTC EU - P&amp;L'!W6/W139</f>
        <v>18.5738434</v>
      </c>
      <c r="X156" s="77">
        <f>'DTC EU - P&amp;L'!X6/X139</f>
        <v>16.49943637</v>
      </c>
      <c r="Y156" s="77">
        <f>'DTC EU - P&amp;L'!Y6/Y139</f>
        <v>12.53671714</v>
      </c>
      <c r="Z156" s="77">
        <f>'DTC EU - P&amp;L'!Z6/Z139</f>
        <v>29.29824269</v>
      </c>
      <c r="AA156" s="77">
        <f>'DTC EU - P&amp;L'!AA6/AA139</f>
        <v>1.630489851</v>
      </c>
      <c r="AB156" s="77">
        <f>'DTC EU - P&amp;L'!AB6/AB139</f>
        <v>33.11912032</v>
      </c>
      <c r="AC156" s="77">
        <f>'DTC EU - P&amp;L'!AC6/AC139</f>
        <v>6.931166984</v>
      </c>
      <c r="AD156" s="77">
        <f>'DTC EU - P&amp;L'!AD6/AD139</f>
        <v>18.28259035</v>
      </c>
      <c r="AE156" s="77">
        <f>'DTC EU - P&amp;L'!AE6/AE139</f>
        <v>16.98962918</v>
      </c>
      <c r="AF156" s="77">
        <f>'DTC EU - P&amp;L'!AF6/AF139</f>
        <v>0.9406548012</v>
      </c>
    </row>
    <row r="157">
      <c r="A157" s="25" t="s">
        <v>116</v>
      </c>
      <c r="B157" s="77">
        <f t="shared" ref="B157:AF157" si="47">B27/B130</f>
        <v>3.533898006</v>
      </c>
      <c r="C157" s="77">
        <f t="shared" si="47"/>
        <v>5.966252331</v>
      </c>
      <c r="D157" s="77">
        <f t="shared" si="47"/>
        <v>5.211659778</v>
      </c>
      <c r="E157" s="77">
        <f t="shared" si="47"/>
        <v>5.858747213</v>
      </c>
      <c r="F157" s="77">
        <f t="shared" si="47"/>
        <v>6.649913793</v>
      </c>
      <c r="G157" s="77">
        <f t="shared" si="47"/>
        <v>6.698689257</v>
      </c>
      <c r="H157" s="77">
        <f t="shared" si="47"/>
        <v>5.560750772</v>
      </c>
      <c r="I157" s="77">
        <f t="shared" si="47"/>
        <v>5.885563687</v>
      </c>
      <c r="J157" s="77">
        <f t="shared" si="47"/>
        <v>7.339351573</v>
      </c>
      <c r="K157" s="77">
        <f t="shared" si="47"/>
        <v>6.064076869</v>
      </c>
      <c r="L157" s="77">
        <f t="shared" si="47"/>
        <v>6.710268997</v>
      </c>
      <c r="M157" s="77">
        <f t="shared" si="47"/>
        <v>6.553045568</v>
      </c>
      <c r="N157" s="77">
        <f t="shared" si="47"/>
        <v>4.567692162</v>
      </c>
      <c r="O157" s="77">
        <f t="shared" si="47"/>
        <v>5.783405405</v>
      </c>
      <c r="P157" s="77">
        <f t="shared" si="47"/>
        <v>5.527625899</v>
      </c>
      <c r="Q157" s="77">
        <f t="shared" si="47"/>
        <v>7.622787356</v>
      </c>
      <c r="R157" s="77">
        <f t="shared" si="47"/>
        <v>6.975487572</v>
      </c>
      <c r="S157" s="77">
        <f t="shared" si="47"/>
        <v>6.084574387</v>
      </c>
      <c r="T157" s="77">
        <f t="shared" si="47"/>
        <v>6.358165255</v>
      </c>
      <c r="U157" s="77">
        <f t="shared" si="47"/>
        <v>6.161322617</v>
      </c>
      <c r="V157" s="77">
        <f t="shared" si="47"/>
        <v>5.553191244</v>
      </c>
      <c r="W157" s="77">
        <f t="shared" si="47"/>
        <v>4.989430418</v>
      </c>
      <c r="X157" s="77">
        <f t="shared" si="47"/>
        <v>4.560297586</v>
      </c>
      <c r="Y157" s="77">
        <f t="shared" si="47"/>
        <v>5.680682049</v>
      </c>
      <c r="Z157" s="77">
        <f t="shared" si="47"/>
        <v>5.248004879</v>
      </c>
      <c r="AA157" s="77">
        <f t="shared" si="47"/>
        <v>4.31537763</v>
      </c>
      <c r="AB157" s="77">
        <f t="shared" si="47"/>
        <v>4.678707347</v>
      </c>
      <c r="AC157" s="77">
        <f t="shared" si="47"/>
        <v>4.482847961</v>
      </c>
      <c r="AD157" s="77">
        <f t="shared" si="47"/>
        <v>4.898115979</v>
      </c>
      <c r="AE157" s="77">
        <f t="shared" si="47"/>
        <v>5.107146416</v>
      </c>
      <c r="AF157" s="77">
        <f t="shared" si="47"/>
        <v>7.323774046</v>
      </c>
    </row>
    <row r="158">
      <c r="A158" s="25" t="s">
        <v>117</v>
      </c>
      <c r="B158" s="80" t="str">
        <f t="shared" ref="B158:AF158" si="48">B79/B146</f>
        <v>#DIV/0!</v>
      </c>
      <c r="C158" s="80" t="str">
        <f t="shared" si="48"/>
        <v>#DIV/0!</v>
      </c>
      <c r="D158" s="80" t="str">
        <f t="shared" si="48"/>
        <v>#DIV/0!</v>
      </c>
      <c r="E158" s="80" t="str">
        <f t="shared" si="48"/>
        <v>#DIV/0!</v>
      </c>
      <c r="F158" s="80" t="str">
        <f t="shared" si="48"/>
        <v>#DIV/0!</v>
      </c>
      <c r="G158" s="80" t="str">
        <f t="shared" si="48"/>
        <v>#DIV/0!</v>
      </c>
      <c r="H158" s="80" t="str">
        <f t="shared" si="48"/>
        <v>#DIV/0!</v>
      </c>
      <c r="I158" s="80" t="str">
        <f t="shared" si="48"/>
        <v>#DIV/0!</v>
      </c>
      <c r="J158" s="80" t="str">
        <f t="shared" si="48"/>
        <v>#DIV/0!</v>
      </c>
      <c r="K158" s="80" t="str">
        <f t="shared" si="48"/>
        <v>#DIV/0!</v>
      </c>
      <c r="L158" s="80" t="str">
        <f t="shared" si="48"/>
        <v>#DIV/0!</v>
      </c>
      <c r="M158" s="80" t="str">
        <f t="shared" si="48"/>
        <v>#DIV/0!</v>
      </c>
      <c r="N158" s="80" t="str">
        <f t="shared" si="48"/>
        <v>#DIV/0!</v>
      </c>
      <c r="O158" s="80" t="str">
        <f t="shared" si="48"/>
        <v>#DIV/0!</v>
      </c>
      <c r="P158" s="80" t="str">
        <f t="shared" si="48"/>
        <v>#DIV/0!</v>
      </c>
      <c r="Q158" s="80" t="str">
        <f t="shared" si="48"/>
        <v>#DIV/0!</v>
      </c>
      <c r="R158" s="80" t="str">
        <f t="shared" si="48"/>
        <v>#DIV/0!</v>
      </c>
      <c r="S158" s="80" t="str">
        <f t="shared" si="48"/>
        <v>#DIV/0!</v>
      </c>
      <c r="T158" s="80" t="str">
        <f t="shared" si="48"/>
        <v>#DIV/0!</v>
      </c>
      <c r="U158" s="80" t="str">
        <f t="shared" si="48"/>
        <v>#DIV/0!</v>
      </c>
      <c r="V158" s="80" t="str">
        <f t="shared" si="48"/>
        <v>#DIV/0!</v>
      </c>
      <c r="W158" s="80" t="str">
        <f t="shared" si="48"/>
        <v>#DIV/0!</v>
      </c>
      <c r="X158" s="80" t="str">
        <f t="shared" si="48"/>
        <v>#DIV/0!</v>
      </c>
      <c r="Y158" s="80" t="str">
        <f t="shared" si="48"/>
        <v>#DIV/0!</v>
      </c>
      <c r="Z158" s="80" t="str">
        <f t="shared" si="48"/>
        <v>#DIV/0!</v>
      </c>
      <c r="AA158" s="80" t="str">
        <f t="shared" si="48"/>
        <v>#DIV/0!</v>
      </c>
      <c r="AB158" s="80" t="str">
        <f t="shared" si="48"/>
        <v>#DIV/0!</v>
      </c>
      <c r="AC158" s="80" t="str">
        <f t="shared" si="48"/>
        <v>#DIV/0!</v>
      </c>
      <c r="AD158" s="80" t="str">
        <f t="shared" si="48"/>
        <v>#DIV/0!</v>
      </c>
      <c r="AE158" s="80" t="str">
        <f t="shared" si="48"/>
        <v>#DIV/0!</v>
      </c>
      <c r="AF158" s="80" t="str">
        <f t="shared" si="48"/>
        <v>#DIV/0!</v>
      </c>
    </row>
    <row r="160">
      <c r="A160" s="76" t="s">
        <v>118</v>
      </c>
      <c r="B160" s="64">
        <f>SUM(B122,B125,B128:B130,B135:B136)/SUM('DTC - P&amp;L'!B65,'DTC - P&amp;L'!B69,'AMAZON - P&amp;L'!B36,'AMAZON - P&amp;L'!B40,'Digital Marketplaces - P&amp;L'!B17,'Digital Marketplaces - P&amp;L'!B129,'Digital Marketplaces - P&amp;L'!B239)</f>
        <v>112.2761857</v>
      </c>
      <c r="C160" s="64">
        <f>SUM(C122,C125,C128:C130,C135:C136)/SUM('DTC - P&amp;L'!C65,'DTC - P&amp;L'!C69,'AMAZON - P&amp;L'!C36,'AMAZON - P&amp;L'!C40,'Digital Marketplaces - P&amp;L'!C17,'Digital Marketplaces - P&amp;L'!C129,'Digital Marketplaces - P&amp;L'!C239)</f>
        <v>87.40037076</v>
      </c>
      <c r="D160" s="64">
        <f>SUM(D122,D125,D128:D130,D135:D136)/SUM('DTC - P&amp;L'!D65,'DTC - P&amp;L'!D69,'AMAZON - P&amp;L'!D36,'AMAZON - P&amp;L'!D40,'Digital Marketplaces - P&amp;L'!D17,'Digital Marketplaces - P&amp;L'!D129,'Digital Marketplaces - P&amp;L'!D239)</f>
        <v>84.49730488</v>
      </c>
      <c r="E160" s="64">
        <f>SUM(E122,E125,E128:E130,E135:E136)/SUM('DTC - P&amp;L'!E65,'DTC - P&amp;L'!E69,'AMAZON - P&amp;L'!E36,'AMAZON - P&amp;L'!E40,'Digital Marketplaces - P&amp;L'!E17,'Digital Marketplaces - P&amp;L'!E129,'Digital Marketplaces - P&amp;L'!E239)</f>
        <v>78.46604558</v>
      </c>
      <c r="F160" s="64">
        <f>SUM(F122,F125,F128:F130,F135:F136)/SUM('DTC - P&amp;L'!F65,'DTC - P&amp;L'!F69,'AMAZON - P&amp;L'!F36,'AMAZON - P&amp;L'!F40,'Digital Marketplaces - P&amp;L'!F17,'Digital Marketplaces - P&amp;L'!F129,'Digital Marketplaces - P&amp;L'!F239)</f>
        <v>77.05844179</v>
      </c>
      <c r="G160" s="64">
        <f>SUM(G122,G125,G128:G130,G135:G136)/SUM('DTC - P&amp;L'!G65,'DTC - P&amp;L'!G69,'AMAZON - P&amp;L'!G36,'AMAZON - P&amp;L'!G40,'Digital Marketplaces - P&amp;L'!G17,'Digital Marketplaces - P&amp;L'!G129,'Digital Marketplaces - P&amp;L'!G239)</f>
        <v>79.11800301</v>
      </c>
      <c r="H160" s="64">
        <f>SUM(H122,H125,H128:H130,H135:H136)/SUM('DTC - P&amp;L'!H65,'DTC - P&amp;L'!H69,'AMAZON - P&amp;L'!H36,'AMAZON - P&amp;L'!H40,'Digital Marketplaces - P&amp;L'!H17,'Digital Marketplaces - P&amp;L'!H129,'Digital Marketplaces - P&amp;L'!H239)</f>
        <v>89.02773702</v>
      </c>
      <c r="I160" s="64">
        <f>SUM(I122,I125,I128:I130,I135:I136)/SUM('DTC - P&amp;L'!I65,'DTC - P&amp;L'!I69,'AMAZON - P&amp;L'!I36,'AMAZON - P&amp;L'!I40,'Digital Marketplaces - P&amp;L'!I17,'Digital Marketplaces - P&amp;L'!I129,'Digital Marketplaces - P&amp;L'!I239)</f>
        <v>86.6822131</v>
      </c>
      <c r="J160" s="64">
        <f>SUM(J122,J125,J128:J130,J135:J136)/SUM('DTC - P&amp;L'!J65,'DTC - P&amp;L'!J69,'AMAZON - P&amp;L'!J36,'AMAZON - P&amp;L'!J40,'Digital Marketplaces - P&amp;L'!J17,'Digital Marketplaces - P&amp;L'!J129,'Digital Marketplaces - P&amp;L'!J239)</f>
        <v>81.22543671</v>
      </c>
      <c r="K160" s="64">
        <f>SUM(K122,K125,K128:K130,K135:K136)/SUM('DTC - P&amp;L'!K65,'DTC - P&amp;L'!K69,'AMAZON - P&amp;L'!K36,'AMAZON - P&amp;L'!K40,'Digital Marketplaces - P&amp;L'!K17,'Digital Marketplaces - P&amp;L'!K129,'Digital Marketplaces - P&amp;L'!K239)</f>
        <v>77.05520407</v>
      </c>
      <c r="L160" s="64">
        <f>SUM(L122,L125,L128:L130,L135:L136)/SUM('DTC - P&amp;L'!L65,'DTC - P&amp;L'!L69,'AMAZON - P&amp;L'!L36,'AMAZON - P&amp;L'!L40,'Digital Marketplaces - P&amp;L'!L17,'Digital Marketplaces - P&amp;L'!L129,'Digital Marketplaces - P&amp;L'!L239)</f>
        <v>54.66576932</v>
      </c>
      <c r="M160" s="64">
        <f>SUM(M122,M125,M128:M130,M135:M136)/SUM('DTC - P&amp;L'!M65,'DTC - P&amp;L'!M69,'AMAZON - P&amp;L'!M36,'AMAZON - P&amp;L'!M40,'Digital Marketplaces - P&amp;L'!M17,'Digital Marketplaces - P&amp;L'!M129,'Digital Marketplaces - P&amp;L'!M239)</f>
        <v>70.82298585</v>
      </c>
      <c r="N160" s="64">
        <f>SUM(N122,N125,N128:N130,N135:N136)/SUM('DTC - P&amp;L'!N65,'DTC - P&amp;L'!N69,'AMAZON - P&amp;L'!N36,'AMAZON - P&amp;L'!N40,'Digital Marketplaces - P&amp;L'!N17,'Digital Marketplaces - P&amp;L'!N129,'Digital Marketplaces - P&amp;L'!N239)</f>
        <v>99.79736605</v>
      </c>
      <c r="O160" s="64">
        <f>SUM(O122,O125,O128:O130,O135:O136)/SUM('DTC - P&amp;L'!O65,'DTC - P&amp;L'!O69,'AMAZON - P&amp;L'!O36,'AMAZON - P&amp;L'!O40,'Digital Marketplaces - P&amp;L'!O17,'Digital Marketplaces - P&amp;L'!O129,'Digital Marketplaces - P&amp;L'!O239)</f>
        <v>89.72023881</v>
      </c>
      <c r="P160" s="64">
        <f>SUM(P122,P125,P128:P130,P135:P136)/SUM('DTC - P&amp;L'!P65,'DTC - P&amp;L'!P69,'AMAZON - P&amp;L'!P36,'AMAZON - P&amp;L'!P40,'Digital Marketplaces - P&amp;L'!P17,'Digital Marketplaces - P&amp;L'!P129,'Digital Marketplaces - P&amp;L'!P239)</f>
        <v>122.8425553</v>
      </c>
      <c r="Q160" s="64">
        <f>SUM(Q122,Q125,Q128:Q130,Q135:Q136)/SUM('DTC - P&amp;L'!Q65,'DTC - P&amp;L'!Q69,'AMAZON - P&amp;L'!Q36,'AMAZON - P&amp;L'!Q40,'Digital Marketplaces - P&amp;L'!Q17,'Digital Marketplaces - P&amp;L'!Q129,'Digital Marketplaces - P&amp;L'!Q239)</f>
        <v>107.3829858</v>
      </c>
      <c r="R160" s="64">
        <f>SUM(R122,R125,R128:R130,R135:R136)/SUM('DTC - P&amp;L'!R65,'DTC - P&amp;L'!R69,'AMAZON - P&amp;L'!R36,'AMAZON - P&amp;L'!R40,'Digital Marketplaces - P&amp;L'!R17,'Digital Marketplaces - P&amp;L'!R129,'Digital Marketplaces - P&amp;L'!R239)</f>
        <v>92.10806638</v>
      </c>
      <c r="S160" s="64">
        <f>SUM(S122,S125,S128:S130,S135:S136)/SUM('DTC - P&amp;L'!S65,'DTC - P&amp;L'!S69,'AMAZON - P&amp;L'!S36,'AMAZON - P&amp;L'!S40,'Digital Marketplaces - P&amp;L'!S17,'Digital Marketplaces - P&amp;L'!S129,'Digital Marketplaces - P&amp;L'!S239)</f>
        <v>94.01205116</v>
      </c>
      <c r="T160" s="64">
        <f>SUM(T122,T125,T128:T130,T135:T136)/SUM('DTC - P&amp;L'!T65,'DTC - P&amp;L'!T69,'AMAZON - P&amp;L'!T36,'AMAZON - P&amp;L'!T40,'Digital Marketplaces - P&amp;L'!T17,'Digital Marketplaces - P&amp;L'!T129,'Digital Marketplaces - P&amp;L'!T239)</f>
        <v>119.7885859</v>
      </c>
      <c r="U160" s="64">
        <f>SUM(U122,U125,U128:U130,U135:U136)/SUM('DTC - P&amp;L'!U65,'DTC - P&amp;L'!U69,'AMAZON - P&amp;L'!U36,'AMAZON - P&amp;L'!U40,'Digital Marketplaces - P&amp;L'!U17,'Digital Marketplaces - P&amp;L'!U129,'Digital Marketplaces - P&amp;L'!U239)</f>
        <v>111.9970223</v>
      </c>
      <c r="V160" s="64">
        <f>SUM(V122,V125,V128:V130,V135:V136)/SUM('DTC - P&amp;L'!V65,'DTC - P&amp;L'!V69,'AMAZON - P&amp;L'!V36,'AMAZON - P&amp;L'!V40,'Digital Marketplaces - P&amp;L'!V17,'Digital Marketplaces - P&amp;L'!V129,'Digital Marketplaces - P&amp;L'!V239)</f>
        <v>227.6256678</v>
      </c>
      <c r="W160" s="64">
        <f>SUM(W122,W125,W128:W130,W135:W136)/SUM('DTC - P&amp;L'!W65,'DTC - P&amp;L'!W69,'AMAZON - P&amp;L'!W36,'AMAZON - P&amp;L'!W40,'Digital Marketplaces - P&amp;L'!W17,'Digital Marketplaces - P&amp;L'!W129,'Digital Marketplaces - P&amp;L'!W239)</f>
        <v>204.366845</v>
      </c>
      <c r="X160" s="64">
        <f>SUM(X122,X125,X128:X130,X135:X136)/SUM('DTC - P&amp;L'!X65,'DTC - P&amp;L'!X69,'AMAZON - P&amp;L'!X36,'AMAZON - P&amp;L'!X40,'Digital Marketplaces - P&amp;L'!X17,'Digital Marketplaces - P&amp;L'!X129,'Digital Marketplaces - P&amp;L'!X239)</f>
        <v>266.7588962</v>
      </c>
      <c r="Y160" s="64">
        <f>SUM(Y122,Y125,Y128:Y130,Y135:Y136)/SUM('DTC - P&amp;L'!Y65,'DTC - P&amp;L'!Y69,'AMAZON - P&amp;L'!Y36,'AMAZON - P&amp;L'!Y40,'Digital Marketplaces - P&amp;L'!Y17,'Digital Marketplaces - P&amp;L'!Y129,'Digital Marketplaces - P&amp;L'!Y239)</f>
        <v>230.0821729</v>
      </c>
      <c r="Z160" s="64">
        <f>SUM(Z122,Z125,Z128:Z130,Z135:Z136)/SUM('DTC - P&amp;L'!Z65,'DTC - P&amp;L'!Z69,'AMAZON - P&amp;L'!Z36,'AMAZON - P&amp;L'!Z40,'Digital Marketplaces - P&amp;L'!Z17,'Digital Marketplaces - P&amp;L'!Z129,'Digital Marketplaces - P&amp;L'!Z239)</f>
        <v>160.0209946</v>
      </c>
      <c r="AA160" s="64">
        <f>SUM(AA122,AA125,AA128:AA130,AA135:AA136)/SUM('DTC - P&amp;L'!AA65,'DTC - P&amp;L'!AA69,'AMAZON - P&amp;L'!AA36,'AMAZON - P&amp;L'!AA40,'Digital Marketplaces - P&amp;L'!AA17,'Digital Marketplaces - P&amp;L'!AA129,'Digital Marketplaces - P&amp;L'!AA239)</f>
        <v>274.952186</v>
      </c>
      <c r="AB160" s="64">
        <f>SUM(AB122,AB125,AB128:AB130,AB135:AB136)/SUM('DTC - P&amp;L'!AB65,'DTC - P&amp;L'!AB69,'AMAZON - P&amp;L'!AB36,'AMAZON - P&amp;L'!AB40,'Digital Marketplaces - P&amp;L'!AB17,'Digital Marketplaces - P&amp;L'!AB129,'Digital Marketplaces - P&amp;L'!AB239)</f>
        <v>87.74627493</v>
      </c>
      <c r="AC160" s="64">
        <f>SUM(AC122,AC125,AC128:AC130,AC135:AC136)/SUM('DTC - P&amp;L'!AC65,'DTC - P&amp;L'!AC69,'AMAZON - P&amp;L'!AC36,'AMAZON - P&amp;L'!AC40,'Digital Marketplaces - P&amp;L'!AC17,'Digital Marketplaces - P&amp;L'!AC129,'Digital Marketplaces - P&amp;L'!AC239)</f>
        <v>158.0093798</v>
      </c>
      <c r="AD160" s="64">
        <f>SUM(AD122,AD125,AD128:AD130,AD135:AD136)/SUM('DTC - P&amp;L'!AD65,'DTC - P&amp;L'!AD69,'AMAZON - P&amp;L'!AD36,'AMAZON - P&amp;L'!AD40,'Digital Marketplaces - P&amp;L'!AD17,'Digital Marketplaces - P&amp;L'!AD129,'Digital Marketplaces - P&amp;L'!AD239)</f>
        <v>216.1548036</v>
      </c>
      <c r="AE160" s="64">
        <f>SUM(AE122,AE125,AE128:AE130,AE135:AE136)/SUM('DTC - P&amp;L'!AE65,'DTC - P&amp;L'!AE69,'AMAZON - P&amp;L'!AE36,'AMAZON - P&amp;L'!AE40,'Digital Marketplaces - P&amp;L'!AE17,'Digital Marketplaces - P&amp;L'!AE129,'Digital Marketplaces - P&amp;L'!AE239)</f>
        <v>193.3679433</v>
      </c>
      <c r="AF160" s="64">
        <f>SUM(AF122,AF125,AF128:AF130,AF135:AF136)/SUM('DTC - P&amp;L'!AF65,'DTC - P&amp;L'!AF69,'AMAZON - P&amp;L'!AF36,'AMAZON - P&amp;L'!AF40,'Digital Marketplaces - P&amp;L'!AF17,'Digital Marketplaces - P&amp;L'!AF129,'Digital Marketplaces - P&amp;L'!AF239)</f>
        <v>115.5460452</v>
      </c>
    </row>
    <row r="161">
      <c r="A161" s="25" t="s">
        <v>119</v>
      </c>
      <c r="B161" s="64">
        <f>B137/SUM('DTC - P&amp;L'!B65,'DTC - P&amp;L'!B69)</f>
        <v>137.5874505</v>
      </c>
      <c r="C161" s="64">
        <f>C137/SUM('DTC - P&amp;L'!C65,'DTC - P&amp;L'!C69)</f>
        <v>146.3896866</v>
      </c>
      <c r="D161" s="64">
        <f>D137/SUM('DTC - P&amp;L'!D65,'DTC - P&amp;L'!D69)</f>
        <v>113.066455</v>
      </c>
      <c r="E161" s="64">
        <f>E137/SUM('DTC - P&amp;L'!E65,'DTC - P&amp;L'!E69)</f>
        <v>104.3856556</v>
      </c>
      <c r="F161" s="64">
        <f>F137/SUM('DTC - P&amp;L'!F65,'DTC - P&amp;L'!F69)</f>
        <v>110.3350278</v>
      </c>
      <c r="G161" s="64">
        <f>G137/SUM('DTC - P&amp;L'!G65,'DTC - P&amp;L'!G69)</f>
        <v>115.389213</v>
      </c>
      <c r="H161" s="64">
        <f>H137/SUM('DTC - P&amp;L'!H65,'DTC - P&amp;L'!H69)</f>
        <v>120.9262452</v>
      </c>
      <c r="I161" s="64">
        <f>I137/SUM('DTC - P&amp;L'!I65,'DTC - P&amp;L'!I69)</f>
        <v>126.1249645</v>
      </c>
      <c r="J161" s="64">
        <f>J137/SUM('DTC - P&amp;L'!J65,'DTC - P&amp;L'!J69)</f>
        <v>129.2763239</v>
      </c>
      <c r="K161" s="64">
        <f>K137/SUM('DTC - P&amp;L'!K65,'DTC - P&amp;L'!K69)</f>
        <v>100.6210928</v>
      </c>
      <c r="L161" s="64">
        <f>L137/SUM('DTC - P&amp;L'!L65,'DTC - P&amp;L'!L69)</f>
        <v>60.74645787</v>
      </c>
      <c r="M161" s="64">
        <f>M137/SUM('DTC - P&amp;L'!M65,'DTC - P&amp;L'!M69)</f>
        <v>91.533136</v>
      </c>
      <c r="N161" s="64">
        <f>N137/SUM('DTC - P&amp;L'!N65,'DTC - P&amp;L'!N69)</f>
        <v>133.5825168</v>
      </c>
      <c r="O161" s="64">
        <f>O137/SUM('DTC - P&amp;L'!O65,'DTC - P&amp;L'!O69)</f>
        <v>116.9487059</v>
      </c>
      <c r="P161" s="64">
        <f>P137/SUM('DTC - P&amp;L'!P65,'DTC - P&amp;L'!P69)</f>
        <v>191.505555</v>
      </c>
      <c r="Q161" s="64">
        <f>Q137/SUM('DTC - P&amp;L'!Q65,'DTC - P&amp;L'!Q69)</f>
        <v>209.1765569</v>
      </c>
      <c r="R161" s="64">
        <f>R137/SUM('DTC - P&amp;L'!R65,'DTC - P&amp;L'!R69)</f>
        <v>136.5215361</v>
      </c>
      <c r="S161" s="64">
        <f>S137/SUM('DTC - P&amp;L'!S65,'DTC - P&amp;L'!S69)</f>
        <v>120.1371549</v>
      </c>
      <c r="T161" s="64">
        <f>T137/SUM('DTC - P&amp;L'!T65,'DTC - P&amp;L'!T69)</f>
        <v>166.7607625</v>
      </c>
      <c r="U161" s="64">
        <f>U137/SUM('DTC - P&amp;L'!U65,'DTC - P&amp;L'!U69)</f>
        <v>156.0778742</v>
      </c>
      <c r="V161" s="64">
        <f>V137/SUM('DTC - P&amp;L'!V65,'DTC - P&amp;L'!V69)</f>
        <v>349.254277</v>
      </c>
      <c r="W161" s="64">
        <f>W137/SUM('DTC - P&amp;L'!W65,'DTC - P&amp;L'!W69)</f>
        <v>344.0348466</v>
      </c>
      <c r="X161" s="64">
        <f>X137/SUM('DTC - P&amp;L'!X65,'DTC - P&amp;L'!X69)</f>
        <v>421.3684908</v>
      </c>
      <c r="Y161" s="64">
        <f>Y137/SUM('DTC - P&amp;L'!Y65,'DTC - P&amp;L'!Y69)</f>
        <v>359.2122964</v>
      </c>
      <c r="Z161" s="64">
        <f>Z137/SUM('DTC - P&amp;L'!Z65,'DTC - P&amp;L'!Z69)</f>
        <v>266.892498</v>
      </c>
      <c r="AA161" s="64">
        <f>AA137/SUM('DTC - P&amp;L'!AA65,'DTC - P&amp;L'!AA69)</f>
        <v>425.7374301</v>
      </c>
      <c r="AB161" s="64">
        <f>AB137/SUM('DTC - P&amp;L'!AB65,'DTC - P&amp;L'!AB69)</f>
        <v>102.4861296</v>
      </c>
      <c r="AC161" s="64">
        <f>AC137/SUM('DTC - P&amp;L'!AC65,'DTC - P&amp;L'!AC69)</f>
        <v>206.5750706</v>
      </c>
      <c r="AD161" s="64">
        <f>AD137/SUM('DTC - P&amp;L'!AD65,'DTC - P&amp;L'!AD69)</f>
        <v>298.5850975</v>
      </c>
      <c r="AE161" s="64">
        <f>AE137/SUM('DTC - P&amp;L'!AE65,'DTC - P&amp;L'!AE69)</f>
        <v>250.1904748</v>
      </c>
      <c r="AF161" s="64">
        <f>AF137/SUM('DTC - P&amp;L'!AF65,'DTC - P&amp;L'!AF69)</f>
        <v>162.2223075</v>
      </c>
    </row>
    <row r="162" outlineLevel="1">
      <c r="A162" s="25" t="s">
        <v>120</v>
      </c>
      <c r="B162" s="81">
        <f>B138/SUM('DTC US&amp;CA - P&amp;L'!B33,'DTC US&amp;CA - P&amp;L'!B37)</f>
        <v>147.4151255</v>
      </c>
      <c r="C162" s="81">
        <f>C138/SUM('DTC US&amp;CA - P&amp;L'!C33,'DTC US&amp;CA - P&amp;L'!C37)</f>
        <v>149.2048729</v>
      </c>
      <c r="D162" s="81">
        <f>D138/SUM('DTC US&amp;CA - P&amp;L'!D33,'DTC US&amp;CA - P&amp;L'!D37)</f>
        <v>119.5895197</v>
      </c>
      <c r="E162" s="81">
        <f>E138/SUM('DTC US&amp;CA - P&amp;L'!E33,'DTC US&amp;CA - P&amp;L'!E37)</f>
        <v>106.6772143</v>
      </c>
      <c r="F162" s="81">
        <f>F138/SUM('DTC US&amp;CA - P&amp;L'!F33,'DTC US&amp;CA - P&amp;L'!F37)</f>
        <v>111.8902525</v>
      </c>
      <c r="G162" s="81">
        <f>G138/SUM('DTC US&amp;CA - P&amp;L'!G33,'DTC US&amp;CA - P&amp;L'!G37)</f>
        <v>127.4448289</v>
      </c>
      <c r="H162" s="81">
        <f>H138/SUM('DTC US&amp;CA - P&amp;L'!H33,'DTC US&amp;CA - P&amp;L'!H37)</f>
        <v>137.0093487</v>
      </c>
      <c r="I162" s="81">
        <f>I138/SUM('DTC US&amp;CA - P&amp;L'!I33,'DTC US&amp;CA - P&amp;L'!I37)</f>
        <v>137.2644384</v>
      </c>
      <c r="J162" s="81">
        <f>J138/SUM('DTC US&amp;CA - P&amp;L'!J33,'DTC US&amp;CA - P&amp;L'!J37)</f>
        <v>143.5099841</v>
      </c>
      <c r="K162" s="81">
        <f>K138/SUM('DTC US&amp;CA - P&amp;L'!K33,'DTC US&amp;CA - P&amp;L'!K37)</f>
        <v>103.7699619</v>
      </c>
      <c r="L162" s="81">
        <f>L138/SUM('DTC US&amp;CA - P&amp;L'!L33,'DTC US&amp;CA - P&amp;L'!L37)</f>
        <v>63.08207388</v>
      </c>
      <c r="M162" s="81">
        <f>M138/SUM('DTC US&amp;CA - P&amp;L'!M33,'DTC US&amp;CA - P&amp;L'!M37)</f>
        <v>95.0025428</v>
      </c>
      <c r="N162" s="81">
        <f>N138/SUM('DTC US&amp;CA - P&amp;L'!N33,'DTC US&amp;CA - P&amp;L'!N37)</f>
        <v>142.4478243</v>
      </c>
      <c r="O162" s="81">
        <f>O138/SUM('DTC US&amp;CA - P&amp;L'!O33,'DTC US&amp;CA - P&amp;L'!O37)</f>
        <v>133.6817288</v>
      </c>
      <c r="P162" s="81">
        <f>P138/SUM('DTC US&amp;CA - P&amp;L'!P33,'DTC US&amp;CA - P&amp;L'!P37)</f>
        <v>197.980353</v>
      </c>
      <c r="Q162" s="81">
        <f>Q138/SUM('DTC US&amp;CA - P&amp;L'!Q33,'DTC US&amp;CA - P&amp;L'!Q37)</f>
        <v>211.3495168</v>
      </c>
      <c r="R162" s="81">
        <f>R138/SUM('DTC US&amp;CA - P&amp;L'!R33,'DTC US&amp;CA - P&amp;L'!R37)</f>
        <v>147.780403</v>
      </c>
      <c r="S162" s="81">
        <f>S138/SUM('DTC US&amp;CA - P&amp;L'!S33,'DTC US&amp;CA - P&amp;L'!S37)</f>
        <v>131.3619954</v>
      </c>
      <c r="T162" s="81">
        <f>T138/SUM('DTC US&amp;CA - P&amp;L'!T33,'DTC US&amp;CA - P&amp;L'!T37)</f>
        <v>194.7581788</v>
      </c>
      <c r="U162" s="81">
        <f>U138/SUM('DTC US&amp;CA - P&amp;L'!U33,'DTC US&amp;CA - P&amp;L'!U37)</f>
        <v>152.8153825</v>
      </c>
      <c r="V162" s="81">
        <f>V138/SUM('DTC US&amp;CA - P&amp;L'!V33,'DTC US&amp;CA - P&amp;L'!V37)</f>
        <v>362.1083397</v>
      </c>
      <c r="W162" s="81">
        <f>W138/SUM('DTC US&amp;CA - P&amp;L'!W33,'DTC US&amp;CA - P&amp;L'!W37)</f>
        <v>359.8486196</v>
      </c>
      <c r="X162" s="81">
        <f>X138/SUM('DTC US&amp;CA - P&amp;L'!X33,'DTC US&amp;CA - P&amp;L'!X37)</f>
        <v>435.2867862</v>
      </c>
      <c r="Y162" s="81">
        <f>Y138/SUM('DTC US&amp;CA - P&amp;L'!Y33,'DTC US&amp;CA - P&amp;L'!Y37)</f>
        <v>378.2606339</v>
      </c>
      <c r="Z162" s="81">
        <f>Z138/SUM('DTC US&amp;CA - P&amp;L'!Z33,'DTC US&amp;CA - P&amp;L'!Z37)</f>
        <v>291.4760075</v>
      </c>
      <c r="AA162" s="81">
        <f>AA138/SUM('DTC US&amp;CA - P&amp;L'!AA33,'DTC US&amp;CA - P&amp;L'!AA37)</f>
        <v>447.5358505</v>
      </c>
      <c r="AB162" s="81">
        <f>AB138/SUM('DTC US&amp;CA - P&amp;L'!AB33,'DTC US&amp;CA - P&amp;L'!AB37)</f>
        <v>112.5165219</v>
      </c>
      <c r="AC162" s="81">
        <f>AC138/SUM('DTC US&amp;CA - P&amp;L'!AC33,'DTC US&amp;CA - P&amp;L'!AC37)</f>
        <v>212.4015417</v>
      </c>
      <c r="AD162" s="81">
        <f>AD138/SUM('DTC US&amp;CA - P&amp;L'!AD33,'DTC US&amp;CA - P&amp;L'!AD37)</f>
        <v>315.1881705</v>
      </c>
      <c r="AE162" s="81">
        <f>AE138/SUM('DTC US&amp;CA - P&amp;L'!AE33,'DTC US&amp;CA - P&amp;L'!AE37)</f>
        <v>260.212307</v>
      </c>
      <c r="AF162" s="81">
        <f>AF138/SUM('DTC US&amp;CA - P&amp;L'!AF33,'DTC US&amp;CA - P&amp;L'!AF37)</f>
        <v>155.7948448</v>
      </c>
    </row>
    <row r="163" ht="15.0" customHeight="1" outlineLevel="1">
      <c r="A163" s="25" t="s">
        <v>121</v>
      </c>
      <c r="B163" s="81">
        <f>B139/SUM('DTC EU - P&amp;L'!B33,'DTC EU - P&amp;L'!B37)</f>
        <v>0</v>
      </c>
      <c r="C163" s="81">
        <f>C139/SUM('DTC EU - P&amp;L'!C33,'DTC EU - P&amp;L'!C37)</f>
        <v>0</v>
      </c>
      <c r="D163" s="81">
        <f>D139/SUM('DTC EU - P&amp;L'!D33,'DTC EU - P&amp;L'!D37)</f>
        <v>0</v>
      </c>
      <c r="E163" s="81">
        <f>E139/SUM('DTC EU - P&amp;L'!E33,'DTC EU - P&amp;L'!E37)</f>
        <v>29.91</v>
      </c>
      <c r="F163" s="81">
        <f>F139/SUM('DTC EU - P&amp;L'!F33,'DTC EU - P&amp;L'!F37)</f>
        <v>58.235</v>
      </c>
      <c r="G163" s="81">
        <f>G139/SUM('DTC EU - P&amp;L'!G33,'DTC EU - P&amp;L'!G37)</f>
        <v>18.94428571</v>
      </c>
      <c r="H163" s="81">
        <f>H139/SUM('DTC EU - P&amp;L'!H33,'DTC EU - P&amp;L'!H37)</f>
        <v>13.70555556</v>
      </c>
      <c r="I163" s="81">
        <f>I139/SUM('DTC EU - P&amp;L'!I33,'DTC EU - P&amp;L'!I37)</f>
        <v>19.50428571</v>
      </c>
      <c r="J163" s="81">
        <f>J139/SUM('DTC EU - P&amp;L'!J33,'DTC EU - P&amp;L'!J37)</f>
        <v>17.18625</v>
      </c>
      <c r="K163" s="81">
        <f>K139/SUM('DTC EU - P&amp;L'!K33,'DTC EU - P&amp;L'!K37)</f>
        <v>38.69333333</v>
      </c>
      <c r="L163" s="81">
        <f>L139/SUM('DTC EU - P&amp;L'!L33,'DTC EU - P&amp;L'!L37)</f>
        <v>17.304</v>
      </c>
      <c r="M163" s="81">
        <f>M139/SUM('DTC EU - P&amp;L'!M33,'DTC EU - P&amp;L'!M37)</f>
        <v>22.145</v>
      </c>
      <c r="N163" s="81">
        <f>N139/SUM('DTC EU - P&amp;L'!N33,'DTC EU - P&amp;L'!N37)</f>
        <v>24.9825</v>
      </c>
      <c r="O163" s="81">
        <f>O139/SUM('DTC EU - P&amp;L'!O33,'DTC EU - P&amp;L'!O37)</f>
        <v>7.254444444</v>
      </c>
      <c r="P163" s="81">
        <f>P139/SUM('DTC EU - P&amp;L'!P33,'DTC EU - P&amp;L'!P37)</f>
        <v>49.06</v>
      </c>
      <c r="Q163" s="81">
        <f>Q139/SUM('DTC EU - P&amp;L'!Q33,'DTC EU - P&amp;L'!Q37)</f>
        <v>130.95</v>
      </c>
      <c r="R163" s="81">
        <f>R139/SUM('DTC EU - P&amp;L'!R33,'DTC EU - P&amp;L'!R37)</f>
        <v>12.674</v>
      </c>
      <c r="S163" s="81">
        <f>S139/SUM('DTC EU - P&amp;L'!S33,'DTC EU - P&amp;L'!S37)</f>
        <v>7.88875</v>
      </c>
      <c r="T163" s="81">
        <f>T139/SUM('DTC EU - P&amp;L'!T33,'DTC EU - P&amp;L'!T37)</f>
        <v>70.76962076</v>
      </c>
      <c r="U163" s="81">
        <f>U139/SUM('DTC EU - P&amp;L'!U33,'DTC EU - P&amp;L'!U37)</f>
        <v>387.714786</v>
      </c>
      <c r="V163" s="81">
        <f>V139/SUM('DTC EU - P&amp;L'!V33,'DTC EU - P&amp;L'!V37)</f>
        <v>19.33333333</v>
      </c>
      <c r="W163" s="81">
        <f>W139/SUM('DTC EU - P&amp;L'!W33,'DTC EU - P&amp;L'!W37)</f>
        <v>19.8525</v>
      </c>
      <c r="X163" s="81">
        <f>X139/SUM('DTC EU - P&amp;L'!X33,'DTC EU - P&amp;L'!X37)</f>
        <v>21.2175</v>
      </c>
      <c r="Y163" s="81">
        <f>Y139/SUM('DTC EU - P&amp;L'!Y33,'DTC EU - P&amp;L'!Y37)</f>
        <v>22.69166667</v>
      </c>
      <c r="Z163" s="81">
        <f>Z139/SUM('DTC EU - P&amp;L'!Z33,'DTC EU - P&amp;L'!Z37)</f>
        <v>11.224</v>
      </c>
      <c r="AA163" s="81">
        <f>AA139/SUM('DTC EU - P&amp;L'!AA33,'DTC EU - P&amp;L'!AA37)</f>
        <v>223.3235266</v>
      </c>
      <c r="AB163" s="81">
        <f>AB139/SUM('DTC EU - P&amp;L'!AB33,'DTC EU - P&amp;L'!AB37)</f>
        <v>9.705</v>
      </c>
      <c r="AC163" s="81">
        <f>AC139/SUM('DTC EU - P&amp;L'!AC33,'DTC EU - P&amp;L'!AC37)</f>
        <v>39.938</v>
      </c>
      <c r="AD163" s="81">
        <f>AD139/SUM('DTC EU - P&amp;L'!AD33,'DTC EU - P&amp;L'!AD37)</f>
        <v>16.33285714</v>
      </c>
      <c r="AE163" s="81">
        <f>AE139/SUM('DTC EU - P&amp;L'!AE33,'DTC EU - P&amp;L'!AE37)</f>
        <v>19.68833333</v>
      </c>
      <c r="AF163" s="81">
        <f>AF139/SUM('DTC EU - P&amp;L'!AF33,'DTC EU - P&amp;L'!AF37)</f>
        <v>319.052398</v>
      </c>
    </row>
    <row r="164">
      <c r="A164" s="25" t="s">
        <v>122</v>
      </c>
      <c r="B164" s="64">
        <f>B130/SUM('AMAZON - P&amp;L'!B36,'AMAZON - P&amp;L'!B40)</f>
        <v>88.546875</v>
      </c>
      <c r="C164" s="64">
        <f>C130/SUM('AMAZON - P&amp;L'!C36,'AMAZON - P&amp;L'!C40)</f>
        <v>53.04395604</v>
      </c>
      <c r="D164" s="64">
        <f>D130/SUM('AMAZON - P&amp;L'!D36,'AMAZON - P&amp;L'!D40)</f>
        <v>62.97260274</v>
      </c>
      <c r="E164" s="64">
        <f>E130/SUM('AMAZON - P&amp;L'!E36,'AMAZON - P&amp;L'!E40)</f>
        <v>58.03529412</v>
      </c>
      <c r="F164" s="64">
        <f>F130/SUM('AMAZON - P&amp;L'!F36,'AMAZON - P&amp;L'!F40)</f>
        <v>50.66666667</v>
      </c>
      <c r="G164" s="64">
        <f>G130/SUM('AMAZON - P&amp;L'!G36,'AMAZON - P&amp;L'!G40)</f>
        <v>49.44155844</v>
      </c>
      <c r="H164" s="64">
        <f>H130/SUM('AMAZON - P&amp;L'!H36,'AMAZON - P&amp;L'!H40)</f>
        <v>58.45833333</v>
      </c>
      <c r="I164" s="64">
        <f>I130/SUM('AMAZON - P&amp;L'!I36,'AMAZON - P&amp;L'!I40)</f>
        <v>54.95652174</v>
      </c>
      <c r="J164" s="64">
        <f>J130/SUM('AMAZON - P&amp;L'!J36,'AMAZON - P&amp;L'!J40)</f>
        <v>42.01149425</v>
      </c>
      <c r="K164" s="64">
        <f>K130/SUM('AMAZON - P&amp;L'!K36,'AMAZON - P&amp;L'!K40)</f>
        <v>57.31081081</v>
      </c>
      <c r="L164" s="64">
        <f>L130/SUM('AMAZON - P&amp;L'!L36,'AMAZON - P&amp;L'!L40)</f>
        <v>48.97115385</v>
      </c>
      <c r="M164" s="64">
        <f>M130/SUM('AMAZON - P&amp;L'!M36,'AMAZON - P&amp;L'!M40)</f>
        <v>53.07142857</v>
      </c>
      <c r="N164" s="64">
        <f>N130/SUM('AMAZON - P&amp;L'!N36,'AMAZON - P&amp;L'!N40)</f>
        <v>74.57746479</v>
      </c>
      <c r="O164" s="64">
        <f>O130/SUM('AMAZON - P&amp;L'!O36,'AMAZON - P&amp;L'!O40)</f>
        <v>61.66666667</v>
      </c>
      <c r="P164" s="64">
        <f>P130/SUM('AMAZON - P&amp;L'!P36,'AMAZON - P&amp;L'!P40)</f>
        <v>64.35185185</v>
      </c>
      <c r="Q164" s="64">
        <f>Q130/SUM('AMAZON - P&amp;L'!Q36,'AMAZON - P&amp;L'!Q40)</f>
        <v>45.63934426</v>
      </c>
      <c r="R164" s="64">
        <f>R130/SUM('AMAZON - P&amp;L'!R36,'AMAZON - P&amp;L'!R40)</f>
        <v>49.80952381</v>
      </c>
      <c r="S164" s="64">
        <f>S130/SUM('AMAZON - P&amp;L'!S36,'AMAZON - P&amp;L'!S40)</f>
        <v>59.98484848</v>
      </c>
      <c r="T164" s="64">
        <f>T130/SUM('AMAZON - P&amp;L'!T36,'AMAZON - P&amp;L'!T40)</f>
        <v>56.47826087</v>
      </c>
      <c r="U164" s="64">
        <f>U130/SUM('AMAZON - P&amp;L'!U36,'AMAZON - P&amp;L'!U40)</f>
        <v>59.1</v>
      </c>
      <c r="V164" s="64">
        <f>V130/SUM('AMAZON - P&amp;L'!V36,'AMAZON - P&amp;L'!V40)</f>
        <v>59.86206897</v>
      </c>
      <c r="W164" s="64">
        <f>W130/SUM('AMAZON - P&amp;L'!W36,'AMAZON - P&amp;L'!W40)</f>
        <v>59.65060241</v>
      </c>
      <c r="X164" s="64">
        <f>X130/SUM('AMAZON - P&amp;L'!X36,'AMAZON - P&amp;L'!X40)</f>
        <v>60.03370787</v>
      </c>
      <c r="Y164" s="64">
        <f>Y130/SUM('AMAZON - P&amp;L'!Y36,'AMAZON - P&amp;L'!Y40)</f>
        <v>49.3</v>
      </c>
      <c r="Z164" s="64">
        <f>Z130/SUM('AMAZON - P&amp;L'!Z36,'AMAZON - P&amp;L'!Z40)</f>
        <v>51.24107143</v>
      </c>
      <c r="AA164" s="64">
        <f>AA130/SUM('AMAZON - P&amp;L'!AA36,'AMAZON - P&amp;L'!AA40)</f>
        <v>64.14563107</v>
      </c>
      <c r="AB164" s="64">
        <f>AB130/SUM('AMAZON - P&amp;L'!AB36,'AMAZON - P&amp;L'!AB40)</f>
        <v>60.83333333</v>
      </c>
      <c r="AC164" s="64">
        <f>AC130/SUM('AMAZON - P&amp;L'!AC36,'AMAZON - P&amp;L'!AC40)</f>
        <v>64.66233766</v>
      </c>
      <c r="AD164" s="64">
        <f>AD130/SUM('AMAZON - P&amp;L'!AD36,'AMAZON - P&amp;L'!AD40)</f>
        <v>58.78787879</v>
      </c>
      <c r="AE164" s="64">
        <f>AE130/SUM('AMAZON - P&amp;L'!AE36,'AMAZON - P&amp;L'!AE40)</f>
        <v>59.2295082</v>
      </c>
      <c r="AF164" s="64">
        <f>AF130/SUM('AMAZON - P&amp;L'!AF36,'AMAZON - P&amp;L'!AF40)</f>
        <v>41.4556962</v>
      </c>
    </row>
    <row r="165">
      <c r="A165" s="25" t="s">
        <v>123</v>
      </c>
      <c r="B165" s="64">
        <f t="shared" ref="B165:AF165" si="49">B146/B118</f>
        <v>0</v>
      </c>
      <c r="C165" s="64">
        <f t="shared" si="49"/>
        <v>0</v>
      </c>
      <c r="D165" s="64">
        <f t="shared" si="49"/>
        <v>0</v>
      </c>
      <c r="E165" s="64">
        <f t="shared" si="49"/>
        <v>0</v>
      </c>
      <c r="F165" s="64">
        <f t="shared" si="49"/>
        <v>0</v>
      </c>
      <c r="G165" s="64">
        <f t="shared" si="49"/>
        <v>0</v>
      </c>
      <c r="H165" s="64">
        <f t="shared" si="49"/>
        <v>0</v>
      </c>
      <c r="I165" s="64">
        <f t="shared" si="49"/>
        <v>0</v>
      </c>
      <c r="J165" s="64">
        <f t="shared" si="49"/>
        <v>0</v>
      </c>
      <c r="K165" s="64">
        <f t="shared" si="49"/>
        <v>0</v>
      </c>
      <c r="L165" s="64">
        <f t="shared" si="49"/>
        <v>0</v>
      </c>
      <c r="M165" s="64">
        <f t="shared" si="49"/>
        <v>0</v>
      </c>
      <c r="N165" s="64">
        <f t="shared" si="49"/>
        <v>0</v>
      </c>
      <c r="O165" s="64">
        <f t="shared" si="49"/>
        <v>0</v>
      </c>
      <c r="P165" s="64">
        <f t="shared" si="49"/>
        <v>0</v>
      </c>
      <c r="Q165" s="64">
        <f t="shared" si="49"/>
        <v>0</v>
      </c>
      <c r="R165" s="64">
        <f t="shared" si="49"/>
        <v>0</v>
      </c>
      <c r="S165" s="64">
        <f t="shared" si="49"/>
        <v>0</v>
      </c>
      <c r="T165" s="64">
        <f t="shared" si="49"/>
        <v>0</v>
      </c>
      <c r="U165" s="64">
        <f t="shared" si="49"/>
        <v>0</v>
      </c>
      <c r="V165" s="64">
        <f t="shared" si="49"/>
        <v>0</v>
      </c>
      <c r="W165" s="64">
        <f t="shared" si="49"/>
        <v>0</v>
      </c>
      <c r="X165" s="64">
        <f t="shared" si="49"/>
        <v>0</v>
      </c>
      <c r="Y165" s="64">
        <f t="shared" si="49"/>
        <v>0</v>
      </c>
      <c r="Z165" s="64">
        <f t="shared" si="49"/>
        <v>0</v>
      </c>
      <c r="AA165" s="64">
        <f t="shared" si="49"/>
        <v>0</v>
      </c>
      <c r="AB165" s="64">
        <f t="shared" si="49"/>
        <v>0</v>
      </c>
      <c r="AC165" s="64">
        <f t="shared" si="49"/>
        <v>0</v>
      </c>
      <c r="AD165" s="64">
        <f t="shared" si="49"/>
        <v>0</v>
      </c>
      <c r="AE165" s="64">
        <f t="shared" si="49"/>
        <v>0</v>
      </c>
      <c r="AF165" s="64">
        <f t="shared" si="49"/>
        <v>0</v>
      </c>
    </row>
    <row r="166">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c r="AA166" s="52"/>
      <c r="AB166" s="52"/>
      <c r="AC166" s="52"/>
      <c r="AD166" s="52"/>
      <c r="AE166" s="52"/>
      <c r="AF166" s="52"/>
    </row>
    <row r="167">
      <c r="A167" s="82" t="s">
        <v>124</v>
      </c>
      <c r="B167" s="83">
        <v>0.02</v>
      </c>
      <c r="C167" s="83">
        <v>0.0182</v>
      </c>
      <c r="D167" s="83">
        <v>0.0193</v>
      </c>
      <c r="E167" s="83">
        <v>0.0185</v>
      </c>
      <c r="F167" s="83">
        <v>0.0218</v>
      </c>
      <c r="G167" s="83">
        <v>0.0119</v>
      </c>
      <c r="H167" s="83">
        <v>0.0098</v>
      </c>
      <c r="I167" s="83">
        <v>0.0085</v>
      </c>
      <c r="J167" s="83">
        <v>0.0072</v>
      </c>
      <c r="K167" s="83">
        <v>0.011</v>
      </c>
      <c r="L167" s="83">
        <v>0.0143</v>
      </c>
      <c r="M167" s="83">
        <v>0.0177</v>
      </c>
      <c r="N167" s="83">
        <v>0.0109</v>
      </c>
      <c r="O167" s="83">
        <v>0.0142</v>
      </c>
      <c r="P167" s="83">
        <v>0.0087</v>
      </c>
      <c r="Q167" s="83">
        <v>0.0097</v>
      </c>
      <c r="R167" s="83">
        <v>0.0124</v>
      </c>
      <c r="S167" s="83">
        <v>0.0138</v>
      </c>
      <c r="T167" s="83">
        <v>0.0122</v>
      </c>
      <c r="U167" s="83">
        <v>0.0127</v>
      </c>
      <c r="V167" s="83">
        <v>0.006</v>
      </c>
      <c r="W167" s="83">
        <v>0.0053</v>
      </c>
      <c r="X167" s="83">
        <v>0.0038</v>
      </c>
      <c r="Y167" s="83">
        <v>0.004</v>
      </c>
      <c r="Z167" s="83">
        <v>0.0093</v>
      </c>
      <c r="AA167" s="83">
        <v>0.0055</v>
      </c>
      <c r="AB167" s="83">
        <v>0.0169</v>
      </c>
      <c r="AC167" s="83">
        <v>0.0151</v>
      </c>
      <c r="AD167" s="83">
        <v>0.0112</v>
      </c>
      <c r="AE167" s="83">
        <v>0.0102</v>
      </c>
      <c r="AF167" s="83">
        <v>0.0139</v>
      </c>
    </row>
    <row r="168" ht="15.0" customHeight="1" outlineLevel="1">
      <c r="A168" s="82" t="s">
        <v>125</v>
      </c>
      <c r="B168" s="84">
        <v>0.0201</v>
      </c>
      <c r="C168" s="84">
        <v>0.0183</v>
      </c>
      <c r="D168" s="84">
        <v>0.0188</v>
      </c>
      <c r="E168" s="84">
        <v>0.0187</v>
      </c>
      <c r="F168" s="84">
        <v>0.0225</v>
      </c>
      <c r="G168" s="84">
        <v>0.0126</v>
      </c>
      <c r="H168" s="84">
        <v>0.0099</v>
      </c>
      <c r="I168" s="84">
        <v>0.0086</v>
      </c>
      <c r="J168" s="84">
        <v>0.0071</v>
      </c>
      <c r="K168" s="84">
        <v>0.0112</v>
      </c>
      <c r="L168" s="84">
        <v>0.0148</v>
      </c>
      <c r="M168" s="84">
        <v>0.0178</v>
      </c>
      <c r="N168" s="84">
        <v>0.0111</v>
      </c>
      <c r="O168" s="84">
        <v>0.0144</v>
      </c>
      <c r="P168" s="84">
        <v>0.0087</v>
      </c>
      <c r="Q168" s="84">
        <v>0.01</v>
      </c>
      <c r="R168" s="84">
        <v>0.0122</v>
      </c>
      <c r="S168" s="84">
        <v>0.013</v>
      </c>
      <c r="T168" s="84">
        <v>0.0118</v>
      </c>
      <c r="U168" s="84">
        <v>0.0131</v>
      </c>
      <c r="V168" s="84">
        <v>0.0058</v>
      </c>
      <c r="W168" s="84">
        <v>0.0052</v>
      </c>
      <c r="X168" s="84">
        <v>0.0037</v>
      </c>
      <c r="Y168" s="84">
        <v>0.0038</v>
      </c>
      <c r="Z168" s="84">
        <v>0.009</v>
      </c>
      <c r="AA168" s="84">
        <v>0.0055</v>
      </c>
      <c r="AB168" s="84">
        <v>0.016</v>
      </c>
      <c r="AC168" s="84">
        <v>0.0151</v>
      </c>
      <c r="AD168" s="84">
        <v>0.0109</v>
      </c>
      <c r="AE168" s="84">
        <v>0.0098</v>
      </c>
      <c r="AF168" s="84">
        <v>0.0159</v>
      </c>
    </row>
    <row r="169" outlineLevel="1">
      <c r="A169" s="82" t="s">
        <v>126</v>
      </c>
      <c r="B169" s="84">
        <v>0.0171</v>
      </c>
      <c r="C169" s="84">
        <v>0.0137</v>
      </c>
      <c r="D169" s="84">
        <v>0.0372</v>
      </c>
      <c r="E169" s="84">
        <v>0.0142</v>
      </c>
      <c r="F169" s="84">
        <v>0.0041</v>
      </c>
      <c r="G169" s="84">
        <v>0.0061</v>
      </c>
      <c r="H169" s="84">
        <v>0.0084</v>
      </c>
      <c r="I169" s="84">
        <v>0.0065</v>
      </c>
      <c r="J169" s="84">
        <v>0.0104</v>
      </c>
      <c r="K169" s="84">
        <v>0.0056</v>
      </c>
      <c r="L169" s="84">
        <v>0.0062</v>
      </c>
      <c r="M169" s="84">
        <v>0.0146</v>
      </c>
      <c r="N169" s="84">
        <v>0.0077</v>
      </c>
      <c r="O169" s="84">
        <v>0.0109</v>
      </c>
      <c r="P169" s="84">
        <v>0.0081</v>
      </c>
      <c r="Q169" s="84">
        <v>0.0044</v>
      </c>
      <c r="R169" s="84">
        <v>0.0172</v>
      </c>
      <c r="S169" s="84">
        <v>0.0381</v>
      </c>
      <c r="T169" s="84">
        <v>0.015</v>
      </c>
      <c r="U169" s="84">
        <v>0.0039</v>
      </c>
      <c r="V169" s="84">
        <v>0.0208</v>
      </c>
      <c r="W169" s="84">
        <v>0.0185</v>
      </c>
      <c r="X169" s="84">
        <v>0.0263</v>
      </c>
      <c r="Y169" s="84">
        <v>0.0214</v>
      </c>
      <c r="Z169" s="84">
        <v>0.0278</v>
      </c>
      <c r="AA169" s="84">
        <v>0.0053</v>
      </c>
      <c r="AB169" s="84">
        <v>0.0456</v>
      </c>
      <c r="AC169" s="84">
        <v>0.0152</v>
      </c>
      <c r="AD169" s="84">
        <v>0.0286</v>
      </c>
      <c r="AE169" s="84">
        <v>0.0389</v>
      </c>
      <c r="AF169" s="84">
        <v>0.0043</v>
      </c>
    </row>
    <row r="170" collapsed="1">
      <c r="A170" s="82" t="s">
        <v>127</v>
      </c>
      <c r="B170" s="34">
        <f t="shared" ref="B170:AF170" si="50">B9/B82</f>
        <v>96.64139092</v>
      </c>
      <c r="C170" s="34">
        <f t="shared" si="50"/>
        <v>94.57506108</v>
      </c>
      <c r="D170" s="34">
        <f t="shared" si="50"/>
        <v>95.55281723</v>
      </c>
      <c r="E170" s="34">
        <f t="shared" si="50"/>
        <v>102.4779409</v>
      </c>
      <c r="F170" s="34">
        <f t="shared" si="50"/>
        <v>99.57378068</v>
      </c>
      <c r="G170" s="34">
        <f t="shared" si="50"/>
        <v>103.9656166</v>
      </c>
      <c r="H170" s="34">
        <f t="shared" si="50"/>
        <v>105.6596886</v>
      </c>
      <c r="I170" s="34">
        <f t="shared" si="50"/>
        <v>108.9295135</v>
      </c>
      <c r="J170" s="34">
        <f t="shared" si="50"/>
        <v>106.5942996</v>
      </c>
      <c r="K170" s="34">
        <f t="shared" si="50"/>
        <v>102.8648353</v>
      </c>
      <c r="L170" s="34">
        <f t="shared" si="50"/>
        <v>126.1584516</v>
      </c>
      <c r="M170" s="34">
        <f t="shared" si="50"/>
        <v>115.0651535</v>
      </c>
      <c r="N170" s="34">
        <f t="shared" si="50"/>
        <v>105.9564851</v>
      </c>
      <c r="O170" s="34">
        <f t="shared" si="50"/>
        <v>107.2645181</v>
      </c>
      <c r="P170" s="34">
        <f t="shared" si="50"/>
        <v>104.3721632</v>
      </c>
      <c r="Q170" s="34">
        <f t="shared" si="50"/>
        <v>100.4726094</v>
      </c>
      <c r="R170" s="34">
        <f t="shared" si="50"/>
        <v>109.787115</v>
      </c>
      <c r="S170" s="34">
        <f t="shared" si="50"/>
        <v>121.9454455</v>
      </c>
      <c r="T170" s="34">
        <f t="shared" si="50"/>
        <v>121.775739</v>
      </c>
      <c r="U170" s="34">
        <f t="shared" si="50"/>
        <v>121.3706974</v>
      </c>
      <c r="V170" s="34">
        <f t="shared" si="50"/>
        <v>141.1168919</v>
      </c>
      <c r="W170" s="34">
        <f t="shared" si="50"/>
        <v>154.5987941</v>
      </c>
      <c r="X170" s="34">
        <f t="shared" si="50"/>
        <v>181.1049074</v>
      </c>
      <c r="Y170" s="34">
        <f t="shared" si="50"/>
        <v>176.8808983</v>
      </c>
      <c r="Z170" s="34">
        <f t="shared" si="50"/>
        <v>155.8065857</v>
      </c>
      <c r="AA170" s="34">
        <f t="shared" si="50"/>
        <v>178.5511148</v>
      </c>
      <c r="AB170" s="34">
        <f t="shared" si="50"/>
        <v>179.456642</v>
      </c>
      <c r="AC170" s="34">
        <f t="shared" si="50"/>
        <v>190.8036629</v>
      </c>
      <c r="AD170" s="34">
        <f t="shared" si="50"/>
        <v>188.7716352</v>
      </c>
      <c r="AE170" s="34">
        <f t="shared" si="50"/>
        <v>195.9299684</v>
      </c>
      <c r="AF170" s="34">
        <f t="shared" si="50"/>
        <v>189.8285938</v>
      </c>
    </row>
    <row r="171" hidden="1" outlineLevel="1">
      <c r="A171" s="25" t="s">
        <v>128</v>
      </c>
      <c r="B171" s="34">
        <f t="shared" ref="B171:AF171" si="51">(B10+B25)/B83</f>
        <v>96.11775199</v>
      </c>
      <c r="C171" s="34">
        <f t="shared" si="51"/>
        <v>94.5434777</v>
      </c>
      <c r="D171" s="34">
        <f t="shared" si="51"/>
        <v>95.38442133</v>
      </c>
      <c r="E171" s="34">
        <f t="shared" si="51"/>
        <v>102.0649633</v>
      </c>
      <c r="F171" s="34">
        <f t="shared" si="51"/>
        <v>99.37970149</v>
      </c>
      <c r="G171" s="34">
        <f t="shared" si="51"/>
        <v>102.4248</v>
      </c>
      <c r="H171" s="34">
        <f t="shared" si="51"/>
        <v>103.7297195</v>
      </c>
      <c r="I171" s="34">
        <f t="shared" si="51"/>
        <v>107.5522977</v>
      </c>
      <c r="J171" s="34">
        <f t="shared" si="51"/>
        <v>105.1596212</v>
      </c>
      <c r="K171" s="34">
        <f t="shared" si="51"/>
        <v>102.5289481</v>
      </c>
      <c r="L171" s="34">
        <f t="shared" si="51"/>
        <v>126.1218537</v>
      </c>
      <c r="M171" s="34">
        <f t="shared" si="51"/>
        <v>114.9841512</v>
      </c>
      <c r="N171" s="34">
        <f t="shared" si="51"/>
        <v>105.3044748</v>
      </c>
      <c r="O171" s="34">
        <f t="shared" si="51"/>
        <v>104.77011</v>
      </c>
      <c r="P171" s="34">
        <f t="shared" si="51"/>
        <v>104.239954</v>
      </c>
      <c r="Q171" s="34">
        <f t="shared" si="51"/>
        <v>100.421129</v>
      </c>
      <c r="R171" s="34">
        <f t="shared" si="51"/>
        <v>108.7021239</v>
      </c>
      <c r="S171" s="34">
        <f t="shared" si="51"/>
        <v>120.5870577</v>
      </c>
      <c r="T171" s="34">
        <f t="shared" si="51"/>
        <v>116.1764538</v>
      </c>
      <c r="U171" s="34">
        <f t="shared" si="51"/>
        <v>121.359405</v>
      </c>
      <c r="V171" s="34">
        <f t="shared" si="51"/>
        <v>140.4739145</v>
      </c>
      <c r="W171" s="34">
        <f t="shared" si="51"/>
        <v>154.35936</v>
      </c>
      <c r="X171" s="34">
        <f t="shared" si="51"/>
        <v>182.2890661</v>
      </c>
      <c r="Y171" s="34">
        <f t="shared" si="51"/>
        <v>175.7381203</v>
      </c>
      <c r="Z171" s="34">
        <f t="shared" si="51"/>
        <v>150.3235174</v>
      </c>
      <c r="AA171" s="34">
        <f t="shared" si="51"/>
        <v>176.3722333</v>
      </c>
      <c r="AB171" s="34">
        <f t="shared" si="51"/>
        <v>175.9293506</v>
      </c>
      <c r="AC171" s="34">
        <f t="shared" si="51"/>
        <v>190.60175</v>
      </c>
      <c r="AD171" s="34">
        <f t="shared" si="51"/>
        <v>187.385446</v>
      </c>
      <c r="AE171" s="34">
        <f t="shared" si="51"/>
        <v>198.028341</v>
      </c>
      <c r="AF171" s="34">
        <f t="shared" si="51"/>
        <v>191.3279803</v>
      </c>
    </row>
    <row r="172" hidden="1" outlineLevel="1">
      <c r="A172" s="25" t="s">
        <v>129</v>
      </c>
      <c r="B172" s="34">
        <f t="shared" ref="B172:AF172" si="52">(B17+B26)/B89</f>
        <v>110.2658829</v>
      </c>
      <c r="C172" s="34">
        <f t="shared" si="52"/>
        <v>95.51466658</v>
      </c>
      <c r="D172" s="34">
        <f t="shared" si="52"/>
        <v>101.0633045</v>
      </c>
      <c r="E172" s="34">
        <f t="shared" si="52"/>
        <v>123.1920292</v>
      </c>
      <c r="F172" s="34">
        <f t="shared" si="52"/>
        <v>105.1466259</v>
      </c>
      <c r="G172" s="34">
        <f t="shared" si="52"/>
        <v>133.5277947</v>
      </c>
      <c r="H172" s="34">
        <f t="shared" si="52"/>
        <v>150.8761063</v>
      </c>
      <c r="I172" s="34">
        <f t="shared" si="52"/>
        <v>134.0473071</v>
      </c>
      <c r="J172" s="34">
        <f t="shared" si="52"/>
        <v>130.2664935</v>
      </c>
      <c r="K172" s="34">
        <f t="shared" si="52"/>
        <v>109.9499542</v>
      </c>
      <c r="L172" s="34">
        <f t="shared" si="52"/>
        <v>126.7732964</v>
      </c>
      <c r="M172" s="34">
        <f t="shared" si="52"/>
        <v>116.642447</v>
      </c>
      <c r="N172" s="34">
        <f t="shared" si="52"/>
        <v>121.0613907</v>
      </c>
      <c r="O172" s="34">
        <f t="shared" si="52"/>
        <v>165.5623986</v>
      </c>
      <c r="P172" s="34">
        <f t="shared" si="52"/>
        <v>108.4769443</v>
      </c>
      <c r="Q172" s="34">
        <f t="shared" si="52"/>
        <v>102.3501301</v>
      </c>
      <c r="R172" s="34">
        <f t="shared" si="52"/>
        <v>133.3648059</v>
      </c>
      <c r="S172" s="34">
        <f t="shared" si="52"/>
        <v>151.1236159</v>
      </c>
      <c r="T172" s="34">
        <f t="shared" si="52"/>
        <v>216.9635878</v>
      </c>
      <c r="U172" s="34">
        <f t="shared" si="52"/>
        <v>122.075665</v>
      </c>
      <c r="V172" s="34">
        <f t="shared" si="52"/>
        <v>160.6634072</v>
      </c>
      <c r="W172" s="34">
        <f t="shared" si="52"/>
        <v>158.8744029</v>
      </c>
      <c r="X172" s="34">
        <f t="shared" si="52"/>
        <v>155.7441742</v>
      </c>
      <c r="Y172" s="34">
        <f t="shared" si="52"/>
        <v>210.656337</v>
      </c>
      <c r="Z172" s="34">
        <f t="shared" si="52"/>
        <v>365.38164</v>
      </c>
      <c r="AA172" s="34">
        <f t="shared" si="52"/>
        <v>202.760909</v>
      </c>
      <c r="AB172" s="34">
        <f t="shared" si="52"/>
        <v>224.723548</v>
      </c>
      <c r="AC172" s="34">
        <f t="shared" si="52"/>
        <v>197.7263907</v>
      </c>
      <c r="AD172" s="34">
        <f t="shared" si="52"/>
        <v>215.6132976</v>
      </c>
      <c r="AE172" s="34">
        <f t="shared" si="52"/>
        <v>163.4051931</v>
      </c>
      <c r="AF172" s="34">
        <f t="shared" si="52"/>
        <v>159.391048</v>
      </c>
    </row>
    <row r="173" collapsed="1">
      <c r="A173" s="25" t="s">
        <v>130</v>
      </c>
      <c r="B173" s="66">
        <f>'DTC - P&amp;L'!B38/'DTC - P&amp;L'!B43</f>
        <v>120.5412759</v>
      </c>
      <c r="C173" s="66">
        <f>'DTC - P&amp;L'!C38/'DTC - P&amp;L'!C43</f>
        <v>116.6278206</v>
      </c>
      <c r="D173" s="66">
        <f>'DTC - P&amp;L'!D38/'DTC - P&amp;L'!D43</f>
        <v>123.358637</v>
      </c>
      <c r="E173" s="66">
        <f>'DTC - P&amp;L'!E38/'DTC - P&amp;L'!E43</f>
        <v>139.8064206</v>
      </c>
      <c r="F173" s="66">
        <f>'DTC - P&amp;L'!F38/'DTC - P&amp;L'!F43</f>
        <v>123.1529987</v>
      </c>
      <c r="G173" s="66">
        <f>'DTC - P&amp;L'!G38/'DTC - P&amp;L'!G43</f>
        <v>155.2863367</v>
      </c>
      <c r="H173" s="66">
        <f>'DTC - P&amp;L'!H38/'DTC - P&amp;L'!H43</f>
        <v>163.1638599</v>
      </c>
      <c r="I173" s="66">
        <f>'DTC - P&amp;L'!I38/'DTC - P&amp;L'!I43</f>
        <v>177.6536927</v>
      </c>
      <c r="J173" s="66">
        <f>'DTC - P&amp;L'!J38/'DTC - P&amp;L'!J43</f>
        <v>161.8416467</v>
      </c>
      <c r="K173" s="66">
        <f>'DTC - P&amp;L'!K38/'DTC - P&amp;L'!K43</f>
        <v>132.807019</v>
      </c>
      <c r="L173" s="66">
        <f>'DTC - P&amp;L'!L38/'DTC - P&amp;L'!L43</f>
        <v>216.3485815</v>
      </c>
      <c r="M173" s="66">
        <f>'DTC - P&amp;L'!M38/'DTC - P&amp;L'!M43</f>
        <v>172.617334</v>
      </c>
      <c r="N173" s="66">
        <f>'DTC - P&amp;L'!N38/'DTC - P&amp;L'!N43</f>
        <v>171.2890558</v>
      </c>
      <c r="O173" s="66">
        <f>'DTC - P&amp;L'!O38/'DTC - P&amp;L'!O43</f>
        <v>183.4366217</v>
      </c>
      <c r="P173" s="66">
        <f>'DTC - P&amp;L'!P38/'DTC - P&amp;L'!P43</f>
        <v>186.5910366</v>
      </c>
      <c r="Q173" s="66">
        <f>'DTC - P&amp;L'!Q38/'DTC - P&amp;L'!Q43</f>
        <v>152.3957733</v>
      </c>
      <c r="R173" s="66">
        <f>'DTC - P&amp;L'!R38/'DTC - P&amp;L'!R43</f>
        <v>183.4583017</v>
      </c>
      <c r="S173" s="66">
        <f>'DTC - P&amp;L'!S38/'DTC - P&amp;L'!S43</f>
        <v>191.1234438</v>
      </c>
      <c r="T173" s="66">
        <f>'DTC - P&amp;L'!T38/'DTC - P&amp;L'!T43</f>
        <v>191.7914168</v>
      </c>
      <c r="U173" s="66">
        <f>'DTC - P&amp;L'!U38/'DTC - P&amp;L'!U43</f>
        <v>190.0510636</v>
      </c>
      <c r="V173" s="66">
        <f>'DTC - P&amp;L'!V38/'DTC - P&amp;L'!V43</f>
        <v>202.6119841</v>
      </c>
      <c r="W173" s="66">
        <f>'DTC - P&amp;L'!W38/'DTC - P&amp;L'!W43</f>
        <v>207.2406683</v>
      </c>
      <c r="X173" s="66">
        <f>'DTC - P&amp;L'!X38/'DTC - P&amp;L'!X43</f>
        <v>224.1635559</v>
      </c>
      <c r="Y173" s="66">
        <f>'DTC - P&amp;L'!Y38/'DTC - P&amp;L'!Y43</f>
        <v>232.9519174</v>
      </c>
      <c r="Z173" s="66">
        <f>'DTC - P&amp;L'!Z38/'DTC - P&amp;L'!Z43</f>
        <v>214.1493477</v>
      </c>
      <c r="AA173" s="66">
        <f>'DTC - P&amp;L'!AA38/'DTC - P&amp;L'!AA43</f>
        <v>204.7084879</v>
      </c>
      <c r="AB173" s="66">
        <f>'DTC - P&amp;L'!AB38/'DTC - P&amp;L'!AB43</f>
        <v>209.2929246</v>
      </c>
      <c r="AC173" s="66">
        <f>'DTC - P&amp;L'!AC38/'DTC - P&amp;L'!AC43</f>
        <v>211.0700227</v>
      </c>
      <c r="AD173" s="66">
        <f>'DTC - P&amp;L'!AD38/'DTC - P&amp;L'!AD43</f>
        <v>210.9549385</v>
      </c>
      <c r="AE173" s="66">
        <f>'DTC - P&amp;L'!AE38/'DTC - P&amp;L'!AE43</f>
        <v>216.1517597</v>
      </c>
      <c r="AF173" s="66">
        <f>'DTC - P&amp;L'!AF38/'DTC - P&amp;L'!AF43</f>
        <v>219.9525646</v>
      </c>
    </row>
    <row r="174" hidden="1" outlineLevel="1">
      <c r="A174" s="25" t="s">
        <v>131</v>
      </c>
      <c r="B174" s="66">
        <f>'DTC US&amp;CA - P&amp;L'!B6/'DTC US&amp;CA - P&amp;L'!B11</f>
        <v>117.4725498</v>
      </c>
      <c r="C174" s="66">
        <f>'DTC US&amp;CA - P&amp;L'!C6/'DTC US&amp;CA - P&amp;L'!C11</f>
        <v>116.1698578</v>
      </c>
      <c r="D174" s="66">
        <f>'DTC US&amp;CA - P&amp;L'!D6/'DTC US&amp;CA - P&amp;L'!D11</f>
        <v>122.7998049</v>
      </c>
      <c r="E174" s="66">
        <f>'DTC US&amp;CA - P&amp;L'!E6/'DTC US&amp;CA - P&amp;L'!E11</f>
        <v>139.3019266</v>
      </c>
      <c r="F174" s="66">
        <f>'DTC US&amp;CA - P&amp;L'!F6/'DTC US&amp;CA - P&amp;L'!F11</f>
        <v>121.8381992</v>
      </c>
      <c r="G174" s="66">
        <f>'DTC US&amp;CA - P&amp;L'!G6/'DTC US&amp;CA - P&amp;L'!G11</f>
        <v>147.7457055</v>
      </c>
      <c r="H174" s="66">
        <f>'DTC US&amp;CA - P&amp;L'!H6/'DTC US&amp;CA - P&amp;L'!H11</f>
        <v>155.8301899</v>
      </c>
      <c r="I174" s="66">
        <f>'DTC US&amp;CA - P&amp;L'!I6/'DTC US&amp;CA - P&amp;L'!I11</f>
        <v>170.5032704</v>
      </c>
      <c r="J174" s="66">
        <f>'DTC US&amp;CA - P&amp;L'!J6/'DTC US&amp;CA - P&amp;L'!J11</f>
        <v>155.8396552</v>
      </c>
      <c r="K174" s="66">
        <f>'DTC US&amp;CA - P&amp;L'!K6/'DTC US&amp;CA - P&amp;L'!K11</f>
        <v>130.79985</v>
      </c>
      <c r="L174" s="66">
        <f>'DTC US&amp;CA - P&amp;L'!L6/'DTC US&amp;CA - P&amp;L'!L11</f>
        <v>213.4600585</v>
      </c>
      <c r="M174" s="66">
        <f>'DTC US&amp;CA - P&amp;L'!M6/'DTC US&amp;CA - P&amp;L'!M11</f>
        <v>171.0751942</v>
      </c>
      <c r="N174" s="66">
        <f>'DTC US&amp;CA - P&amp;L'!N6/'DTC US&amp;CA - P&amp;L'!N11</f>
        <v>168.1505691</v>
      </c>
      <c r="O174" s="66">
        <f>'DTC US&amp;CA - P&amp;L'!O6/'DTC US&amp;CA - P&amp;L'!O11</f>
        <v>168.9944828</v>
      </c>
      <c r="P174" s="66">
        <f>'DTC US&amp;CA - P&amp;L'!P6/'DTC US&amp;CA - P&amp;L'!P11</f>
        <v>188.0829348</v>
      </c>
      <c r="Q174" s="66">
        <f>'DTC US&amp;CA - P&amp;L'!Q6/'DTC US&amp;CA - P&amp;L'!Q11</f>
        <v>152.5444554</v>
      </c>
      <c r="R174" s="66">
        <f>'DTC US&amp;CA - P&amp;L'!R6/'DTC US&amp;CA - P&amp;L'!R11</f>
        <v>179.8849153</v>
      </c>
      <c r="S174" s="66">
        <f>'DTC US&amp;CA - P&amp;L'!S6/'DTC US&amp;CA - P&amp;L'!S11</f>
        <v>191.8527215</v>
      </c>
      <c r="T174" s="66">
        <f>'DTC US&amp;CA - P&amp;L'!T6/'DTC US&amp;CA - P&amp;L'!T11</f>
        <v>181.8159494</v>
      </c>
      <c r="U174" s="66">
        <f>'DTC US&amp;CA - P&amp;L'!U6/'DTC US&amp;CA - P&amp;L'!U11</f>
        <v>190.0110294</v>
      </c>
      <c r="V174" s="66">
        <f>'DTC US&amp;CA - P&amp;L'!V6/'DTC US&amp;CA - P&amp;L'!V11</f>
        <v>203.9828676</v>
      </c>
      <c r="W174" s="66">
        <f>'DTC US&amp;CA - P&amp;L'!W6/'DTC US&amp;CA - P&amp;L'!W11</f>
        <v>205.6103521</v>
      </c>
      <c r="X174" s="66">
        <f>'DTC US&amp;CA - P&amp;L'!X6/'DTC US&amp;CA - P&amp;L'!X11</f>
        <v>225.1283429</v>
      </c>
      <c r="Y174" s="66">
        <f>'DTC US&amp;CA - P&amp;L'!Y6/'DTC US&amp;CA - P&amp;L'!Y11</f>
        <v>232.4814815</v>
      </c>
      <c r="Z174" s="66">
        <f>'DTC US&amp;CA - P&amp;L'!Z6/'DTC US&amp;CA - P&amp;L'!Z11</f>
        <v>206.711694</v>
      </c>
      <c r="AA174" s="66">
        <f>'DTC US&amp;CA - P&amp;L'!AA6/'DTC US&amp;CA - P&amp;L'!AA11</f>
        <v>203.0296983</v>
      </c>
      <c r="AB174" s="66">
        <f>'DTC US&amp;CA - P&amp;L'!AB6/'DTC US&amp;CA - P&amp;L'!AB11</f>
        <v>206.3543931</v>
      </c>
      <c r="AC174" s="66">
        <f>'DTC US&amp;CA - P&amp;L'!AC6/'DTC US&amp;CA - P&amp;L'!AC11</f>
        <v>211.5324257</v>
      </c>
      <c r="AD174" s="66">
        <f>'DTC US&amp;CA - P&amp;L'!AD6/'DTC US&amp;CA - P&amp;L'!AD11</f>
        <v>208.6930899</v>
      </c>
      <c r="AE174" s="66">
        <f>'DTC US&amp;CA - P&amp;L'!AE6/'DTC US&amp;CA - P&amp;L'!AE11</f>
        <v>219.341087</v>
      </c>
      <c r="AF174" s="66">
        <f>'DTC US&amp;CA - P&amp;L'!AF6/'DTC US&amp;CA - P&amp;L'!AF11</f>
        <v>222.9650314</v>
      </c>
    </row>
    <row r="175" hidden="1" outlineLevel="1">
      <c r="A175" s="25" t="s">
        <v>132</v>
      </c>
      <c r="B175" s="66">
        <f>'DTC EU - P&amp;L'!B6/'DTC EU - P&amp;L'!B11</f>
        <v>274.591328</v>
      </c>
      <c r="C175" s="66">
        <f>'DTC EU - P&amp;L'!C6/'DTC EU - P&amp;L'!C11</f>
        <v>140.7853575</v>
      </c>
      <c r="D175" s="66">
        <f>'DTC EU - P&amp;L'!D6/'DTC EU - P&amp;L'!D11</f>
        <v>132.9053527</v>
      </c>
      <c r="E175" s="66">
        <f>'DTC EU - P&amp;L'!E6/'DTC EU - P&amp;L'!E11</f>
        <v>158.13637</v>
      </c>
      <c r="F175" s="66">
        <f>'DTC EU - P&amp;L'!F6/'DTC EU - P&amp;L'!F11</f>
        <v>237.540555</v>
      </c>
      <c r="G175" s="66">
        <f>'DTC EU - P&amp;L'!G6/'DTC EU - P&amp;L'!G11</f>
        <v>308.9266969</v>
      </c>
      <c r="H175" s="66">
        <f>'DTC EU - P&amp;L'!H6/'DTC EU - P&amp;L'!H11</f>
        <v>268.5020291</v>
      </c>
      <c r="I175" s="66">
        <f>'DTC EU - P&amp;L'!I6/'DTC EU - P&amp;L'!I11</f>
        <v>340.0704279</v>
      </c>
      <c r="J175" s="66">
        <f>'DTC EU - P&amp;L'!J6/'DTC EU - P&amp;L'!J11</f>
        <v>256.78224</v>
      </c>
      <c r="K175" s="66">
        <f>'DTC EU - P&amp;L'!K6/'DTC EU - P&amp;L'!K11</f>
        <v>233.1654675</v>
      </c>
      <c r="L175" s="66">
        <f>'DTC EU - P&amp;L'!L6/'DTC EU - P&amp;L'!L11</f>
        <v>315.136068</v>
      </c>
      <c r="M175" s="66">
        <f>'DTC EU - P&amp;L'!M6/'DTC EU - P&amp;L'!M11</f>
        <v>218.0003057</v>
      </c>
      <c r="N175" s="66">
        <f>'DTC EU - P&amp;L'!N6/'DTC EU - P&amp;L'!N11</f>
        <v>235.6280333</v>
      </c>
      <c r="O175" s="66">
        <f>'DTC EU - P&amp;L'!O6/'DTC EU - P&amp;L'!O11</f>
        <v>602.25865</v>
      </c>
      <c r="P175" s="66">
        <f>'DTC EU - P&amp;L'!P6/'DTC EU - P&amp;L'!P11</f>
        <v>159.14011</v>
      </c>
      <c r="Q175" s="66">
        <f>'DTC EU - P&amp;L'!Q6/'DTC EU - P&amp;L'!Q11</f>
        <v>147.3901417</v>
      </c>
      <c r="R175" s="66">
        <f>'DTC EU - P&amp;L'!R6/'DTC EU - P&amp;L'!R11</f>
        <v>243.6953871</v>
      </c>
      <c r="S175" s="66">
        <f>'DTC EU - P&amp;L'!S6/'DTC EU - P&amp;L'!S11</f>
        <v>183.9218265</v>
      </c>
      <c r="T175" s="66">
        <f>'DTC EU - P&amp;L'!T6/'DTC EU - P&amp;L'!T11</f>
        <v>248.0815543</v>
      </c>
      <c r="U175" s="66">
        <f>'DTC EU - P&amp;L'!U6/'DTC EU - P&amp;L'!U11</f>
        <v>192.773385</v>
      </c>
      <c r="V175" s="66">
        <f>'DTC EU - P&amp;L'!V6/'DTC EU - P&amp;L'!V11</f>
        <v>175.9776743</v>
      </c>
      <c r="W175" s="66">
        <f>'DTC EU - P&amp;L'!W6/'DTC EU - P&amp;L'!W11</f>
        <v>245.8248173</v>
      </c>
      <c r="X175" s="66">
        <f>'DTC EU - P&amp;L'!X6/'DTC EU - P&amp;L'!X11</f>
        <v>200.0438807</v>
      </c>
      <c r="Y175" s="66">
        <f>'DTC EU - P&amp;L'!Y6/'DTC EU - P&amp;L'!Y11</f>
        <v>243.8391484</v>
      </c>
      <c r="Z175" s="66">
        <f>'DTC EU - P&amp;L'!Z6/'DTC EU - P&amp;L'!Z11</f>
        <v>365.38164</v>
      </c>
      <c r="AA175" s="66">
        <f>'DTC EU - P&amp;L'!AA6/'DTC EU - P&amp;L'!AA11</f>
        <v>221.6423657</v>
      </c>
      <c r="AB175" s="66">
        <f>'DTC EU - P&amp;L'!AB6/'DTC EU - P&amp;L'!AB11</f>
        <v>241.065797</v>
      </c>
      <c r="AC175" s="66">
        <f>'DTC EU - P&amp;L'!AC6/'DTC EU - P&amp;L'!AC11</f>
        <v>197.7263907</v>
      </c>
      <c r="AD175" s="66">
        <f>'DTC EU - P&amp;L'!AD6/'DTC EU - P&amp;L'!AD11</f>
        <v>261.2810694</v>
      </c>
      <c r="AE175" s="66">
        <f>'DTC EU - P&amp;L'!AE6/'DTC EU - P&amp;L'!AE11</f>
        <v>167.2487413</v>
      </c>
      <c r="AF175" s="66">
        <f>'DTC EU - P&amp;L'!AF6/'DTC EU - P&amp;L'!AF11</f>
        <v>166.7323167</v>
      </c>
    </row>
    <row r="176" collapsed="1">
      <c r="A176" s="25" t="s">
        <v>133</v>
      </c>
      <c r="B176" s="66">
        <f t="shared" ref="B176:AF176" si="53">(B177*(B83-B209) + B178*(B89-B210)) / ((B83-B209)+ (B89-B210))</f>
        <v>132.8226327</v>
      </c>
      <c r="C176" s="66">
        <f t="shared" si="53"/>
        <v>140.8175067</v>
      </c>
      <c r="D176" s="66">
        <f t="shared" si="53"/>
        <v>144.9032839</v>
      </c>
      <c r="E176" s="66">
        <f t="shared" si="53"/>
        <v>150.5528346</v>
      </c>
      <c r="F176" s="66">
        <f t="shared" si="53"/>
        <v>139.7937472</v>
      </c>
      <c r="G176" s="66">
        <f t="shared" si="53"/>
        <v>171.2982328</v>
      </c>
      <c r="H176" s="66">
        <f t="shared" si="53"/>
        <v>189.6205442</v>
      </c>
      <c r="I176" s="66">
        <f t="shared" si="53"/>
        <v>195.7626092</v>
      </c>
      <c r="J176" s="66">
        <f t="shared" si="53"/>
        <v>179.8958395</v>
      </c>
      <c r="K176" s="66">
        <f t="shared" si="53"/>
        <v>175.0093404</v>
      </c>
      <c r="L176" s="66">
        <f t="shared" si="53"/>
        <v>237.5924656</v>
      </c>
      <c r="M176" s="66">
        <f t="shared" si="53"/>
        <v>189.5050789</v>
      </c>
      <c r="N176" s="66">
        <f t="shared" si="53"/>
        <v>192.7319745</v>
      </c>
      <c r="O176" s="66">
        <f t="shared" si="53"/>
        <v>202.362346</v>
      </c>
      <c r="P176" s="66">
        <f t="shared" si="53"/>
        <v>206.8363297</v>
      </c>
      <c r="Q176" s="66">
        <f t="shared" si="53"/>
        <v>171.6464951</v>
      </c>
      <c r="R176" s="66">
        <f t="shared" si="53"/>
        <v>192.3090789</v>
      </c>
      <c r="S176" s="66">
        <f t="shared" si="53"/>
        <v>208.2093272</v>
      </c>
      <c r="T176" s="66">
        <f t="shared" si="53"/>
        <v>210.9617947</v>
      </c>
      <c r="U176" s="66">
        <f t="shared" si="53"/>
        <v>202.5022608</v>
      </c>
      <c r="V176" s="66">
        <f t="shared" si="53"/>
        <v>225.2701817</v>
      </c>
      <c r="W176" s="66">
        <f t="shared" si="53"/>
        <v>226.9965158</v>
      </c>
      <c r="X176" s="66">
        <f t="shared" si="53"/>
        <v>239.1238868</v>
      </c>
      <c r="Y176" s="66">
        <f t="shared" si="53"/>
        <v>243.3187273</v>
      </c>
      <c r="Z176" s="66">
        <f t="shared" si="53"/>
        <v>220.8589104</v>
      </c>
      <c r="AA176" s="66">
        <f t="shared" si="53"/>
        <v>220.97885</v>
      </c>
      <c r="AB176" s="66">
        <f t="shared" si="53"/>
        <v>220.5822675</v>
      </c>
      <c r="AC176" s="66">
        <f t="shared" si="53"/>
        <v>223.7709494</v>
      </c>
      <c r="AD176" s="66">
        <f t="shared" si="53"/>
        <v>219.0474725</v>
      </c>
      <c r="AE176" s="66">
        <f t="shared" si="53"/>
        <v>229.9236093</v>
      </c>
      <c r="AF176" s="66">
        <f t="shared" si="53"/>
        <v>233.8648594</v>
      </c>
    </row>
    <row r="177" hidden="1" outlineLevel="1">
      <c r="A177" s="85" t="s">
        <v>134</v>
      </c>
      <c r="B177" s="86">
        <v>128.67</v>
      </c>
      <c r="C177" s="86">
        <v>139.82</v>
      </c>
      <c r="D177" s="86">
        <v>143.22</v>
      </c>
      <c r="E177" s="86">
        <v>151.08</v>
      </c>
      <c r="F177" s="86">
        <v>137.8</v>
      </c>
      <c r="G177" s="86">
        <v>162.56</v>
      </c>
      <c r="H177" s="86">
        <v>182.39</v>
      </c>
      <c r="I177" s="86">
        <v>188.11</v>
      </c>
      <c r="J177" s="86">
        <v>173.47</v>
      </c>
      <c r="K177" s="86">
        <v>173.22</v>
      </c>
      <c r="L177" s="86">
        <v>235.12</v>
      </c>
      <c r="M177" s="86">
        <v>187.39</v>
      </c>
      <c r="N177" s="86">
        <v>188.71</v>
      </c>
      <c r="O177" s="86">
        <v>185.7</v>
      </c>
      <c r="P177" s="86">
        <v>206.46</v>
      </c>
      <c r="Q177" s="87">
        <v>172.63</v>
      </c>
      <c r="R177" s="86">
        <v>190.55</v>
      </c>
      <c r="S177" s="86">
        <v>207.2</v>
      </c>
      <c r="T177" s="86">
        <v>199.58</v>
      </c>
      <c r="U177" s="86">
        <v>202.67</v>
      </c>
      <c r="V177" s="86">
        <v>225.02</v>
      </c>
      <c r="W177" s="86">
        <v>225.96</v>
      </c>
      <c r="X177" s="86">
        <v>240.96</v>
      </c>
      <c r="Y177" s="86">
        <v>243.42</v>
      </c>
      <c r="Z177" s="86">
        <v>212.78</v>
      </c>
      <c r="AA177" s="86">
        <v>219.24</v>
      </c>
      <c r="AB177" s="86">
        <v>218.0</v>
      </c>
      <c r="AC177" s="86">
        <v>223.85</v>
      </c>
      <c r="AD177" s="86">
        <v>216.81</v>
      </c>
      <c r="AE177" s="86">
        <v>232.79</v>
      </c>
      <c r="AF177" s="86">
        <v>236.31</v>
      </c>
    </row>
    <row r="178" hidden="1" outlineLevel="1">
      <c r="A178" s="85" t="s">
        <v>135</v>
      </c>
      <c r="B178" s="86">
        <f t="shared" ref="B178:AF178" si="54">B198*B121</f>
        <v>330.072688</v>
      </c>
      <c r="C178" s="86">
        <f t="shared" si="54"/>
        <v>219.620538</v>
      </c>
      <c r="D178" s="86">
        <f t="shared" si="54"/>
        <v>177.72732</v>
      </c>
      <c r="E178" s="86">
        <f t="shared" si="54"/>
        <v>128.939055</v>
      </c>
      <c r="F178" s="86">
        <f t="shared" si="54"/>
        <v>339.168465</v>
      </c>
      <c r="G178" s="86">
        <f t="shared" si="54"/>
        <v>308.925399</v>
      </c>
      <c r="H178" s="86">
        <f t="shared" si="54"/>
        <v>268.499208</v>
      </c>
      <c r="I178" s="86">
        <f t="shared" si="54"/>
        <v>340.068954</v>
      </c>
      <c r="J178" s="86">
        <f t="shared" si="54"/>
        <v>273.070512</v>
      </c>
      <c r="K178" s="86">
        <f t="shared" si="54"/>
        <v>233.162902</v>
      </c>
      <c r="L178" s="86">
        <f t="shared" si="54"/>
        <v>324.746877</v>
      </c>
      <c r="M178" s="86">
        <f t="shared" si="54"/>
        <v>247.317235</v>
      </c>
      <c r="N178" s="86">
        <f t="shared" si="54"/>
        <v>270.75828</v>
      </c>
      <c r="O178" s="86">
        <f t="shared" si="54"/>
        <v>602.25865</v>
      </c>
      <c r="P178" s="86">
        <f t="shared" si="54"/>
        <v>216.370015</v>
      </c>
      <c r="Q178" s="86">
        <f t="shared" si="54"/>
        <v>147.386708</v>
      </c>
      <c r="R178" s="86">
        <f t="shared" si="54"/>
        <v>217.815723</v>
      </c>
      <c r="S178" s="86">
        <f t="shared" si="54"/>
        <v>219.770712</v>
      </c>
      <c r="T178" s="86">
        <f t="shared" si="54"/>
        <v>277.084602</v>
      </c>
      <c r="U178" s="86">
        <f t="shared" si="54"/>
        <v>192.773385</v>
      </c>
      <c r="V178" s="86">
        <f t="shared" si="54"/>
        <v>230.323852</v>
      </c>
      <c r="W178" s="86">
        <f t="shared" si="54"/>
        <v>245.826552</v>
      </c>
      <c r="X178" s="86">
        <f t="shared" si="54"/>
        <v>200.040905</v>
      </c>
      <c r="Y178" s="86">
        <f t="shared" si="54"/>
        <v>240.93882</v>
      </c>
      <c r="Z178" s="86">
        <f t="shared" si="54"/>
        <v>365.38164</v>
      </c>
      <c r="AA178" s="86">
        <f t="shared" si="54"/>
        <v>238.01958</v>
      </c>
      <c r="AB178" s="86">
        <f t="shared" si="54"/>
        <v>246.06064</v>
      </c>
      <c r="AC178" s="86">
        <f t="shared" si="54"/>
        <v>221.438957</v>
      </c>
      <c r="AD178" s="86">
        <f t="shared" si="54"/>
        <v>261.279766</v>
      </c>
      <c r="AE178" s="86">
        <f t="shared" si="54"/>
        <v>172.954095</v>
      </c>
      <c r="AF178" s="86">
        <f t="shared" si="54"/>
        <v>186.35927</v>
      </c>
    </row>
    <row r="179" collapsed="1">
      <c r="A179" s="25" t="s">
        <v>136</v>
      </c>
      <c r="B179" s="34">
        <f t="shared" ref="B179:AF179" si="55">(B180*B209 + B181*B210) / (B209 + B210)</f>
        <v>91.34039409</v>
      </c>
      <c r="C179" s="34">
        <f t="shared" si="55"/>
        <v>89.95140792</v>
      </c>
      <c r="D179" s="34">
        <f t="shared" si="55"/>
        <v>90.32926275</v>
      </c>
      <c r="E179" s="34">
        <f t="shared" si="55"/>
        <v>92.14129601</v>
      </c>
      <c r="F179" s="34">
        <f t="shared" si="55"/>
        <v>89.98025508</v>
      </c>
      <c r="G179" s="34">
        <f t="shared" si="55"/>
        <v>91.13523378</v>
      </c>
      <c r="H179" s="34">
        <f t="shared" si="55"/>
        <v>90.73073998</v>
      </c>
      <c r="I179" s="34">
        <f t="shared" si="55"/>
        <v>91.45652303</v>
      </c>
      <c r="J179" s="34">
        <f t="shared" si="55"/>
        <v>89.91279488</v>
      </c>
      <c r="K179" s="34">
        <f t="shared" si="55"/>
        <v>86.09142524</v>
      </c>
      <c r="L179" s="34">
        <f t="shared" si="55"/>
        <v>92.58072183</v>
      </c>
      <c r="M179" s="34">
        <f t="shared" si="55"/>
        <v>92.03466392</v>
      </c>
      <c r="N179" s="34">
        <f t="shared" si="55"/>
        <v>92.08010072</v>
      </c>
      <c r="O179" s="34">
        <f t="shared" si="55"/>
        <v>91.30344876</v>
      </c>
      <c r="P179" s="34">
        <f t="shared" si="55"/>
        <v>91.37251667</v>
      </c>
      <c r="Q179" s="34">
        <f t="shared" si="55"/>
        <v>90.34046748</v>
      </c>
      <c r="R179" s="34">
        <f t="shared" si="55"/>
        <v>95.02405442</v>
      </c>
      <c r="S179" s="34">
        <f t="shared" si="55"/>
        <v>94.1437259</v>
      </c>
      <c r="T179" s="34">
        <f t="shared" si="55"/>
        <v>95.3893875</v>
      </c>
      <c r="U179" s="34">
        <f t="shared" si="55"/>
        <v>92.58881253</v>
      </c>
      <c r="V179" s="34">
        <f t="shared" si="55"/>
        <v>96.32719423</v>
      </c>
      <c r="W179" s="34">
        <f t="shared" si="55"/>
        <v>98.72283715</v>
      </c>
      <c r="X179" s="34">
        <f t="shared" si="55"/>
        <v>93.6437427</v>
      </c>
      <c r="Y179" s="34">
        <f t="shared" si="55"/>
        <v>97.80503999</v>
      </c>
      <c r="Z179" s="34">
        <f t="shared" si="55"/>
        <v>94.32</v>
      </c>
      <c r="AA179" s="34">
        <f t="shared" si="55"/>
        <v>93.69008715</v>
      </c>
      <c r="AB179" s="34">
        <f t="shared" si="55"/>
        <v>94.46250693</v>
      </c>
      <c r="AC179" s="34">
        <f t="shared" si="55"/>
        <v>96.53831688</v>
      </c>
      <c r="AD179" s="34">
        <f t="shared" si="55"/>
        <v>116.1024264</v>
      </c>
      <c r="AE179" s="34">
        <f t="shared" si="55"/>
        <v>105.5007931</v>
      </c>
      <c r="AF179" s="34">
        <f t="shared" si="55"/>
        <v>99.86794757</v>
      </c>
    </row>
    <row r="180" hidden="1" outlineLevel="1">
      <c r="A180" s="85" t="s">
        <v>137</v>
      </c>
      <c r="B180" s="88">
        <v>91.3</v>
      </c>
      <c r="C180" s="88">
        <v>89.93</v>
      </c>
      <c r="D180" s="88">
        <v>90.47</v>
      </c>
      <c r="E180" s="88">
        <v>92.01</v>
      </c>
      <c r="F180" s="88">
        <v>89.94</v>
      </c>
      <c r="G180" s="88">
        <v>91.02</v>
      </c>
      <c r="H180" s="88">
        <v>90.65</v>
      </c>
      <c r="I180" s="88">
        <v>91.38</v>
      </c>
      <c r="J180" s="88">
        <v>89.75</v>
      </c>
      <c r="K180" s="88">
        <v>85.77</v>
      </c>
      <c r="L180" s="88">
        <v>92.6</v>
      </c>
      <c r="M180" s="88">
        <v>92.12</v>
      </c>
      <c r="N180" s="88">
        <v>92.12</v>
      </c>
      <c r="O180" s="88">
        <v>91.24</v>
      </c>
      <c r="P180" s="88">
        <v>91.4</v>
      </c>
      <c r="Q180" s="89">
        <v>90.28</v>
      </c>
      <c r="R180" s="88">
        <v>94.48</v>
      </c>
      <c r="S180" s="88">
        <v>94.04</v>
      </c>
      <c r="T180" s="88">
        <v>94.46</v>
      </c>
      <c r="U180" s="88">
        <v>92.57</v>
      </c>
      <c r="V180" s="88">
        <v>96.92</v>
      </c>
      <c r="W180" s="88">
        <v>99.01</v>
      </c>
      <c r="X180" s="88">
        <v>93.64</v>
      </c>
      <c r="Y180" s="88">
        <v>96.55</v>
      </c>
      <c r="Z180" s="88">
        <v>94.32</v>
      </c>
      <c r="AA180" s="88">
        <v>93.13</v>
      </c>
      <c r="AB180" s="88">
        <v>93.61</v>
      </c>
      <c r="AC180" s="88">
        <v>97.19</v>
      </c>
      <c r="AD180" s="88">
        <v>117.18</v>
      </c>
      <c r="AE180" s="88">
        <v>104.39</v>
      </c>
      <c r="AF180" s="88">
        <v>100.02</v>
      </c>
    </row>
    <row r="181" hidden="1" outlineLevel="1">
      <c r="A181" s="85" t="s">
        <v>138</v>
      </c>
      <c r="B181" s="88">
        <f t="shared" ref="B181:AF181" si="56">B199*B121</f>
        <v>92.320569</v>
      </c>
      <c r="C181" s="88">
        <f t="shared" si="56"/>
        <v>90.54612</v>
      </c>
      <c r="D181" s="88">
        <f t="shared" si="56"/>
        <v>85.342112</v>
      </c>
      <c r="E181" s="88">
        <f t="shared" si="56"/>
        <v>99.047466</v>
      </c>
      <c r="F181" s="88">
        <f t="shared" si="56"/>
        <v>90.962235</v>
      </c>
      <c r="G181" s="88">
        <f t="shared" si="56"/>
        <v>93.436617</v>
      </c>
      <c r="H181" s="88">
        <f t="shared" si="56"/>
        <v>93.085656</v>
      </c>
      <c r="I181" s="88">
        <f t="shared" si="56"/>
        <v>92.842683</v>
      </c>
      <c r="J181" s="88">
        <f t="shared" si="56"/>
        <v>92.684592</v>
      </c>
      <c r="K181" s="88">
        <f t="shared" si="56"/>
        <v>92.347738</v>
      </c>
      <c r="L181" s="88">
        <f t="shared" si="56"/>
        <v>92.302743</v>
      </c>
      <c r="M181" s="88">
        <f t="shared" si="56"/>
        <v>90.507148</v>
      </c>
      <c r="N181" s="88">
        <f t="shared" si="56"/>
        <v>91.12571</v>
      </c>
      <c r="O181" s="88">
        <f t="shared" si="56"/>
        <v>92.77969</v>
      </c>
      <c r="P181" s="88">
        <f t="shared" si="56"/>
        <v>90.49305</v>
      </c>
      <c r="Q181" s="88">
        <f t="shared" si="56"/>
        <v>92.698699</v>
      </c>
      <c r="R181" s="88">
        <f t="shared" si="56"/>
        <v>108.026955</v>
      </c>
      <c r="S181" s="88">
        <f t="shared" si="56"/>
        <v>97.188822</v>
      </c>
      <c r="T181" s="88">
        <f t="shared" si="56"/>
        <v>126.789408</v>
      </c>
      <c r="U181" s="88">
        <f t="shared" si="56"/>
        <v>93.796577</v>
      </c>
      <c r="V181" s="88">
        <f t="shared" si="56"/>
        <v>72.25928</v>
      </c>
      <c r="W181" s="88">
        <f t="shared" si="56"/>
        <v>93.661592</v>
      </c>
      <c r="X181" s="88">
        <f t="shared" si="56"/>
        <v>93.724585</v>
      </c>
      <c r="Y181" s="88">
        <f t="shared" si="56"/>
        <v>150.098373</v>
      </c>
      <c r="Z181" s="88">
        <f t="shared" si="56"/>
        <v>0</v>
      </c>
      <c r="AA181" s="88">
        <f t="shared" si="56"/>
        <v>102.011382</v>
      </c>
      <c r="AB181" s="88">
        <f t="shared" si="56"/>
        <v>118.048532</v>
      </c>
      <c r="AC181" s="88">
        <f t="shared" si="56"/>
        <v>55.48228</v>
      </c>
      <c r="AD181" s="88">
        <f t="shared" si="56"/>
        <v>93.832573</v>
      </c>
      <c r="AE181" s="88">
        <f t="shared" si="56"/>
        <v>116.23846</v>
      </c>
      <c r="AF181" s="88">
        <f t="shared" si="56"/>
        <v>96.47211</v>
      </c>
    </row>
    <row r="182" collapsed="1">
      <c r="A182" s="25" t="s">
        <v>139</v>
      </c>
      <c r="B182" s="90">
        <f>(B183*'DTC US&amp;CA - P&amp;L'!B624 + B184*'DTC EU - P&amp;L'!B625) / ('DTC US&amp;CA - P&amp;L'!B624 + 'DTC EU - P&amp;L'!B625)</f>
        <v>82.11752565</v>
      </c>
      <c r="C182" s="90">
        <f>(C183*'DTC US&amp;CA - P&amp;L'!C624 + C184*'DTC EU - P&amp;L'!C625) / ('DTC US&amp;CA - P&amp;L'!C624 + 'DTC EU - P&amp;L'!C625)</f>
        <v>46.26219309</v>
      </c>
      <c r="D182" s="90">
        <f>(D183*'DTC US&amp;CA - P&amp;L'!D624 + D184*'DTC EU - P&amp;L'!D625) / ('DTC US&amp;CA - P&amp;L'!D624 + 'DTC EU - P&amp;L'!D625)</f>
        <v>56.70333223</v>
      </c>
      <c r="E182" s="90">
        <f>(E183*'DTC US&amp;CA - P&amp;L'!E624 + E184*'DTC EU - P&amp;L'!E625) / ('DTC US&amp;CA - P&amp;L'!E624 + 'DTC EU - P&amp;L'!E625)</f>
        <v>100.4746315</v>
      </c>
      <c r="F182" s="90">
        <f>(F183*'DTC US&amp;CA - P&amp;L'!F624 + F184*'DTC EU - P&amp;L'!F625) / ('DTC US&amp;CA - P&amp;L'!F624 + 'DTC EU - P&amp;L'!F625)</f>
        <v>69.52</v>
      </c>
      <c r="G182" s="90">
        <f>(G183*'DTC US&amp;CA - P&amp;L'!G624 + G184*'DTC EU - P&amp;L'!G625) / ('DTC US&amp;CA - P&amp;L'!G624 + 'DTC EU - P&amp;L'!G625)</f>
        <v>78.62</v>
      </c>
      <c r="H182" s="90">
        <f>(H183*'DTC US&amp;CA - P&amp;L'!H624 + H184*'DTC EU - P&amp;L'!H625) / ('DTC US&amp;CA - P&amp;L'!H624 + 'DTC EU - P&amp;L'!H625)</f>
        <v>71.96</v>
      </c>
      <c r="I182" s="90">
        <f>(I183*'DTC US&amp;CA - P&amp;L'!I624 + I184*'DTC EU - P&amp;L'!I625) / ('DTC US&amp;CA - P&amp;L'!I624 + 'DTC EU - P&amp;L'!I625)</f>
        <v>84.45</v>
      </c>
      <c r="J182" s="90">
        <f>(J183*'DTC US&amp;CA - P&amp;L'!J624 + J184*'DTC EU - P&amp;L'!J625) / ('DTC US&amp;CA - P&amp;L'!J624 + 'DTC EU - P&amp;L'!J625)</f>
        <v>59.02550069</v>
      </c>
      <c r="K182" s="90">
        <f>(K183*'DTC US&amp;CA - P&amp;L'!K624 + K184*'DTC EU - P&amp;L'!K625) / ('DTC US&amp;CA - P&amp;L'!K624 + 'DTC EU - P&amp;L'!K625)</f>
        <v>50.92</v>
      </c>
      <c r="L182" s="90">
        <f>(L183*'DTC US&amp;CA - P&amp;L'!L624 + L184*'DTC EU - P&amp;L'!L625) / ('DTC US&amp;CA - P&amp;L'!L624 + 'DTC EU - P&amp;L'!L625)</f>
        <v>111.64</v>
      </c>
      <c r="M182" s="90">
        <f>(M183*'DTC US&amp;CA - P&amp;L'!M624 + M184*'DTC EU - P&amp;L'!M625) / ('DTC US&amp;CA - P&amp;L'!M624 + 'DTC EU - P&amp;L'!M625)</f>
        <v>96.72435927</v>
      </c>
      <c r="N182" s="90">
        <f>(N183*'DTC US&amp;CA - P&amp;L'!N624 + N184*'DTC EU - P&amp;L'!N625) / ('DTC US&amp;CA - P&amp;L'!N624 + 'DTC EU - P&amp;L'!N625)</f>
        <v>90.26506667</v>
      </c>
      <c r="O182" s="90">
        <f>(O183*'DTC US&amp;CA - P&amp;L'!O624 + O184*'DTC EU - P&amp;L'!O625) / ('DTC US&amp;CA - P&amp;L'!O624 + 'DTC EU - P&amp;L'!O625)</f>
        <v>88.83</v>
      </c>
      <c r="P182" s="90">
        <f>(P183*'DTC US&amp;CA - P&amp;L'!P624 + P184*'DTC EU - P&amp;L'!P625) / ('DTC US&amp;CA - P&amp;L'!P624 + 'DTC EU - P&amp;L'!P625)</f>
        <v>97.74448889</v>
      </c>
      <c r="Q182" s="90">
        <f>(Q183*'DTC US&amp;CA - P&amp;L'!Q624 + Q184*'DTC EU - P&amp;L'!Q625) / ('DTC US&amp;CA - P&amp;L'!Q624 + 'DTC EU - P&amp;L'!Q625)</f>
        <v>86.83</v>
      </c>
      <c r="R182" s="90">
        <f>(R183*'DTC US&amp;CA - P&amp;L'!R624 + R184*'DTC EU - P&amp;L'!R625) / ('DTC US&amp;CA - P&amp;L'!R624 + 'DTC EU - P&amp;L'!R625)</f>
        <v>156.6768927</v>
      </c>
      <c r="S182" s="90">
        <f>(S183*'DTC US&amp;CA - P&amp;L'!S624 + S184*'DTC EU - P&amp;L'!S625) / ('DTC US&amp;CA - P&amp;L'!S624 + 'DTC EU - P&amp;L'!S625)</f>
        <v>127.8749195</v>
      </c>
      <c r="T182" s="90">
        <f>(T183*'DTC US&amp;CA - P&amp;L'!T624 + T184*'DTC EU - P&amp;L'!T625) / ('DTC US&amp;CA - P&amp;L'!T624 + 'DTC EU - P&amp;L'!T625)</f>
        <v>128.0281316</v>
      </c>
      <c r="U182" s="90">
        <f>(U183*'DTC US&amp;CA - P&amp;L'!U624 + U184*'DTC EU - P&amp;L'!U625) / ('DTC US&amp;CA - P&amp;L'!U624 + 'DTC EU - P&amp;L'!U625)</f>
        <v>116.58</v>
      </c>
      <c r="V182" s="90">
        <f>(V183*'DTC US&amp;CA - P&amp;L'!V624 + V184*'DTC EU - P&amp;L'!V625) / ('DTC US&amp;CA - P&amp;L'!V624 + 'DTC EU - P&amp;L'!V625)</f>
        <v>133.1476353</v>
      </c>
      <c r="W182" s="90">
        <f>(W183*'DTC US&amp;CA - P&amp;L'!W624 + W184*'DTC EU - P&amp;L'!W625) / ('DTC US&amp;CA - P&amp;L'!W624 + 'DTC EU - P&amp;L'!W625)</f>
        <v>138.39</v>
      </c>
      <c r="X182" s="90">
        <f>(X183*'DTC US&amp;CA - P&amp;L'!X624 + X184*'DTC EU - P&amp;L'!X625) / ('DTC US&amp;CA - P&amp;L'!X624 + 'DTC EU - P&amp;L'!X625)</f>
        <v>107.66</v>
      </c>
      <c r="Y182" s="90">
        <f>(Y183*'DTC US&amp;CA - P&amp;L'!Y624 + Y184*'DTC EU - P&amp;L'!Y625) / ('DTC US&amp;CA - P&amp;L'!Y624 + 'DTC EU - P&amp;L'!Y625)</f>
        <v>159.2601012</v>
      </c>
      <c r="Z182" s="90">
        <f>(Z183*'DTC US&amp;CA - P&amp;L'!Z624 + Z184*'DTC EU - P&amp;L'!Z625) / ('DTC US&amp;CA - P&amp;L'!Z624 + 'DTC EU - P&amp;L'!Z625)</f>
        <v>160.85</v>
      </c>
      <c r="AA182" s="90">
        <f>(AA183*'DTC US&amp;CA - P&amp;L'!AA624 + AA184*'DTC EU - P&amp;L'!AA625) / ('DTC US&amp;CA - P&amp;L'!AA624 + 'DTC EU - P&amp;L'!AA625)</f>
        <v>110.89153</v>
      </c>
      <c r="AB182" s="90">
        <f>(AB183*'DTC US&amp;CA - P&amp;L'!AB624 + AB184*'DTC EU - P&amp;L'!AB625) / ('DTC US&amp;CA - P&amp;L'!AB624 + 'DTC EU - P&amp;L'!AB625)</f>
        <v>130.2523496</v>
      </c>
      <c r="AC182" s="90">
        <f>(AC183*'DTC US&amp;CA - P&amp;L'!AC624 + AC184*'DTC EU - P&amp;L'!AC625) / ('DTC US&amp;CA - P&amp;L'!AC624 + 'DTC EU - P&amp;L'!AC625)</f>
        <v>121.6723954</v>
      </c>
      <c r="AD182" s="90">
        <f>(AD183*'DTC US&amp;CA - P&amp;L'!AD624 + AD184*'DTC EU - P&amp;L'!AD625) / ('DTC US&amp;CA - P&amp;L'!AD624 + 'DTC EU - P&amp;L'!AD625)</f>
        <v>163.31</v>
      </c>
      <c r="AE182" s="90">
        <f>(AE183*'DTC US&amp;CA - P&amp;L'!AE624 + AE184*'DTC EU - P&amp;L'!AE625) / ('DTC US&amp;CA - P&amp;L'!AE624 + 'DTC EU - P&amp;L'!AE625)</f>
        <v>133.0369572</v>
      </c>
      <c r="AF182" s="90">
        <f>(AF183*'DTC US&amp;CA - P&amp;L'!AF624 + AF184*'DTC EU - P&amp;L'!AF625) / ('DTC US&amp;CA - P&amp;L'!AF624 + 'DTC EU - P&amp;L'!AF625)</f>
        <v>140.369868</v>
      </c>
    </row>
    <row r="183" hidden="1" outlineLevel="1">
      <c r="A183" s="85" t="s">
        <v>140</v>
      </c>
      <c r="B183" s="88">
        <v>82.6</v>
      </c>
      <c r="C183" s="88">
        <v>45.67</v>
      </c>
      <c r="D183" s="88">
        <v>57.8</v>
      </c>
      <c r="E183" s="88">
        <v>100.6</v>
      </c>
      <c r="F183" s="88">
        <v>69.52</v>
      </c>
      <c r="G183" s="88">
        <v>78.62</v>
      </c>
      <c r="H183" s="88">
        <v>71.96</v>
      </c>
      <c r="I183" s="88">
        <v>84.45</v>
      </c>
      <c r="J183" s="88">
        <v>57.78</v>
      </c>
      <c r="K183" s="88">
        <v>50.92</v>
      </c>
      <c r="L183" s="88">
        <v>111.64</v>
      </c>
      <c r="M183" s="88">
        <v>98.09</v>
      </c>
      <c r="N183" s="88">
        <v>91.43</v>
      </c>
      <c r="O183" s="88">
        <v>88.83</v>
      </c>
      <c r="P183" s="88">
        <v>100.8</v>
      </c>
      <c r="Q183" s="88">
        <v>86.83</v>
      </c>
      <c r="R183" s="88">
        <v>148.6</v>
      </c>
      <c r="S183" s="88">
        <v>131.44</v>
      </c>
      <c r="T183" s="88">
        <v>121.6</v>
      </c>
      <c r="U183" s="88">
        <v>116.58</v>
      </c>
      <c r="V183" s="88">
        <v>138.62</v>
      </c>
      <c r="W183" s="88">
        <v>138.39</v>
      </c>
      <c r="X183" s="88">
        <v>107.66</v>
      </c>
      <c r="Y183" s="88">
        <v>154.16</v>
      </c>
      <c r="Z183" s="88">
        <v>160.85</v>
      </c>
      <c r="AA183" s="88">
        <v>110.76</v>
      </c>
      <c r="AB183" s="88">
        <v>128.62</v>
      </c>
      <c r="AC183" s="88">
        <v>124.32</v>
      </c>
      <c r="AD183" s="88">
        <v>163.31</v>
      </c>
      <c r="AE183" s="88">
        <v>132.36</v>
      </c>
      <c r="AF183" s="88">
        <v>144.05</v>
      </c>
    </row>
    <row r="184" hidden="1" outlineLevel="1">
      <c r="A184" s="85" t="s">
        <v>141</v>
      </c>
      <c r="B184" s="88">
        <f>'DTC EU - P&amp;L'!B623*B121</f>
        <v>52.68659</v>
      </c>
      <c r="C184" s="88">
        <f>'DTC EU - P&amp;L'!C623*C121</f>
        <v>61.95531</v>
      </c>
      <c r="D184" s="88">
        <f>'DTC EU - P&amp;L'!D623*D121</f>
        <v>43.269152</v>
      </c>
      <c r="E184" s="88">
        <f>'DTC EU - P&amp;L'!E623*E121</f>
        <v>93.8301</v>
      </c>
      <c r="F184" s="88">
        <f>'DTC EU - P&amp;L'!F623*F121</f>
        <v>0</v>
      </c>
      <c r="G184" s="88">
        <f>'DTC EU - P&amp;L'!G623*G121</f>
        <v>0</v>
      </c>
      <c r="H184" s="88">
        <f>'DTC EU - P&amp;L'!H623*H121</f>
        <v>0</v>
      </c>
      <c r="I184" s="88">
        <f>'DTC EU - P&amp;L'!I623*I121</f>
        <v>0</v>
      </c>
      <c r="J184" s="88">
        <f>'DTC EU - P&amp;L'!J623*J121</f>
        <v>93.89952</v>
      </c>
      <c r="K184" s="88">
        <f>'DTC EU - P&amp;L'!K623*K121</f>
        <v>0</v>
      </c>
      <c r="L184" s="88">
        <f>'DTC EU - P&amp;L'!L623*L121</f>
        <v>0</v>
      </c>
      <c r="M184" s="88">
        <f>'DTC EU - P&amp;L'!M623*M121</f>
        <v>42.09873</v>
      </c>
      <c r="N184" s="88">
        <f>'DTC EU - P&amp;L'!N623*N121</f>
        <v>59.9768</v>
      </c>
      <c r="O184" s="88">
        <f>'DTC EU - P&amp;L'!O623*O121</f>
        <v>0</v>
      </c>
      <c r="P184" s="88">
        <f>'DTC EU - P&amp;L'!P623*P121</f>
        <v>73.3004</v>
      </c>
      <c r="Q184" s="88">
        <f>'DTC EU - P&amp;L'!Q623*Q121</f>
        <v>0</v>
      </c>
      <c r="R184" s="88">
        <f>'DTC EU - P&amp;L'!R623*R121</f>
        <v>398.983675</v>
      </c>
      <c r="S184" s="88">
        <f>'DTC EU - P&amp;L'!S623*S121</f>
        <v>105.058404</v>
      </c>
      <c r="T184" s="88">
        <f>'DTC EU - P&amp;L'!T623*T121</f>
        <v>161.087094</v>
      </c>
      <c r="U184" s="88">
        <f>'DTC EU - P&amp;L'!U623*U121</f>
        <v>0</v>
      </c>
      <c r="V184" s="88">
        <f>'DTC EU - P&amp;L'!V623*V121</f>
        <v>40.117436</v>
      </c>
      <c r="W184" s="88">
        <f>'DTC EU - P&amp;L'!W623*W121</f>
        <v>0</v>
      </c>
      <c r="X184" s="88">
        <f>'DTC EU - P&amp;L'!X623*X121</f>
        <v>0</v>
      </c>
      <c r="Y184" s="88">
        <f>'DTC EU - P&amp;L'!Y623*Y121</f>
        <v>261.262125</v>
      </c>
      <c r="Z184" s="88">
        <f>'DTC EU - P&amp;L'!Z623*Z121</f>
        <v>0</v>
      </c>
      <c r="AA184" s="88">
        <f>'DTC EU - P&amp;L'!AA623*AA121</f>
        <v>112.426047</v>
      </c>
      <c r="AB184" s="88">
        <f>'DTC EU - P&amp;L'!AB623*AB121</f>
        <v>166.16404</v>
      </c>
      <c r="AC184" s="88">
        <f>'DTC EU - P&amp;L'!AC623*AC121</f>
        <v>55.48228</v>
      </c>
      <c r="AD184" s="88">
        <f>'DTC EU - P&amp;L'!AD623*AD121</f>
        <v>0</v>
      </c>
      <c r="AE184" s="88">
        <f>'DTC EU - P&amp;L'!AE623*AE121</f>
        <v>138.90392</v>
      </c>
      <c r="AF184" s="88">
        <f>'DTC EU - P&amp;L'!AF623*AF121</f>
        <v>98.04835</v>
      </c>
    </row>
    <row r="185" collapsed="1">
      <c r="A185" s="82" t="s">
        <v>142</v>
      </c>
      <c r="B185" s="90">
        <f t="shared" ref="B185:AF185" si="57">B9/sum(B84,B90)</f>
        <v>2306.507863</v>
      </c>
      <c r="C185" s="90">
        <f t="shared" si="57"/>
        <v>2853.311748</v>
      </c>
      <c r="D185" s="90">
        <f t="shared" si="57"/>
        <v>2753.65846</v>
      </c>
      <c r="E185" s="90">
        <f t="shared" si="57"/>
        <v>1486.694904</v>
      </c>
      <c r="F185" s="90">
        <f t="shared" si="57"/>
        <v>1500.822202</v>
      </c>
      <c r="G185" s="90">
        <f t="shared" si="57"/>
        <v>1432.415161</v>
      </c>
      <c r="H185" s="90">
        <f t="shared" si="57"/>
        <v>1309.261358</v>
      </c>
      <c r="I185" s="90">
        <f t="shared" si="57"/>
        <v>1189.392526</v>
      </c>
      <c r="J185" s="90">
        <f t="shared" si="57"/>
        <v>1261.115658</v>
      </c>
      <c r="K185" s="90">
        <f t="shared" si="57"/>
        <v>1172.990944</v>
      </c>
      <c r="L185" s="90">
        <f t="shared" si="57"/>
        <v>802.0072997</v>
      </c>
      <c r="M185" s="90">
        <f t="shared" si="57"/>
        <v>1009.559739</v>
      </c>
      <c r="N185" s="90">
        <f t="shared" si="57"/>
        <v>1449.404749</v>
      </c>
      <c r="O185" s="90">
        <f t="shared" si="57"/>
        <v>1345.538735</v>
      </c>
      <c r="P185" s="90">
        <f t="shared" si="57"/>
        <v>1527.010127</v>
      </c>
      <c r="Q185" s="90">
        <f t="shared" si="57"/>
        <v>1729.758168</v>
      </c>
      <c r="R185" s="90">
        <f t="shared" si="57"/>
        <v>1081.403083</v>
      </c>
      <c r="S185" s="90">
        <f t="shared" si="57"/>
        <v>778.7879591</v>
      </c>
      <c r="T185" s="90">
        <f t="shared" si="57"/>
        <v>824.9324255</v>
      </c>
      <c r="U185" s="90">
        <f t="shared" si="57"/>
        <v>748.4526341</v>
      </c>
      <c r="V185" s="90">
        <f t="shared" si="57"/>
        <v>553.8838009</v>
      </c>
      <c r="W185" s="90">
        <f t="shared" si="57"/>
        <v>474.5823447</v>
      </c>
      <c r="X185" s="90">
        <f t="shared" si="57"/>
        <v>409.3884041</v>
      </c>
      <c r="Y185" s="90">
        <f t="shared" si="57"/>
        <v>434.3057771</v>
      </c>
      <c r="Z185" s="90">
        <f t="shared" si="57"/>
        <v>482.453726</v>
      </c>
      <c r="AA185" s="90">
        <f t="shared" si="57"/>
        <v>405.4598232</v>
      </c>
      <c r="AB185" s="90">
        <f t="shared" si="57"/>
        <v>363.2902753</v>
      </c>
      <c r="AC185" s="90">
        <f t="shared" si="57"/>
        <v>318.4358428</v>
      </c>
      <c r="AD185" s="90">
        <f t="shared" si="57"/>
        <v>335.594018</v>
      </c>
      <c r="AE185" s="90">
        <f t="shared" si="57"/>
        <v>314.3043243</v>
      </c>
      <c r="AF185" s="90">
        <f t="shared" si="57"/>
        <v>318.3739408</v>
      </c>
    </row>
    <row r="186" hidden="1" outlineLevel="1">
      <c r="A186" s="25" t="s">
        <v>143</v>
      </c>
      <c r="B186" s="88">
        <f t="shared" ref="B186:AF186" si="58">(B10+B25)/B84</f>
        <v>2366.899643</v>
      </c>
      <c r="C186" s="88">
        <f t="shared" si="58"/>
        <v>2812.668462</v>
      </c>
      <c r="D186" s="88">
        <f t="shared" si="58"/>
        <v>2821.177692</v>
      </c>
      <c r="E186" s="88">
        <f t="shared" si="58"/>
        <v>1496.429385</v>
      </c>
      <c r="F186" s="88">
        <f t="shared" si="58"/>
        <v>1490.695522</v>
      </c>
      <c r="G186" s="88">
        <f t="shared" si="58"/>
        <v>1508.936786</v>
      </c>
      <c r="H186" s="88">
        <f t="shared" si="58"/>
        <v>1417.6395</v>
      </c>
      <c r="I186" s="88">
        <f t="shared" si="58"/>
        <v>1229.627761</v>
      </c>
      <c r="J186" s="88">
        <f t="shared" si="58"/>
        <v>1322.006667</v>
      </c>
      <c r="K186" s="88">
        <f t="shared" si="58"/>
        <v>1173.000678</v>
      </c>
      <c r="L186" s="88">
        <f t="shared" si="58"/>
        <v>797.4155914</v>
      </c>
      <c r="M186" s="88">
        <f t="shared" si="58"/>
        <v>1007.548625</v>
      </c>
      <c r="N186" s="88">
        <f t="shared" si="58"/>
        <v>1493.604286</v>
      </c>
      <c r="O186" s="88">
        <f t="shared" si="58"/>
        <v>1452.575424</v>
      </c>
      <c r="P186" s="88">
        <f t="shared" si="58"/>
        <v>1544.646591</v>
      </c>
      <c r="Q186" s="88">
        <f t="shared" si="58"/>
        <v>1729.475</v>
      </c>
      <c r="R186" s="88">
        <f t="shared" si="58"/>
        <v>1116.667273</v>
      </c>
      <c r="S186" s="88">
        <f t="shared" si="58"/>
        <v>809.440625</v>
      </c>
      <c r="T186" s="88">
        <f t="shared" si="58"/>
        <v>960.0693056</v>
      </c>
      <c r="U186" s="88">
        <f t="shared" si="58"/>
        <v>746.9585915</v>
      </c>
      <c r="V186" s="88">
        <f t="shared" si="58"/>
        <v>554.5983117</v>
      </c>
      <c r="W186" s="88">
        <f t="shared" si="58"/>
        <v>470.6078049</v>
      </c>
      <c r="X186" s="88">
        <f t="shared" si="58"/>
        <v>407.3764348</v>
      </c>
      <c r="Y186" s="88">
        <f t="shared" si="58"/>
        <v>441.0032075</v>
      </c>
      <c r="Z186" s="88">
        <f t="shared" si="58"/>
        <v>497.2239423</v>
      </c>
      <c r="AA186" s="88">
        <f t="shared" si="58"/>
        <v>407.0128462</v>
      </c>
      <c r="AB186" s="88">
        <f t="shared" si="58"/>
        <v>366.1232432</v>
      </c>
      <c r="AC186" s="88">
        <f t="shared" si="58"/>
        <v>319.891049</v>
      </c>
      <c r="AD186" s="88">
        <f t="shared" si="58"/>
        <v>335.4042017</v>
      </c>
      <c r="AE186" s="88">
        <f t="shared" si="58"/>
        <v>311.3923913</v>
      </c>
      <c r="AF186" s="88">
        <f t="shared" si="58"/>
        <v>318.3572131</v>
      </c>
    </row>
    <row r="187" hidden="1" outlineLevel="1">
      <c r="A187" s="25" t="s">
        <v>144</v>
      </c>
      <c r="B187" s="88">
        <f t="shared" ref="B187:AF187" si="59">(B17+B26)/B90</f>
        <v>1461.022948</v>
      </c>
      <c r="C187" s="88">
        <f t="shared" si="59"/>
        <v>4966.762662</v>
      </c>
      <c r="D187" s="88">
        <f t="shared" si="59"/>
        <v>1583.325104</v>
      </c>
      <c r="E187" s="88">
        <f t="shared" si="59"/>
        <v>1170.324278</v>
      </c>
      <c r="F187" s="88">
        <f t="shared" si="59"/>
        <v>1840.065953</v>
      </c>
      <c r="G187" s="88">
        <f t="shared" si="59"/>
        <v>820.2421671</v>
      </c>
      <c r="H187" s="88">
        <f t="shared" si="59"/>
        <v>586.7404133</v>
      </c>
      <c r="I187" s="88">
        <f t="shared" si="59"/>
        <v>804.2838429</v>
      </c>
      <c r="J187" s="88">
        <f t="shared" si="59"/>
        <v>781.598961</v>
      </c>
      <c r="K187" s="88">
        <f t="shared" si="59"/>
        <v>1172.799511</v>
      </c>
      <c r="L187" s="88">
        <f t="shared" si="59"/>
        <v>887.4130746</v>
      </c>
      <c r="M187" s="88">
        <f t="shared" si="59"/>
        <v>1049.782023</v>
      </c>
      <c r="N187" s="88">
        <f t="shared" si="59"/>
        <v>907.96043</v>
      </c>
      <c r="O187" s="88">
        <f t="shared" si="59"/>
        <v>643.8537722</v>
      </c>
      <c r="P187" s="88">
        <f t="shared" si="59"/>
        <v>1139.007915</v>
      </c>
      <c r="Q187" s="88">
        <f t="shared" si="59"/>
        <v>1739.952211</v>
      </c>
      <c r="R187" s="88">
        <f t="shared" si="59"/>
        <v>693.4969906</v>
      </c>
      <c r="S187" s="88">
        <f t="shared" si="59"/>
        <v>472.2612998</v>
      </c>
      <c r="T187" s="88">
        <f t="shared" si="59"/>
        <v>361.6059797</v>
      </c>
      <c r="U187" s="88">
        <f t="shared" si="59"/>
        <v>854.529655</v>
      </c>
      <c r="V187" s="88">
        <f t="shared" si="59"/>
        <v>535.5446907</v>
      </c>
      <c r="W187" s="88">
        <f t="shared" si="59"/>
        <v>556.06041</v>
      </c>
      <c r="X187" s="88">
        <f t="shared" si="59"/>
        <v>467.2325225</v>
      </c>
      <c r="Y187" s="88">
        <f t="shared" si="59"/>
        <v>315.9845055</v>
      </c>
      <c r="Z187" s="88">
        <f t="shared" si="59"/>
        <v>328.843476</v>
      </c>
      <c r="AA187" s="88">
        <f t="shared" si="59"/>
        <v>391.0388959</v>
      </c>
      <c r="AB187" s="88">
        <f t="shared" si="59"/>
        <v>337.085322</v>
      </c>
      <c r="AC187" s="88">
        <f t="shared" si="59"/>
        <v>276.816947</v>
      </c>
      <c r="AD187" s="88">
        <f t="shared" si="59"/>
        <v>338.8208963</v>
      </c>
      <c r="AE187" s="88">
        <f t="shared" si="59"/>
        <v>381.278784</v>
      </c>
      <c r="AF187" s="88">
        <f t="shared" si="59"/>
        <v>318.782096</v>
      </c>
    </row>
    <row r="188">
      <c r="A188" s="25" t="s">
        <v>145</v>
      </c>
      <c r="B188" s="66">
        <f>'DTC - P&amp;L'!B38/sum(B84,B90)</f>
        <v>514.309444</v>
      </c>
      <c r="C188" s="66">
        <f>'DTC - P&amp;L'!C38/sum(C84,C90)</f>
        <v>473.1128572</v>
      </c>
      <c r="D188" s="66">
        <f>'DTC - P&amp;L'!D38/sum(D84,D90)</f>
        <v>486.7058951</v>
      </c>
      <c r="E188" s="66">
        <f>'DTC - P&amp;L'!E38/sum(E84,E90)</f>
        <v>467.4125107</v>
      </c>
      <c r="F188" s="66">
        <f>'DTC - P&amp;L'!F38/sum(F84,F90)</f>
        <v>471.1940821</v>
      </c>
      <c r="G188" s="66">
        <f>'DTC - P&amp;L'!G38/sum(G84,G90)</f>
        <v>421.4914853</v>
      </c>
      <c r="H188" s="66">
        <f>'DTC - P&amp;L'!H38/sum(H84,H90)</f>
        <v>399.633222</v>
      </c>
      <c r="I188" s="66">
        <f>'DTC - P&amp;L'!I38/sum(I84,I90)</f>
        <v>398.5204459</v>
      </c>
      <c r="J188" s="66">
        <f>'DTC - P&amp;L'!J38/sum(J84,J90)</f>
        <v>421.7000654</v>
      </c>
      <c r="K188" s="66">
        <f>'DTC - P&amp;L'!K38/sum(K84,K90)</f>
        <v>436.9779334</v>
      </c>
      <c r="L188" s="66">
        <f>'DTC - P&amp;L'!L38/sum(L84,L90)</f>
        <v>388.5443912</v>
      </c>
      <c r="M188" s="66">
        <f>'DTC - P&amp;L'!M38/sum(M84,M90)</f>
        <v>437.7082398</v>
      </c>
      <c r="N188" s="66">
        <f>'DTC - P&amp;L'!N38/sum(N84,N90)</f>
        <v>416.9110981</v>
      </c>
      <c r="O188" s="66">
        <f>'DTC - P&amp;L'!O38/sum(O84,O90)</f>
        <v>404.6396066</v>
      </c>
      <c r="P188" s="66">
        <f>'DTC - P&amp;L'!P38/sum(P84,P90)</f>
        <v>393.4637076</v>
      </c>
      <c r="Q188" s="66">
        <f>'DTC - P&amp;L'!Q38/sum(Q84,Q90)</f>
        <v>428.3556872</v>
      </c>
      <c r="R188" s="66">
        <f>'DTC - P&amp;L'!R38/sum(R84,R90)</f>
        <v>382.2047952</v>
      </c>
      <c r="S188" s="66">
        <f>'DTC - P&amp;L'!S38/sum(S84,S90)</f>
        <v>377.903173</v>
      </c>
      <c r="T188" s="66">
        <f>'DTC - P&amp;L'!T38/sum(T84,T90)</f>
        <v>383.5828335</v>
      </c>
      <c r="U188" s="66">
        <f>'DTC - P&amp;L'!U38/sum(U84,U90)</f>
        <v>364.2645385</v>
      </c>
      <c r="V188" s="66">
        <f>'DTC - P&amp;L'!V38/sum(V84,V90)</f>
        <v>362.1689215</v>
      </c>
      <c r="W188" s="66">
        <f>'DTC - P&amp;L'!W38/sum(W84,W90)</f>
        <v>356.6467314</v>
      </c>
      <c r="X188" s="66">
        <f>'DTC - P&amp;L'!X38/sum(X84,X90)</f>
        <v>342.8383795</v>
      </c>
      <c r="Y188" s="66">
        <f>'DTC - P&amp;L'!Y38/sum(Y84,Y90)</f>
        <v>351.5078039</v>
      </c>
      <c r="Z188" s="66">
        <f>'DTC - P&amp;L'!Z38/sum(Z84,Z90)</f>
        <v>360.6725856</v>
      </c>
      <c r="AA188" s="66">
        <f>'DTC - P&amp;L'!AA38/sum(AA84,AA90)</f>
        <v>362.504614</v>
      </c>
      <c r="AB188" s="66">
        <f>'DTC - P&amp;L'!AB38/sum(AB84,AB90)</f>
        <v>321.5964451</v>
      </c>
      <c r="AC188" s="66">
        <f>'DTC - P&amp;L'!AC38/sum(AC84,AC90)</f>
        <v>298.0650996</v>
      </c>
      <c r="AD188" s="66">
        <f>'DTC - P&amp;L'!AD38/sum(AD84,AD90)</f>
        <v>311.4096711</v>
      </c>
      <c r="AE188" s="66">
        <f>'DTC - P&amp;L'!AE38/sum(AE84,AE90)</f>
        <v>294.2065618</v>
      </c>
      <c r="AF188" s="66">
        <f>'DTC - P&amp;L'!AF38/sum(AF84,AF90)</f>
        <v>290.9608728</v>
      </c>
    </row>
    <row r="189" outlineLevel="1">
      <c r="A189" s="25" t="s">
        <v>146</v>
      </c>
      <c r="B189" s="88">
        <f>'DTC US&amp;CA - P&amp;L'!B6/B84</f>
        <v>526.52875</v>
      </c>
      <c r="C189" s="88">
        <f>'DTC US&amp;CA - P&amp;L'!C6/C84</f>
        <v>471.3815385</v>
      </c>
      <c r="D189" s="88">
        <f>'DTC US&amp;CA - P&amp;L'!D6/D84</f>
        <v>484.1146154</v>
      </c>
      <c r="E189" s="88">
        <f>'DTC US&amp;CA - P&amp;L'!E6/E84</f>
        <v>467.1972308</v>
      </c>
      <c r="F189" s="88">
        <f>'DTC US&amp;CA - P&amp;L'!F6/F84</f>
        <v>474.6234328</v>
      </c>
      <c r="G189" s="88">
        <f>'DTC US&amp;CA - P&amp;L'!G6/G84</f>
        <v>430.0455357</v>
      </c>
      <c r="H189" s="88">
        <f>'DTC US&amp;CA - P&amp;L'!H6/H84</f>
        <v>410.3528333</v>
      </c>
      <c r="I189" s="88">
        <f>'DTC US&amp;CA - P&amp;L'!I6/I84</f>
        <v>404.6271642</v>
      </c>
      <c r="J189" s="88">
        <f>'DTC US&amp;CA - P&amp;L'!J6/J84</f>
        <v>430.4142857</v>
      </c>
      <c r="K189" s="88">
        <f>'DTC US&amp;CA - P&amp;L'!K6/K84</f>
        <v>443.389322</v>
      </c>
      <c r="L189" s="88">
        <f>'DTC US&amp;CA - P&amp;L'!L6/L84</f>
        <v>392.4910753</v>
      </c>
      <c r="M189" s="88">
        <f>'DTC US&amp;CA - P&amp;L'!M6/M84</f>
        <v>440.518625</v>
      </c>
      <c r="N189" s="88">
        <f>'DTC US&amp;CA - P&amp;L'!N6/N84</f>
        <v>422.0922449</v>
      </c>
      <c r="O189" s="88">
        <f>'DTC US&amp;CA - P&amp;L'!O6/O84</f>
        <v>415.3254237</v>
      </c>
      <c r="P189" s="88">
        <f>'DTC US&amp;CA - P&amp;L'!P6/P84</f>
        <v>393.2643182</v>
      </c>
      <c r="Q189" s="88">
        <f>'DTC US&amp;CA - P&amp;L'!Q6/Q84</f>
        <v>427.9719444</v>
      </c>
      <c r="R189" s="88">
        <f>'DTC US&amp;CA - P&amp;L'!R6/R84</f>
        <v>385.9349091</v>
      </c>
      <c r="S189" s="88">
        <f>'DTC US&amp;CA - P&amp;L'!S6/S84</f>
        <v>378.909125</v>
      </c>
      <c r="T189" s="88">
        <f>'DTC US&amp;CA - P&amp;L'!T6/T84</f>
        <v>398.985</v>
      </c>
      <c r="U189" s="88">
        <f>'DTC US&amp;CA - P&amp;L'!U6/U84</f>
        <v>363.9647887</v>
      </c>
      <c r="V189" s="88">
        <f>'DTC US&amp;CA - P&amp;L'!V6/V84</f>
        <v>360.2814286</v>
      </c>
      <c r="W189" s="88">
        <f>'DTC US&amp;CA - P&amp;L'!W6/W84</f>
        <v>356.0569512</v>
      </c>
      <c r="X189" s="88">
        <f>'DTC US&amp;CA - P&amp;L'!X6/X84</f>
        <v>342.5866087</v>
      </c>
      <c r="Y189" s="88">
        <f>'DTC US&amp;CA - P&amp;L'!Y6/Y84</f>
        <v>355.3018868</v>
      </c>
      <c r="Z189" s="88">
        <f>'DTC US&amp;CA - P&amp;L'!Z6/Z84</f>
        <v>363.7330769</v>
      </c>
      <c r="AA189" s="88">
        <f>'DTC US&amp;CA - P&amp;L'!AA6/AA84</f>
        <v>362.3299231</v>
      </c>
      <c r="AB189" s="88">
        <f>'DTC US&amp;CA - P&amp;L'!AB6/AB84</f>
        <v>321.6154054</v>
      </c>
      <c r="AC189" s="88">
        <f>'DTC US&amp;CA - P&amp;L'!AC6/AC84</f>
        <v>298.808042</v>
      </c>
      <c r="AD189" s="88">
        <f>'DTC US&amp;CA - P&amp;L'!AD6/AD84</f>
        <v>312.1627731</v>
      </c>
      <c r="AE189" s="88">
        <f>'DTC US&amp;CA - P&amp;L'!AE6/AE84</f>
        <v>292.4547826</v>
      </c>
      <c r="AF189" s="88">
        <f>'DTC US&amp;CA - P&amp;L'!AF6/AF84</f>
        <v>290.5855738</v>
      </c>
    </row>
    <row r="190" outlineLevel="1">
      <c r="A190" s="25" t="s">
        <v>147</v>
      </c>
      <c r="B190" s="88">
        <f>'DTC EU - P&amp;L'!B6/B90</f>
        <v>343.23916</v>
      </c>
      <c r="C190" s="88">
        <f>'DTC EU - P&amp;L'!C6/C90</f>
        <v>563.14143</v>
      </c>
      <c r="D190" s="88">
        <f>'DTC EU - P&amp;L'!D6/D90</f>
        <v>531.6214107</v>
      </c>
      <c r="E190" s="88">
        <f>'DTC EU - P&amp;L'!E6/E90</f>
        <v>474.40911</v>
      </c>
      <c r="F190" s="88">
        <f>'DTC EU - P&amp;L'!F6/F90</f>
        <v>356.3108325</v>
      </c>
      <c r="G190" s="88">
        <f>'DTC EU - P&amp;L'!G6/G90</f>
        <v>353.0590821</v>
      </c>
      <c r="H190" s="88">
        <f>'DTC EU - P&amp;L'!H6/H90</f>
        <v>328.1691467</v>
      </c>
      <c r="I190" s="88">
        <f>'DTC EU - P&amp;L'!I6/I90</f>
        <v>340.0704279</v>
      </c>
      <c r="J190" s="88">
        <f>'DTC EU - P&amp;L'!J6/J90</f>
        <v>353.07558</v>
      </c>
      <c r="K190" s="88">
        <f>'DTC EU - P&amp;L'!K6/K90</f>
        <v>310.88729</v>
      </c>
      <c r="L190" s="88">
        <f>'DTC EU - P&amp;L'!L6/L90</f>
        <v>315.136068</v>
      </c>
      <c r="M190" s="88">
        <f>'DTC EU - P&amp;L'!M6/M90</f>
        <v>381.500535</v>
      </c>
      <c r="N190" s="88">
        <f>'DTC EU - P&amp;L'!N6/N90</f>
        <v>353.44205</v>
      </c>
      <c r="O190" s="88">
        <f>'DTC EU - P&amp;L'!O6/O90</f>
        <v>334.5881389</v>
      </c>
      <c r="P190" s="88">
        <f>'DTC EU - P&amp;L'!P6/P90</f>
        <v>397.850275</v>
      </c>
      <c r="Q190" s="88">
        <f>'DTC EU - P&amp;L'!Q6/Q90</f>
        <v>442.170425</v>
      </c>
      <c r="R190" s="88">
        <f>'DTC EU - P&amp;L'!R6/R90</f>
        <v>341.173542</v>
      </c>
      <c r="S190" s="88">
        <f>'DTC EU - P&amp;L'!S6/S90</f>
        <v>367.843653</v>
      </c>
      <c r="T190" s="88">
        <f>'DTC EU - P&amp;L'!T6/T90</f>
        <v>330.7754057</v>
      </c>
      <c r="U190" s="88">
        <f>'DTC EU - P&amp;L'!U6/U90</f>
        <v>385.54677</v>
      </c>
      <c r="V190" s="88">
        <f>'DTC EU - P&amp;L'!V6/V90</f>
        <v>410.6145733</v>
      </c>
      <c r="W190" s="88">
        <f>'DTC EU - P&amp;L'!W6/W90</f>
        <v>368.737226</v>
      </c>
      <c r="X190" s="88">
        <f>'DTC EU - P&amp;L'!X6/X90</f>
        <v>350.0767913</v>
      </c>
      <c r="Y190" s="88">
        <f>'DTC EU - P&amp;L'!Y6/Y90</f>
        <v>284.4790065</v>
      </c>
      <c r="Z190" s="88">
        <f>'DTC EU - P&amp;L'!Z6/Z90</f>
        <v>328.843476</v>
      </c>
      <c r="AA190" s="88">
        <f>'DTC EU - P&amp;L'!AA6/AA90</f>
        <v>364.1267436</v>
      </c>
      <c r="AB190" s="88">
        <f>'DTC EU - P&amp;L'!AB6/AB90</f>
        <v>321.4210627</v>
      </c>
      <c r="AC190" s="88">
        <f>'DTC EU - P&amp;L'!AC6/AC90</f>
        <v>276.816947</v>
      </c>
      <c r="AD190" s="88">
        <f>'DTC EU - P&amp;L'!AD6/AD90</f>
        <v>298.6069364</v>
      </c>
      <c r="AE190" s="88">
        <f>'DTC EU - P&amp;L'!AE6/AE90</f>
        <v>334.4974825</v>
      </c>
      <c r="AF190" s="88">
        <f>'DTC EU - P&amp;L'!AF6/AF90</f>
        <v>300.11817</v>
      </c>
    </row>
    <row r="191" collapsed="1">
      <c r="A191" s="25" t="s">
        <v>148</v>
      </c>
      <c r="B191" s="90">
        <f>(B9-'DTC - P&amp;L'!B653)/sum('DTC - P&amp;L'!B106,'DTC - P&amp;L'!B110)</f>
        <v>496.1843147</v>
      </c>
      <c r="C191" s="90">
        <f>(C9-'DTC - P&amp;L'!C653)/sum('DTC - P&amp;L'!C106,'DTC - P&amp;L'!C110)</f>
        <v>435.5732162</v>
      </c>
      <c r="D191" s="90">
        <f>(D9-'DTC - P&amp;L'!D653)/sum('DTC - P&amp;L'!D106,'DTC - P&amp;L'!D110)</f>
        <v>452.8915343</v>
      </c>
      <c r="E191" s="90">
        <f>(E9-'DTC - P&amp;L'!E653)/sum('DTC - P&amp;L'!E106,'DTC - P&amp;L'!E110)</f>
        <v>440.1058297</v>
      </c>
      <c r="F191" s="90">
        <f>(F9-'DTC - P&amp;L'!F653)/sum('DTC - P&amp;L'!F106,'DTC - P&amp;L'!F110)</f>
        <v>454.0915585</v>
      </c>
      <c r="G191" s="90">
        <f>(G9-'DTC - P&amp;L'!G653)/sum('DTC - P&amp;L'!G106,'DTC - P&amp;L'!G110)</f>
        <v>416.8950638</v>
      </c>
      <c r="H191" s="90">
        <f>(H9-'DTC - P&amp;L'!H653)/sum('DTC - P&amp;L'!H106,'DTC - P&amp;L'!H110)</f>
        <v>379.2370458</v>
      </c>
      <c r="I191" s="90">
        <f>(I9-'DTC - P&amp;L'!I653)/sum('DTC - P&amp;L'!I106,'DTC - P&amp;L'!I110)</f>
        <v>383.3338999</v>
      </c>
      <c r="J191" s="90">
        <f>(J9-'DTC - P&amp;L'!J653)/sum('DTC - P&amp;L'!J106,'DTC - P&amp;L'!J110)</f>
        <v>436.6964863</v>
      </c>
      <c r="K191" s="90">
        <f>(K9-'DTC - P&amp;L'!K653)/sum('DTC - P&amp;L'!K106,'DTC - P&amp;L'!K110)</f>
        <v>403.3436529</v>
      </c>
      <c r="L191" s="90">
        <f>(L9-'DTC - P&amp;L'!L653)/sum('DTC - P&amp;L'!L106,'DTC - P&amp;L'!L110)</f>
        <v>381.5908927</v>
      </c>
      <c r="M191" s="90">
        <f>(M9-'DTC - P&amp;L'!M653)/sum('DTC - P&amp;L'!M106,'DTC - P&amp;L'!M110)</f>
        <v>440.8380191</v>
      </c>
      <c r="N191" s="90">
        <f>(N9-'DTC - P&amp;L'!N653)/sum('DTC - P&amp;L'!N106,'DTC - P&amp;L'!N110)</f>
        <v>397.0245184</v>
      </c>
      <c r="O191" s="90">
        <f>(O9-'DTC - P&amp;L'!O653)/sum('DTC - P&amp;L'!O106,'DTC - P&amp;L'!O110)</f>
        <v>391.013332</v>
      </c>
      <c r="P191" s="90">
        <f>(P9-'DTC - P&amp;L'!P653)/sum('DTC - P&amp;L'!P106,'DTC - P&amp;L'!P110)</f>
        <v>389.4502378</v>
      </c>
      <c r="Q191" s="90">
        <f>(Q9-'DTC - P&amp;L'!Q653)/sum('DTC - P&amp;L'!Q106,'DTC - P&amp;L'!Q110)</f>
        <v>394.4597184</v>
      </c>
      <c r="R191" s="90">
        <f>(R9-'DTC - P&amp;L'!R653)/sum('DTC - P&amp;L'!R106,'DTC - P&amp;L'!R110)</f>
        <v>365.8625841</v>
      </c>
      <c r="S191" s="90">
        <f>(S9-'DTC - P&amp;L'!S653)/sum('DTC - P&amp;L'!S106,'DTC - P&amp;L'!S110)</f>
        <v>365.6948319</v>
      </c>
      <c r="T191" s="90">
        <f>(T9-'DTC - P&amp;L'!T653)/sum('DTC - P&amp;L'!T106,'DTC - P&amp;L'!T110)</f>
        <v>378.2923018</v>
      </c>
      <c r="U191" s="90">
        <f>(U9-'DTC - P&amp;L'!U653)/sum('DTC - P&amp;L'!U106,'DTC - P&amp;L'!U110)</f>
        <v>370.374637</v>
      </c>
      <c r="V191" s="90">
        <f>(V9-'DTC - P&amp;L'!V653)/sum('DTC - P&amp;L'!V106,'DTC - P&amp;L'!V110)</f>
        <v>351.7979253</v>
      </c>
      <c r="W191" s="90">
        <f>(W9-'DTC - P&amp;L'!W653)/sum('DTC - P&amp;L'!W106,'DTC - P&amp;L'!W110)</f>
        <v>352.7663365</v>
      </c>
      <c r="X191" s="90">
        <f>(X9-'DTC - P&amp;L'!X653)/sum('DTC - P&amp;L'!X106,'DTC - P&amp;L'!X110)</f>
        <v>337.4805944</v>
      </c>
      <c r="Y191" s="90">
        <f>(Y9-'DTC - P&amp;L'!Y653)/sum('DTC - P&amp;L'!Y106,'DTC - P&amp;L'!Y110)</f>
        <v>347.3428069</v>
      </c>
      <c r="Z191" s="90">
        <f>(Z9-'DTC - P&amp;L'!Z653)/sum('DTC - P&amp;L'!Z106,'DTC - P&amp;L'!Z110)</f>
        <v>352.6992034</v>
      </c>
      <c r="AA191" s="90">
        <f>(AA9-'DTC - P&amp;L'!AA653)/sum('DTC - P&amp;L'!AA106,'DTC - P&amp;L'!AA110)</f>
        <v>360.8015474</v>
      </c>
      <c r="AB191" s="90">
        <f>(AB9-'DTC - P&amp;L'!AB653)/sum('DTC - P&amp;L'!AB106,'DTC - P&amp;L'!AB110)</f>
        <v>329.3751235</v>
      </c>
      <c r="AC191" s="90">
        <f>(AC9-'DTC - P&amp;L'!AC653)/sum('DTC - P&amp;L'!AC106,'DTC - P&amp;L'!AC110)</f>
        <v>292.500589</v>
      </c>
      <c r="AD191" s="90">
        <f>(AD9-'DTC - P&amp;L'!AD653)/sum('DTC - P&amp;L'!AD106,'DTC - P&amp;L'!AD110)</f>
        <v>312.9579149</v>
      </c>
      <c r="AE191" s="90">
        <f>(AE9-'DTC - P&amp;L'!AE653)/sum('DTC - P&amp;L'!AE106,'DTC - P&amp;L'!AE110)</f>
        <v>291.725251</v>
      </c>
      <c r="AF191" s="90">
        <f>(AF9-'DTC - P&amp;L'!AF653)/sum('DTC - P&amp;L'!AF106,'DTC - P&amp;L'!AF110)</f>
        <v>288.2993461</v>
      </c>
    </row>
    <row r="192" hidden="1" outlineLevel="1">
      <c r="A192" s="85" t="s">
        <v>149</v>
      </c>
      <c r="B192" s="88">
        <f>((B10+B25)-'DTC US&amp;CA - P&amp;L'!B626)/sum('DTC US&amp;CA - P&amp;L'!B74,'DTC US&amp;CA - P&amp;L'!B78)</f>
        <v>510.3219149</v>
      </c>
      <c r="C192" s="88">
        <f>((C10+C25)-'DTC US&amp;CA - P&amp;L'!C626)/sum('DTC US&amp;CA - P&amp;L'!C74,'DTC US&amp;CA - P&amp;L'!C78)</f>
        <v>435.4985714</v>
      </c>
      <c r="D192" s="88">
        <f>((D10+D25)-'DTC US&amp;CA - P&amp;L'!D626)/sum('DTC US&amp;CA - P&amp;L'!D74,'DTC US&amp;CA - P&amp;L'!D78)</f>
        <v>442.3604082</v>
      </c>
      <c r="E192" s="88">
        <f>((E10+E25)-'DTC US&amp;CA - P&amp;L'!E626)/sum('DTC US&amp;CA - P&amp;L'!E74,'DTC US&amp;CA - P&amp;L'!E78)</f>
        <v>440.55625</v>
      </c>
      <c r="F192" s="88">
        <f>((F10+F25)-'DTC US&amp;CA - P&amp;L'!F626)/sum('DTC US&amp;CA - P&amp;L'!F74,'DTC US&amp;CA - P&amp;L'!F78)</f>
        <v>457.9225</v>
      </c>
      <c r="G192" s="88">
        <f>((G10+G25)-'DTC US&amp;CA - P&amp;L'!G626)/sum('DTC US&amp;CA - P&amp;L'!G74,'DTC US&amp;CA - P&amp;L'!G78)</f>
        <v>409.3080392</v>
      </c>
      <c r="H192" s="88">
        <f>((H10+H25)-'DTC US&amp;CA - P&amp;L'!H626)/sum('DTC US&amp;CA - P&amp;L'!H74,'DTC US&amp;CA - P&amp;L'!H78)</f>
        <v>385.7821429</v>
      </c>
      <c r="I192" s="88">
        <f>((I10+I25)-'DTC US&amp;CA - P&amp;L'!I626)/sum('DTC US&amp;CA - P&amp;L'!I74,'DTC US&amp;CA - P&amp;L'!I78)</f>
        <v>388.1409524</v>
      </c>
      <c r="J192" s="88">
        <f>((J10+J25)-'DTC US&amp;CA - P&amp;L'!J626)/sum('DTC US&amp;CA - P&amp;L'!J74,'DTC US&amp;CA - P&amp;L'!J78)</f>
        <v>420.2978333</v>
      </c>
      <c r="K192" s="88">
        <f>((K10+K25)-'DTC US&amp;CA - P&amp;L'!K626)/sum('DTC US&amp;CA - P&amp;L'!K74,'DTC US&amp;CA - P&amp;L'!K78)</f>
        <v>408.3867273</v>
      </c>
      <c r="L192" s="88">
        <f>((L10+L25)-'DTC US&amp;CA - P&amp;L'!L626)/sum('DTC US&amp;CA - P&amp;L'!L74,'DTC US&amp;CA - P&amp;L'!L78)</f>
        <v>385.5</v>
      </c>
      <c r="M192" s="88">
        <f>((M10+M25)-'DTC US&amp;CA - P&amp;L'!M626)/sum('DTC US&amp;CA - P&amp;L'!M74,'DTC US&amp;CA - P&amp;L'!M78)</f>
        <v>444.8301429</v>
      </c>
      <c r="N192" s="88">
        <f>((N10+N25)-'DTC US&amp;CA - P&amp;L'!N626)/sum('DTC US&amp;CA - P&amp;L'!N74,'DTC US&amp;CA - P&amp;L'!N78)</f>
        <v>402.2313333</v>
      </c>
      <c r="O192" s="88">
        <f>((O10+O25)-'DTC US&amp;CA - P&amp;L'!O626)/sum('DTC US&amp;CA - P&amp;L'!O74,'DTC US&amp;CA - P&amp;L'!O78)</f>
        <v>400.2465455</v>
      </c>
      <c r="P192" s="88">
        <f>((P10+P25)-'DTC US&amp;CA - P&amp;L'!P626)/sum('DTC US&amp;CA - P&amp;L'!P74,'DTC US&amp;CA - P&amp;L'!P78)</f>
        <v>392.7784615</v>
      </c>
      <c r="Q192" s="88">
        <f>((Q10+Q25)-'DTC US&amp;CA - P&amp;L'!Q626)/sum('DTC US&amp;CA - P&amp;L'!Q74,'DTC US&amp;CA - P&amp;L'!Q78)</f>
        <v>393.0139394</v>
      </c>
      <c r="R192" s="88">
        <f>((R10+R25)-'DTC US&amp;CA - P&amp;L'!R626)/sum('DTC US&amp;CA - P&amp;L'!R74,'DTC US&amp;CA - P&amp;L'!R78)</f>
        <v>369.4209091</v>
      </c>
      <c r="S192" s="88">
        <f>((S10+S25)-'DTC US&amp;CA - P&amp;L'!S626)/sum('DTC US&amp;CA - P&amp;L'!S74,'DTC US&amp;CA - P&amp;L'!S78)</f>
        <v>367.7007042</v>
      </c>
      <c r="T192" s="88">
        <f>((T10+T25)-'DTC US&amp;CA - P&amp;L'!T626)/sum('DTC US&amp;CA - P&amp;L'!T74,'DTC US&amp;CA - P&amp;L'!T78)</f>
        <v>394.2693548</v>
      </c>
      <c r="U192" s="88">
        <f>((U10+U25)-'DTC US&amp;CA - P&amp;L'!U626)/sum('DTC US&amp;CA - P&amp;L'!U74,'DTC US&amp;CA - P&amp;L'!U78)</f>
        <v>370.1338095</v>
      </c>
      <c r="V192" s="88">
        <f>((V10+V25)-'DTC US&amp;CA - P&amp;L'!V626)/sum('DTC US&amp;CA - P&amp;L'!V74,'DTC US&amp;CA - P&amp;L'!V78)</f>
        <v>348.920303</v>
      </c>
      <c r="W192" s="88">
        <f>((W10+W25)-'DTC US&amp;CA - P&amp;L'!W626)/sum('DTC US&amp;CA - P&amp;L'!W74,'DTC US&amp;CA - P&amp;L'!W78)</f>
        <v>351.8537143</v>
      </c>
      <c r="X192" s="88">
        <f>((X10+X25)-'DTC US&amp;CA - P&amp;L'!X626)/sum('DTC US&amp;CA - P&amp;L'!X74,'DTC US&amp;CA - P&amp;L'!X78)</f>
        <v>337.0183486</v>
      </c>
      <c r="Y192" s="88">
        <f>((Y10+Y25)-'DTC US&amp;CA - P&amp;L'!Y626)/sum('DTC US&amp;CA - P&amp;L'!Y74,'DTC US&amp;CA - P&amp;L'!Y78)</f>
        <v>350.2832323</v>
      </c>
      <c r="Z192" s="88">
        <f>((Z10+Z25)-'DTC US&amp;CA - P&amp;L'!Z626)/sum('DTC US&amp;CA - P&amp;L'!Z74,'DTC US&amp;CA - P&amp;L'!Z78)</f>
        <v>355.1585567</v>
      </c>
      <c r="AA192" s="88">
        <f>((AA10+AA25)-'DTC US&amp;CA - P&amp;L'!AA626)/sum('DTC US&amp;CA - P&amp;L'!AA74,'DTC US&amp;CA - P&amp;L'!AA78)</f>
        <v>360.2176667</v>
      </c>
      <c r="AB192" s="88">
        <f>((AB10+AB25)-'DTC US&amp;CA - P&amp;L'!AB626)/sum('DTC US&amp;CA - P&amp;L'!AB74,'DTC US&amp;CA - P&amp;L'!AB78)</f>
        <v>325.4430693</v>
      </c>
      <c r="AC192" s="88">
        <f>((AC10+AC25)-'DTC US&amp;CA - P&amp;L'!AC626)/sum('DTC US&amp;CA - P&amp;L'!AC74,'DTC US&amp;CA - P&amp;L'!AC78)</f>
        <v>293.4924444</v>
      </c>
      <c r="AD192" s="88">
        <f>((AD10+AD25)-'DTC US&amp;CA - P&amp;L'!AD626)/sum('DTC US&amp;CA - P&amp;L'!AD74,'DTC US&amp;CA - P&amp;L'!AD78)</f>
        <v>313.9238462</v>
      </c>
      <c r="AE192" s="88">
        <f>((AE10+AE25)-'DTC US&amp;CA - P&amp;L'!AE626)/sum('DTC US&amp;CA - P&amp;L'!AE74,'DTC US&amp;CA - P&amp;L'!AE78)</f>
        <v>290.6886614</v>
      </c>
      <c r="AF192" s="88">
        <f>((AF10+AF25)-'DTC US&amp;CA - P&amp;L'!AF626)/sum('DTC US&amp;CA - P&amp;L'!AF74,'DTC US&amp;CA - P&amp;L'!AF78)</f>
        <v>289.5336036</v>
      </c>
    </row>
    <row r="193" hidden="1" outlineLevel="1">
      <c r="A193" s="85" t="s">
        <v>150</v>
      </c>
      <c r="B193" s="88">
        <f>((B17+B26)-'DTC EU - P&amp;L'!B628)/sum('DTC EU - P&amp;L'!B74,'DTC EU - P&amp;L'!B78)</f>
        <v>330.0675125</v>
      </c>
      <c r="C193" s="88">
        <f>((C17+C26)-'DTC EU - P&amp;L'!C628)/sum('DTC EU - P&amp;L'!C74,'DTC EU - P&amp;L'!C78)</f>
        <v>439.23081</v>
      </c>
      <c r="D193" s="88">
        <f>((D17+D26)-'DTC EU - P&amp;L'!D628)/sum('DTC EU - P&amp;L'!D74,'DTC EU - P&amp;L'!D78)</f>
        <v>710.904124</v>
      </c>
      <c r="E193" s="88">
        <f>((E17+E26)-'DTC EU - P&amp;L'!E628)/sum('DTC EU - P&amp;L'!E74,'DTC EU - P&amp;L'!E78)</f>
        <v>427.49406</v>
      </c>
      <c r="F193" s="88">
        <f>((F17+F26)-'DTC EU - P&amp;L'!F628)/sum('DTC EU - P&amp;L'!F74,'DTC EU - P&amp;L'!F78)</f>
        <v>339.1633125</v>
      </c>
      <c r="G193" s="88">
        <f>((G17+G26)-'DTC EU - P&amp;L'!G628)/sum('DTC EU - P&amp;L'!G74,'DTC EU - P&amp;L'!G78)</f>
        <v>494.282715</v>
      </c>
      <c r="H193" s="88">
        <f>((H17+H26)-'DTC EU - P&amp;L'!H628)/sum('DTC EU - P&amp;L'!H74,'DTC EU - P&amp;L'!H78)</f>
        <v>338.5119973</v>
      </c>
      <c r="I193" s="88">
        <f>((I17+I26)-'DTC EU - P&amp;L'!I628)/sum('DTC EU - P&amp;L'!I74,'DTC EU - P&amp;L'!I78)</f>
        <v>340.0704279</v>
      </c>
      <c r="J193" s="88">
        <f>((J17+J26)-'DTC EU - P&amp;L'!J628)/sum('DTC EU - P&amp;L'!J74,'DTC EU - P&amp;L'!J78)</f>
        <v>682.67628</v>
      </c>
      <c r="K193" s="88">
        <f>((K17+K26)-'DTC EU - P&amp;L'!K628)/sum('DTC EU - P&amp;L'!K74,'DTC EU - P&amp;L'!K78)</f>
        <v>310.88729</v>
      </c>
      <c r="L193" s="88">
        <f>((L17+L26)-'DTC EU - P&amp;L'!L628)/sum('DTC EU - P&amp;L'!L74,'DTC EU - P&amp;L'!L78)</f>
        <v>315.136068</v>
      </c>
      <c r="M193" s="88">
        <f>((M17+M26)-'DTC EU - P&amp;L'!M628)/sum('DTC EU - P&amp;L'!M74,'DTC EU - P&amp;L'!M78)</f>
        <v>370.9758525</v>
      </c>
      <c r="N193" s="88">
        <f>((N17+N26)-'DTC EU - P&amp;L'!N628)/sum('DTC EU - P&amp;L'!N74,'DTC EU - P&amp;L'!N78)</f>
        <v>338.44785</v>
      </c>
      <c r="O193" s="88">
        <f>((O17+O26)-'DTC EU - P&amp;L'!O628)/sum('DTC EU - P&amp;L'!O74,'DTC EU - P&amp;L'!O78)</f>
        <v>334.5881389</v>
      </c>
      <c r="P193" s="88">
        <f>((P17+P26)-'DTC EU - P&amp;L'!P628)/sum('DTC EU - P&amp;L'!P74,'DTC EU - P&amp;L'!P78)</f>
        <v>324.549875</v>
      </c>
      <c r="Q193" s="88">
        <f>((Q17+Q26)-'DTC EU - P&amp;L'!Q628)/sum('DTC EU - P&amp;L'!Q74,'DTC EU - P&amp;L'!Q78)</f>
        <v>442.170425</v>
      </c>
      <c r="R193" s="88">
        <f>((R17+R26)-'DTC EU - P&amp;L'!R628)/sum('DTC EU - P&amp;L'!R74,'DTC EU - P&amp;L'!R78)</f>
        <v>326.7210088</v>
      </c>
      <c r="S193" s="88">
        <f>((S17+S26)-'DTC EU - P&amp;L'!S628)/sum('DTC EU - P&amp;L'!S74,'DTC EU - P&amp;L'!S78)</f>
        <v>345.3495557</v>
      </c>
      <c r="T193" s="88">
        <f>((T17+T26)-'DTC EU - P&amp;L'!T628)/sum('DTC EU - P&amp;L'!T74,'DTC EU - P&amp;L'!T78)</f>
        <v>323.26023</v>
      </c>
      <c r="U193" s="88">
        <f>((U17+U26)-'DTC EU - P&amp;L'!U628)/sum('DTC EU - P&amp;L'!U74,'DTC EU - P&amp;L'!U78)</f>
        <v>385.54677</v>
      </c>
      <c r="V193" s="88">
        <f>((V17+V26)-'DTC EU - P&amp;L'!V628)/sum('DTC EU - P&amp;L'!V74,'DTC EU - P&amp;L'!V78)</f>
        <v>415.105616</v>
      </c>
      <c r="W193" s="88">
        <f>((W17+W26)-'DTC EU - P&amp;L'!W628)/sum('DTC EU - P&amp;L'!W74,'DTC EU - P&amp;L'!W78)</f>
        <v>368.737226</v>
      </c>
      <c r="X193" s="88">
        <f>((X17+X26)-'DTC EU - P&amp;L'!X628)/sum('DTC EU - P&amp;L'!X74,'DTC EU - P&amp;L'!X78)</f>
        <v>350.0767913</v>
      </c>
      <c r="Y193" s="88">
        <f>((Y17+Y26)-'DTC EU - P&amp;L'!Y628)/sum('DTC EU - P&amp;L'!Y74,'DTC EU - P&amp;L'!Y78)</f>
        <v>289.1223828</v>
      </c>
      <c r="Z193" s="88">
        <f>((Z17+Z26)-'DTC EU - P&amp;L'!Z628)/sum('DTC EU - P&amp;L'!Z74,'DTC EU - P&amp;L'!Z78)</f>
        <v>328.843476</v>
      </c>
      <c r="AA193" s="88">
        <f>((AA17+AA26)-'DTC EU - P&amp;L'!AA628)/sum('DTC EU - P&amp;L'!AA74,'DTC EU - P&amp;L'!AA78)</f>
        <v>366.1912156</v>
      </c>
      <c r="AB193" s="88">
        <f>((AB17+AB26)-'DTC EU - P&amp;L'!AB628)/sum('DTC EU - P&amp;L'!AB74,'DTC EU - P&amp;L'!AB78)</f>
        <v>369.0888712</v>
      </c>
      <c r="AC193" s="88">
        <f>((AC17+AC26)-'DTC EU - P&amp;L'!AC628)/sum('DTC EU - P&amp;L'!AC74,'DTC EU - P&amp;L'!AC78)</f>
        <v>265.720491</v>
      </c>
      <c r="AD193" s="88">
        <f>((AD17+AD26)-'DTC EU - P&amp;L'!AD628)/sum('DTC EU - P&amp;L'!AD74,'DTC EU - P&amp;L'!AD78)</f>
        <v>298.6069364</v>
      </c>
      <c r="AE193" s="88">
        <f>((AE17+AE26)-'DTC EU - P&amp;L'!AE628)/sum('DTC EU - P&amp;L'!AE74,'DTC EU - P&amp;L'!AE78)</f>
        <v>318.054627</v>
      </c>
      <c r="AF193" s="88">
        <f>((AF17+AF26)-'DTC EU - P&amp;L'!AF628)/sum('DTC EU - P&amp;L'!AF74,'DTC EU - P&amp;L'!AF78)</f>
        <v>260.89883</v>
      </c>
    </row>
    <row r="194" collapsed="1">
      <c r="A194" s="25" t="s">
        <v>151</v>
      </c>
      <c r="B194" s="90">
        <f>'DTC - P&amp;L'!B653/sum('DTC - P&amp;L'!B134,'DTC - P&amp;L'!B138)</f>
        <v>12565.00797</v>
      </c>
      <c r="C194" s="90">
        <f>'DTC - P&amp;L'!C653/sum('DTC - P&amp;L'!C134,'DTC - P&amp;L'!C138)</f>
        <v>43148.95395</v>
      </c>
      <c r="D194" s="90">
        <f>'DTC - P&amp;L'!D653/sum('DTC - P&amp;L'!D134,'DTC - P&amp;L'!D138)</f>
        <v>32088.43677</v>
      </c>
      <c r="E194" s="90">
        <f>'DTC - P&amp;L'!E653/sum('DTC - P&amp;L'!E134,'DTC - P&amp;L'!E138)</f>
        <v>8231.380048</v>
      </c>
      <c r="F194" s="90">
        <f>'DTC - P&amp;L'!F653/sum('DTC - P&amp;L'!F134,'DTC - P&amp;L'!F138)</f>
        <v>10771.86504</v>
      </c>
      <c r="G194" s="90">
        <f>'DTC - P&amp;L'!G653/sum('DTC - P&amp;L'!G134,'DTC - P&amp;L'!G138)</f>
        <v>9556.575942</v>
      </c>
      <c r="H194" s="90">
        <f>'DTC - P&amp;L'!H653/sum('DTC - P&amp;L'!H134,'DTC - P&amp;L'!H138)</f>
        <v>16422.15644</v>
      </c>
      <c r="I194" s="90">
        <f>'DTC - P&amp;L'!I653/sum('DTC - P&amp;L'!I134,'DTC - P&amp;L'!I138)</f>
        <v>15295.41848</v>
      </c>
      <c r="J194" s="90">
        <f>'DTC - P&amp;L'!J653/sum('DTC - P&amp;L'!J134,'DTC - P&amp;L'!J138)</f>
        <v>8798.662367</v>
      </c>
      <c r="K194" s="90">
        <f>'DTC - P&amp;L'!K653/sum('DTC - P&amp;L'!K134,'DTC - P&amp;L'!K138)</f>
        <v>12332.87667</v>
      </c>
      <c r="L194" s="90">
        <f>'DTC - P&amp;L'!L653/sum('DTC - P&amp;L'!L134,'DTC - P&amp;L'!L138)</f>
        <v>5531.691879</v>
      </c>
      <c r="M194" s="90">
        <f>'DTC - P&amp;L'!M653/sum('DTC - P&amp;L'!M134,'DTC - P&amp;L'!M138)</f>
        <v>5218.100468</v>
      </c>
      <c r="N194" s="90">
        <f>'DTC - P&amp;L'!N653/sum('DTC - P&amp;L'!N134,'DTC - P&amp;L'!N138)</f>
        <v>14341.06258</v>
      </c>
      <c r="O194" s="90">
        <f>'DTC - P&amp;L'!O653/sum('DTC - P&amp;L'!O134,'DTC - P&amp;L'!O138)</f>
        <v>16617.94518</v>
      </c>
      <c r="P194" s="90">
        <f>'DTC - P&amp;L'!P653/sum('DTC - P&amp;L'!P134,'DTC - P&amp;L'!P138)</f>
        <v>10855.00122</v>
      </c>
      <c r="Q194" s="90">
        <f>'DTC - P&amp;L'!Q653/sum('DTC - P&amp;L'!Q134,'DTC - P&amp;L'!Q138)</f>
        <v>16863.1406</v>
      </c>
      <c r="R194" s="90">
        <f>'DTC - P&amp;L'!R653/sum('DTC - P&amp;L'!R134,'DTC - P&amp;L'!R138)</f>
        <v>3943.565077</v>
      </c>
      <c r="S194" s="90">
        <f>'DTC - P&amp;L'!S653/sum('DTC - P&amp;L'!S134,'DTC - P&amp;L'!S138)</f>
        <v>4000.914351</v>
      </c>
      <c r="T194" s="90">
        <f>'DTC - P&amp;L'!T653/sum('DTC - P&amp;L'!T134,'DTC - P&amp;L'!T138)</f>
        <v>3573.487033</v>
      </c>
      <c r="U194" s="90">
        <f>'DTC - P&amp;L'!U653/sum('DTC - P&amp;L'!U134,'DTC - P&amp;L'!U138)</f>
        <v>3773.076611</v>
      </c>
      <c r="V194" s="90">
        <f>'DTC - P&amp;L'!V653/sum('DTC - P&amp;L'!V134,'DTC - P&amp;L'!V138)</f>
        <v>1821.513384</v>
      </c>
      <c r="W194" s="90">
        <f>'DTC - P&amp;L'!W653/sum('DTC - P&amp;L'!W134,'DTC - P&amp;L'!W138)</f>
        <v>1225.781061</v>
      </c>
      <c r="X194" s="90">
        <f>'DTC - P&amp;L'!X653/sum('DTC - P&amp;L'!X134,'DTC - P&amp;L'!X138)</f>
        <v>1763.652154</v>
      </c>
      <c r="Y194" s="90">
        <f>'DTC - P&amp;L'!Y653/sum('DTC - P&amp;L'!Y134,'DTC - P&amp;L'!Y138)</f>
        <v>1564.82439</v>
      </c>
      <c r="Z194" s="90">
        <f>'DTC - P&amp;L'!Z653/sum('DTC - P&amp;L'!Z134,'DTC - P&amp;L'!Z138)</f>
        <v>2465.844286</v>
      </c>
      <c r="AA194" s="90">
        <f>'DTC - P&amp;L'!AA653/sum('DTC - P&amp;L'!AA134,'DTC - P&amp;L'!AA138)</f>
        <v>945.4189764</v>
      </c>
      <c r="AB194" s="90">
        <f>'DTC - P&amp;L'!AB653/sum('DTC - P&amp;L'!AB134,'DTC - P&amp;L'!AB138)</f>
        <v>677.0054293</v>
      </c>
      <c r="AC194" s="90">
        <f>'DTC - P&amp;L'!AC653/sum('DTC - P&amp;L'!AC134,'DTC - P&amp;L'!AC138)</f>
        <v>772.302785</v>
      </c>
      <c r="AD194" s="90">
        <f>'DTC - P&amp;L'!AD653/sum('DTC - P&amp;L'!AD134,'DTC - P&amp;L'!AD138)</f>
        <v>503.1011813</v>
      </c>
      <c r="AE194" s="90">
        <f>'DTC - P&amp;L'!AE653/sum('DTC - P&amp;L'!AE134,'DTC - P&amp;L'!AE138)</f>
        <v>562.6741308</v>
      </c>
      <c r="AF194" s="90">
        <f>'DTC - P&amp;L'!AF653/sum('DTC - P&amp;L'!AF134,'DTC - P&amp;L'!AF138)</f>
        <v>635.5242118</v>
      </c>
    </row>
    <row r="195" hidden="1" outlineLevel="1">
      <c r="A195" s="85" t="s">
        <v>152</v>
      </c>
      <c r="B195" s="88">
        <f>'DTC US&amp;CA - P&amp;L'!B626/sum('DTC US&amp;CA - P&amp;L'!B102,'DTC US&amp;CA - P&amp;L'!B106)</f>
        <v>12062.36111</v>
      </c>
      <c r="C195" s="88">
        <f>'DTC US&amp;CA - P&amp;L'!C626/sum('DTC US&amp;CA - P&amp;L'!C102,'DTC US&amp;CA - P&amp;L'!C106)</f>
        <v>41639.77667</v>
      </c>
      <c r="D195" s="88">
        <f>'DTC US&amp;CA - P&amp;L'!D626/sum('DTC US&amp;CA - P&amp;L'!D102,'DTC US&amp;CA - P&amp;L'!D106)</f>
        <v>41675.19333</v>
      </c>
      <c r="E195" s="88">
        <f>'DTC US&amp;CA - P&amp;L'!E626/sum('DTC US&amp;CA - P&amp;L'!E102,'DTC US&amp;CA - P&amp;L'!E106)</f>
        <v>8066.306667</v>
      </c>
      <c r="F195" s="88">
        <f>'DTC US&amp;CA - P&amp;L'!F626/sum('DTC US&amp;CA - P&amp;L'!F102,'DTC US&amp;CA - P&amp;L'!F106)</f>
        <v>10343.03571</v>
      </c>
      <c r="G195" s="88">
        <f>'DTC US&amp;CA - P&amp;L'!G626/sum('DTC US&amp;CA - P&amp;L'!G102,'DTC US&amp;CA - P&amp;L'!G106)</f>
        <v>12725.15</v>
      </c>
      <c r="H195" s="88">
        <f>'DTC US&amp;CA - P&amp;L'!H626/sum('DTC US&amp;CA - P&amp;L'!H102,'DTC US&amp;CA - P&amp;L'!H106)</f>
        <v>15863.6425</v>
      </c>
      <c r="I195" s="88">
        <f>'DTC US&amp;CA - P&amp;L'!I626/sum('DTC US&amp;CA - P&amp;L'!I102,'DTC US&amp;CA - P&amp;L'!I106)</f>
        <v>14483.045</v>
      </c>
      <c r="J195" s="88">
        <f>'DTC US&amp;CA - P&amp;L'!J626/sum('DTC US&amp;CA - P&amp;L'!J102,'DTC US&amp;CA - P&amp;L'!J106)</f>
        <v>19356.18333</v>
      </c>
      <c r="K195" s="88">
        <f>'DTC US&amp;CA - P&amp;L'!K626/sum('DTC US&amp;CA - P&amp;L'!K102,'DTC US&amp;CA - P&amp;L'!K106)</f>
        <v>11686.4425</v>
      </c>
      <c r="L195" s="88">
        <f>'DTC US&amp;CA - P&amp;L'!L626/sum('DTC US&amp;CA - P&amp;L'!L102,'DTC US&amp;CA - P&amp;L'!L106)</f>
        <v>5174.01875</v>
      </c>
      <c r="M195" s="88">
        <f>'DTC US&amp;CA - P&amp;L'!M626/sum('DTC US&amp;CA - P&amp;L'!M102,'DTC US&amp;CA - P&amp;L'!M106)</f>
        <v>4946.578</v>
      </c>
      <c r="N195" s="88">
        <f>'DTC US&amp;CA - P&amp;L'!N626/sum('DTC US&amp;CA - P&amp;L'!N102,'DTC US&amp;CA - P&amp;L'!N106)</f>
        <v>13771.55</v>
      </c>
      <c r="O195" s="88">
        <f>'DTC US&amp;CA - P&amp;L'!O626/sum('DTC US&amp;CA - P&amp;L'!O102,'DTC US&amp;CA - P&amp;L'!O106)</f>
        <v>15922.0975</v>
      </c>
      <c r="P195" s="88">
        <f>'DTC US&amp;CA - P&amp;L'!P626/sum('DTC US&amp;CA - P&amp;L'!P102,'DTC US&amp;CA - P&amp;L'!P106)</f>
        <v>10529.218</v>
      </c>
      <c r="Q195" s="88">
        <f>'DTC US&amp;CA - P&amp;L'!Q626/sum('DTC US&amp;CA - P&amp;L'!Q102,'DTC US&amp;CA - P&amp;L'!Q106)</f>
        <v>16430.54667</v>
      </c>
      <c r="R195" s="88">
        <f>'DTC US&amp;CA - P&amp;L'!R626/sum('DTC US&amp;CA - P&amp;L'!R102,'DTC US&amp;CA - P&amp;L'!R106)</f>
        <v>4105.652727</v>
      </c>
      <c r="S195" s="88">
        <f>'DTC US&amp;CA - P&amp;L'!S626/sum('DTC US&amp;CA - P&amp;L'!S102,'DTC US&amp;CA - P&amp;L'!S106)</f>
        <v>4294.277778</v>
      </c>
      <c r="T195" s="88">
        <f>'DTC US&amp;CA - P&amp;L'!T626/sum('DTC US&amp;CA - P&amp;L'!T102,'DTC US&amp;CA - P&amp;L'!T106)</f>
        <v>4468.029</v>
      </c>
      <c r="U195" s="88">
        <f>'DTC US&amp;CA - P&amp;L'!U626/sum('DTC US&amp;CA - P&amp;L'!U102,'DTC US&amp;CA - P&amp;L'!U106)</f>
        <v>3714.45375</v>
      </c>
      <c r="V195" s="88">
        <f>'DTC US&amp;CA - P&amp;L'!V626/sum('DTC US&amp;CA - P&amp;L'!V102,'DTC US&amp;CA - P&amp;L'!V106)</f>
        <v>1788.666364</v>
      </c>
      <c r="W195" s="88">
        <f>'DTC US&amp;CA - P&amp;L'!W626/sum('DTC US&amp;CA - P&amp;L'!W102,'DTC US&amp;CA - P&amp;L'!W106)</f>
        <v>1163.34</v>
      </c>
      <c r="X195" s="88">
        <f>'DTC US&amp;CA - P&amp;L'!X626/sum('DTC US&amp;CA - P&amp;L'!X102,'DTC US&amp;CA - P&amp;L'!X106)</f>
        <v>1685.548333</v>
      </c>
      <c r="Y195" s="88">
        <f>'DTC US&amp;CA - P&amp;L'!Y626/sum('DTC US&amp;CA - P&amp;L'!Y102,'DTC US&amp;CA - P&amp;L'!Y106)</f>
        <v>1724.042857</v>
      </c>
      <c r="Z195" s="88">
        <f>'DTC US&amp;CA - P&amp;L'!Z626/sum('DTC US&amp;CA - P&amp;L'!Z102,'DTC US&amp;CA - P&amp;L'!Z106)</f>
        <v>2465.844286</v>
      </c>
      <c r="AA195" s="88">
        <f>'DTC US&amp;CA - P&amp;L'!AA626/sum('DTC US&amp;CA - P&amp;L'!AA102,'DTC US&amp;CA - P&amp;L'!AA106)</f>
        <v>968.555</v>
      </c>
      <c r="AB195" s="88">
        <f>'DTC US&amp;CA - P&amp;L'!AB626/sum('DTC US&amp;CA - P&amp;L'!AB102,'DTC US&amp;CA - P&amp;L'!AB106)</f>
        <v>776.993</v>
      </c>
      <c r="AC195" s="88">
        <f>'DTC US&amp;CA - P&amp;L'!AC626/sum('DTC US&amp;CA - P&amp;L'!AC102,'DTC US&amp;CA - P&amp;L'!AC106)</f>
        <v>765.3675</v>
      </c>
      <c r="AD195" s="88">
        <f>'DTC US&amp;CA - P&amp;L'!AD626/sum('DTC US&amp;CA - P&amp;L'!AD102,'DTC US&amp;CA - P&amp;L'!AD106)</f>
        <v>484.3346667</v>
      </c>
      <c r="AE195" s="88">
        <f>'DTC US&amp;CA - P&amp;L'!AE626/sum('DTC US&amp;CA - P&amp;L'!AE102,'DTC US&amp;CA - P&amp;L'!AE106)</f>
        <v>550.4263636</v>
      </c>
      <c r="AF195" s="88">
        <f>'DTC US&amp;CA - P&amp;L'!AF626/sum('DTC US&amp;CA - P&amp;L'!AF102,'DTC US&amp;CA - P&amp;L'!AF106)</f>
        <v>609.2136364</v>
      </c>
    </row>
    <row r="196" hidden="1" outlineLevel="1">
      <c r="A196" s="85" t="s">
        <v>153</v>
      </c>
      <c r="B196" s="88" t="str">
        <f>'DTC EU - P&amp;L'!B628/sum('DTC EU - P&amp;L'!B102,'DTC EU - P&amp;L'!B106)</f>
        <v>#DIV/0!</v>
      </c>
      <c r="C196" s="88" t="str">
        <f>'DTC EU - P&amp;L'!C628/sum('DTC EU - P&amp;L'!C102,'DTC EU - P&amp;L'!C106)</f>
        <v>#DIV/0!</v>
      </c>
      <c r="D196" s="88">
        <f>'DTC EU - P&amp;L'!D628/sum('DTC EU - P&amp;L'!D102,'DTC EU - P&amp;L'!D106)</f>
        <v>3328.167064</v>
      </c>
      <c r="E196" s="88" t="str">
        <f>'DTC EU - P&amp;L'!E628/sum('DTC EU - P&amp;L'!E102,'DTC EU - P&amp;L'!E106)</f>
        <v>#DIV/0!</v>
      </c>
      <c r="F196" s="88" t="str">
        <f>'DTC EU - P&amp;L'!F628/sum('DTC EU - P&amp;L'!F102,'DTC EU - P&amp;L'!F106)</f>
        <v>#DIV/0!</v>
      </c>
      <c r="G196" s="88">
        <f>'DTC EU - P&amp;L'!G628/sum('DTC EU - P&amp;L'!G102,'DTC EU - P&amp;L'!G106)</f>
        <v>1635.140798</v>
      </c>
      <c r="H196" s="88" t="str">
        <f>'DTC EU - P&amp;L'!H628/sum('DTC EU - P&amp;L'!H102,'DTC EU - P&amp;L'!H106)</f>
        <v>#DIV/0!</v>
      </c>
      <c r="I196" s="88" t="str">
        <f>'DTC EU - P&amp;L'!I628/sum('DTC EU - P&amp;L'!I102,'DTC EU - P&amp;L'!I106)</f>
        <v>#DIV/0!</v>
      </c>
      <c r="J196" s="88">
        <f>'DTC EU - P&amp;L'!J628/sum('DTC EU - P&amp;L'!J102,'DTC EU - P&amp;L'!J106)</f>
        <v>880.521642</v>
      </c>
      <c r="K196" s="88" t="str">
        <f>'DTC EU - P&amp;L'!K628/sum('DTC EU - P&amp;L'!K102,'DTC EU - P&amp;L'!K106)</f>
        <v>#DIV/0!</v>
      </c>
      <c r="L196" s="88" t="str">
        <f>'DTC EU - P&amp;L'!L628/sum('DTC EU - P&amp;L'!L102,'DTC EU - P&amp;L'!L106)</f>
        <v>#DIV/0!</v>
      </c>
      <c r="M196" s="88" t="str">
        <f>'DTC EU - P&amp;L'!M628/sum('DTC EU - P&amp;L'!M102,'DTC EU - P&amp;L'!M106)</f>
        <v>#DIV/0!</v>
      </c>
      <c r="N196" s="88" t="str">
        <f>'DTC EU - P&amp;L'!N628/sum('DTC EU - P&amp;L'!N102,'DTC EU - P&amp;L'!N106)</f>
        <v>#DIV/0!</v>
      </c>
      <c r="O196" s="88" t="str">
        <f>'DTC EU - P&amp;L'!O628/sum('DTC EU - P&amp;L'!O102,'DTC EU - P&amp;L'!O106)</f>
        <v>#DIV/0!</v>
      </c>
      <c r="P196" s="88" t="str">
        <f>'DTC EU - P&amp;L'!P628/sum('DTC EU - P&amp;L'!P102,'DTC EU - P&amp;L'!P106)</f>
        <v>#DIV/0!</v>
      </c>
      <c r="Q196" s="88" t="str">
        <f>'DTC EU - P&amp;L'!Q628/sum('DTC EU - P&amp;L'!Q102,'DTC EU - P&amp;L'!Q106)</f>
        <v>#DIV/0!</v>
      </c>
      <c r="R196" s="88">
        <f>'DTC EU - P&amp;L'!R628/sum('DTC EU - P&amp;L'!R102,'DTC EU - P&amp;L'!R106)</f>
        <v>2160.600918</v>
      </c>
      <c r="S196" s="88">
        <f>'DTC EU - P&amp;L'!S628/sum('DTC EU - P&amp;L'!S102,'DTC EU - P&amp;L'!S106)</f>
        <v>1360.643508</v>
      </c>
      <c r="T196" s="88">
        <f>'DTC EU - P&amp;L'!T628/sum('DTC EU - P&amp;L'!T102,'DTC EU - P&amp;L'!T106)</f>
        <v>591.680478</v>
      </c>
      <c r="U196" s="88" t="str">
        <f>'DTC EU - P&amp;L'!U628/sum('DTC EU - P&amp;L'!U102,'DTC EU - P&amp;L'!U106)</f>
        <v>#DIV/0!</v>
      </c>
      <c r="V196" s="88" t="str">
        <f>'DTC EU - P&amp;L'!V628/sum('DTC EU - P&amp;L'!V102,'DTC EU - P&amp;L'!V106)</f>
        <v>#DIV/0!</v>
      </c>
      <c r="W196" s="88" t="str">
        <f>'DTC EU - P&amp;L'!W628/sum('DTC EU - P&amp;L'!W102,'DTC EU - P&amp;L'!W106)</f>
        <v>#DIV/0!</v>
      </c>
      <c r="X196" s="88" t="str">
        <f>'DTC EU - P&amp;L'!X628/sum('DTC EU - P&amp;L'!X102,'DTC EU - P&amp;L'!X106)</f>
        <v>#DIV/0!</v>
      </c>
      <c r="Y196" s="88">
        <f>'DTC EU - P&amp;L'!Y628/sum('DTC EU - P&amp;L'!Y102,'DTC EU - P&amp;L'!Y106)</f>
        <v>450.295119</v>
      </c>
      <c r="Z196" s="88" t="str">
        <f>'DTC EU - P&amp;L'!Z628/sum('DTC EU - P&amp;L'!Z102,'DTC EU - P&amp;L'!Z106)</f>
        <v>#DIV/0!</v>
      </c>
      <c r="AA196" s="88">
        <f>'DTC EU - P&amp;L'!AA628/sum('DTC EU - P&amp;L'!AA102,'DTC EU - P&amp;L'!AA106)</f>
        <v>714.05874</v>
      </c>
      <c r="AB196" s="88">
        <f>'DTC EU - P&amp;L'!AB628/sum('DTC EU - P&amp;L'!AB102,'DTC EU - P&amp;L'!AB106)</f>
        <v>177.067576</v>
      </c>
      <c r="AC196" s="88" t="str">
        <f>'DTC EU - P&amp;L'!AC628/sum('DTC EU - P&amp;L'!AC102,'DTC EU - P&amp;L'!AC106)</f>
        <v>#DIV/0!</v>
      </c>
      <c r="AD196" s="88" t="str">
        <f>'DTC EU - P&amp;L'!AD628/sum('DTC EU - P&amp;L'!AD102,'DTC EU - P&amp;L'!AD106)</f>
        <v>#DIV/0!</v>
      </c>
      <c r="AE196" s="88">
        <f>'DTC EU - P&amp;L'!AE628/sum('DTC EU - P&amp;L'!AE102,'DTC EU - P&amp;L'!AE106)</f>
        <v>697.399569</v>
      </c>
      <c r="AF196" s="88" t="str">
        <f>'DTC EU - P&amp;L'!AF628/sum('DTC EU - P&amp;L'!AF102,'DTC EU - P&amp;L'!AF106)</f>
        <v>#DIV/0!</v>
      </c>
    </row>
    <row r="197">
      <c r="A197" s="82" t="s">
        <v>154</v>
      </c>
      <c r="B197" s="90">
        <f t="shared" ref="B197:AF197" si="60">B27/B96</f>
        <v>312.915625</v>
      </c>
      <c r="C197" s="90">
        <f t="shared" si="60"/>
        <v>316.4736264</v>
      </c>
      <c r="D197" s="90">
        <f t="shared" si="60"/>
        <v>328.1917808</v>
      </c>
      <c r="E197" s="90">
        <f t="shared" si="60"/>
        <v>340.0141176</v>
      </c>
      <c r="F197" s="90">
        <f t="shared" si="60"/>
        <v>336.9289655</v>
      </c>
      <c r="G197" s="90">
        <f t="shared" si="60"/>
        <v>331.1936364</v>
      </c>
      <c r="H197" s="90">
        <f t="shared" si="60"/>
        <v>325.0722222</v>
      </c>
      <c r="I197" s="90">
        <f t="shared" si="60"/>
        <v>323.4501087</v>
      </c>
      <c r="J197" s="90">
        <f t="shared" si="60"/>
        <v>308.3371264</v>
      </c>
      <c r="K197" s="90">
        <f t="shared" si="60"/>
        <v>347.5371622</v>
      </c>
      <c r="L197" s="90">
        <f t="shared" si="60"/>
        <v>328.6096154</v>
      </c>
      <c r="M197" s="90">
        <f t="shared" si="60"/>
        <v>347.7794898</v>
      </c>
      <c r="N197" s="90">
        <f t="shared" si="60"/>
        <v>340.6469014</v>
      </c>
      <c r="O197" s="90">
        <f t="shared" si="60"/>
        <v>322.4446575</v>
      </c>
      <c r="P197" s="90">
        <f t="shared" si="60"/>
        <v>355.712963</v>
      </c>
      <c r="Q197" s="90">
        <f t="shared" si="60"/>
        <v>347.8990164</v>
      </c>
      <c r="R197" s="90">
        <f t="shared" si="60"/>
        <v>347.4457143</v>
      </c>
      <c r="S197" s="90">
        <f t="shared" si="60"/>
        <v>364.9822727</v>
      </c>
      <c r="T197" s="90">
        <f t="shared" si="60"/>
        <v>359.0981159</v>
      </c>
      <c r="U197" s="90">
        <f t="shared" si="60"/>
        <v>364.1341667</v>
      </c>
      <c r="V197" s="90">
        <f t="shared" si="60"/>
        <v>332.4255172</v>
      </c>
      <c r="W197" s="90">
        <f t="shared" si="60"/>
        <v>297.6225301</v>
      </c>
      <c r="X197" s="90">
        <f t="shared" si="60"/>
        <v>273.771573</v>
      </c>
      <c r="Y197" s="90">
        <f t="shared" si="60"/>
        <v>280.057625</v>
      </c>
      <c r="Z197" s="90">
        <f t="shared" si="60"/>
        <v>268.9133929</v>
      </c>
      <c r="AA197" s="90">
        <f t="shared" si="60"/>
        <v>276.8126214</v>
      </c>
      <c r="AB197" s="90">
        <f t="shared" si="60"/>
        <v>284.6213636</v>
      </c>
      <c r="AC197" s="90">
        <f t="shared" si="60"/>
        <v>289.8714286</v>
      </c>
      <c r="AD197" s="90">
        <f t="shared" si="60"/>
        <v>287.9498485</v>
      </c>
      <c r="AE197" s="90">
        <f t="shared" si="60"/>
        <v>302.4937705</v>
      </c>
      <c r="AF197" s="90">
        <f t="shared" si="60"/>
        <v>303.6121519</v>
      </c>
    </row>
    <row r="198">
      <c r="A198" s="91" t="s">
        <v>155</v>
      </c>
      <c r="B198" s="92">
        <v>318.88</v>
      </c>
      <c r="C198" s="92">
        <v>213.93</v>
      </c>
      <c r="D198" s="92">
        <v>172.35</v>
      </c>
      <c r="E198" s="92">
        <v>125.05</v>
      </c>
      <c r="F198" s="92">
        <v>329.13</v>
      </c>
      <c r="G198" s="92">
        <v>297.53</v>
      </c>
      <c r="H198" s="92">
        <v>259.57</v>
      </c>
      <c r="I198" s="92">
        <v>329.62</v>
      </c>
      <c r="J198" s="92">
        <v>265.22</v>
      </c>
      <c r="K198" s="92">
        <v>227.21</v>
      </c>
      <c r="L198" s="92">
        <v>316.61</v>
      </c>
      <c r="M198" s="92">
        <v>241.45</v>
      </c>
      <c r="N198" s="92">
        <v>263.64</v>
      </c>
      <c r="O198" s="92">
        <v>584.15</v>
      </c>
      <c r="P198" s="92">
        <v>210.17</v>
      </c>
      <c r="Q198" s="92">
        <v>143.08</v>
      </c>
      <c r="R198" s="92">
        <v>211.41</v>
      </c>
      <c r="S198" s="92">
        <v>213.08</v>
      </c>
      <c r="T198" s="92">
        <v>269.59</v>
      </c>
      <c r="U198" s="92">
        <v>184.95</v>
      </c>
      <c r="V198" s="92">
        <v>221.21</v>
      </c>
      <c r="W198" s="92">
        <v>236.19</v>
      </c>
      <c r="X198" s="92">
        <v>192.07</v>
      </c>
      <c r="Y198" s="92">
        <v>229.4</v>
      </c>
      <c r="Z198" s="92">
        <v>347.85</v>
      </c>
      <c r="AA198" s="92">
        <v>227.4</v>
      </c>
      <c r="AB198" s="92">
        <v>235.6</v>
      </c>
      <c r="AC198" s="92">
        <v>212.33</v>
      </c>
      <c r="AD198" s="92">
        <v>250.58</v>
      </c>
      <c r="AE198" s="92">
        <v>166.35</v>
      </c>
      <c r="AF198" s="92">
        <v>179.71</v>
      </c>
    </row>
    <row r="199">
      <c r="A199" s="91" t="s">
        <v>156</v>
      </c>
      <c r="B199" s="92">
        <v>89.19</v>
      </c>
      <c r="C199" s="92">
        <v>88.2</v>
      </c>
      <c r="D199" s="92">
        <v>82.76</v>
      </c>
      <c r="E199" s="92">
        <v>96.06</v>
      </c>
      <c r="F199" s="92">
        <v>88.27</v>
      </c>
      <c r="G199" s="92">
        <v>89.99</v>
      </c>
      <c r="H199" s="92">
        <v>89.99</v>
      </c>
      <c r="I199" s="92">
        <v>89.99</v>
      </c>
      <c r="J199" s="92">
        <v>90.02</v>
      </c>
      <c r="K199" s="92">
        <v>89.99</v>
      </c>
      <c r="L199" s="92">
        <v>89.99</v>
      </c>
      <c r="M199" s="92">
        <v>88.36</v>
      </c>
      <c r="N199" s="92">
        <v>88.73</v>
      </c>
      <c r="O199" s="92">
        <v>89.99</v>
      </c>
      <c r="P199" s="92">
        <v>87.9</v>
      </c>
      <c r="Q199" s="92">
        <v>89.99</v>
      </c>
      <c r="R199" s="92">
        <v>104.85</v>
      </c>
      <c r="S199" s="92">
        <v>94.23</v>
      </c>
      <c r="T199" s="92">
        <v>123.36</v>
      </c>
      <c r="U199" s="92">
        <v>89.99</v>
      </c>
      <c r="V199" s="92">
        <v>69.4</v>
      </c>
      <c r="W199" s="92">
        <v>89.99</v>
      </c>
      <c r="X199" s="92">
        <v>89.99</v>
      </c>
      <c r="Y199" s="92">
        <v>142.91</v>
      </c>
      <c r="Z199" s="92">
        <v>0.0</v>
      </c>
      <c r="AA199" s="92">
        <v>97.46</v>
      </c>
      <c r="AB199" s="92">
        <v>113.03</v>
      </c>
      <c r="AC199" s="92">
        <v>53.2</v>
      </c>
      <c r="AD199" s="92">
        <v>89.99</v>
      </c>
      <c r="AE199" s="92">
        <v>111.8</v>
      </c>
      <c r="AF199" s="92">
        <v>93.03</v>
      </c>
    </row>
    <row r="200">
      <c r="A200" s="25" t="s">
        <v>157</v>
      </c>
      <c r="B200" s="59">
        <f t="shared" ref="B200:AF200" si="61">sum(B201:B202)</f>
        <v>1409</v>
      </c>
      <c r="C200" s="59">
        <f t="shared" si="61"/>
        <v>1585</v>
      </c>
      <c r="D200" s="59">
        <f t="shared" si="61"/>
        <v>1567</v>
      </c>
      <c r="E200" s="58">
        <f t="shared" si="61"/>
        <v>967</v>
      </c>
      <c r="F200" s="58">
        <f t="shared" si="61"/>
        <v>1026</v>
      </c>
      <c r="G200" s="58">
        <f t="shared" si="61"/>
        <v>862</v>
      </c>
      <c r="H200" s="58">
        <f t="shared" si="61"/>
        <v>845</v>
      </c>
      <c r="I200" s="58">
        <f t="shared" si="61"/>
        <v>805</v>
      </c>
      <c r="J200" s="58">
        <f t="shared" si="61"/>
        <v>837</v>
      </c>
      <c r="K200" s="58">
        <f t="shared" si="61"/>
        <v>702</v>
      </c>
      <c r="L200" s="58">
        <f t="shared" si="61"/>
        <v>617</v>
      </c>
      <c r="M200" s="58">
        <f t="shared" si="61"/>
        <v>731</v>
      </c>
      <c r="N200" s="58">
        <f t="shared" si="61"/>
        <v>713</v>
      </c>
      <c r="O200" s="58">
        <f t="shared" si="61"/>
        <v>843</v>
      </c>
      <c r="P200" s="58">
        <f t="shared" si="61"/>
        <v>668</v>
      </c>
      <c r="Q200" s="58">
        <f t="shared" si="61"/>
        <v>636</v>
      </c>
      <c r="R200" s="58">
        <f t="shared" si="61"/>
        <v>587</v>
      </c>
      <c r="S200" s="58">
        <f t="shared" si="61"/>
        <v>559</v>
      </c>
      <c r="T200" s="58">
        <f t="shared" si="61"/>
        <v>627</v>
      </c>
      <c r="U200" s="58">
        <f t="shared" si="61"/>
        <v>440</v>
      </c>
      <c r="V200" s="58">
        <f t="shared" si="61"/>
        <v>314</v>
      </c>
      <c r="W200" s="58">
        <f t="shared" si="61"/>
        <v>262</v>
      </c>
      <c r="X200" s="58">
        <f t="shared" si="61"/>
        <v>267</v>
      </c>
      <c r="Y200" s="58">
        <f t="shared" si="61"/>
        <v>274</v>
      </c>
      <c r="Z200" s="58">
        <f t="shared" si="61"/>
        <v>353</v>
      </c>
      <c r="AA200" s="58">
        <f t="shared" si="61"/>
        <v>324</v>
      </c>
      <c r="AB200" s="58">
        <f t="shared" si="61"/>
        <v>246</v>
      </c>
      <c r="AC200" s="58">
        <f t="shared" si="61"/>
        <v>246</v>
      </c>
      <c r="AD200" s="58">
        <f t="shared" si="61"/>
        <v>222</v>
      </c>
      <c r="AE200" s="58">
        <f t="shared" si="61"/>
        <v>229</v>
      </c>
      <c r="AF200" s="58">
        <f t="shared" si="61"/>
        <v>211</v>
      </c>
    </row>
    <row r="201" outlineLevel="1">
      <c r="A201" s="25" t="s">
        <v>158</v>
      </c>
      <c r="B201" s="93">
        <v>1356.0</v>
      </c>
      <c r="C201" s="93">
        <v>1533.0</v>
      </c>
      <c r="D201" s="93">
        <v>1525.0</v>
      </c>
      <c r="E201" s="94">
        <v>948.0</v>
      </c>
      <c r="F201" s="94">
        <v>991.0</v>
      </c>
      <c r="G201" s="94">
        <v>820.0</v>
      </c>
      <c r="H201" s="94">
        <v>810.0</v>
      </c>
      <c r="I201" s="94">
        <v>763.0</v>
      </c>
      <c r="J201" s="94">
        <v>789.0</v>
      </c>
      <c r="K201" s="94">
        <v>670.0</v>
      </c>
      <c r="L201" s="94">
        <v>582.0</v>
      </c>
      <c r="M201" s="94">
        <v>695.0</v>
      </c>
      <c r="N201" s="94">
        <v>683.0</v>
      </c>
      <c r="O201" s="94">
        <v>808.0</v>
      </c>
      <c r="P201" s="94">
        <v>647.0</v>
      </c>
      <c r="Q201" s="94">
        <v>620.0</v>
      </c>
      <c r="R201" s="94">
        <v>561.0</v>
      </c>
      <c r="S201" s="94">
        <v>534.0</v>
      </c>
      <c r="T201" s="94">
        <v>592.0</v>
      </c>
      <c r="U201" s="94">
        <v>433.0</v>
      </c>
      <c r="V201" s="94">
        <v>304.0</v>
      </c>
      <c r="W201" s="94">
        <v>248.0</v>
      </c>
      <c r="X201" s="94">
        <v>255.0</v>
      </c>
      <c r="Y201" s="94">
        <v>265.0</v>
      </c>
      <c r="Z201" s="94">
        <v>344.0</v>
      </c>
      <c r="AA201" s="94">
        <v>297.0</v>
      </c>
      <c r="AB201" s="94">
        <v>229.0</v>
      </c>
      <c r="AC201" s="94">
        <v>239.0</v>
      </c>
      <c r="AD201" s="94">
        <v>211.0</v>
      </c>
      <c r="AE201" s="94">
        <v>215.0</v>
      </c>
      <c r="AF201" s="94">
        <v>201.0</v>
      </c>
    </row>
    <row r="202" outlineLevel="1">
      <c r="A202" s="25" t="s">
        <v>159</v>
      </c>
      <c r="B202" s="95">
        <v>53.0</v>
      </c>
      <c r="C202" s="95">
        <v>52.0</v>
      </c>
      <c r="D202" s="95">
        <v>42.0</v>
      </c>
      <c r="E202" s="95">
        <v>19.0</v>
      </c>
      <c r="F202" s="95">
        <v>35.0</v>
      </c>
      <c r="G202" s="95">
        <v>42.0</v>
      </c>
      <c r="H202" s="95">
        <v>35.0</v>
      </c>
      <c r="I202" s="95">
        <v>42.0</v>
      </c>
      <c r="J202" s="95">
        <v>48.0</v>
      </c>
      <c r="K202" s="95">
        <v>32.0</v>
      </c>
      <c r="L202" s="95">
        <v>35.0</v>
      </c>
      <c r="M202" s="95">
        <v>36.0</v>
      </c>
      <c r="N202" s="95">
        <v>30.0</v>
      </c>
      <c r="O202" s="95">
        <v>35.0</v>
      </c>
      <c r="P202" s="95">
        <v>21.0</v>
      </c>
      <c r="Q202" s="95">
        <v>16.0</v>
      </c>
      <c r="R202" s="95">
        <v>26.0</v>
      </c>
      <c r="S202" s="95">
        <v>25.0</v>
      </c>
      <c r="T202" s="95">
        <v>35.0</v>
      </c>
      <c r="U202" s="95">
        <v>7.0</v>
      </c>
      <c r="V202" s="95">
        <v>10.0</v>
      </c>
      <c r="W202" s="95">
        <v>14.0</v>
      </c>
      <c r="X202" s="95">
        <v>12.0</v>
      </c>
      <c r="Y202" s="95">
        <v>9.0</v>
      </c>
      <c r="Z202" s="95">
        <v>9.0</v>
      </c>
      <c r="AA202" s="95">
        <v>27.0</v>
      </c>
      <c r="AB202" s="95">
        <v>17.0</v>
      </c>
      <c r="AC202" s="95">
        <v>7.0</v>
      </c>
      <c r="AD202" s="95">
        <v>11.0</v>
      </c>
      <c r="AE202" s="95">
        <v>14.0</v>
      </c>
      <c r="AF202" s="95">
        <v>10.0</v>
      </c>
    </row>
    <row r="203">
      <c r="A203" s="83" t="s">
        <v>160</v>
      </c>
      <c r="B203" s="83">
        <f t="shared" ref="B203:AF203" si="62">(B204*B201 + B205*B202) / (B201 + B202)</f>
        <v>0.8634073811</v>
      </c>
      <c r="C203" s="83">
        <f t="shared" si="62"/>
        <v>0.8991324921</v>
      </c>
      <c r="D203" s="83">
        <f t="shared" si="62"/>
        <v>0.8962578175</v>
      </c>
      <c r="E203" s="83">
        <f t="shared" si="62"/>
        <v>0.8262730093</v>
      </c>
      <c r="F203" s="83">
        <f t="shared" si="62"/>
        <v>0.8077758285</v>
      </c>
      <c r="G203" s="83">
        <f t="shared" si="62"/>
        <v>0.8453665893</v>
      </c>
      <c r="H203" s="83">
        <f t="shared" si="62"/>
        <v>0.8451242604</v>
      </c>
      <c r="I203" s="83">
        <f t="shared" si="62"/>
        <v>0.8273130435</v>
      </c>
      <c r="J203" s="83">
        <f t="shared" si="62"/>
        <v>0.8165089606</v>
      </c>
      <c r="K203" s="83">
        <f t="shared" si="62"/>
        <v>0.812008547</v>
      </c>
      <c r="L203" s="83">
        <f t="shared" si="62"/>
        <v>0.7699773096</v>
      </c>
      <c r="M203" s="83">
        <f t="shared" si="62"/>
        <v>0.7692995896</v>
      </c>
      <c r="N203" s="83">
        <f t="shared" si="62"/>
        <v>0.8569481066</v>
      </c>
      <c r="O203" s="83">
        <f t="shared" si="62"/>
        <v>0.8531660735</v>
      </c>
      <c r="P203" s="83">
        <f t="shared" si="62"/>
        <v>0.8831511976</v>
      </c>
      <c r="Q203" s="83">
        <f t="shared" si="62"/>
        <v>0.8792893082</v>
      </c>
      <c r="R203" s="83">
        <f t="shared" si="62"/>
        <v>0.8416337308</v>
      </c>
      <c r="S203" s="83">
        <f t="shared" si="62"/>
        <v>0.7548765653</v>
      </c>
      <c r="T203" s="83">
        <f t="shared" si="62"/>
        <v>0.7748389155</v>
      </c>
      <c r="U203" s="83">
        <f t="shared" si="62"/>
        <v>0.7405704545</v>
      </c>
      <c r="V203" s="83">
        <f t="shared" si="62"/>
        <v>0.6626496815</v>
      </c>
      <c r="W203" s="83">
        <f t="shared" si="62"/>
        <v>0.5653206107</v>
      </c>
      <c r="X203" s="83">
        <f t="shared" si="62"/>
        <v>0.4160449438</v>
      </c>
      <c r="Y203" s="83">
        <f t="shared" si="62"/>
        <v>0.4674343066</v>
      </c>
      <c r="Z203" s="83">
        <f t="shared" si="62"/>
        <v>0.5184362606</v>
      </c>
      <c r="AA203" s="83">
        <f t="shared" si="62"/>
        <v>0.3396666667</v>
      </c>
      <c r="AB203" s="83">
        <f t="shared" si="62"/>
        <v>0.3492154472</v>
      </c>
      <c r="AC203" s="83">
        <f t="shared" si="62"/>
        <v>0.2605569106</v>
      </c>
      <c r="AD203" s="83">
        <f t="shared" si="62"/>
        <v>0.2929594595</v>
      </c>
      <c r="AE203" s="83">
        <f t="shared" si="62"/>
        <v>0.279720524</v>
      </c>
      <c r="AF203" s="83">
        <f t="shared" si="62"/>
        <v>0.3266729858</v>
      </c>
    </row>
    <row r="204" outlineLevel="1">
      <c r="A204" s="89" t="s">
        <v>161</v>
      </c>
      <c r="B204" s="96">
        <v>0.861</v>
      </c>
      <c r="C204" s="96">
        <v>0.897</v>
      </c>
      <c r="D204" s="96">
        <v>0.898</v>
      </c>
      <c r="E204" s="96">
        <v>0.827</v>
      </c>
      <c r="F204" s="96">
        <v>0.803</v>
      </c>
      <c r="G204" s="96">
        <v>0.846</v>
      </c>
      <c r="H204" s="96">
        <v>0.852</v>
      </c>
      <c r="I204" s="96">
        <v>0.827</v>
      </c>
      <c r="J204" s="96">
        <v>0.818</v>
      </c>
      <c r="K204" s="96">
        <v>0.809</v>
      </c>
      <c r="L204" s="96">
        <v>0.763</v>
      </c>
      <c r="M204" s="96">
        <v>0.766</v>
      </c>
      <c r="N204" s="96">
        <v>0.858</v>
      </c>
      <c r="O204" s="96">
        <v>0.853</v>
      </c>
      <c r="P204" s="96">
        <v>0.884</v>
      </c>
      <c r="Q204" s="96">
        <v>0.881</v>
      </c>
      <c r="R204" s="96">
        <v>0.845</v>
      </c>
      <c r="S204" s="96">
        <v>0.764</v>
      </c>
      <c r="T204" s="96">
        <v>0.797</v>
      </c>
      <c r="U204" s="96">
        <v>0.741</v>
      </c>
      <c r="V204" s="96">
        <v>0.668</v>
      </c>
      <c r="W204" s="96">
        <v>0.565</v>
      </c>
      <c r="X204" s="96">
        <v>0.416</v>
      </c>
      <c r="Y204" s="96">
        <v>0.472</v>
      </c>
      <c r="Z204" s="96">
        <v>0.532</v>
      </c>
      <c r="AA204" s="96">
        <v>0.347</v>
      </c>
      <c r="AB204" s="96">
        <v>0.362</v>
      </c>
      <c r="AC204" s="96">
        <v>0.264</v>
      </c>
      <c r="AD204" s="96">
        <v>0.294</v>
      </c>
      <c r="AE204" s="96">
        <v>0.27</v>
      </c>
      <c r="AF204" s="96">
        <v>0.328</v>
      </c>
    </row>
    <row r="205" outlineLevel="1">
      <c r="A205" s="89" t="s">
        <v>162</v>
      </c>
      <c r="B205" s="96">
        <v>0.925</v>
      </c>
      <c r="C205" s="96">
        <v>0.962</v>
      </c>
      <c r="D205" s="96">
        <v>0.833</v>
      </c>
      <c r="E205" s="96">
        <v>0.79</v>
      </c>
      <c r="F205" s="96">
        <v>0.943</v>
      </c>
      <c r="G205" s="96">
        <v>0.833</v>
      </c>
      <c r="H205" s="96">
        <v>0.686</v>
      </c>
      <c r="I205" s="96">
        <v>0.833</v>
      </c>
      <c r="J205" s="96">
        <v>0.792</v>
      </c>
      <c r="K205" s="96">
        <v>0.875</v>
      </c>
      <c r="L205" s="96">
        <v>0.886</v>
      </c>
      <c r="M205" s="96">
        <v>0.833</v>
      </c>
      <c r="N205" s="96">
        <v>0.833</v>
      </c>
      <c r="O205" s="96">
        <v>0.857</v>
      </c>
      <c r="P205" s="96">
        <v>0.857</v>
      </c>
      <c r="Q205" s="96">
        <v>0.813</v>
      </c>
      <c r="R205" s="96">
        <v>0.769</v>
      </c>
      <c r="S205" s="96">
        <v>0.56</v>
      </c>
      <c r="T205" s="96">
        <v>0.4</v>
      </c>
      <c r="U205" s="96">
        <v>0.714</v>
      </c>
      <c r="V205" s="96">
        <v>0.5</v>
      </c>
      <c r="W205" s="96">
        <v>0.571</v>
      </c>
      <c r="X205" s="96">
        <v>0.417</v>
      </c>
      <c r="Y205" s="96">
        <v>0.333</v>
      </c>
      <c r="Z205" s="96">
        <v>0.0</v>
      </c>
      <c r="AA205" s="96">
        <v>0.259</v>
      </c>
      <c r="AB205" s="96">
        <v>0.177</v>
      </c>
      <c r="AC205" s="96">
        <v>0.143</v>
      </c>
      <c r="AD205" s="96">
        <v>0.273</v>
      </c>
      <c r="AE205" s="96">
        <v>0.429</v>
      </c>
      <c r="AF205" s="96">
        <v>0.3</v>
      </c>
    </row>
    <row r="206" collapsed="1">
      <c r="A206" s="2" t="s">
        <v>163</v>
      </c>
      <c r="B206" s="83">
        <f t="shared" ref="B206:AF206" si="63">1-B203</f>
        <v>0.1365926189</v>
      </c>
      <c r="C206" s="83">
        <f t="shared" si="63"/>
        <v>0.1008675079</v>
      </c>
      <c r="D206" s="83">
        <f t="shared" si="63"/>
        <v>0.1037421825</v>
      </c>
      <c r="E206" s="83">
        <f t="shared" si="63"/>
        <v>0.1737269907</v>
      </c>
      <c r="F206" s="83">
        <f t="shared" si="63"/>
        <v>0.1922241715</v>
      </c>
      <c r="G206" s="83">
        <f t="shared" si="63"/>
        <v>0.1546334107</v>
      </c>
      <c r="H206" s="83">
        <f t="shared" si="63"/>
        <v>0.1548757396</v>
      </c>
      <c r="I206" s="83">
        <f t="shared" si="63"/>
        <v>0.1726869565</v>
      </c>
      <c r="J206" s="83">
        <f t="shared" si="63"/>
        <v>0.1834910394</v>
      </c>
      <c r="K206" s="83">
        <f t="shared" si="63"/>
        <v>0.187991453</v>
      </c>
      <c r="L206" s="83">
        <f t="shared" si="63"/>
        <v>0.2300226904</v>
      </c>
      <c r="M206" s="83">
        <f t="shared" si="63"/>
        <v>0.2307004104</v>
      </c>
      <c r="N206" s="83">
        <f t="shared" si="63"/>
        <v>0.1430518934</v>
      </c>
      <c r="O206" s="83">
        <f t="shared" si="63"/>
        <v>0.1468339265</v>
      </c>
      <c r="P206" s="83">
        <f t="shared" si="63"/>
        <v>0.1168488024</v>
      </c>
      <c r="Q206" s="83">
        <f t="shared" si="63"/>
        <v>0.1207106918</v>
      </c>
      <c r="R206" s="83">
        <f t="shared" si="63"/>
        <v>0.1583662692</v>
      </c>
      <c r="S206" s="83">
        <f t="shared" si="63"/>
        <v>0.2451234347</v>
      </c>
      <c r="T206" s="83">
        <f t="shared" si="63"/>
        <v>0.2251610845</v>
      </c>
      <c r="U206" s="83">
        <f t="shared" si="63"/>
        <v>0.2594295455</v>
      </c>
      <c r="V206" s="83">
        <f t="shared" si="63"/>
        <v>0.3373503185</v>
      </c>
      <c r="W206" s="83">
        <f t="shared" si="63"/>
        <v>0.4346793893</v>
      </c>
      <c r="X206" s="83">
        <f t="shared" si="63"/>
        <v>0.5839550562</v>
      </c>
      <c r="Y206" s="83">
        <f t="shared" si="63"/>
        <v>0.5325656934</v>
      </c>
      <c r="Z206" s="83">
        <f t="shared" si="63"/>
        <v>0.4815637394</v>
      </c>
      <c r="AA206" s="83">
        <f t="shared" si="63"/>
        <v>0.6603333333</v>
      </c>
      <c r="AB206" s="83">
        <f t="shared" si="63"/>
        <v>0.6507845528</v>
      </c>
      <c r="AC206" s="83">
        <f t="shared" si="63"/>
        <v>0.7394430894</v>
      </c>
      <c r="AD206" s="83">
        <f t="shared" si="63"/>
        <v>0.7070405405</v>
      </c>
      <c r="AE206" s="83">
        <f t="shared" si="63"/>
        <v>0.720279476</v>
      </c>
      <c r="AF206" s="83">
        <f t="shared" si="63"/>
        <v>0.6733270142</v>
      </c>
    </row>
    <row r="207" hidden="1" outlineLevel="1">
      <c r="A207" s="89" t="s">
        <v>164</v>
      </c>
      <c r="B207" s="96">
        <f t="shared" ref="B207:AF207" si="64">1-B204</f>
        <v>0.139</v>
      </c>
      <c r="C207" s="96">
        <f t="shared" si="64"/>
        <v>0.103</v>
      </c>
      <c r="D207" s="96">
        <f t="shared" si="64"/>
        <v>0.102</v>
      </c>
      <c r="E207" s="96">
        <f t="shared" si="64"/>
        <v>0.173</v>
      </c>
      <c r="F207" s="96">
        <f t="shared" si="64"/>
        <v>0.197</v>
      </c>
      <c r="G207" s="96">
        <f t="shared" si="64"/>
        <v>0.154</v>
      </c>
      <c r="H207" s="96">
        <f t="shared" si="64"/>
        <v>0.148</v>
      </c>
      <c r="I207" s="96">
        <f t="shared" si="64"/>
        <v>0.173</v>
      </c>
      <c r="J207" s="96">
        <f t="shared" si="64"/>
        <v>0.182</v>
      </c>
      <c r="K207" s="96">
        <f t="shared" si="64"/>
        <v>0.191</v>
      </c>
      <c r="L207" s="96">
        <f t="shared" si="64"/>
        <v>0.237</v>
      </c>
      <c r="M207" s="96">
        <f t="shared" si="64"/>
        <v>0.234</v>
      </c>
      <c r="N207" s="96">
        <f t="shared" si="64"/>
        <v>0.142</v>
      </c>
      <c r="O207" s="96">
        <f t="shared" si="64"/>
        <v>0.147</v>
      </c>
      <c r="P207" s="96">
        <f t="shared" si="64"/>
        <v>0.116</v>
      </c>
      <c r="Q207" s="96">
        <f t="shared" si="64"/>
        <v>0.119</v>
      </c>
      <c r="R207" s="96">
        <f t="shared" si="64"/>
        <v>0.155</v>
      </c>
      <c r="S207" s="96">
        <f t="shared" si="64"/>
        <v>0.236</v>
      </c>
      <c r="T207" s="96">
        <f t="shared" si="64"/>
        <v>0.203</v>
      </c>
      <c r="U207" s="96">
        <f t="shared" si="64"/>
        <v>0.259</v>
      </c>
      <c r="V207" s="96">
        <f t="shared" si="64"/>
        <v>0.332</v>
      </c>
      <c r="W207" s="96">
        <f t="shared" si="64"/>
        <v>0.435</v>
      </c>
      <c r="X207" s="96">
        <f t="shared" si="64"/>
        <v>0.584</v>
      </c>
      <c r="Y207" s="96">
        <f t="shared" si="64"/>
        <v>0.528</v>
      </c>
      <c r="Z207" s="96">
        <f t="shared" si="64"/>
        <v>0.468</v>
      </c>
      <c r="AA207" s="96">
        <f t="shared" si="64"/>
        <v>0.653</v>
      </c>
      <c r="AB207" s="96">
        <f t="shared" si="64"/>
        <v>0.638</v>
      </c>
      <c r="AC207" s="96">
        <f t="shared" si="64"/>
        <v>0.736</v>
      </c>
      <c r="AD207" s="96">
        <f t="shared" si="64"/>
        <v>0.706</v>
      </c>
      <c r="AE207" s="96">
        <f t="shared" si="64"/>
        <v>0.73</v>
      </c>
      <c r="AF207" s="96">
        <f t="shared" si="64"/>
        <v>0.672</v>
      </c>
    </row>
    <row r="208" hidden="1" outlineLevel="1">
      <c r="A208" s="89" t="s">
        <v>165</v>
      </c>
      <c r="B208" s="96">
        <f t="shared" ref="B208:AF208" si="65">1-B205</f>
        <v>0.075</v>
      </c>
      <c r="C208" s="96">
        <f t="shared" si="65"/>
        <v>0.038</v>
      </c>
      <c r="D208" s="96">
        <f t="shared" si="65"/>
        <v>0.167</v>
      </c>
      <c r="E208" s="96">
        <f t="shared" si="65"/>
        <v>0.21</v>
      </c>
      <c r="F208" s="96">
        <f t="shared" si="65"/>
        <v>0.057</v>
      </c>
      <c r="G208" s="96">
        <f t="shared" si="65"/>
        <v>0.167</v>
      </c>
      <c r="H208" s="96">
        <f t="shared" si="65"/>
        <v>0.314</v>
      </c>
      <c r="I208" s="96">
        <f t="shared" si="65"/>
        <v>0.167</v>
      </c>
      <c r="J208" s="96">
        <f t="shared" si="65"/>
        <v>0.208</v>
      </c>
      <c r="K208" s="96">
        <f t="shared" si="65"/>
        <v>0.125</v>
      </c>
      <c r="L208" s="96">
        <f t="shared" si="65"/>
        <v>0.114</v>
      </c>
      <c r="M208" s="96">
        <f t="shared" si="65"/>
        <v>0.167</v>
      </c>
      <c r="N208" s="96">
        <f t="shared" si="65"/>
        <v>0.167</v>
      </c>
      <c r="O208" s="96">
        <f t="shared" si="65"/>
        <v>0.143</v>
      </c>
      <c r="P208" s="96">
        <f t="shared" si="65"/>
        <v>0.143</v>
      </c>
      <c r="Q208" s="96">
        <f t="shared" si="65"/>
        <v>0.187</v>
      </c>
      <c r="R208" s="96">
        <f t="shared" si="65"/>
        <v>0.231</v>
      </c>
      <c r="S208" s="96">
        <f t="shared" si="65"/>
        <v>0.44</v>
      </c>
      <c r="T208" s="96">
        <f t="shared" si="65"/>
        <v>0.6</v>
      </c>
      <c r="U208" s="96">
        <f t="shared" si="65"/>
        <v>0.286</v>
      </c>
      <c r="V208" s="96">
        <f t="shared" si="65"/>
        <v>0.5</v>
      </c>
      <c r="W208" s="96">
        <f t="shared" si="65"/>
        <v>0.429</v>
      </c>
      <c r="X208" s="96">
        <f t="shared" si="65"/>
        <v>0.583</v>
      </c>
      <c r="Y208" s="96">
        <f t="shared" si="65"/>
        <v>0.667</v>
      </c>
      <c r="Z208" s="96">
        <f t="shared" si="65"/>
        <v>1</v>
      </c>
      <c r="AA208" s="96">
        <f t="shared" si="65"/>
        <v>0.741</v>
      </c>
      <c r="AB208" s="96">
        <f t="shared" si="65"/>
        <v>0.823</v>
      </c>
      <c r="AC208" s="96">
        <f t="shared" si="65"/>
        <v>0.857</v>
      </c>
      <c r="AD208" s="96">
        <f t="shared" si="65"/>
        <v>0.727</v>
      </c>
      <c r="AE208" s="96">
        <f t="shared" si="65"/>
        <v>0.571</v>
      </c>
      <c r="AF208" s="96">
        <f t="shared" si="65"/>
        <v>0.7</v>
      </c>
    </row>
    <row r="209">
      <c r="A209" s="91" t="s">
        <v>166</v>
      </c>
      <c r="B209" s="97">
        <v>1189.0</v>
      </c>
      <c r="C209" s="97">
        <v>1389.0</v>
      </c>
      <c r="D209" s="97">
        <v>1382.0</v>
      </c>
      <c r="E209" s="92">
        <v>789.0</v>
      </c>
      <c r="F209" s="92">
        <v>805.0</v>
      </c>
      <c r="G209" s="92">
        <v>699.0</v>
      </c>
      <c r="H209" s="92">
        <v>700.0</v>
      </c>
      <c r="I209" s="92">
        <v>634.0</v>
      </c>
      <c r="J209" s="92">
        <v>647.0</v>
      </c>
      <c r="K209" s="92">
        <v>545.0</v>
      </c>
      <c r="L209" s="92">
        <v>447.0</v>
      </c>
      <c r="M209" s="92">
        <v>537.0</v>
      </c>
      <c r="N209" s="92">
        <v>598.0</v>
      </c>
      <c r="O209" s="92">
        <v>698.0</v>
      </c>
      <c r="P209" s="92">
        <v>576.0</v>
      </c>
      <c r="Q209" s="92">
        <v>546.0</v>
      </c>
      <c r="R209" s="92">
        <v>478.0</v>
      </c>
      <c r="S209" s="92">
        <v>411.0</v>
      </c>
      <c r="T209" s="92">
        <v>473.0</v>
      </c>
      <c r="U209" s="92">
        <v>321.0</v>
      </c>
      <c r="V209" s="92">
        <v>203.0</v>
      </c>
      <c r="W209" s="92">
        <v>141.0</v>
      </c>
      <c r="X209" s="92">
        <v>108.0</v>
      </c>
      <c r="Y209" s="92">
        <v>125.0</v>
      </c>
      <c r="Z209" s="92">
        <v>183.0</v>
      </c>
      <c r="AA209" s="92">
        <v>104.0</v>
      </c>
      <c r="AB209" s="92">
        <v>83.0</v>
      </c>
      <c r="AC209" s="92">
        <v>63.0</v>
      </c>
      <c r="AD209" s="92">
        <v>62.0</v>
      </c>
      <c r="AE209" s="92">
        <v>58.0</v>
      </c>
      <c r="AF209" s="92">
        <v>67.0</v>
      </c>
    </row>
    <row r="210">
      <c r="A210" s="91" t="s">
        <v>167</v>
      </c>
      <c r="B210" s="92">
        <v>49.0</v>
      </c>
      <c r="C210" s="92">
        <v>50.0</v>
      </c>
      <c r="D210" s="92">
        <v>39.0</v>
      </c>
      <c r="E210" s="92">
        <v>15.0</v>
      </c>
      <c r="F210" s="92">
        <v>33.0</v>
      </c>
      <c r="G210" s="92">
        <v>35.0</v>
      </c>
      <c r="H210" s="92">
        <v>24.0</v>
      </c>
      <c r="I210" s="92">
        <v>35.0</v>
      </c>
      <c r="J210" s="92">
        <v>38.0</v>
      </c>
      <c r="K210" s="92">
        <v>28.0</v>
      </c>
      <c r="L210" s="92">
        <v>31.0</v>
      </c>
      <c r="M210" s="92">
        <v>30.0</v>
      </c>
      <c r="N210" s="92">
        <v>25.0</v>
      </c>
      <c r="O210" s="92">
        <v>30.0</v>
      </c>
      <c r="P210" s="92">
        <v>18.0</v>
      </c>
      <c r="Q210" s="92">
        <v>14.0</v>
      </c>
      <c r="R210" s="92">
        <v>20.0</v>
      </c>
      <c r="S210" s="92">
        <v>14.0</v>
      </c>
      <c r="T210" s="92">
        <v>14.0</v>
      </c>
      <c r="U210" s="92">
        <v>5.0</v>
      </c>
      <c r="V210" s="92">
        <v>5.0</v>
      </c>
      <c r="W210" s="92">
        <v>8.0</v>
      </c>
      <c r="X210" s="92">
        <v>5.0</v>
      </c>
      <c r="Y210" s="92">
        <v>3.0</v>
      </c>
      <c r="Z210" s="92">
        <v>0.0</v>
      </c>
      <c r="AA210" s="92">
        <v>7.0</v>
      </c>
      <c r="AB210" s="92">
        <v>3.0</v>
      </c>
      <c r="AC210" s="92">
        <v>1.0</v>
      </c>
      <c r="AD210" s="92">
        <v>3.0</v>
      </c>
      <c r="AE210" s="92">
        <v>6.0</v>
      </c>
      <c r="AF210" s="92">
        <v>3.0</v>
      </c>
    </row>
    <row r="211">
      <c r="B211" s="98">
        <v>45658.0</v>
      </c>
      <c r="C211" s="99" t="s">
        <v>168</v>
      </c>
      <c r="D211" s="99" t="s">
        <v>169</v>
      </c>
      <c r="G211" s="100"/>
    </row>
    <row r="212">
      <c r="A212" s="2" t="s">
        <v>170</v>
      </c>
      <c r="B212" s="64">
        <f>SUM(B33:AF33)+SUM(B79:AF79)+SUM(B71:AF71)</f>
        <v>4390628.978</v>
      </c>
      <c r="C212" s="101"/>
      <c r="D212" s="102" t="str">
        <f t="shared" ref="D212:D214" si="66">B212/C212</f>
        <v>#DIV/0!</v>
      </c>
      <c r="X212" s="103"/>
      <c r="AA212" s="77"/>
    </row>
    <row r="213">
      <c r="A213" s="2" t="s">
        <v>171</v>
      </c>
      <c r="B213" s="64">
        <f>SUM(B137:AF137,B130:AF130,B135:AF136)+SUM(B146:AF146)</f>
        <v>680859.9288</v>
      </c>
      <c r="C213" s="101"/>
      <c r="D213" s="102" t="str">
        <f t="shared" si="66"/>
        <v>#DIV/0!</v>
      </c>
      <c r="X213" s="103"/>
      <c r="AA213" s="77"/>
    </row>
    <row r="214">
      <c r="A214" s="2" t="s">
        <v>172</v>
      </c>
      <c r="B214" s="104">
        <f>B212/B213</f>
        <v>6.448652348</v>
      </c>
      <c r="C214" s="105"/>
      <c r="D214" s="102" t="str">
        <f t="shared" si="66"/>
        <v>#DIV/0!</v>
      </c>
    </row>
    <row r="215" collapsed="1">
      <c r="A215" s="2" t="s">
        <v>173</v>
      </c>
      <c r="B215" s="104">
        <f>(sum(B9:AE9)+(sum(B27:AE27)))/(sum(B137:AE137)+sum(B130:AE130))</f>
        <v>4.597253151</v>
      </c>
      <c r="C215" s="105"/>
      <c r="D215" s="102"/>
    </row>
    <row r="216" hidden="1" outlineLevel="1">
      <c r="A216" s="2" t="s">
        <v>174</v>
      </c>
      <c r="B216" s="104">
        <f>(sum(B9:AE9))/(sum(B137:AF137))</f>
        <v>4.184042605</v>
      </c>
      <c r="C216" s="105"/>
      <c r="D216" s="102"/>
    </row>
    <row r="217" hidden="1" outlineLevel="1">
      <c r="A217" s="2" t="s">
        <v>175</v>
      </c>
      <c r="B217" s="104">
        <f>(sum(B27:AE27))/(sum(B130:AE130))</f>
        <v>5.582791067</v>
      </c>
      <c r="C217" s="105"/>
      <c r="D217" s="102"/>
    </row>
    <row r="218">
      <c r="A218" s="2" t="s">
        <v>176</v>
      </c>
      <c r="B218" s="64">
        <f>SUM(B137:AF137,B130:AF130,B135:AF136)/SUM('DTC - P&amp;L'!B65:AF65,'DTC - P&amp;L'!B69:AF69,'AMAZON - P&amp;L'!B36:AF36,'AMAZON - P&amp;L'!B40:AF40,'Digital Marketplaces - P&amp;L'!B17:AF17,'Digital Marketplaces - P&amp;L'!B129:AF129,'Digital Marketplaces - P&amp;L'!B239:AF239)</f>
        <v>134.6371226</v>
      </c>
      <c r="C218" s="106"/>
      <c r="D218" s="102"/>
      <c r="W218" s="2" t="s">
        <v>2</v>
      </c>
    </row>
    <row r="219">
      <c r="A219" s="2" t="s">
        <v>177</v>
      </c>
      <c r="B219" s="103">
        <f>IFERROR(__xludf.DUMMYFUNCTION("AVERAGE.WEIGHTED(B167:AF167,B82:AF82)"),0.01375140219387502)</f>
        <v>0.01375140219</v>
      </c>
      <c r="C219" s="107"/>
      <c r="D219" s="102"/>
    </row>
    <row r="220">
      <c r="A220" s="2" t="s">
        <v>178</v>
      </c>
      <c r="B220" s="34">
        <f>AVERAGE(B170:AF170)</f>
        <v>131.7371941</v>
      </c>
      <c r="C220" s="106"/>
      <c r="D220" s="102"/>
    </row>
    <row r="221">
      <c r="A221" s="2" t="s">
        <v>179</v>
      </c>
      <c r="B221" s="66">
        <f>IFERROR(__xludf.DUMMYFUNCTION("AVERAGE.WEIGHTED(B176:AF176,B82:AF82)"),181.51403652854745)</f>
        <v>181.5140365</v>
      </c>
    </row>
    <row r="222">
      <c r="A222" s="2" t="s">
        <v>180</v>
      </c>
      <c r="B222" s="34">
        <f>IFERROR(__xludf.DUMMYFUNCTION("AVERAGE.weighted(B179:AF179,B82:AF82)"),92.25784440796357)</f>
        <v>92.25784441</v>
      </c>
    </row>
    <row r="223">
      <c r="A223" s="2" t="s">
        <v>181</v>
      </c>
      <c r="B223" s="59">
        <f>SUM(B98:AF98,B112:AF112)</f>
        <v>25508</v>
      </c>
      <c r="C223" s="108"/>
      <c r="D223" s="102"/>
      <c r="L223" s="2" t="s">
        <v>2</v>
      </c>
    </row>
    <row r="224">
      <c r="A224" s="2" t="s">
        <v>182</v>
      </c>
      <c r="B224" s="59">
        <f>'DTC - P&amp;L'!AG65 +'AMAZON - P&amp;L'!AG36+'Digital Marketplaces - P&amp;L'!AG17+'Digital Marketplaces - P&amp;L'!AG129+'DTC - P&amp;L'!AG69+'AMAZON - P&amp;L'!AG40</f>
        <v>5057</v>
      </c>
      <c r="C224" s="109"/>
      <c r="D224" s="102" t="str">
        <f>B224/C224</f>
        <v>#DIV/0!</v>
      </c>
    </row>
    <row r="225" outlineLevel="1">
      <c r="A225" s="110" t="s">
        <v>183</v>
      </c>
      <c r="B225" s="111">
        <f>'DTC - P&amp;L'!AG65 +'AMAZON - P&amp;L'!AG36+'Digital Marketplaces - P&amp;L'!AG17+'Digital Marketplaces - P&amp;L'!AG129</f>
        <v>5049</v>
      </c>
      <c r="C225" s="106"/>
      <c r="D225" s="102"/>
    </row>
    <row r="226" outlineLevel="1">
      <c r="A226" s="110" t="s">
        <v>184</v>
      </c>
      <c r="B226" s="111">
        <f>'DTC - P&amp;L'!AG69+'AMAZON - P&amp;L'!AG40</f>
        <v>8</v>
      </c>
      <c r="C226" s="107"/>
      <c r="D226" s="102"/>
      <c r="E226" s="103"/>
    </row>
    <row r="227">
      <c r="A227" s="2" t="s">
        <v>185</v>
      </c>
      <c r="B227" s="112">
        <f>(SUM(B140:AF140)/B224)</f>
        <v>135.4604249</v>
      </c>
      <c r="C227" s="106"/>
      <c r="D227" s="102"/>
    </row>
    <row r="228">
      <c r="A228" s="2" t="s">
        <v>186</v>
      </c>
      <c r="B228" s="103">
        <f>IFERROR(__xludf.DUMMYFUNCTION("AVERAGE.WEIGHTED(B206:AF206,B82:AF82)"),0.22298789768215974)</f>
        <v>0.2229878977</v>
      </c>
    </row>
    <row r="229">
      <c r="A229" s="2" t="s">
        <v>187</v>
      </c>
      <c r="B229" s="103">
        <f>IFERROR(__xludf.DUMMYFUNCTION("AVERAGE.WEIGHTED(B203:AF203,B82:AF82)"),0.7770121023178402)</f>
        <v>0.7770121023</v>
      </c>
    </row>
    <row r="230">
      <c r="A230" s="2" t="s">
        <v>188</v>
      </c>
      <c r="B230" s="64">
        <f>SUM(B33:AF33)/B224</f>
        <v>609.8261013</v>
      </c>
    </row>
    <row r="240">
      <c r="Y240" s="83"/>
      <c r="Z240" s="83"/>
      <c r="AA240" s="83"/>
      <c r="AB240" s="83"/>
      <c r="AC240" s="83"/>
      <c r="AD240" s="83"/>
      <c r="AE240" s="83"/>
      <c r="AF240" s="83"/>
    </row>
    <row r="241">
      <c r="Y241" s="83"/>
      <c r="Z241" s="83"/>
      <c r="AA241" s="83"/>
      <c r="AB241" s="83"/>
      <c r="AC241" s="83"/>
      <c r="AD241" s="83"/>
      <c r="AE241" s="83"/>
      <c r="AF241" s="83"/>
    </row>
    <row r="242">
      <c r="Y242" s="83"/>
      <c r="Z242" s="83"/>
      <c r="AA242" s="83"/>
      <c r="AB242" s="83"/>
      <c r="AC242" s="83"/>
      <c r="AD242" s="83"/>
      <c r="AE242" s="83"/>
      <c r="AF242" s="83"/>
    </row>
    <row r="243">
      <c r="Y243" s="113"/>
      <c r="AC243" s="83"/>
      <c r="AD243" s="83"/>
      <c r="AE243" s="83"/>
      <c r="AF243" s="83"/>
    </row>
    <row r="248">
      <c r="Y248" s="2" t="s">
        <v>2</v>
      </c>
    </row>
    <row r="336">
      <c r="G336" s="114"/>
    </row>
    <row r="337">
      <c r="G337" s="114"/>
    </row>
  </sheetData>
  <mergeCells count="3">
    <mergeCell ref="A3:A8"/>
    <mergeCell ref="R4:T4"/>
    <mergeCell ref="U4:V4"/>
  </mergeCells>
  <conditionalFormatting sqref="Y240:Y243 Z240:AB242 AC240:AF243">
    <cfRule type="colorScale" priority="1">
      <colorScale>
        <cfvo type="min"/>
        <cfvo type="max"/>
        <color rgb="FFFFFFFF"/>
        <color rgb="FF57BB8A"/>
      </colorScale>
    </cfRule>
  </conditionalFormatting>
  <conditionalFormatting sqref="B203:AF203">
    <cfRule type="colorScale" priority="2">
      <colorScale>
        <cfvo type="min"/>
        <cfvo type="max"/>
        <color rgb="FFFFFFFF"/>
        <color rgb="FF57BB8A"/>
      </colorScale>
    </cfRule>
  </conditionalFormatting>
  <conditionalFormatting sqref="B160:AF160">
    <cfRule type="colorScale" priority="3">
      <colorScale>
        <cfvo type="min"/>
        <cfvo type="max"/>
        <color rgb="FF57BB8A"/>
        <color rgb="FFFFFFFF"/>
      </colorScale>
    </cfRule>
  </conditionalFormatting>
  <conditionalFormatting sqref="B148:AF150">
    <cfRule type="colorScale" priority="4">
      <colorScale>
        <cfvo type="min"/>
        <cfvo type="max"/>
        <color rgb="FFFFFFFF"/>
        <color rgb="FF57BB8A"/>
      </colorScale>
    </cfRule>
  </conditionalFormatting>
  <conditionalFormatting sqref="B167:AF167">
    <cfRule type="colorScale" priority="5">
      <colorScale>
        <cfvo type="min"/>
        <cfvo type="max"/>
        <color rgb="FFFFFFFF"/>
        <color rgb="FF57BB8A"/>
      </colorScale>
    </cfRule>
  </conditionalFormatting>
  <conditionalFormatting sqref="B170:AF170">
    <cfRule type="colorScale" priority="6">
      <colorScale>
        <cfvo type="min"/>
        <cfvo type="max"/>
        <color rgb="FFFFFFFF"/>
        <color rgb="FF57BB8A"/>
      </colorScale>
    </cfRule>
  </conditionalFormatting>
  <conditionalFormatting sqref="B82:AF82">
    <cfRule type="colorScale" priority="7">
      <colorScale>
        <cfvo type="min"/>
        <cfvo type="max"/>
        <color rgb="FFFFFFFF"/>
        <color rgb="FF57BB8A"/>
      </colorScale>
    </cfRule>
  </conditionalFormatting>
  <conditionalFormatting sqref="B118:AF118">
    <cfRule type="colorScale" priority="8">
      <colorScale>
        <cfvo type="min"/>
        <cfvo type="max"/>
        <color rgb="FFFFFFFF"/>
        <color rgb="FF57BB8A"/>
      </colorScale>
    </cfRule>
  </conditionalFormatting>
  <conditionalFormatting sqref="B95:AF95">
    <cfRule type="colorScale" priority="9">
      <colorScale>
        <cfvo type="min"/>
        <cfvo type="max"/>
        <color rgb="FFFFFFFF"/>
        <color rgb="FF57BB8A"/>
      </colorScale>
    </cfRule>
  </conditionalFormatting>
  <conditionalFormatting sqref="B200:AF200">
    <cfRule type="colorScale" priority="10">
      <colorScale>
        <cfvo type="min"/>
        <cfvo type="max"/>
        <color rgb="FFFFFFFF"/>
        <color rgb="FF57BB8A"/>
      </colorScale>
    </cfRule>
  </conditionalFormatting>
  <conditionalFormatting sqref="A102:AF106">
    <cfRule type="colorScale" priority="11">
      <colorScale>
        <cfvo type="min"/>
        <cfvo type="max"/>
        <color rgb="FFFFFFFF"/>
        <color rgb="FF57BB8A"/>
      </colorScale>
    </cfRule>
  </conditionalFormatting>
  <conditionalFormatting sqref="A108:AF110">
    <cfRule type="colorScale" priority="12">
      <colorScale>
        <cfvo type="min"/>
        <cfvo type="max"/>
        <color rgb="FFFFFFFF"/>
        <color rgb="FF57BB8A"/>
      </colorScale>
    </cfRule>
  </conditionalFormatting>
  <conditionalFormatting sqref="B185:AF185">
    <cfRule type="colorScale" priority="13">
      <colorScale>
        <cfvo type="min"/>
        <cfvo type="max"/>
        <color rgb="FFFFFFFF"/>
        <color rgb="FF57BB8A"/>
      </colorScale>
    </cfRule>
  </conditionalFormatting>
  <conditionalFormatting sqref="B197:AF197">
    <cfRule type="colorScale" priority="14">
      <colorScale>
        <cfvo type="min"/>
        <cfvo type="max"/>
        <color rgb="FFFFFFFF"/>
        <color rgb="FF57BB8A"/>
      </colorScale>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8.25"/>
    <col customWidth="1" min="2" max="18" width="16.13"/>
    <col customWidth="1" min="19" max="20" width="16.63"/>
    <col customWidth="1" min="21" max="32" width="16.13"/>
    <col customWidth="1" min="33" max="33" width="16.25"/>
  </cols>
  <sheetData>
    <row r="1">
      <c r="A1" s="115" t="s">
        <v>189</v>
      </c>
      <c r="B1" s="1">
        <v>45658.0</v>
      </c>
      <c r="C1" s="1">
        <v>45659.0</v>
      </c>
      <c r="D1" s="1">
        <v>45660.0</v>
      </c>
      <c r="E1" s="1">
        <v>45661.0</v>
      </c>
      <c r="F1" s="1">
        <v>45662.0</v>
      </c>
      <c r="G1" s="1">
        <v>45663.0</v>
      </c>
      <c r="H1" s="1">
        <v>45664.0</v>
      </c>
      <c r="I1" s="1">
        <v>45665.0</v>
      </c>
      <c r="J1" s="1">
        <v>45666.0</v>
      </c>
      <c r="K1" s="1">
        <v>45667.0</v>
      </c>
      <c r="L1" s="1">
        <v>45668.0</v>
      </c>
      <c r="M1" s="1">
        <v>45669.0</v>
      </c>
      <c r="N1" s="1">
        <v>45670.0</v>
      </c>
      <c r="O1" s="1">
        <v>45671.0</v>
      </c>
      <c r="P1" s="1">
        <v>45672.0</v>
      </c>
      <c r="Q1" s="1">
        <v>45673.0</v>
      </c>
      <c r="R1" s="1">
        <v>45674.0</v>
      </c>
      <c r="S1" s="1">
        <v>45675.0</v>
      </c>
      <c r="T1" s="1">
        <v>45676.0</v>
      </c>
      <c r="U1" s="1">
        <v>45677.0</v>
      </c>
      <c r="V1" s="1">
        <v>45678.0</v>
      </c>
      <c r="W1" s="1">
        <v>45679.0</v>
      </c>
      <c r="X1" s="1">
        <v>45680.0</v>
      </c>
      <c r="Y1" s="1">
        <v>45681.0</v>
      </c>
      <c r="Z1" s="1">
        <v>45682.0</v>
      </c>
      <c r="AA1" s="1">
        <v>45683.0</v>
      </c>
      <c r="AB1" s="1">
        <v>45684.0</v>
      </c>
      <c r="AC1" s="1">
        <v>45685.0</v>
      </c>
      <c r="AD1" s="1">
        <v>45686.0</v>
      </c>
      <c r="AE1" s="1">
        <v>45687.0</v>
      </c>
      <c r="AF1" s="1">
        <v>45688.0</v>
      </c>
      <c r="AG1" s="1"/>
    </row>
    <row r="2">
      <c r="A2" s="116" t="s">
        <v>190</v>
      </c>
      <c r="B2" s="117" t="s">
        <v>3</v>
      </c>
      <c r="C2" s="117" t="s">
        <v>4</v>
      </c>
      <c r="D2" s="117" t="s">
        <v>5</v>
      </c>
      <c r="E2" s="117" t="s">
        <v>6</v>
      </c>
      <c r="F2" s="117" t="s">
        <v>7</v>
      </c>
      <c r="G2" s="117" t="s">
        <v>8</v>
      </c>
      <c r="H2" s="117" t="s">
        <v>9</v>
      </c>
      <c r="I2" s="117" t="s">
        <v>3</v>
      </c>
      <c r="J2" s="117" t="s">
        <v>4</v>
      </c>
      <c r="K2" s="117" t="s">
        <v>5</v>
      </c>
      <c r="L2" s="117" t="s">
        <v>6</v>
      </c>
      <c r="M2" s="117" t="s">
        <v>7</v>
      </c>
      <c r="N2" s="117" t="s">
        <v>8</v>
      </c>
      <c r="O2" s="117" t="s">
        <v>9</v>
      </c>
      <c r="P2" s="117" t="s">
        <v>3</v>
      </c>
      <c r="Q2" s="117" t="s">
        <v>4</v>
      </c>
      <c r="R2" s="117" t="s">
        <v>5</v>
      </c>
      <c r="S2" s="117" t="s">
        <v>6</v>
      </c>
      <c r="T2" s="117" t="s">
        <v>7</v>
      </c>
      <c r="U2" s="117" t="s">
        <v>8</v>
      </c>
      <c r="V2" s="117" t="s">
        <v>9</v>
      </c>
      <c r="W2" s="117" t="s">
        <v>3</v>
      </c>
      <c r="X2" s="117" t="s">
        <v>4</v>
      </c>
      <c r="Y2" s="117" t="s">
        <v>5</v>
      </c>
      <c r="Z2" s="117" t="s">
        <v>6</v>
      </c>
      <c r="AA2" s="117" t="s">
        <v>7</v>
      </c>
      <c r="AB2" s="117" t="s">
        <v>8</v>
      </c>
      <c r="AC2" s="117" t="s">
        <v>9</v>
      </c>
      <c r="AD2" s="117" t="s">
        <v>3</v>
      </c>
      <c r="AE2" s="117" t="s">
        <v>4</v>
      </c>
      <c r="AF2" s="117" t="s">
        <v>5</v>
      </c>
      <c r="AG2" s="118"/>
    </row>
    <row r="3">
      <c r="A3" s="119" t="s">
        <v>191</v>
      </c>
      <c r="B3" s="120"/>
      <c r="C3" s="120"/>
      <c r="D3" s="120"/>
      <c r="E3" s="120"/>
      <c r="F3" s="120"/>
      <c r="G3" s="120"/>
      <c r="H3" s="120"/>
      <c r="I3" s="120"/>
      <c r="J3" s="120"/>
      <c r="K3" s="120"/>
      <c r="L3" s="120"/>
      <c r="M3" s="120"/>
      <c r="N3" s="120"/>
      <c r="O3" s="120"/>
      <c r="P3" s="120"/>
      <c r="Q3" s="120"/>
      <c r="R3" s="120"/>
      <c r="S3" s="120"/>
      <c r="T3" s="120"/>
      <c r="U3" s="120"/>
      <c r="V3" s="120"/>
      <c r="W3" s="120"/>
      <c r="X3" s="120"/>
      <c r="Y3" s="120"/>
      <c r="Z3" s="120"/>
      <c r="AA3" s="120"/>
      <c r="AB3" s="121"/>
      <c r="AC3" s="120"/>
      <c r="AD3" s="120"/>
      <c r="AE3" s="120"/>
      <c r="AF3" s="120"/>
      <c r="AG3" s="118"/>
    </row>
    <row r="4">
      <c r="A4" s="122" t="s">
        <v>181</v>
      </c>
      <c r="B4" s="120"/>
      <c r="C4" s="120"/>
      <c r="D4" s="120"/>
      <c r="E4" s="120"/>
      <c r="F4" s="120"/>
      <c r="G4" s="120"/>
      <c r="H4" s="120"/>
      <c r="I4" s="120"/>
      <c r="J4" s="120"/>
      <c r="K4" s="120"/>
      <c r="L4" s="120"/>
      <c r="M4" s="120"/>
      <c r="N4" s="120"/>
      <c r="O4" s="120"/>
      <c r="P4" s="121"/>
      <c r="Q4" s="121"/>
      <c r="R4" s="120"/>
      <c r="S4" s="120"/>
      <c r="T4" s="120"/>
      <c r="U4" s="120"/>
      <c r="V4" s="120"/>
      <c r="W4" s="120"/>
      <c r="X4" s="120"/>
      <c r="Y4" s="120"/>
      <c r="Z4" s="120"/>
      <c r="AA4" s="120"/>
      <c r="AB4" s="120"/>
      <c r="AC4" s="120"/>
      <c r="AD4" s="120"/>
      <c r="AE4" s="120"/>
      <c r="AF4" s="120"/>
      <c r="AG4" s="118"/>
    </row>
    <row r="5">
      <c r="A5" s="123" t="s">
        <v>192</v>
      </c>
      <c r="B5" s="124">
        <v>265.0</v>
      </c>
      <c r="C5" s="124">
        <v>288.0</v>
      </c>
      <c r="D5" s="124">
        <v>261.0</v>
      </c>
      <c r="E5" s="124">
        <v>149.0</v>
      </c>
      <c r="F5" s="124">
        <v>199.0</v>
      </c>
      <c r="G5" s="124">
        <v>149.0</v>
      </c>
      <c r="H5" s="124">
        <v>116.0</v>
      </c>
      <c r="I5" s="124">
        <v>122.0</v>
      </c>
      <c r="J5" s="124">
        <v>114.0</v>
      </c>
      <c r="K5" s="124">
        <v>108.0</v>
      </c>
      <c r="L5" s="124">
        <v>75.0</v>
      </c>
      <c r="M5" s="124">
        <v>114.0</v>
      </c>
      <c r="N5" s="124">
        <v>130.0</v>
      </c>
      <c r="O5" s="124">
        <v>145.0</v>
      </c>
      <c r="P5" s="124">
        <v>126.0</v>
      </c>
      <c r="Q5" s="124">
        <v>63.0</v>
      </c>
      <c r="R5" s="124">
        <v>76.0</v>
      </c>
      <c r="S5" s="124">
        <v>83.0</v>
      </c>
      <c r="T5" s="124">
        <v>140.0</v>
      </c>
      <c r="U5" s="124">
        <v>136.0</v>
      </c>
      <c r="V5" s="124">
        <v>92.0</v>
      </c>
      <c r="W5" s="124">
        <v>79.0</v>
      </c>
      <c r="X5" s="124">
        <v>100.0</v>
      </c>
      <c r="Y5" s="124">
        <v>106.0</v>
      </c>
      <c r="Z5" s="124">
        <v>126.0</v>
      </c>
      <c r="AA5" s="124">
        <v>134.0</v>
      </c>
      <c r="AB5" s="124">
        <v>61.0</v>
      </c>
      <c r="AC5" s="124">
        <v>97.0</v>
      </c>
      <c r="AD5" s="124">
        <v>26.0</v>
      </c>
      <c r="AE5" s="124">
        <v>110.0</v>
      </c>
      <c r="AF5" s="124">
        <v>78.0</v>
      </c>
      <c r="AG5" s="125">
        <f t="shared" ref="AG5:AG12" si="1">SUM(B5:AF5)</f>
        <v>3868</v>
      </c>
    </row>
    <row r="6">
      <c r="A6" s="123" t="s">
        <v>193</v>
      </c>
      <c r="B6" s="126">
        <v>89.0</v>
      </c>
      <c r="C6" s="126">
        <v>76.0</v>
      </c>
      <c r="D6" s="126">
        <v>68.0</v>
      </c>
      <c r="E6" s="126">
        <v>62.0</v>
      </c>
      <c r="F6" s="126">
        <v>76.0</v>
      </c>
      <c r="G6" s="126">
        <v>58.0</v>
      </c>
      <c r="H6" s="126">
        <v>49.0</v>
      </c>
      <c r="I6" s="126">
        <v>54.0</v>
      </c>
      <c r="J6" s="126">
        <v>58.0</v>
      </c>
      <c r="K6" s="126">
        <v>56.0</v>
      </c>
      <c r="L6" s="126">
        <v>56.0</v>
      </c>
      <c r="M6" s="126">
        <v>70.0</v>
      </c>
      <c r="N6" s="126">
        <v>38.0</v>
      </c>
      <c r="O6" s="126">
        <v>52.0</v>
      </c>
      <c r="P6" s="126">
        <v>29.0</v>
      </c>
      <c r="Q6" s="126">
        <v>35.0</v>
      </c>
      <c r="R6" s="126">
        <v>39.0</v>
      </c>
      <c r="S6" s="126">
        <v>50.0</v>
      </c>
      <c r="T6" s="126">
        <v>53.0</v>
      </c>
      <c r="U6" s="126">
        <v>32.0</v>
      </c>
      <c r="V6" s="126">
        <v>47.0</v>
      </c>
      <c r="W6" s="126">
        <v>54.0</v>
      </c>
      <c r="X6" s="126">
        <v>59.0</v>
      </c>
      <c r="Y6" s="126">
        <v>53.0</v>
      </c>
      <c r="Z6" s="126">
        <v>68.0</v>
      </c>
      <c r="AA6" s="126">
        <v>77.0</v>
      </c>
      <c r="AB6" s="126">
        <v>59.0</v>
      </c>
      <c r="AC6" s="126">
        <v>57.0</v>
      </c>
      <c r="AD6" s="126">
        <v>48.0</v>
      </c>
      <c r="AE6" s="126">
        <v>48.0</v>
      </c>
      <c r="AF6" s="126">
        <v>58.0</v>
      </c>
      <c r="AG6" s="125">
        <f t="shared" si="1"/>
        <v>1728</v>
      </c>
    </row>
    <row r="7">
      <c r="A7" s="127" t="s">
        <v>194</v>
      </c>
      <c r="B7" s="128">
        <v>0.0</v>
      </c>
      <c r="C7" s="128">
        <v>0.0</v>
      </c>
      <c r="D7" s="128">
        <v>0.0</v>
      </c>
      <c r="E7" s="128">
        <v>0.0</v>
      </c>
      <c r="F7" s="128">
        <v>0.0</v>
      </c>
      <c r="G7" s="128">
        <v>0.0</v>
      </c>
      <c r="H7" s="128">
        <v>0.0</v>
      </c>
      <c r="I7" s="128">
        <v>0.0</v>
      </c>
      <c r="J7" s="128">
        <v>0.0</v>
      </c>
      <c r="K7" s="128">
        <v>0.0</v>
      </c>
      <c r="L7" s="128">
        <v>0.0</v>
      </c>
      <c r="M7" s="128">
        <v>0.0</v>
      </c>
      <c r="N7" s="128">
        <v>0.0</v>
      </c>
      <c r="O7" s="128">
        <v>0.0</v>
      </c>
      <c r="P7" s="128">
        <v>0.0</v>
      </c>
      <c r="Q7" s="128">
        <v>0.0</v>
      </c>
      <c r="R7" s="128">
        <v>0.0</v>
      </c>
      <c r="S7" s="128">
        <v>0.0</v>
      </c>
      <c r="T7" s="128">
        <v>0.0</v>
      </c>
      <c r="U7" s="128">
        <v>0.0</v>
      </c>
      <c r="V7" s="128">
        <v>0.0</v>
      </c>
      <c r="W7" s="128">
        <v>0.0</v>
      </c>
      <c r="X7" s="128">
        <v>0.0</v>
      </c>
      <c r="Y7" s="128">
        <v>0.0</v>
      </c>
      <c r="Z7" s="128">
        <v>0.0</v>
      </c>
      <c r="AA7" s="128">
        <v>0.0</v>
      </c>
      <c r="AB7" s="128">
        <v>0.0</v>
      </c>
      <c r="AC7" s="128">
        <v>0.0</v>
      </c>
      <c r="AD7" s="128">
        <v>0.0</v>
      </c>
      <c r="AE7" s="128">
        <v>0.0</v>
      </c>
      <c r="AF7" s="128">
        <v>0.0</v>
      </c>
      <c r="AG7" s="125">
        <f t="shared" si="1"/>
        <v>0</v>
      </c>
    </row>
    <row r="8">
      <c r="A8" s="123" t="s">
        <v>195</v>
      </c>
      <c r="B8" s="124">
        <v>14.0</v>
      </c>
      <c r="C8" s="124">
        <v>12.0</v>
      </c>
      <c r="D8" s="124">
        <v>18.0</v>
      </c>
      <c r="E8" s="124">
        <v>18.0</v>
      </c>
      <c r="F8" s="124">
        <v>34.0</v>
      </c>
      <c r="G8" s="124">
        <v>10.0</v>
      </c>
      <c r="H8" s="124">
        <v>12.0</v>
      </c>
      <c r="I8" s="124">
        <v>8.0</v>
      </c>
      <c r="J8" s="124">
        <v>28.0</v>
      </c>
      <c r="K8" s="124">
        <v>16.0</v>
      </c>
      <c r="L8" s="124">
        <v>26.0</v>
      </c>
      <c r="M8" s="124">
        <v>16.0</v>
      </c>
      <c r="N8" s="124">
        <v>12.0</v>
      </c>
      <c r="O8" s="124">
        <v>18.0</v>
      </c>
      <c r="P8" s="124">
        <v>10.0</v>
      </c>
      <c r="Q8" s="124">
        <v>10.0</v>
      </c>
      <c r="R8" s="124">
        <v>8.0</v>
      </c>
      <c r="S8" s="124">
        <v>18.0</v>
      </c>
      <c r="T8" s="124">
        <v>6.0</v>
      </c>
      <c r="U8" s="124">
        <v>10.0</v>
      </c>
      <c r="V8" s="124">
        <v>8.0</v>
      </c>
      <c r="W8" s="124">
        <v>2.0</v>
      </c>
      <c r="X8" s="124">
        <v>12.0</v>
      </c>
      <c r="Y8" s="124">
        <v>18.0</v>
      </c>
      <c r="Z8" s="124">
        <v>20.0</v>
      </c>
      <c r="AA8" s="124">
        <v>22.0</v>
      </c>
      <c r="AB8" s="124">
        <v>24.0</v>
      </c>
      <c r="AC8" s="124">
        <v>22.0</v>
      </c>
      <c r="AD8" s="124">
        <v>8.0</v>
      </c>
      <c r="AE8" s="124">
        <v>20.0</v>
      </c>
      <c r="AF8" s="124">
        <v>18.0</v>
      </c>
      <c r="AG8" s="125">
        <f t="shared" si="1"/>
        <v>478</v>
      </c>
    </row>
    <row r="9">
      <c r="A9" s="129" t="s">
        <v>196</v>
      </c>
      <c r="B9" s="130">
        <v>0.0</v>
      </c>
      <c r="C9" s="130">
        <v>1.0</v>
      </c>
      <c r="D9" s="130">
        <v>0.0</v>
      </c>
      <c r="E9" s="130">
        <v>0.0</v>
      </c>
      <c r="F9" s="130">
        <v>0.0</v>
      </c>
      <c r="G9" s="130">
        <v>0.0</v>
      </c>
      <c r="H9" s="130">
        <v>0.0</v>
      </c>
      <c r="I9" s="130">
        <v>0.0</v>
      </c>
      <c r="J9" s="130">
        <v>0.0</v>
      </c>
      <c r="K9" s="130">
        <v>0.0</v>
      </c>
      <c r="L9" s="130">
        <v>0.0</v>
      </c>
      <c r="M9" s="130">
        <v>0.0</v>
      </c>
      <c r="N9" s="130">
        <v>0.0</v>
      </c>
      <c r="O9" s="130">
        <v>0.0</v>
      </c>
      <c r="P9" s="130">
        <v>0.0</v>
      </c>
      <c r="Q9" s="130">
        <v>0.0</v>
      </c>
      <c r="R9" s="130">
        <v>0.0</v>
      </c>
      <c r="S9" s="130">
        <v>0.0</v>
      </c>
      <c r="T9" s="130">
        <v>0.0</v>
      </c>
      <c r="U9" s="130">
        <v>0.0</v>
      </c>
      <c r="V9" s="130">
        <v>0.0</v>
      </c>
      <c r="W9" s="130">
        <v>0.0</v>
      </c>
      <c r="X9" s="130">
        <v>0.0</v>
      </c>
      <c r="Y9" s="130">
        <v>0.0</v>
      </c>
      <c r="Z9" s="130">
        <v>0.0</v>
      </c>
      <c r="AA9" s="130">
        <v>0.0</v>
      </c>
      <c r="AB9" s="130">
        <v>0.0</v>
      </c>
      <c r="AC9" s="130">
        <v>0.0</v>
      </c>
      <c r="AD9" s="130">
        <v>0.0</v>
      </c>
      <c r="AE9" s="130">
        <v>0.0</v>
      </c>
      <c r="AF9" s="130">
        <v>0.0</v>
      </c>
      <c r="AG9" s="125">
        <f t="shared" si="1"/>
        <v>1</v>
      </c>
    </row>
    <row r="10">
      <c r="A10" s="131" t="s">
        <v>197</v>
      </c>
      <c r="B10" s="132" t="s">
        <v>198</v>
      </c>
      <c r="C10" s="132" t="s">
        <v>198</v>
      </c>
      <c r="D10" s="132" t="s">
        <v>198</v>
      </c>
      <c r="E10" s="132" t="s">
        <v>198</v>
      </c>
      <c r="F10" s="132" t="s">
        <v>198</v>
      </c>
      <c r="G10" s="132" t="s">
        <v>198</v>
      </c>
      <c r="H10" s="132" t="s">
        <v>198</v>
      </c>
      <c r="I10" s="132" t="s">
        <v>198</v>
      </c>
      <c r="J10" s="132" t="s">
        <v>198</v>
      </c>
      <c r="K10" s="132" t="s">
        <v>198</v>
      </c>
      <c r="L10" s="132" t="s">
        <v>198</v>
      </c>
      <c r="M10" s="132" t="s">
        <v>198</v>
      </c>
      <c r="N10" s="132" t="s">
        <v>198</v>
      </c>
      <c r="O10" s="132" t="s">
        <v>198</v>
      </c>
      <c r="P10" s="132" t="s">
        <v>198</v>
      </c>
      <c r="Q10" s="132" t="s">
        <v>198</v>
      </c>
      <c r="R10" s="132" t="s">
        <v>198</v>
      </c>
      <c r="S10" s="132" t="s">
        <v>198</v>
      </c>
      <c r="T10" s="132" t="s">
        <v>198</v>
      </c>
      <c r="U10" s="132" t="s">
        <v>198</v>
      </c>
      <c r="V10" s="132" t="s">
        <v>198</v>
      </c>
      <c r="W10" s="132" t="s">
        <v>198</v>
      </c>
      <c r="X10" s="132" t="s">
        <v>198</v>
      </c>
      <c r="Y10" s="132" t="s">
        <v>198</v>
      </c>
      <c r="Z10" s="132" t="s">
        <v>198</v>
      </c>
      <c r="AA10" s="132" t="s">
        <v>198</v>
      </c>
      <c r="AB10" s="132" t="s">
        <v>198</v>
      </c>
      <c r="AC10" s="132" t="s">
        <v>198</v>
      </c>
      <c r="AD10" s="132" t="s">
        <v>198</v>
      </c>
      <c r="AE10" s="132" t="s">
        <v>198</v>
      </c>
      <c r="AF10" s="132" t="s">
        <v>198</v>
      </c>
      <c r="AG10" s="125">
        <f t="shared" si="1"/>
        <v>0</v>
      </c>
    </row>
    <row r="11">
      <c r="A11" s="133" t="s">
        <v>199</v>
      </c>
      <c r="B11" s="132" t="s">
        <v>198</v>
      </c>
      <c r="C11" s="132" t="s">
        <v>198</v>
      </c>
      <c r="D11" s="132" t="s">
        <v>198</v>
      </c>
      <c r="E11" s="132" t="s">
        <v>198</v>
      </c>
      <c r="F11" s="132" t="s">
        <v>198</v>
      </c>
      <c r="G11" s="132" t="s">
        <v>198</v>
      </c>
      <c r="H11" s="132" t="s">
        <v>198</v>
      </c>
      <c r="I11" s="132" t="s">
        <v>198</v>
      </c>
      <c r="J11" s="132" t="s">
        <v>198</v>
      </c>
      <c r="K11" s="132" t="s">
        <v>198</v>
      </c>
      <c r="L11" s="132" t="s">
        <v>198</v>
      </c>
      <c r="M11" s="132" t="s">
        <v>198</v>
      </c>
      <c r="N11" s="132" t="s">
        <v>198</v>
      </c>
      <c r="O11" s="132" t="s">
        <v>198</v>
      </c>
      <c r="P11" s="132" t="s">
        <v>198</v>
      </c>
      <c r="Q11" s="132" t="s">
        <v>198</v>
      </c>
      <c r="R11" s="132" t="s">
        <v>198</v>
      </c>
      <c r="S11" s="132" t="s">
        <v>198</v>
      </c>
      <c r="T11" s="132" t="s">
        <v>198</v>
      </c>
      <c r="U11" s="132" t="s">
        <v>198</v>
      </c>
      <c r="V11" s="132" t="s">
        <v>198</v>
      </c>
      <c r="W11" s="132" t="s">
        <v>198</v>
      </c>
      <c r="X11" s="132" t="s">
        <v>198</v>
      </c>
      <c r="Y11" s="132" t="s">
        <v>198</v>
      </c>
      <c r="Z11" s="132" t="s">
        <v>198</v>
      </c>
      <c r="AA11" s="132" t="s">
        <v>198</v>
      </c>
      <c r="AB11" s="132" t="s">
        <v>198</v>
      </c>
      <c r="AC11" s="132" t="s">
        <v>198</v>
      </c>
      <c r="AD11" s="132" t="s">
        <v>198</v>
      </c>
      <c r="AE11" s="132" t="s">
        <v>198</v>
      </c>
      <c r="AF11" s="132" t="s">
        <v>198</v>
      </c>
      <c r="AG11" s="125">
        <f t="shared" si="1"/>
        <v>0</v>
      </c>
    </row>
    <row r="12">
      <c r="A12" s="134" t="s">
        <v>200</v>
      </c>
      <c r="B12" s="135">
        <f t="shared" ref="B12:AF12" si="2">SUM(B5:B11)</f>
        <v>368</v>
      </c>
      <c r="C12" s="135">
        <f t="shared" si="2"/>
        <v>377</v>
      </c>
      <c r="D12" s="135">
        <f t="shared" si="2"/>
        <v>347</v>
      </c>
      <c r="E12" s="135">
        <f t="shared" si="2"/>
        <v>229</v>
      </c>
      <c r="F12" s="135">
        <f t="shared" si="2"/>
        <v>309</v>
      </c>
      <c r="G12" s="135">
        <f t="shared" si="2"/>
        <v>217</v>
      </c>
      <c r="H12" s="135">
        <f t="shared" si="2"/>
        <v>177</v>
      </c>
      <c r="I12" s="135">
        <f t="shared" si="2"/>
        <v>184</v>
      </c>
      <c r="J12" s="135">
        <f t="shared" si="2"/>
        <v>200</v>
      </c>
      <c r="K12" s="135">
        <f t="shared" si="2"/>
        <v>180</v>
      </c>
      <c r="L12" s="135">
        <f t="shared" si="2"/>
        <v>157</v>
      </c>
      <c r="M12" s="135">
        <f t="shared" si="2"/>
        <v>200</v>
      </c>
      <c r="N12" s="135">
        <f t="shared" si="2"/>
        <v>180</v>
      </c>
      <c r="O12" s="135">
        <f t="shared" si="2"/>
        <v>215</v>
      </c>
      <c r="P12" s="135">
        <f t="shared" si="2"/>
        <v>165</v>
      </c>
      <c r="Q12" s="135">
        <f t="shared" si="2"/>
        <v>108</v>
      </c>
      <c r="R12" s="135">
        <f t="shared" si="2"/>
        <v>123</v>
      </c>
      <c r="S12" s="135">
        <f t="shared" si="2"/>
        <v>151</v>
      </c>
      <c r="T12" s="135">
        <f t="shared" si="2"/>
        <v>199</v>
      </c>
      <c r="U12" s="135">
        <f t="shared" si="2"/>
        <v>178</v>
      </c>
      <c r="V12" s="135">
        <f t="shared" si="2"/>
        <v>147</v>
      </c>
      <c r="W12" s="135">
        <f t="shared" si="2"/>
        <v>135</v>
      </c>
      <c r="X12" s="135">
        <f t="shared" si="2"/>
        <v>171</v>
      </c>
      <c r="Y12" s="135">
        <f t="shared" si="2"/>
        <v>177</v>
      </c>
      <c r="Z12" s="135">
        <f t="shared" si="2"/>
        <v>214</v>
      </c>
      <c r="AA12" s="135">
        <f t="shared" si="2"/>
        <v>233</v>
      </c>
      <c r="AB12" s="135">
        <f t="shared" si="2"/>
        <v>144</v>
      </c>
      <c r="AC12" s="135">
        <f t="shared" si="2"/>
        <v>176</v>
      </c>
      <c r="AD12" s="135">
        <f t="shared" si="2"/>
        <v>82</v>
      </c>
      <c r="AE12" s="135">
        <f t="shared" si="2"/>
        <v>178</v>
      </c>
      <c r="AF12" s="135">
        <f t="shared" si="2"/>
        <v>154</v>
      </c>
      <c r="AG12" s="125">
        <f t="shared" si="1"/>
        <v>6075</v>
      </c>
    </row>
    <row r="13">
      <c r="A13" s="127"/>
      <c r="B13" s="120"/>
      <c r="C13" s="120"/>
      <c r="D13" s="120"/>
      <c r="E13" s="120"/>
      <c r="F13" s="120"/>
      <c r="G13" s="120"/>
      <c r="H13" s="120"/>
      <c r="I13" s="120"/>
      <c r="J13" s="121"/>
      <c r="K13" s="120"/>
      <c r="L13" s="120"/>
      <c r="M13" s="120"/>
      <c r="N13" s="120"/>
      <c r="O13" s="120"/>
      <c r="P13" s="120"/>
      <c r="Q13" s="120"/>
      <c r="R13" s="120"/>
      <c r="S13" s="120"/>
      <c r="T13" s="120"/>
      <c r="U13" s="120"/>
      <c r="V13" s="120"/>
      <c r="W13" s="120"/>
      <c r="X13" s="120"/>
      <c r="Y13" s="120"/>
      <c r="Z13" s="120"/>
      <c r="AA13" s="120"/>
      <c r="AB13" s="120"/>
      <c r="AC13" s="120"/>
      <c r="AD13" s="120"/>
      <c r="AE13" s="120"/>
      <c r="AF13" s="120"/>
      <c r="AG13" s="136"/>
    </row>
    <row r="14">
      <c r="A14" s="137" t="s">
        <v>170</v>
      </c>
      <c r="B14" s="138">
        <v>24151.74</v>
      </c>
      <c r="C14" s="138">
        <v>25955.47</v>
      </c>
      <c r="D14" s="138">
        <v>25319.02</v>
      </c>
      <c r="E14" s="138">
        <v>14224.63</v>
      </c>
      <c r="F14" s="138">
        <v>19860.05</v>
      </c>
      <c r="G14" s="138">
        <v>15692.06</v>
      </c>
      <c r="H14" s="138">
        <v>11951.66</v>
      </c>
      <c r="I14" s="138">
        <v>12862.92</v>
      </c>
      <c r="J14" s="139">
        <v>11618.75</v>
      </c>
      <c r="K14" s="138">
        <v>11146.34</v>
      </c>
      <c r="L14" s="138">
        <v>8520.56</v>
      </c>
      <c r="M14" s="138">
        <v>14015.63</v>
      </c>
      <c r="N14" s="138">
        <v>13865.49</v>
      </c>
      <c r="O14" s="138">
        <v>14099.99</v>
      </c>
      <c r="P14" s="138">
        <v>12808.42</v>
      </c>
      <c r="Q14" s="138">
        <v>6710.56</v>
      </c>
      <c r="R14" s="138">
        <v>10173.04</v>
      </c>
      <c r="S14" s="138">
        <v>10870.09</v>
      </c>
      <c r="T14" s="138">
        <v>17827.86</v>
      </c>
      <c r="U14" s="138">
        <v>15012.41</v>
      </c>
      <c r="V14" s="138">
        <v>13250.44</v>
      </c>
      <c r="W14" s="138">
        <v>12235.65</v>
      </c>
      <c r="X14" s="138">
        <v>18145.52</v>
      </c>
      <c r="Y14" s="138">
        <v>21256.28</v>
      </c>
      <c r="Z14" s="138">
        <v>21105.78</v>
      </c>
      <c r="AA14" s="138">
        <v>25560.15</v>
      </c>
      <c r="AB14" s="138">
        <v>11697.2</v>
      </c>
      <c r="AC14" s="138">
        <v>20252.82</v>
      </c>
      <c r="AD14" s="138">
        <v>5772.79</v>
      </c>
      <c r="AE14" s="138">
        <v>25336.04</v>
      </c>
      <c r="AF14" s="138">
        <v>16132.94</v>
      </c>
      <c r="AG14" s="136"/>
    </row>
    <row r="15">
      <c r="A15" s="123" t="s">
        <v>192</v>
      </c>
      <c r="B15" s="140">
        <f>B14*Summary!B121</f>
        <v>24999.46607</v>
      </c>
      <c r="C15" s="140">
        <f>C14*Summary!C121</f>
        <v>26645.8855</v>
      </c>
      <c r="D15" s="140">
        <f>D14*Summary!D121</f>
        <v>26108.97342</v>
      </c>
      <c r="E15" s="140">
        <f>E14*Summary!E121</f>
        <v>14667.01599</v>
      </c>
      <c r="F15" s="140">
        <f>F14*Summary!F121</f>
        <v>20465.78153</v>
      </c>
      <c r="G15" s="140">
        <f>G14*Summary!G121</f>
        <v>16293.0659</v>
      </c>
      <c r="H15" s="140">
        <f>H14*Summary!H121</f>
        <v>12362.7971</v>
      </c>
      <c r="I15" s="140">
        <f>I14*Summary!I121</f>
        <v>13270.67456</v>
      </c>
      <c r="J15" s="140">
        <f>J14*Summary!J121</f>
        <v>11962.665</v>
      </c>
      <c r="K15" s="140">
        <f>K14*Summary!K121</f>
        <v>11438.37411</v>
      </c>
      <c r="L15" s="140">
        <f>L14*Summary!L121</f>
        <v>8739.538392</v>
      </c>
      <c r="M15" s="140">
        <f>M14*Summary!M121</f>
        <v>14356.20981</v>
      </c>
      <c r="N15" s="140">
        <f>N14*Summary!N121</f>
        <v>14239.85823</v>
      </c>
      <c r="O15" s="140">
        <f>O14*Summary!O121</f>
        <v>14537.08969</v>
      </c>
      <c r="P15" s="140">
        <f>P14*Summary!P121</f>
        <v>13186.26839</v>
      </c>
      <c r="Q15" s="140">
        <f>Q14*Summary!Q121</f>
        <v>6912.547856</v>
      </c>
      <c r="R15" s="140">
        <f>R14*Summary!R121</f>
        <v>10481.28311</v>
      </c>
      <c r="S15" s="140">
        <f>S14*Summary!S121</f>
        <v>11211.41083</v>
      </c>
      <c r="T15" s="140">
        <f>T14*Summary!T121</f>
        <v>18323.47451</v>
      </c>
      <c r="U15" s="140">
        <f>U14*Summary!U121</f>
        <v>15647.43494</v>
      </c>
      <c r="V15" s="140">
        <f>V14*Summary!V121</f>
        <v>13796.35813</v>
      </c>
      <c r="W15" s="140">
        <f>W14*Summary!W121</f>
        <v>12734.86452</v>
      </c>
      <c r="X15" s="140">
        <f>X14*Summary!X121</f>
        <v>18898.55908</v>
      </c>
      <c r="Y15" s="140">
        <f>Y14*Summary!Y121</f>
        <v>22325.47088</v>
      </c>
      <c r="Z15" s="140">
        <f>Z14*Summary!Z121</f>
        <v>22169.51131</v>
      </c>
      <c r="AA15" s="140">
        <f>AA14*Summary!AA121</f>
        <v>26753.80901</v>
      </c>
      <c r="AB15" s="140">
        <f>AB14*Summary!AB121</f>
        <v>12216.55568</v>
      </c>
      <c r="AC15" s="140">
        <f>AC14*Summary!AC121</f>
        <v>21121.66598</v>
      </c>
      <c r="AD15" s="140">
        <f>AD14*Summary!AD121</f>
        <v>6019.288133</v>
      </c>
      <c r="AE15" s="140">
        <f>AE14*Summary!AE121</f>
        <v>26341.88079</v>
      </c>
      <c r="AF15" s="140">
        <f>AF14*Summary!AF121</f>
        <v>16729.85878</v>
      </c>
      <c r="AG15" s="125">
        <f t="shared" ref="AG15:AG19" si="3">SUM(B15:AF15)</f>
        <v>504957.6372</v>
      </c>
    </row>
    <row r="16">
      <c r="A16" s="123" t="s">
        <v>193</v>
      </c>
      <c r="B16" s="140">
        <v>10827.24</v>
      </c>
      <c r="C16" s="140">
        <v>12049.75</v>
      </c>
      <c r="D16" s="140">
        <v>9180.54</v>
      </c>
      <c r="E16" s="140">
        <v>8951.08</v>
      </c>
      <c r="F16" s="140">
        <v>12049.75</v>
      </c>
      <c r="G16" s="140">
        <v>9872.94</v>
      </c>
      <c r="H16" s="140">
        <v>7522.21</v>
      </c>
      <c r="I16" s="140">
        <v>11202.75</v>
      </c>
      <c r="J16" s="140">
        <v>10186.53</v>
      </c>
      <c r="K16" s="140">
        <v>9906.13</v>
      </c>
      <c r="L16" s="140">
        <v>13712.91</v>
      </c>
      <c r="M16" s="140">
        <v>13635.17</v>
      </c>
      <c r="N16" s="140">
        <v>6524.74</v>
      </c>
      <c r="O16" s="140">
        <v>10388.91</v>
      </c>
      <c r="P16" s="140">
        <v>6395.6</v>
      </c>
      <c r="Q16" s="140">
        <v>5748.06</v>
      </c>
      <c r="R16" s="140">
        <v>7677.03</v>
      </c>
      <c r="S16" s="140">
        <v>10739.94</v>
      </c>
      <c r="T16" s="140">
        <v>11907.65</v>
      </c>
      <c r="U16" s="140">
        <v>7155.26</v>
      </c>
      <c r="V16" s="140">
        <v>10141.65</v>
      </c>
      <c r="W16" s="140">
        <v>14230.8</v>
      </c>
      <c r="X16" s="140">
        <v>15392.32</v>
      </c>
      <c r="Y16" s="140">
        <v>12961.39</v>
      </c>
      <c r="Z16" s="140">
        <v>15375.1</v>
      </c>
      <c r="AA16" s="140">
        <v>15147.65</v>
      </c>
      <c r="AB16" s="140">
        <v>11275.41</v>
      </c>
      <c r="AC16" s="140">
        <v>12318.62</v>
      </c>
      <c r="AD16" s="140">
        <v>10566.51</v>
      </c>
      <c r="AE16" s="140">
        <v>10566.51</v>
      </c>
      <c r="AF16" s="140">
        <v>12724.01</v>
      </c>
      <c r="AG16" s="125">
        <f t="shared" si="3"/>
        <v>336334.16</v>
      </c>
    </row>
    <row r="17">
      <c r="A17" s="127" t="s">
        <v>194</v>
      </c>
      <c r="B17" s="140">
        <v>0.0</v>
      </c>
      <c r="C17" s="140">
        <v>0.0</v>
      </c>
      <c r="D17" s="140">
        <v>0.0</v>
      </c>
      <c r="E17" s="140">
        <v>0.0</v>
      </c>
      <c r="F17" s="140">
        <v>0.0</v>
      </c>
      <c r="G17" s="140">
        <v>0.0</v>
      </c>
      <c r="H17" s="140">
        <v>0.0</v>
      </c>
      <c r="I17" s="140">
        <v>0.0</v>
      </c>
      <c r="J17" s="140">
        <v>0.0</v>
      </c>
      <c r="K17" s="140">
        <v>0.0</v>
      </c>
      <c r="L17" s="140">
        <v>0.0</v>
      </c>
      <c r="M17" s="140">
        <v>0.0</v>
      </c>
      <c r="N17" s="140">
        <v>0.0</v>
      </c>
      <c r="O17" s="140">
        <v>0.0</v>
      </c>
      <c r="P17" s="140">
        <v>0.0</v>
      </c>
      <c r="Q17" s="140">
        <v>0.0</v>
      </c>
      <c r="R17" s="140">
        <v>0.0</v>
      </c>
      <c r="S17" s="140">
        <v>0.0</v>
      </c>
      <c r="T17" s="140">
        <v>0.0</v>
      </c>
      <c r="U17" s="140">
        <v>0.0</v>
      </c>
      <c r="V17" s="140">
        <v>0.0</v>
      </c>
      <c r="W17" s="140">
        <v>0.0</v>
      </c>
      <c r="X17" s="140">
        <v>0.0</v>
      </c>
      <c r="Y17" s="140">
        <v>0.0</v>
      </c>
      <c r="Z17" s="140">
        <v>0.0</v>
      </c>
      <c r="AA17" s="140">
        <v>0.0</v>
      </c>
      <c r="AB17" s="140">
        <v>0.0</v>
      </c>
      <c r="AC17" s="140">
        <v>0.0</v>
      </c>
      <c r="AD17" s="140">
        <v>0.0</v>
      </c>
      <c r="AE17" s="140">
        <v>0.0</v>
      </c>
      <c r="AF17" s="140">
        <v>0.0</v>
      </c>
      <c r="AG17" s="125">
        <f t="shared" si="3"/>
        <v>0</v>
      </c>
    </row>
    <row r="18">
      <c r="A18" s="123" t="s">
        <v>195</v>
      </c>
      <c r="B18" s="141">
        <v>1757.0</v>
      </c>
      <c r="C18" s="141">
        <v>1506.0</v>
      </c>
      <c r="D18" s="141">
        <v>2259.0</v>
      </c>
      <c r="E18" s="141">
        <v>2259.0</v>
      </c>
      <c r="F18" s="141">
        <v>4267.0</v>
      </c>
      <c r="G18" s="141">
        <v>1255.0</v>
      </c>
      <c r="H18" s="141">
        <v>1506.0</v>
      </c>
      <c r="I18" s="141">
        <v>1004.0</v>
      </c>
      <c r="J18" s="141">
        <v>3514.0</v>
      </c>
      <c r="K18" s="141">
        <v>2008.0</v>
      </c>
      <c r="L18" s="141">
        <v>3263.0</v>
      </c>
      <c r="M18" s="141">
        <v>2008.0</v>
      </c>
      <c r="N18" s="141">
        <v>1506.0</v>
      </c>
      <c r="O18" s="141">
        <v>2259.0</v>
      </c>
      <c r="P18" s="141">
        <v>1255.0</v>
      </c>
      <c r="Q18" s="141">
        <v>1255.0</v>
      </c>
      <c r="R18" s="141">
        <v>1004.0</v>
      </c>
      <c r="S18" s="141">
        <v>2259.0</v>
      </c>
      <c r="T18" s="141">
        <v>753.0</v>
      </c>
      <c r="U18" s="141">
        <v>1255.0</v>
      </c>
      <c r="V18" s="141">
        <v>1004.0</v>
      </c>
      <c r="W18" s="141">
        <v>251.0</v>
      </c>
      <c r="X18" s="141">
        <v>1506.0</v>
      </c>
      <c r="Y18" s="141">
        <v>2259.0</v>
      </c>
      <c r="Z18" s="141">
        <v>2510.0</v>
      </c>
      <c r="AA18" s="141">
        <v>2761.0</v>
      </c>
      <c r="AB18" s="141">
        <v>3012.0</v>
      </c>
      <c r="AC18" s="141">
        <v>2761.0</v>
      </c>
      <c r="AD18" s="141">
        <v>1004.0</v>
      </c>
      <c r="AE18" s="141">
        <v>2510.0</v>
      </c>
      <c r="AF18" s="141">
        <v>2259.0</v>
      </c>
      <c r="AG18" s="125">
        <f t="shared" si="3"/>
        <v>59989</v>
      </c>
    </row>
    <row r="19">
      <c r="A19" s="142" t="s">
        <v>196</v>
      </c>
      <c r="B19" s="143">
        <v>0.0</v>
      </c>
      <c r="C19" s="143">
        <v>41.08</v>
      </c>
      <c r="D19" s="143">
        <v>0.0</v>
      </c>
      <c r="E19" s="143">
        <v>0.0</v>
      </c>
      <c r="F19" s="143">
        <v>0.0</v>
      </c>
      <c r="G19" s="143">
        <v>0.0</v>
      </c>
      <c r="H19" s="143">
        <v>0.0</v>
      </c>
      <c r="I19" s="143">
        <v>0.0</v>
      </c>
      <c r="J19" s="143">
        <v>0.0</v>
      </c>
      <c r="K19" s="143">
        <v>0.0</v>
      </c>
      <c r="L19" s="143">
        <v>0.0</v>
      </c>
      <c r="M19" s="143">
        <v>0.0</v>
      </c>
      <c r="N19" s="143">
        <v>0.0</v>
      </c>
      <c r="O19" s="143">
        <v>0.0</v>
      </c>
      <c r="P19" s="143">
        <v>0.0</v>
      </c>
      <c r="Q19" s="143">
        <v>0.0</v>
      </c>
      <c r="R19" s="143">
        <v>0.0</v>
      </c>
      <c r="S19" s="143">
        <v>0.0</v>
      </c>
      <c r="T19" s="143">
        <v>0.0</v>
      </c>
      <c r="U19" s="143">
        <v>0.0</v>
      </c>
      <c r="V19" s="143">
        <v>0.0</v>
      </c>
      <c r="W19" s="143">
        <v>0.0</v>
      </c>
      <c r="X19" s="143">
        <v>0.0</v>
      </c>
      <c r="Y19" s="143">
        <v>0.0</v>
      </c>
      <c r="Z19" s="143">
        <v>0.0</v>
      </c>
      <c r="AA19" s="143">
        <v>0.0</v>
      </c>
      <c r="AB19" s="143">
        <v>0.0</v>
      </c>
      <c r="AC19" s="143">
        <v>0.0</v>
      </c>
      <c r="AD19" s="143">
        <v>0.0</v>
      </c>
      <c r="AE19" s="143">
        <v>0.0</v>
      </c>
      <c r="AF19" s="143">
        <v>0.0</v>
      </c>
      <c r="AG19" s="125">
        <f t="shared" si="3"/>
        <v>41.08</v>
      </c>
    </row>
    <row r="20" ht="17.25" customHeight="1">
      <c r="A20" s="131" t="s">
        <v>197</v>
      </c>
      <c r="B20" s="132" t="s">
        <v>198</v>
      </c>
      <c r="C20" s="132" t="s">
        <v>198</v>
      </c>
      <c r="D20" s="132" t="s">
        <v>198</v>
      </c>
      <c r="E20" s="132" t="s">
        <v>198</v>
      </c>
      <c r="F20" s="132" t="s">
        <v>198</v>
      </c>
      <c r="G20" s="132" t="s">
        <v>198</v>
      </c>
      <c r="H20" s="132" t="s">
        <v>198</v>
      </c>
      <c r="I20" s="132" t="s">
        <v>198</v>
      </c>
      <c r="J20" s="132" t="s">
        <v>198</v>
      </c>
      <c r="K20" s="132" t="s">
        <v>198</v>
      </c>
      <c r="L20" s="132" t="s">
        <v>198</v>
      </c>
      <c r="M20" s="132" t="s">
        <v>198</v>
      </c>
      <c r="N20" s="132" t="s">
        <v>198</v>
      </c>
      <c r="O20" s="132" t="s">
        <v>198</v>
      </c>
      <c r="P20" s="132" t="s">
        <v>198</v>
      </c>
      <c r="Q20" s="132" t="s">
        <v>198</v>
      </c>
      <c r="R20" s="132" t="s">
        <v>198</v>
      </c>
      <c r="S20" s="132" t="s">
        <v>198</v>
      </c>
      <c r="T20" s="132" t="s">
        <v>198</v>
      </c>
      <c r="U20" s="132" t="s">
        <v>198</v>
      </c>
      <c r="V20" s="132" t="s">
        <v>198</v>
      </c>
      <c r="W20" s="132" t="s">
        <v>198</v>
      </c>
      <c r="X20" s="132" t="s">
        <v>198</v>
      </c>
      <c r="Y20" s="132" t="s">
        <v>198</v>
      </c>
      <c r="Z20" s="132" t="s">
        <v>198</v>
      </c>
      <c r="AA20" s="132" t="s">
        <v>198</v>
      </c>
      <c r="AB20" s="132" t="s">
        <v>198</v>
      </c>
      <c r="AC20" s="132" t="s">
        <v>198</v>
      </c>
      <c r="AD20" s="132" t="s">
        <v>198</v>
      </c>
      <c r="AE20" s="132" t="s">
        <v>198</v>
      </c>
      <c r="AF20" s="132" t="s">
        <v>198</v>
      </c>
      <c r="AG20" s="125"/>
    </row>
    <row r="21">
      <c r="A21" s="133" t="s">
        <v>199</v>
      </c>
      <c r="B21" s="132" t="s">
        <v>198</v>
      </c>
      <c r="C21" s="132" t="s">
        <v>198</v>
      </c>
      <c r="D21" s="132" t="s">
        <v>198</v>
      </c>
      <c r="E21" s="132" t="s">
        <v>198</v>
      </c>
      <c r="F21" s="132" t="s">
        <v>198</v>
      </c>
      <c r="G21" s="132" t="s">
        <v>198</v>
      </c>
      <c r="H21" s="132" t="s">
        <v>198</v>
      </c>
      <c r="I21" s="132" t="s">
        <v>198</v>
      </c>
      <c r="J21" s="132" t="s">
        <v>198</v>
      </c>
      <c r="K21" s="132" t="s">
        <v>198</v>
      </c>
      <c r="L21" s="132" t="s">
        <v>198</v>
      </c>
      <c r="M21" s="132" t="s">
        <v>198</v>
      </c>
      <c r="N21" s="132" t="s">
        <v>198</v>
      </c>
      <c r="O21" s="132" t="s">
        <v>198</v>
      </c>
      <c r="P21" s="132" t="s">
        <v>198</v>
      </c>
      <c r="Q21" s="132" t="s">
        <v>198</v>
      </c>
      <c r="R21" s="132" t="s">
        <v>198</v>
      </c>
      <c r="S21" s="132" t="s">
        <v>198</v>
      </c>
      <c r="T21" s="132" t="s">
        <v>198</v>
      </c>
      <c r="U21" s="132" t="s">
        <v>198</v>
      </c>
      <c r="V21" s="132" t="s">
        <v>198</v>
      </c>
      <c r="W21" s="132" t="s">
        <v>198</v>
      </c>
      <c r="X21" s="132" t="s">
        <v>198</v>
      </c>
      <c r="Y21" s="132" t="s">
        <v>198</v>
      </c>
      <c r="Z21" s="132" t="s">
        <v>198</v>
      </c>
      <c r="AA21" s="132" t="s">
        <v>198</v>
      </c>
      <c r="AB21" s="132" t="s">
        <v>198</v>
      </c>
      <c r="AC21" s="132" t="s">
        <v>198</v>
      </c>
      <c r="AD21" s="132" t="s">
        <v>198</v>
      </c>
      <c r="AE21" s="132" t="s">
        <v>198</v>
      </c>
      <c r="AF21" s="132" t="s">
        <v>198</v>
      </c>
      <c r="AG21" s="125"/>
    </row>
    <row r="22">
      <c r="A22" s="134" t="s">
        <v>200</v>
      </c>
      <c r="B22" s="144">
        <f t="shared" ref="B22:AF22" si="4">SUM(B15:B21)</f>
        <v>37583.70607</v>
      </c>
      <c r="C22" s="144">
        <f t="shared" si="4"/>
        <v>40242.7155</v>
      </c>
      <c r="D22" s="144">
        <f t="shared" si="4"/>
        <v>37548.51342</v>
      </c>
      <c r="E22" s="144">
        <f t="shared" si="4"/>
        <v>25877.09599</v>
      </c>
      <c r="F22" s="144">
        <f t="shared" si="4"/>
        <v>36782.53153</v>
      </c>
      <c r="G22" s="144">
        <f t="shared" si="4"/>
        <v>27421.0059</v>
      </c>
      <c r="H22" s="144">
        <f t="shared" si="4"/>
        <v>21391.0071</v>
      </c>
      <c r="I22" s="144">
        <f t="shared" si="4"/>
        <v>25477.42456</v>
      </c>
      <c r="J22" s="144">
        <f t="shared" si="4"/>
        <v>25663.195</v>
      </c>
      <c r="K22" s="144">
        <f t="shared" si="4"/>
        <v>23352.50411</v>
      </c>
      <c r="L22" s="144">
        <f t="shared" si="4"/>
        <v>25715.44839</v>
      </c>
      <c r="M22" s="144">
        <f t="shared" si="4"/>
        <v>29999.37981</v>
      </c>
      <c r="N22" s="144">
        <f t="shared" si="4"/>
        <v>22270.59823</v>
      </c>
      <c r="O22" s="144">
        <f t="shared" si="4"/>
        <v>27184.99969</v>
      </c>
      <c r="P22" s="144">
        <f t="shared" si="4"/>
        <v>20836.86839</v>
      </c>
      <c r="Q22" s="144">
        <f t="shared" si="4"/>
        <v>13915.60786</v>
      </c>
      <c r="R22" s="144">
        <f t="shared" si="4"/>
        <v>19162.31311</v>
      </c>
      <c r="S22" s="144">
        <f t="shared" si="4"/>
        <v>24210.35083</v>
      </c>
      <c r="T22" s="144">
        <f t="shared" si="4"/>
        <v>30984.12451</v>
      </c>
      <c r="U22" s="144">
        <f t="shared" si="4"/>
        <v>24057.69494</v>
      </c>
      <c r="V22" s="144">
        <f t="shared" si="4"/>
        <v>24942.00813</v>
      </c>
      <c r="W22" s="144">
        <f t="shared" si="4"/>
        <v>27216.66452</v>
      </c>
      <c r="X22" s="144">
        <f t="shared" si="4"/>
        <v>35796.87908</v>
      </c>
      <c r="Y22" s="144">
        <f t="shared" si="4"/>
        <v>37545.86088</v>
      </c>
      <c r="Z22" s="144">
        <f t="shared" si="4"/>
        <v>40054.61131</v>
      </c>
      <c r="AA22" s="144">
        <f t="shared" si="4"/>
        <v>44662.45901</v>
      </c>
      <c r="AB22" s="144">
        <f t="shared" si="4"/>
        <v>26503.96568</v>
      </c>
      <c r="AC22" s="144">
        <f t="shared" si="4"/>
        <v>36201.28598</v>
      </c>
      <c r="AD22" s="144">
        <f t="shared" si="4"/>
        <v>17589.79813</v>
      </c>
      <c r="AE22" s="144">
        <f t="shared" si="4"/>
        <v>39418.39079</v>
      </c>
      <c r="AF22" s="144">
        <f t="shared" si="4"/>
        <v>31712.86878</v>
      </c>
      <c r="AG22" s="125">
        <f>SUM(B22:AF22)</f>
        <v>901321.8772</v>
      </c>
    </row>
    <row r="23">
      <c r="A23" s="127"/>
      <c r="B23" s="120"/>
      <c r="C23" s="120"/>
      <c r="D23" s="120"/>
      <c r="E23" s="120"/>
      <c r="F23" s="120"/>
      <c r="G23" s="120"/>
      <c r="H23" s="120"/>
      <c r="I23" s="120"/>
      <c r="J23" s="120"/>
      <c r="K23" s="120"/>
      <c r="L23" s="120"/>
      <c r="M23" s="120"/>
      <c r="N23" s="120"/>
      <c r="O23" s="120"/>
      <c r="P23" s="120"/>
      <c r="Q23" s="120"/>
      <c r="R23" s="120"/>
      <c r="S23" s="120"/>
      <c r="T23" s="120"/>
      <c r="U23" s="120"/>
      <c r="V23" s="120"/>
      <c r="W23" s="120"/>
      <c r="X23" s="120"/>
      <c r="Y23" s="120"/>
      <c r="Z23" s="120"/>
      <c r="AA23" s="120"/>
      <c r="AB23" s="120"/>
      <c r="AC23" s="120"/>
      <c r="AD23" s="120"/>
      <c r="AE23" s="120"/>
      <c r="AF23" s="120"/>
      <c r="AG23" s="145"/>
    </row>
    <row r="24">
      <c r="A24" s="146" t="s">
        <v>201</v>
      </c>
      <c r="B24" s="120"/>
      <c r="C24" s="120"/>
      <c r="D24" s="120"/>
      <c r="E24" s="120"/>
      <c r="F24" s="120"/>
      <c r="G24" s="120"/>
      <c r="H24" s="120"/>
      <c r="I24" s="120"/>
      <c r="J24" s="120"/>
      <c r="K24" s="120"/>
      <c r="L24" s="120"/>
      <c r="M24" s="120"/>
      <c r="N24" s="120"/>
      <c r="O24" s="120"/>
      <c r="P24" s="120"/>
      <c r="Q24" s="120"/>
      <c r="R24" s="120"/>
      <c r="S24" s="120"/>
      <c r="T24" s="120"/>
      <c r="U24" s="120"/>
      <c r="V24" s="120"/>
      <c r="W24" s="120"/>
      <c r="X24" s="120"/>
      <c r="Y24" s="120"/>
      <c r="Z24" s="120"/>
      <c r="AA24" s="120"/>
      <c r="AB24" s="120"/>
      <c r="AC24" s="120"/>
      <c r="AD24" s="120"/>
      <c r="AE24" s="120"/>
      <c r="AF24" s="120"/>
      <c r="AG24" s="145"/>
    </row>
    <row r="25">
      <c r="A25" s="123" t="s">
        <v>192</v>
      </c>
      <c r="B25" s="147">
        <f>Summary!B122</f>
        <v>4984.31703</v>
      </c>
      <c r="C25" s="147">
        <f>Summary!C122</f>
        <v>5399.04339</v>
      </c>
      <c r="D25" s="147">
        <f>Summary!D122</f>
        <v>3918.065024</v>
      </c>
      <c r="E25" s="147">
        <f>Summary!E122</f>
        <v>4578.578928</v>
      </c>
      <c r="F25" s="147">
        <f>Summary!F122</f>
        <v>5201.38692</v>
      </c>
      <c r="G25" s="147">
        <f>Summary!G122</f>
        <v>5126.990421</v>
      </c>
      <c r="H25" s="147">
        <f>Summary!H122</f>
        <v>5048.44092</v>
      </c>
      <c r="I25" s="147">
        <f>Summary!I122</f>
        <v>4964.767374</v>
      </c>
      <c r="J25" s="147">
        <f>Summary!J122</f>
        <v>6662.799</v>
      </c>
      <c r="K25" s="147">
        <f>Summary!K122</f>
        <v>3921.797754</v>
      </c>
      <c r="L25" s="147">
        <f>Summary!L122</f>
        <v>3234.062871</v>
      </c>
      <c r="M25" s="147">
        <f>Summary!M122</f>
        <v>5002.353424</v>
      </c>
      <c r="N25" s="147">
        <f>Summary!N122</f>
        <v>4831.59339</v>
      </c>
      <c r="O25" s="147">
        <f>Summary!O122</f>
        <v>6084.962</v>
      </c>
      <c r="P25" s="147">
        <f>Summary!P122</f>
        <v>5754.22553</v>
      </c>
      <c r="Q25" s="147">
        <f>Summary!Q122</f>
        <v>5776.862606</v>
      </c>
      <c r="R25" s="147">
        <f>Summary!R122</f>
        <v>6372.972165</v>
      </c>
      <c r="S25" s="147">
        <f>Summary!S122</f>
        <v>8259.39963</v>
      </c>
      <c r="T25" s="147">
        <f>Summary!T122</f>
        <v>13326.31091</v>
      </c>
      <c r="U25" s="147">
        <f>Summary!U122</f>
        <v>9451.096942</v>
      </c>
      <c r="V25" s="147">
        <f>Summary!V122</f>
        <v>26125.58216</v>
      </c>
      <c r="W25" s="147">
        <f>Summary!W122</f>
        <v>27537.49681</v>
      </c>
      <c r="X25" s="147">
        <f>Summary!X122</f>
        <v>47942.89041</v>
      </c>
      <c r="Y25" s="147">
        <f>Summary!Y122</f>
        <v>37804.47719</v>
      </c>
      <c r="Z25" s="147">
        <f>Summary!Z122</f>
        <v>27783.80478</v>
      </c>
      <c r="AA25" s="147">
        <f>Summary!AA122</f>
        <v>58016.53994</v>
      </c>
      <c r="AB25" s="147">
        <f>Summary!AB122</f>
        <v>10053.85394</v>
      </c>
      <c r="AC25" s="147">
        <f>Summary!AC122</f>
        <v>28023.39046</v>
      </c>
      <c r="AD25" s="147">
        <f>Summary!AD122</f>
        <v>35256.50229</v>
      </c>
      <c r="AE25" s="147">
        <f>Summary!AE122</f>
        <v>33244.16837</v>
      </c>
      <c r="AF25" s="147">
        <f>Summary!AF122</f>
        <v>18145.06305</v>
      </c>
      <c r="AG25" s="125">
        <f t="shared" ref="AG25:AG31" si="5">SUM(B25:AF25)</f>
        <v>467833.7956</v>
      </c>
    </row>
    <row r="26">
      <c r="A26" s="123" t="s">
        <v>193</v>
      </c>
      <c r="B26" s="147">
        <f>Summary!B125</f>
        <v>3103.99</v>
      </c>
      <c r="C26" s="147">
        <f>Summary!C125</f>
        <v>2165.06</v>
      </c>
      <c r="D26" s="147">
        <f>Summary!D125</f>
        <v>2128.43</v>
      </c>
      <c r="E26" s="147">
        <f>Summary!E125</f>
        <v>2232.05</v>
      </c>
      <c r="F26" s="147">
        <f>Summary!F125</f>
        <v>2200.78</v>
      </c>
      <c r="G26" s="147">
        <f>Summary!G125</f>
        <v>1922.34</v>
      </c>
      <c r="H26" s="147">
        <f>Summary!H125</f>
        <v>2967.68</v>
      </c>
      <c r="I26" s="147">
        <f>Summary!I125</f>
        <v>4036.71</v>
      </c>
      <c r="J26" s="147">
        <f>Summary!J125</f>
        <v>2195.38</v>
      </c>
      <c r="K26" s="147">
        <f>Summary!K125</f>
        <v>1998</v>
      </c>
      <c r="L26" s="147">
        <f>Summary!L125</f>
        <v>2388.39</v>
      </c>
      <c r="M26" s="147">
        <f>Summary!M125</f>
        <v>2474.03</v>
      </c>
      <c r="N26" s="147">
        <f>Summary!N125</f>
        <v>2040.72</v>
      </c>
      <c r="O26" s="147">
        <f>Summary!O125</f>
        <v>1702.14</v>
      </c>
      <c r="P26" s="147">
        <f>Summary!P125</f>
        <v>2811.67</v>
      </c>
      <c r="Q26" s="147">
        <f>Summary!Q125</f>
        <v>1760.49</v>
      </c>
      <c r="R26" s="147">
        <f>Summary!R125</f>
        <v>1633.91</v>
      </c>
      <c r="S26" s="147">
        <f>Summary!S125</f>
        <v>2093.85</v>
      </c>
      <c r="T26" s="147">
        <f>Summary!T125</f>
        <v>2015.78</v>
      </c>
      <c r="U26" s="147">
        <f>Summary!U125</f>
        <v>1628.81</v>
      </c>
      <c r="V26" s="147">
        <f>Summary!V125</f>
        <v>1716.85</v>
      </c>
      <c r="W26" s="147">
        <f>Summary!W125</f>
        <v>1913.93</v>
      </c>
      <c r="X26" s="147">
        <f>Summary!X125</f>
        <v>2015.3</v>
      </c>
      <c r="Y26" s="147">
        <f>Summary!Y125</f>
        <v>2200.07</v>
      </c>
      <c r="Z26" s="147">
        <f>Summary!Z125</f>
        <v>2501.05</v>
      </c>
      <c r="AA26" s="147">
        <f>Summary!AA125</f>
        <v>3087.45</v>
      </c>
      <c r="AB26" s="147">
        <f>Summary!AB125</f>
        <v>2394.38</v>
      </c>
      <c r="AC26" s="147">
        <f>Summary!AC125</f>
        <v>2417.37</v>
      </c>
      <c r="AD26" s="147">
        <f>Summary!AD125</f>
        <v>2212.47</v>
      </c>
      <c r="AE26" s="147">
        <f>Summary!AE125</f>
        <v>2604.81</v>
      </c>
      <c r="AF26" s="147">
        <f>Summary!AF125</f>
        <v>2301.88</v>
      </c>
      <c r="AG26" s="125">
        <f t="shared" si="5"/>
        <v>70865.77</v>
      </c>
    </row>
    <row r="27">
      <c r="A27" s="123" t="s">
        <v>194</v>
      </c>
      <c r="B27" s="147">
        <f>Summary!B129</f>
        <v>0</v>
      </c>
      <c r="C27" s="147">
        <f>Summary!C129</f>
        <v>0</v>
      </c>
      <c r="D27" s="147">
        <f>Summary!D129</f>
        <v>0</v>
      </c>
      <c r="E27" s="147">
        <f>Summary!E129</f>
        <v>0</v>
      </c>
      <c r="F27" s="147">
        <f>Summary!F129</f>
        <v>0</v>
      </c>
      <c r="G27" s="147">
        <f>Summary!G129</f>
        <v>0</v>
      </c>
      <c r="H27" s="147">
        <f>Summary!H129</f>
        <v>0</v>
      </c>
      <c r="I27" s="147">
        <f>Summary!I129</f>
        <v>0</v>
      </c>
      <c r="J27" s="147">
        <f>Summary!J129</f>
        <v>0</v>
      </c>
      <c r="K27" s="147">
        <f>Summary!K129</f>
        <v>0</v>
      </c>
      <c r="L27" s="147">
        <f>Summary!L129</f>
        <v>0</v>
      </c>
      <c r="M27" s="147">
        <f>Summary!M129</f>
        <v>0</v>
      </c>
      <c r="N27" s="147">
        <f>Summary!N129</f>
        <v>0</v>
      </c>
      <c r="O27" s="147">
        <f>Summary!O129</f>
        <v>0</v>
      </c>
      <c r="P27" s="147">
        <f>Summary!P129</f>
        <v>0</v>
      </c>
      <c r="Q27" s="147">
        <f>Summary!Q129</f>
        <v>0</v>
      </c>
      <c r="R27" s="147">
        <f>Summary!R129</f>
        <v>0</v>
      </c>
      <c r="S27" s="147">
        <f>Summary!S129</f>
        <v>0</v>
      </c>
      <c r="T27" s="147">
        <f>Summary!T129</f>
        <v>0</v>
      </c>
      <c r="U27" s="147">
        <f>Summary!U129</f>
        <v>0</v>
      </c>
      <c r="V27" s="147">
        <f>Summary!V129</f>
        <v>0</v>
      </c>
      <c r="W27" s="147">
        <f>Summary!W129</f>
        <v>0</v>
      </c>
      <c r="X27" s="147">
        <f>Summary!X129</f>
        <v>0</v>
      </c>
      <c r="Y27" s="147">
        <f>Summary!Y129</f>
        <v>0</v>
      </c>
      <c r="Z27" s="147">
        <f>Summary!Z129</f>
        <v>0</v>
      </c>
      <c r="AA27" s="147">
        <f>Summary!AA129</f>
        <v>0</v>
      </c>
      <c r="AB27" s="147">
        <f>Summary!AB129</f>
        <v>0</v>
      </c>
      <c r="AC27" s="147">
        <f>Summary!AC129</f>
        <v>0</v>
      </c>
      <c r="AD27" s="147">
        <f>Summary!AD129</f>
        <v>0</v>
      </c>
      <c r="AE27" s="147">
        <f>Summary!AE129</f>
        <v>0</v>
      </c>
      <c r="AF27" s="147">
        <f>Summary!AF129</f>
        <v>0</v>
      </c>
      <c r="AG27" s="125">
        <f t="shared" si="5"/>
        <v>0</v>
      </c>
    </row>
    <row r="28">
      <c r="A28" s="123" t="s">
        <v>195</v>
      </c>
      <c r="B28" s="147">
        <f>Summary!B128</f>
        <v>166.94</v>
      </c>
      <c r="C28" s="147">
        <f>Summary!C128</f>
        <v>194.55</v>
      </c>
      <c r="D28" s="147">
        <f>Summary!D128</f>
        <v>172.16</v>
      </c>
      <c r="E28" s="147">
        <f>Summary!E128</f>
        <v>183.21</v>
      </c>
      <c r="F28" s="147">
        <f>Summary!F128</f>
        <v>210.95</v>
      </c>
      <c r="G28" s="147">
        <f>Summary!G128</f>
        <v>220.19</v>
      </c>
      <c r="H28" s="147">
        <f>Summary!H128</f>
        <v>327.79</v>
      </c>
      <c r="I28" s="147">
        <f>Summary!I128</f>
        <v>331.77</v>
      </c>
      <c r="J28" s="147">
        <f>Summary!J128</f>
        <v>320.44</v>
      </c>
      <c r="K28" s="147">
        <f>Summary!K128</f>
        <v>318.71</v>
      </c>
      <c r="L28" s="147">
        <f>Summary!L128</f>
        <v>330.7</v>
      </c>
      <c r="M28" s="147">
        <f>Summary!M128</f>
        <v>212.4</v>
      </c>
      <c r="N28" s="147">
        <f>Summary!N128</f>
        <v>207.56</v>
      </c>
      <c r="O28" s="147">
        <f>Summary!O128</f>
        <v>165.41</v>
      </c>
      <c r="P28" s="147">
        <f>Summary!P128</f>
        <v>243.36</v>
      </c>
      <c r="Q28" s="147">
        <f>Summary!Q128</f>
        <v>202.18</v>
      </c>
      <c r="R28" s="147">
        <f>Summary!R128</f>
        <v>184.41</v>
      </c>
      <c r="S28" s="147">
        <f>Summary!S128</f>
        <v>218.82</v>
      </c>
      <c r="T28" s="147">
        <f>Summary!T128</f>
        <v>166.66</v>
      </c>
      <c r="U28" s="147">
        <f>Summary!U128</f>
        <v>157.7</v>
      </c>
      <c r="V28" s="147">
        <f>Summary!V128</f>
        <v>97.91</v>
      </c>
      <c r="W28" s="147">
        <f>Summary!W128</f>
        <v>135.57</v>
      </c>
      <c r="X28" s="147">
        <f>Summary!X128</f>
        <v>184.66</v>
      </c>
      <c r="Y28" s="147">
        <f>Summary!Y128</f>
        <v>227.23</v>
      </c>
      <c r="Z28" s="147">
        <f>Summary!Z128</f>
        <v>140.89</v>
      </c>
      <c r="AA28" s="147">
        <f>Summary!AA128</f>
        <v>202.2</v>
      </c>
      <c r="AB28" s="147">
        <f>Summary!AB128</f>
        <v>157.56</v>
      </c>
      <c r="AC28" s="147">
        <f>Summary!AC128</f>
        <v>132.35</v>
      </c>
      <c r="AD28" s="147">
        <f>Summary!AD128</f>
        <v>152.75</v>
      </c>
      <c r="AE28" s="147">
        <f>Summary!AE128</f>
        <v>178.45</v>
      </c>
      <c r="AF28" s="147">
        <f>Summary!AF128</f>
        <v>155.29</v>
      </c>
      <c r="AG28" s="125">
        <f t="shared" si="5"/>
        <v>6300.77</v>
      </c>
    </row>
    <row r="29">
      <c r="A29" s="148" t="s">
        <v>197</v>
      </c>
      <c r="B29" s="132" t="s">
        <v>198</v>
      </c>
      <c r="C29" s="132" t="s">
        <v>198</v>
      </c>
      <c r="D29" s="132" t="s">
        <v>198</v>
      </c>
      <c r="E29" s="132" t="s">
        <v>198</v>
      </c>
      <c r="F29" s="132" t="s">
        <v>198</v>
      </c>
      <c r="G29" s="132" t="s">
        <v>198</v>
      </c>
      <c r="H29" s="132" t="s">
        <v>198</v>
      </c>
      <c r="I29" s="132" t="s">
        <v>198</v>
      </c>
      <c r="J29" s="132" t="s">
        <v>198</v>
      </c>
      <c r="K29" s="132" t="s">
        <v>198</v>
      </c>
      <c r="L29" s="132" t="s">
        <v>198</v>
      </c>
      <c r="M29" s="132" t="s">
        <v>198</v>
      </c>
      <c r="N29" s="132" t="s">
        <v>198</v>
      </c>
      <c r="O29" s="132" t="s">
        <v>198</v>
      </c>
      <c r="P29" s="132" t="s">
        <v>198</v>
      </c>
      <c r="Q29" s="132" t="s">
        <v>198</v>
      </c>
      <c r="R29" s="132" t="s">
        <v>198</v>
      </c>
      <c r="S29" s="132" t="s">
        <v>198</v>
      </c>
      <c r="T29" s="132" t="s">
        <v>198</v>
      </c>
      <c r="U29" s="132" t="s">
        <v>198</v>
      </c>
      <c r="V29" s="132" t="s">
        <v>198</v>
      </c>
      <c r="W29" s="132" t="s">
        <v>198</v>
      </c>
      <c r="X29" s="132" t="s">
        <v>198</v>
      </c>
      <c r="Y29" s="132" t="s">
        <v>198</v>
      </c>
      <c r="Z29" s="132" t="s">
        <v>198</v>
      </c>
      <c r="AA29" s="132" t="s">
        <v>198</v>
      </c>
      <c r="AB29" s="132" t="s">
        <v>198</v>
      </c>
      <c r="AC29" s="132" t="s">
        <v>198</v>
      </c>
      <c r="AD29" s="132" t="s">
        <v>198</v>
      </c>
      <c r="AE29" s="132" t="s">
        <v>198</v>
      </c>
      <c r="AF29" s="132" t="s">
        <v>198</v>
      </c>
      <c r="AG29" s="125">
        <f t="shared" si="5"/>
        <v>0</v>
      </c>
    </row>
    <row r="30">
      <c r="A30" s="149" t="s">
        <v>202</v>
      </c>
      <c r="B30" s="132" t="s">
        <v>198</v>
      </c>
      <c r="C30" s="132" t="s">
        <v>198</v>
      </c>
      <c r="D30" s="132" t="s">
        <v>198</v>
      </c>
      <c r="E30" s="132" t="s">
        <v>198</v>
      </c>
      <c r="F30" s="132" t="s">
        <v>198</v>
      </c>
      <c r="G30" s="132" t="s">
        <v>198</v>
      </c>
      <c r="H30" s="132" t="s">
        <v>198</v>
      </c>
      <c r="I30" s="132" t="s">
        <v>198</v>
      </c>
      <c r="J30" s="132" t="s">
        <v>198</v>
      </c>
      <c r="K30" s="132" t="s">
        <v>198</v>
      </c>
      <c r="L30" s="132" t="s">
        <v>198</v>
      </c>
      <c r="M30" s="132" t="s">
        <v>198</v>
      </c>
      <c r="N30" s="132" t="s">
        <v>198</v>
      </c>
      <c r="O30" s="132" t="s">
        <v>198</v>
      </c>
      <c r="P30" s="132" t="s">
        <v>198</v>
      </c>
      <c r="Q30" s="132" t="s">
        <v>198</v>
      </c>
      <c r="R30" s="132" t="s">
        <v>198</v>
      </c>
      <c r="S30" s="132" t="s">
        <v>198</v>
      </c>
      <c r="T30" s="132" t="s">
        <v>198</v>
      </c>
      <c r="U30" s="132" t="s">
        <v>198</v>
      </c>
      <c r="V30" s="132" t="s">
        <v>198</v>
      </c>
      <c r="W30" s="132" t="s">
        <v>198</v>
      </c>
      <c r="X30" s="132" t="s">
        <v>198</v>
      </c>
      <c r="Y30" s="132" t="s">
        <v>198</v>
      </c>
      <c r="Z30" s="132" t="s">
        <v>198</v>
      </c>
      <c r="AA30" s="132" t="s">
        <v>198</v>
      </c>
      <c r="AB30" s="132" t="s">
        <v>198</v>
      </c>
      <c r="AC30" s="132" t="s">
        <v>198</v>
      </c>
      <c r="AD30" s="132" t="s">
        <v>198</v>
      </c>
      <c r="AE30" s="132" t="s">
        <v>198</v>
      </c>
      <c r="AF30" s="132" t="s">
        <v>198</v>
      </c>
      <c r="AG30" s="125">
        <f t="shared" si="5"/>
        <v>0</v>
      </c>
    </row>
    <row r="31">
      <c r="A31" s="134" t="s">
        <v>200</v>
      </c>
      <c r="B31" s="144">
        <f t="shared" ref="B31:AF31" si="6">SUM(B25:B30)</f>
        <v>8255.24703</v>
      </c>
      <c r="C31" s="144">
        <f t="shared" si="6"/>
        <v>7758.65339</v>
      </c>
      <c r="D31" s="144">
        <f t="shared" si="6"/>
        <v>6218.655024</v>
      </c>
      <c r="E31" s="144">
        <f t="shared" si="6"/>
        <v>6993.838928</v>
      </c>
      <c r="F31" s="144">
        <f t="shared" si="6"/>
        <v>7613.11692</v>
      </c>
      <c r="G31" s="144">
        <f t="shared" si="6"/>
        <v>7269.520421</v>
      </c>
      <c r="H31" s="144">
        <f t="shared" si="6"/>
        <v>8343.91092</v>
      </c>
      <c r="I31" s="144">
        <f t="shared" si="6"/>
        <v>9333.247374</v>
      </c>
      <c r="J31" s="144">
        <f t="shared" si="6"/>
        <v>9178.619</v>
      </c>
      <c r="K31" s="144">
        <f t="shared" si="6"/>
        <v>6238.507754</v>
      </c>
      <c r="L31" s="144">
        <f t="shared" si="6"/>
        <v>5953.152871</v>
      </c>
      <c r="M31" s="144">
        <f t="shared" si="6"/>
        <v>7688.783424</v>
      </c>
      <c r="N31" s="144">
        <f t="shared" si="6"/>
        <v>7079.87339</v>
      </c>
      <c r="O31" s="144">
        <f t="shared" si="6"/>
        <v>7952.512</v>
      </c>
      <c r="P31" s="144">
        <f t="shared" si="6"/>
        <v>8809.25553</v>
      </c>
      <c r="Q31" s="144">
        <f t="shared" si="6"/>
        <v>7739.532606</v>
      </c>
      <c r="R31" s="144">
        <f t="shared" si="6"/>
        <v>8191.292165</v>
      </c>
      <c r="S31" s="144">
        <f t="shared" si="6"/>
        <v>10572.06963</v>
      </c>
      <c r="T31" s="144">
        <f t="shared" si="6"/>
        <v>15508.75091</v>
      </c>
      <c r="U31" s="144">
        <f t="shared" si="6"/>
        <v>11237.60694</v>
      </c>
      <c r="V31" s="144">
        <f t="shared" si="6"/>
        <v>27940.34216</v>
      </c>
      <c r="W31" s="144">
        <f t="shared" si="6"/>
        <v>29586.99681</v>
      </c>
      <c r="X31" s="144">
        <f t="shared" si="6"/>
        <v>50142.85041</v>
      </c>
      <c r="Y31" s="144">
        <f t="shared" si="6"/>
        <v>40231.77719</v>
      </c>
      <c r="Z31" s="144">
        <f t="shared" si="6"/>
        <v>30425.74478</v>
      </c>
      <c r="AA31" s="144">
        <f t="shared" si="6"/>
        <v>61306.18994</v>
      </c>
      <c r="AB31" s="144">
        <f t="shared" si="6"/>
        <v>12605.79394</v>
      </c>
      <c r="AC31" s="144">
        <f t="shared" si="6"/>
        <v>30573.11046</v>
      </c>
      <c r="AD31" s="150">
        <f t="shared" si="6"/>
        <v>37621.72229</v>
      </c>
      <c r="AE31" s="150">
        <f t="shared" si="6"/>
        <v>36027.42837</v>
      </c>
      <c r="AF31" s="150">
        <f t="shared" si="6"/>
        <v>20602.23305</v>
      </c>
      <c r="AG31" s="125">
        <f t="shared" si="5"/>
        <v>545000.3356</v>
      </c>
    </row>
    <row r="32">
      <c r="A32" s="127"/>
      <c r="B32" s="120"/>
      <c r="C32" s="120"/>
      <c r="D32" s="120"/>
      <c r="E32" s="120"/>
      <c r="F32" s="120"/>
      <c r="G32" s="120"/>
      <c r="H32" s="120"/>
      <c r="I32" s="120"/>
      <c r="J32" s="120"/>
      <c r="K32" s="120"/>
      <c r="L32" s="120"/>
      <c r="M32" s="120"/>
      <c r="N32" s="120"/>
      <c r="O32" s="120"/>
      <c r="P32" s="120"/>
      <c r="Q32" s="120"/>
      <c r="R32" s="120"/>
      <c r="S32" s="120"/>
      <c r="T32" s="120"/>
      <c r="U32" s="120"/>
      <c r="V32" s="120"/>
      <c r="W32" s="120"/>
      <c r="X32" s="120"/>
      <c r="Y32" s="120"/>
      <c r="Z32" s="120"/>
      <c r="AA32" s="120"/>
      <c r="AB32" s="120"/>
      <c r="AC32" s="120"/>
      <c r="AD32" s="120"/>
      <c r="AE32" s="120"/>
      <c r="AF32" s="120"/>
      <c r="AG32" s="145"/>
    </row>
    <row r="33">
      <c r="A33" s="151"/>
      <c r="B33" s="152"/>
      <c r="C33" s="152"/>
      <c r="D33" s="152"/>
      <c r="E33" s="152"/>
      <c r="F33" s="152"/>
      <c r="G33" s="152"/>
      <c r="H33" s="152"/>
      <c r="I33" s="152"/>
      <c r="J33" s="152"/>
      <c r="K33" s="152"/>
      <c r="L33" s="152"/>
      <c r="M33" s="152"/>
      <c r="N33" s="152"/>
      <c r="O33" s="152"/>
      <c r="P33" s="152"/>
      <c r="Q33" s="152"/>
      <c r="R33" s="152"/>
      <c r="S33" s="152"/>
      <c r="T33" s="152"/>
      <c r="U33" s="152"/>
      <c r="V33" s="152"/>
      <c r="W33" s="152"/>
      <c r="X33" s="152"/>
      <c r="Y33" s="152"/>
      <c r="Z33" s="152"/>
      <c r="AA33" s="152"/>
      <c r="AB33" s="152"/>
      <c r="AC33" s="152"/>
      <c r="AD33" s="152"/>
      <c r="AE33" s="152"/>
      <c r="AF33" s="152"/>
      <c r="AG33" s="153"/>
    </row>
    <row r="34">
      <c r="A34" s="154"/>
      <c r="B34" s="155"/>
      <c r="C34" s="155"/>
      <c r="D34" s="155"/>
      <c r="E34" s="155"/>
      <c r="F34" s="155"/>
      <c r="G34" s="155"/>
      <c r="H34" s="155"/>
      <c r="I34" s="155"/>
      <c r="J34" s="155"/>
      <c r="K34" s="155"/>
      <c r="L34" s="155"/>
      <c r="M34" s="155"/>
      <c r="N34" s="155"/>
      <c r="O34" s="155"/>
      <c r="P34" s="155"/>
      <c r="Q34" s="155"/>
      <c r="R34" s="155"/>
      <c r="S34" s="155"/>
      <c r="T34" s="155"/>
      <c r="U34" s="155"/>
      <c r="V34" s="155"/>
      <c r="W34" s="155"/>
      <c r="X34" s="155"/>
      <c r="Y34" s="155"/>
      <c r="Z34" s="155"/>
      <c r="AA34" s="155"/>
      <c r="AB34" s="155"/>
      <c r="AC34" s="155"/>
      <c r="AD34" s="155"/>
      <c r="AE34" s="155"/>
      <c r="AF34" s="155"/>
      <c r="AG34" s="118"/>
    </row>
    <row r="35">
      <c r="A35" s="127"/>
      <c r="B35" s="156"/>
      <c r="C35" s="156"/>
      <c r="D35" s="156"/>
      <c r="E35" s="156"/>
      <c r="F35" s="156"/>
      <c r="G35" s="156"/>
      <c r="H35" s="156"/>
      <c r="I35" s="156"/>
      <c r="J35" s="156"/>
      <c r="K35" s="156"/>
      <c r="L35" s="156"/>
      <c r="M35" s="156"/>
      <c r="N35" s="156"/>
      <c r="O35" s="156"/>
      <c r="P35" s="156"/>
      <c r="Q35" s="156"/>
      <c r="R35" s="156"/>
      <c r="S35" s="156"/>
      <c r="T35" s="156"/>
      <c r="U35" s="156"/>
      <c r="V35" s="156"/>
      <c r="W35" s="156"/>
      <c r="X35" s="156"/>
      <c r="Y35" s="156"/>
      <c r="Z35" s="156"/>
      <c r="AA35" s="156"/>
      <c r="AB35" s="156"/>
      <c r="AC35" s="156"/>
      <c r="AD35" s="156"/>
      <c r="AE35" s="156"/>
      <c r="AF35" s="156"/>
      <c r="AG35" s="118"/>
    </row>
    <row r="36">
      <c r="A36" s="157" t="s">
        <v>170</v>
      </c>
      <c r="B36" s="120"/>
      <c r="C36" s="120"/>
      <c r="D36" s="120"/>
      <c r="E36" s="120"/>
      <c r="F36" s="120"/>
      <c r="G36" s="120"/>
      <c r="H36" s="120"/>
      <c r="I36" s="120"/>
      <c r="J36" s="120"/>
      <c r="K36" s="120"/>
      <c r="L36" s="120"/>
      <c r="M36" s="120"/>
      <c r="N36" s="120"/>
      <c r="O36" s="120"/>
      <c r="P36" s="120"/>
      <c r="Q36" s="120"/>
      <c r="R36" s="120"/>
      <c r="S36" s="120"/>
      <c r="T36" s="120"/>
      <c r="U36" s="120"/>
      <c r="V36" s="120"/>
      <c r="W36" s="120"/>
      <c r="X36" s="120"/>
      <c r="Y36" s="120"/>
      <c r="Z36" s="120"/>
      <c r="AA36" s="120"/>
      <c r="AB36" s="120"/>
      <c r="AC36" s="120"/>
      <c r="AD36" s="120"/>
      <c r="AE36" s="120"/>
      <c r="AF36" s="120"/>
      <c r="AG36" s="118"/>
    </row>
    <row r="37">
      <c r="A37" s="158" t="s">
        <v>203</v>
      </c>
      <c r="B37" s="159">
        <f>Summary!B9</f>
        <v>138390.4718</v>
      </c>
      <c r="C37" s="159">
        <f>Summary!C9</f>
        <v>151225.5227</v>
      </c>
      <c r="D37" s="159">
        <f>Summary!D9</f>
        <v>151451.2153</v>
      </c>
      <c r="E37" s="159">
        <f>Summary!E9</f>
        <v>99608.55856</v>
      </c>
      <c r="F37" s="159">
        <f>Summary!F9</f>
        <v>103556.7319</v>
      </c>
      <c r="G37" s="159">
        <f>Summary!G9</f>
        <v>90242.15517</v>
      </c>
      <c r="H37" s="159">
        <f>Summary!H9</f>
        <v>90339.03372</v>
      </c>
      <c r="I37" s="159">
        <f>Summary!I9</f>
        <v>88015.0469</v>
      </c>
      <c r="J37" s="159">
        <f>Summary!J9</f>
        <v>89539.21169</v>
      </c>
      <c r="K37" s="159">
        <f>Summary!K9</f>
        <v>72725.43853</v>
      </c>
      <c r="L37" s="159">
        <f>Summary!L9</f>
        <v>78596.71537</v>
      </c>
      <c r="M37" s="159">
        <f>Summary!M9</f>
        <v>84803.01809</v>
      </c>
      <c r="N37" s="159">
        <f>Summary!N9</f>
        <v>76818.45172</v>
      </c>
      <c r="O37" s="159">
        <f>Summary!O9</f>
        <v>91496.63395</v>
      </c>
      <c r="P37" s="159">
        <f>Summary!P9</f>
        <v>70242.46583</v>
      </c>
      <c r="Q37" s="159">
        <f>Summary!Q9</f>
        <v>64001.05221</v>
      </c>
      <c r="R37" s="159">
        <f>Summary!R9</f>
        <v>64884.18495</v>
      </c>
      <c r="S37" s="159">
        <f>Summary!S9</f>
        <v>68533.3404</v>
      </c>
      <c r="T37" s="159">
        <f>Summary!T9</f>
        <v>76718.71557</v>
      </c>
      <c r="U37" s="159">
        <f>Summary!U9</f>
        <v>53888.58966</v>
      </c>
      <c r="V37" s="159">
        <f>Summary!V9</f>
        <v>44310.70407</v>
      </c>
      <c r="W37" s="159">
        <f>Summary!W9</f>
        <v>40814.08164</v>
      </c>
      <c r="X37" s="159">
        <f>Summary!X9</f>
        <v>48717.22009</v>
      </c>
      <c r="Y37" s="159">
        <f>Summary!Y9</f>
        <v>48642.24703</v>
      </c>
      <c r="Z37" s="159">
        <f>Summary!Z9</f>
        <v>54999.72476</v>
      </c>
      <c r="AA37" s="159">
        <f>Summary!AA9</f>
        <v>58386.21454</v>
      </c>
      <c r="AB37" s="159">
        <f>Summary!AB9</f>
        <v>44684.70386</v>
      </c>
      <c r="AC37" s="159">
        <f>Summary!AC9</f>
        <v>47128.50474</v>
      </c>
      <c r="AD37" s="159">
        <f>Summary!AD9</f>
        <v>42284.84627</v>
      </c>
      <c r="AE37" s="159">
        <f>Summary!AE9</f>
        <v>45259.8227</v>
      </c>
      <c r="AF37" s="159">
        <f>Summary!AF9</f>
        <v>40433.49048</v>
      </c>
      <c r="AG37" s="125">
        <f t="shared" ref="AG37:AG39" si="7">SUM(B37:AF37)</f>
        <v>2320738.114</v>
      </c>
    </row>
    <row r="38" outlineLevel="1">
      <c r="A38" s="160" t="s">
        <v>204</v>
      </c>
      <c r="B38" s="161">
        <f>'DTC US&amp;CA - P&amp;L'!B6+'DTC EU - P&amp;L'!B6</f>
        <v>30858.56664</v>
      </c>
      <c r="C38" s="161">
        <f>'DTC US&amp;CA - P&amp;L'!C6+'DTC EU - P&amp;L'!C6</f>
        <v>25074.98143</v>
      </c>
      <c r="D38" s="161">
        <f>'DTC US&amp;CA - P&amp;L'!D6+'DTC EU - P&amp;L'!D6</f>
        <v>26768.82423</v>
      </c>
      <c r="E38" s="161">
        <f>'DTC US&amp;CA - P&amp;L'!E6+'DTC EU - P&amp;L'!E6</f>
        <v>31316.63822</v>
      </c>
      <c r="F38" s="161">
        <f>'DTC US&amp;CA - P&amp;L'!F6+'DTC EU - P&amp;L'!F6</f>
        <v>32512.39167</v>
      </c>
      <c r="G38" s="161">
        <f>'DTC US&amp;CA - P&amp;L'!G6+'DTC EU - P&amp;L'!G6</f>
        <v>26553.96358</v>
      </c>
      <c r="H38" s="161">
        <f>'DTC US&amp;CA - P&amp;L'!H6+'DTC EU - P&amp;L'!H6</f>
        <v>27574.69232</v>
      </c>
      <c r="I38" s="161">
        <f>'DTC US&amp;CA - P&amp;L'!I6+'DTC EU - P&amp;L'!I6</f>
        <v>29490.513</v>
      </c>
      <c r="J38" s="161">
        <f>'DTC US&amp;CA - P&amp;L'!J6+'DTC EU - P&amp;L'!J6</f>
        <v>29940.70464</v>
      </c>
      <c r="K38" s="161">
        <f>'DTC US&amp;CA - P&amp;L'!K6+'DTC EU - P&amp;L'!K6</f>
        <v>27092.63187</v>
      </c>
      <c r="L38" s="161">
        <f>'DTC US&amp;CA - P&amp;L'!L6+'DTC EU - P&amp;L'!L6</f>
        <v>38077.35034</v>
      </c>
      <c r="M38" s="161">
        <f>'DTC US&amp;CA - P&amp;L'!M6+'DTC EU - P&amp;L'!M6</f>
        <v>36767.49214</v>
      </c>
      <c r="N38" s="161">
        <f>'DTC US&amp;CA - P&amp;L'!N6+'DTC EU - P&amp;L'!N6</f>
        <v>22096.2882</v>
      </c>
      <c r="O38" s="161">
        <f>'DTC US&amp;CA - P&amp;L'!O6+'DTC EU - P&amp;L'!O6</f>
        <v>27515.49325</v>
      </c>
      <c r="P38" s="161">
        <f>'DTC US&amp;CA - P&amp;L'!P6+'DTC EU - P&amp;L'!P6</f>
        <v>18099.33055</v>
      </c>
      <c r="Q38" s="161">
        <f>'DTC US&amp;CA - P&amp;L'!Q6+'DTC EU - P&amp;L'!Q6</f>
        <v>15849.16043</v>
      </c>
      <c r="R38" s="161">
        <f>'DTC US&amp;CA - P&amp;L'!R6+'DTC EU - P&amp;L'!R6</f>
        <v>22932.28771</v>
      </c>
      <c r="S38" s="161">
        <f>'DTC US&amp;CA - P&amp;L'!S6+'DTC EU - P&amp;L'!S6</f>
        <v>33255.47922</v>
      </c>
      <c r="T38" s="161">
        <f>'DTC US&amp;CA - P&amp;L'!T6+'DTC EU - P&amp;L'!T6</f>
        <v>35673.20352</v>
      </c>
      <c r="U38" s="161">
        <f>'DTC US&amp;CA - P&amp;L'!U6+'DTC EU - P&amp;L'!U6</f>
        <v>26227.04677</v>
      </c>
      <c r="V38" s="161">
        <f>'DTC US&amp;CA - P&amp;L'!V6+'DTC EU - P&amp;L'!V6</f>
        <v>28973.51372</v>
      </c>
      <c r="W38" s="161">
        <f>'DTC US&amp;CA - P&amp;L'!W6+'DTC EU - P&amp;L'!W6</f>
        <v>30671.6189</v>
      </c>
      <c r="X38" s="161">
        <f>'DTC US&amp;CA - P&amp;L'!X6+'DTC EU - P&amp;L'!X6</f>
        <v>40797.76717</v>
      </c>
      <c r="Y38" s="161">
        <f>'DTC US&amp;CA - P&amp;L'!Y6+'DTC EU - P&amp;L'!Y6</f>
        <v>39368.87404</v>
      </c>
      <c r="Z38" s="161">
        <f>'DTC US&amp;CA - P&amp;L'!Z6+'DTC EU - P&amp;L'!Z6</f>
        <v>41116.67476</v>
      </c>
      <c r="AA38" s="161">
        <f>'DTC US&amp;CA - P&amp;L'!AA6+'DTC EU - P&amp;L'!AA6</f>
        <v>52200.66441</v>
      </c>
      <c r="AB38" s="161">
        <f>'DTC US&amp;CA - P&amp;L'!AB6+'DTC EU - P&amp;L'!AB6</f>
        <v>39556.36275</v>
      </c>
      <c r="AC38" s="161">
        <f>'DTC US&amp;CA - P&amp;L'!AC6+'DTC EU - P&amp;L'!AC6</f>
        <v>44113.63474</v>
      </c>
      <c r="AD38" s="161">
        <f>'DTC US&amp;CA - P&amp;L'!AD6+'DTC EU - P&amp;L'!AD6</f>
        <v>39237.61856</v>
      </c>
      <c r="AE38" s="161">
        <f>'DTC US&amp;CA - P&amp;L'!AE6+'DTC EU - P&amp;L'!AE6</f>
        <v>42365.7449</v>
      </c>
      <c r="AF38" s="161">
        <f>'DTC US&amp;CA - P&amp;L'!AF6+'DTC EU - P&amp;L'!AF6</f>
        <v>36952.03085</v>
      </c>
      <c r="AG38" s="125">
        <f t="shared" si="7"/>
        <v>999031.5445</v>
      </c>
    </row>
    <row r="39">
      <c r="A39" s="162" t="s">
        <v>205</v>
      </c>
      <c r="B39" s="163">
        <f t="shared" ref="B39:AF39" si="8">SUM(B37)</f>
        <v>138390.4718</v>
      </c>
      <c r="C39" s="163">
        <f t="shared" si="8"/>
        <v>151225.5227</v>
      </c>
      <c r="D39" s="163">
        <f t="shared" si="8"/>
        <v>151451.2153</v>
      </c>
      <c r="E39" s="163">
        <f t="shared" si="8"/>
        <v>99608.55856</v>
      </c>
      <c r="F39" s="163">
        <f t="shared" si="8"/>
        <v>103556.7319</v>
      </c>
      <c r="G39" s="163">
        <f t="shared" si="8"/>
        <v>90242.15517</v>
      </c>
      <c r="H39" s="163">
        <f t="shared" si="8"/>
        <v>90339.03372</v>
      </c>
      <c r="I39" s="163">
        <f t="shared" si="8"/>
        <v>88015.0469</v>
      </c>
      <c r="J39" s="163">
        <f t="shared" si="8"/>
        <v>89539.21169</v>
      </c>
      <c r="K39" s="163">
        <f t="shared" si="8"/>
        <v>72725.43853</v>
      </c>
      <c r="L39" s="163">
        <f t="shared" si="8"/>
        <v>78596.71537</v>
      </c>
      <c r="M39" s="163">
        <f t="shared" si="8"/>
        <v>84803.01809</v>
      </c>
      <c r="N39" s="163">
        <f t="shared" si="8"/>
        <v>76818.45172</v>
      </c>
      <c r="O39" s="163">
        <f t="shared" si="8"/>
        <v>91496.63395</v>
      </c>
      <c r="P39" s="163">
        <f t="shared" si="8"/>
        <v>70242.46583</v>
      </c>
      <c r="Q39" s="163">
        <f t="shared" si="8"/>
        <v>64001.05221</v>
      </c>
      <c r="R39" s="163">
        <f t="shared" si="8"/>
        <v>64884.18495</v>
      </c>
      <c r="S39" s="163">
        <f t="shared" si="8"/>
        <v>68533.3404</v>
      </c>
      <c r="T39" s="163">
        <f t="shared" si="8"/>
        <v>76718.71557</v>
      </c>
      <c r="U39" s="163">
        <f t="shared" si="8"/>
        <v>53888.58966</v>
      </c>
      <c r="V39" s="163">
        <f t="shared" si="8"/>
        <v>44310.70407</v>
      </c>
      <c r="W39" s="163">
        <f t="shared" si="8"/>
        <v>40814.08164</v>
      </c>
      <c r="X39" s="163">
        <f t="shared" si="8"/>
        <v>48717.22009</v>
      </c>
      <c r="Y39" s="163">
        <f t="shared" si="8"/>
        <v>48642.24703</v>
      </c>
      <c r="Z39" s="163">
        <f t="shared" si="8"/>
        <v>54999.72476</v>
      </c>
      <c r="AA39" s="163">
        <f t="shared" si="8"/>
        <v>58386.21454</v>
      </c>
      <c r="AB39" s="163">
        <f t="shared" si="8"/>
        <v>44684.70386</v>
      </c>
      <c r="AC39" s="163">
        <f t="shared" si="8"/>
        <v>47128.50474</v>
      </c>
      <c r="AD39" s="163">
        <f t="shared" si="8"/>
        <v>42284.84627</v>
      </c>
      <c r="AE39" s="163">
        <f t="shared" si="8"/>
        <v>45259.8227</v>
      </c>
      <c r="AF39" s="163">
        <f t="shared" si="8"/>
        <v>40433.49048</v>
      </c>
      <c r="AG39" s="125">
        <f t="shared" si="7"/>
        <v>2320738.114</v>
      </c>
    </row>
    <row r="40">
      <c r="A40" s="127"/>
      <c r="B40" s="120"/>
      <c r="C40" s="120"/>
      <c r="D40" s="120"/>
      <c r="E40" s="120"/>
      <c r="F40" s="120"/>
      <c r="G40" s="120"/>
      <c r="H40" s="120"/>
      <c r="I40" s="120"/>
      <c r="J40" s="120"/>
      <c r="K40" s="120"/>
      <c r="L40" s="120"/>
      <c r="M40" s="120"/>
      <c r="N40" s="120"/>
      <c r="O40" s="120"/>
      <c r="P40" s="120"/>
      <c r="Q40" s="120"/>
      <c r="R40" s="120"/>
      <c r="S40" s="120"/>
      <c r="T40" s="120"/>
      <c r="U40" s="120"/>
      <c r="V40" s="120"/>
      <c r="W40" s="120"/>
      <c r="X40" s="120"/>
      <c r="Y40" s="120"/>
      <c r="Z40" s="120"/>
      <c r="AA40" s="120"/>
      <c r="AB40" s="120"/>
      <c r="AC40" s="120"/>
      <c r="AD40" s="120"/>
      <c r="AE40" s="120"/>
      <c r="AF40" s="120"/>
      <c r="AG40" s="164"/>
    </row>
    <row r="41">
      <c r="A41" s="165" t="s">
        <v>181</v>
      </c>
      <c r="B41" s="120"/>
      <c r="C41" s="120"/>
      <c r="D41" s="120"/>
      <c r="E41" s="120"/>
      <c r="F41" s="120"/>
      <c r="G41" s="120"/>
      <c r="H41" s="120"/>
      <c r="I41" s="120"/>
      <c r="J41" s="120"/>
      <c r="K41" s="120"/>
      <c r="L41" s="120"/>
      <c r="M41" s="120"/>
      <c r="N41" s="120"/>
      <c r="O41" s="120"/>
      <c r="P41" s="120"/>
      <c r="Q41" s="120"/>
      <c r="R41" s="120"/>
      <c r="S41" s="120"/>
      <c r="T41" s="120"/>
      <c r="U41" s="120"/>
      <c r="V41" s="120"/>
      <c r="W41" s="120"/>
      <c r="X41" s="120"/>
      <c r="Y41" s="120"/>
      <c r="Z41" s="120"/>
      <c r="AA41" s="120"/>
      <c r="AB41" s="120"/>
      <c r="AC41" s="120"/>
      <c r="AD41" s="120"/>
      <c r="AE41" s="120"/>
      <c r="AF41" s="120"/>
      <c r="AG41" s="164"/>
    </row>
    <row r="42">
      <c r="A42" s="166" t="s">
        <v>206</v>
      </c>
      <c r="B42" s="167">
        <f>Summary!B82</f>
        <v>1432</v>
      </c>
      <c r="C42" s="167">
        <f>Summary!C82</f>
        <v>1599</v>
      </c>
      <c r="D42" s="167">
        <f>Summary!D82</f>
        <v>1585</v>
      </c>
      <c r="E42" s="167">
        <f>Summary!E82</f>
        <v>972</v>
      </c>
      <c r="F42" s="167">
        <f>Summary!F82</f>
        <v>1040</v>
      </c>
      <c r="G42" s="167">
        <f>Summary!G82</f>
        <v>868</v>
      </c>
      <c r="H42" s="167">
        <f>Summary!H82</f>
        <v>855</v>
      </c>
      <c r="I42" s="167">
        <f>Summary!I82</f>
        <v>808</v>
      </c>
      <c r="J42" s="167">
        <f>Summary!J82</f>
        <v>840</v>
      </c>
      <c r="K42" s="167">
        <f>Summary!K82</f>
        <v>707</v>
      </c>
      <c r="L42" s="167">
        <f>Summary!L82</f>
        <v>623</v>
      </c>
      <c r="M42" s="167">
        <f>Summary!M82</f>
        <v>737</v>
      </c>
      <c r="N42" s="167">
        <f>Summary!N82</f>
        <v>725</v>
      </c>
      <c r="O42" s="167">
        <f>Summary!O82</f>
        <v>853</v>
      </c>
      <c r="P42" s="167">
        <f>Summary!P82</f>
        <v>673</v>
      </c>
      <c r="Q42" s="167">
        <f>Summary!Q82</f>
        <v>637</v>
      </c>
      <c r="R42" s="167">
        <f>Summary!R82</f>
        <v>591</v>
      </c>
      <c r="S42" s="167">
        <f>Summary!S82</f>
        <v>562</v>
      </c>
      <c r="T42" s="167">
        <f>Summary!T82</f>
        <v>630</v>
      </c>
      <c r="U42" s="167">
        <f>Summary!U82</f>
        <v>444</v>
      </c>
      <c r="V42" s="167">
        <f>Summary!V82</f>
        <v>314</v>
      </c>
      <c r="W42" s="167">
        <f>Summary!W82</f>
        <v>264</v>
      </c>
      <c r="X42" s="167">
        <f>Summary!X82</f>
        <v>269</v>
      </c>
      <c r="Y42" s="167">
        <f>Summary!Y82</f>
        <v>275</v>
      </c>
      <c r="Z42" s="167">
        <f>Summary!Z82</f>
        <v>353</v>
      </c>
      <c r="AA42" s="167">
        <f>Summary!AA82</f>
        <v>327</v>
      </c>
      <c r="AB42" s="167">
        <f>Summary!AB82</f>
        <v>249</v>
      </c>
      <c r="AC42" s="167">
        <f>Summary!AC82</f>
        <v>247</v>
      </c>
      <c r="AD42" s="167">
        <f>Summary!AD82</f>
        <v>224</v>
      </c>
      <c r="AE42" s="167">
        <f>Summary!AE82</f>
        <v>231</v>
      </c>
      <c r="AF42" s="167">
        <f>Summary!AF82</f>
        <v>213</v>
      </c>
      <c r="AG42" s="125">
        <f t="shared" ref="AG42:AG44" si="9">SUM(B42:AF42)</f>
        <v>20147</v>
      </c>
    </row>
    <row r="43" outlineLevel="1">
      <c r="A43" s="160" t="s">
        <v>207</v>
      </c>
      <c r="B43" s="168">
        <f>'DTC US&amp;CA - P&amp;L'!B11+'DTC EU - P&amp;L'!B11</f>
        <v>256</v>
      </c>
      <c r="C43" s="168">
        <f>'DTC US&amp;CA - P&amp;L'!C11+'DTC EU - P&amp;L'!C11</f>
        <v>215</v>
      </c>
      <c r="D43" s="168">
        <f>'DTC US&amp;CA - P&amp;L'!D11+'DTC EU - P&amp;L'!D11</f>
        <v>217</v>
      </c>
      <c r="E43" s="168">
        <f>'DTC US&amp;CA - P&amp;L'!E11+'DTC EU - P&amp;L'!E11</f>
        <v>224</v>
      </c>
      <c r="F43" s="168">
        <f>'DTC US&amp;CA - P&amp;L'!F11+'DTC EU - P&amp;L'!F11</f>
        <v>264</v>
      </c>
      <c r="G43" s="168">
        <f>'DTC US&amp;CA - P&amp;L'!G11+'DTC EU - P&amp;L'!G11</f>
        <v>171</v>
      </c>
      <c r="H43" s="168">
        <f>'DTC US&amp;CA - P&amp;L'!H11+'DTC EU - P&amp;L'!H11</f>
        <v>169</v>
      </c>
      <c r="I43" s="168">
        <f>'DTC US&amp;CA - P&amp;L'!I11+'DTC EU - P&amp;L'!I11</f>
        <v>166</v>
      </c>
      <c r="J43" s="168">
        <f>'DTC US&amp;CA - P&amp;L'!J11+'DTC EU - P&amp;L'!J11</f>
        <v>185</v>
      </c>
      <c r="K43" s="168">
        <f>'DTC US&amp;CA - P&amp;L'!K11+'DTC EU - P&amp;L'!K11</f>
        <v>204</v>
      </c>
      <c r="L43" s="168">
        <f>'DTC US&amp;CA - P&amp;L'!L11+'DTC EU - P&amp;L'!L11</f>
        <v>176</v>
      </c>
      <c r="M43" s="168">
        <f>'DTC US&amp;CA - P&amp;L'!M11+'DTC EU - P&amp;L'!M11</f>
        <v>213</v>
      </c>
      <c r="N43" s="168">
        <f>'DTC US&amp;CA - P&amp;L'!N11+'DTC EU - P&amp;L'!N11</f>
        <v>129</v>
      </c>
      <c r="O43" s="168">
        <f>'DTC US&amp;CA - P&amp;L'!O11+'DTC EU - P&amp;L'!O11</f>
        <v>150</v>
      </c>
      <c r="P43" s="168">
        <f>'DTC US&amp;CA - P&amp;L'!P11+'DTC EU - P&amp;L'!P11</f>
        <v>97</v>
      </c>
      <c r="Q43" s="168">
        <f>'DTC US&amp;CA - P&amp;L'!Q11+'DTC EU - P&amp;L'!Q11</f>
        <v>104</v>
      </c>
      <c r="R43" s="168">
        <f>'DTC US&amp;CA - P&amp;L'!R11+'DTC EU - P&amp;L'!R11</f>
        <v>125</v>
      </c>
      <c r="S43" s="168">
        <f>'DTC US&amp;CA - P&amp;L'!S11+'DTC EU - P&amp;L'!S11</f>
        <v>174</v>
      </c>
      <c r="T43" s="168">
        <f>'DTC US&amp;CA - P&amp;L'!T11+'DTC EU - P&amp;L'!T11</f>
        <v>186</v>
      </c>
      <c r="U43" s="168">
        <f>'DTC US&amp;CA - P&amp;L'!U11+'DTC EU - P&amp;L'!U11</f>
        <v>138</v>
      </c>
      <c r="V43" s="168">
        <f>'DTC US&amp;CA - P&amp;L'!V11+'DTC EU - P&amp;L'!V11</f>
        <v>143</v>
      </c>
      <c r="W43" s="168">
        <f>'DTC US&amp;CA - P&amp;L'!W11+'DTC EU - P&amp;L'!W11</f>
        <v>148</v>
      </c>
      <c r="X43" s="168">
        <f>'DTC US&amp;CA - P&amp;L'!X11+'DTC EU - P&amp;L'!X11</f>
        <v>182</v>
      </c>
      <c r="Y43" s="168">
        <f>'DTC US&amp;CA - P&amp;L'!Y11+'DTC EU - P&amp;L'!Y11</f>
        <v>169</v>
      </c>
      <c r="Z43" s="168">
        <f>'DTC US&amp;CA - P&amp;L'!Z11+'DTC EU - P&amp;L'!Z11</f>
        <v>192</v>
      </c>
      <c r="AA43" s="168">
        <f>'DTC US&amp;CA - P&amp;L'!AA11+'DTC EU - P&amp;L'!AA11</f>
        <v>255</v>
      </c>
      <c r="AB43" s="168">
        <f>'DTC US&amp;CA - P&amp;L'!AB11+'DTC EU - P&amp;L'!AB11</f>
        <v>189</v>
      </c>
      <c r="AC43" s="168">
        <f>'DTC US&amp;CA - P&amp;L'!AC11+'DTC EU - P&amp;L'!AC11</f>
        <v>209</v>
      </c>
      <c r="AD43" s="168">
        <f>'DTC US&amp;CA - P&amp;L'!AD11+'DTC EU - P&amp;L'!AD11</f>
        <v>186</v>
      </c>
      <c r="AE43" s="168">
        <f>'DTC US&amp;CA - P&amp;L'!AE11+'DTC EU - P&amp;L'!AE11</f>
        <v>196</v>
      </c>
      <c r="AF43" s="168">
        <f>'DTC US&amp;CA - P&amp;L'!AF11+'DTC EU - P&amp;L'!AF11</f>
        <v>168</v>
      </c>
      <c r="AG43" s="125">
        <f t="shared" si="9"/>
        <v>5600</v>
      </c>
    </row>
    <row r="44">
      <c r="A44" s="169" t="s">
        <v>205</v>
      </c>
      <c r="B44" s="170">
        <f t="shared" ref="B44:AF44" si="10">SUM(B42)</f>
        <v>1432</v>
      </c>
      <c r="C44" s="170">
        <f t="shared" si="10"/>
        <v>1599</v>
      </c>
      <c r="D44" s="170">
        <f t="shared" si="10"/>
        <v>1585</v>
      </c>
      <c r="E44" s="170">
        <f t="shared" si="10"/>
        <v>972</v>
      </c>
      <c r="F44" s="170">
        <f t="shared" si="10"/>
        <v>1040</v>
      </c>
      <c r="G44" s="170">
        <f t="shared" si="10"/>
        <v>868</v>
      </c>
      <c r="H44" s="170">
        <f t="shared" si="10"/>
        <v>855</v>
      </c>
      <c r="I44" s="170">
        <f t="shared" si="10"/>
        <v>808</v>
      </c>
      <c r="J44" s="170">
        <f t="shared" si="10"/>
        <v>840</v>
      </c>
      <c r="K44" s="170">
        <f t="shared" si="10"/>
        <v>707</v>
      </c>
      <c r="L44" s="170">
        <f t="shared" si="10"/>
        <v>623</v>
      </c>
      <c r="M44" s="170">
        <f t="shared" si="10"/>
        <v>737</v>
      </c>
      <c r="N44" s="170">
        <f t="shared" si="10"/>
        <v>725</v>
      </c>
      <c r="O44" s="170">
        <f t="shared" si="10"/>
        <v>853</v>
      </c>
      <c r="P44" s="170">
        <f t="shared" si="10"/>
        <v>673</v>
      </c>
      <c r="Q44" s="170">
        <f t="shared" si="10"/>
        <v>637</v>
      </c>
      <c r="R44" s="170">
        <f t="shared" si="10"/>
        <v>591</v>
      </c>
      <c r="S44" s="170">
        <f t="shared" si="10"/>
        <v>562</v>
      </c>
      <c r="T44" s="170">
        <f t="shared" si="10"/>
        <v>630</v>
      </c>
      <c r="U44" s="170">
        <f t="shared" si="10"/>
        <v>444</v>
      </c>
      <c r="V44" s="170">
        <f t="shared" si="10"/>
        <v>314</v>
      </c>
      <c r="W44" s="170">
        <f t="shared" si="10"/>
        <v>264</v>
      </c>
      <c r="X44" s="170">
        <f t="shared" si="10"/>
        <v>269</v>
      </c>
      <c r="Y44" s="170">
        <f t="shared" si="10"/>
        <v>275</v>
      </c>
      <c r="Z44" s="170">
        <f t="shared" si="10"/>
        <v>353</v>
      </c>
      <c r="AA44" s="170">
        <f t="shared" si="10"/>
        <v>327</v>
      </c>
      <c r="AB44" s="170">
        <f t="shared" si="10"/>
        <v>249</v>
      </c>
      <c r="AC44" s="170">
        <f t="shared" si="10"/>
        <v>247</v>
      </c>
      <c r="AD44" s="170">
        <f t="shared" si="10"/>
        <v>224</v>
      </c>
      <c r="AE44" s="170">
        <f t="shared" si="10"/>
        <v>231</v>
      </c>
      <c r="AF44" s="170">
        <f t="shared" si="10"/>
        <v>213</v>
      </c>
      <c r="AG44" s="125">
        <f t="shared" si="9"/>
        <v>20147</v>
      </c>
    </row>
    <row r="45">
      <c r="A45" s="127"/>
      <c r="B45" s="120"/>
      <c r="C45" s="120"/>
      <c r="D45" s="120"/>
      <c r="E45" s="120"/>
      <c r="F45" s="120"/>
      <c r="G45" s="120"/>
      <c r="H45" s="120"/>
      <c r="I45" s="120"/>
      <c r="J45" s="120"/>
      <c r="K45" s="120"/>
      <c r="L45" s="120"/>
      <c r="M45" s="120"/>
      <c r="N45" s="120"/>
      <c r="O45" s="120"/>
      <c r="P45" s="120"/>
      <c r="Q45" s="120"/>
      <c r="R45" s="120"/>
      <c r="S45" s="120"/>
      <c r="T45" s="120"/>
      <c r="U45" s="120"/>
      <c r="V45" s="120"/>
      <c r="W45" s="120"/>
      <c r="X45" s="120"/>
      <c r="Y45" s="120"/>
      <c r="Z45" s="120"/>
      <c r="AA45" s="120"/>
      <c r="AB45" s="120"/>
      <c r="AC45" s="120"/>
      <c r="AD45" s="120"/>
      <c r="AE45" s="120"/>
      <c r="AF45" s="120"/>
      <c r="AG45" s="164"/>
    </row>
    <row r="46">
      <c r="A46" s="171" t="s">
        <v>208</v>
      </c>
      <c r="B46" s="172"/>
      <c r="C46" s="172"/>
      <c r="D46" s="172"/>
      <c r="E46" s="172"/>
      <c r="F46" s="172"/>
      <c r="G46" s="172"/>
      <c r="H46" s="172"/>
      <c r="I46" s="172"/>
      <c r="J46" s="172"/>
      <c r="K46" s="172"/>
      <c r="L46" s="172"/>
      <c r="M46" s="172"/>
      <c r="N46" s="172"/>
      <c r="O46" s="172"/>
      <c r="P46" s="172"/>
      <c r="Q46" s="172"/>
      <c r="R46" s="172"/>
      <c r="S46" s="172"/>
      <c r="T46" s="172"/>
      <c r="U46" s="172"/>
      <c r="V46" s="172"/>
      <c r="W46" s="172"/>
      <c r="X46" s="172"/>
      <c r="Y46" s="172"/>
      <c r="Z46" s="172"/>
      <c r="AA46" s="172"/>
      <c r="AB46" s="172"/>
      <c r="AC46" s="172"/>
      <c r="AD46" s="172"/>
      <c r="AE46" s="172"/>
      <c r="AF46" s="172"/>
      <c r="AG46" s="164"/>
    </row>
    <row r="47">
      <c r="A47" s="173" t="s">
        <v>29</v>
      </c>
      <c r="B47" s="174">
        <f>Summary!B11+Summary!B18</f>
        <v>13357.49473</v>
      </c>
      <c r="C47" s="174">
        <f>Summary!C11+Summary!C18</f>
        <v>11862.94352</v>
      </c>
      <c r="D47" s="174">
        <f>Summary!D11+Summary!D18</f>
        <v>13073.98122</v>
      </c>
      <c r="E47" s="174">
        <f>Summary!E11+Summary!E18</f>
        <v>17501.94835</v>
      </c>
      <c r="F47" s="174">
        <f>Summary!F11+Summary!F18</f>
        <v>17471.61654</v>
      </c>
      <c r="G47" s="174">
        <f>Summary!G11+Summary!G18</f>
        <v>16055.32447</v>
      </c>
      <c r="H47" s="174">
        <f>Summary!H11+Summary!H18</f>
        <v>17052.27197</v>
      </c>
      <c r="I47" s="174">
        <f>Summary!I11+Summary!I18</f>
        <v>19128.08138</v>
      </c>
      <c r="J47" s="174">
        <f>Summary!J11+Summary!J18</f>
        <v>17668.90577</v>
      </c>
      <c r="K47" s="174">
        <f>Summary!K11+Summary!K18</f>
        <v>15707.63896</v>
      </c>
      <c r="L47" s="174">
        <f>Summary!L11+Summary!L18</f>
        <v>26325.22888</v>
      </c>
      <c r="M47" s="174">
        <f>Summary!M11+Summary!M18</f>
        <v>22421.30603</v>
      </c>
      <c r="N47" s="174">
        <f>Summary!N11+Summary!N18</f>
        <v>13998.52591</v>
      </c>
      <c r="O47" s="174">
        <f>Summary!O11+Summary!O18</f>
        <v>17822.80724</v>
      </c>
      <c r="P47" s="174">
        <f>Summary!P11+Summary!P18</f>
        <v>12148.68429</v>
      </c>
      <c r="Q47" s="174">
        <f>Summary!Q11+Summary!Q18</f>
        <v>9863.865352</v>
      </c>
      <c r="R47" s="174">
        <f>Summary!R11+Summary!R18</f>
        <v>15317.9531</v>
      </c>
      <c r="S47" s="174">
        <f>Summary!S11+Summary!S18</f>
        <v>21857.75098</v>
      </c>
      <c r="T47" s="174">
        <f>Summary!T11+Summary!T18</f>
        <v>22709.7336</v>
      </c>
      <c r="U47" s="174">
        <f>Summary!U11+Summary!U18</f>
        <v>18017.90989</v>
      </c>
      <c r="V47" s="174">
        <f>Summary!V11+Summary!V18</f>
        <v>20267.60161</v>
      </c>
      <c r="W47" s="174">
        <f>Summary!W11+Summary!W18</f>
        <v>20535.60058</v>
      </c>
      <c r="X47" s="174">
        <f>Summary!X11+Summary!X18</f>
        <v>27422.3904</v>
      </c>
      <c r="Y47" s="174">
        <f>Summary!Y11+Summary!Y18</f>
        <v>25505.20401</v>
      </c>
      <c r="Z47" s="174">
        <f>Summary!Z11+Summary!Z18</f>
        <v>25466.92386</v>
      </c>
      <c r="AA47" s="174">
        <f>Summary!AA11+Summary!AA18</f>
        <v>32420.18096</v>
      </c>
      <c r="AB47" s="174">
        <f>Summary!AB11+Summary!AB18</f>
        <v>26574.67859</v>
      </c>
      <c r="AC47" s="174">
        <f>Summary!AC11+Summary!AC18</f>
        <v>31680.08073</v>
      </c>
      <c r="AD47" s="174">
        <f>Summary!AD11+Summary!AD18</f>
        <v>27395.8851</v>
      </c>
      <c r="AE47" s="174">
        <f>Summary!AE11+Summary!AE18</f>
        <v>30851.38313</v>
      </c>
      <c r="AF47" s="174">
        <f>Summary!AF11+Summary!AF18</f>
        <v>27442.71035</v>
      </c>
      <c r="AG47" s="125">
        <f t="shared" ref="AG47:AG54" si="11">SUM(B47:AF47)</f>
        <v>634926.6115</v>
      </c>
    </row>
    <row r="48">
      <c r="A48" s="173" t="s">
        <v>30</v>
      </c>
      <c r="B48" s="174">
        <f>Summary!B12+Summary!B19</f>
        <v>11534.2513</v>
      </c>
      <c r="C48" s="174">
        <f>Summary!C12+Summary!C19</f>
        <v>8621.67857</v>
      </c>
      <c r="D48" s="174">
        <f>Summary!D12+Summary!D19</f>
        <v>8339.346856</v>
      </c>
      <c r="E48" s="174">
        <f>Summary!E12+Summary!E19</f>
        <v>8072.826137</v>
      </c>
      <c r="F48" s="174">
        <f>Summary!F12+Summary!F19</f>
        <v>9018.4</v>
      </c>
      <c r="G48" s="174">
        <f>Summary!G12+Summary!G19</f>
        <v>5869.377345</v>
      </c>
      <c r="H48" s="174">
        <f>Summary!H12+Summary!H19</f>
        <v>5816.83356</v>
      </c>
      <c r="I48" s="174">
        <f>Summary!I12+Summary!I19</f>
        <v>5259.689542</v>
      </c>
      <c r="J48" s="174">
        <f>Summary!J12+Summary!J19</f>
        <v>7081.7498</v>
      </c>
      <c r="K48" s="174">
        <f>Summary!K12+Summary!K19</f>
        <v>6852.498014</v>
      </c>
      <c r="L48" s="174">
        <f>Summary!L12+Summary!L19</f>
        <v>5928.272081</v>
      </c>
      <c r="M48" s="174">
        <f>Summary!M12+Summary!M19</f>
        <v>8347.291917</v>
      </c>
      <c r="N48" s="174">
        <f>Summary!N12+Summary!N19</f>
        <v>4410.02413</v>
      </c>
      <c r="O48" s="174">
        <f>Summary!O12+Summary!O19</f>
        <v>5144.9867</v>
      </c>
      <c r="P48" s="174">
        <f>Summary!P12+Summary!P19</f>
        <v>2956.633485</v>
      </c>
      <c r="Q48" s="174">
        <f>Summary!Q12+Summary!Q19</f>
        <v>3128.191233</v>
      </c>
      <c r="R48" s="174">
        <f>Summary!R12+Summary!R19</f>
        <v>3433.211106</v>
      </c>
      <c r="S48" s="174">
        <f>Summary!S12+Summary!S19</f>
        <v>5442.35365</v>
      </c>
      <c r="T48" s="174">
        <f>Summary!T12+Summary!T19</f>
        <v>6097.784766</v>
      </c>
      <c r="U48" s="174">
        <f>Summary!U12+Summary!U19</f>
        <v>3988.600851</v>
      </c>
      <c r="V48" s="174">
        <f>Summary!V12+Summary!V19</f>
        <v>3690.235832</v>
      </c>
      <c r="W48" s="174">
        <f>Summary!W12+Summary!W19</f>
        <v>5003.474016</v>
      </c>
      <c r="X48" s="174">
        <f>Summary!X12+Summary!X19</f>
        <v>6511.630435</v>
      </c>
      <c r="Y48" s="174">
        <f>Summary!Y12+Summary!Y19</f>
        <v>7512.25049</v>
      </c>
      <c r="Z48" s="174">
        <f>Summary!Z12+Summary!Z19</f>
        <v>8673.89404</v>
      </c>
      <c r="AA48" s="174">
        <f>Summary!AA12+Summary!AA19</f>
        <v>10762.67396</v>
      </c>
      <c r="AB48" s="174">
        <f>Summary!AB12+Summary!AB19</f>
        <v>5951.42426</v>
      </c>
      <c r="AC48" s="174">
        <f>Summary!AC12+Summary!AC19</f>
        <v>4969.364811</v>
      </c>
      <c r="AD48" s="174">
        <f>Summary!AD12+Summary!AD19</f>
        <v>4939.799441</v>
      </c>
      <c r="AE48" s="174">
        <f>Summary!AE12+Summary!AE19</f>
        <v>4235.494664</v>
      </c>
      <c r="AF48" s="174">
        <f>Summary!AF12+Summary!AF19</f>
        <v>3299.08524</v>
      </c>
      <c r="AG48" s="125">
        <f t="shared" si="11"/>
        <v>190893.3282</v>
      </c>
    </row>
    <row r="49">
      <c r="A49" s="173" t="s">
        <v>31</v>
      </c>
      <c r="B49" s="174">
        <f>Summary!B13+Summary!B20</f>
        <v>0</v>
      </c>
      <c r="C49" s="174">
        <f>Summary!C13+Summary!C20</f>
        <v>0</v>
      </c>
      <c r="D49" s="174">
        <f>Summary!D13+Summary!D20</f>
        <v>0</v>
      </c>
      <c r="E49" s="174">
        <f>Summary!E13+Summary!E20</f>
        <v>0</v>
      </c>
      <c r="F49" s="174">
        <f>Summary!F13+Summary!F20</f>
        <v>0</v>
      </c>
      <c r="G49" s="174">
        <f>Summary!G13+Summary!G20</f>
        <v>0</v>
      </c>
      <c r="H49" s="174">
        <f>Summary!H13+Summary!H20</f>
        <v>0</v>
      </c>
      <c r="I49" s="174">
        <f>Summary!I13+Summary!I20</f>
        <v>0</v>
      </c>
      <c r="J49" s="174">
        <f>Summary!J13+Summary!J20</f>
        <v>0</v>
      </c>
      <c r="K49" s="174">
        <f>Summary!K13+Summary!K20</f>
        <v>39.99</v>
      </c>
      <c r="L49" s="174">
        <f>Summary!L13+Summary!L20</f>
        <v>0</v>
      </c>
      <c r="M49" s="174">
        <f>Summary!M13+Summary!M20</f>
        <v>0</v>
      </c>
      <c r="N49" s="174">
        <f>Summary!N13+Summary!N20</f>
        <v>39.99</v>
      </c>
      <c r="O49" s="174">
        <f>Summary!O13+Summary!O20</f>
        <v>0</v>
      </c>
      <c r="P49" s="174">
        <f>Summary!P13+Summary!P20</f>
        <v>0</v>
      </c>
      <c r="Q49" s="174">
        <f>Summary!Q13+Summary!Q20</f>
        <v>0</v>
      </c>
      <c r="R49" s="174">
        <f>Summary!R13+Summary!R20</f>
        <v>0</v>
      </c>
      <c r="S49" s="174">
        <f>Summary!S13+Summary!S20</f>
        <v>39.99</v>
      </c>
      <c r="T49" s="174">
        <f>Summary!T13+Summary!T20</f>
        <v>109.96</v>
      </c>
      <c r="U49" s="174">
        <f>Summary!U13+Summary!U20</f>
        <v>0</v>
      </c>
      <c r="V49" s="174">
        <f>Summary!V13+Summary!V20</f>
        <v>0</v>
      </c>
      <c r="W49" s="174">
        <f>Summary!W13+Summary!W20</f>
        <v>0</v>
      </c>
      <c r="X49" s="174">
        <f>Summary!X13+Summary!X20</f>
        <v>29.99</v>
      </c>
      <c r="Y49" s="174">
        <f>Summary!Y13+Summary!Y20</f>
        <v>39.99</v>
      </c>
      <c r="Z49" s="174">
        <f>Summary!Z13+Summary!Z20</f>
        <v>0</v>
      </c>
      <c r="AA49" s="174">
        <f>Summary!AA13+Summary!AA20</f>
        <v>0</v>
      </c>
      <c r="AB49" s="174">
        <f>Summary!AB13+Summary!AB20</f>
        <v>0</v>
      </c>
      <c r="AC49" s="174">
        <f>Summary!AC13+Summary!AC20</f>
        <v>0</v>
      </c>
      <c r="AD49" s="174">
        <f>Summary!AD13+Summary!AD20</f>
        <v>0</v>
      </c>
      <c r="AE49" s="174">
        <f>Summary!AE13+Summary!AE20</f>
        <v>0</v>
      </c>
      <c r="AF49" s="174">
        <f>Summary!AF13+Summary!AF20</f>
        <v>0</v>
      </c>
      <c r="AG49" s="125">
        <f t="shared" si="11"/>
        <v>299.91</v>
      </c>
    </row>
    <row r="50">
      <c r="A50" s="173" t="s">
        <v>32</v>
      </c>
      <c r="B50" s="174">
        <f>Summary!B14+Summary!B21</f>
        <v>657</v>
      </c>
      <c r="C50" s="174">
        <f>Summary!C14+Summary!C21</f>
        <v>454.4</v>
      </c>
      <c r="D50" s="174">
        <f>Summary!D14+Summary!D21</f>
        <v>756.5</v>
      </c>
      <c r="E50" s="174">
        <f>Summary!E14+Summary!E21</f>
        <v>596.9</v>
      </c>
      <c r="F50" s="174">
        <f>Summary!F14+Summary!F21</f>
        <v>586.1</v>
      </c>
      <c r="G50" s="174">
        <f>Summary!G14+Summary!G21</f>
        <v>335.6</v>
      </c>
      <c r="H50" s="174">
        <f>Summary!H14+Summary!H21</f>
        <v>409.5</v>
      </c>
      <c r="I50" s="174">
        <f>Summary!I14+Summary!I21</f>
        <v>331.8</v>
      </c>
      <c r="J50" s="174">
        <f>Summary!J14+Summary!J21</f>
        <v>766.4</v>
      </c>
      <c r="K50" s="174">
        <f>Summary!K14+Summary!K21</f>
        <v>549.2</v>
      </c>
      <c r="L50" s="174">
        <f>Summary!L14+Summary!L21</f>
        <v>564.2</v>
      </c>
      <c r="M50" s="174">
        <f>Summary!M14+Summary!M21</f>
        <v>497.5</v>
      </c>
      <c r="N50" s="174">
        <f>Summary!N14+Summary!N21</f>
        <v>285.2</v>
      </c>
      <c r="O50" s="174">
        <f>Summary!O14+Summary!O21</f>
        <v>499.3</v>
      </c>
      <c r="P50" s="174">
        <f>Summary!P14+Summary!P21</f>
        <v>646.1</v>
      </c>
      <c r="Q50" s="174">
        <f>Summary!Q14+Summary!Q21</f>
        <v>589</v>
      </c>
      <c r="R50" s="174">
        <f>Summary!R14+Summary!R21</f>
        <v>606</v>
      </c>
      <c r="S50" s="174">
        <f>Summary!S14+Summary!S21</f>
        <v>566.3</v>
      </c>
      <c r="T50" s="174">
        <f>Summary!T14+Summary!T21</f>
        <v>336.9</v>
      </c>
      <c r="U50" s="174">
        <f>Summary!U14+Summary!U21</f>
        <v>340.9</v>
      </c>
      <c r="V50" s="174">
        <f>Summary!V14+Summary!V21</f>
        <v>505.3</v>
      </c>
      <c r="W50" s="174">
        <f>Summary!W14+Summary!W21</f>
        <v>269.1</v>
      </c>
      <c r="X50" s="174">
        <f>Summary!X14+Summary!X21</f>
        <v>330</v>
      </c>
      <c r="Y50" s="174">
        <f>Summary!Y14+Summary!Y21</f>
        <v>421.5</v>
      </c>
      <c r="Z50" s="174">
        <f>Summary!Z14+Summary!Z21</f>
        <v>501.5</v>
      </c>
      <c r="AA50" s="174">
        <f>Summary!AA14+Summary!AA21</f>
        <v>466.6</v>
      </c>
      <c r="AB50" s="174">
        <f>Summary!AB14+Summary!AB21</f>
        <v>508.1</v>
      </c>
      <c r="AC50" s="174">
        <f>Summary!AC14+Summary!AC21</f>
        <v>316.9</v>
      </c>
      <c r="AD50" s="174">
        <f>Summary!AD14+Summary!AD21</f>
        <v>440.6</v>
      </c>
      <c r="AE50" s="174">
        <f>Summary!AE14+Summary!AE21</f>
        <v>354.9</v>
      </c>
      <c r="AF50" s="174">
        <f>Summary!AF14+Summary!AF21</f>
        <v>432.6</v>
      </c>
      <c r="AG50" s="125">
        <f t="shared" si="11"/>
        <v>14921.9</v>
      </c>
    </row>
    <row r="51">
      <c r="A51" s="173" t="s">
        <v>209</v>
      </c>
      <c r="B51" s="174">
        <f>'DTC US&amp;CA - P&amp;L'!B19+Summary!B26</f>
        <v>103735.2583</v>
      </c>
      <c r="C51" s="174">
        <f>'DTC US&amp;CA - P&amp;L'!C19+Summary!C26</f>
        <v>122108.7831</v>
      </c>
      <c r="D51" s="174">
        <f>'DTC US&amp;CA - P&amp;L'!D19+Summary!D26</f>
        <v>120668.3842</v>
      </c>
      <c r="E51" s="174">
        <f>'DTC US&amp;CA - P&amp;L'!E19+Summary!E26</f>
        <v>66404.58198</v>
      </c>
      <c r="F51" s="174">
        <f>'DTC US&amp;CA - P&amp;L'!F19+Summary!F26</f>
        <v>68547.07368</v>
      </c>
      <c r="G51" s="174">
        <f>'DTC US&amp;CA - P&amp;L'!G19+Summary!G26</f>
        <v>61251.66177</v>
      </c>
      <c r="H51" s="174">
        <f>'DTC US&amp;CA - P&amp;L'!H19+Summary!H26</f>
        <v>60251.1605</v>
      </c>
      <c r="I51" s="174">
        <f>'DTC US&amp;CA - P&amp;L'!I19+Summary!I26</f>
        <v>56410.66392</v>
      </c>
      <c r="J51" s="174">
        <f>'DTC US&amp;CA - P&amp;L'!J19+Summary!J26</f>
        <v>57008.93063</v>
      </c>
      <c r="K51" s="174">
        <f>'DTC US&amp;CA - P&amp;L'!K19+Summary!K26</f>
        <v>43701.04871</v>
      </c>
      <c r="L51" s="174">
        <f>'DTC US&amp;CA - P&amp;L'!L19+Summary!L26</f>
        <v>38849.99381</v>
      </c>
      <c r="M51" s="174">
        <f>'DTC US&amp;CA - P&amp;L'!M19+Summary!M26</f>
        <v>46222.56319</v>
      </c>
      <c r="N51" s="174">
        <f>'DTC US&amp;CA - P&amp;L'!N19+Summary!N26</f>
        <v>52949.23773</v>
      </c>
      <c r="O51" s="174">
        <f>'DTC US&amp;CA - P&amp;L'!O19+Summary!O26</f>
        <v>61330.05165</v>
      </c>
      <c r="P51" s="174">
        <f>'DTC US&amp;CA - P&amp;L'!P19+Summary!P26</f>
        <v>50115.38228</v>
      </c>
      <c r="Q51" s="174">
        <f>'DTC US&amp;CA - P&amp;L'!Q19+Summary!Q26</f>
        <v>46390.92316</v>
      </c>
      <c r="R51" s="174">
        <f>'DTC US&amp;CA - P&amp;L'!R19+Summary!R26</f>
        <v>40287.67875</v>
      </c>
      <c r="S51" s="174">
        <f>'DTC US&amp;CA - P&amp;L'!S19+Summary!S26</f>
        <v>33906.39097</v>
      </c>
      <c r="T51" s="174">
        <f>'DTC US&amp;CA - P&amp;L'!T19+Summary!T26</f>
        <v>39795.37274</v>
      </c>
      <c r="U51" s="174">
        <f>'DTC US&amp;CA - P&amp;L'!U19+Summary!U26</f>
        <v>26581.60382</v>
      </c>
      <c r="V51" s="174">
        <f>'DTC US&amp;CA - P&amp;L'!V19+Summary!V26</f>
        <v>14758.69997</v>
      </c>
      <c r="W51" s="174">
        <f>'DTC US&amp;CA - P&amp;L'!W19+Summary!W26</f>
        <v>9635.002704</v>
      </c>
      <c r="X51" s="174">
        <f>'DTC US&amp;CA - P&amp;L'!X19+Summary!X26</f>
        <v>7502.71385</v>
      </c>
      <c r="Y51" s="174">
        <f>'DTC US&amp;CA - P&amp;L'!Y19+Summary!Y26</f>
        <v>8793.980759</v>
      </c>
      <c r="Z51" s="174">
        <f>'DTC US&amp;CA - P&amp;L'!Z19+Summary!Z26</f>
        <v>13258.44</v>
      </c>
      <c r="AA51" s="174">
        <f>'DTC US&amp;CA - P&amp;L'!AA19+Summary!AA26</f>
        <v>5909.837712</v>
      </c>
      <c r="AB51" s="174">
        <f>'DTC US&amp;CA - P&amp;L'!AB19+Summary!AB26</f>
        <v>4655.502472</v>
      </c>
      <c r="AC51" s="174">
        <f>'DTC US&amp;CA - P&amp;L'!AC19+Summary!AC26</f>
        <v>2689.69</v>
      </c>
      <c r="AD51" s="174">
        <f>'DTC US&amp;CA - P&amp;L'!AD19+Summary!AD26</f>
        <v>2769.43188</v>
      </c>
      <c r="AE51" s="174">
        <f>'DTC US&amp;CA - P&amp;L'!AE19+Summary!AE26</f>
        <v>2612.062919</v>
      </c>
      <c r="AF51" s="174">
        <f>'DTC US&amp;CA - P&amp;L'!AF19+Summary!AF26</f>
        <v>3054.83463</v>
      </c>
      <c r="AG51" s="125">
        <f t="shared" si="11"/>
        <v>1272156.942</v>
      </c>
    </row>
    <row r="52">
      <c r="A52" s="173" t="s">
        <v>33</v>
      </c>
      <c r="B52" s="174">
        <f>Summary!B15+Summary!B22</f>
        <v>5930.906456</v>
      </c>
      <c r="C52" s="174">
        <f>Summary!C15+Summary!C22</f>
        <v>5582.374442</v>
      </c>
      <c r="D52" s="174">
        <f>Summary!D15+Summary!D22</f>
        <v>5995.222992</v>
      </c>
      <c r="E52" s="174">
        <f>Summary!E15+Summary!E22</f>
        <v>4013.403089</v>
      </c>
      <c r="F52" s="174">
        <f>Summary!F15+Summary!F22</f>
        <v>4594.036685</v>
      </c>
      <c r="G52" s="174">
        <f>Summary!G15+Summary!G22</f>
        <v>4244.423587</v>
      </c>
      <c r="H52" s="174">
        <f>Summary!H15+Summary!H22</f>
        <v>4252.439688</v>
      </c>
      <c r="I52" s="174">
        <f>Summary!I15+Summary!I22</f>
        <v>4155.967559</v>
      </c>
      <c r="J52" s="174">
        <f>Summary!J15+Summary!J22</f>
        <v>4205.197488</v>
      </c>
      <c r="K52" s="174">
        <f>Summary!K15+Summary!K22</f>
        <v>3277.37585</v>
      </c>
      <c r="L52" s="174">
        <f>Summary!L15+Summary!L22</f>
        <v>3738.388107</v>
      </c>
      <c r="M52" s="174">
        <f>Summary!M15+Summary!M22</f>
        <v>4015.997949</v>
      </c>
      <c r="N52" s="174">
        <f>Summary!N15+Summary!N22</f>
        <v>3101.17395</v>
      </c>
      <c r="O52" s="174">
        <f>Summary!O15+Summary!O22</f>
        <v>4147.05336</v>
      </c>
      <c r="P52" s="174">
        <f>Summary!P15+Summary!P22</f>
        <v>2731.945775</v>
      </c>
      <c r="Q52" s="174">
        <f>Summary!Q15+Summary!Q22</f>
        <v>2488.877964</v>
      </c>
      <c r="R52" s="174">
        <f>Summary!R15+Summary!R22</f>
        <v>3143.248499</v>
      </c>
      <c r="S52" s="174">
        <f>Summary!S15+Summary!S22</f>
        <v>3599.116802</v>
      </c>
      <c r="T52" s="174">
        <f>Summary!T15+Summary!T22</f>
        <v>4419.743474</v>
      </c>
      <c r="U52" s="174">
        <f>Summary!U15+Summary!U22</f>
        <v>2474.524591</v>
      </c>
      <c r="V52" s="174">
        <f>Summary!V15+Summary!V22</f>
        <v>2522.160656</v>
      </c>
      <c r="W52" s="174">
        <f>Summary!W15+Summary!W22</f>
        <v>2577.158344</v>
      </c>
      <c r="X52" s="174">
        <f>Summary!X15+Summary!X22</f>
        <v>3212.300405</v>
      </c>
      <c r="Y52" s="174">
        <f>Summary!Y15+Summary!Y22</f>
        <v>2852.633775</v>
      </c>
      <c r="Z52" s="174">
        <f>Summary!Z15+Summary!Z22</f>
        <v>3369.982864</v>
      </c>
      <c r="AA52" s="174">
        <f>Summary!AA15+Summary!AA22</f>
        <v>4049.370908</v>
      </c>
      <c r="AB52" s="174">
        <f>Summary!AB15+Summary!AB22</f>
        <v>3163.562544</v>
      </c>
      <c r="AC52" s="174">
        <f>Summary!AC15+Summary!AC22</f>
        <v>3091.828699</v>
      </c>
      <c r="AD52" s="174">
        <f>Summary!AD15+Summary!AD22</f>
        <v>2883.540356</v>
      </c>
      <c r="AE52" s="174">
        <f>Summary!AE15+Summary!AE22</f>
        <v>2997.92499</v>
      </c>
      <c r="AF52" s="174">
        <f>Summary!AF15+Summary!AF22</f>
        <v>2564.41526</v>
      </c>
      <c r="AG52" s="125">
        <f t="shared" si="11"/>
        <v>113396.2971</v>
      </c>
    </row>
    <row r="53">
      <c r="A53" s="173" t="s">
        <v>34</v>
      </c>
      <c r="B53" s="174">
        <f>Summary!B16+Summary!B23</f>
        <v>3175.561</v>
      </c>
      <c r="C53" s="174">
        <f>Summary!C16+Summary!C23</f>
        <v>2595.343</v>
      </c>
      <c r="D53" s="174">
        <f>Summary!D16+Summary!D23</f>
        <v>2617.78</v>
      </c>
      <c r="E53" s="174">
        <f>Summary!E16+Summary!E23</f>
        <v>3018.899</v>
      </c>
      <c r="F53" s="174">
        <f>Summary!F16+Summary!F23</f>
        <v>3339.505</v>
      </c>
      <c r="G53" s="174">
        <f>Summary!G16+Summary!G23</f>
        <v>2485.768</v>
      </c>
      <c r="H53" s="174">
        <f>Summary!H16+Summary!H23</f>
        <v>2556.828</v>
      </c>
      <c r="I53" s="174">
        <f>Summary!I16+Summary!I23</f>
        <v>2728.8445</v>
      </c>
      <c r="J53" s="174">
        <f>Summary!J16+Summary!J23</f>
        <v>2808.028</v>
      </c>
      <c r="K53" s="174">
        <f>Summary!K16+Summary!K23</f>
        <v>2597.687</v>
      </c>
      <c r="L53" s="174">
        <f>Summary!L16+Summary!L23</f>
        <v>3190.6325</v>
      </c>
      <c r="M53" s="174">
        <f>Summary!M16+Summary!M23</f>
        <v>3298.359</v>
      </c>
      <c r="N53" s="174">
        <f>Summary!N16+Summary!N23</f>
        <v>2034.3</v>
      </c>
      <c r="O53" s="174">
        <f>Summary!O16+Summary!O23</f>
        <v>2552.435</v>
      </c>
      <c r="P53" s="174">
        <f>Summary!P16+Summary!P23</f>
        <v>1643.72</v>
      </c>
      <c r="Q53" s="174">
        <f>Summary!Q16+Summary!Q23</f>
        <v>1540.1945</v>
      </c>
      <c r="R53" s="174">
        <f>Summary!R16+Summary!R23</f>
        <v>2096.0935</v>
      </c>
      <c r="S53" s="174">
        <f>Summary!S16+Summary!S23</f>
        <v>3121.438</v>
      </c>
      <c r="T53" s="174">
        <f>Summary!T16+Summary!T23</f>
        <v>3249.221</v>
      </c>
      <c r="U53" s="174">
        <f>Summary!U16+Summary!U23</f>
        <v>2485.0505</v>
      </c>
      <c r="V53" s="174">
        <f>Summary!V16+Summary!V23</f>
        <v>2566.706</v>
      </c>
      <c r="W53" s="174">
        <f>Summary!W16+Summary!W23</f>
        <v>2793.746</v>
      </c>
      <c r="X53" s="174">
        <f>Summary!X16+Summary!X23</f>
        <v>3708.195</v>
      </c>
      <c r="Y53" s="174">
        <f>Summary!Y16+Summary!Y23</f>
        <v>3516.688</v>
      </c>
      <c r="Z53" s="174">
        <f>Summary!Z16+Summary!Z23</f>
        <v>3728.984</v>
      </c>
      <c r="AA53" s="174">
        <f>Summary!AA16+Summary!AA23</f>
        <v>4777.551</v>
      </c>
      <c r="AB53" s="174">
        <f>Summary!AB16+Summary!AB23</f>
        <v>3831.436</v>
      </c>
      <c r="AC53" s="174">
        <f>Summary!AC16+Summary!AC23</f>
        <v>4380.6405</v>
      </c>
      <c r="AD53" s="174">
        <f>Summary!AD16+Summary!AD23</f>
        <v>3855.5895</v>
      </c>
      <c r="AE53" s="174">
        <f>Summary!AE16+Summary!AE23</f>
        <v>4208.057</v>
      </c>
      <c r="AF53" s="174">
        <f>Summary!AF16+Summary!AF23</f>
        <v>3639.845</v>
      </c>
      <c r="AG53" s="125">
        <f t="shared" si="11"/>
        <v>94143.1255</v>
      </c>
    </row>
    <row r="54">
      <c r="A54" s="175" t="s">
        <v>205</v>
      </c>
      <c r="B54" s="176">
        <f t="shared" ref="B54:AF54" si="12">SUM(B47:B53)</f>
        <v>138390.4718</v>
      </c>
      <c r="C54" s="176">
        <f t="shared" si="12"/>
        <v>151225.5227</v>
      </c>
      <c r="D54" s="176">
        <f t="shared" si="12"/>
        <v>151451.2153</v>
      </c>
      <c r="E54" s="176">
        <f t="shared" si="12"/>
        <v>99608.55856</v>
      </c>
      <c r="F54" s="176">
        <f t="shared" si="12"/>
        <v>103556.7319</v>
      </c>
      <c r="G54" s="176">
        <f t="shared" si="12"/>
        <v>90242.15517</v>
      </c>
      <c r="H54" s="176">
        <f t="shared" si="12"/>
        <v>90339.03372</v>
      </c>
      <c r="I54" s="176">
        <f t="shared" si="12"/>
        <v>88015.0469</v>
      </c>
      <c r="J54" s="176">
        <f t="shared" si="12"/>
        <v>89539.21169</v>
      </c>
      <c r="K54" s="176">
        <f t="shared" si="12"/>
        <v>72725.43853</v>
      </c>
      <c r="L54" s="176">
        <f t="shared" si="12"/>
        <v>78596.71537</v>
      </c>
      <c r="M54" s="176">
        <f t="shared" si="12"/>
        <v>84803.01809</v>
      </c>
      <c r="N54" s="176">
        <f t="shared" si="12"/>
        <v>76818.45172</v>
      </c>
      <c r="O54" s="176">
        <f t="shared" si="12"/>
        <v>91496.63395</v>
      </c>
      <c r="P54" s="176">
        <f t="shared" si="12"/>
        <v>70242.46583</v>
      </c>
      <c r="Q54" s="176">
        <f t="shared" si="12"/>
        <v>64001.05221</v>
      </c>
      <c r="R54" s="176">
        <f t="shared" si="12"/>
        <v>64884.18495</v>
      </c>
      <c r="S54" s="176">
        <f t="shared" si="12"/>
        <v>68533.3404</v>
      </c>
      <c r="T54" s="176">
        <f t="shared" si="12"/>
        <v>76718.71557</v>
      </c>
      <c r="U54" s="176">
        <f t="shared" si="12"/>
        <v>53888.58966</v>
      </c>
      <c r="V54" s="176">
        <f t="shared" si="12"/>
        <v>44310.70407</v>
      </c>
      <c r="W54" s="176">
        <f t="shared" si="12"/>
        <v>40814.08164</v>
      </c>
      <c r="X54" s="176">
        <f t="shared" si="12"/>
        <v>48717.22009</v>
      </c>
      <c r="Y54" s="176">
        <f t="shared" si="12"/>
        <v>48642.24703</v>
      </c>
      <c r="Z54" s="176">
        <f t="shared" si="12"/>
        <v>54999.72476</v>
      </c>
      <c r="AA54" s="176">
        <f t="shared" si="12"/>
        <v>58386.21454</v>
      </c>
      <c r="AB54" s="176">
        <f t="shared" si="12"/>
        <v>44684.70386</v>
      </c>
      <c r="AC54" s="176">
        <f t="shared" si="12"/>
        <v>47128.50474</v>
      </c>
      <c r="AD54" s="176">
        <f t="shared" si="12"/>
        <v>42284.84627</v>
      </c>
      <c r="AE54" s="176">
        <f t="shared" si="12"/>
        <v>45259.8227</v>
      </c>
      <c r="AF54" s="176">
        <f t="shared" si="12"/>
        <v>40433.49048</v>
      </c>
      <c r="AG54" s="125">
        <f t="shared" si="11"/>
        <v>2320738.114</v>
      </c>
    </row>
    <row r="55">
      <c r="A55" s="127"/>
      <c r="B55" s="120"/>
      <c r="C55" s="120"/>
      <c r="D55" s="120"/>
      <c r="E55" s="120"/>
      <c r="F55" s="120"/>
      <c r="G55" s="120"/>
      <c r="H55" s="120"/>
      <c r="I55" s="120"/>
      <c r="J55" s="120"/>
      <c r="K55" s="120"/>
      <c r="L55" s="120"/>
      <c r="M55" s="120"/>
      <c r="N55" s="120"/>
      <c r="O55" s="120"/>
      <c r="P55" s="120"/>
      <c r="Q55" s="120"/>
      <c r="R55" s="120"/>
      <c r="S55" s="120"/>
      <c r="T55" s="120"/>
      <c r="U55" s="120"/>
      <c r="V55" s="120"/>
      <c r="W55" s="120"/>
      <c r="X55" s="120"/>
      <c r="Y55" s="120"/>
      <c r="Z55" s="120"/>
      <c r="AA55" s="120"/>
      <c r="AB55" s="120"/>
      <c r="AC55" s="120"/>
      <c r="AD55" s="120"/>
      <c r="AE55" s="120"/>
      <c r="AF55" s="120"/>
      <c r="AG55" s="164"/>
    </row>
    <row r="56">
      <c r="A56" s="171" t="s">
        <v>210</v>
      </c>
      <c r="B56" s="172"/>
      <c r="C56" s="172"/>
      <c r="D56" s="172"/>
      <c r="E56" s="172"/>
      <c r="F56" s="172"/>
      <c r="G56" s="172"/>
      <c r="H56" s="172"/>
      <c r="I56" s="172"/>
      <c r="J56" s="172"/>
      <c r="K56" s="172"/>
      <c r="L56" s="172"/>
      <c r="M56" s="172"/>
      <c r="N56" s="172"/>
      <c r="O56" s="172"/>
      <c r="P56" s="172"/>
      <c r="Q56" s="172"/>
      <c r="R56" s="172"/>
      <c r="S56" s="172"/>
      <c r="T56" s="172"/>
      <c r="U56" s="172"/>
      <c r="V56" s="172"/>
      <c r="W56" s="172"/>
      <c r="X56" s="172"/>
      <c r="Y56" s="172"/>
      <c r="Z56" s="172"/>
      <c r="AA56" s="172"/>
      <c r="AB56" s="172"/>
      <c r="AC56" s="172"/>
      <c r="AD56" s="172"/>
      <c r="AE56" s="172"/>
      <c r="AF56" s="172"/>
      <c r="AG56" s="177"/>
    </row>
    <row r="57">
      <c r="A57" s="178" t="s">
        <v>211</v>
      </c>
      <c r="B57" s="179">
        <f>'DTC US&amp;CA - P&amp;L'!B25+'DTC EU - P&amp;L'!B25</f>
        <v>48</v>
      </c>
      <c r="C57" s="179">
        <f>'DTC US&amp;CA - P&amp;L'!C25+'DTC EU - P&amp;L'!C25</f>
        <v>44</v>
      </c>
      <c r="D57" s="179">
        <f>'DTC US&amp;CA - P&amp;L'!D25+'DTC EU - P&amp;L'!D25</f>
        <v>34</v>
      </c>
      <c r="E57" s="179">
        <f>'DTC US&amp;CA - P&amp;L'!E25+'DTC EU - P&amp;L'!E25</f>
        <v>19</v>
      </c>
      <c r="F57" s="179">
        <f>'DTC US&amp;CA - P&amp;L'!F25+'DTC EU - P&amp;L'!F25</f>
        <v>23</v>
      </c>
      <c r="G57" s="179">
        <f>'DTC US&amp;CA - P&amp;L'!G25+'DTC EU - P&amp;L'!G25</f>
        <v>18</v>
      </c>
      <c r="H57" s="179">
        <f>'DTC US&amp;CA - P&amp;L'!H25+'DTC EU - P&amp;L'!H25</f>
        <v>21</v>
      </c>
      <c r="I57" s="179">
        <f>'DTC US&amp;CA - P&amp;L'!I25+'DTC EU - P&amp;L'!I25</f>
        <v>21</v>
      </c>
      <c r="J57" s="179">
        <f>'DTC US&amp;CA - P&amp;L'!J25+'DTC EU - P&amp;L'!J25</f>
        <v>29</v>
      </c>
      <c r="K57" s="179">
        <f>'DTC US&amp;CA - P&amp;L'!K25+'DTC EU - P&amp;L'!K25</f>
        <v>23</v>
      </c>
      <c r="L57" s="179">
        <f>'DTC US&amp;CA - P&amp;L'!L25+'DTC EU - P&amp;L'!L25</f>
        <v>22</v>
      </c>
      <c r="M57" s="179">
        <f>'DTC US&amp;CA - P&amp;L'!M25+'DTC EU - P&amp;L'!M25</f>
        <v>17</v>
      </c>
      <c r="N57" s="179">
        <f>'DTC US&amp;CA - P&amp;L'!N25+'DTC EU - P&amp;L'!N25</f>
        <v>11</v>
      </c>
      <c r="O57" s="179">
        <f>'DTC US&amp;CA - P&amp;L'!O25+'DTC EU - P&amp;L'!O25</f>
        <v>10</v>
      </c>
      <c r="P57" s="179">
        <f>'DTC US&amp;CA - P&amp;L'!P25+'DTC EU - P&amp;L'!P25</f>
        <v>10</v>
      </c>
      <c r="Q57" s="179">
        <f>'DTC US&amp;CA - P&amp;L'!Q25+'DTC EU - P&amp;L'!Q25</f>
        <v>6</v>
      </c>
      <c r="R57" s="179">
        <f>'DTC US&amp;CA - P&amp;L'!R25+'DTC EU - P&amp;L'!R25</f>
        <v>6</v>
      </c>
      <c r="S57" s="179">
        <f>'DTC US&amp;CA - P&amp;L'!S25+'DTC EU - P&amp;L'!S25</f>
        <v>6</v>
      </c>
      <c r="T57" s="179">
        <f>'DTC US&amp;CA - P&amp;L'!T25+'DTC EU - P&amp;L'!T25</f>
        <v>8</v>
      </c>
      <c r="U57" s="179">
        <f>'DTC US&amp;CA - P&amp;L'!U25+'DTC EU - P&amp;L'!U25</f>
        <v>5</v>
      </c>
      <c r="V57" s="179">
        <f>'DTC US&amp;CA - P&amp;L'!V25+'DTC EU - P&amp;L'!V25</f>
        <v>4</v>
      </c>
      <c r="W57" s="179">
        <f>'DTC US&amp;CA - P&amp;L'!W25+'DTC EU - P&amp;L'!W25</f>
        <v>10</v>
      </c>
      <c r="X57" s="179">
        <f>'DTC US&amp;CA - P&amp;L'!X25+'DTC EU - P&amp;L'!X25</f>
        <v>6</v>
      </c>
      <c r="Y57" s="179">
        <f>'DTC US&amp;CA - P&amp;L'!Y25+'DTC EU - P&amp;L'!Y25</f>
        <v>4</v>
      </c>
      <c r="Z57" s="179">
        <f>'DTC US&amp;CA - P&amp;L'!Z25+'DTC EU - P&amp;L'!Z25</f>
        <v>0</v>
      </c>
      <c r="AA57" s="179">
        <f>'DTC US&amp;CA - P&amp;L'!AA25+'DTC EU - P&amp;L'!AA25</f>
        <v>8</v>
      </c>
      <c r="AB57" s="179">
        <f>'DTC US&amp;CA - P&amp;L'!AB25+'DTC EU - P&amp;L'!AB25</f>
        <v>12</v>
      </c>
      <c r="AC57" s="179">
        <f>'DTC US&amp;CA - P&amp;L'!AC25+'DTC EU - P&amp;L'!AC25</f>
        <v>22</v>
      </c>
      <c r="AD57" s="179">
        <f>'DTC US&amp;CA - P&amp;L'!AD25+'DTC EU - P&amp;L'!AD25</f>
        <v>19</v>
      </c>
      <c r="AE57" s="179">
        <f>'DTC US&amp;CA - P&amp;L'!AE25+'DTC EU - P&amp;L'!AE25</f>
        <v>18</v>
      </c>
      <c r="AF57" s="179">
        <f>'DTC US&amp;CA - P&amp;L'!AF25+'DTC EU - P&amp;L'!AF25</f>
        <v>14</v>
      </c>
      <c r="AG57" s="177">
        <f t="shared" ref="AG57:AG65" si="13">SUM(B57:AF57)</f>
        <v>498</v>
      </c>
    </row>
    <row r="58">
      <c r="A58" s="178" t="s">
        <v>212</v>
      </c>
      <c r="B58" s="179">
        <f>'DTC US&amp;CA - P&amp;L'!B26+'DTC EU - P&amp;L'!B26</f>
        <v>0</v>
      </c>
      <c r="C58" s="179">
        <f>'DTC US&amp;CA - P&amp;L'!C26+'DTC EU - P&amp;L'!C26</f>
        <v>0</v>
      </c>
      <c r="D58" s="179">
        <f>'DTC US&amp;CA - P&amp;L'!D26+'DTC EU - P&amp;L'!D26</f>
        <v>0</v>
      </c>
      <c r="E58" s="179">
        <f>'DTC US&amp;CA - P&amp;L'!E26+'DTC EU - P&amp;L'!E26</f>
        <v>0</v>
      </c>
      <c r="F58" s="179">
        <f>'DTC US&amp;CA - P&amp;L'!F26+'DTC EU - P&amp;L'!F26</f>
        <v>0</v>
      </c>
      <c r="G58" s="179">
        <f>'DTC US&amp;CA - P&amp;L'!G26+'DTC EU - P&amp;L'!G26</f>
        <v>0</v>
      </c>
      <c r="H58" s="179">
        <f>'DTC US&amp;CA - P&amp;L'!H26+'DTC EU - P&amp;L'!H26</f>
        <v>0</v>
      </c>
      <c r="I58" s="179">
        <f>'DTC US&amp;CA - P&amp;L'!I26+'DTC EU - P&amp;L'!I26</f>
        <v>0</v>
      </c>
      <c r="J58" s="179">
        <f>'DTC US&amp;CA - P&amp;L'!J26+'DTC EU - P&amp;L'!J26</f>
        <v>0</v>
      </c>
      <c r="K58" s="179">
        <f>'DTC US&amp;CA - P&amp;L'!K26+'DTC EU - P&amp;L'!K26</f>
        <v>0</v>
      </c>
      <c r="L58" s="179">
        <f>'DTC US&amp;CA - P&amp;L'!L26+'DTC EU - P&amp;L'!L26</f>
        <v>0</v>
      </c>
      <c r="M58" s="179">
        <f>'DTC US&amp;CA - P&amp;L'!M26+'DTC EU - P&amp;L'!M26</f>
        <v>0</v>
      </c>
      <c r="N58" s="179">
        <f>'DTC US&amp;CA - P&amp;L'!N26+'DTC EU - P&amp;L'!N26</f>
        <v>0</v>
      </c>
      <c r="O58" s="179">
        <f>'DTC US&amp;CA - P&amp;L'!O26+'DTC EU - P&amp;L'!O26</f>
        <v>0</v>
      </c>
      <c r="P58" s="179">
        <f>'DTC US&amp;CA - P&amp;L'!P26+'DTC EU - P&amp;L'!P26</f>
        <v>0</v>
      </c>
      <c r="Q58" s="179">
        <f>'DTC US&amp;CA - P&amp;L'!Q26+'DTC EU - P&amp;L'!Q26</f>
        <v>0</v>
      </c>
      <c r="R58" s="179">
        <f>'DTC US&amp;CA - P&amp;L'!R26+'DTC EU - P&amp;L'!R26</f>
        <v>0</v>
      </c>
      <c r="S58" s="179">
        <f>'DTC US&amp;CA - P&amp;L'!S26+'DTC EU - P&amp;L'!S26</f>
        <v>0</v>
      </c>
      <c r="T58" s="179">
        <f>'DTC US&amp;CA - P&amp;L'!T26+'DTC EU - P&amp;L'!T26</f>
        <v>0</v>
      </c>
      <c r="U58" s="179">
        <f>'DTC US&amp;CA - P&amp;L'!U26+'DTC EU - P&amp;L'!U26</f>
        <v>0</v>
      </c>
      <c r="V58" s="179">
        <f>'DTC US&amp;CA - P&amp;L'!V26+'DTC EU - P&amp;L'!V26</f>
        <v>0</v>
      </c>
      <c r="W58" s="179">
        <f>'DTC US&amp;CA - P&amp;L'!W26+'DTC EU - P&amp;L'!W26</f>
        <v>0</v>
      </c>
      <c r="X58" s="179">
        <f>'DTC US&amp;CA - P&amp;L'!X26+'DTC EU - P&amp;L'!X26</f>
        <v>0</v>
      </c>
      <c r="Y58" s="179">
        <f>'DTC US&amp;CA - P&amp;L'!Y26+'DTC EU - P&amp;L'!Y26</f>
        <v>0</v>
      </c>
      <c r="Z58" s="179">
        <f>'DTC US&amp;CA - P&amp;L'!Z26+'DTC EU - P&amp;L'!Z26</f>
        <v>0</v>
      </c>
      <c r="AA58" s="179">
        <f>'DTC US&amp;CA - P&amp;L'!AA26+'DTC EU - P&amp;L'!AA26</f>
        <v>0</v>
      </c>
      <c r="AB58" s="179">
        <f>'DTC US&amp;CA - P&amp;L'!AB26+'DTC EU - P&amp;L'!AB26</f>
        <v>0</v>
      </c>
      <c r="AC58" s="179">
        <f>'DTC US&amp;CA - P&amp;L'!AC26+'DTC EU - P&amp;L'!AC26</f>
        <v>0</v>
      </c>
      <c r="AD58" s="179">
        <f>'DTC US&amp;CA - P&amp;L'!AD26+'DTC EU - P&amp;L'!AD26</f>
        <v>0</v>
      </c>
      <c r="AE58" s="179">
        <f>'DTC US&amp;CA - P&amp;L'!AE26+'DTC EU - P&amp;L'!AE26</f>
        <v>0</v>
      </c>
      <c r="AF58" s="179">
        <f>'DTC US&amp;CA - P&amp;L'!AF26+'DTC EU - P&amp;L'!AF26</f>
        <v>0</v>
      </c>
      <c r="AG58" s="177">
        <f t="shared" si="13"/>
        <v>0</v>
      </c>
    </row>
    <row r="59">
      <c r="A59" s="178" t="s">
        <v>213</v>
      </c>
      <c r="B59" s="179">
        <f>'DTC US&amp;CA - P&amp;L'!B27+'DTC EU - P&amp;L'!B27</f>
        <v>0</v>
      </c>
      <c r="C59" s="179">
        <f>'DTC US&amp;CA - P&amp;L'!C27+'DTC EU - P&amp;L'!C27</f>
        <v>0</v>
      </c>
      <c r="D59" s="179">
        <f>'DTC US&amp;CA - P&amp;L'!D27+'DTC EU - P&amp;L'!D27</f>
        <v>0</v>
      </c>
      <c r="E59" s="179">
        <f>'DTC US&amp;CA - P&amp;L'!E27+'DTC EU - P&amp;L'!E27</f>
        <v>0</v>
      </c>
      <c r="F59" s="179">
        <f>'DTC US&amp;CA - P&amp;L'!F27+'DTC EU - P&amp;L'!F27</f>
        <v>0</v>
      </c>
      <c r="G59" s="179">
        <f>'DTC US&amp;CA - P&amp;L'!G27+'DTC EU - P&amp;L'!G27</f>
        <v>0</v>
      </c>
      <c r="H59" s="179">
        <f>'DTC US&amp;CA - P&amp;L'!H27+'DTC EU - P&amp;L'!H27</f>
        <v>0</v>
      </c>
      <c r="I59" s="179">
        <f>'DTC US&amp;CA - P&amp;L'!I27+'DTC EU - P&amp;L'!I27</f>
        <v>0</v>
      </c>
      <c r="J59" s="179">
        <f>'DTC US&amp;CA - P&amp;L'!J27+'DTC EU - P&amp;L'!J27</f>
        <v>0</v>
      </c>
      <c r="K59" s="179">
        <f>'DTC US&amp;CA - P&amp;L'!K27+'DTC EU - P&amp;L'!K27</f>
        <v>0</v>
      </c>
      <c r="L59" s="179">
        <f>'DTC US&amp;CA - P&amp;L'!L27+'DTC EU - P&amp;L'!L27</f>
        <v>0</v>
      </c>
      <c r="M59" s="179">
        <f>'DTC US&amp;CA - P&amp;L'!M27+'DTC EU - P&amp;L'!M27</f>
        <v>0</v>
      </c>
      <c r="N59" s="179">
        <f>'DTC US&amp;CA - P&amp;L'!N27+'DTC EU - P&amp;L'!N27</f>
        <v>5</v>
      </c>
      <c r="O59" s="179">
        <f>'DTC US&amp;CA - P&amp;L'!O27+'DTC EU - P&amp;L'!O27</f>
        <v>7</v>
      </c>
      <c r="P59" s="179">
        <f>'DTC US&amp;CA - P&amp;L'!P27+'DTC EU - P&amp;L'!P27</f>
        <v>5</v>
      </c>
      <c r="Q59" s="179">
        <f>'DTC US&amp;CA - P&amp;L'!Q27+'DTC EU - P&amp;L'!Q27</f>
        <v>6</v>
      </c>
      <c r="R59" s="179">
        <f>'DTC US&amp;CA - P&amp;L'!R27+'DTC EU - P&amp;L'!R27</f>
        <v>3</v>
      </c>
      <c r="S59" s="179">
        <f>'DTC US&amp;CA - P&amp;L'!S27+'DTC EU - P&amp;L'!S27</f>
        <v>3</v>
      </c>
      <c r="T59" s="179">
        <f>'DTC US&amp;CA - P&amp;L'!T27+'DTC EU - P&amp;L'!T27</f>
        <v>8</v>
      </c>
      <c r="U59" s="179">
        <f>'DTC US&amp;CA - P&amp;L'!U27+'DTC EU - P&amp;L'!U27</f>
        <v>4</v>
      </c>
      <c r="V59" s="179">
        <f>'DTC US&amp;CA - P&amp;L'!V27+'DTC EU - P&amp;L'!V27</f>
        <v>4</v>
      </c>
      <c r="W59" s="179">
        <f>'DTC US&amp;CA - P&amp;L'!W27+'DTC EU - P&amp;L'!W27</f>
        <v>7</v>
      </c>
      <c r="X59" s="179">
        <f>'DTC US&amp;CA - P&amp;L'!X27+'DTC EU - P&amp;L'!X27</f>
        <v>21</v>
      </c>
      <c r="Y59" s="179">
        <f>'DTC US&amp;CA - P&amp;L'!Y27+'DTC EU - P&amp;L'!Y27</f>
        <v>12</v>
      </c>
      <c r="Z59" s="179">
        <f>'DTC US&amp;CA - P&amp;L'!Z27+'DTC EU - P&amp;L'!Z27</f>
        <v>25</v>
      </c>
      <c r="AA59" s="179">
        <f>'DTC US&amp;CA - P&amp;L'!AA27+'DTC EU - P&amp;L'!AA27</f>
        <v>18</v>
      </c>
      <c r="AB59" s="179">
        <f>'DTC US&amp;CA - P&amp;L'!AB27+'DTC EU - P&amp;L'!AB27</f>
        <v>18</v>
      </c>
      <c r="AC59" s="179">
        <f>'DTC US&amp;CA - P&amp;L'!AC27+'DTC EU - P&amp;L'!AC27</f>
        <v>0</v>
      </c>
      <c r="AD59" s="179">
        <f>'DTC US&amp;CA - P&amp;L'!AD27+'DTC EU - P&amp;L'!AD27</f>
        <v>0</v>
      </c>
      <c r="AE59" s="179">
        <f>'DTC US&amp;CA - P&amp;L'!AE27+'DTC EU - P&amp;L'!AE27</f>
        <v>0</v>
      </c>
      <c r="AF59" s="179">
        <f>'DTC US&amp;CA - P&amp;L'!AF27+'DTC EU - P&amp;L'!AF27</f>
        <v>0</v>
      </c>
      <c r="AG59" s="177">
        <f t="shared" si="13"/>
        <v>146</v>
      </c>
    </row>
    <row r="60">
      <c r="A60" s="178" t="s">
        <v>214</v>
      </c>
      <c r="B60" s="179">
        <f>'DTC US&amp;CA - P&amp;L'!B28+'DTC EU - P&amp;L'!B28</f>
        <v>7</v>
      </c>
      <c r="C60" s="179">
        <f>'DTC US&amp;CA - P&amp;L'!C28+'DTC EU - P&amp;L'!C28</f>
        <v>8</v>
      </c>
      <c r="D60" s="179">
        <f>'DTC US&amp;CA - P&amp;L'!D28+'DTC EU - P&amp;L'!D28</f>
        <v>7</v>
      </c>
      <c r="E60" s="179">
        <f>'DTC US&amp;CA - P&amp;L'!E28+'DTC EU - P&amp;L'!E28</f>
        <v>12</v>
      </c>
      <c r="F60" s="179">
        <f>'DTC US&amp;CA - P&amp;L'!F28+'DTC EU - P&amp;L'!F28</f>
        <v>9</v>
      </c>
      <c r="G60" s="179">
        <f>'DTC US&amp;CA - P&amp;L'!G28+'DTC EU - P&amp;L'!G28</f>
        <v>6</v>
      </c>
      <c r="H60" s="179">
        <f>'DTC US&amp;CA - P&amp;L'!H28+'DTC EU - P&amp;L'!H28</f>
        <v>4</v>
      </c>
      <c r="I60" s="179">
        <f>'DTC US&amp;CA - P&amp;L'!I28+'DTC EU - P&amp;L'!I28</f>
        <v>4</v>
      </c>
      <c r="J60" s="179">
        <f>'DTC US&amp;CA - P&amp;L'!J28+'DTC EU - P&amp;L'!J28</f>
        <v>6</v>
      </c>
      <c r="K60" s="179">
        <f>'DTC US&amp;CA - P&amp;L'!K28+'DTC EU - P&amp;L'!K28</f>
        <v>8</v>
      </c>
      <c r="L60" s="179">
        <f>'DTC US&amp;CA - P&amp;L'!L28+'DTC EU - P&amp;L'!L28</f>
        <v>9</v>
      </c>
      <c r="M60" s="179">
        <f>'DTC US&amp;CA - P&amp;L'!M28+'DTC EU - P&amp;L'!M28</f>
        <v>11</v>
      </c>
      <c r="N60" s="179">
        <f>'DTC US&amp;CA - P&amp;L'!N28+'DTC EU - P&amp;L'!N28</f>
        <v>4</v>
      </c>
      <c r="O60" s="179">
        <f>'DTC US&amp;CA - P&amp;L'!O28+'DTC EU - P&amp;L'!O28</f>
        <v>9</v>
      </c>
      <c r="P60" s="179">
        <f>'DTC US&amp;CA - P&amp;L'!P28+'DTC EU - P&amp;L'!P28</f>
        <v>8</v>
      </c>
      <c r="Q60" s="179">
        <f>'DTC US&amp;CA - P&amp;L'!Q28+'DTC EU - P&amp;L'!Q28</f>
        <v>4</v>
      </c>
      <c r="R60" s="179">
        <f>'DTC US&amp;CA - P&amp;L'!R28+'DTC EU - P&amp;L'!R28</f>
        <v>2</v>
      </c>
      <c r="S60" s="179">
        <f>'DTC US&amp;CA - P&amp;L'!S28+'DTC EU - P&amp;L'!S28</f>
        <v>3</v>
      </c>
      <c r="T60" s="179">
        <f>'DTC US&amp;CA - P&amp;L'!T28+'DTC EU - P&amp;L'!T28</f>
        <v>2</v>
      </c>
      <c r="U60" s="179">
        <f>'DTC US&amp;CA - P&amp;L'!U28+'DTC EU - P&amp;L'!U28</f>
        <v>2</v>
      </c>
      <c r="V60" s="179">
        <f>'DTC US&amp;CA - P&amp;L'!V28+'DTC EU - P&amp;L'!V28</f>
        <v>5</v>
      </c>
      <c r="W60" s="179">
        <f>'DTC US&amp;CA - P&amp;L'!W28+'DTC EU - P&amp;L'!W28</f>
        <v>9</v>
      </c>
      <c r="X60" s="179">
        <f>'DTC US&amp;CA - P&amp;L'!X28+'DTC EU - P&amp;L'!X28</f>
        <v>11</v>
      </c>
      <c r="Y60" s="179">
        <f>'DTC US&amp;CA - P&amp;L'!Y28+'DTC EU - P&amp;L'!Y28</f>
        <v>14</v>
      </c>
      <c r="Z60" s="179">
        <f>'DTC US&amp;CA - P&amp;L'!Z28+'DTC EU - P&amp;L'!Z28</f>
        <v>7</v>
      </c>
      <c r="AA60" s="179">
        <f>'DTC US&amp;CA - P&amp;L'!AA28+'DTC EU - P&amp;L'!AA28</f>
        <v>9</v>
      </c>
      <c r="AB60" s="179">
        <f>'DTC US&amp;CA - P&amp;L'!AB28+'DTC EU - P&amp;L'!AB28</f>
        <v>16</v>
      </c>
      <c r="AC60" s="179">
        <f>'DTC US&amp;CA - P&amp;L'!AC28+'DTC EU - P&amp;L'!AC28</f>
        <v>38</v>
      </c>
      <c r="AD60" s="179">
        <f>'DTC US&amp;CA - P&amp;L'!AD28+'DTC EU - P&amp;L'!AD28</f>
        <v>28</v>
      </c>
      <c r="AE60" s="179">
        <f>'DTC US&amp;CA - P&amp;L'!AE28+'DTC EU - P&amp;L'!AE28</f>
        <v>41</v>
      </c>
      <c r="AF60" s="179">
        <f>'DTC US&amp;CA - P&amp;L'!AF28+'DTC EU - P&amp;L'!AF28</f>
        <v>31</v>
      </c>
      <c r="AG60" s="177">
        <f t="shared" si="13"/>
        <v>334</v>
      </c>
    </row>
    <row r="61">
      <c r="A61" s="178" t="s">
        <v>215</v>
      </c>
      <c r="B61" s="180">
        <f>'DTC US&amp;CA - P&amp;L'!B29+'DTC EU - P&amp;L'!B29</f>
        <v>1</v>
      </c>
      <c r="C61" s="180">
        <f>'DTC US&amp;CA - P&amp;L'!C29+'DTC EU - P&amp;L'!C29</f>
        <v>0</v>
      </c>
      <c r="D61" s="180">
        <f>'DTC US&amp;CA - P&amp;L'!D29+'DTC EU - P&amp;L'!D29</f>
        <v>2</v>
      </c>
      <c r="E61" s="180">
        <f>'DTC US&amp;CA - P&amp;L'!E29+'DTC EU - P&amp;L'!E29</f>
        <v>3</v>
      </c>
      <c r="F61" s="180">
        <f>'DTC US&amp;CA - P&amp;L'!F29+'DTC EU - P&amp;L'!F29</f>
        <v>11</v>
      </c>
      <c r="G61" s="180">
        <f>'DTC US&amp;CA - P&amp;L'!G29+'DTC EU - P&amp;L'!G29</f>
        <v>7</v>
      </c>
      <c r="H61" s="180">
        <f>'DTC US&amp;CA - P&amp;L'!H29+'DTC EU - P&amp;L'!H29</f>
        <v>18</v>
      </c>
      <c r="I61" s="180">
        <f>'DTC US&amp;CA - P&amp;L'!I29+'DTC EU - P&amp;L'!I29</f>
        <v>11</v>
      </c>
      <c r="J61" s="180">
        <f>'DTC US&amp;CA - P&amp;L'!J29+'DTC EU - P&amp;L'!J29</f>
        <v>9</v>
      </c>
      <c r="K61" s="180">
        <f>'DTC US&amp;CA - P&amp;L'!K29+'DTC EU - P&amp;L'!K29</f>
        <v>8</v>
      </c>
      <c r="L61" s="180">
        <f>'DTC US&amp;CA - P&amp;L'!L29+'DTC EU - P&amp;L'!L29</f>
        <v>8</v>
      </c>
      <c r="M61" s="180">
        <f>'DTC US&amp;CA - P&amp;L'!M29+'DTC EU - P&amp;L'!M29</f>
        <v>9</v>
      </c>
      <c r="N61" s="180">
        <f>'DTC US&amp;CA - P&amp;L'!N29+'DTC EU - P&amp;L'!N29</f>
        <v>7</v>
      </c>
      <c r="O61" s="180">
        <f>'DTC US&amp;CA - P&amp;L'!O29+'DTC EU - P&amp;L'!O29</f>
        <v>7</v>
      </c>
      <c r="P61" s="180">
        <f>'DTC US&amp;CA - P&amp;L'!P29+'DTC EU - P&amp;L'!P29</f>
        <v>5</v>
      </c>
      <c r="Q61" s="180">
        <f>'DTC US&amp;CA - P&amp;L'!Q29+'DTC EU - P&amp;L'!Q29</f>
        <v>5</v>
      </c>
      <c r="R61" s="180">
        <f>'DTC US&amp;CA - P&amp;L'!R29+'DTC EU - P&amp;L'!R29</f>
        <v>3</v>
      </c>
      <c r="S61" s="180">
        <f>'DTC US&amp;CA - P&amp;L'!S29+'DTC EU - P&amp;L'!S29</f>
        <v>2</v>
      </c>
      <c r="T61" s="180">
        <f>'DTC US&amp;CA - P&amp;L'!T29+'DTC EU - P&amp;L'!T29</f>
        <v>5</v>
      </c>
      <c r="U61" s="180">
        <f>'DTC US&amp;CA - P&amp;L'!U29+'DTC EU - P&amp;L'!U29</f>
        <v>3</v>
      </c>
      <c r="V61" s="180">
        <f>'DTC US&amp;CA - P&amp;L'!V29+'DTC EU - P&amp;L'!V29</f>
        <v>4</v>
      </c>
      <c r="W61" s="180">
        <f>'DTC US&amp;CA - P&amp;L'!W29+'DTC EU - P&amp;L'!W29</f>
        <v>5</v>
      </c>
      <c r="X61" s="180">
        <f>'DTC US&amp;CA - P&amp;L'!X29+'DTC EU - P&amp;L'!X29</f>
        <v>9</v>
      </c>
      <c r="Y61" s="180">
        <f>'DTC US&amp;CA - P&amp;L'!Y29+'DTC EU - P&amp;L'!Y29</f>
        <v>11</v>
      </c>
      <c r="Z61" s="180">
        <f>'DTC US&amp;CA - P&amp;L'!Z29+'DTC EU - P&amp;L'!Z29</f>
        <v>11</v>
      </c>
      <c r="AA61" s="180">
        <f>'DTC US&amp;CA - P&amp;L'!AA29+'DTC EU - P&amp;L'!AA29</f>
        <v>15</v>
      </c>
      <c r="AB61" s="180">
        <f>'DTC US&amp;CA - P&amp;L'!AB29+'DTC EU - P&amp;L'!AB29</f>
        <v>13</v>
      </c>
      <c r="AC61" s="180">
        <f>'DTC US&amp;CA - P&amp;L'!AC29+'DTC EU - P&amp;L'!AC29</f>
        <v>22</v>
      </c>
      <c r="AD61" s="180">
        <f>'DTC US&amp;CA - P&amp;L'!AD29+'DTC EU - P&amp;L'!AD29</f>
        <v>13</v>
      </c>
      <c r="AE61" s="180">
        <f>'DTC US&amp;CA - P&amp;L'!AE29+'DTC EU - P&amp;L'!AE29</f>
        <v>20</v>
      </c>
      <c r="AF61" s="180">
        <f>'DTC US&amp;CA - P&amp;L'!AF29+'DTC EU - P&amp;L'!AF29</f>
        <v>22</v>
      </c>
      <c r="AG61" s="177">
        <f t="shared" si="13"/>
        <v>269</v>
      </c>
    </row>
    <row r="62">
      <c r="A62" s="178" t="s">
        <v>216</v>
      </c>
      <c r="B62" s="180">
        <f>'DTC US&amp;CA - P&amp;L'!B30+'DTC EU - P&amp;L'!B30</f>
        <v>0</v>
      </c>
      <c r="C62" s="180">
        <f>'DTC US&amp;CA - P&amp;L'!C30+'DTC EU - P&amp;L'!C30</f>
        <v>0</v>
      </c>
      <c r="D62" s="180">
        <f>'DTC US&amp;CA - P&amp;L'!D30+'DTC EU - P&amp;L'!D30</f>
        <v>0</v>
      </c>
      <c r="E62" s="180">
        <f>'DTC US&amp;CA - P&amp;L'!E30+'DTC EU - P&amp;L'!E30</f>
        <v>0</v>
      </c>
      <c r="F62" s="180">
        <f>'DTC US&amp;CA - P&amp;L'!F30+'DTC EU - P&amp;L'!F30</f>
        <v>0</v>
      </c>
      <c r="G62" s="180">
        <f>'DTC US&amp;CA - P&amp;L'!G30+'DTC EU - P&amp;L'!G30</f>
        <v>0</v>
      </c>
      <c r="H62" s="180">
        <f>'DTC US&amp;CA - P&amp;L'!H30+'DTC EU - P&amp;L'!H30</f>
        <v>0</v>
      </c>
      <c r="I62" s="180">
        <f>'DTC US&amp;CA - P&amp;L'!I30+'DTC EU - P&amp;L'!I30</f>
        <v>0</v>
      </c>
      <c r="J62" s="180">
        <f>'DTC US&amp;CA - P&amp;L'!J30+'DTC EU - P&amp;L'!J30</f>
        <v>0</v>
      </c>
      <c r="K62" s="180">
        <f>'DTC US&amp;CA - P&amp;L'!K30+'DTC EU - P&amp;L'!K30</f>
        <v>0</v>
      </c>
      <c r="L62" s="180">
        <f>'DTC US&amp;CA - P&amp;L'!L30+'DTC EU - P&amp;L'!L30</f>
        <v>0</v>
      </c>
      <c r="M62" s="180">
        <f>'DTC US&amp;CA - P&amp;L'!M30+'DTC EU - P&amp;L'!M30</f>
        <v>0</v>
      </c>
      <c r="N62" s="180">
        <f>'DTC US&amp;CA - P&amp;L'!N30+'DTC EU - P&amp;L'!N30</f>
        <v>0</v>
      </c>
      <c r="O62" s="180">
        <f>'DTC US&amp;CA - P&amp;L'!O30+'DTC EU - P&amp;L'!O30</f>
        <v>0</v>
      </c>
      <c r="P62" s="180">
        <f>'DTC US&amp;CA - P&amp;L'!P30+'DTC EU - P&amp;L'!P30</f>
        <v>0</v>
      </c>
      <c r="Q62" s="180">
        <f>'DTC US&amp;CA - P&amp;L'!Q30+'DTC EU - P&amp;L'!Q30</f>
        <v>0</v>
      </c>
      <c r="R62" s="180">
        <f>'DTC US&amp;CA - P&amp;L'!R30+'DTC EU - P&amp;L'!R30</f>
        <v>0</v>
      </c>
      <c r="S62" s="180">
        <f>'DTC US&amp;CA - P&amp;L'!S30+'DTC EU - P&amp;L'!S30</f>
        <v>0</v>
      </c>
      <c r="T62" s="180">
        <f>'DTC US&amp;CA - P&amp;L'!T30+'DTC EU - P&amp;L'!T30</f>
        <v>0</v>
      </c>
      <c r="U62" s="180">
        <f>'DTC US&amp;CA - P&amp;L'!U30+'DTC EU - P&amp;L'!U30</f>
        <v>0</v>
      </c>
      <c r="V62" s="180">
        <f>'DTC US&amp;CA - P&amp;L'!V30+'DTC EU - P&amp;L'!V30</f>
        <v>0</v>
      </c>
      <c r="W62" s="180">
        <f>'DTC US&amp;CA - P&amp;L'!W30+'DTC EU - P&amp;L'!W30</f>
        <v>0</v>
      </c>
      <c r="X62" s="180">
        <f>'DTC US&amp;CA - P&amp;L'!X30+'DTC EU - P&amp;L'!X30</f>
        <v>0</v>
      </c>
      <c r="Y62" s="180">
        <f>'DTC US&amp;CA - P&amp;L'!Y30+'DTC EU - P&amp;L'!Y30</f>
        <v>0</v>
      </c>
      <c r="Z62" s="180">
        <f>'DTC US&amp;CA - P&amp;L'!Z30+'DTC EU - P&amp;L'!Z30</f>
        <v>0</v>
      </c>
      <c r="AA62" s="180">
        <f>'DTC US&amp;CA - P&amp;L'!AA30+'DTC EU - P&amp;L'!AA30</f>
        <v>0</v>
      </c>
      <c r="AB62" s="180">
        <f>'DTC US&amp;CA - P&amp;L'!AB30+'DTC EU - P&amp;L'!AB30</f>
        <v>0</v>
      </c>
      <c r="AC62" s="180">
        <f>'DTC US&amp;CA - P&amp;L'!AC30+'DTC EU - P&amp;L'!AC30</f>
        <v>0</v>
      </c>
      <c r="AD62" s="180">
        <f>'DTC US&amp;CA - P&amp;L'!AD30+'DTC EU - P&amp;L'!AD30</f>
        <v>0</v>
      </c>
      <c r="AE62" s="180">
        <f>'DTC US&amp;CA - P&amp;L'!AE30+'DTC EU - P&amp;L'!AE30</f>
        <v>0</v>
      </c>
      <c r="AF62" s="180">
        <f>'DTC US&amp;CA - P&amp;L'!AF30+'DTC EU - P&amp;L'!AF30</f>
        <v>0</v>
      </c>
      <c r="AG62" s="177">
        <f t="shared" si="13"/>
        <v>0</v>
      </c>
    </row>
    <row r="63">
      <c r="A63" s="178" t="s">
        <v>217</v>
      </c>
      <c r="B63" s="180">
        <f>'DTC US&amp;CA - P&amp;L'!B31+'DTC EU - P&amp;L'!B31</f>
        <v>4</v>
      </c>
      <c r="C63" s="180">
        <f>'DTC US&amp;CA - P&amp;L'!C31+'DTC EU - P&amp;L'!C31</f>
        <v>1</v>
      </c>
      <c r="D63" s="180">
        <f>'DTC US&amp;CA - P&amp;L'!D31+'DTC EU - P&amp;L'!D31</f>
        <v>12</v>
      </c>
      <c r="E63" s="180">
        <f>'DTC US&amp;CA - P&amp;L'!E31+'DTC EU - P&amp;L'!E31</f>
        <v>33</v>
      </c>
      <c r="F63" s="180">
        <f>'DTC US&amp;CA - P&amp;L'!F31+'DTC EU - P&amp;L'!F31</f>
        <v>26</v>
      </c>
      <c r="G63" s="180">
        <f>'DTC US&amp;CA - P&amp;L'!G31+'DTC EU - P&amp;L'!G31</f>
        <v>32</v>
      </c>
      <c r="H63" s="180">
        <f>'DTC US&amp;CA - P&amp;L'!H31+'DTC EU - P&amp;L'!H31</f>
        <v>26</v>
      </c>
      <c r="I63" s="180">
        <f>'DTC US&amp;CA - P&amp;L'!I31+'DTC EU - P&amp;L'!I31</f>
        <v>38</v>
      </c>
      <c r="J63" s="180">
        <f>'DTC US&amp;CA - P&amp;L'!J31+'DTC EU - P&amp;L'!J31</f>
        <v>27</v>
      </c>
      <c r="K63" s="180">
        <f>'DTC US&amp;CA - P&amp;L'!K31+'DTC EU - P&amp;L'!K31</f>
        <v>23</v>
      </c>
      <c r="L63" s="180">
        <f>'DTC US&amp;CA - P&amp;L'!L31+'DTC EU - P&amp;L'!L31</f>
        <v>59</v>
      </c>
      <c r="M63" s="180">
        <f>'DTC US&amp;CA - P&amp;L'!M31+'DTC EU - P&amp;L'!M31</f>
        <v>47</v>
      </c>
      <c r="N63" s="180">
        <f>'DTC US&amp;CA - P&amp;L'!N31+'DTC EU - P&amp;L'!N31</f>
        <v>26</v>
      </c>
      <c r="O63" s="180">
        <f>'DTC US&amp;CA - P&amp;L'!O31+'DTC EU - P&amp;L'!O31</f>
        <v>35</v>
      </c>
      <c r="P63" s="180">
        <f>'DTC US&amp;CA - P&amp;L'!P31+'DTC EU - P&amp;L'!P31</f>
        <v>18</v>
      </c>
      <c r="Q63" s="180">
        <f>'DTC US&amp;CA - P&amp;L'!Q31+'DTC EU - P&amp;L'!Q31</f>
        <v>16</v>
      </c>
      <c r="R63" s="180">
        <f>'DTC US&amp;CA - P&amp;L'!R31+'DTC EU - P&amp;L'!R31</f>
        <v>46</v>
      </c>
      <c r="S63" s="180">
        <f>'DTC US&amp;CA - P&amp;L'!S31+'DTC EU - P&amp;L'!S31</f>
        <v>74</v>
      </c>
      <c r="T63" s="180">
        <f>'DTC US&amp;CA - P&amp;L'!T31+'DTC EU - P&amp;L'!T31</f>
        <v>70</v>
      </c>
      <c r="U63" s="180">
        <f>'DTC US&amp;CA - P&amp;L'!U31+'DTC EU - P&amp;L'!U31</f>
        <v>58</v>
      </c>
      <c r="V63" s="180">
        <f>'DTC US&amp;CA - P&amp;L'!V31+'DTC EU - P&amp;L'!V31</f>
        <v>63</v>
      </c>
      <c r="W63" s="180">
        <f>'DTC US&amp;CA - P&amp;L'!W31+'DTC EU - P&amp;L'!W31</f>
        <v>55</v>
      </c>
      <c r="X63" s="180">
        <f>'DTC US&amp;CA - P&amp;L'!X31+'DTC EU - P&amp;L'!X31</f>
        <v>72</v>
      </c>
      <c r="Y63" s="180">
        <f>'DTC US&amp;CA - P&amp;L'!Y31+'DTC EU - P&amp;L'!Y31</f>
        <v>71</v>
      </c>
      <c r="Z63" s="180">
        <f>'DTC US&amp;CA - P&amp;L'!Z31+'DTC EU - P&amp;L'!Z31</f>
        <v>71</v>
      </c>
      <c r="AA63" s="180">
        <f>'DTC US&amp;CA - P&amp;L'!AA31+'DTC EU - P&amp;L'!AA31</f>
        <v>94</v>
      </c>
      <c r="AB63" s="180">
        <f>'DTC US&amp;CA - P&amp;L'!AB31+'DTC EU - P&amp;L'!AB31</f>
        <v>64</v>
      </c>
      <c r="AC63" s="180">
        <f>'DTC US&amp;CA - P&amp;L'!AC31+'DTC EU - P&amp;L'!AC31</f>
        <v>66</v>
      </c>
      <c r="AD63" s="180">
        <f>'DTC US&amp;CA - P&amp;L'!AD31+'DTC EU - P&amp;L'!AD31</f>
        <v>66</v>
      </c>
      <c r="AE63" s="180">
        <f>'DTC US&amp;CA - P&amp;L'!AE31+'DTC EU - P&amp;L'!AE31</f>
        <v>65</v>
      </c>
      <c r="AF63" s="180">
        <f>'DTC US&amp;CA - P&amp;L'!AF31+'DTC EU - P&amp;L'!AF31</f>
        <v>60</v>
      </c>
      <c r="AG63" s="177">
        <f t="shared" si="13"/>
        <v>1418</v>
      </c>
    </row>
    <row r="64">
      <c r="A64" s="178" t="s">
        <v>218</v>
      </c>
      <c r="B64" s="180">
        <f>'DTC US&amp;CA - P&amp;L'!B32+'DTC EU - P&amp;L'!B32</f>
        <v>0</v>
      </c>
      <c r="C64" s="180">
        <f>'DTC US&amp;CA - P&amp;L'!C32+'DTC EU - P&amp;L'!C32</f>
        <v>0</v>
      </c>
      <c r="D64" s="180">
        <f>'DTC US&amp;CA - P&amp;L'!D32+'DTC EU - P&amp;L'!D32</f>
        <v>0</v>
      </c>
      <c r="E64" s="180">
        <f>'DTC US&amp;CA - P&amp;L'!E32+'DTC EU - P&amp;L'!E32</f>
        <v>0</v>
      </c>
      <c r="F64" s="180">
        <f>'DTC US&amp;CA - P&amp;L'!F32+'DTC EU - P&amp;L'!F32</f>
        <v>0</v>
      </c>
      <c r="G64" s="180">
        <f>'DTC US&amp;CA - P&amp;L'!G32+'DTC EU - P&amp;L'!G32</f>
        <v>0</v>
      </c>
      <c r="H64" s="180">
        <f>'DTC US&amp;CA - P&amp;L'!H32+'DTC EU - P&amp;L'!H32</f>
        <v>0</v>
      </c>
      <c r="I64" s="180">
        <f>'DTC US&amp;CA - P&amp;L'!I32+'DTC EU - P&amp;L'!I32</f>
        <v>0</v>
      </c>
      <c r="J64" s="180">
        <f>'DTC US&amp;CA - P&amp;L'!J32+'DTC EU - P&amp;L'!J32</f>
        <v>0</v>
      </c>
      <c r="K64" s="180">
        <f>'DTC US&amp;CA - P&amp;L'!K32+'DTC EU - P&amp;L'!K32</f>
        <v>0</v>
      </c>
      <c r="L64" s="180">
        <f>'DTC US&amp;CA - P&amp;L'!L32+'DTC EU - P&amp;L'!L32</f>
        <v>0</v>
      </c>
      <c r="M64" s="180">
        <f>'DTC US&amp;CA - P&amp;L'!M32+'DTC EU - P&amp;L'!M32</f>
        <v>0</v>
      </c>
      <c r="N64" s="180">
        <f>'DTC US&amp;CA - P&amp;L'!N32+'DTC EU - P&amp;L'!N32</f>
        <v>0</v>
      </c>
      <c r="O64" s="180">
        <f>'DTC US&amp;CA - P&amp;L'!O32+'DTC EU - P&amp;L'!O32</f>
        <v>0</v>
      </c>
      <c r="P64" s="180">
        <f>'DTC US&amp;CA - P&amp;L'!P32+'DTC EU - P&amp;L'!P32</f>
        <v>0</v>
      </c>
      <c r="Q64" s="180">
        <f>'DTC US&amp;CA - P&amp;L'!Q32+'DTC EU - P&amp;L'!Q32</f>
        <v>0</v>
      </c>
      <c r="R64" s="180">
        <f>'DTC US&amp;CA - P&amp;L'!R32+'DTC EU - P&amp;L'!R32</f>
        <v>0</v>
      </c>
      <c r="S64" s="180">
        <f>'DTC US&amp;CA - P&amp;L'!S32+'DTC EU - P&amp;L'!S32</f>
        <v>0</v>
      </c>
      <c r="T64" s="180">
        <f>'DTC US&amp;CA - P&amp;L'!T32+'DTC EU - P&amp;L'!T32</f>
        <v>0</v>
      </c>
      <c r="U64" s="180">
        <f>'DTC US&amp;CA - P&amp;L'!U32+'DTC EU - P&amp;L'!U32</f>
        <v>0</v>
      </c>
      <c r="V64" s="180">
        <f>'DTC US&amp;CA - P&amp;L'!V32+'DTC EU - P&amp;L'!V32</f>
        <v>0</v>
      </c>
      <c r="W64" s="180">
        <f>'DTC US&amp;CA - P&amp;L'!W32+'DTC EU - P&amp;L'!W32</f>
        <v>0</v>
      </c>
      <c r="X64" s="180">
        <f>'DTC US&amp;CA - P&amp;L'!X32+'DTC EU - P&amp;L'!X32</f>
        <v>0</v>
      </c>
      <c r="Y64" s="180">
        <f>'DTC US&amp;CA - P&amp;L'!Y32+'DTC EU - P&amp;L'!Y32</f>
        <v>0</v>
      </c>
      <c r="Z64" s="180">
        <f>'DTC US&amp;CA - P&amp;L'!Z32+'DTC EU - P&amp;L'!Z32</f>
        <v>0</v>
      </c>
      <c r="AA64" s="180">
        <f>'DTC US&amp;CA - P&amp;L'!AA32+'DTC EU - P&amp;L'!AA32</f>
        <v>0</v>
      </c>
      <c r="AB64" s="180">
        <f>'DTC US&amp;CA - P&amp;L'!AB32+'DTC EU - P&amp;L'!AB32</f>
        <v>0</v>
      </c>
      <c r="AC64" s="180">
        <f>'DTC US&amp;CA - P&amp;L'!AC32+'DTC EU - P&amp;L'!AC32</f>
        <v>0</v>
      </c>
      <c r="AD64" s="180">
        <f>'DTC US&amp;CA - P&amp;L'!AD32+'DTC EU - P&amp;L'!AD32</f>
        <v>0</v>
      </c>
      <c r="AE64" s="180">
        <f>'DTC US&amp;CA - P&amp;L'!AE32+'DTC EU - P&amp;L'!AE32</f>
        <v>0</v>
      </c>
      <c r="AF64" s="180">
        <f>'DTC US&amp;CA - P&amp;L'!AF32+'DTC EU - P&amp;L'!AF32</f>
        <v>0</v>
      </c>
      <c r="AG64" s="177">
        <f t="shared" si="13"/>
        <v>0</v>
      </c>
    </row>
    <row r="65">
      <c r="A65" s="181" t="s">
        <v>219</v>
      </c>
      <c r="B65" s="182">
        <f t="shared" ref="B65:AF65" si="14">SUM(B57:B64)</f>
        <v>60</v>
      </c>
      <c r="C65" s="182">
        <f t="shared" si="14"/>
        <v>53</v>
      </c>
      <c r="D65" s="182">
        <f t="shared" si="14"/>
        <v>55</v>
      </c>
      <c r="E65" s="182">
        <f t="shared" si="14"/>
        <v>67</v>
      </c>
      <c r="F65" s="182">
        <f t="shared" si="14"/>
        <v>69</v>
      </c>
      <c r="G65" s="182">
        <f t="shared" si="14"/>
        <v>63</v>
      </c>
      <c r="H65" s="182">
        <f t="shared" si="14"/>
        <v>69</v>
      </c>
      <c r="I65" s="182">
        <f t="shared" si="14"/>
        <v>74</v>
      </c>
      <c r="J65" s="182">
        <f t="shared" si="14"/>
        <v>71</v>
      </c>
      <c r="K65" s="182">
        <f t="shared" si="14"/>
        <v>62</v>
      </c>
      <c r="L65" s="182">
        <f t="shared" si="14"/>
        <v>98</v>
      </c>
      <c r="M65" s="182">
        <f t="shared" si="14"/>
        <v>84</v>
      </c>
      <c r="N65" s="182">
        <f t="shared" si="14"/>
        <v>53</v>
      </c>
      <c r="O65" s="182">
        <f t="shared" si="14"/>
        <v>68</v>
      </c>
      <c r="P65" s="182">
        <f t="shared" si="14"/>
        <v>46</v>
      </c>
      <c r="Q65" s="182">
        <f t="shared" si="14"/>
        <v>37</v>
      </c>
      <c r="R65" s="182">
        <f t="shared" si="14"/>
        <v>60</v>
      </c>
      <c r="S65" s="182">
        <f t="shared" si="14"/>
        <v>88</v>
      </c>
      <c r="T65" s="182">
        <f t="shared" si="14"/>
        <v>93</v>
      </c>
      <c r="U65" s="182">
        <f t="shared" si="14"/>
        <v>72</v>
      </c>
      <c r="V65" s="182">
        <f t="shared" si="14"/>
        <v>80</v>
      </c>
      <c r="W65" s="182">
        <f t="shared" si="14"/>
        <v>86</v>
      </c>
      <c r="X65" s="182">
        <f t="shared" si="14"/>
        <v>119</v>
      </c>
      <c r="Y65" s="182">
        <f t="shared" si="14"/>
        <v>112</v>
      </c>
      <c r="Z65" s="182">
        <f t="shared" si="14"/>
        <v>114</v>
      </c>
      <c r="AA65" s="182">
        <f t="shared" si="14"/>
        <v>144</v>
      </c>
      <c r="AB65" s="182">
        <f t="shared" si="14"/>
        <v>123</v>
      </c>
      <c r="AC65" s="182">
        <f t="shared" si="14"/>
        <v>148</v>
      </c>
      <c r="AD65" s="182">
        <f t="shared" si="14"/>
        <v>126</v>
      </c>
      <c r="AE65" s="182">
        <f t="shared" si="14"/>
        <v>144</v>
      </c>
      <c r="AF65" s="182">
        <f t="shared" si="14"/>
        <v>127</v>
      </c>
      <c r="AG65" s="177">
        <f t="shared" si="13"/>
        <v>2665</v>
      </c>
    </row>
    <row r="66">
      <c r="A66" s="134"/>
      <c r="B66" s="135"/>
      <c r="C66" s="135"/>
      <c r="D66" s="135"/>
      <c r="E66" s="135"/>
      <c r="F66" s="135"/>
      <c r="G66" s="135"/>
      <c r="H66" s="135"/>
      <c r="I66" s="135"/>
      <c r="J66" s="135"/>
      <c r="K66" s="135"/>
      <c r="L66" s="135"/>
      <c r="M66" s="135"/>
      <c r="N66" s="135"/>
      <c r="O66" s="135"/>
      <c r="P66" s="135"/>
      <c r="Q66" s="135"/>
      <c r="R66" s="135"/>
      <c r="S66" s="135"/>
      <c r="T66" s="135"/>
      <c r="U66" s="135"/>
      <c r="V66" s="135"/>
      <c r="W66" s="135"/>
      <c r="X66" s="135"/>
      <c r="Y66" s="135"/>
      <c r="Z66" s="135"/>
      <c r="AA66" s="135"/>
      <c r="AB66" s="135"/>
      <c r="AC66" s="135"/>
      <c r="AD66" s="135"/>
      <c r="AE66" s="135"/>
      <c r="AF66" s="135"/>
      <c r="AG66" s="177"/>
    </row>
    <row r="67">
      <c r="A67" s="183" t="s">
        <v>220</v>
      </c>
      <c r="B67" s="184">
        <f>'DTC US&amp;CA - P&amp;L'!B35+'DTC EU - P&amp;L'!B35</f>
        <v>0</v>
      </c>
      <c r="C67" s="184">
        <f>'DTC US&amp;CA - P&amp;L'!C35+'DTC EU - P&amp;L'!C35</f>
        <v>0</v>
      </c>
      <c r="D67" s="184">
        <f>'DTC US&amp;CA - P&amp;L'!D35+'DTC EU - P&amp;L'!D35</f>
        <v>0</v>
      </c>
      <c r="E67" s="184">
        <f>'DTC US&amp;CA - P&amp;L'!E35+'DTC EU - P&amp;L'!E35</f>
        <v>0</v>
      </c>
      <c r="F67" s="184">
        <f>'DTC US&amp;CA - P&amp;L'!F35+'DTC EU - P&amp;L'!F35</f>
        <v>0</v>
      </c>
      <c r="G67" s="184">
        <f>'DTC US&amp;CA - P&amp;L'!G35+'DTC EU - P&amp;L'!G35</f>
        <v>0</v>
      </c>
      <c r="H67" s="184">
        <f>'DTC US&amp;CA - P&amp;L'!H35+'DTC EU - P&amp;L'!H35</f>
        <v>0</v>
      </c>
      <c r="I67" s="184">
        <f>'DTC US&amp;CA - P&amp;L'!I35+'DTC EU - P&amp;L'!I35</f>
        <v>0</v>
      </c>
      <c r="J67" s="184">
        <f>'DTC US&amp;CA - P&amp;L'!J35+'DTC EU - P&amp;L'!J35</f>
        <v>0</v>
      </c>
      <c r="K67" s="184">
        <f>'DTC US&amp;CA - P&amp;L'!K35+'DTC EU - P&amp;L'!K35</f>
        <v>0</v>
      </c>
      <c r="L67" s="184">
        <f>'DTC US&amp;CA - P&amp;L'!L35+'DTC EU - P&amp;L'!L35</f>
        <v>0</v>
      </c>
      <c r="M67" s="184">
        <f>'DTC US&amp;CA - P&amp;L'!M35+'DTC EU - P&amp;L'!M35</f>
        <v>0</v>
      </c>
      <c r="N67" s="184">
        <f>'DTC US&amp;CA - P&amp;L'!N35+'DTC EU - P&amp;L'!N35</f>
        <v>0</v>
      </c>
      <c r="O67" s="184">
        <f>'DTC US&amp;CA - P&amp;L'!O35+'DTC EU - P&amp;L'!O35</f>
        <v>0</v>
      </c>
      <c r="P67" s="184">
        <f>'DTC US&amp;CA - P&amp;L'!P35+'DTC EU - P&amp;L'!P35</f>
        <v>0</v>
      </c>
      <c r="Q67" s="184">
        <f>'DTC US&amp;CA - P&amp;L'!Q35+'DTC EU - P&amp;L'!Q35</f>
        <v>0</v>
      </c>
      <c r="R67" s="184">
        <f>'DTC US&amp;CA - P&amp;L'!R35+'DTC EU - P&amp;L'!R35</f>
        <v>0</v>
      </c>
      <c r="S67" s="184">
        <f>'DTC US&amp;CA - P&amp;L'!S35+'DTC EU - P&amp;L'!S35</f>
        <v>0</v>
      </c>
      <c r="T67" s="184">
        <f>'DTC US&amp;CA - P&amp;L'!T35+'DTC EU - P&amp;L'!T35</f>
        <v>0</v>
      </c>
      <c r="U67" s="184">
        <f>'DTC US&amp;CA - P&amp;L'!U35+'DTC EU - P&amp;L'!U35</f>
        <v>0</v>
      </c>
      <c r="V67" s="184">
        <f>'DTC US&amp;CA - P&amp;L'!V35+'DTC EU - P&amp;L'!V35</f>
        <v>0</v>
      </c>
      <c r="W67" s="184">
        <f>'DTC US&amp;CA - P&amp;L'!W35+'DTC EU - P&amp;L'!W35</f>
        <v>0</v>
      </c>
      <c r="X67" s="184">
        <f>'DTC US&amp;CA - P&amp;L'!X35+'DTC EU - P&amp;L'!X35</f>
        <v>0</v>
      </c>
      <c r="Y67" s="184">
        <f>'DTC US&amp;CA - P&amp;L'!Y35+'DTC EU - P&amp;L'!Y35</f>
        <v>0</v>
      </c>
      <c r="Z67" s="184">
        <f>'DTC US&amp;CA - P&amp;L'!Z35+'DTC EU - P&amp;L'!Z35</f>
        <v>0</v>
      </c>
      <c r="AA67" s="184">
        <f>'DTC US&amp;CA - P&amp;L'!AA35+'DTC EU - P&amp;L'!AA35</f>
        <v>0</v>
      </c>
      <c r="AB67" s="184">
        <f>'DTC US&amp;CA - P&amp;L'!AB35+'DTC EU - P&amp;L'!AB35</f>
        <v>0</v>
      </c>
      <c r="AC67" s="184">
        <f>'DTC US&amp;CA - P&amp;L'!AC35+'DTC EU - P&amp;L'!AC35</f>
        <v>0</v>
      </c>
      <c r="AD67" s="184">
        <f>'DTC US&amp;CA - P&amp;L'!AD35+'DTC EU - P&amp;L'!AD35</f>
        <v>0</v>
      </c>
      <c r="AE67" s="184">
        <f>'DTC US&amp;CA - P&amp;L'!AE35+'DTC EU - P&amp;L'!AE35</f>
        <v>0</v>
      </c>
      <c r="AF67" s="184">
        <f>'DTC US&amp;CA - P&amp;L'!AF35+'DTC EU - P&amp;L'!AF35</f>
        <v>0</v>
      </c>
      <c r="AG67" s="177">
        <f t="shared" ref="AG67:AG69" si="15">SUM(B67:AF67)</f>
        <v>0</v>
      </c>
    </row>
    <row r="68">
      <c r="A68" s="183" t="s">
        <v>221</v>
      </c>
      <c r="B68" s="184">
        <f>'DTC US&amp;CA - P&amp;L'!B36+'DTC EU - P&amp;L'!B36</f>
        <v>0</v>
      </c>
      <c r="C68" s="184">
        <f>'DTC US&amp;CA - P&amp;L'!C36+'DTC EU - P&amp;L'!C36</f>
        <v>0</v>
      </c>
      <c r="D68" s="184">
        <f>'DTC US&amp;CA - P&amp;L'!D36+'DTC EU - P&amp;L'!D36</f>
        <v>0</v>
      </c>
      <c r="E68" s="184">
        <f>'DTC US&amp;CA - P&amp;L'!E36+'DTC EU - P&amp;L'!E36</f>
        <v>0</v>
      </c>
      <c r="F68" s="184">
        <f>'DTC US&amp;CA - P&amp;L'!F36+'DTC EU - P&amp;L'!F36</f>
        <v>0</v>
      </c>
      <c r="G68" s="184">
        <f>'DTC US&amp;CA - P&amp;L'!G36+'DTC EU - P&amp;L'!G36</f>
        <v>0</v>
      </c>
      <c r="H68" s="184">
        <f>'DTC US&amp;CA - P&amp;L'!H36+'DTC EU - P&amp;L'!H36</f>
        <v>0</v>
      </c>
      <c r="I68" s="184">
        <f>'DTC US&amp;CA - P&amp;L'!I36+'DTC EU - P&amp;L'!I36</f>
        <v>0</v>
      </c>
      <c r="J68" s="184">
        <f>'DTC US&amp;CA - P&amp;L'!J36+'DTC EU - P&amp;L'!J36</f>
        <v>0</v>
      </c>
      <c r="K68" s="184">
        <f>'DTC US&amp;CA - P&amp;L'!K36+'DTC EU - P&amp;L'!K36</f>
        <v>0</v>
      </c>
      <c r="L68" s="184">
        <f>'DTC US&amp;CA - P&amp;L'!L36+'DTC EU - P&amp;L'!L36</f>
        <v>0</v>
      </c>
      <c r="M68" s="184">
        <f>'DTC US&amp;CA - P&amp;L'!M36+'DTC EU - P&amp;L'!M36</f>
        <v>0</v>
      </c>
      <c r="N68" s="184">
        <f>'DTC US&amp;CA - P&amp;L'!N36+'DTC EU - P&amp;L'!N36</f>
        <v>0</v>
      </c>
      <c r="O68" s="184">
        <f>'DTC US&amp;CA - P&amp;L'!O36+'DTC EU - P&amp;L'!O36</f>
        <v>0</v>
      </c>
      <c r="P68" s="184">
        <f>'DTC US&amp;CA - P&amp;L'!P36+'DTC EU - P&amp;L'!P36</f>
        <v>0</v>
      </c>
      <c r="Q68" s="184">
        <f>'DTC US&amp;CA - P&amp;L'!Q36+'DTC EU - P&amp;L'!Q36</f>
        <v>0</v>
      </c>
      <c r="R68" s="184">
        <f>'DTC US&amp;CA - P&amp;L'!R36+'DTC EU - P&amp;L'!R36</f>
        <v>0</v>
      </c>
      <c r="S68" s="184">
        <f>'DTC US&amp;CA - P&amp;L'!S36+'DTC EU - P&amp;L'!S36</f>
        <v>0</v>
      </c>
      <c r="T68" s="184">
        <f>'DTC US&amp;CA - P&amp;L'!T36+'DTC EU - P&amp;L'!T36</f>
        <v>0</v>
      </c>
      <c r="U68" s="184">
        <f>'DTC US&amp;CA - P&amp;L'!U36+'DTC EU - P&amp;L'!U36</f>
        <v>0</v>
      </c>
      <c r="V68" s="184">
        <f>'DTC US&amp;CA - P&amp;L'!V36+'DTC EU - P&amp;L'!V36</f>
        <v>0</v>
      </c>
      <c r="W68" s="184">
        <f>'DTC US&amp;CA - P&amp;L'!W36+'DTC EU - P&amp;L'!W36</f>
        <v>0</v>
      </c>
      <c r="X68" s="184">
        <f>'DTC US&amp;CA - P&amp;L'!X36+'DTC EU - P&amp;L'!X36</f>
        <v>0</v>
      </c>
      <c r="Y68" s="184">
        <f>'DTC US&amp;CA - P&amp;L'!Y36+'DTC EU - P&amp;L'!Y36</f>
        <v>0</v>
      </c>
      <c r="Z68" s="184">
        <f>'DTC US&amp;CA - P&amp;L'!Z36+'DTC EU - P&amp;L'!Z36</f>
        <v>0</v>
      </c>
      <c r="AA68" s="184">
        <f>'DTC US&amp;CA - P&amp;L'!AA36+'DTC EU - P&amp;L'!AA36</f>
        <v>0</v>
      </c>
      <c r="AB68" s="184">
        <f>'DTC US&amp;CA - P&amp;L'!AB36+'DTC EU - P&amp;L'!AB36</f>
        <v>0</v>
      </c>
      <c r="AC68" s="184">
        <f>'DTC US&amp;CA - P&amp;L'!AC36+'DTC EU - P&amp;L'!AC36</f>
        <v>0</v>
      </c>
      <c r="AD68" s="184">
        <f>'DTC US&amp;CA - P&amp;L'!AD36+'DTC EU - P&amp;L'!AD36</f>
        <v>0</v>
      </c>
      <c r="AE68" s="184">
        <f>'DTC US&amp;CA - P&amp;L'!AE36+'DTC EU - P&amp;L'!AE36</f>
        <v>0</v>
      </c>
      <c r="AF68" s="184">
        <f>'DTC US&amp;CA - P&amp;L'!AF36+'DTC EU - P&amp;L'!AF36</f>
        <v>0</v>
      </c>
      <c r="AG68" s="177">
        <f t="shared" si="15"/>
        <v>0</v>
      </c>
    </row>
    <row r="69">
      <c r="A69" s="181" t="s">
        <v>222</v>
      </c>
      <c r="B69" s="182">
        <f t="shared" ref="B69:AF69" si="16">SUM(B67:B68)</f>
        <v>0</v>
      </c>
      <c r="C69" s="182">
        <f t="shared" si="16"/>
        <v>0</v>
      </c>
      <c r="D69" s="182">
        <f t="shared" si="16"/>
        <v>0</v>
      </c>
      <c r="E69" s="182">
        <f t="shared" si="16"/>
        <v>0</v>
      </c>
      <c r="F69" s="182">
        <f t="shared" si="16"/>
        <v>0</v>
      </c>
      <c r="G69" s="182">
        <f t="shared" si="16"/>
        <v>0</v>
      </c>
      <c r="H69" s="182">
        <f t="shared" si="16"/>
        <v>0</v>
      </c>
      <c r="I69" s="182">
        <f t="shared" si="16"/>
        <v>0</v>
      </c>
      <c r="J69" s="182">
        <f t="shared" si="16"/>
        <v>0</v>
      </c>
      <c r="K69" s="182">
        <f t="shared" si="16"/>
        <v>0</v>
      </c>
      <c r="L69" s="182">
        <f t="shared" si="16"/>
        <v>0</v>
      </c>
      <c r="M69" s="182">
        <f t="shared" si="16"/>
        <v>0</v>
      </c>
      <c r="N69" s="182">
        <f t="shared" si="16"/>
        <v>0</v>
      </c>
      <c r="O69" s="182">
        <f t="shared" si="16"/>
        <v>0</v>
      </c>
      <c r="P69" s="182">
        <f t="shared" si="16"/>
        <v>0</v>
      </c>
      <c r="Q69" s="182">
        <f t="shared" si="16"/>
        <v>0</v>
      </c>
      <c r="R69" s="182">
        <f t="shared" si="16"/>
        <v>0</v>
      </c>
      <c r="S69" s="182">
        <f t="shared" si="16"/>
        <v>0</v>
      </c>
      <c r="T69" s="182">
        <f t="shared" si="16"/>
        <v>0</v>
      </c>
      <c r="U69" s="182">
        <f t="shared" si="16"/>
        <v>0</v>
      </c>
      <c r="V69" s="182">
        <f t="shared" si="16"/>
        <v>0</v>
      </c>
      <c r="W69" s="182">
        <f t="shared" si="16"/>
        <v>0</v>
      </c>
      <c r="X69" s="182">
        <f t="shared" si="16"/>
        <v>0</v>
      </c>
      <c r="Y69" s="182">
        <f t="shared" si="16"/>
        <v>0</v>
      </c>
      <c r="Z69" s="182">
        <f t="shared" si="16"/>
        <v>0</v>
      </c>
      <c r="AA69" s="182">
        <f t="shared" si="16"/>
        <v>0</v>
      </c>
      <c r="AB69" s="182">
        <f t="shared" si="16"/>
        <v>0</v>
      </c>
      <c r="AC69" s="182">
        <f t="shared" si="16"/>
        <v>0</v>
      </c>
      <c r="AD69" s="182">
        <f t="shared" si="16"/>
        <v>0</v>
      </c>
      <c r="AE69" s="182">
        <f t="shared" si="16"/>
        <v>0</v>
      </c>
      <c r="AF69" s="182">
        <f t="shared" si="16"/>
        <v>0</v>
      </c>
      <c r="AG69" s="177">
        <f t="shared" si="15"/>
        <v>0</v>
      </c>
    </row>
    <row r="70">
      <c r="A70" s="127"/>
      <c r="B70" s="120"/>
      <c r="C70" s="120"/>
      <c r="D70" s="120"/>
      <c r="E70" s="120"/>
      <c r="F70" s="120"/>
      <c r="G70" s="120"/>
      <c r="H70" s="120"/>
      <c r="I70" s="120"/>
      <c r="J70" s="120"/>
      <c r="K70" s="120"/>
      <c r="L70" s="120"/>
      <c r="M70" s="120"/>
      <c r="N70" s="120"/>
      <c r="O70" s="120"/>
      <c r="P70" s="120"/>
      <c r="Q70" s="120"/>
      <c r="R70" s="120"/>
      <c r="S70" s="120"/>
      <c r="T70" s="120"/>
      <c r="U70" s="120"/>
      <c r="V70" s="120"/>
      <c r="W70" s="120"/>
      <c r="X70" s="120"/>
      <c r="Y70" s="120"/>
      <c r="Z70" s="120"/>
      <c r="AA70" s="120"/>
      <c r="AB70" s="120"/>
      <c r="AC70" s="120"/>
      <c r="AD70" s="120"/>
      <c r="AE70" s="120"/>
      <c r="AF70" s="120"/>
      <c r="AG70" s="185"/>
    </row>
    <row r="71">
      <c r="A71" s="183" t="s">
        <v>223</v>
      </c>
      <c r="B71" s="186">
        <f>'DTC US&amp;CA - P&amp;L'!B39+'DTC EU - P&amp;L'!B39</f>
        <v>23</v>
      </c>
      <c r="C71" s="186">
        <f>'DTC US&amp;CA - P&amp;L'!C39+'DTC EU - P&amp;L'!C39</f>
        <v>33</v>
      </c>
      <c r="D71" s="186">
        <f>'DTC US&amp;CA - P&amp;L'!D39+'DTC EU - P&amp;L'!D39</f>
        <v>19</v>
      </c>
      <c r="E71" s="186">
        <f>'DTC US&amp;CA - P&amp;L'!E39+'DTC EU - P&amp;L'!E39</f>
        <v>26</v>
      </c>
      <c r="F71" s="186">
        <f>'DTC US&amp;CA - P&amp;L'!F39+'DTC EU - P&amp;L'!F39</f>
        <v>31</v>
      </c>
      <c r="G71" s="186">
        <f>'DTC US&amp;CA - P&amp;L'!G39+'DTC EU - P&amp;L'!G39</f>
        <v>15</v>
      </c>
      <c r="H71" s="186">
        <f>'DTC US&amp;CA - P&amp;L'!H39+'DTC EU - P&amp;L'!H39</f>
        <v>15</v>
      </c>
      <c r="I71" s="186">
        <f>'DTC US&amp;CA - P&amp;L'!I39+'DTC EU - P&amp;L'!I39</f>
        <v>13</v>
      </c>
      <c r="J71" s="186">
        <f>'DTC US&amp;CA - P&amp;L'!J39+'DTC EU - P&amp;L'!J39</f>
        <v>18</v>
      </c>
      <c r="K71" s="186">
        <f>'DTC US&amp;CA - P&amp;L'!K39+'DTC EU - P&amp;L'!K39</f>
        <v>18</v>
      </c>
      <c r="L71" s="186">
        <f>'DTC US&amp;CA - P&amp;L'!L39+'DTC EU - P&amp;L'!L39</f>
        <v>13</v>
      </c>
      <c r="M71" s="186">
        <f>'DTC US&amp;CA - P&amp;L'!M39+'DTC EU - P&amp;L'!M39</f>
        <v>25</v>
      </c>
      <c r="N71" s="186">
        <f>'DTC US&amp;CA - P&amp;L'!N39+'DTC EU - P&amp;L'!N39</f>
        <v>15</v>
      </c>
      <c r="O71" s="186">
        <f>'DTC US&amp;CA - P&amp;L'!O39+'DTC EU - P&amp;L'!O39</f>
        <v>17</v>
      </c>
      <c r="P71" s="186">
        <f>'DTC US&amp;CA - P&amp;L'!P39+'DTC EU - P&amp;L'!P39</f>
        <v>9</v>
      </c>
      <c r="Q71" s="186">
        <f>'DTC US&amp;CA - P&amp;L'!Q39+'DTC EU - P&amp;L'!Q39</f>
        <v>7</v>
      </c>
      <c r="R71" s="186">
        <f>'DTC US&amp;CA - P&amp;L'!R39+'DTC EU - P&amp;L'!R39</f>
        <v>9</v>
      </c>
      <c r="S71" s="186">
        <f>'DTC US&amp;CA - P&amp;L'!S39+'DTC EU - P&amp;L'!S39</f>
        <v>16</v>
      </c>
      <c r="T71" s="186">
        <f>'DTC US&amp;CA - P&amp;L'!T39+'DTC EU - P&amp;L'!T39</f>
        <v>22</v>
      </c>
      <c r="U71" s="186">
        <f>'DTC US&amp;CA - P&amp;L'!U39+'DTC EU - P&amp;L'!U39</f>
        <v>11</v>
      </c>
      <c r="V71" s="186">
        <f>'DTC US&amp;CA - P&amp;L'!V39+'DTC EU - P&amp;L'!V39</f>
        <v>14</v>
      </c>
      <c r="W71" s="186">
        <f>'DTC US&amp;CA - P&amp;L'!W39+'DTC EU - P&amp;L'!W39</f>
        <v>24</v>
      </c>
      <c r="X71" s="186">
        <f>'DTC US&amp;CA - P&amp;L'!X39+'DTC EU - P&amp;L'!X39</f>
        <v>46</v>
      </c>
      <c r="Y71" s="186">
        <f>'DTC US&amp;CA - P&amp;L'!Y39+'DTC EU - P&amp;L'!Y39</f>
        <v>48</v>
      </c>
      <c r="Z71" s="186">
        <f>'DTC US&amp;CA - P&amp;L'!Z39+'DTC EU - P&amp;L'!Z39</f>
        <v>49</v>
      </c>
      <c r="AA71" s="186">
        <f>'DTC US&amp;CA - P&amp;L'!AA39+'DTC EU - P&amp;L'!AA39</f>
        <v>58</v>
      </c>
      <c r="AB71" s="186">
        <f>'DTC US&amp;CA - P&amp;L'!AB39+'DTC EU - P&amp;L'!AB39</f>
        <v>27</v>
      </c>
      <c r="AC71" s="186">
        <f>'DTC US&amp;CA - P&amp;L'!AC39+'DTC EU - P&amp;L'!AC39</f>
        <v>21</v>
      </c>
      <c r="AD71" s="186">
        <f>'DTC US&amp;CA - P&amp;L'!AD39+'DTC EU - P&amp;L'!AD39</f>
        <v>20</v>
      </c>
      <c r="AE71" s="186">
        <f>'DTC US&amp;CA - P&amp;L'!AE39+'DTC EU - P&amp;L'!AE39</f>
        <v>17</v>
      </c>
      <c r="AF71" s="186">
        <f>'DTC US&amp;CA - P&amp;L'!AF39+'DTC EU - P&amp;L'!AF39</f>
        <v>14</v>
      </c>
      <c r="AG71" s="177">
        <f t="shared" ref="AG71:AG82" si="17">SUM(B71:AF71)</f>
        <v>693</v>
      </c>
    </row>
    <row r="72">
      <c r="A72" s="183" t="s">
        <v>224</v>
      </c>
      <c r="B72" s="186">
        <f>'DTC US&amp;CA - P&amp;L'!B40+'DTC EU - P&amp;L'!B40</f>
        <v>21</v>
      </c>
      <c r="C72" s="186">
        <f>'DTC US&amp;CA - P&amp;L'!C40+'DTC EU - P&amp;L'!C40</f>
        <v>21</v>
      </c>
      <c r="D72" s="186">
        <f>'DTC US&amp;CA - P&amp;L'!D40+'DTC EU - P&amp;L'!D40</f>
        <v>17</v>
      </c>
      <c r="E72" s="186">
        <f>'DTC US&amp;CA - P&amp;L'!E40+'DTC EU - P&amp;L'!E40</f>
        <v>23</v>
      </c>
      <c r="F72" s="186">
        <f>'DTC US&amp;CA - P&amp;L'!F40+'DTC EU - P&amp;L'!F40</f>
        <v>23</v>
      </c>
      <c r="G72" s="186">
        <f>'DTC US&amp;CA - P&amp;L'!G40+'DTC EU - P&amp;L'!G40</f>
        <v>12</v>
      </c>
      <c r="H72" s="186">
        <f>'DTC US&amp;CA - P&amp;L'!H40+'DTC EU - P&amp;L'!H40</f>
        <v>16</v>
      </c>
      <c r="I72" s="186">
        <f>'DTC US&amp;CA - P&amp;L'!I40+'DTC EU - P&amp;L'!I40</f>
        <v>19</v>
      </c>
      <c r="J72" s="186">
        <f>'DTC US&amp;CA - P&amp;L'!J40+'DTC EU - P&amp;L'!J40</f>
        <v>15</v>
      </c>
      <c r="K72" s="186">
        <f>'DTC US&amp;CA - P&amp;L'!K40+'DTC EU - P&amp;L'!K40</f>
        <v>20</v>
      </c>
      <c r="L72" s="186">
        <f>'DTC US&amp;CA - P&amp;L'!L40+'DTC EU - P&amp;L'!L40</f>
        <v>11</v>
      </c>
      <c r="M72" s="186">
        <f>'DTC US&amp;CA - P&amp;L'!M40+'DTC EU - P&amp;L'!M40</f>
        <v>20</v>
      </c>
      <c r="N72" s="186">
        <f>'DTC US&amp;CA - P&amp;L'!N40+'DTC EU - P&amp;L'!N40</f>
        <v>15</v>
      </c>
      <c r="O72" s="186">
        <f>'DTC US&amp;CA - P&amp;L'!O40+'DTC EU - P&amp;L'!O40</f>
        <v>10</v>
      </c>
      <c r="P72" s="186">
        <f>'DTC US&amp;CA - P&amp;L'!P40+'DTC EU - P&amp;L'!P40</f>
        <v>5</v>
      </c>
      <c r="Q72" s="186">
        <f>'DTC US&amp;CA - P&amp;L'!Q40+'DTC EU - P&amp;L'!Q40</f>
        <v>16</v>
      </c>
      <c r="R72" s="186">
        <f>'DTC US&amp;CA - P&amp;L'!R40+'DTC EU - P&amp;L'!R40</f>
        <v>10</v>
      </c>
      <c r="S72" s="186">
        <f>'DTC US&amp;CA - P&amp;L'!S40+'DTC EU - P&amp;L'!S40</f>
        <v>25</v>
      </c>
      <c r="T72" s="186">
        <f>'DTC US&amp;CA - P&amp;L'!T40+'DTC EU - P&amp;L'!T40</f>
        <v>17</v>
      </c>
      <c r="U72" s="186">
        <f>'DTC US&amp;CA - P&amp;L'!U40+'DTC EU - P&amp;L'!U40</f>
        <v>26</v>
      </c>
      <c r="V72" s="186">
        <f>'DTC US&amp;CA - P&amp;L'!V40+'DTC EU - P&amp;L'!V40</f>
        <v>11</v>
      </c>
      <c r="W72" s="186">
        <f>'DTC US&amp;CA - P&amp;L'!W40+'DTC EU - P&amp;L'!W40</f>
        <v>16</v>
      </c>
      <c r="X72" s="186">
        <f>'DTC US&amp;CA - P&amp;L'!X40+'DTC EU - P&amp;L'!X40</f>
        <v>73</v>
      </c>
      <c r="Y72" s="186">
        <f>'DTC US&amp;CA - P&amp;L'!Y40+'DTC EU - P&amp;L'!Y40</f>
        <v>93</v>
      </c>
      <c r="Z72" s="186">
        <f>'DTC US&amp;CA - P&amp;L'!Z40+'DTC EU - P&amp;L'!Z40</f>
        <v>90</v>
      </c>
      <c r="AA72" s="186">
        <f>'DTC US&amp;CA - P&amp;L'!AA40+'DTC EU - P&amp;L'!AA40</f>
        <v>121</v>
      </c>
      <c r="AB72" s="186">
        <f>'DTC US&amp;CA - P&amp;L'!AB40+'DTC EU - P&amp;L'!AB40</f>
        <v>89</v>
      </c>
      <c r="AC72" s="186">
        <f>'DTC US&amp;CA - P&amp;L'!AC40+'DTC EU - P&amp;L'!AC40</f>
        <v>112</v>
      </c>
      <c r="AD72" s="186">
        <f>'DTC US&amp;CA - P&amp;L'!AD40+'DTC EU - P&amp;L'!AD40</f>
        <v>96</v>
      </c>
      <c r="AE72" s="186">
        <f>'DTC US&amp;CA - P&amp;L'!AE40+'DTC EU - P&amp;L'!AE40</f>
        <v>106</v>
      </c>
      <c r="AF72" s="186">
        <f>'DTC US&amp;CA - P&amp;L'!AF40+'DTC EU - P&amp;L'!AF40</f>
        <v>87</v>
      </c>
      <c r="AG72" s="177">
        <f t="shared" si="17"/>
        <v>1236</v>
      </c>
    </row>
    <row r="73">
      <c r="A73" s="183" t="s">
        <v>225</v>
      </c>
      <c r="B73" s="186">
        <f>'DTC US&amp;CA - P&amp;L'!B41+'DTC EU - P&amp;L'!B41</f>
        <v>20</v>
      </c>
      <c r="C73" s="186">
        <f>'DTC US&amp;CA - P&amp;L'!C41+'DTC EU - P&amp;L'!C41</f>
        <v>7</v>
      </c>
      <c r="D73" s="186">
        <f>'DTC US&amp;CA - P&amp;L'!D41+'DTC EU - P&amp;L'!D41</f>
        <v>15</v>
      </c>
      <c r="E73" s="186">
        <f>'DTC US&amp;CA - P&amp;L'!E41+'DTC EU - P&amp;L'!E41</f>
        <v>22</v>
      </c>
      <c r="F73" s="186">
        <f>'DTC US&amp;CA - P&amp;L'!F41+'DTC EU - P&amp;L'!F41</f>
        <v>19</v>
      </c>
      <c r="G73" s="186">
        <f>'DTC US&amp;CA - P&amp;L'!G41+'DTC EU - P&amp;L'!G41</f>
        <v>9</v>
      </c>
      <c r="H73" s="186">
        <f>'DTC US&amp;CA - P&amp;L'!H41+'DTC EU - P&amp;L'!H41</f>
        <v>14</v>
      </c>
      <c r="I73" s="186">
        <f>'DTC US&amp;CA - P&amp;L'!I41+'DTC EU - P&amp;L'!I41</f>
        <v>7</v>
      </c>
      <c r="J73" s="186">
        <f>'DTC US&amp;CA - P&amp;L'!J41+'DTC EU - P&amp;L'!J41</f>
        <v>18</v>
      </c>
      <c r="K73" s="186">
        <f>'DTC US&amp;CA - P&amp;L'!K41+'DTC EU - P&amp;L'!K41</f>
        <v>12</v>
      </c>
      <c r="L73" s="186">
        <f>'DTC US&amp;CA - P&amp;L'!L41+'DTC EU - P&amp;L'!L41</f>
        <v>17</v>
      </c>
      <c r="M73" s="186">
        <f>'DTC US&amp;CA - P&amp;L'!M41+'DTC EU - P&amp;L'!M41</f>
        <v>19</v>
      </c>
      <c r="N73" s="186">
        <f>'DTC US&amp;CA - P&amp;L'!N41+'DTC EU - P&amp;L'!N41</f>
        <v>11</v>
      </c>
      <c r="O73" s="186">
        <f>'DTC US&amp;CA - P&amp;L'!O41+'DTC EU - P&amp;L'!O41</f>
        <v>17</v>
      </c>
      <c r="P73" s="186">
        <f>'DTC US&amp;CA - P&amp;L'!P41+'DTC EU - P&amp;L'!P41</f>
        <v>8</v>
      </c>
      <c r="Q73" s="186">
        <f>'DTC US&amp;CA - P&amp;L'!Q41+'DTC EU - P&amp;L'!Q41</f>
        <v>4</v>
      </c>
      <c r="R73" s="186">
        <f>'DTC US&amp;CA - P&amp;L'!R41+'DTC EU - P&amp;L'!R41</f>
        <v>6</v>
      </c>
      <c r="S73" s="186">
        <f>'DTC US&amp;CA - P&amp;L'!S41+'DTC EU - P&amp;L'!S41</f>
        <v>15</v>
      </c>
      <c r="T73" s="186">
        <f>'DTC US&amp;CA - P&amp;L'!T41+'DTC EU - P&amp;L'!T41</f>
        <v>16</v>
      </c>
      <c r="U73" s="186">
        <f>'DTC US&amp;CA - P&amp;L'!U41+'DTC EU - P&amp;L'!U41</f>
        <v>16</v>
      </c>
      <c r="V73" s="186">
        <f>'DTC US&amp;CA - P&amp;L'!V41+'DTC EU - P&amp;L'!V41</f>
        <v>4</v>
      </c>
      <c r="W73" s="186">
        <f>'DTC US&amp;CA - P&amp;L'!W41+'DTC EU - P&amp;L'!W41</f>
        <v>21</v>
      </c>
      <c r="X73" s="186">
        <f>'DTC US&amp;CA - P&amp;L'!X41+'DTC EU - P&amp;L'!X41</f>
        <v>42</v>
      </c>
      <c r="Y73" s="186">
        <f>'DTC US&amp;CA - P&amp;L'!Y41+'DTC EU - P&amp;L'!Y41</f>
        <v>47</v>
      </c>
      <c r="Z73" s="186">
        <f>'DTC US&amp;CA - P&amp;L'!Z41+'DTC EU - P&amp;L'!Z41</f>
        <v>50</v>
      </c>
      <c r="AA73" s="186">
        <f>'DTC US&amp;CA - P&amp;L'!AA41+'DTC EU - P&amp;L'!AA41</f>
        <v>60</v>
      </c>
      <c r="AB73" s="186">
        <f>'DTC US&amp;CA - P&amp;L'!AB41+'DTC EU - P&amp;L'!AB41</f>
        <v>25</v>
      </c>
      <c r="AC73" s="186">
        <f>'DTC US&amp;CA - P&amp;L'!AC41+'DTC EU - P&amp;L'!AC41</f>
        <v>14</v>
      </c>
      <c r="AD73" s="186">
        <f>'DTC US&amp;CA - P&amp;L'!AD41+'DTC EU - P&amp;L'!AD41</f>
        <v>12</v>
      </c>
      <c r="AE73" s="186">
        <f>'DTC US&amp;CA - P&amp;L'!AE41+'DTC EU - P&amp;L'!AE41</f>
        <v>11</v>
      </c>
      <c r="AF73" s="186">
        <f>'DTC US&amp;CA - P&amp;L'!AF41+'DTC EU - P&amp;L'!AF41</f>
        <v>4</v>
      </c>
      <c r="AG73" s="177">
        <f t="shared" si="17"/>
        <v>562</v>
      </c>
    </row>
    <row r="74">
      <c r="A74" s="183" t="s">
        <v>226</v>
      </c>
      <c r="B74" s="186">
        <f>'DTC US&amp;CA - P&amp;L'!B42+'DTC EU - P&amp;L'!B42</f>
        <v>2</v>
      </c>
      <c r="C74" s="186">
        <f>'DTC US&amp;CA - P&amp;L'!C42+'DTC EU - P&amp;L'!C42</f>
        <v>1</v>
      </c>
      <c r="D74" s="186">
        <f>'DTC US&amp;CA - P&amp;L'!D42+'DTC EU - P&amp;L'!D42</f>
        <v>1</v>
      </c>
      <c r="E74" s="186">
        <f>'DTC US&amp;CA - P&amp;L'!E42+'DTC EU - P&amp;L'!E42</f>
        <v>8</v>
      </c>
      <c r="F74" s="186">
        <f>'DTC US&amp;CA - P&amp;L'!F42+'DTC EU - P&amp;L'!F42</f>
        <v>4</v>
      </c>
      <c r="G74" s="186">
        <f>'DTC US&amp;CA - P&amp;L'!G42+'DTC EU - P&amp;L'!G42</f>
        <v>2</v>
      </c>
      <c r="H74" s="186">
        <f>'DTC US&amp;CA - P&amp;L'!H42+'DTC EU - P&amp;L'!H42</f>
        <v>0</v>
      </c>
      <c r="I74" s="186">
        <f>'DTC US&amp;CA - P&amp;L'!I42+'DTC EU - P&amp;L'!I42</f>
        <v>1</v>
      </c>
      <c r="J74" s="186">
        <f>'DTC US&amp;CA - P&amp;L'!J42+'DTC EU - P&amp;L'!J42</f>
        <v>0</v>
      </c>
      <c r="K74" s="186">
        <f>'DTC US&amp;CA - P&amp;L'!K42+'DTC EU - P&amp;L'!K42</f>
        <v>3</v>
      </c>
      <c r="L74" s="186">
        <f>'DTC US&amp;CA - P&amp;L'!L42+'DTC EU - P&amp;L'!L42</f>
        <v>0</v>
      </c>
      <c r="M74" s="186">
        <f>'DTC US&amp;CA - P&amp;L'!M42+'DTC EU - P&amp;L'!M42</f>
        <v>4</v>
      </c>
      <c r="N74" s="186">
        <f>'DTC US&amp;CA - P&amp;L'!N42+'DTC EU - P&amp;L'!N42</f>
        <v>2</v>
      </c>
      <c r="O74" s="186">
        <f>'DTC US&amp;CA - P&amp;L'!O42+'DTC EU - P&amp;L'!O42</f>
        <v>2</v>
      </c>
      <c r="P74" s="186">
        <f>'DTC US&amp;CA - P&amp;L'!P42+'DTC EU - P&amp;L'!P42</f>
        <v>3</v>
      </c>
      <c r="Q74" s="186">
        <f>'DTC US&amp;CA - P&amp;L'!Q42+'DTC EU - P&amp;L'!Q42</f>
        <v>1</v>
      </c>
      <c r="R74" s="186">
        <f>'DTC US&amp;CA - P&amp;L'!R42+'DTC EU - P&amp;L'!R42</f>
        <v>2</v>
      </c>
      <c r="S74" s="186">
        <f>'DTC US&amp;CA - P&amp;L'!S42+'DTC EU - P&amp;L'!S42</f>
        <v>2</v>
      </c>
      <c r="T74" s="186">
        <f>'DTC US&amp;CA - P&amp;L'!T42+'DTC EU - P&amp;L'!T42</f>
        <v>3</v>
      </c>
      <c r="U74" s="186">
        <f>'DTC US&amp;CA - P&amp;L'!U42+'DTC EU - P&amp;L'!U42</f>
        <v>2</v>
      </c>
      <c r="V74" s="186">
        <f>'DTC US&amp;CA - P&amp;L'!V42+'DTC EU - P&amp;L'!V42</f>
        <v>3</v>
      </c>
      <c r="W74" s="186">
        <f>'DTC US&amp;CA - P&amp;L'!W42+'DTC EU - P&amp;L'!W42</f>
        <v>5</v>
      </c>
      <c r="X74" s="186">
        <f>'DTC US&amp;CA - P&amp;L'!X42+'DTC EU - P&amp;L'!X42</f>
        <v>5</v>
      </c>
      <c r="Y74" s="186">
        <f>'DTC US&amp;CA - P&amp;L'!Y42+'DTC EU - P&amp;L'!Y42</f>
        <v>1</v>
      </c>
      <c r="Z74" s="186">
        <f>'DTC US&amp;CA - P&amp;L'!Z42+'DTC EU - P&amp;L'!Z42</f>
        <v>5</v>
      </c>
      <c r="AA74" s="186">
        <f>'DTC US&amp;CA - P&amp;L'!AA42+'DTC EU - P&amp;L'!AA42</f>
        <v>5</v>
      </c>
      <c r="AB74" s="186">
        <f>'DTC US&amp;CA - P&amp;L'!AB42+'DTC EU - P&amp;L'!AB42</f>
        <v>3</v>
      </c>
      <c r="AC74" s="186">
        <f>'DTC US&amp;CA - P&amp;L'!AC42+'DTC EU - P&amp;L'!AC42</f>
        <v>2</v>
      </c>
      <c r="AD74" s="186">
        <f>'DTC US&amp;CA - P&amp;L'!AD42+'DTC EU - P&amp;L'!AD42</f>
        <v>2</v>
      </c>
      <c r="AE74" s="186">
        <f>'DTC US&amp;CA - P&amp;L'!AE42+'DTC EU - P&amp;L'!AE42</f>
        <v>3</v>
      </c>
      <c r="AF74" s="186">
        <f>'DTC US&amp;CA - P&amp;L'!AF42+'DTC EU - P&amp;L'!AF42</f>
        <v>4</v>
      </c>
      <c r="AG74" s="177">
        <f t="shared" si="17"/>
        <v>81</v>
      </c>
    </row>
    <row r="75">
      <c r="A75" s="183" t="s">
        <v>227</v>
      </c>
      <c r="B75" s="186">
        <f>'DTC US&amp;CA - P&amp;L'!B43+'DTC EU - P&amp;L'!B43</f>
        <v>91</v>
      </c>
      <c r="C75" s="186">
        <f>'DTC US&amp;CA - P&amp;L'!C43+'DTC EU - P&amp;L'!C43</f>
        <v>71</v>
      </c>
      <c r="D75" s="186">
        <f>'DTC US&amp;CA - P&amp;L'!D43+'DTC EU - P&amp;L'!D43</f>
        <v>58</v>
      </c>
      <c r="E75" s="186">
        <f>'DTC US&amp;CA - P&amp;L'!E43+'DTC EU - P&amp;L'!E43</f>
        <v>38</v>
      </c>
      <c r="F75" s="186">
        <f>'DTC US&amp;CA - P&amp;L'!F43+'DTC EU - P&amp;L'!F43</f>
        <v>54</v>
      </c>
      <c r="G75" s="186">
        <f>'DTC US&amp;CA - P&amp;L'!G43+'DTC EU - P&amp;L'!G43</f>
        <v>43</v>
      </c>
      <c r="H75" s="186">
        <f>'DTC US&amp;CA - P&amp;L'!H43+'DTC EU - P&amp;L'!H43</f>
        <v>31</v>
      </c>
      <c r="I75" s="186">
        <f>'DTC US&amp;CA - P&amp;L'!I43+'DTC EU - P&amp;L'!I43</f>
        <v>30</v>
      </c>
      <c r="J75" s="186">
        <f>'DTC US&amp;CA - P&amp;L'!J43+'DTC EU - P&amp;L'!J43</f>
        <v>49</v>
      </c>
      <c r="K75" s="186">
        <f>'DTC US&amp;CA - P&amp;L'!K43+'DTC EU - P&amp;L'!K43</f>
        <v>34</v>
      </c>
      <c r="L75" s="186">
        <f>'DTC US&amp;CA - P&amp;L'!L43+'DTC EU - P&amp;L'!L43</f>
        <v>35</v>
      </c>
      <c r="M75" s="186">
        <f>'DTC US&amp;CA - P&amp;L'!M43+'DTC EU - P&amp;L'!M43</f>
        <v>49</v>
      </c>
      <c r="N75" s="186">
        <f>'DTC US&amp;CA - P&amp;L'!N43+'DTC EU - P&amp;L'!N43</f>
        <v>26</v>
      </c>
      <c r="O75" s="186">
        <f>'DTC US&amp;CA - P&amp;L'!O43+'DTC EU - P&amp;L'!O43</f>
        <v>29</v>
      </c>
      <c r="P75" s="186">
        <f>'DTC US&amp;CA - P&amp;L'!P43+'DTC EU - P&amp;L'!P43</f>
        <v>16</v>
      </c>
      <c r="Q75" s="186">
        <f>'DTC US&amp;CA - P&amp;L'!Q43+'DTC EU - P&amp;L'!Q43</f>
        <v>17</v>
      </c>
      <c r="R75" s="186">
        <f>'DTC US&amp;CA - P&amp;L'!R43+'DTC EU - P&amp;L'!R43</f>
        <v>19</v>
      </c>
      <c r="S75" s="186">
        <f>'DTC US&amp;CA - P&amp;L'!S43+'DTC EU - P&amp;L'!S43</f>
        <v>22</v>
      </c>
      <c r="T75" s="186">
        <f>'DTC US&amp;CA - P&amp;L'!T43+'DTC EU - P&amp;L'!T43</f>
        <v>25</v>
      </c>
      <c r="U75" s="186">
        <f>'DTC US&amp;CA - P&amp;L'!U43+'DTC EU - P&amp;L'!U43</f>
        <v>11</v>
      </c>
      <c r="V75" s="186">
        <f>'DTC US&amp;CA - P&amp;L'!V43+'DTC EU - P&amp;L'!V43</f>
        <v>16</v>
      </c>
      <c r="W75" s="186">
        <f>'DTC US&amp;CA - P&amp;L'!W43+'DTC EU - P&amp;L'!W43</f>
        <v>16</v>
      </c>
      <c r="X75" s="186">
        <f>'DTC US&amp;CA - P&amp;L'!X43+'DTC EU - P&amp;L'!X43</f>
        <v>8</v>
      </c>
      <c r="Y75" s="186">
        <f>'DTC US&amp;CA - P&amp;L'!Y43+'DTC EU - P&amp;L'!Y43</f>
        <v>13</v>
      </c>
      <c r="Z75" s="186">
        <f>'DTC US&amp;CA - P&amp;L'!Z43+'DTC EU - P&amp;L'!Z43</f>
        <v>22</v>
      </c>
      <c r="AA75" s="186">
        <f>'DTC US&amp;CA - P&amp;L'!AA43+'DTC EU - P&amp;L'!AA43</f>
        <v>24</v>
      </c>
      <c r="AB75" s="186">
        <f>'DTC US&amp;CA - P&amp;L'!AB43+'DTC EU - P&amp;L'!AB43</f>
        <v>21</v>
      </c>
      <c r="AC75" s="186">
        <f>'DTC US&amp;CA - P&amp;L'!AC43+'DTC EU - P&amp;L'!AC43</f>
        <v>28</v>
      </c>
      <c r="AD75" s="186">
        <f>'DTC US&amp;CA - P&amp;L'!AD43+'DTC EU - P&amp;L'!AD43</f>
        <v>31</v>
      </c>
      <c r="AE75" s="186">
        <f>'DTC US&amp;CA - P&amp;L'!AE43+'DTC EU - P&amp;L'!AE43</f>
        <v>21</v>
      </c>
      <c r="AF75" s="186">
        <f>'DTC US&amp;CA - P&amp;L'!AF43+'DTC EU - P&amp;L'!AF43</f>
        <v>19</v>
      </c>
      <c r="AG75" s="177">
        <f t="shared" si="17"/>
        <v>967</v>
      </c>
    </row>
    <row r="76">
      <c r="A76" s="183" t="s">
        <v>228</v>
      </c>
      <c r="B76" s="186">
        <f>'DTC US&amp;CA - P&amp;L'!B44+'DTC EU - P&amp;L'!B44</f>
        <v>2</v>
      </c>
      <c r="C76" s="186">
        <f>'DTC US&amp;CA - P&amp;L'!C44+'DTC EU - P&amp;L'!C44</f>
        <v>1</v>
      </c>
      <c r="D76" s="186">
        <f>'DTC US&amp;CA - P&amp;L'!D44+'DTC EU - P&amp;L'!D44</f>
        <v>1</v>
      </c>
      <c r="E76" s="186">
        <f>'DTC US&amp;CA - P&amp;L'!E44+'DTC EU - P&amp;L'!E44</f>
        <v>4</v>
      </c>
      <c r="F76" s="186">
        <f>'DTC US&amp;CA - P&amp;L'!F44+'DTC EU - P&amp;L'!F44</f>
        <v>0</v>
      </c>
      <c r="G76" s="186">
        <f>'DTC US&amp;CA - P&amp;L'!G44+'DTC EU - P&amp;L'!G44</f>
        <v>1</v>
      </c>
      <c r="H76" s="186">
        <f>'DTC US&amp;CA - P&amp;L'!H44+'DTC EU - P&amp;L'!H44</f>
        <v>1</v>
      </c>
      <c r="I76" s="186">
        <f>'DTC US&amp;CA - P&amp;L'!I44+'DTC EU - P&amp;L'!I44</f>
        <v>0</v>
      </c>
      <c r="J76" s="186">
        <f>'DTC US&amp;CA - P&amp;L'!J44+'DTC EU - P&amp;L'!J44</f>
        <v>0</v>
      </c>
      <c r="K76" s="186">
        <f>'DTC US&amp;CA - P&amp;L'!K44+'DTC EU - P&amp;L'!K44</f>
        <v>1</v>
      </c>
      <c r="L76" s="186">
        <f>'DTC US&amp;CA - P&amp;L'!L44+'DTC EU - P&amp;L'!L44</f>
        <v>3</v>
      </c>
      <c r="M76" s="186">
        <f>'DTC US&amp;CA - P&amp;L'!M44+'DTC EU - P&amp;L'!M44</f>
        <v>2</v>
      </c>
      <c r="N76" s="186">
        <f>'DTC US&amp;CA - P&amp;L'!N44+'DTC EU - P&amp;L'!N44</f>
        <v>0</v>
      </c>
      <c r="O76" s="186">
        <f>'DTC US&amp;CA - P&amp;L'!O44+'DTC EU - P&amp;L'!O44</f>
        <v>0</v>
      </c>
      <c r="P76" s="186">
        <f>'DTC US&amp;CA - P&amp;L'!P44+'DTC EU - P&amp;L'!P44</f>
        <v>2</v>
      </c>
      <c r="Q76" s="186">
        <f>'DTC US&amp;CA - P&amp;L'!Q44+'DTC EU - P&amp;L'!Q44</f>
        <v>2</v>
      </c>
      <c r="R76" s="186">
        <f>'DTC US&amp;CA - P&amp;L'!R44+'DTC EU - P&amp;L'!R44</f>
        <v>2</v>
      </c>
      <c r="S76" s="186">
        <f>'DTC US&amp;CA - P&amp;L'!S44+'DTC EU - P&amp;L'!S44</f>
        <v>1</v>
      </c>
      <c r="T76" s="186">
        <f>'DTC US&amp;CA - P&amp;L'!T44+'DTC EU - P&amp;L'!T44</f>
        <v>2</v>
      </c>
      <c r="U76" s="186">
        <f>'DTC US&amp;CA - P&amp;L'!U44+'DTC EU - P&amp;L'!U44</f>
        <v>0</v>
      </c>
      <c r="V76" s="186">
        <f>'DTC US&amp;CA - P&amp;L'!V44+'DTC EU - P&amp;L'!V44</f>
        <v>1</v>
      </c>
      <c r="W76" s="186">
        <f>'DTC US&amp;CA - P&amp;L'!W44+'DTC EU - P&amp;L'!W44</f>
        <v>1</v>
      </c>
      <c r="X76" s="186">
        <f>'DTC US&amp;CA - P&amp;L'!X44+'DTC EU - P&amp;L'!X44</f>
        <v>2</v>
      </c>
      <c r="Y76" s="186">
        <f>'DTC US&amp;CA - P&amp;L'!Y44+'DTC EU - P&amp;L'!Y44</f>
        <v>1</v>
      </c>
      <c r="Z76" s="186">
        <f>'DTC US&amp;CA - P&amp;L'!Z44+'DTC EU - P&amp;L'!Z44</f>
        <v>2</v>
      </c>
      <c r="AA76" s="186">
        <f>'DTC US&amp;CA - P&amp;L'!AA44+'DTC EU - P&amp;L'!AA44</f>
        <v>2</v>
      </c>
      <c r="AB76" s="186">
        <f>'DTC US&amp;CA - P&amp;L'!AB44+'DTC EU - P&amp;L'!AB44</f>
        <v>2</v>
      </c>
      <c r="AC76" s="186">
        <f>'DTC US&amp;CA - P&amp;L'!AC44+'DTC EU - P&amp;L'!AC44</f>
        <v>2</v>
      </c>
      <c r="AD76" s="186">
        <f>'DTC US&amp;CA - P&amp;L'!AD44+'DTC EU - P&amp;L'!AD44</f>
        <v>2</v>
      </c>
      <c r="AE76" s="186">
        <f>'DTC US&amp;CA - P&amp;L'!AE44+'DTC EU - P&amp;L'!AE44</f>
        <v>2</v>
      </c>
      <c r="AF76" s="186">
        <f>'DTC US&amp;CA - P&amp;L'!AF44+'DTC EU - P&amp;L'!AF44</f>
        <v>0</v>
      </c>
      <c r="AG76" s="177">
        <f t="shared" si="17"/>
        <v>42</v>
      </c>
    </row>
    <row r="77">
      <c r="A77" s="183" t="s">
        <v>229</v>
      </c>
      <c r="B77" s="186">
        <f>'DTC US&amp;CA - P&amp;L'!B45+'DTC EU - P&amp;L'!B45</f>
        <v>93</v>
      </c>
      <c r="C77" s="186">
        <f>'DTC US&amp;CA - P&amp;L'!C45+'DTC EU - P&amp;L'!C45</f>
        <v>70</v>
      </c>
      <c r="D77" s="186">
        <f>'DTC US&amp;CA - P&amp;L'!D45+'DTC EU - P&amp;L'!D45</f>
        <v>80</v>
      </c>
      <c r="E77" s="186">
        <f>'DTC US&amp;CA - P&amp;L'!E45+'DTC EU - P&amp;L'!E45</f>
        <v>81</v>
      </c>
      <c r="F77" s="186">
        <f>'DTC US&amp;CA - P&amp;L'!F45+'DTC EU - P&amp;L'!F45</f>
        <v>102</v>
      </c>
      <c r="G77" s="186">
        <f>'DTC US&amp;CA - P&amp;L'!G45+'DTC EU - P&amp;L'!G45</f>
        <v>59</v>
      </c>
      <c r="H77" s="186">
        <f>'DTC US&amp;CA - P&amp;L'!H45+'DTC EU - P&amp;L'!H45</f>
        <v>63</v>
      </c>
      <c r="I77" s="186">
        <f>'DTC US&amp;CA - P&amp;L'!I45+'DTC EU - P&amp;L'!I45</f>
        <v>69</v>
      </c>
      <c r="J77" s="186">
        <f>'DTC US&amp;CA - P&amp;L'!J45+'DTC EU - P&amp;L'!J45</f>
        <v>73</v>
      </c>
      <c r="K77" s="186">
        <f>'DTC US&amp;CA - P&amp;L'!K45+'DTC EU - P&amp;L'!K45</f>
        <v>70</v>
      </c>
      <c r="L77" s="186">
        <f>'DTC US&amp;CA - P&amp;L'!L45+'DTC EU - P&amp;L'!L45</f>
        <v>50</v>
      </c>
      <c r="M77" s="186">
        <f>'DTC US&amp;CA - P&amp;L'!M45+'DTC EU - P&amp;L'!M45</f>
        <v>77</v>
      </c>
      <c r="N77" s="186">
        <f>'DTC US&amp;CA - P&amp;L'!N45+'DTC EU - P&amp;L'!N45</f>
        <v>48</v>
      </c>
      <c r="O77" s="186">
        <f>'DTC US&amp;CA - P&amp;L'!O45+'DTC EU - P&amp;L'!O45</f>
        <v>51</v>
      </c>
      <c r="P77" s="186">
        <f>'DTC US&amp;CA - P&amp;L'!P45+'DTC EU - P&amp;L'!P45</f>
        <v>27</v>
      </c>
      <c r="Q77" s="186">
        <f>'DTC US&amp;CA - P&amp;L'!Q45+'DTC EU - P&amp;L'!Q45</f>
        <v>37</v>
      </c>
      <c r="R77" s="186">
        <f>'DTC US&amp;CA - P&amp;L'!R45+'DTC EU - P&amp;L'!R45</f>
        <v>30</v>
      </c>
      <c r="S77" s="186">
        <f>'DTC US&amp;CA - P&amp;L'!S45+'DTC EU - P&amp;L'!S45</f>
        <v>50</v>
      </c>
      <c r="T77" s="186">
        <f>'DTC US&amp;CA - P&amp;L'!T45+'DTC EU - P&amp;L'!T45</f>
        <v>57</v>
      </c>
      <c r="U77" s="186">
        <f>'DTC US&amp;CA - P&amp;L'!U45+'DTC EU - P&amp;L'!U45</f>
        <v>52</v>
      </c>
      <c r="V77" s="186">
        <f>'DTC US&amp;CA - P&amp;L'!V45+'DTC EU - P&amp;L'!V45</f>
        <v>34</v>
      </c>
      <c r="W77" s="186">
        <f>'DTC US&amp;CA - P&amp;L'!W45+'DTC EU - P&amp;L'!W45</f>
        <v>54</v>
      </c>
      <c r="X77" s="186">
        <f>'DTC US&amp;CA - P&amp;L'!X45+'DTC EU - P&amp;L'!X45</f>
        <v>73</v>
      </c>
      <c r="Y77" s="186">
        <f>'DTC US&amp;CA - P&amp;L'!Y45+'DTC EU - P&amp;L'!Y45</f>
        <v>77</v>
      </c>
      <c r="Z77" s="186">
        <f>'DTC US&amp;CA - P&amp;L'!Z45+'DTC EU - P&amp;L'!Z45</f>
        <v>96</v>
      </c>
      <c r="AA77" s="186">
        <f>'DTC US&amp;CA - P&amp;L'!AA45+'DTC EU - P&amp;L'!AA45</f>
        <v>113</v>
      </c>
      <c r="AB77" s="186">
        <f>'DTC US&amp;CA - P&amp;L'!AB45+'DTC EU - P&amp;L'!AB45</f>
        <v>60</v>
      </c>
      <c r="AC77" s="186">
        <f>'DTC US&amp;CA - P&amp;L'!AC45+'DTC EU - P&amp;L'!AC45</f>
        <v>36</v>
      </c>
      <c r="AD77" s="186">
        <f>'DTC US&amp;CA - P&amp;L'!AD45+'DTC EU - P&amp;L'!AD45</f>
        <v>54</v>
      </c>
      <c r="AE77" s="186">
        <f>'DTC US&amp;CA - P&amp;L'!AE45+'DTC EU - P&amp;L'!AE45</f>
        <v>33</v>
      </c>
      <c r="AF77" s="186">
        <f>'DTC US&amp;CA - P&amp;L'!AF45+'DTC EU - P&amp;L'!AF45</f>
        <v>33</v>
      </c>
      <c r="AG77" s="177">
        <f t="shared" si="17"/>
        <v>1902</v>
      </c>
    </row>
    <row r="78">
      <c r="A78" s="183" t="s">
        <v>230</v>
      </c>
      <c r="B78" s="186">
        <f>'DTC US&amp;CA - P&amp;L'!B46+'DTC EU - P&amp;L'!B46</f>
        <v>16</v>
      </c>
      <c r="C78" s="186">
        <f>'DTC US&amp;CA - P&amp;L'!C46+'DTC EU - P&amp;L'!C46</f>
        <v>10</v>
      </c>
      <c r="D78" s="186">
        <f>'DTC US&amp;CA - P&amp;L'!D46+'DTC EU - P&amp;L'!D46</f>
        <v>13</v>
      </c>
      <c r="E78" s="186">
        <f>'DTC US&amp;CA - P&amp;L'!E46+'DTC EU - P&amp;L'!E46</f>
        <v>17</v>
      </c>
      <c r="F78" s="186">
        <f>'DTC US&amp;CA - P&amp;L'!F46+'DTC EU - P&amp;L'!F46</f>
        <v>10</v>
      </c>
      <c r="G78" s="186">
        <f>'DTC US&amp;CA - P&amp;L'!G46+'DTC EU - P&amp;L'!G46</f>
        <v>6</v>
      </c>
      <c r="H78" s="186">
        <f>'DTC US&amp;CA - P&amp;L'!H46+'DTC EU - P&amp;L'!H46</f>
        <v>8</v>
      </c>
      <c r="I78" s="186">
        <f>'DTC US&amp;CA - P&amp;L'!I46+'DTC EU - P&amp;L'!I46</f>
        <v>9</v>
      </c>
      <c r="J78" s="186">
        <f>'DTC US&amp;CA - P&amp;L'!J46+'DTC EU - P&amp;L'!J46</f>
        <v>6</v>
      </c>
      <c r="K78" s="186">
        <f>'DTC US&amp;CA - P&amp;L'!K46+'DTC EU - P&amp;L'!K46</f>
        <v>14</v>
      </c>
      <c r="L78" s="186">
        <f>'DTC US&amp;CA - P&amp;L'!L46+'DTC EU - P&amp;L'!L46</f>
        <v>11</v>
      </c>
      <c r="M78" s="186">
        <f>'DTC US&amp;CA - P&amp;L'!M46+'DTC EU - P&amp;L'!M46</f>
        <v>19</v>
      </c>
      <c r="N78" s="186">
        <f>'DTC US&amp;CA - P&amp;L'!N46+'DTC EU - P&amp;L'!N46</f>
        <v>7</v>
      </c>
      <c r="O78" s="186">
        <f>'DTC US&amp;CA - P&amp;L'!O46+'DTC EU - P&amp;L'!O46</f>
        <v>10</v>
      </c>
      <c r="P78" s="186">
        <f>'DTC US&amp;CA - P&amp;L'!P46+'DTC EU - P&amp;L'!P46</f>
        <v>8</v>
      </c>
      <c r="Q78" s="186">
        <f>'DTC US&amp;CA - P&amp;L'!Q46+'DTC EU - P&amp;L'!Q46</f>
        <v>7</v>
      </c>
      <c r="R78" s="186">
        <f>'DTC US&amp;CA - P&amp;L'!R46+'DTC EU - P&amp;L'!R46</f>
        <v>7</v>
      </c>
      <c r="S78" s="186">
        <f>'DTC US&amp;CA - P&amp;L'!S46+'DTC EU - P&amp;L'!S46</f>
        <v>16</v>
      </c>
      <c r="T78" s="186">
        <f>'DTC US&amp;CA - P&amp;L'!T46+'DTC EU - P&amp;L'!T46</f>
        <v>15</v>
      </c>
      <c r="U78" s="186">
        <f>'DTC US&amp;CA - P&amp;L'!U46+'DTC EU - P&amp;L'!U46</f>
        <v>4</v>
      </c>
      <c r="V78" s="186">
        <f>'DTC US&amp;CA - P&amp;L'!V46+'DTC EU - P&amp;L'!V46</f>
        <v>11</v>
      </c>
      <c r="W78" s="186">
        <f>'DTC US&amp;CA - P&amp;L'!W46+'DTC EU - P&amp;L'!W46</f>
        <v>11</v>
      </c>
      <c r="X78" s="186">
        <f>'DTC US&amp;CA - P&amp;L'!X46+'DTC EU - P&amp;L'!X46</f>
        <v>10</v>
      </c>
      <c r="Y78" s="186">
        <f>'DTC US&amp;CA - P&amp;L'!Y46+'DTC EU - P&amp;L'!Y46</f>
        <v>8</v>
      </c>
      <c r="Z78" s="186">
        <f>'DTC US&amp;CA - P&amp;L'!Z46+'DTC EU - P&amp;L'!Z46</f>
        <v>7</v>
      </c>
      <c r="AA78" s="186">
        <f>'DTC US&amp;CA - P&amp;L'!AA46+'DTC EU - P&amp;L'!AA46</f>
        <v>17</v>
      </c>
      <c r="AB78" s="186">
        <f>'DTC US&amp;CA - P&amp;L'!AB46+'DTC EU - P&amp;L'!AB46</f>
        <v>7</v>
      </c>
      <c r="AC78" s="186">
        <f>'DTC US&amp;CA - P&amp;L'!AC46+'DTC EU - P&amp;L'!AC46</f>
        <v>13</v>
      </c>
      <c r="AD78" s="186">
        <f>'DTC US&amp;CA - P&amp;L'!AD46+'DTC EU - P&amp;L'!AD46</f>
        <v>5</v>
      </c>
      <c r="AE78" s="186">
        <f>'DTC US&amp;CA - P&amp;L'!AE46+'DTC EU - P&amp;L'!AE46</f>
        <v>15</v>
      </c>
      <c r="AF78" s="186">
        <f>'DTC US&amp;CA - P&amp;L'!AF46+'DTC EU - P&amp;L'!AF46</f>
        <v>13</v>
      </c>
      <c r="AG78" s="177">
        <f t="shared" si="17"/>
        <v>330</v>
      </c>
    </row>
    <row r="79">
      <c r="A79" s="183" t="s">
        <v>231</v>
      </c>
      <c r="B79" s="186">
        <f>'DTC US&amp;CA - P&amp;L'!B47+'DTC EU - P&amp;L'!B47</f>
        <v>3</v>
      </c>
      <c r="C79" s="186">
        <f>'DTC US&amp;CA - P&amp;L'!C47+'DTC EU - P&amp;L'!C47</f>
        <v>1</v>
      </c>
      <c r="D79" s="186">
        <f>'DTC US&amp;CA - P&amp;L'!D47+'DTC EU - P&amp;L'!D47</f>
        <v>1</v>
      </c>
      <c r="E79" s="186">
        <f>'DTC US&amp;CA - P&amp;L'!E47+'DTC EU - P&amp;L'!E47</f>
        <v>2</v>
      </c>
      <c r="F79" s="186">
        <f>'DTC US&amp;CA - P&amp;L'!F47+'DTC EU - P&amp;L'!F47</f>
        <v>0</v>
      </c>
      <c r="G79" s="186">
        <f>'DTC US&amp;CA - P&amp;L'!G47+'DTC EU - P&amp;L'!G47</f>
        <v>1</v>
      </c>
      <c r="H79" s="186">
        <f>'DTC US&amp;CA - P&amp;L'!H47+'DTC EU - P&amp;L'!H47</f>
        <v>0</v>
      </c>
      <c r="I79" s="186">
        <f>'DTC US&amp;CA - P&amp;L'!I47+'DTC EU - P&amp;L'!I47</f>
        <v>1</v>
      </c>
      <c r="J79" s="186">
        <f>'DTC US&amp;CA - P&amp;L'!J47+'DTC EU - P&amp;L'!J47</f>
        <v>1</v>
      </c>
      <c r="K79" s="186">
        <f>'DTC US&amp;CA - P&amp;L'!K47+'DTC EU - P&amp;L'!K47</f>
        <v>0</v>
      </c>
      <c r="L79" s="186">
        <f>'DTC US&amp;CA - P&amp;L'!L47+'DTC EU - P&amp;L'!L47</f>
        <v>1</v>
      </c>
      <c r="M79" s="186">
        <f>'DTC US&amp;CA - P&amp;L'!M47+'DTC EU - P&amp;L'!M47</f>
        <v>2</v>
      </c>
      <c r="N79" s="186">
        <f>'DTC US&amp;CA - P&amp;L'!N47+'DTC EU - P&amp;L'!N47</f>
        <v>1</v>
      </c>
      <c r="O79" s="186">
        <f>'DTC US&amp;CA - P&amp;L'!O47+'DTC EU - P&amp;L'!O47</f>
        <v>1</v>
      </c>
      <c r="P79" s="186">
        <f>'DTC US&amp;CA - P&amp;L'!P47+'DTC EU - P&amp;L'!P47</f>
        <v>0</v>
      </c>
      <c r="Q79" s="186">
        <f>'DTC US&amp;CA - P&amp;L'!Q47+'DTC EU - P&amp;L'!Q47</f>
        <v>0</v>
      </c>
      <c r="R79" s="186">
        <f>'DTC US&amp;CA - P&amp;L'!R47+'DTC EU - P&amp;L'!R47</f>
        <v>1</v>
      </c>
      <c r="S79" s="186">
        <f>'DTC US&amp;CA - P&amp;L'!S47+'DTC EU - P&amp;L'!S47</f>
        <v>0</v>
      </c>
      <c r="T79" s="186">
        <f>'DTC US&amp;CA - P&amp;L'!T47+'DTC EU - P&amp;L'!T47</f>
        <v>1</v>
      </c>
      <c r="U79" s="186">
        <f>'DTC US&amp;CA - P&amp;L'!U47+'DTC EU - P&amp;L'!U47</f>
        <v>0</v>
      </c>
      <c r="V79" s="186">
        <f>'DTC US&amp;CA - P&amp;L'!V47+'DTC EU - P&amp;L'!V47</f>
        <v>0</v>
      </c>
      <c r="W79" s="186">
        <f>'DTC US&amp;CA - P&amp;L'!W47+'DTC EU - P&amp;L'!W47</f>
        <v>0</v>
      </c>
      <c r="X79" s="186">
        <f>'DTC US&amp;CA - P&amp;L'!X47+'DTC EU - P&amp;L'!X47</f>
        <v>2</v>
      </c>
      <c r="Y79" s="186">
        <f>'DTC US&amp;CA - P&amp;L'!Y47+'DTC EU - P&amp;L'!Y47</f>
        <v>0</v>
      </c>
      <c r="Z79" s="186">
        <f>'DTC US&amp;CA - P&amp;L'!Z47+'DTC EU - P&amp;L'!Z47</f>
        <v>0</v>
      </c>
      <c r="AA79" s="186">
        <f>'DTC US&amp;CA - P&amp;L'!AA47+'DTC EU - P&amp;L'!AA47</f>
        <v>0</v>
      </c>
      <c r="AB79" s="186">
        <f>'DTC US&amp;CA - P&amp;L'!AB47+'DTC EU - P&amp;L'!AB47</f>
        <v>1</v>
      </c>
      <c r="AC79" s="186">
        <f>'DTC US&amp;CA - P&amp;L'!AC47+'DTC EU - P&amp;L'!AC47</f>
        <v>1</v>
      </c>
      <c r="AD79" s="186">
        <f>'DTC US&amp;CA - P&amp;L'!AD47+'DTC EU - P&amp;L'!AD47</f>
        <v>0</v>
      </c>
      <c r="AE79" s="186">
        <f>'DTC US&amp;CA - P&amp;L'!AE47+'DTC EU - P&amp;L'!AE47</f>
        <v>1</v>
      </c>
      <c r="AF79" s="186">
        <f>'DTC US&amp;CA - P&amp;L'!AF47+'DTC EU - P&amp;L'!AF47</f>
        <v>0</v>
      </c>
      <c r="AG79" s="177">
        <f t="shared" si="17"/>
        <v>22</v>
      </c>
    </row>
    <row r="80">
      <c r="A80" s="183" t="s">
        <v>232</v>
      </c>
      <c r="B80" s="186">
        <f>'DTC US&amp;CA - P&amp;L'!B48+'DTC EU - P&amp;L'!B48</f>
        <v>0</v>
      </c>
      <c r="C80" s="186">
        <f>'DTC US&amp;CA - P&amp;L'!C48+'DTC EU - P&amp;L'!C48</f>
        <v>0</v>
      </c>
      <c r="D80" s="186">
        <f>'DTC US&amp;CA - P&amp;L'!D48+'DTC EU - P&amp;L'!D48</f>
        <v>0</v>
      </c>
      <c r="E80" s="186">
        <f>'DTC US&amp;CA - P&amp;L'!E48+'DTC EU - P&amp;L'!E48</f>
        <v>0</v>
      </c>
      <c r="F80" s="186">
        <f>'DTC US&amp;CA - P&amp;L'!F48+'DTC EU - P&amp;L'!F48</f>
        <v>0</v>
      </c>
      <c r="G80" s="186">
        <f>'DTC US&amp;CA - P&amp;L'!G48+'DTC EU - P&amp;L'!G48</f>
        <v>0</v>
      </c>
      <c r="H80" s="186">
        <f>'DTC US&amp;CA - P&amp;L'!H48+'DTC EU - P&amp;L'!H48</f>
        <v>0</v>
      </c>
      <c r="I80" s="186">
        <f>'DTC US&amp;CA - P&amp;L'!I48+'DTC EU - P&amp;L'!I48</f>
        <v>0</v>
      </c>
      <c r="J80" s="186">
        <f>'DTC US&amp;CA - P&amp;L'!J48+'DTC EU - P&amp;L'!J48</f>
        <v>0</v>
      </c>
      <c r="K80" s="186">
        <f>'DTC US&amp;CA - P&amp;L'!K48+'DTC EU - P&amp;L'!K48</f>
        <v>0</v>
      </c>
      <c r="L80" s="186">
        <f>'DTC US&amp;CA - P&amp;L'!L48+'DTC EU - P&amp;L'!L48</f>
        <v>0</v>
      </c>
      <c r="M80" s="186">
        <f>'DTC US&amp;CA - P&amp;L'!M48+'DTC EU - P&amp;L'!M48</f>
        <v>0</v>
      </c>
      <c r="N80" s="186">
        <f>'DTC US&amp;CA - P&amp;L'!N48+'DTC EU - P&amp;L'!N48</f>
        <v>0</v>
      </c>
      <c r="O80" s="186">
        <f>'DTC US&amp;CA - P&amp;L'!O48+'DTC EU - P&amp;L'!O48</f>
        <v>0</v>
      </c>
      <c r="P80" s="186">
        <f>'DTC US&amp;CA - P&amp;L'!P48+'DTC EU - P&amp;L'!P48</f>
        <v>0</v>
      </c>
      <c r="Q80" s="186">
        <f>'DTC US&amp;CA - P&amp;L'!Q48+'DTC EU - P&amp;L'!Q48</f>
        <v>0</v>
      </c>
      <c r="R80" s="186">
        <f>'DTC US&amp;CA - P&amp;L'!R48+'DTC EU - P&amp;L'!R48</f>
        <v>0</v>
      </c>
      <c r="S80" s="186">
        <f>'DTC US&amp;CA - P&amp;L'!S48+'DTC EU - P&amp;L'!S48</f>
        <v>0</v>
      </c>
      <c r="T80" s="186">
        <f>'DTC US&amp;CA - P&amp;L'!T48+'DTC EU - P&amp;L'!T48</f>
        <v>0</v>
      </c>
      <c r="U80" s="186">
        <f>'DTC US&amp;CA - P&amp;L'!U48+'DTC EU - P&amp;L'!U48</f>
        <v>0</v>
      </c>
      <c r="V80" s="186">
        <f>'DTC US&amp;CA - P&amp;L'!V48+'DTC EU - P&amp;L'!V48</f>
        <v>0</v>
      </c>
      <c r="W80" s="186">
        <f>'DTC US&amp;CA - P&amp;L'!W48+'DTC EU - P&amp;L'!W48</f>
        <v>0</v>
      </c>
      <c r="X80" s="186">
        <f>'DTC US&amp;CA - P&amp;L'!X48+'DTC EU - P&amp;L'!X48</f>
        <v>0</v>
      </c>
      <c r="Y80" s="186">
        <f>'DTC US&amp;CA - P&amp;L'!Y48+'DTC EU - P&amp;L'!Y48</f>
        <v>0</v>
      </c>
      <c r="Z80" s="186">
        <f>'DTC US&amp;CA - P&amp;L'!Z48+'DTC EU - P&amp;L'!Z48</f>
        <v>0</v>
      </c>
      <c r="AA80" s="186">
        <f>'DTC US&amp;CA - P&amp;L'!AA48+'DTC EU - P&amp;L'!AA48</f>
        <v>0</v>
      </c>
      <c r="AB80" s="186">
        <f>'DTC US&amp;CA - P&amp;L'!AB48+'DTC EU - P&amp;L'!AB48</f>
        <v>0</v>
      </c>
      <c r="AC80" s="186">
        <f>'DTC US&amp;CA - P&amp;L'!AC48+'DTC EU - P&amp;L'!AC48</f>
        <v>0</v>
      </c>
      <c r="AD80" s="186">
        <f>'DTC US&amp;CA - P&amp;L'!AD48+'DTC EU - P&amp;L'!AD48</f>
        <v>0</v>
      </c>
      <c r="AE80" s="186">
        <f>'DTC US&amp;CA - P&amp;L'!AE48+'DTC EU - P&amp;L'!AE48</f>
        <v>0</v>
      </c>
      <c r="AF80" s="186">
        <f>'DTC US&amp;CA - P&amp;L'!AF48+'DTC EU - P&amp;L'!AF48</f>
        <v>0</v>
      </c>
      <c r="AG80" s="177">
        <f t="shared" si="17"/>
        <v>0</v>
      </c>
    </row>
    <row r="81">
      <c r="A81" s="183" t="s">
        <v>233</v>
      </c>
      <c r="B81" s="186">
        <f>'DTC US&amp;CA - P&amp;L'!B49+'DTC EU - P&amp;L'!B49</f>
        <v>6</v>
      </c>
      <c r="C81" s="186">
        <f>'DTC US&amp;CA - P&amp;L'!C49+'DTC EU - P&amp;L'!C49</f>
        <v>2</v>
      </c>
      <c r="D81" s="186">
        <f>'DTC US&amp;CA - P&amp;L'!D49+'DTC EU - P&amp;L'!D49</f>
        <v>5</v>
      </c>
      <c r="E81" s="186">
        <f>'DTC US&amp;CA - P&amp;L'!E49+'DTC EU - P&amp;L'!E49</f>
        <v>3</v>
      </c>
      <c r="F81" s="186">
        <f>'DTC US&amp;CA - P&amp;L'!F49+'DTC EU - P&amp;L'!F49</f>
        <v>3</v>
      </c>
      <c r="G81" s="186">
        <f>'DTC US&amp;CA - P&amp;L'!G49+'DTC EU - P&amp;L'!G49</f>
        <v>2</v>
      </c>
      <c r="H81" s="186">
        <f>'DTC US&amp;CA - P&amp;L'!H49+'DTC EU - P&amp;L'!H49</f>
        <v>4</v>
      </c>
      <c r="I81" s="186">
        <f>'DTC US&amp;CA - P&amp;L'!I49+'DTC EU - P&amp;L'!I49</f>
        <v>1</v>
      </c>
      <c r="J81" s="186">
        <f>'DTC US&amp;CA - P&amp;L'!J49+'DTC EU - P&amp;L'!J49</f>
        <v>5</v>
      </c>
      <c r="K81" s="186">
        <f>'DTC US&amp;CA - P&amp;L'!K49+'DTC EU - P&amp;L'!K49</f>
        <v>9</v>
      </c>
      <c r="L81" s="186">
        <f>'DTC US&amp;CA - P&amp;L'!L49+'DTC EU - P&amp;L'!L49</f>
        <v>4</v>
      </c>
      <c r="M81" s="186">
        <f>'DTC US&amp;CA - P&amp;L'!M49+'DTC EU - P&amp;L'!M49</f>
        <v>4</v>
      </c>
      <c r="N81" s="186">
        <f>'DTC US&amp;CA - P&amp;L'!N49+'DTC EU - P&amp;L'!N49</f>
        <v>1</v>
      </c>
      <c r="O81" s="186">
        <f>'DTC US&amp;CA - P&amp;L'!O49+'DTC EU - P&amp;L'!O49</f>
        <v>2</v>
      </c>
      <c r="P81" s="186">
        <f>'DTC US&amp;CA - P&amp;L'!P49+'DTC EU - P&amp;L'!P49</f>
        <v>1</v>
      </c>
      <c r="Q81" s="186">
        <f>'DTC US&amp;CA - P&amp;L'!Q49+'DTC EU - P&amp;L'!Q49</f>
        <v>1</v>
      </c>
      <c r="R81" s="186">
        <f>'DTC US&amp;CA - P&amp;L'!R49+'DTC EU - P&amp;L'!R49</f>
        <v>2</v>
      </c>
      <c r="S81" s="186">
        <f>'DTC US&amp;CA - P&amp;L'!S49+'DTC EU - P&amp;L'!S49</f>
        <v>3</v>
      </c>
      <c r="T81" s="186">
        <f>'DTC US&amp;CA - P&amp;L'!T49+'DTC EU - P&amp;L'!T49</f>
        <v>3</v>
      </c>
      <c r="U81" s="186">
        <f>'DTC US&amp;CA - P&amp;L'!U49+'DTC EU - P&amp;L'!U49</f>
        <v>1</v>
      </c>
      <c r="V81" s="186">
        <f>'DTC US&amp;CA - P&amp;L'!V49+'DTC EU - P&amp;L'!V49</f>
        <v>3</v>
      </c>
      <c r="W81" s="186">
        <f>'DTC US&amp;CA - P&amp;L'!W49+'DTC EU - P&amp;L'!W49</f>
        <v>1</v>
      </c>
      <c r="X81" s="186">
        <f>'DTC US&amp;CA - P&amp;L'!X49+'DTC EU - P&amp;L'!X49</f>
        <v>2</v>
      </c>
      <c r="Y81" s="186">
        <f>'DTC US&amp;CA - P&amp;L'!Y49+'DTC EU - P&amp;L'!Y49</f>
        <v>5</v>
      </c>
      <c r="Z81" s="186">
        <f>'DTC US&amp;CA - P&amp;L'!Z49+'DTC EU - P&amp;L'!Z49</f>
        <v>1</v>
      </c>
      <c r="AA81" s="186">
        <f>'DTC US&amp;CA - P&amp;L'!AA49+'DTC EU - P&amp;L'!AA49</f>
        <v>4</v>
      </c>
      <c r="AB81" s="186">
        <f>'DTC US&amp;CA - P&amp;L'!AB49+'DTC EU - P&amp;L'!AB49</f>
        <v>6</v>
      </c>
      <c r="AC81" s="186">
        <f>'DTC US&amp;CA - P&amp;L'!AC49+'DTC EU - P&amp;L'!AC49</f>
        <v>5</v>
      </c>
      <c r="AD81" s="186">
        <f>'DTC US&amp;CA - P&amp;L'!AD49+'DTC EU - P&amp;L'!AD49</f>
        <v>2</v>
      </c>
      <c r="AE81" s="186">
        <f>'DTC US&amp;CA - P&amp;L'!AE49+'DTC EU - P&amp;L'!AE49</f>
        <v>4</v>
      </c>
      <c r="AF81" s="186">
        <f>'DTC US&amp;CA - P&amp;L'!AF49+'DTC EU - P&amp;L'!AF49</f>
        <v>1</v>
      </c>
      <c r="AG81" s="177">
        <f t="shared" si="17"/>
        <v>96</v>
      </c>
    </row>
    <row r="82">
      <c r="A82" s="181" t="s">
        <v>234</v>
      </c>
      <c r="B82" s="182">
        <f t="shared" ref="B82:AF82" si="18">SUM(B71:B81)</f>
        <v>277</v>
      </c>
      <c r="C82" s="182">
        <f t="shared" si="18"/>
        <v>217</v>
      </c>
      <c r="D82" s="182">
        <f t="shared" si="18"/>
        <v>210</v>
      </c>
      <c r="E82" s="182">
        <f t="shared" si="18"/>
        <v>224</v>
      </c>
      <c r="F82" s="182">
        <f t="shared" si="18"/>
        <v>246</v>
      </c>
      <c r="G82" s="182">
        <f t="shared" si="18"/>
        <v>150</v>
      </c>
      <c r="H82" s="182">
        <f t="shared" si="18"/>
        <v>152</v>
      </c>
      <c r="I82" s="182">
        <f t="shared" si="18"/>
        <v>150</v>
      </c>
      <c r="J82" s="182">
        <f t="shared" si="18"/>
        <v>185</v>
      </c>
      <c r="K82" s="182">
        <f t="shared" si="18"/>
        <v>181</v>
      </c>
      <c r="L82" s="182">
        <f t="shared" si="18"/>
        <v>145</v>
      </c>
      <c r="M82" s="182">
        <f t="shared" si="18"/>
        <v>221</v>
      </c>
      <c r="N82" s="182">
        <f t="shared" si="18"/>
        <v>126</v>
      </c>
      <c r="O82" s="182">
        <f t="shared" si="18"/>
        <v>139</v>
      </c>
      <c r="P82" s="182">
        <f t="shared" si="18"/>
        <v>79</v>
      </c>
      <c r="Q82" s="182">
        <f t="shared" si="18"/>
        <v>92</v>
      </c>
      <c r="R82" s="182">
        <f t="shared" si="18"/>
        <v>88</v>
      </c>
      <c r="S82" s="182">
        <f t="shared" si="18"/>
        <v>150</v>
      </c>
      <c r="T82" s="182">
        <f t="shared" si="18"/>
        <v>161</v>
      </c>
      <c r="U82" s="182">
        <f t="shared" si="18"/>
        <v>123</v>
      </c>
      <c r="V82" s="182">
        <f t="shared" si="18"/>
        <v>97</v>
      </c>
      <c r="W82" s="182">
        <f t="shared" si="18"/>
        <v>149</v>
      </c>
      <c r="X82" s="182">
        <f t="shared" si="18"/>
        <v>263</v>
      </c>
      <c r="Y82" s="182">
        <f t="shared" si="18"/>
        <v>293</v>
      </c>
      <c r="Z82" s="182">
        <f t="shared" si="18"/>
        <v>322</v>
      </c>
      <c r="AA82" s="182">
        <f t="shared" si="18"/>
        <v>404</v>
      </c>
      <c r="AB82" s="182">
        <f t="shared" si="18"/>
        <v>241</v>
      </c>
      <c r="AC82" s="182">
        <f t="shared" si="18"/>
        <v>234</v>
      </c>
      <c r="AD82" s="182">
        <f t="shared" si="18"/>
        <v>224</v>
      </c>
      <c r="AE82" s="182">
        <f t="shared" si="18"/>
        <v>213</v>
      </c>
      <c r="AF82" s="182">
        <f t="shared" si="18"/>
        <v>175</v>
      </c>
      <c r="AG82" s="177">
        <f t="shared" si="17"/>
        <v>5931</v>
      </c>
    </row>
    <row r="83">
      <c r="A83" s="187"/>
      <c r="AG83" s="177"/>
    </row>
    <row r="84">
      <c r="A84" s="183" t="s">
        <v>235</v>
      </c>
      <c r="B84" s="180">
        <f>'DTC US&amp;CA - P&amp;L'!B52+'DTC EU - P&amp;L'!B52</f>
        <v>15</v>
      </c>
      <c r="C84" s="180">
        <f>'DTC US&amp;CA - P&amp;L'!C52+'DTC EU - P&amp;L'!C52</f>
        <v>14</v>
      </c>
      <c r="D84" s="180">
        <f>'DTC US&amp;CA - P&amp;L'!D52+'DTC EU - P&amp;L'!D52</f>
        <v>24</v>
      </c>
      <c r="E84" s="180">
        <f>'DTC US&amp;CA - P&amp;L'!E52+'DTC EU - P&amp;L'!E52</f>
        <v>11</v>
      </c>
      <c r="F84" s="180">
        <f>'DTC US&amp;CA - P&amp;L'!F52+'DTC EU - P&amp;L'!F52</f>
        <v>15</v>
      </c>
      <c r="G84" s="180">
        <f>'DTC US&amp;CA - P&amp;L'!G52+'DTC EU - P&amp;L'!G52</f>
        <v>9</v>
      </c>
      <c r="H84" s="180">
        <f>'DTC US&amp;CA - P&amp;L'!H52+'DTC EU - P&amp;L'!H52</f>
        <v>10</v>
      </c>
      <c r="I84" s="180">
        <f>'DTC US&amp;CA - P&amp;L'!I52+'DTC EU - P&amp;L'!I52</f>
        <v>7</v>
      </c>
      <c r="J84" s="180">
        <f>'DTC US&amp;CA - P&amp;L'!J52+'DTC EU - P&amp;L'!J52</f>
        <v>15</v>
      </c>
      <c r="K84" s="180">
        <f>'DTC US&amp;CA - P&amp;L'!K52+'DTC EU - P&amp;L'!K52</f>
        <v>14</v>
      </c>
      <c r="L84" s="180">
        <f>'DTC US&amp;CA - P&amp;L'!L52+'DTC EU - P&amp;L'!L52</f>
        <v>13</v>
      </c>
      <c r="M84" s="180">
        <f>'DTC US&amp;CA - P&amp;L'!M52+'DTC EU - P&amp;L'!M52</f>
        <v>9</v>
      </c>
      <c r="N84" s="180">
        <f>'DTC US&amp;CA - P&amp;L'!N52+'DTC EU - P&amp;L'!N52</f>
        <v>2</v>
      </c>
      <c r="O84" s="180">
        <f>'DTC US&amp;CA - P&amp;L'!O52+'DTC EU - P&amp;L'!O52</f>
        <v>15</v>
      </c>
      <c r="P84" s="180">
        <f>'DTC US&amp;CA - P&amp;L'!P52+'DTC EU - P&amp;L'!P52</f>
        <v>12</v>
      </c>
      <c r="Q84" s="180">
        <f>'DTC US&amp;CA - P&amp;L'!Q52+'DTC EU - P&amp;L'!Q52</f>
        <v>16</v>
      </c>
      <c r="R84" s="180">
        <f>'DTC US&amp;CA - P&amp;L'!R52+'DTC EU - P&amp;L'!R52</f>
        <v>15</v>
      </c>
      <c r="S84" s="180">
        <f>'DTC US&amp;CA - P&amp;L'!S52+'DTC EU - P&amp;L'!S52</f>
        <v>10</v>
      </c>
      <c r="T84" s="180">
        <f>'DTC US&amp;CA - P&amp;L'!T52+'DTC EU - P&amp;L'!T52</f>
        <v>6</v>
      </c>
      <c r="U84" s="180">
        <f>'DTC US&amp;CA - P&amp;L'!U52+'DTC EU - P&amp;L'!U52</f>
        <v>9</v>
      </c>
      <c r="V84" s="180">
        <f>'DTC US&amp;CA - P&amp;L'!V52+'DTC EU - P&amp;L'!V52</f>
        <v>12</v>
      </c>
      <c r="W84" s="180">
        <f>'DTC US&amp;CA - P&amp;L'!W52+'DTC EU - P&amp;L'!W52</f>
        <v>9</v>
      </c>
      <c r="X84" s="180">
        <f>'DTC US&amp;CA - P&amp;L'!X52+'DTC EU - P&amp;L'!X52</f>
        <v>6</v>
      </c>
      <c r="Y84" s="180">
        <f>'DTC US&amp;CA - P&amp;L'!Y52+'DTC EU - P&amp;L'!Y52</f>
        <v>10</v>
      </c>
      <c r="Z84" s="180">
        <f>'DTC US&amp;CA - P&amp;L'!Z52+'DTC EU - P&amp;L'!Z52</f>
        <v>10</v>
      </c>
      <c r="AA84" s="180">
        <f>'DTC US&amp;CA - P&amp;L'!AA52+'DTC EU - P&amp;L'!AA52</f>
        <v>9</v>
      </c>
      <c r="AB84" s="180">
        <f>'DTC US&amp;CA - P&amp;L'!AB52+'DTC EU - P&amp;L'!AB52</f>
        <v>10</v>
      </c>
      <c r="AC84" s="180">
        <f>'DTC US&amp;CA - P&amp;L'!AC52+'DTC EU - P&amp;L'!AC52</f>
        <v>8</v>
      </c>
      <c r="AD84" s="180">
        <f>'DTC US&amp;CA - P&amp;L'!AD52+'DTC EU - P&amp;L'!AD52</f>
        <v>6</v>
      </c>
      <c r="AE84" s="180">
        <f>'DTC US&amp;CA - P&amp;L'!AE52+'DTC EU - P&amp;L'!AE52</f>
        <v>6</v>
      </c>
      <c r="AF84" s="180">
        <f>'DTC US&amp;CA - P&amp;L'!AF52+'DTC EU - P&amp;L'!AF52</f>
        <v>11</v>
      </c>
      <c r="AG84" s="177">
        <f t="shared" ref="AG84:AG92" si="19">SUM(B84:AF84)</f>
        <v>338</v>
      </c>
    </row>
    <row r="85">
      <c r="A85" s="183" t="s">
        <v>236</v>
      </c>
      <c r="B85" s="180">
        <f>'DTC US&amp;CA - P&amp;L'!B53+'DTC EU - P&amp;L'!B53</f>
        <v>1</v>
      </c>
      <c r="C85" s="180">
        <f>'DTC US&amp;CA - P&amp;L'!C53+'DTC EU - P&amp;L'!C53</f>
        <v>0</v>
      </c>
      <c r="D85" s="180">
        <f>'DTC US&amp;CA - P&amp;L'!D53+'DTC EU - P&amp;L'!D53</f>
        <v>0</v>
      </c>
      <c r="E85" s="180">
        <f>'DTC US&amp;CA - P&amp;L'!E53+'DTC EU - P&amp;L'!E53</f>
        <v>2</v>
      </c>
      <c r="F85" s="180">
        <f>'DTC US&amp;CA - P&amp;L'!F53+'DTC EU - P&amp;L'!F53</f>
        <v>0</v>
      </c>
      <c r="G85" s="180">
        <f>'DTC US&amp;CA - P&amp;L'!G53+'DTC EU - P&amp;L'!G53</f>
        <v>0</v>
      </c>
      <c r="H85" s="180">
        <f>'DTC US&amp;CA - P&amp;L'!H53+'DTC EU - P&amp;L'!H53</f>
        <v>1</v>
      </c>
      <c r="I85" s="180">
        <f>'DTC US&amp;CA - P&amp;L'!I53+'DTC EU - P&amp;L'!I53</f>
        <v>0</v>
      </c>
      <c r="J85" s="180">
        <f>'DTC US&amp;CA - P&amp;L'!J53+'DTC EU - P&amp;L'!J53</f>
        <v>3</v>
      </c>
      <c r="K85" s="180">
        <f>'DTC US&amp;CA - P&amp;L'!K53+'DTC EU - P&amp;L'!K53</f>
        <v>1</v>
      </c>
      <c r="L85" s="180">
        <f>'DTC US&amp;CA - P&amp;L'!L53+'DTC EU - P&amp;L'!L53</f>
        <v>1</v>
      </c>
      <c r="M85" s="180">
        <f>'DTC US&amp;CA - P&amp;L'!M53+'DTC EU - P&amp;L'!M53</f>
        <v>2</v>
      </c>
      <c r="N85" s="180">
        <f>'DTC US&amp;CA - P&amp;L'!N53+'DTC EU - P&amp;L'!N53</f>
        <v>2</v>
      </c>
      <c r="O85" s="180">
        <f>'DTC US&amp;CA - P&amp;L'!O53+'DTC EU - P&amp;L'!O53</f>
        <v>0</v>
      </c>
      <c r="P85" s="180">
        <f>'DTC US&amp;CA - P&amp;L'!P53+'DTC EU - P&amp;L'!P53</f>
        <v>3</v>
      </c>
      <c r="Q85" s="180">
        <f>'DTC US&amp;CA - P&amp;L'!Q53+'DTC EU - P&amp;L'!Q53</f>
        <v>0</v>
      </c>
      <c r="R85" s="180">
        <f>'DTC US&amp;CA - P&amp;L'!R53+'DTC EU - P&amp;L'!R53</f>
        <v>1</v>
      </c>
      <c r="S85" s="180">
        <f>'DTC US&amp;CA - P&amp;L'!S53+'DTC EU - P&amp;L'!S53</f>
        <v>2</v>
      </c>
      <c r="T85" s="180">
        <f>'DTC US&amp;CA - P&amp;L'!T53+'DTC EU - P&amp;L'!T53</f>
        <v>1</v>
      </c>
      <c r="U85" s="180">
        <f>'DTC US&amp;CA - P&amp;L'!U53+'DTC EU - P&amp;L'!U53</f>
        <v>0</v>
      </c>
      <c r="V85" s="180">
        <f>'DTC US&amp;CA - P&amp;L'!V53+'DTC EU - P&amp;L'!V53</f>
        <v>0</v>
      </c>
      <c r="W85" s="180">
        <f>'DTC US&amp;CA - P&amp;L'!W53+'DTC EU - P&amp;L'!W53</f>
        <v>0</v>
      </c>
      <c r="X85" s="180">
        <f>'DTC US&amp;CA - P&amp;L'!X53+'DTC EU - P&amp;L'!X53</f>
        <v>2</v>
      </c>
      <c r="Y85" s="180">
        <f>'DTC US&amp;CA - P&amp;L'!Y53+'DTC EU - P&amp;L'!Y53</f>
        <v>0</v>
      </c>
      <c r="Z85" s="180">
        <f>'DTC US&amp;CA - P&amp;L'!Z53+'DTC EU - P&amp;L'!Z53</f>
        <v>1</v>
      </c>
      <c r="AA85" s="180">
        <f>'DTC US&amp;CA - P&amp;L'!AA53+'DTC EU - P&amp;L'!AA53</f>
        <v>3</v>
      </c>
      <c r="AB85" s="180">
        <f>'DTC US&amp;CA - P&amp;L'!AB53+'DTC EU - P&amp;L'!AB53</f>
        <v>1</v>
      </c>
      <c r="AC85" s="180">
        <f>'DTC US&amp;CA - P&amp;L'!AC53+'DTC EU - P&amp;L'!AC53</f>
        <v>0</v>
      </c>
      <c r="AD85" s="180">
        <f>'DTC US&amp;CA - P&amp;L'!AD53+'DTC EU - P&amp;L'!AD53</f>
        <v>2</v>
      </c>
      <c r="AE85" s="180">
        <f>'DTC US&amp;CA - P&amp;L'!AE53+'DTC EU - P&amp;L'!AE53</f>
        <v>1</v>
      </c>
      <c r="AF85" s="180">
        <f>'DTC US&amp;CA - P&amp;L'!AF53+'DTC EU - P&amp;L'!AF53</f>
        <v>1</v>
      </c>
      <c r="AG85" s="177">
        <f t="shared" si="19"/>
        <v>31</v>
      </c>
    </row>
    <row r="86">
      <c r="A86" s="183" t="s">
        <v>237</v>
      </c>
      <c r="B86" s="180">
        <f>'DTC US&amp;CA - P&amp;L'!B54+'DTC EU - P&amp;L'!B54</f>
        <v>0</v>
      </c>
      <c r="C86" s="180">
        <f>'DTC US&amp;CA - P&amp;L'!C54+'DTC EU - P&amp;L'!C54</f>
        <v>1</v>
      </c>
      <c r="D86" s="180">
        <f>'DTC US&amp;CA - P&amp;L'!D54+'DTC EU - P&amp;L'!D54</f>
        <v>0</v>
      </c>
      <c r="E86" s="180">
        <f>'DTC US&amp;CA - P&amp;L'!E54+'DTC EU - P&amp;L'!E54</f>
        <v>1</v>
      </c>
      <c r="F86" s="180">
        <f>'DTC US&amp;CA - P&amp;L'!F54+'DTC EU - P&amp;L'!F54</f>
        <v>0</v>
      </c>
      <c r="G86" s="180">
        <f>'DTC US&amp;CA - P&amp;L'!G54+'DTC EU - P&amp;L'!G54</f>
        <v>1</v>
      </c>
      <c r="H86" s="180">
        <f>'DTC US&amp;CA - P&amp;L'!H54+'DTC EU - P&amp;L'!H54</f>
        <v>0</v>
      </c>
      <c r="I86" s="180">
        <f>'DTC US&amp;CA - P&amp;L'!I54+'DTC EU - P&amp;L'!I54</f>
        <v>0</v>
      </c>
      <c r="J86" s="180">
        <f>'DTC US&amp;CA - P&amp;L'!J54+'DTC EU - P&amp;L'!J54</f>
        <v>1</v>
      </c>
      <c r="K86" s="180">
        <f>'DTC US&amp;CA - P&amp;L'!K54+'DTC EU - P&amp;L'!K54</f>
        <v>1</v>
      </c>
      <c r="L86" s="180">
        <f>'DTC US&amp;CA - P&amp;L'!L54+'DTC EU - P&amp;L'!L54</f>
        <v>1</v>
      </c>
      <c r="M86" s="180">
        <f>'DTC US&amp;CA - P&amp;L'!M54+'DTC EU - P&amp;L'!M54</f>
        <v>0</v>
      </c>
      <c r="N86" s="180">
        <f>'DTC US&amp;CA - P&amp;L'!N54+'DTC EU - P&amp;L'!N54</f>
        <v>1</v>
      </c>
      <c r="O86" s="180">
        <f>'DTC US&amp;CA - P&amp;L'!O54+'DTC EU - P&amp;L'!O54</f>
        <v>1</v>
      </c>
      <c r="P86" s="180">
        <f>'DTC US&amp;CA - P&amp;L'!P54+'DTC EU - P&amp;L'!P54</f>
        <v>0</v>
      </c>
      <c r="Q86" s="180">
        <f>'DTC US&amp;CA - P&amp;L'!Q54+'DTC EU - P&amp;L'!Q54</f>
        <v>1</v>
      </c>
      <c r="R86" s="180">
        <f>'DTC US&amp;CA - P&amp;L'!R54+'DTC EU - P&amp;L'!R54</f>
        <v>1</v>
      </c>
      <c r="S86" s="180">
        <f>'DTC US&amp;CA - P&amp;L'!S54+'DTC EU - P&amp;L'!S54</f>
        <v>2</v>
      </c>
      <c r="T86" s="180">
        <f>'DTC US&amp;CA - P&amp;L'!T54+'DTC EU - P&amp;L'!T54</f>
        <v>1</v>
      </c>
      <c r="U86" s="180">
        <f>'DTC US&amp;CA - P&amp;L'!U54+'DTC EU - P&amp;L'!U54</f>
        <v>0</v>
      </c>
      <c r="V86" s="180">
        <f>'DTC US&amp;CA - P&amp;L'!V54+'DTC EU - P&amp;L'!V54</f>
        <v>1</v>
      </c>
      <c r="W86" s="180">
        <f>'DTC US&amp;CA - P&amp;L'!W54+'DTC EU - P&amp;L'!W54</f>
        <v>0</v>
      </c>
      <c r="X86" s="180">
        <f>'DTC US&amp;CA - P&amp;L'!X54+'DTC EU - P&amp;L'!X54</f>
        <v>1</v>
      </c>
      <c r="Y86" s="180">
        <f>'DTC US&amp;CA - P&amp;L'!Y54+'DTC EU - P&amp;L'!Y54</f>
        <v>2</v>
      </c>
      <c r="Z86" s="180">
        <f>'DTC US&amp;CA - P&amp;L'!Z54+'DTC EU - P&amp;L'!Z54</f>
        <v>1</v>
      </c>
      <c r="AA86" s="180">
        <f>'DTC US&amp;CA - P&amp;L'!AA54+'DTC EU - P&amp;L'!AA54</f>
        <v>0</v>
      </c>
      <c r="AB86" s="180">
        <f>'DTC US&amp;CA - P&amp;L'!AB54+'DTC EU - P&amp;L'!AB54</f>
        <v>2</v>
      </c>
      <c r="AC86" s="180">
        <f>'DTC US&amp;CA - P&amp;L'!AC54+'DTC EU - P&amp;L'!AC54</f>
        <v>1</v>
      </c>
      <c r="AD86" s="180">
        <f>'DTC US&amp;CA - P&amp;L'!AD54+'DTC EU - P&amp;L'!AD54</f>
        <v>2</v>
      </c>
      <c r="AE86" s="180">
        <f>'DTC US&amp;CA - P&amp;L'!AE54+'DTC EU - P&amp;L'!AE54</f>
        <v>1</v>
      </c>
      <c r="AF86" s="180">
        <f>'DTC US&amp;CA - P&amp;L'!AF54+'DTC EU - P&amp;L'!AF54</f>
        <v>0</v>
      </c>
      <c r="AG86" s="177">
        <f t="shared" si="19"/>
        <v>24</v>
      </c>
    </row>
    <row r="87">
      <c r="A87" s="183" t="s">
        <v>238</v>
      </c>
      <c r="B87" s="180">
        <f>'DTC US&amp;CA - P&amp;L'!B55+'DTC EU - P&amp;L'!B55</f>
        <v>3</v>
      </c>
      <c r="C87" s="180">
        <f>'DTC US&amp;CA - P&amp;L'!C55+'DTC EU - P&amp;L'!C55</f>
        <v>0</v>
      </c>
      <c r="D87" s="180">
        <f>'DTC US&amp;CA - P&amp;L'!D55+'DTC EU - P&amp;L'!D55</f>
        <v>1</v>
      </c>
      <c r="E87" s="180">
        <f>'DTC US&amp;CA - P&amp;L'!E55+'DTC EU - P&amp;L'!E55</f>
        <v>0</v>
      </c>
      <c r="F87" s="180">
        <f>'DTC US&amp;CA - P&amp;L'!F55+'DTC EU - P&amp;L'!F55</f>
        <v>2</v>
      </c>
      <c r="G87" s="180">
        <f>'DTC US&amp;CA - P&amp;L'!G55+'DTC EU - P&amp;L'!G55</f>
        <v>0</v>
      </c>
      <c r="H87" s="180">
        <f>'DTC US&amp;CA - P&amp;L'!H55+'DTC EU - P&amp;L'!H55</f>
        <v>1</v>
      </c>
      <c r="I87" s="180">
        <f>'DTC US&amp;CA - P&amp;L'!I55+'DTC EU - P&amp;L'!I55</f>
        <v>1</v>
      </c>
      <c r="J87" s="180">
        <f>'DTC US&amp;CA - P&amp;L'!J55+'DTC EU - P&amp;L'!J55</f>
        <v>1</v>
      </c>
      <c r="K87" s="180">
        <f>'DTC US&amp;CA - P&amp;L'!K55+'DTC EU - P&amp;L'!K55</f>
        <v>0</v>
      </c>
      <c r="L87" s="180">
        <f>'DTC US&amp;CA - P&amp;L'!L55+'DTC EU - P&amp;L'!L55</f>
        <v>1</v>
      </c>
      <c r="M87" s="180">
        <f>'DTC US&amp;CA - P&amp;L'!M55+'DTC EU - P&amp;L'!M55</f>
        <v>2</v>
      </c>
      <c r="N87" s="180">
        <f>'DTC US&amp;CA - P&amp;L'!N55+'DTC EU - P&amp;L'!N55</f>
        <v>0</v>
      </c>
      <c r="O87" s="180">
        <f>'DTC US&amp;CA - P&amp;L'!O55+'DTC EU - P&amp;L'!O55</f>
        <v>0</v>
      </c>
      <c r="P87" s="180">
        <f>'DTC US&amp;CA - P&amp;L'!P55+'DTC EU - P&amp;L'!P55</f>
        <v>2</v>
      </c>
      <c r="Q87" s="180">
        <f>'DTC US&amp;CA - P&amp;L'!Q55+'DTC EU - P&amp;L'!Q55</f>
        <v>0</v>
      </c>
      <c r="R87" s="180">
        <f>'DTC US&amp;CA - P&amp;L'!R55+'DTC EU - P&amp;L'!R55</f>
        <v>0</v>
      </c>
      <c r="S87" s="180">
        <f>'DTC US&amp;CA - P&amp;L'!S55+'DTC EU - P&amp;L'!S55</f>
        <v>1</v>
      </c>
      <c r="T87" s="180">
        <f>'DTC US&amp;CA - P&amp;L'!T55+'DTC EU - P&amp;L'!T55</f>
        <v>0</v>
      </c>
      <c r="U87" s="180">
        <f>'DTC US&amp;CA - P&amp;L'!U55+'DTC EU - P&amp;L'!U55</f>
        <v>0</v>
      </c>
      <c r="V87" s="180">
        <f>'DTC US&amp;CA - P&amp;L'!V55+'DTC EU - P&amp;L'!V55</f>
        <v>0</v>
      </c>
      <c r="W87" s="180">
        <f>'DTC US&amp;CA - P&amp;L'!W55+'DTC EU - P&amp;L'!W55</f>
        <v>0</v>
      </c>
      <c r="X87" s="180">
        <f>'DTC US&amp;CA - P&amp;L'!X55+'DTC EU - P&amp;L'!X55</f>
        <v>0</v>
      </c>
      <c r="Y87" s="180">
        <f>'DTC US&amp;CA - P&amp;L'!Y55+'DTC EU - P&amp;L'!Y55</f>
        <v>0</v>
      </c>
      <c r="Z87" s="180">
        <f>'DTC US&amp;CA - P&amp;L'!Z55+'DTC EU - P&amp;L'!Z55</f>
        <v>1</v>
      </c>
      <c r="AA87" s="180">
        <f>'DTC US&amp;CA - P&amp;L'!AA55+'DTC EU - P&amp;L'!AA55</f>
        <v>0</v>
      </c>
      <c r="AB87" s="180">
        <f>'DTC US&amp;CA - P&amp;L'!AB55+'DTC EU - P&amp;L'!AB55</f>
        <v>0</v>
      </c>
      <c r="AC87" s="180">
        <f>'DTC US&amp;CA - P&amp;L'!AC55+'DTC EU - P&amp;L'!AC55</f>
        <v>0</v>
      </c>
      <c r="AD87" s="180">
        <f>'DTC US&amp;CA - P&amp;L'!AD55+'DTC EU - P&amp;L'!AD55</f>
        <v>0</v>
      </c>
      <c r="AE87" s="180">
        <f>'DTC US&amp;CA - P&amp;L'!AE55+'DTC EU - P&amp;L'!AE55</f>
        <v>1</v>
      </c>
      <c r="AF87" s="180">
        <f>'DTC US&amp;CA - P&amp;L'!AF55+'DTC EU - P&amp;L'!AF55</f>
        <v>0</v>
      </c>
      <c r="AG87" s="177">
        <f t="shared" si="19"/>
        <v>17</v>
      </c>
    </row>
    <row r="88">
      <c r="A88" s="183" t="s">
        <v>239</v>
      </c>
      <c r="B88" s="180">
        <f>'DTC US&amp;CA - P&amp;L'!B56+'DTC EU - P&amp;L'!B56</f>
        <v>0</v>
      </c>
      <c r="C88" s="180">
        <f>'DTC US&amp;CA - P&amp;L'!C56+'DTC EU - P&amp;L'!C56</f>
        <v>1</v>
      </c>
      <c r="D88" s="180">
        <f>'DTC US&amp;CA - P&amp;L'!D56+'DTC EU - P&amp;L'!D56</f>
        <v>0</v>
      </c>
      <c r="E88" s="180">
        <f>'DTC US&amp;CA - P&amp;L'!E56+'DTC EU - P&amp;L'!E56</f>
        <v>4</v>
      </c>
      <c r="F88" s="180">
        <f>'DTC US&amp;CA - P&amp;L'!F56+'DTC EU - P&amp;L'!F56</f>
        <v>0</v>
      </c>
      <c r="G88" s="180">
        <f>'DTC US&amp;CA - P&amp;L'!G56+'DTC EU - P&amp;L'!G56</f>
        <v>1</v>
      </c>
      <c r="H88" s="180">
        <f>'DTC US&amp;CA - P&amp;L'!H56+'DTC EU - P&amp;L'!H56</f>
        <v>1</v>
      </c>
      <c r="I88" s="180">
        <f>'DTC US&amp;CA - P&amp;L'!I56+'DTC EU - P&amp;L'!I56</f>
        <v>0</v>
      </c>
      <c r="J88" s="180">
        <f>'DTC US&amp;CA - P&amp;L'!J56+'DTC EU - P&amp;L'!J56</f>
        <v>3</v>
      </c>
      <c r="K88" s="180">
        <f>'DTC US&amp;CA - P&amp;L'!K56+'DTC EU - P&amp;L'!K56</f>
        <v>1</v>
      </c>
      <c r="L88" s="180">
        <f>'DTC US&amp;CA - P&amp;L'!L56+'DTC EU - P&amp;L'!L56</f>
        <v>1</v>
      </c>
      <c r="M88" s="180">
        <f>'DTC US&amp;CA - P&amp;L'!M56+'DTC EU - P&amp;L'!M56</f>
        <v>0</v>
      </c>
      <c r="N88" s="180">
        <f>'DTC US&amp;CA - P&amp;L'!N56+'DTC EU - P&amp;L'!N56</f>
        <v>2</v>
      </c>
      <c r="O88" s="180">
        <f>'DTC US&amp;CA - P&amp;L'!O56+'DTC EU - P&amp;L'!O56</f>
        <v>0</v>
      </c>
      <c r="P88" s="180">
        <f>'DTC US&amp;CA - P&amp;L'!P56+'DTC EU - P&amp;L'!P56</f>
        <v>1</v>
      </c>
      <c r="Q88" s="180">
        <f>'DTC US&amp;CA - P&amp;L'!Q56+'DTC EU - P&amp;L'!Q56</f>
        <v>1</v>
      </c>
      <c r="R88" s="180">
        <f>'DTC US&amp;CA - P&amp;L'!R56+'DTC EU - P&amp;L'!R56</f>
        <v>2</v>
      </c>
      <c r="S88" s="180">
        <f>'DTC US&amp;CA - P&amp;L'!S56+'DTC EU - P&amp;L'!S56</f>
        <v>0</v>
      </c>
      <c r="T88" s="180">
        <f>'DTC US&amp;CA - P&amp;L'!T56+'DTC EU - P&amp;L'!T56</f>
        <v>1</v>
      </c>
      <c r="U88" s="180">
        <f>'DTC US&amp;CA - P&amp;L'!U56+'DTC EU - P&amp;L'!U56</f>
        <v>1</v>
      </c>
      <c r="V88" s="180">
        <f>'DTC US&amp;CA - P&amp;L'!V56+'DTC EU - P&amp;L'!V56</f>
        <v>3</v>
      </c>
      <c r="W88" s="180">
        <f>'DTC US&amp;CA - P&amp;L'!W56+'DTC EU - P&amp;L'!W56</f>
        <v>0</v>
      </c>
      <c r="X88" s="180">
        <f>'DTC US&amp;CA - P&amp;L'!X56+'DTC EU - P&amp;L'!X56</f>
        <v>0</v>
      </c>
      <c r="Y88" s="180">
        <f>'DTC US&amp;CA - P&amp;L'!Y56+'DTC EU - P&amp;L'!Y56</f>
        <v>2</v>
      </c>
      <c r="Z88" s="180">
        <f>'DTC US&amp;CA - P&amp;L'!Z56+'DTC EU - P&amp;L'!Z56</f>
        <v>0</v>
      </c>
      <c r="AA88" s="180">
        <f>'DTC US&amp;CA - P&amp;L'!AA56+'DTC EU - P&amp;L'!AA56</f>
        <v>1</v>
      </c>
      <c r="AB88" s="180">
        <f>'DTC US&amp;CA - P&amp;L'!AB56+'DTC EU - P&amp;L'!AB56</f>
        <v>0</v>
      </c>
      <c r="AC88" s="180">
        <f>'DTC US&amp;CA - P&amp;L'!AC56+'DTC EU - P&amp;L'!AC56</f>
        <v>1</v>
      </c>
      <c r="AD88" s="180">
        <f>'DTC US&amp;CA - P&amp;L'!AD56+'DTC EU - P&amp;L'!AD56</f>
        <v>2</v>
      </c>
      <c r="AE88" s="180">
        <f>'DTC US&amp;CA - P&amp;L'!AE56+'DTC EU - P&amp;L'!AE56</f>
        <v>2</v>
      </c>
      <c r="AF88" s="180">
        <f>'DTC US&amp;CA - P&amp;L'!AF56+'DTC EU - P&amp;L'!AF56</f>
        <v>0</v>
      </c>
      <c r="AG88" s="177">
        <f t="shared" si="19"/>
        <v>31</v>
      </c>
    </row>
    <row r="89">
      <c r="A89" s="183" t="s">
        <v>240</v>
      </c>
      <c r="B89" s="180">
        <f>'DTC US&amp;CA - P&amp;L'!B57+'DTC EU - P&amp;L'!B57</f>
        <v>0</v>
      </c>
      <c r="C89" s="180">
        <f>'DTC US&amp;CA - P&amp;L'!C57+'DTC EU - P&amp;L'!C57</f>
        <v>0</v>
      </c>
      <c r="D89" s="180">
        <f>'DTC US&amp;CA - P&amp;L'!D57+'DTC EU - P&amp;L'!D57</f>
        <v>0</v>
      </c>
      <c r="E89" s="180">
        <f>'DTC US&amp;CA - P&amp;L'!E57+'DTC EU - P&amp;L'!E57</f>
        <v>0</v>
      </c>
      <c r="F89" s="180">
        <f>'DTC US&amp;CA - P&amp;L'!F57+'DTC EU - P&amp;L'!F57</f>
        <v>0</v>
      </c>
      <c r="G89" s="180">
        <f>'DTC US&amp;CA - P&amp;L'!G57+'DTC EU - P&amp;L'!G57</f>
        <v>0</v>
      </c>
      <c r="H89" s="180">
        <f>'DTC US&amp;CA - P&amp;L'!H57+'DTC EU - P&amp;L'!H57</f>
        <v>0</v>
      </c>
      <c r="I89" s="180">
        <f>'DTC US&amp;CA - P&amp;L'!I57+'DTC EU - P&amp;L'!I57</f>
        <v>0</v>
      </c>
      <c r="J89" s="180">
        <f>'DTC US&amp;CA - P&amp;L'!J57+'DTC EU - P&amp;L'!J57</f>
        <v>0</v>
      </c>
      <c r="K89" s="180">
        <f>'DTC US&amp;CA - P&amp;L'!K57+'DTC EU - P&amp;L'!K57</f>
        <v>1</v>
      </c>
      <c r="L89" s="180">
        <f>'DTC US&amp;CA - P&amp;L'!L57+'DTC EU - P&amp;L'!L57</f>
        <v>0</v>
      </c>
      <c r="M89" s="180">
        <f>'DTC US&amp;CA - P&amp;L'!M57+'DTC EU - P&amp;L'!M57</f>
        <v>0</v>
      </c>
      <c r="N89" s="180">
        <f>'DTC US&amp;CA - P&amp;L'!N57+'DTC EU - P&amp;L'!N57</f>
        <v>0</v>
      </c>
      <c r="O89" s="180">
        <f>'DTC US&amp;CA - P&amp;L'!O57+'DTC EU - P&amp;L'!O57</f>
        <v>0</v>
      </c>
      <c r="P89" s="180">
        <f>'DTC US&amp;CA - P&amp;L'!P57+'DTC EU - P&amp;L'!P57</f>
        <v>0</v>
      </c>
      <c r="Q89" s="180">
        <f>'DTC US&amp;CA - P&amp;L'!Q57+'DTC EU - P&amp;L'!Q57</f>
        <v>0</v>
      </c>
      <c r="R89" s="180">
        <f>'DTC US&amp;CA - P&amp;L'!R57+'DTC EU - P&amp;L'!R57</f>
        <v>0</v>
      </c>
      <c r="S89" s="180">
        <f>'DTC US&amp;CA - P&amp;L'!S57+'DTC EU - P&amp;L'!S57</f>
        <v>0</v>
      </c>
      <c r="T89" s="180">
        <f>'DTC US&amp;CA - P&amp;L'!T57+'DTC EU - P&amp;L'!T57</f>
        <v>0</v>
      </c>
      <c r="U89" s="180">
        <f>'DTC US&amp;CA - P&amp;L'!U57+'DTC EU - P&amp;L'!U57</f>
        <v>0</v>
      </c>
      <c r="V89" s="180">
        <f>'DTC US&amp;CA - P&amp;L'!V57+'DTC EU - P&amp;L'!V57</f>
        <v>2</v>
      </c>
      <c r="W89" s="180">
        <f>'DTC US&amp;CA - P&amp;L'!W57+'DTC EU - P&amp;L'!W57</f>
        <v>1</v>
      </c>
      <c r="X89" s="180">
        <f>'DTC US&amp;CA - P&amp;L'!X57+'DTC EU - P&amp;L'!X57</f>
        <v>0</v>
      </c>
      <c r="Y89" s="180">
        <f>'DTC US&amp;CA - P&amp;L'!Y57+'DTC EU - P&amp;L'!Y57</f>
        <v>0</v>
      </c>
      <c r="Z89" s="180">
        <f>'DTC US&amp;CA - P&amp;L'!Z57+'DTC EU - P&amp;L'!Z57</f>
        <v>1</v>
      </c>
      <c r="AA89" s="180">
        <f>'DTC US&amp;CA - P&amp;L'!AA57+'DTC EU - P&amp;L'!AA57</f>
        <v>0</v>
      </c>
      <c r="AB89" s="180">
        <f>'DTC US&amp;CA - P&amp;L'!AB57+'DTC EU - P&amp;L'!AB57</f>
        <v>0</v>
      </c>
      <c r="AC89" s="180">
        <f>'DTC US&amp;CA - P&amp;L'!AC57+'DTC EU - P&amp;L'!AC57</f>
        <v>0</v>
      </c>
      <c r="AD89" s="180">
        <f>'DTC US&amp;CA - P&amp;L'!AD57+'DTC EU - P&amp;L'!AD57</f>
        <v>0</v>
      </c>
      <c r="AE89" s="180">
        <f>'DTC US&amp;CA - P&amp;L'!AE57+'DTC EU - P&amp;L'!AE57</f>
        <v>0</v>
      </c>
      <c r="AF89" s="180">
        <f>'DTC US&amp;CA - P&amp;L'!AF57+'DTC EU - P&amp;L'!AF57</f>
        <v>1</v>
      </c>
      <c r="AG89" s="177">
        <f t="shared" si="19"/>
        <v>6</v>
      </c>
    </row>
    <row r="90">
      <c r="A90" s="183" t="s">
        <v>241</v>
      </c>
      <c r="B90" s="180">
        <f>'DTC US&amp;CA - P&amp;L'!B58+'DTC EU - P&amp;L'!B58</f>
        <v>1</v>
      </c>
      <c r="C90" s="180">
        <f>'DTC US&amp;CA - P&amp;L'!C58+'DTC EU - P&amp;L'!C58</f>
        <v>0</v>
      </c>
      <c r="D90" s="180">
        <f>'DTC US&amp;CA - P&amp;L'!D58+'DTC EU - P&amp;L'!D58</f>
        <v>0</v>
      </c>
      <c r="E90" s="180">
        <f>'DTC US&amp;CA - P&amp;L'!E58+'DTC EU - P&amp;L'!E58</f>
        <v>2</v>
      </c>
      <c r="F90" s="180">
        <f>'DTC US&amp;CA - P&amp;L'!F58+'DTC EU - P&amp;L'!F58</f>
        <v>2</v>
      </c>
      <c r="G90" s="180">
        <f>'DTC US&amp;CA - P&amp;L'!G58+'DTC EU - P&amp;L'!G58</f>
        <v>1</v>
      </c>
      <c r="H90" s="180">
        <f>'DTC US&amp;CA - P&amp;L'!H58+'DTC EU - P&amp;L'!H58</f>
        <v>0</v>
      </c>
      <c r="I90" s="180">
        <f>'DTC US&amp;CA - P&amp;L'!I58+'DTC EU - P&amp;L'!I58</f>
        <v>4</v>
      </c>
      <c r="J90" s="180">
        <f>'DTC US&amp;CA - P&amp;L'!J58+'DTC EU - P&amp;L'!J58</f>
        <v>1</v>
      </c>
      <c r="K90" s="180">
        <f>'DTC US&amp;CA - P&amp;L'!K58+'DTC EU - P&amp;L'!K58</f>
        <v>0</v>
      </c>
      <c r="L90" s="180">
        <f>'DTC US&amp;CA - P&amp;L'!L58+'DTC EU - P&amp;L'!L58</f>
        <v>1</v>
      </c>
      <c r="M90" s="180">
        <f>'DTC US&amp;CA - P&amp;L'!M58+'DTC EU - P&amp;L'!M58</f>
        <v>2</v>
      </c>
      <c r="N90" s="180">
        <f>'DTC US&amp;CA - P&amp;L'!N58+'DTC EU - P&amp;L'!N58</f>
        <v>0</v>
      </c>
      <c r="O90" s="180">
        <f>'DTC US&amp;CA - P&amp;L'!O58+'DTC EU - P&amp;L'!O58</f>
        <v>1</v>
      </c>
      <c r="P90" s="180">
        <f>'DTC US&amp;CA - P&amp;L'!P58+'DTC EU - P&amp;L'!P58</f>
        <v>1</v>
      </c>
      <c r="Q90" s="180">
        <f>'DTC US&amp;CA - P&amp;L'!Q58+'DTC EU - P&amp;L'!Q58</f>
        <v>1</v>
      </c>
      <c r="R90" s="180">
        <f>'DTC US&amp;CA - P&amp;L'!R58+'DTC EU - P&amp;L'!R58</f>
        <v>1</v>
      </c>
      <c r="S90" s="180">
        <f>'DTC US&amp;CA - P&amp;L'!S58+'DTC EU - P&amp;L'!S58</f>
        <v>1</v>
      </c>
      <c r="T90" s="180">
        <f>'DTC US&amp;CA - P&amp;L'!T58+'DTC EU - P&amp;L'!T58</f>
        <v>2</v>
      </c>
      <c r="U90" s="180">
        <f>'DTC US&amp;CA - P&amp;L'!U58+'DTC EU - P&amp;L'!U58</f>
        <v>0</v>
      </c>
      <c r="V90" s="180">
        <f>'DTC US&amp;CA - P&amp;L'!V58+'DTC EU - P&amp;L'!V58</f>
        <v>1</v>
      </c>
      <c r="W90" s="180">
        <f>'DTC US&amp;CA - P&amp;L'!W58+'DTC EU - P&amp;L'!W58</f>
        <v>0</v>
      </c>
      <c r="X90" s="180">
        <f>'DTC US&amp;CA - P&amp;L'!X58+'DTC EU - P&amp;L'!X58</f>
        <v>1</v>
      </c>
      <c r="Y90" s="180">
        <f>'DTC US&amp;CA - P&amp;L'!Y58+'DTC EU - P&amp;L'!Y58</f>
        <v>1</v>
      </c>
      <c r="Z90" s="180">
        <f>'DTC US&amp;CA - P&amp;L'!Z58+'DTC EU - P&amp;L'!Z58</f>
        <v>0</v>
      </c>
      <c r="AA90" s="180">
        <f>'DTC US&amp;CA - P&amp;L'!AA58+'DTC EU - P&amp;L'!AA58</f>
        <v>1</v>
      </c>
      <c r="AB90" s="180">
        <f>'DTC US&amp;CA - P&amp;L'!AB58+'DTC EU - P&amp;L'!AB58</f>
        <v>3</v>
      </c>
      <c r="AC90" s="180">
        <f>'DTC US&amp;CA - P&amp;L'!AC58+'DTC EU - P&amp;L'!AC58</f>
        <v>1</v>
      </c>
      <c r="AD90" s="180">
        <f>'DTC US&amp;CA - P&amp;L'!AD58+'DTC EU - P&amp;L'!AD58</f>
        <v>2</v>
      </c>
      <c r="AE90" s="180">
        <f>'DTC US&amp;CA - P&amp;L'!AE58+'DTC EU - P&amp;L'!AE58</f>
        <v>0</v>
      </c>
      <c r="AF90" s="180">
        <f>'DTC US&amp;CA - P&amp;L'!AF58+'DTC EU - P&amp;L'!AF58</f>
        <v>1</v>
      </c>
      <c r="AG90" s="177">
        <f t="shared" si="19"/>
        <v>32</v>
      </c>
    </row>
    <row r="91">
      <c r="A91" s="183" t="s">
        <v>242</v>
      </c>
      <c r="B91" s="180">
        <f>'DTC US&amp;CA - P&amp;L'!B59+'DTC EU - P&amp;L'!B59</f>
        <v>0</v>
      </c>
      <c r="C91" s="180">
        <f>'DTC US&amp;CA - P&amp;L'!C59+'DTC EU - P&amp;L'!C59</f>
        <v>0</v>
      </c>
      <c r="D91" s="180">
        <f>'DTC US&amp;CA - P&amp;L'!D59+'DTC EU - P&amp;L'!D59</f>
        <v>0</v>
      </c>
      <c r="E91" s="180">
        <f>'DTC US&amp;CA - P&amp;L'!E59+'DTC EU - P&amp;L'!E59</f>
        <v>0</v>
      </c>
      <c r="F91" s="180">
        <f>'DTC US&amp;CA - P&amp;L'!F59+'DTC EU - P&amp;L'!F59</f>
        <v>0</v>
      </c>
      <c r="G91" s="180">
        <f>'DTC US&amp;CA - P&amp;L'!G59+'DTC EU - P&amp;L'!G59</f>
        <v>0</v>
      </c>
      <c r="H91" s="180">
        <f>'DTC US&amp;CA - P&amp;L'!H59+'DTC EU - P&amp;L'!H59</f>
        <v>0</v>
      </c>
      <c r="I91" s="180">
        <f>'DTC US&amp;CA - P&amp;L'!I59+'DTC EU - P&amp;L'!I59</f>
        <v>0</v>
      </c>
      <c r="J91" s="180">
        <f>'DTC US&amp;CA - P&amp;L'!J59+'DTC EU - P&amp;L'!J59</f>
        <v>0</v>
      </c>
      <c r="K91" s="180">
        <f>'DTC US&amp;CA - P&amp;L'!K59+'DTC EU - P&amp;L'!K59</f>
        <v>0</v>
      </c>
      <c r="L91" s="180">
        <f>'DTC US&amp;CA - P&amp;L'!L59+'DTC EU - P&amp;L'!L59</f>
        <v>0</v>
      </c>
      <c r="M91" s="180">
        <f>'DTC US&amp;CA - P&amp;L'!M59+'DTC EU - P&amp;L'!M59</f>
        <v>0</v>
      </c>
      <c r="N91" s="180">
        <f>'DTC US&amp;CA - P&amp;L'!N59+'DTC EU - P&amp;L'!N59</f>
        <v>1</v>
      </c>
      <c r="O91" s="180">
        <f>'DTC US&amp;CA - P&amp;L'!O59+'DTC EU - P&amp;L'!O59</f>
        <v>0</v>
      </c>
      <c r="P91" s="180">
        <f>'DTC US&amp;CA - P&amp;L'!P59+'DTC EU - P&amp;L'!P59</f>
        <v>0</v>
      </c>
      <c r="Q91" s="180">
        <f>'DTC US&amp;CA - P&amp;L'!Q59+'DTC EU - P&amp;L'!Q59</f>
        <v>1</v>
      </c>
      <c r="R91" s="180">
        <f>'DTC US&amp;CA - P&amp;L'!R59+'DTC EU - P&amp;L'!R59</f>
        <v>0</v>
      </c>
      <c r="S91" s="180">
        <f>'DTC US&amp;CA - P&amp;L'!S59+'DTC EU - P&amp;L'!S59</f>
        <v>1</v>
      </c>
      <c r="T91" s="180">
        <f>'DTC US&amp;CA - P&amp;L'!T59+'DTC EU - P&amp;L'!T59</f>
        <v>0</v>
      </c>
      <c r="U91" s="180">
        <f>'DTC US&amp;CA - P&amp;L'!U59+'DTC EU - P&amp;L'!U59</f>
        <v>1</v>
      </c>
      <c r="V91" s="180">
        <f>'DTC US&amp;CA - P&amp;L'!V59+'DTC EU - P&amp;L'!V59</f>
        <v>0</v>
      </c>
      <c r="W91" s="180">
        <f>'DTC US&amp;CA - P&amp;L'!W59+'DTC EU - P&amp;L'!W59</f>
        <v>0</v>
      </c>
      <c r="X91" s="180">
        <f>'DTC US&amp;CA - P&amp;L'!X59+'DTC EU - P&amp;L'!X59</f>
        <v>1</v>
      </c>
      <c r="Y91" s="180">
        <f>'DTC US&amp;CA - P&amp;L'!Y59+'DTC EU - P&amp;L'!Y59</f>
        <v>0</v>
      </c>
      <c r="Z91" s="180">
        <f>'DTC US&amp;CA - P&amp;L'!Z59+'DTC EU - P&amp;L'!Z59</f>
        <v>1</v>
      </c>
      <c r="AA91" s="180">
        <f>'DTC US&amp;CA - P&amp;L'!AA59+'DTC EU - P&amp;L'!AA59</f>
        <v>0</v>
      </c>
      <c r="AB91" s="180">
        <f>'DTC US&amp;CA - P&amp;L'!AB59+'DTC EU - P&amp;L'!AB59</f>
        <v>1</v>
      </c>
      <c r="AC91" s="180">
        <f>'DTC US&amp;CA - P&amp;L'!AC59+'DTC EU - P&amp;L'!AC59</f>
        <v>0</v>
      </c>
      <c r="AD91" s="180">
        <f>'DTC US&amp;CA - P&amp;L'!AD59+'DTC EU - P&amp;L'!AD59</f>
        <v>0</v>
      </c>
      <c r="AE91" s="180">
        <f>'DTC US&amp;CA - P&amp;L'!AE59+'DTC EU - P&amp;L'!AE59</f>
        <v>0</v>
      </c>
      <c r="AF91" s="180">
        <f>'DTC US&amp;CA - P&amp;L'!AF59+'DTC EU - P&amp;L'!AF59</f>
        <v>0</v>
      </c>
      <c r="AG91" s="177">
        <f t="shared" si="19"/>
        <v>7</v>
      </c>
    </row>
    <row r="92">
      <c r="A92" s="181" t="s">
        <v>243</v>
      </c>
      <c r="B92" s="182">
        <f t="shared" ref="B92:AF92" si="20">SUM(B84:B91)</f>
        <v>20</v>
      </c>
      <c r="C92" s="182">
        <f t="shared" si="20"/>
        <v>16</v>
      </c>
      <c r="D92" s="182">
        <f t="shared" si="20"/>
        <v>25</v>
      </c>
      <c r="E92" s="182">
        <f t="shared" si="20"/>
        <v>20</v>
      </c>
      <c r="F92" s="182">
        <f t="shared" si="20"/>
        <v>19</v>
      </c>
      <c r="G92" s="182">
        <f t="shared" si="20"/>
        <v>12</v>
      </c>
      <c r="H92" s="182">
        <f t="shared" si="20"/>
        <v>13</v>
      </c>
      <c r="I92" s="182">
        <f t="shared" si="20"/>
        <v>12</v>
      </c>
      <c r="J92" s="182">
        <f t="shared" si="20"/>
        <v>24</v>
      </c>
      <c r="K92" s="182">
        <f t="shared" si="20"/>
        <v>18</v>
      </c>
      <c r="L92" s="182">
        <f t="shared" si="20"/>
        <v>18</v>
      </c>
      <c r="M92" s="182">
        <f t="shared" si="20"/>
        <v>15</v>
      </c>
      <c r="N92" s="182">
        <f t="shared" si="20"/>
        <v>8</v>
      </c>
      <c r="O92" s="182">
        <f t="shared" si="20"/>
        <v>17</v>
      </c>
      <c r="P92" s="182">
        <f t="shared" si="20"/>
        <v>19</v>
      </c>
      <c r="Q92" s="182">
        <f t="shared" si="20"/>
        <v>20</v>
      </c>
      <c r="R92" s="182">
        <f t="shared" si="20"/>
        <v>20</v>
      </c>
      <c r="S92" s="182">
        <f t="shared" si="20"/>
        <v>17</v>
      </c>
      <c r="T92" s="182">
        <f t="shared" si="20"/>
        <v>11</v>
      </c>
      <c r="U92" s="182">
        <f t="shared" si="20"/>
        <v>11</v>
      </c>
      <c r="V92" s="182">
        <f t="shared" si="20"/>
        <v>19</v>
      </c>
      <c r="W92" s="182">
        <f t="shared" si="20"/>
        <v>10</v>
      </c>
      <c r="X92" s="182">
        <f t="shared" si="20"/>
        <v>11</v>
      </c>
      <c r="Y92" s="182">
        <f t="shared" si="20"/>
        <v>15</v>
      </c>
      <c r="Z92" s="182">
        <f t="shared" si="20"/>
        <v>15</v>
      </c>
      <c r="AA92" s="182">
        <f t="shared" si="20"/>
        <v>14</v>
      </c>
      <c r="AB92" s="182">
        <f t="shared" si="20"/>
        <v>17</v>
      </c>
      <c r="AC92" s="182">
        <f t="shared" si="20"/>
        <v>11</v>
      </c>
      <c r="AD92" s="182">
        <f t="shared" si="20"/>
        <v>14</v>
      </c>
      <c r="AE92" s="182">
        <f t="shared" si="20"/>
        <v>11</v>
      </c>
      <c r="AF92" s="182">
        <f t="shared" si="20"/>
        <v>14</v>
      </c>
      <c r="AG92" s="177">
        <f t="shared" si="19"/>
        <v>486</v>
      </c>
    </row>
    <row r="93">
      <c r="A93" s="187"/>
      <c r="AG93" s="177"/>
    </row>
    <row r="94">
      <c r="A94" s="171" t="s">
        <v>244</v>
      </c>
      <c r="AG94" s="177"/>
    </row>
    <row r="95">
      <c r="A95" s="188" t="s">
        <v>245</v>
      </c>
      <c r="B95" s="189">
        <f>'DTC US&amp;CA - P&amp;L'!B63+'DTC EU - P&amp;L'!B63</f>
        <v>0</v>
      </c>
      <c r="C95" s="189">
        <f>'DTC US&amp;CA - P&amp;L'!C63+'DTC EU - P&amp;L'!C63</f>
        <v>0</v>
      </c>
      <c r="D95" s="189">
        <f>'DTC US&amp;CA - P&amp;L'!D63+'DTC EU - P&amp;L'!D63</f>
        <v>0</v>
      </c>
      <c r="E95" s="189">
        <f>'DTC US&amp;CA - P&amp;L'!E63+'DTC EU - P&amp;L'!E63</f>
        <v>0</v>
      </c>
      <c r="F95" s="189">
        <f>'DTC US&amp;CA - P&amp;L'!F63+'DTC EU - P&amp;L'!F63</f>
        <v>0</v>
      </c>
      <c r="G95" s="189">
        <f>'DTC US&amp;CA - P&amp;L'!G63+'DTC EU - P&amp;L'!G63</f>
        <v>0</v>
      </c>
      <c r="H95" s="189">
        <f>'DTC US&amp;CA - P&amp;L'!H63+'DTC EU - P&amp;L'!H63</f>
        <v>0</v>
      </c>
      <c r="I95" s="189">
        <f>'DTC US&amp;CA - P&amp;L'!I63+'DTC EU - P&amp;L'!I63</f>
        <v>0</v>
      </c>
      <c r="J95" s="189">
        <f>'DTC US&amp;CA - P&amp;L'!J63+'DTC EU - P&amp;L'!J63</f>
        <v>0</v>
      </c>
      <c r="K95" s="189">
        <f>'DTC US&amp;CA - P&amp;L'!K63+'DTC EU - P&amp;L'!K63</f>
        <v>1</v>
      </c>
      <c r="L95" s="189">
        <f>'DTC US&amp;CA - P&amp;L'!L63+'DTC EU - P&amp;L'!L63</f>
        <v>0</v>
      </c>
      <c r="M95" s="189">
        <f>'DTC US&amp;CA - P&amp;L'!M63+'DTC EU - P&amp;L'!M63</f>
        <v>0</v>
      </c>
      <c r="N95" s="189">
        <f>'DTC US&amp;CA - P&amp;L'!N63+'DTC EU - P&amp;L'!N63</f>
        <v>1</v>
      </c>
      <c r="O95" s="189">
        <f>'DTC US&amp;CA - P&amp;L'!O63+'DTC EU - P&amp;L'!O63</f>
        <v>0</v>
      </c>
      <c r="P95" s="189">
        <f>'DTC US&amp;CA - P&amp;L'!P63+'DTC EU - P&amp;L'!P63</f>
        <v>0</v>
      </c>
      <c r="Q95" s="189">
        <f>'DTC US&amp;CA - P&amp;L'!Q63+'DTC EU - P&amp;L'!Q63</f>
        <v>0</v>
      </c>
      <c r="R95" s="189">
        <f>'DTC US&amp;CA - P&amp;L'!R63+'DTC EU - P&amp;L'!R63</f>
        <v>0</v>
      </c>
      <c r="S95" s="189">
        <f>'DTC US&amp;CA - P&amp;L'!S63+'DTC EU - P&amp;L'!S63</f>
        <v>1</v>
      </c>
      <c r="T95" s="189">
        <f>'DTC US&amp;CA - P&amp;L'!T63+'DTC EU - P&amp;L'!T63</f>
        <v>3</v>
      </c>
      <c r="U95" s="189">
        <f>'DTC US&amp;CA - P&amp;L'!U63+'DTC EU - P&amp;L'!U63</f>
        <v>0</v>
      </c>
      <c r="V95" s="189">
        <f>'DTC US&amp;CA - P&amp;L'!V63+'DTC EU - P&amp;L'!V63</f>
        <v>0</v>
      </c>
      <c r="W95" s="189">
        <f>'DTC US&amp;CA - P&amp;L'!W63+'DTC EU - P&amp;L'!W63</f>
        <v>0</v>
      </c>
      <c r="X95" s="189">
        <f>'DTC US&amp;CA - P&amp;L'!X63+'DTC EU - P&amp;L'!X63</f>
        <v>1</v>
      </c>
      <c r="Y95" s="189">
        <f>'DTC US&amp;CA - P&amp;L'!Y63+'DTC EU - P&amp;L'!Y63</f>
        <v>1</v>
      </c>
      <c r="Z95" s="189">
        <f>'DTC US&amp;CA - P&amp;L'!Z63+'DTC EU - P&amp;L'!Z63</f>
        <v>0</v>
      </c>
      <c r="AA95" s="189">
        <f>'DTC US&amp;CA - P&amp;L'!AA63+'DTC EU - P&amp;L'!AA63</f>
        <v>0</v>
      </c>
      <c r="AB95" s="189">
        <f>'DTC US&amp;CA - P&amp;L'!AB63+'DTC EU - P&amp;L'!AB63</f>
        <v>0</v>
      </c>
      <c r="AC95" s="189">
        <f>'DTC US&amp;CA - P&amp;L'!AC63+'DTC EU - P&amp;L'!AC63</f>
        <v>0</v>
      </c>
      <c r="AD95" s="189">
        <f>'DTC US&amp;CA - P&amp;L'!AD63+'DTC EU - P&amp;L'!AD63</f>
        <v>0</v>
      </c>
      <c r="AE95" s="189">
        <f>'DTC US&amp;CA - P&amp;L'!AE63+'DTC EU - P&amp;L'!AE63</f>
        <v>0</v>
      </c>
      <c r="AF95" s="189">
        <f>'DTC US&amp;CA - P&amp;L'!AF63+'DTC EU - P&amp;L'!AF63</f>
        <v>0</v>
      </c>
      <c r="AG95" s="177">
        <f>SUM(B95:AF95)</f>
        <v>8</v>
      </c>
    </row>
    <row r="96">
      <c r="A96" s="187"/>
      <c r="AG96" s="177"/>
    </row>
    <row r="97">
      <c r="A97" s="171" t="s">
        <v>246</v>
      </c>
      <c r="B97" s="190"/>
      <c r="C97" s="190"/>
      <c r="D97" s="190"/>
      <c r="E97" s="190"/>
      <c r="F97" s="190"/>
      <c r="G97" s="190"/>
      <c r="H97" s="190"/>
      <c r="I97" s="190"/>
      <c r="J97" s="190"/>
      <c r="K97" s="190"/>
      <c r="L97" s="190"/>
      <c r="M97" s="190"/>
      <c r="N97" s="190"/>
      <c r="O97" s="190"/>
      <c r="P97" s="190"/>
      <c r="Q97" s="190"/>
      <c r="R97" s="190"/>
      <c r="S97" s="190"/>
      <c r="T97" s="190"/>
      <c r="U97" s="190"/>
      <c r="V97" s="190"/>
      <c r="W97" s="190"/>
      <c r="X97" s="190"/>
      <c r="Y97" s="190"/>
      <c r="Z97" s="190"/>
      <c r="AA97" s="190"/>
      <c r="AB97" s="190"/>
      <c r="AC97" s="190"/>
      <c r="AD97" s="190"/>
      <c r="AE97" s="190"/>
      <c r="AF97" s="190"/>
      <c r="AG97" s="177"/>
    </row>
    <row r="98">
      <c r="A98" s="178" t="s">
        <v>247</v>
      </c>
      <c r="B98" s="191">
        <f t="shared" ref="B98:AF98" si="21">B57-B126</f>
        <v>42</v>
      </c>
      <c r="C98" s="191">
        <f t="shared" si="21"/>
        <v>42</v>
      </c>
      <c r="D98" s="191">
        <f t="shared" si="21"/>
        <v>32</v>
      </c>
      <c r="E98" s="191">
        <f t="shared" si="21"/>
        <v>19</v>
      </c>
      <c r="F98" s="191">
        <f t="shared" si="21"/>
        <v>19</v>
      </c>
      <c r="G98" s="191">
        <f t="shared" si="21"/>
        <v>17</v>
      </c>
      <c r="H98" s="191">
        <f t="shared" si="21"/>
        <v>21</v>
      </c>
      <c r="I98" s="191">
        <f t="shared" si="21"/>
        <v>21</v>
      </c>
      <c r="J98" s="191">
        <f t="shared" si="21"/>
        <v>27</v>
      </c>
      <c r="K98" s="191">
        <f t="shared" si="21"/>
        <v>23</v>
      </c>
      <c r="L98" s="191">
        <f t="shared" si="21"/>
        <v>21</v>
      </c>
      <c r="M98" s="191">
        <f t="shared" si="21"/>
        <v>17</v>
      </c>
      <c r="N98" s="191">
        <f t="shared" si="21"/>
        <v>11</v>
      </c>
      <c r="O98" s="191">
        <f t="shared" si="21"/>
        <v>10</v>
      </c>
      <c r="P98" s="191">
        <f t="shared" si="21"/>
        <v>7</v>
      </c>
      <c r="Q98" s="191">
        <f t="shared" si="21"/>
        <v>6</v>
      </c>
      <c r="R98" s="191">
        <f t="shared" si="21"/>
        <v>5</v>
      </c>
      <c r="S98" s="191">
        <f t="shared" si="21"/>
        <v>6</v>
      </c>
      <c r="T98" s="191">
        <f t="shared" si="21"/>
        <v>8</v>
      </c>
      <c r="U98" s="191">
        <f t="shared" si="21"/>
        <v>5</v>
      </c>
      <c r="V98" s="191">
        <f t="shared" si="21"/>
        <v>4</v>
      </c>
      <c r="W98" s="191">
        <f t="shared" si="21"/>
        <v>8</v>
      </c>
      <c r="X98" s="191">
        <f t="shared" si="21"/>
        <v>6</v>
      </c>
      <c r="Y98" s="191">
        <f t="shared" si="21"/>
        <v>4</v>
      </c>
      <c r="Z98" s="191">
        <f t="shared" si="21"/>
        <v>0</v>
      </c>
      <c r="AA98" s="191">
        <f t="shared" si="21"/>
        <v>8</v>
      </c>
      <c r="AB98" s="191">
        <f t="shared" si="21"/>
        <v>9</v>
      </c>
      <c r="AC98" s="191">
        <f t="shared" si="21"/>
        <v>20</v>
      </c>
      <c r="AD98" s="191">
        <f t="shared" si="21"/>
        <v>18</v>
      </c>
      <c r="AE98" s="191">
        <f t="shared" si="21"/>
        <v>14</v>
      </c>
      <c r="AF98" s="191">
        <f t="shared" si="21"/>
        <v>13</v>
      </c>
      <c r="AG98" s="177">
        <f t="shared" ref="AG98:AG106" si="23">SUM(B98:AF98)</f>
        <v>463</v>
      </c>
    </row>
    <row r="99">
      <c r="A99" s="178" t="s">
        <v>248</v>
      </c>
      <c r="B99" s="191">
        <f t="shared" ref="B99:AF99" si="22">B58-B127</f>
        <v>0</v>
      </c>
      <c r="C99" s="191">
        <f t="shared" si="22"/>
        <v>0</v>
      </c>
      <c r="D99" s="191">
        <f t="shared" si="22"/>
        <v>0</v>
      </c>
      <c r="E99" s="191">
        <f t="shared" si="22"/>
        <v>0</v>
      </c>
      <c r="F99" s="191">
        <f t="shared" si="22"/>
        <v>0</v>
      </c>
      <c r="G99" s="191">
        <f t="shared" si="22"/>
        <v>0</v>
      </c>
      <c r="H99" s="191">
        <f t="shared" si="22"/>
        <v>0</v>
      </c>
      <c r="I99" s="191">
        <f t="shared" si="22"/>
        <v>0</v>
      </c>
      <c r="J99" s="191">
        <f t="shared" si="22"/>
        <v>0</v>
      </c>
      <c r="K99" s="191">
        <f t="shared" si="22"/>
        <v>0</v>
      </c>
      <c r="L99" s="191">
        <f t="shared" si="22"/>
        <v>0</v>
      </c>
      <c r="M99" s="191">
        <f t="shared" si="22"/>
        <v>0</v>
      </c>
      <c r="N99" s="191">
        <f t="shared" si="22"/>
        <v>0</v>
      </c>
      <c r="O99" s="191">
        <f t="shared" si="22"/>
        <v>0</v>
      </c>
      <c r="P99" s="191">
        <f t="shared" si="22"/>
        <v>0</v>
      </c>
      <c r="Q99" s="191">
        <f t="shared" si="22"/>
        <v>0</v>
      </c>
      <c r="R99" s="191">
        <f t="shared" si="22"/>
        <v>0</v>
      </c>
      <c r="S99" s="191">
        <f t="shared" si="22"/>
        <v>0</v>
      </c>
      <c r="T99" s="191">
        <f t="shared" si="22"/>
        <v>0</v>
      </c>
      <c r="U99" s="191">
        <f t="shared" si="22"/>
        <v>0</v>
      </c>
      <c r="V99" s="191">
        <f t="shared" si="22"/>
        <v>0</v>
      </c>
      <c r="W99" s="191">
        <f t="shared" si="22"/>
        <v>0</v>
      </c>
      <c r="X99" s="191">
        <f t="shared" si="22"/>
        <v>0</v>
      </c>
      <c r="Y99" s="191">
        <f t="shared" si="22"/>
        <v>0</v>
      </c>
      <c r="Z99" s="191">
        <f t="shared" si="22"/>
        <v>0</v>
      </c>
      <c r="AA99" s="191">
        <f t="shared" si="22"/>
        <v>0</v>
      </c>
      <c r="AB99" s="191">
        <f t="shared" si="22"/>
        <v>0</v>
      </c>
      <c r="AC99" s="191">
        <f t="shared" si="22"/>
        <v>0</v>
      </c>
      <c r="AD99" s="191">
        <f t="shared" si="22"/>
        <v>0</v>
      </c>
      <c r="AE99" s="191">
        <f t="shared" si="22"/>
        <v>0</v>
      </c>
      <c r="AF99" s="191">
        <f t="shared" si="22"/>
        <v>0</v>
      </c>
      <c r="AG99" s="177">
        <f t="shared" si="23"/>
        <v>0</v>
      </c>
    </row>
    <row r="100">
      <c r="A100" s="178" t="s">
        <v>249</v>
      </c>
      <c r="B100" s="191">
        <f t="shared" ref="B100:AF100" si="24">B59-B128</f>
        <v>0</v>
      </c>
      <c r="C100" s="191">
        <f t="shared" si="24"/>
        <v>0</v>
      </c>
      <c r="D100" s="191">
        <f t="shared" si="24"/>
        <v>0</v>
      </c>
      <c r="E100" s="191">
        <f t="shared" si="24"/>
        <v>0</v>
      </c>
      <c r="F100" s="191">
        <f t="shared" si="24"/>
        <v>0</v>
      </c>
      <c r="G100" s="191">
        <f t="shared" si="24"/>
        <v>0</v>
      </c>
      <c r="H100" s="191">
        <f t="shared" si="24"/>
        <v>0</v>
      </c>
      <c r="I100" s="191">
        <f t="shared" si="24"/>
        <v>0</v>
      </c>
      <c r="J100" s="191">
        <f t="shared" si="24"/>
        <v>0</v>
      </c>
      <c r="K100" s="191">
        <f t="shared" si="24"/>
        <v>0</v>
      </c>
      <c r="L100" s="191">
        <f t="shared" si="24"/>
        <v>0</v>
      </c>
      <c r="M100" s="191">
        <f t="shared" si="24"/>
        <v>0</v>
      </c>
      <c r="N100" s="191">
        <f t="shared" si="24"/>
        <v>5</v>
      </c>
      <c r="O100" s="191">
        <f t="shared" si="24"/>
        <v>7</v>
      </c>
      <c r="P100" s="191">
        <f t="shared" si="24"/>
        <v>5</v>
      </c>
      <c r="Q100" s="191">
        <f t="shared" si="24"/>
        <v>5</v>
      </c>
      <c r="R100" s="191">
        <f t="shared" si="24"/>
        <v>1</v>
      </c>
      <c r="S100" s="191">
        <f t="shared" si="24"/>
        <v>3</v>
      </c>
      <c r="T100" s="191">
        <f t="shared" si="24"/>
        <v>8</v>
      </c>
      <c r="U100" s="191">
        <f t="shared" si="24"/>
        <v>4</v>
      </c>
      <c r="V100" s="191">
        <f t="shared" si="24"/>
        <v>4</v>
      </c>
      <c r="W100" s="191">
        <f t="shared" si="24"/>
        <v>6</v>
      </c>
      <c r="X100" s="191">
        <f t="shared" si="24"/>
        <v>21</v>
      </c>
      <c r="Y100" s="191">
        <f t="shared" si="24"/>
        <v>10</v>
      </c>
      <c r="Z100" s="191">
        <f t="shared" si="24"/>
        <v>24</v>
      </c>
      <c r="AA100" s="191">
        <f t="shared" si="24"/>
        <v>18</v>
      </c>
      <c r="AB100" s="191">
        <f t="shared" si="24"/>
        <v>15</v>
      </c>
      <c r="AC100" s="191">
        <f t="shared" si="24"/>
        <v>0</v>
      </c>
      <c r="AD100" s="191">
        <f t="shared" si="24"/>
        <v>0</v>
      </c>
      <c r="AE100" s="191">
        <f t="shared" si="24"/>
        <v>0</v>
      </c>
      <c r="AF100" s="191">
        <f t="shared" si="24"/>
        <v>0</v>
      </c>
      <c r="AG100" s="177">
        <f t="shared" si="23"/>
        <v>136</v>
      </c>
    </row>
    <row r="101">
      <c r="A101" s="178" t="s">
        <v>250</v>
      </c>
      <c r="B101" s="191">
        <f t="shared" ref="B101:AF101" si="25">B60-B129</f>
        <v>5</v>
      </c>
      <c r="C101" s="191">
        <f t="shared" si="25"/>
        <v>7</v>
      </c>
      <c r="D101" s="191">
        <f t="shared" si="25"/>
        <v>7</v>
      </c>
      <c r="E101" s="191">
        <f t="shared" si="25"/>
        <v>9</v>
      </c>
      <c r="F101" s="191">
        <f t="shared" si="25"/>
        <v>9</v>
      </c>
      <c r="G101" s="191">
        <f t="shared" si="25"/>
        <v>5</v>
      </c>
      <c r="H101" s="191">
        <f t="shared" si="25"/>
        <v>3</v>
      </c>
      <c r="I101" s="191">
        <f t="shared" si="25"/>
        <v>4</v>
      </c>
      <c r="J101" s="191">
        <f t="shared" si="25"/>
        <v>6</v>
      </c>
      <c r="K101" s="191">
        <f t="shared" si="25"/>
        <v>7</v>
      </c>
      <c r="L101" s="191">
        <f t="shared" si="25"/>
        <v>7</v>
      </c>
      <c r="M101" s="191">
        <f t="shared" si="25"/>
        <v>8</v>
      </c>
      <c r="N101" s="191">
        <f t="shared" si="25"/>
        <v>4</v>
      </c>
      <c r="O101" s="191">
        <f t="shared" si="25"/>
        <v>9</v>
      </c>
      <c r="P101" s="191">
        <f t="shared" si="25"/>
        <v>7</v>
      </c>
      <c r="Q101" s="191">
        <f t="shared" si="25"/>
        <v>4</v>
      </c>
      <c r="R101" s="191">
        <f t="shared" si="25"/>
        <v>2</v>
      </c>
      <c r="S101" s="191">
        <f t="shared" si="25"/>
        <v>3</v>
      </c>
      <c r="T101" s="191">
        <f t="shared" si="25"/>
        <v>1</v>
      </c>
      <c r="U101" s="191">
        <f t="shared" si="25"/>
        <v>1</v>
      </c>
      <c r="V101" s="191">
        <f t="shared" si="25"/>
        <v>4</v>
      </c>
      <c r="W101" s="191">
        <f t="shared" si="25"/>
        <v>8</v>
      </c>
      <c r="X101" s="191">
        <f t="shared" si="25"/>
        <v>11</v>
      </c>
      <c r="Y101" s="191">
        <f t="shared" si="25"/>
        <v>13</v>
      </c>
      <c r="Z101" s="191">
        <f t="shared" si="25"/>
        <v>6</v>
      </c>
      <c r="AA101" s="191">
        <f t="shared" si="25"/>
        <v>8</v>
      </c>
      <c r="AB101" s="191">
        <f t="shared" si="25"/>
        <v>15</v>
      </c>
      <c r="AC101" s="191">
        <f t="shared" si="25"/>
        <v>37</v>
      </c>
      <c r="AD101" s="191">
        <f t="shared" si="25"/>
        <v>25</v>
      </c>
      <c r="AE101" s="191">
        <f t="shared" si="25"/>
        <v>40</v>
      </c>
      <c r="AF101" s="191">
        <f t="shared" si="25"/>
        <v>30</v>
      </c>
      <c r="AG101" s="177">
        <f t="shared" si="23"/>
        <v>305</v>
      </c>
    </row>
    <row r="102">
      <c r="A102" s="178" t="s">
        <v>251</v>
      </c>
      <c r="B102" s="191">
        <f t="shared" ref="B102:AF102" si="26">B61-B130</f>
        <v>1</v>
      </c>
      <c r="C102" s="191">
        <f t="shared" si="26"/>
        <v>0</v>
      </c>
      <c r="D102" s="191">
        <f t="shared" si="26"/>
        <v>1</v>
      </c>
      <c r="E102" s="191">
        <f t="shared" si="26"/>
        <v>1</v>
      </c>
      <c r="F102" s="191">
        <f t="shared" si="26"/>
        <v>9</v>
      </c>
      <c r="G102" s="191">
        <f t="shared" si="26"/>
        <v>7</v>
      </c>
      <c r="H102" s="191">
        <f t="shared" si="26"/>
        <v>17</v>
      </c>
      <c r="I102" s="191">
        <f t="shared" si="26"/>
        <v>11</v>
      </c>
      <c r="J102" s="191">
        <f t="shared" si="26"/>
        <v>9</v>
      </c>
      <c r="K102" s="191">
        <f t="shared" si="26"/>
        <v>8</v>
      </c>
      <c r="L102" s="191">
        <f t="shared" si="26"/>
        <v>7</v>
      </c>
      <c r="M102" s="191">
        <f t="shared" si="26"/>
        <v>8</v>
      </c>
      <c r="N102" s="191">
        <f t="shared" si="26"/>
        <v>7</v>
      </c>
      <c r="O102" s="191">
        <f t="shared" si="26"/>
        <v>7</v>
      </c>
      <c r="P102" s="191">
        <f t="shared" si="26"/>
        <v>5</v>
      </c>
      <c r="Q102" s="191">
        <f t="shared" si="26"/>
        <v>5</v>
      </c>
      <c r="R102" s="191">
        <f t="shared" si="26"/>
        <v>3</v>
      </c>
      <c r="S102" s="191">
        <f t="shared" si="26"/>
        <v>2</v>
      </c>
      <c r="T102" s="191">
        <f t="shared" si="26"/>
        <v>4</v>
      </c>
      <c r="U102" s="191">
        <f t="shared" si="26"/>
        <v>3</v>
      </c>
      <c r="V102" s="191">
        <f t="shared" si="26"/>
        <v>3</v>
      </c>
      <c r="W102" s="191">
        <f t="shared" si="26"/>
        <v>5</v>
      </c>
      <c r="X102" s="191">
        <f t="shared" si="26"/>
        <v>8</v>
      </c>
      <c r="Y102" s="191">
        <f t="shared" si="26"/>
        <v>10</v>
      </c>
      <c r="Z102" s="191">
        <f t="shared" si="26"/>
        <v>11</v>
      </c>
      <c r="AA102" s="191">
        <f t="shared" si="26"/>
        <v>15</v>
      </c>
      <c r="AB102" s="191">
        <f t="shared" si="26"/>
        <v>12</v>
      </c>
      <c r="AC102" s="191">
        <f t="shared" si="26"/>
        <v>21</v>
      </c>
      <c r="AD102" s="191">
        <f t="shared" si="26"/>
        <v>11</v>
      </c>
      <c r="AE102" s="191">
        <f t="shared" si="26"/>
        <v>18</v>
      </c>
      <c r="AF102" s="191">
        <f t="shared" si="26"/>
        <v>20</v>
      </c>
      <c r="AG102" s="177">
        <f t="shared" si="23"/>
        <v>249</v>
      </c>
    </row>
    <row r="103">
      <c r="A103" s="178" t="s">
        <v>252</v>
      </c>
      <c r="B103" s="191">
        <f t="shared" ref="B103:AF103" si="27">B62-B131</f>
        <v>0</v>
      </c>
      <c r="C103" s="191">
        <f t="shared" si="27"/>
        <v>0</v>
      </c>
      <c r="D103" s="191">
        <f t="shared" si="27"/>
        <v>0</v>
      </c>
      <c r="E103" s="191">
        <f t="shared" si="27"/>
        <v>0</v>
      </c>
      <c r="F103" s="191">
        <f t="shared" si="27"/>
        <v>0</v>
      </c>
      <c r="G103" s="191">
        <f t="shared" si="27"/>
        <v>0</v>
      </c>
      <c r="H103" s="191">
        <f t="shared" si="27"/>
        <v>0</v>
      </c>
      <c r="I103" s="191">
        <f t="shared" si="27"/>
        <v>0</v>
      </c>
      <c r="J103" s="191">
        <f t="shared" si="27"/>
        <v>0</v>
      </c>
      <c r="K103" s="191">
        <f t="shared" si="27"/>
        <v>0</v>
      </c>
      <c r="L103" s="191">
        <f t="shared" si="27"/>
        <v>0</v>
      </c>
      <c r="M103" s="191">
        <f t="shared" si="27"/>
        <v>0</v>
      </c>
      <c r="N103" s="191">
        <f t="shared" si="27"/>
        <v>0</v>
      </c>
      <c r="O103" s="191">
        <f t="shared" si="27"/>
        <v>0</v>
      </c>
      <c r="P103" s="191">
        <f t="shared" si="27"/>
        <v>0</v>
      </c>
      <c r="Q103" s="191">
        <f t="shared" si="27"/>
        <v>0</v>
      </c>
      <c r="R103" s="191">
        <f t="shared" si="27"/>
        <v>0</v>
      </c>
      <c r="S103" s="191">
        <f t="shared" si="27"/>
        <v>0</v>
      </c>
      <c r="T103" s="191">
        <f t="shared" si="27"/>
        <v>0</v>
      </c>
      <c r="U103" s="191">
        <f t="shared" si="27"/>
        <v>0</v>
      </c>
      <c r="V103" s="191">
        <f t="shared" si="27"/>
        <v>0</v>
      </c>
      <c r="W103" s="191">
        <f t="shared" si="27"/>
        <v>0</v>
      </c>
      <c r="X103" s="191">
        <f t="shared" si="27"/>
        <v>0</v>
      </c>
      <c r="Y103" s="191">
        <f t="shared" si="27"/>
        <v>0</v>
      </c>
      <c r="Z103" s="191">
        <f t="shared" si="27"/>
        <v>0</v>
      </c>
      <c r="AA103" s="191">
        <f t="shared" si="27"/>
        <v>0</v>
      </c>
      <c r="AB103" s="191">
        <f t="shared" si="27"/>
        <v>0</v>
      </c>
      <c r="AC103" s="191">
        <f t="shared" si="27"/>
        <v>0</v>
      </c>
      <c r="AD103" s="191">
        <f t="shared" si="27"/>
        <v>0</v>
      </c>
      <c r="AE103" s="191">
        <f t="shared" si="27"/>
        <v>0</v>
      </c>
      <c r="AF103" s="191">
        <f t="shared" si="27"/>
        <v>0</v>
      </c>
      <c r="AG103" s="177">
        <f t="shared" si="23"/>
        <v>0</v>
      </c>
    </row>
    <row r="104">
      <c r="A104" s="178" t="s">
        <v>253</v>
      </c>
      <c r="B104" s="191">
        <f t="shared" ref="B104:AF104" si="28">B63-B132</f>
        <v>3</v>
      </c>
      <c r="C104" s="191">
        <f t="shared" si="28"/>
        <v>1</v>
      </c>
      <c r="D104" s="191">
        <f t="shared" si="28"/>
        <v>11</v>
      </c>
      <c r="E104" s="191">
        <f t="shared" si="28"/>
        <v>29</v>
      </c>
      <c r="F104" s="191">
        <f t="shared" si="28"/>
        <v>25</v>
      </c>
      <c r="G104" s="191">
        <f t="shared" si="28"/>
        <v>27</v>
      </c>
      <c r="H104" s="191">
        <f t="shared" si="28"/>
        <v>24</v>
      </c>
      <c r="I104" s="191">
        <f t="shared" si="28"/>
        <v>34</v>
      </c>
      <c r="J104" s="191">
        <f t="shared" si="28"/>
        <v>22</v>
      </c>
      <c r="K104" s="191">
        <f t="shared" si="28"/>
        <v>20</v>
      </c>
      <c r="L104" s="191">
        <f t="shared" si="28"/>
        <v>55</v>
      </c>
      <c r="M104" s="191">
        <f t="shared" si="28"/>
        <v>41</v>
      </c>
      <c r="N104" s="191">
        <f t="shared" si="28"/>
        <v>22</v>
      </c>
      <c r="O104" s="191">
        <f t="shared" si="28"/>
        <v>31</v>
      </c>
      <c r="P104" s="191">
        <f t="shared" si="28"/>
        <v>17</v>
      </c>
      <c r="Q104" s="191">
        <f t="shared" si="28"/>
        <v>14</v>
      </c>
      <c r="R104" s="191">
        <f t="shared" si="28"/>
        <v>37</v>
      </c>
      <c r="S104" s="191">
        <f t="shared" si="28"/>
        <v>64</v>
      </c>
      <c r="T104" s="191">
        <f t="shared" si="28"/>
        <v>59</v>
      </c>
      <c r="U104" s="191">
        <f t="shared" si="28"/>
        <v>51</v>
      </c>
      <c r="V104" s="191">
        <f t="shared" si="28"/>
        <v>54</v>
      </c>
      <c r="W104" s="191">
        <f t="shared" si="28"/>
        <v>47</v>
      </c>
      <c r="X104" s="191">
        <f t="shared" si="28"/>
        <v>67</v>
      </c>
      <c r="Y104" s="191">
        <f t="shared" si="28"/>
        <v>67</v>
      </c>
      <c r="Z104" s="191">
        <f t="shared" si="28"/>
        <v>66</v>
      </c>
      <c r="AA104" s="191">
        <f t="shared" si="28"/>
        <v>84</v>
      </c>
      <c r="AB104" s="191">
        <f t="shared" si="28"/>
        <v>60</v>
      </c>
      <c r="AC104" s="191">
        <f t="shared" si="28"/>
        <v>62</v>
      </c>
      <c r="AD104" s="191">
        <f t="shared" si="28"/>
        <v>57</v>
      </c>
      <c r="AE104" s="191">
        <f t="shared" si="28"/>
        <v>60</v>
      </c>
      <c r="AF104" s="191">
        <f t="shared" si="28"/>
        <v>53</v>
      </c>
      <c r="AG104" s="177">
        <f t="shared" si="23"/>
        <v>1264</v>
      </c>
    </row>
    <row r="105">
      <c r="A105" s="178" t="s">
        <v>254</v>
      </c>
      <c r="B105" s="191">
        <f t="shared" ref="B105:AF105" si="29">B64-B133</f>
        <v>0</v>
      </c>
      <c r="C105" s="191">
        <f t="shared" si="29"/>
        <v>0</v>
      </c>
      <c r="D105" s="191">
        <f t="shared" si="29"/>
        <v>0</v>
      </c>
      <c r="E105" s="191">
        <f t="shared" si="29"/>
        <v>0</v>
      </c>
      <c r="F105" s="191">
        <f t="shared" si="29"/>
        <v>0</v>
      </c>
      <c r="G105" s="191">
        <f t="shared" si="29"/>
        <v>0</v>
      </c>
      <c r="H105" s="191">
        <f t="shared" si="29"/>
        <v>0</v>
      </c>
      <c r="I105" s="191">
        <f t="shared" si="29"/>
        <v>0</v>
      </c>
      <c r="J105" s="191">
        <f t="shared" si="29"/>
        <v>0</v>
      </c>
      <c r="K105" s="191">
        <f t="shared" si="29"/>
        <v>0</v>
      </c>
      <c r="L105" s="191">
        <f t="shared" si="29"/>
        <v>0</v>
      </c>
      <c r="M105" s="191">
        <f t="shared" si="29"/>
        <v>0</v>
      </c>
      <c r="N105" s="191">
        <f t="shared" si="29"/>
        <v>0</v>
      </c>
      <c r="O105" s="191">
        <f t="shared" si="29"/>
        <v>0</v>
      </c>
      <c r="P105" s="191">
        <f t="shared" si="29"/>
        <v>0</v>
      </c>
      <c r="Q105" s="191">
        <f t="shared" si="29"/>
        <v>0</v>
      </c>
      <c r="R105" s="191">
        <f t="shared" si="29"/>
        <v>0</v>
      </c>
      <c r="S105" s="191">
        <f t="shared" si="29"/>
        <v>0</v>
      </c>
      <c r="T105" s="191">
        <f t="shared" si="29"/>
        <v>0</v>
      </c>
      <c r="U105" s="191">
        <f t="shared" si="29"/>
        <v>0</v>
      </c>
      <c r="V105" s="191">
        <f t="shared" si="29"/>
        <v>0</v>
      </c>
      <c r="W105" s="191">
        <f t="shared" si="29"/>
        <v>0</v>
      </c>
      <c r="X105" s="191">
        <f t="shared" si="29"/>
        <v>0</v>
      </c>
      <c r="Y105" s="191">
        <f t="shared" si="29"/>
        <v>0</v>
      </c>
      <c r="Z105" s="191">
        <f t="shared" si="29"/>
        <v>0</v>
      </c>
      <c r="AA105" s="191">
        <f t="shared" si="29"/>
        <v>0</v>
      </c>
      <c r="AB105" s="191">
        <f t="shared" si="29"/>
        <v>0</v>
      </c>
      <c r="AC105" s="191">
        <f t="shared" si="29"/>
        <v>0</v>
      </c>
      <c r="AD105" s="191">
        <f t="shared" si="29"/>
        <v>0</v>
      </c>
      <c r="AE105" s="191">
        <f t="shared" si="29"/>
        <v>0</v>
      </c>
      <c r="AF105" s="191">
        <f t="shared" si="29"/>
        <v>0</v>
      </c>
      <c r="AG105" s="177">
        <f t="shared" si="23"/>
        <v>0</v>
      </c>
    </row>
    <row r="106">
      <c r="A106" s="181" t="s">
        <v>219</v>
      </c>
      <c r="B106" s="192">
        <f t="shared" ref="B106:AF106" si="30">SUM(B98:B105)</f>
        <v>51</v>
      </c>
      <c r="C106" s="192">
        <f t="shared" si="30"/>
        <v>50</v>
      </c>
      <c r="D106" s="192">
        <f t="shared" si="30"/>
        <v>51</v>
      </c>
      <c r="E106" s="192">
        <f t="shared" si="30"/>
        <v>58</v>
      </c>
      <c r="F106" s="192">
        <f t="shared" si="30"/>
        <v>62</v>
      </c>
      <c r="G106" s="192">
        <f t="shared" si="30"/>
        <v>56</v>
      </c>
      <c r="H106" s="192">
        <f t="shared" si="30"/>
        <v>65</v>
      </c>
      <c r="I106" s="192">
        <f t="shared" si="30"/>
        <v>70</v>
      </c>
      <c r="J106" s="192">
        <f t="shared" si="30"/>
        <v>64</v>
      </c>
      <c r="K106" s="192">
        <f t="shared" si="30"/>
        <v>58</v>
      </c>
      <c r="L106" s="192">
        <f t="shared" si="30"/>
        <v>90</v>
      </c>
      <c r="M106" s="192">
        <f t="shared" si="30"/>
        <v>74</v>
      </c>
      <c r="N106" s="192">
        <f t="shared" si="30"/>
        <v>49</v>
      </c>
      <c r="O106" s="192">
        <f t="shared" si="30"/>
        <v>64</v>
      </c>
      <c r="P106" s="192">
        <f t="shared" si="30"/>
        <v>41</v>
      </c>
      <c r="Q106" s="192">
        <f t="shared" si="30"/>
        <v>34</v>
      </c>
      <c r="R106" s="192">
        <f t="shared" si="30"/>
        <v>48</v>
      </c>
      <c r="S106" s="192">
        <f t="shared" si="30"/>
        <v>78</v>
      </c>
      <c r="T106" s="192">
        <f t="shared" si="30"/>
        <v>80</v>
      </c>
      <c r="U106" s="192">
        <f t="shared" si="30"/>
        <v>64</v>
      </c>
      <c r="V106" s="192">
        <f t="shared" si="30"/>
        <v>69</v>
      </c>
      <c r="W106" s="192">
        <f t="shared" si="30"/>
        <v>74</v>
      </c>
      <c r="X106" s="192">
        <f t="shared" si="30"/>
        <v>113</v>
      </c>
      <c r="Y106" s="192">
        <f t="shared" si="30"/>
        <v>104</v>
      </c>
      <c r="Z106" s="192">
        <f t="shared" si="30"/>
        <v>107</v>
      </c>
      <c r="AA106" s="192">
        <f t="shared" si="30"/>
        <v>133</v>
      </c>
      <c r="AB106" s="192">
        <f t="shared" si="30"/>
        <v>111</v>
      </c>
      <c r="AC106" s="192">
        <f t="shared" si="30"/>
        <v>140</v>
      </c>
      <c r="AD106" s="192">
        <f t="shared" si="30"/>
        <v>111</v>
      </c>
      <c r="AE106" s="192">
        <f t="shared" si="30"/>
        <v>132</v>
      </c>
      <c r="AF106" s="192">
        <f t="shared" si="30"/>
        <v>116</v>
      </c>
      <c r="AG106" s="177">
        <f t="shared" si="23"/>
        <v>2417</v>
      </c>
    </row>
    <row r="107">
      <c r="A107" s="134"/>
      <c r="B107" s="135"/>
      <c r="C107" s="135"/>
      <c r="D107" s="135"/>
      <c r="E107" s="135"/>
      <c r="F107" s="135"/>
      <c r="G107" s="135"/>
      <c r="H107" s="135"/>
      <c r="I107" s="135"/>
      <c r="J107" s="135"/>
      <c r="K107" s="135"/>
      <c r="L107" s="135"/>
      <c r="M107" s="135"/>
      <c r="N107" s="135"/>
      <c r="O107" s="135"/>
      <c r="P107" s="135"/>
      <c r="Q107" s="135"/>
      <c r="R107" s="135"/>
      <c r="S107" s="135"/>
      <c r="T107" s="135"/>
      <c r="U107" s="135"/>
      <c r="V107" s="135"/>
      <c r="W107" s="135"/>
      <c r="X107" s="135"/>
      <c r="Y107" s="135"/>
      <c r="Z107" s="135"/>
      <c r="AA107" s="135"/>
      <c r="AB107" s="135"/>
      <c r="AC107" s="135"/>
      <c r="AD107" s="135"/>
      <c r="AE107" s="135"/>
      <c r="AF107" s="135"/>
      <c r="AG107" s="177"/>
    </row>
    <row r="108">
      <c r="A108" s="193" t="s">
        <v>255</v>
      </c>
      <c r="B108" s="191">
        <f t="shared" ref="B108:AF108" si="31">B67-B136</f>
        <v>0</v>
      </c>
      <c r="C108" s="191">
        <f t="shared" si="31"/>
        <v>0</v>
      </c>
      <c r="D108" s="191">
        <f t="shared" si="31"/>
        <v>0</v>
      </c>
      <c r="E108" s="191">
        <f t="shared" si="31"/>
        <v>0</v>
      </c>
      <c r="F108" s="191">
        <f t="shared" si="31"/>
        <v>0</v>
      </c>
      <c r="G108" s="191">
        <f t="shared" si="31"/>
        <v>0</v>
      </c>
      <c r="H108" s="191">
        <f t="shared" si="31"/>
        <v>0</v>
      </c>
      <c r="I108" s="191">
        <f t="shared" si="31"/>
        <v>0</v>
      </c>
      <c r="J108" s="191">
        <f t="shared" si="31"/>
        <v>0</v>
      </c>
      <c r="K108" s="191">
        <f t="shared" si="31"/>
        <v>0</v>
      </c>
      <c r="L108" s="191">
        <f t="shared" si="31"/>
        <v>0</v>
      </c>
      <c r="M108" s="191">
        <f t="shared" si="31"/>
        <v>0</v>
      </c>
      <c r="N108" s="191">
        <f t="shared" si="31"/>
        <v>0</v>
      </c>
      <c r="O108" s="191">
        <f t="shared" si="31"/>
        <v>0</v>
      </c>
      <c r="P108" s="191">
        <f t="shared" si="31"/>
        <v>0</v>
      </c>
      <c r="Q108" s="191">
        <f t="shared" si="31"/>
        <v>0</v>
      </c>
      <c r="R108" s="191">
        <f t="shared" si="31"/>
        <v>0</v>
      </c>
      <c r="S108" s="191">
        <f t="shared" si="31"/>
        <v>0</v>
      </c>
      <c r="T108" s="191">
        <f t="shared" si="31"/>
        <v>0</v>
      </c>
      <c r="U108" s="191">
        <f t="shared" si="31"/>
        <v>0</v>
      </c>
      <c r="V108" s="191">
        <f t="shared" si="31"/>
        <v>0</v>
      </c>
      <c r="W108" s="191">
        <f t="shared" si="31"/>
        <v>0</v>
      </c>
      <c r="X108" s="191">
        <f t="shared" si="31"/>
        <v>0</v>
      </c>
      <c r="Y108" s="191">
        <f t="shared" si="31"/>
        <v>0</v>
      </c>
      <c r="Z108" s="191">
        <f t="shared" si="31"/>
        <v>0</v>
      </c>
      <c r="AA108" s="191">
        <f t="shared" si="31"/>
        <v>0</v>
      </c>
      <c r="AB108" s="191">
        <f t="shared" si="31"/>
        <v>0</v>
      </c>
      <c r="AC108" s="191">
        <f t="shared" si="31"/>
        <v>0</v>
      </c>
      <c r="AD108" s="191">
        <f t="shared" si="31"/>
        <v>0</v>
      </c>
      <c r="AE108" s="191">
        <f t="shared" si="31"/>
        <v>0</v>
      </c>
      <c r="AF108" s="191">
        <f t="shared" si="31"/>
        <v>0</v>
      </c>
      <c r="AG108" s="177">
        <f t="shared" ref="AG108:AG110" si="33">SUM(B108:AF108)</f>
        <v>0</v>
      </c>
    </row>
    <row r="109">
      <c r="A109" s="193" t="s">
        <v>256</v>
      </c>
      <c r="B109" s="191">
        <f t="shared" ref="B109:AF109" si="32">B68-B137</f>
        <v>0</v>
      </c>
      <c r="C109" s="191">
        <f t="shared" si="32"/>
        <v>0</v>
      </c>
      <c r="D109" s="191">
        <f t="shared" si="32"/>
        <v>0</v>
      </c>
      <c r="E109" s="191">
        <f t="shared" si="32"/>
        <v>0</v>
      </c>
      <c r="F109" s="191">
        <f t="shared" si="32"/>
        <v>0</v>
      </c>
      <c r="G109" s="191">
        <f t="shared" si="32"/>
        <v>0</v>
      </c>
      <c r="H109" s="191">
        <f t="shared" si="32"/>
        <v>0</v>
      </c>
      <c r="I109" s="191">
        <f t="shared" si="32"/>
        <v>0</v>
      </c>
      <c r="J109" s="191">
        <f t="shared" si="32"/>
        <v>0</v>
      </c>
      <c r="K109" s="191">
        <f t="shared" si="32"/>
        <v>0</v>
      </c>
      <c r="L109" s="191">
        <f t="shared" si="32"/>
        <v>0</v>
      </c>
      <c r="M109" s="191">
        <f t="shared" si="32"/>
        <v>0</v>
      </c>
      <c r="N109" s="191">
        <f t="shared" si="32"/>
        <v>0</v>
      </c>
      <c r="O109" s="191">
        <f t="shared" si="32"/>
        <v>0</v>
      </c>
      <c r="P109" s="191">
        <f t="shared" si="32"/>
        <v>0</v>
      </c>
      <c r="Q109" s="191">
        <f t="shared" si="32"/>
        <v>0</v>
      </c>
      <c r="R109" s="191">
        <f t="shared" si="32"/>
        <v>0</v>
      </c>
      <c r="S109" s="191">
        <f t="shared" si="32"/>
        <v>0</v>
      </c>
      <c r="T109" s="191">
        <f t="shared" si="32"/>
        <v>0</v>
      </c>
      <c r="U109" s="191">
        <f t="shared" si="32"/>
        <v>0</v>
      </c>
      <c r="V109" s="191">
        <f t="shared" si="32"/>
        <v>0</v>
      </c>
      <c r="W109" s="191">
        <f t="shared" si="32"/>
        <v>0</v>
      </c>
      <c r="X109" s="191">
        <f t="shared" si="32"/>
        <v>0</v>
      </c>
      <c r="Y109" s="191">
        <f t="shared" si="32"/>
        <v>0</v>
      </c>
      <c r="Z109" s="191">
        <f t="shared" si="32"/>
        <v>0</v>
      </c>
      <c r="AA109" s="191">
        <f t="shared" si="32"/>
        <v>0</v>
      </c>
      <c r="AB109" s="191">
        <f t="shared" si="32"/>
        <v>0</v>
      </c>
      <c r="AC109" s="191">
        <f t="shared" si="32"/>
        <v>0</v>
      </c>
      <c r="AD109" s="191">
        <f t="shared" si="32"/>
        <v>0</v>
      </c>
      <c r="AE109" s="191">
        <f t="shared" si="32"/>
        <v>0</v>
      </c>
      <c r="AF109" s="191">
        <f t="shared" si="32"/>
        <v>0</v>
      </c>
      <c r="AG109" s="177">
        <f t="shared" si="33"/>
        <v>0</v>
      </c>
    </row>
    <row r="110">
      <c r="A110" s="181" t="s">
        <v>222</v>
      </c>
      <c r="B110" s="182">
        <f t="shared" ref="B110:AF110" si="34">SUM(B108:B109)</f>
        <v>0</v>
      </c>
      <c r="C110" s="182">
        <f t="shared" si="34"/>
        <v>0</v>
      </c>
      <c r="D110" s="182">
        <f t="shared" si="34"/>
        <v>0</v>
      </c>
      <c r="E110" s="182">
        <f t="shared" si="34"/>
        <v>0</v>
      </c>
      <c r="F110" s="182">
        <f t="shared" si="34"/>
        <v>0</v>
      </c>
      <c r="G110" s="182">
        <f t="shared" si="34"/>
        <v>0</v>
      </c>
      <c r="H110" s="182">
        <f t="shared" si="34"/>
        <v>0</v>
      </c>
      <c r="I110" s="182">
        <f t="shared" si="34"/>
        <v>0</v>
      </c>
      <c r="J110" s="182">
        <f t="shared" si="34"/>
        <v>0</v>
      </c>
      <c r="K110" s="182">
        <f t="shared" si="34"/>
        <v>0</v>
      </c>
      <c r="L110" s="182">
        <f t="shared" si="34"/>
        <v>0</v>
      </c>
      <c r="M110" s="182">
        <f t="shared" si="34"/>
        <v>0</v>
      </c>
      <c r="N110" s="182">
        <f t="shared" si="34"/>
        <v>0</v>
      </c>
      <c r="O110" s="182">
        <f t="shared" si="34"/>
        <v>0</v>
      </c>
      <c r="P110" s="182">
        <f t="shared" si="34"/>
        <v>0</v>
      </c>
      <c r="Q110" s="182">
        <f t="shared" si="34"/>
        <v>0</v>
      </c>
      <c r="R110" s="182">
        <f t="shared" si="34"/>
        <v>0</v>
      </c>
      <c r="S110" s="182">
        <f t="shared" si="34"/>
        <v>0</v>
      </c>
      <c r="T110" s="182">
        <f t="shared" si="34"/>
        <v>0</v>
      </c>
      <c r="U110" s="182">
        <f t="shared" si="34"/>
        <v>0</v>
      </c>
      <c r="V110" s="182">
        <f t="shared" si="34"/>
        <v>0</v>
      </c>
      <c r="W110" s="182">
        <f t="shared" si="34"/>
        <v>0</v>
      </c>
      <c r="X110" s="182">
        <f t="shared" si="34"/>
        <v>0</v>
      </c>
      <c r="Y110" s="182">
        <f t="shared" si="34"/>
        <v>0</v>
      </c>
      <c r="Z110" s="182">
        <f t="shared" si="34"/>
        <v>0</v>
      </c>
      <c r="AA110" s="182">
        <f t="shared" si="34"/>
        <v>0</v>
      </c>
      <c r="AB110" s="182">
        <f t="shared" si="34"/>
        <v>0</v>
      </c>
      <c r="AC110" s="182">
        <f t="shared" si="34"/>
        <v>0</v>
      </c>
      <c r="AD110" s="182">
        <f t="shared" si="34"/>
        <v>0</v>
      </c>
      <c r="AE110" s="182">
        <f t="shared" si="34"/>
        <v>0</v>
      </c>
      <c r="AF110" s="182">
        <f t="shared" si="34"/>
        <v>0</v>
      </c>
      <c r="AG110" s="177">
        <f t="shared" si="33"/>
        <v>0</v>
      </c>
    </row>
    <row r="111">
      <c r="A111" s="127"/>
      <c r="AG111" s="177"/>
    </row>
    <row r="112">
      <c r="A112" s="193" t="s">
        <v>223</v>
      </c>
      <c r="B112" s="191">
        <f t="shared" ref="B112:AF112" si="35">B71-B140</f>
        <v>17</v>
      </c>
      <c r="C112" s="191">
        <f t="shared" si="35"/>
        <v>24</v>
      </c>
      <c r="D112" s="191">
        <f t="shared" si="35"/>
        <v>15</v>
      </c>
      <c r="E112" s="191">
        <f t="shared" si="35"/>
        <v>21</v>
      </c>
      <c r="F112" s="191">
        <f t="shared" si="35"/>
        <v>27</v>
      </c>
      <c r="G112" s="191">
        <f t="shared" si="35"/>
        <v>12</v>
      </c>
      <c r="H112" s="191">
        <f t="shared" si="35"/>
        <v>13</v>
      </c>
      <c r="I112" s="191">
        <f t="shared" si="35"/>
        <v>13</v>
      </c>
      <c r="J112" s="191">
        <f t="shared" si="35"/>
        <v>17</v>
      </c>
      <c r="K112" s="191">
        <f t="shared" si="35"/>
        <v>14</v>
      </c>
      <c r="L112" s="191">
        <f t="shared" si="35"/>
        <v>11</v>
      </c>
      <c r="M112" s="191">
        <f t="shared" si="35"/>
        <v>21</v>
      </c>
      <c r="N112" s="191">
        <f t="shared" si="35"/>
        <v>11</v>
      </c>
      <c r="O112" s="191">
        <f t="shared" si="35"/>
        <v>14</v>
      </c>
      <c r="P112" s="191">
        <f t="shared" si="35"/>
        <v>9</v>
      </c>
      <c r="Q112" s="191">
        <f t="shared" si="35"/>
        <v>5</v>
      </c>
      <c r="R112" s="191">
        <f t="shared" si="35"/>
        <v>7</v>
      </c>
      <c r="S112" s="191">
        <f t="shared" si="35"/>
        <v>15</v>
      </c>
      <c r="T112" s="191">
        <f t="shared" si="35"/>
        <v>18</v>
      </c>
      <c r="U112" s="191">
        <f t="shared" si="35"/>
        <v>9</v>
      </c>
      <c r="V112" s="191">
        <f t="shared" si="35"/>
        <v>13</v>
      </c>
      <c r="W112" s="191">
        <f t="shared" si="35"/>
        <v>18</v>
      </c>
      <c r="X112" s="191">
        <f t="shared" si="35"/>
        <v>45</v>
      </c>
      <c r="Y112" s="191">
        <f t="shared" si="35"/>
        <v>43</v>
      </c>
      <c r="Z112" s="191">
        <f t="shared" si="35"/>
        <v>44</v>
      </c>
      <c r="AA112" s="191">
        <f t="shared" si="35"/>
        <v>53</v>
      </c>
      <c r="AB112" s="191">
        <f t="shared" si="35"/>
        <v>26</v>
      </c>
      <c r="AC112" s="191">
        <f t="shared" si="35"/>
        <v>20</v>
      </c>
      <c r="AD112" s="191">
        <f t="shared" si="35"/>
        <v>18</v>
      </c>
      <c r="AE112" s="191">
        <f t="shared" si="35"/>
        <v>16</v>
      </c>
      <c r="AF112" s="191">
        <f t="shared" si="35"/>
        <v>12</v>
      </c>
      <c r="AG112" s="177">
        <f t="shared" ref="AG112:AG123" si="37">SUM(B112:AF112)</f>
        <v>601</v>
      </c>
    </row>
    <row r="113">
      <c r="A113" s="193" t="s">
        <v>224</v>
      </c>
      <c r="B113" s="191">
        <f t="shared" ref="B113:AF113" si="36">B72-B141</f>
        <v>14</v>
      </c>
      <c r="C113" s="191">
        <f t="shared" si="36"/>
        <v>11</v>
      </c>
      <c r="D113" s="191">
        <f t="shared" si="36"/>
        <v>16</v>
      </c>
      <c r="E113" s="191">
        <f t="shared" si="36"/>
        <v>18</v>
      </c>
      <c r="F113" s="191">
        <f t="shared" si="36"/>
        <v>21</v>
      </c>
      <c r="G113" s="191">
        <f t="shared" si="36"/>
        <v>7</v>
      </c>
      <c r="H113" s="191">
        <f t="shared" si="36"/>
        <v>12</v>
      </c>
      <c r="I113" s="191">
        <f t="shared" si="36"/>
        <v>18</v>
      </c>
      <c r="J113" s="191">
        <f t="shared" si="36"/>
        <v>11</v>
      </c>
      <c r="K113" s="191">
        <f t="shared" si="36"/>
        <v>15</v>
      </c>
      <c r="L113" s="191">
        <f t="shared" si="36"/>
        <v>9</v>
      </c>
      <c r="M113" s="191">
        <f t="shared" si="36"/>
        <v>18</v>
      </c>
      <c r="N113" s="191">
        <f t="shared" si="36"/>
        <v>9</v>
      </c>
      <c r="O113" s="191">
        <f t="shared" si="36"/>
        <v>9</v>
      </c>
      <c r="P113" s="191">
        <f t="shared" si="36"/>
        <v>5</v>
      </c>
      <c r="Q113" s="191">
        <f t="shared" si="36"/>
        <v>12</v>
      </c>
      <c r="R113" s="191">
        <f t="shared" si="36"/>
        <v>8</v>
      </c>
      <c r="S113" s="191">
        <f t="shared" si="36"/>
        <v>15</v>
      </c>
      <c r="T113" s="191">
        <f t="shared" si="36"/>
        <v>12</v>
      </c>
      <c r="U113" s="191">
        <f t="shared" si="36"/>
        <v>19</v>
      </c>
      <c r="V113" s="191">
        <f t="shared" si="36"/>
        <v>6</v>
      </c>
      <c r="W113" s="191">
        <f t="shared" si="36"/>
        <v>12</v>
      </c>
      <c r="X113" s="191">
        <f t="shared" si="36"/>
        <v>69</v>
      </c>
      <c r="Y113" s="191">
        <f t="shared" si="36"/>
        <v>85</v>
      </c>
      <c r="Z113" s="191">
        <f t="shared" si="36"/>
        <v>80</v>
      </c>
      <c r="AA113" s="191">
        <f t="shared" si="36"/>
        <v>110</v>
      </c>
      <c r="AB113" s="191">
        <f t="shared" si="36"/>
        <v>79</v>
      </c>
      <c r="AC113" s="191">
        <f t="shared" si="36"/>
        <v>102</v>
      </c>
      <c r="AD113" s="191">
        <f t="shared" si="36"/>
        <v>84</v>
      </c>
      <c r="AE113" s="191">
        <f t="shared" si="36"/>
        <v>95</v>
      </c>
      <c r="AF113" s="191">
        <f t="shared" si="36"/>
        <v>79</v>
      </c>
      <c r="AG113" s="177">
        <f t="shared" si="37"/>
        <v>1060</v>
      </c>
    </row>
    <row r="114">
      <c r="A114" s="193" t="s">
        <v>257</v>
      </c>
      <c r="B114" s="191">
        <f t="shared" ref="B114:AF114" si="38">B73-B142</f>
        <v>14</v>
      </c>
      <c r="C114" s="191">
        <f t="shared" si="38"/>
        <v>4</v>
      </c>
      <c r="D114" s="191">
        <f t="shared" si="38"/>
        <v>12</v>
      </c>
      <c r="E114" s="191">
        <f t="shared" si="38"/>
        <v>16</v>
      </c>
      <c r="F114" s="191">
        <f t="shared" si="38"/>
        <v>15</v>
      </c>
      <c r="G114" s="191">
        <f t="shared" si="38"/>
        <v>7</v>
      </c>
      <c r="H114" s="191">
        <f t="shared" si="38"/>
        <v>12</v>
      </c>
      <c r="I114" s="191">
        <f t="shared" si="38"/>
        <v>6</v>
      </c>
      <c r="J114" s="191">
        <f t="shared" si="38"/>
        <v>15</v>
      </c>
      <c r="K114" s="191">
        <f t="shared" si="38"/>
        <v>9</v>
      </c>
      <c r="L114" s="191">
        <f t="shared" si="38"/>
        <v>15</v>
      </c>
      <c r="M114" s="191">
        <f t="shared" si="38"/>
        <v>19</v>
      </c>
      <c r="N114" s="191">
        <f t="shared" si="38"/>
        <v>10</v>
      </c>
      <c r="O114" s="191">
        <f t="shared" si="38"/>
        <v>12</v>
      </c>
      <c r="P114" s="191">
        <f t="shared" si="38"/>
        <v>6</v>
      </c>
      <c r="Q114" s="191">
        <f t="shared" si="38"/>
        <v>2</v>
      </c>
      <c r="R114" s="191">
        <f t="shared" si="38"/>
        <v>3</v>
      </c>
      <c r="S114" s="191">
        <f t="shared" si="38"/>
        <v>10</v>
      </c>
      <c r="T114" s="191">
        <f t="shared" si="38"/>
        <v>9</v>
      </c>
      <c r="U114" s="191">
        <f t="shared" si="38"/>
        <v>15</v>
      </c>
      <c r="V114" s="191">
        <f t="shared" si="38"/>
        <v>3</v>
      </c>
      <c r="W114" s="191">
        <f t="shared" si="38"/>
        <v>18</v>
      </c>
      <c r="X114" s="191">
        <f t="shared" si="38"/>
        <v>40</v>
      </c>
      <c r="Y114" s="191">
        <f t="shared" si="38"/>
        <v>41</v>
      </c>
      <c r="Z114" s="191">
        <f t="shared" si="38"/>
        <v>46</v>
      </c>
      <c r="AA114" s="191">
        <f t="shared" si="38"/>
        <v>52</v>
      </c>
      <c r="AB114" s="191">
        <f t="shared" si="38"/>
        <v>22</v>
      </c>
      <c r="AC114" s="191">
        <f t="shared" si="38"/>
        <v>11</v>
      </c>
      <c r="AD114" s="191">
        <f t="shared" si="38"/>
        <v>9</v>
      </c>
      <c r="AE114" s="191">
        <f t="shared" si="38"/>
        <v>9</v>
      </c>
      <c r="AF114" s="191">
        <f t="shared" si="38"/>
        <v>2</v>
      </c>
      <c r="AG114" s="177">
        <f t="shared" si="37"/>
        <v>464</v>
      </c>
    </row>
    <row r="115">
      <c r="A115" s="193" t="s">
        <v>258</v>
      </c>
      <c r="B115" s="191">
        <f t="shared" ref="B115:AF115" si="39">B74-B143</f>
        <v>2</v>
      </c>
      <c r="C115" s="191">
        <f t="shared" si="39"/>
        <v>1</v>
      </c>
      <c r="D115" s="191">
        <f t="shared" si="39"/>
        <v>0</v>
      </c>
      <c r="E115" s="191">
        <f t="shared" si="39"/>
        <v>6</v>
      </c>
      <c r="F115" s="191">
        <f t="shared" si="39"/>
        <v>2</v>
      </c>
      <c r="G115" s="191">
        <f t="shared" si="39"/>
        <v>1</v>
      </c>
      <c r="H115" s="191">
        <f t="shared" si="39"/>
        <v>0</v>
      </c>
      <c r="I115" s="191">
        <f t="shared" si="39"/>
        <v>1</v>
      </c>
      <c r="J115" s="191">
        <f t="shared" si="39"/>
        <v>0</v>
      </c>
      <c r="K115" s="191">
        <f t="shared" si="39"/>
        <v>2</v>
      </c>
      <c r="L115" s="191">
        <f t="shared" si="39"/>
        <v>0</v>
      </c>
      <c r="M115" s="191">
        <f t="shared" si="39"/>
        <v>4</v>
      </c>
      <c r="N115" s="191">
        <f t="shared" si="39"/>
        <v>1</v>
      </c>
      <c r="O115" s="191">
        <f t="shared" si="39"/>
        <v>2</v>
      </c>
      <c r="P115" s="191">
        <f t="shared" si="39"/>
        <v>2</v>
      </c>
      <c r="Q115" s="191">
        <f t="shared" si="39"/>
        <v>1</v>
      </c>
      <c r="R115" s="191">
        <f t="shared" si="39"/>
        <v>1</v>
      </c>
      <c r="S115" s="191">
        <f t="shared" si="39"/>
        <v>0</v>
      </c>
      <c r="T115" s="191">
        <f t="shared" si="39"/>
        <v>3</v>
      </c>
      <c r="U115" s="191">
        <f t="shared" si="39"/>
        <v>0</v>
      </c>
      <c r="V115" s="191">
        <f t="shared" si="39"/>
        <v>2</v>
      </c>
      <c r="W115" s="191">
        <f t="shared" si="39"/>
        <v>2</v>
      </c>
      <c r="X115" s="191">
        <f t="shared" si="39"/>
        <v>5</v>
      </c>
      <c r="Y115" s="191">
        <f t="shared" si="39"/>
        <v>1</v>
      </c>
      <c r="Z115" s="191">
        <f t="shared" si="39"/>
        <v>5</v>
      </c>
      <c r="AA115" s="191">
        <f t="shared" si="39"/>
        <v>4</v>
      </c>
      <c r="AB115" s="191">
        <f t="shared" si="39"/>
        <v>3</v>
      </c>
      <c r="AC115" s="191">
        <f t="shared" si="39"/>
        <v>2</v>
      </c>
      <c r="AD115" s="191">
        <f t="shared" si="39"/>
        <v>1</v>
      </c>
      <c r="AE115" s="191">
        <f t="shared" si="39"/>
        <v>1</v>
      </c>
      <c r="AF115" s="191">
        <f t="shared" si="39"/>
        <v>3</v>
      </c>
      <c r="AG115" s="177">
        <f t="shared" si="37"/>
        <v>58</v>
      </c>
    </row>
    <row r="116">
      <c r="A116" s="193" t="s">
        <v>259</v>
      </c>
      <c r="B116" s="191">
        <f t="shared" ref="B116:AF116" si="40">B75-B144</f>
        <v>79</v>
      </c>
      <c r="C116" s="191">
        <f t="shared" si="40"/>
        <v>66</v>
      </c>
      <c r="D116" s="191">
        <f t="shared" si="40"/>
        <v>51</v>
      </c>
      <c r="E116" s="191">
        <f t="shared" si="40"/>
        <v>34</v>
      </c>
      <c r="F116" s="191">
        <f t="shared" si="40"/>
        <v>45</v>
      </c>
      <c r="G116" s="191">
        <f t="shared" si="40"/>
        <v>37</v>
      </c>
      <c r="H116" s="191">
        <f t="shared" si="40"/>
        <v>26</v>
      </c>
      <c r="I116" s="191">
        <f t="shared" si="40"/>
        <v>25</v>
      </c>
      <c r="J116" s="191">
        <f t="shared" si="40"/>
        <v>43</v>
      </c>
      <c r="K116" s="191">
        <f t="shared" si="40"/>
        <v>28</v>
      </c>
      <c r="L116" s="191">
        <f t="shared" si="40"/>
        <v>28</v>
      </c>
      <c r="M116" s="191">
        <f t="shared" si="40"/>
        <v>44</v>
      </c>
      <c r="N116" s="191">
        <f t="shared" si="40"/>
        <v>21</v>
      </c>
      <c r="O116" s="191">
        <f t="shared" si="40"/>
        <v>24</v>
      </c>
      <c r="P116" s="191">
        <f t="shared" si="40"/>
        <v>11</v>
      </c>
      <c r="Q116" s="191">
        <f t="shared" si="40"/>
        <v>12</v>
      </c>
      <c r="R116" s="191">
        <f t="shared" si="40"/>
        <v>17</v>
      </c>
      <c r="S116" s="191">
        <f t="shared" si="40"/>
        <v>19</v>
      </c>
      <c r="T116" s="191">
        <f t="shared" si="40"/>
        <v>18</v>
      </c>
      <c r="U116" s="191">
        <f t="shared" si="40"/>
        <v>10</v>
      </c>
      <c r="V116" s="191">
        <f t="shared" si="40"/>
        <v>11</v>
      </c>
      <c r="W116" s="191">
        <f t="shared" si="40"/>
        <v>13</v>
      </c>
      <c r="X116" s="191">
        <f t="shared" si="40"/>
        <v>7</v>
      </c>
      <c r="Y116" s="191">
        <f t="shared" si="40"/>
        <v>11</v>
      </c>
      <c r="Z116" s="191">
        <f t="shared" si="40"/>
        <v>16</v>
      </c>
      <c r="AA116" s="191">
        <f t="shared" si="40"/>
        <v>19</v>
      </c>
      <c r="AB116" s="191">
        <f t="shared" si="40"/>
        <v>17</v>
      </c>
      <c r="AC116" s="191">
        <f t="shared" si="40"/>
        <v>22</v>
      </c>
      <c r="AD116" s="191">
        <f t="shared" si="40"/>
        <v>23</v>
      </c>
      <c r="AE116" s="191">
        <f t="shared" si="40"/>
        <v>17</v>
      </c>
      <c r="AF116" s="191">
        <f t="shared" si="40"/>
        <v>15</v>
      </c>
      <c r="AG116" s="177">
        <f t="shared" si="37"/>
        <v>809</v>
      </c>
    </row>
    <row r="117">
      <c r="A117" s="193" t="s">
        <v>260</v>
      </c>
      <c r="B117" s="191">
        <f t="shared" ref="B117:AF117" si="41">B76-B145</f>
        <v>1</v>
      </c>
      <c r="C117" s="191">
        <f t="shared" si="41"/>
        <v>1</v>
      </c>
      <c r="D117" s="191">
        <f t="shared" si="41"/>
        <v>1</v>
      </c>
      <c r="E117" s="191">
        <f t="shared" si="41"/>
        <v>4</v>
      </c>
      <c r="F117" s="191">
        <f t="shared" si="41"/>
        <v>0</v>
      </c>
      <c r="G117" s="191">
        <f t="shared" si="41"/>
        <v>1</v>
      </c>
      <c r="H117" s="191">
        <f t="shared" si="41"/>
        <v>0</v>
      </c>
      <c r="I117" s="191">
        <f t="shared" si="41"/>
        <v>0</v>
      </c>
      <c r="J117" s="191">
        <f t="shared" si="41"/>
        <v>0</v>
      </c>
      <c r="K117" s="191">
        <f t="shared" si="41"/>
        <v>1</v>
      </c>
      <c r="L117" s="191">
        <f t="shared" si="41"/>
        <v>1</v>
      </c>
      <c r="M117" s="191">
        <f t="shared" si="41"/>
        <v>1</v>
      </c>
      <c r="N117" s="191">
        <f t="shared" si="41"/>
        <v>0</v>
      </c>
      <c r="O117" s="191">
        <f t="shared" si="41"/>
        <v>0</v>
      </c>
      <c r="P117" s="191">
        <f t="shared" si="41"/>
        <v>2</v>
      </c>
      <c r="Q117" s="191">
        <f t="shared" si="41"/>
        <v>1</v>
      </c>
      <c r="R117" s="191">
        <f t="shared" si="41"/>
        <v>2</v>
      </c>
      <c r="S117" s="191">
        <f t="shared" si="41"/>
        <v>0</v>
      </c>
      <c r="T117" s="191">
        <f t="shared" si="41"/>
        <v>2</v>
      </c>
      <c r="U117" s="191">
        <f t="shared" si="41"/>
        <v>0</v>
      </c>
      <c r="V117" s="191">
        <f t="shared" si="41"/>
        <v>1</v>
      </c>
      <c r="W117" s="191">
        <f t="shared" si="41"/>
        <v>0</v>
      </c>
      <c r="X117" s="191">
        <f t="shared" si="41"/>
        <v>2</v>
      </c>
      <c r="Y117" s="191">
        <f t="shared" si="41"/>
        <v>0</v>
      </c>
      <c r="Z117" s="191">
        <f t="shared" si="41"/>
        <v>0</v>
      </c>
      <c r="AA117" s="191">
        <f t="shared" si="41"/>
        <v>2</v>
      </c>
      <c r="AB117" s="191">
        <f t="shared" si="41"/>
        <v>1</v>
      </c>
      <c r="AC117" s="191">
        <f t="shared" si="41"/>
        <v>1</v>
      </c>
      <c r="AD117" s="191">
        <f t="shared" si="41"/>
        <v>1</v>
      </c>
      <c r="AE117" s="191">
        <f t="shared" si="41"/>
        <v>2</v>
      </c>
      <c r="AF117" s="191">
        <f t="shared" si="41"/>
        <v>0</v>
      </c>
      <c r="AG117" s="177">
        <f t="shared" si="37"/>
        <v>28</v>
      </c>
    </row>
    <row r="118">
      <c r="A118" s="193" t="s">
        <v>261</v>
      </c>
      <c r="B118" s="191">
        <f t="shared" ref="B118:AF118" si="42">B77-B146</f>
        <v>79</v>
      </c>
      <c r="C118" s="191">
        <f t="shared" si="42"/>
        <v>64</v>
      </c>
      <c r="D118" s="191">
        <f t="shared" si="42"/>
        <v>73</v>
      </c>
      <c r="E118" s="191">
        <f t="shared" si="42"/>
        <v>70</v>
      </c>
      <c r="F118" s="191">
        <f t="shared" si="42"/>
        <v>86</v>
      </c>
      <c r="G118" s="191">
        <f t="shared" si="42"/>
        <v>53</v>
      </c>
      <c r="H118" s="191">
        <f t="shared" si="42"/>
        <v>55</v>
      </c>
      <c r="I118" s="191">
        <f t="shared" si="42"/>
        <v>62</v>
      </c>
      <c r="J118" s="191">
        <f t="shared" si="42"/>
        <v>67</v>
      </c>
      <c r="K118" s="191">
        <f t="shared" si="42"/>
        <v>58</v>
      </c>
      <c r="L118" s="191">
        <f t="shared" si="42"/>
        <v>44</v>
      </c>
      <c r="M118" s="191">
        <f t="shared" si="42"/>
        <v>72</v>
      </c>
      <c r="N118" s="191">
        <f t="shared" si="42"/>
        <v>41</v>
      </c>
      <c r="O118" s="191">
        <f t="shared" si="42"/>
        <v>42</v>
      </c>
      <c r="P118" s="191">
        <f t="shared" si="42"/>
        <v>23</v>
      </c>
      <c r="Q118" s="191">
        <f t="shared" si="42"/>
        <v>28</v>
      </c>
      <c r="R118" s="191">
        <f t="shared" si="42"/>
        <v>21</v>
      </c>
      <c r="S118" s="191">
        <f t="shared" si="42"/>
        <v>47</v>
      </c>
      <c r="T118" s="191">
        <f t="shared" si="42"/>
        <v>44</v>
      </c>
      <c r="U118" s="191">
        <f t="shared" si="42"/>
        <v>45</v>
      </c>
      <c r="V118" s="191">
        <f t="shared" si="42"/>
        <v>23</v>
      </c>
      <c r="W118" s="191">
        <f t="shared" si="42"/>
        <v>42</v>
      </c>
      <c r="X118" s="191">
        <f t="shared" si="42"/>
        <v>67</v>
      </c>
      <c r="Y118" s="191">
        <f t="shared" si="42"/>
        <v>69</v>
      </c>
      <c r="Z118" s="191">
        <f t="shared" si="42"/>
        <v>89</v>
      </c>
      <c r="AA118" s="191">
        <f t="shared" si="42"/>
        <v>98</v>
      </c>
      <c r="AB118" s="191">
        <f t="shared" si="42"/>
        <v>52</v>
      </c>
      <c r="AC118" s="191">
        <f t="shared" si="42"/>
        <v>32</v>
      </c>
      <c r="AD118" s="191">
        <f t="shared" si="42"/>
        <v>49</v>
      </c>
      <c r="AE118" s="191">
        <f t="shared" si="42"/>
        <v>30</v>
      </c>
      <c r="AF118" s="191">
        <f t="shared" si="42"/>
        <v>22</v>
      </c>
      <c r="AG118" s="177">
        <f t="shared" si="37"/>
        <v>1647</v>
      </c>
    </row>
    <row r="119">
      <c r="A119" s="193" t="s">
        <v>262</v>
      </c>
      <c r="B119" s="191">
        <f t="shared" ref="B119:AF119" si="43">B78-B147</f>
        <v>13</v>
      </c>
      <c r="C119" s="191">
        <f t="shared" si="43"/>
        <v>9</v>
      </c>
      <c r="D119" s="191">
        <f t="shared" si="43"/>
        <v>11</v>
      </c>
      <c r="E119" s="191">
        <f t="shared" si="43"/>
        <v>12</v>
      </c>
      <c r="F119" s="191">
        <f t="shared" si="43"/>
        <v>6</v>
      </c>
      <c r="G119" s="191">
        <f t="shared" si="43"/>
        <v>4</v>
      </c>
      <c r="H119" s="191">
        <f t="shared" si="43"/>
        <v>7</v>
      </c>
      <c r="I119" s="191">
        <f t="shared" si="43"/>
        <v>8</v>
      </c>
      <c r="J119" s="191">
        <f t="shared" si="43"/>
        <v>5</v>
      </c>
      <c r="K119" s="191">
        <f t="shared" si="43"/>
        <v>11</v>
      </c>
      <c r="L119" s="191">
        <f t="shared" si="43"/>
        <v>8</v>
      </c>
      <c r="M119" s="191">
        <f t="shared" si="43"/>
        <v>14</v>
      </c>
      <c r="N119" s="191">
        <f t="shared" si="43"/>
        <v>7</v>
      </c>
      <c r="O119" s="191">
        <f t="shared" si="43"/>
        <v>10</v>
      </c>
      <c r="P119" s="191">
        <f t="shared" si="43"/>
        <v>7</v>
      </c>
      <c r="Q119" s="191">
        <f t="shared" si="43"/>
        <v>7</v>
      </c>
      <c r="R119" s="191">
        <f t="shared" si="43"/>
        <v>6</v>
      </c>
      <c r="S119" s="191">
        <f t="shared" si="43"/>
        <v>12</v>
      </c>
      <c r="T119" s="191">
        <f t="shared" si="43"/>
        <v>11</v>
      </c>
      <c r="U119" s="191">
        <f t="shared" si="43"/>
        <v>4</v>
      </c>
      <c r="V119" s="191">
        <f t="shared" si="43"/>
        <v>11</v>
      </c>
      <c r="W119" s="191">
        <f t="shared" si="43"/>
        <v>8</v>
      </c>
      <c r="X119" s="191">
        <f t="shared" si="43"/>
        <v>10</v>
      </c>
      <c r="Y119" s="191">
        <f t="shared" si="43"/>
        <v>8</v>
      </c>
      <c r="Z119" s="191">
        <f t="shared" si="43"/>
        <v>7</v>
      </c>
      <c r="AA119" s="191">
        <f t="shared" si="43"/>
        <v>14</v>
      </c>
      <c r="AB119" s="191">
        <f t="shared" si="43"/>
        <v>7</v>
      </c>
      <c r="AC119" s="191">
        <f t="shared" si="43"/>
        <v>11</v>
      </c>
      <c r="AD119" s="191">
        <f t="shared" si="43"/>
        <v>4</v>
      </c>
      <c r="AE119" s="191">
        <f t="shared" si="43"/>
        <v>12</v>
      </c>
      <c r="AF119" s="191">
        <f t="shared" si="43"/>
        <v>8</v>
      </c>
      <c r="AG119" s="177">
        <f t="shared" si="37"/>
        <v>272</v>
      </c>
    </row>
    <row r="120">
      <c r="A120" s="193" t="s">
        <v>263</v>
      </c>
      <c r="B120" s="191">
        <f t="shared" ref="B120:AF120" si="44">B79-B148</f>
        <v>1</v>
      </c>
      <c r="C120" s="191">
        <f t="shared" si="44"/>
        <v>0</v>
      </c>
      <c r="D120" s="191">
        <f t="shared" si="44"/>
        <v>1</v>
      </c>
      <c r="E120" s="191">
        <f t="shared" si="44"/>
        <v>1</v>
      </c>
      <c r="F120" s="191">
        <f t="shared" si="44"/>
        <v>0</v>
      </c>
      <c r="G120" s="191">
        <f t="shared" si="44"/>
        <v>0</v>
      </c>
      <c r="H120" s="191">
        <f t="shared" si="44"/>
        <v>0</v>
      </c>
      <c r="I120" s="191">
        <f t="shared" si="44"/>
        <v>0</v>
      </c>
      <c r="J120" s="191">
        <f t="shared" si="44"/>
        <v>1</v>
      </c>
      <c r="K120" s="191">
        <f t="shared" si="44"/>
        <v>0</v>
      </c>
      <c r="L120" s="191">
        <f t="shared" si="44"/>
        <v>0</v>
      </c>
      <c r="M120" s="191">
        <f t="shared" si="44"/>
        <v>2</v>
      </c>
      <c r="N120" s="191">
        <f t="shared" si="44"/>
        <v>0</v>
      </c>
      <c r="O120" s="191">
        <f t="shared" si="44"/>
        <v>0</v>
      </c>
      <c r="P120" s="191">
        <f t="shared" si="44"/>
        <v>0</v>
      </c>
      <c r="Q120" s="191">
        <f t="shared" si="44"/>
        <v>0</v>
      </c>
      <c r="R120" s="191">
        <f t="shared" si="44"/>
        <v>1</v>
      </c>
      <c r="S120" s="191">
        <f t="shared" si="44"/>
        <v>0</v>
      </c>
      <c r="T120" s="191">
        <f t="shared" si="44"/>
        <v>1</v>
      </c>
      <c r="U120" s="191">
        <f t="shared" si="44"/>
        <v>0</v>
      </c>
      <c r="V120" s="191">
        <f t="shared" si="44"/>
        <v>0</v>
      </c>
      <c r="W120" s="191">
        <f t="shared" si="44"/>
        <v>0</v>
      </c>
      <c r="X120" s="191">
        <f t="shared" si="44"/>
        <v>1</v>
      </c>
      <c r="Y120" s="191">
        <f t="shared" si="44"/>
        <v>0</v>
      </c>
      <c r="Z120" s="191">
        <f t="shared" si="44"/>
        <v>0</v>
      </c>
      <c r="AA120" s="191">
        <f t="shared" si="44"/>
        <v>0</v>
      </c>
      <c r="AB120" s="191">
        <f t="shared" si="44"/>
        <v>1</v>
      </c>
      <c r="AC120" s="191">
        <f t="shared" si="44"/>
        <v>0</v>
      </c>
      <c r="AD120" s="191">
        <f t="shared" si="44"/>
        <v>0</v>
      </c>
      <c r="AE120" s="191">
        <f t="shared" si="44"/>
        <v>1</v>
      </c>
      <c r="AF120" s="191">
        <f t="shared" si="44"/>
        <v>0</v>
      </c>
      <c r="AG120" s="177">
        <f t="shared" si="37"/>
        <v>11</v>
      </c>
    </row>
    <row r="121">
      <c r="A121" s="193" t="s">
        <v>264</v>
      </c>
      <c r="B121" s="191">
        <f t="shared" ref="B121:AF121" si="45">B80-B149</f>
        <v>0</v>
      </c>
      <c r="C121" s="191">
        <f t="shared" si="45"/>
        <v>0</v>
      </c>
      <c r="D121" s="191">
        <f t="shared" si="45"/>
        <v>0</v>
      </c>
      <c r="E121" s="191">
        <f t="shared" si="45"/>
        <v>0</v>
      </c>
      <c r="F121" s="191">
        <f t="shared" si="45"/>
        <v>0</v>
      </c>
      <c r="G121" s="191">
        <f t="shared" si="45"/>
        <v>0</v>
      </c>
      <c r="H121" s="191">
        <f t="shared" si="45"/>
        <v>0</v>
      </c>
      <c r="I121" s="191">
        <f t="shared" si="45"/>
        <v>0</v>
      </c>
      <c r="J121" s="191">
        <f t="shared" si="45"/>
        <v>0</v>
      </c>
      <c r="K121" s="191">
        <f t="shared" si="45"/>
        <v>0</v>
      </c>
      <c r="L121" s="191">
        <f t="shared" si="45"/>
        <v>0</v>
      </c>
      <c r="M121" s="191">
        <f t="shared" si="45"/>
        <v>0</v>
      </c>
      <c r="N121" s="191">
        <f t="shared" si="45"/>
        <v>0</v>
      </c>
      <c r="O121" s="191">
        <f t="shared" si="45"/>
        <v>0</v>
      </c>
      <c r="P121" s="191">
        <f t="shared" si="45"/>
        <v>0</v>
      </c>
      <c r="Q121" s="191">
        <f t="shared" si="45"/>
        <v>0</v>
      </c>
      <c r="R121" s="191">
        <f t="shared" si="45"/>
        <v>0</v>
      </c>
      <c r="S121" s="191">
        <f t="shared" si="45"/>
        <v>0</v>
      </c>
      <c r="T121" s="191">
        <f t="shared" si="45"/>
        <v>0</v>
      </c>
      <c r="U121" s="191">
        <f t="shared" si="45"/>
        <v>0</v>
      </c>
      <c r="V121" s="191">
        <f t="shared" si="45"/>
        <v>0</v>
      </c>
      <c r="W121" s="191">
        <f t="shared" si="45"/>
        <v>0</v>
      </c>
      <c r="X121" s="191">
        <f t="shared" si="45"/>
        <v>0</v>
      </c>
      <c r="Y121" s="191">
        <f t="shared" si="45"/>
        <v>0</v>
      </c>
      <c r="Z121" s="191">
        <f t="shared" si="45"/>
        <v>0</v>
      </c>
      <c r="AA121" s="191">
        <f t="shared" si="45"/>
        <v>0</v>
      </c>
      <c r="AB121" s="191">
        <f t="shared" si="45"/>
        <v>0</v>
      </c>
      <c r="AC121" s="191">
        <f t="shared" si="45"/>
        <v>0</v>
      </c>
      <c r="AD121" s="191">
        <f t="shared" si="45"/>
        <v>0</v>
      </c>
      <c r="AE121" s="191">
        <f t="shared" si="45"/>
        <v>0</v>
      </c>
      <c r="AF121" s="191">
        <f t="shared" si="45"/>
        <v>0</v>
      </c>
      <c r="AG121" s="177">
        <f t="shared" si="37"/>
        <v>0</v>
      </c>
    </row>
    <row r="122">
      <c r="A122" s="193" t="s">
        <v>233</v>
      </c>
      <c r="B122" s="191">
        <f t="shared" ref="B122:AF122" si="46">B81-B150</f>
        <v>5</v>
      </c>
      <c r="C122" s="191">
        <f t="shared" si="46"/>
        <v>2</v>
      </c>
      <c r="D122" s="191">
        <f t="shared" si="46"/>
        <v>1</v>
      </c>
      <c r="E122" s="191">
        <f t="shared" si="46"/>
        <v>1</v>
      </c>
      <c r="F122" s="191">
        <f t="shared" si="46"/>
        <v>1</v>
      </c>
      <c r="G122" s="191">
        <f t="shared" si="46"/>
        <v>1</v>
      </c>
      <c r="H122" s="191">
        <f t="shared" si="46"/>
        <v>2</v>
      </c>
      <c r="I122" s="191">
        <f t="shared" si="46"/>
        <v>1</v>
      </c>
      <c r="J122" s="191">
        <f t="shared" si="46"/>
        <v>4</v>
      </c>
      <c r="K122" s="191">
        <f t="shared" si="46"/>
        <v>4</v>
      </c>
      <c r="L122" s="191">
        <f t="shared" si="46"/>
        <v>2</v>
      </c>
      <c r="M122" s="191">
        <f t="shared" si="46"/>
        <v>3</v>
      </c>
      <c r="N122" s="191">
        <f t="shared" si="46"/>
        <v>1</v>
      </c>
      <c r="O122" s="191">
        <f t="shared" si="46"/>
        <v>0</v>
      </c>
      <c r="P122" s="191">
        <f t="shared" si="46"/>
        <v>0</v>
      </c>
      <c r="Q122" s="191">
        <f t="shared" si="46"/>
        <v>1</v>
      </c>
      <c r="R122" s="191">
        <f t="shared" si="46"/>
        <v>0</v>
      </c>
      <c r="S122" s="191">
        <f t="shared" si="46"/>
        <v>2</v>
      </c>
      <c r="T122" s="191">
        <f t="shared" si="46"/>
        <v>1</v>
      </c>
      <c r="U122" s="191">
        <f t="shared" si="46"/>
        <v>0</v>
      </c>
      <c r="V122" s="191">
        <f t="shared" si="46"/>
        <v>2</v>
      </c>
      <c r="W122" s="191">
        <f t="shared" si="46"/>
        <v>1</v>
      </c>
      <c r="X122" s="191">
        <f t="shared" si="46"/>
        <v>0</v>
      </c>
      <c r="Y122" s="191">
        <f t="shared" si="46"/>
        <v>3</v>
      </c>
      <c r="Z122" s="191">
        <f t="shared" si="46"/>
        <v>1</v>
      </c>
      <c r="AA122" s="191">
        <f t="shared" si="46"/>
        <v>2</v>
      </c>
      <c r="AB122" s="191">
        <f t="shared" si="46"/>
        <v>5</v>
      </c>
      <c r="AC122" s="191">
        <f t="shared" si="46"/>
        <v>1</v>
      </c>
      <c r="AD122" s="191">
        <f t="shared" si="46"/>
        <v>2</v>
      </c>
      <c r="AE122" s="191">
        <f t="shared" si="46"/>
        <v>0</v>
      </c>
      <c r="AF122" s="191">
        <f t="shared" si="46"/>
        <v>1</v>
      </c>
      <c r="AG122" s="177">
        <f t="shared" si="37"/>
        <v>50</v>
      </c>
    </row>
    <row r="123">
      <c r="A123" s="181" t="s">
        <v>234</v>
      </c>
      <c r="B123" s="192">
        <f t="shared" ref="B123:AF123" si="47">SUM(B112:B122)</f>
        <v>225</v>
      </c>
      <c r="C123" s="192">
        <f t="shared" si="47"/>
        <v>182</v>
      </c>
      <c r="D123" s="192">
        <f t="shared" si="47"/>
        <v>181</v>
      </c>
      <c r="E123" s="192">
        <f t="shared" si="47"/>
        <v>183</v>
      </c>
      <c r="F123" s="192">
        <f t="shared" si="47"/>
        <v>203</v>
      </c>
      <c r="G123" s="192">
        <f t="shared" si="47"/>
        <v>123</v>
      </c>
      <c r="H123" s="192">
        <f t="shared" si="47"/>
        <v>127</v>
      </c>
      <c r="I123" s="192">
        <f t="shared" si="47"/>
        <v>134</v>
      </c>
      <c r="J123" s="192">
        <f t="shared" si="47"/>
        <v>163</v>
      </c>
      <c r="K123" s="192">
        <f t="shared" si="47"/>
        <v>142</v>
      </c>
      <c r="L123" s="192">
        <f t="shared" si="47"/>
        <v>118</v>
      </c>
      <c r="M123" s="192">
        <f t="shared" si="47"/>
        <v>198</v>
      </c>
      <c r="N123" s="192">
        <f t="shared" si="47"/>
        <v>101</v>
      </c>
      <c r="O123" s="192">
        <f t="shared" si="47"/>
        <v>113</v>
      </c>
      <c r="P123" s="192">
        <f t="shared" si="47"/>
        <v>65</v>
      </c>
      <c r="Q123" s="192">
        <f t="shared" si="47"/>
        <v>69</v>
      </c>
      <c r="R123" s="192">
        <f t="shared" si="47"/>
        <v>66</v>
      </c>
      <c r="S123" s="192">
        <f t="shared" si="47"/>
        <v>120</v>
      </c>
      <c r="T123" s="192">
        <f t="shared" si="47"/>
        <v>119</v>
      </c>
      <c r="U123" s="192">
        <f t="shared" si="47"/>
        <v>102</v>
      </c>
      <c r="V123" s="192">
        <f t="shared" si="47"/>
        <v>72</v>
      </c>
      <c r="W123" s="192">
        <f t="shared" si="47"/>
        <v>114</v>
      </c>
      <c r="X123" s="192">
        <f t="shared" si="47"/>
        <v>246</v>
      </c>
      <c r="Y123" s="192">
        <f t="shared" si="47"/>
        <v>261</v>
      </c>
      <c r="Z123" s="192">
        <f t="shared" si="47"/>
        <v>288</v>
      </c>
      <c r="AA123" s="192">
        <f t="shared" si="47"/>
        <v>354</v>
      </c>
      <c r="AB123" s="192">
        <f t="shared" si="47"/>
        <v>213</v>
      </c>
      <c r="AC123" s="192">
        <f t="shared" si="47"/>
        <v>202</v>
      </c>
      <c r="AD123" s="192">
        <f t="shared" si="47"/>
        <v>191</v>
      </c>
      <c r="AE123" s="192">
        <f t="shared" si="47"/>
        <v>183</v>
      </c>
      <c r="AF123" s="192">
        <f t="shared" si="47"/>
        <v>142</v>
      </c>
      <c r="AG123" s="177">
        <f t="shared" si="37"/>
        <v>5000</v>
      </c>
    </row>
    <row r="124">
      <c r="A124" s="187"/>
      <c r="AG124" s="177"/>
    </row>
    <row r="125">
      <c r="A125" s="171" t="s">
        <v>265</v>
      </c>
      <c r="B125" s="190"/>
      <c r="C125" s="190"/>
      <c r="D125" s="190"/>
      <c r="E125" s="190"/>
      <c r="F125" s="190"/>
      <c r="G125" s="190"/>
      <c r="H125" s="190"/>
      <c r="I125" s="190"/>
      <c r="J125" s="190"/>
      <c r="K125" s="190"/>
      <c r="L125" s="190"/>
      <c r="M125" s="190"/>
      <c r="N125" s="190"/>
      <c r="O125" s="190"/>
      <c r="P125" s="190"/>
      <c r="Q125" s="190"/>
      <c r="R125" s="190"/>
      <c r="S125" s="190"/>
      <c r="T125" s="190"/>
      <c r="U125" s="190"/>
      <c r="V125" s="190"/>
      <c r="W125" s="190"/>
      <c r="X125" s="190"/>
      <c r="Y125" s="190"/>
      <c r="Z125" s="190"/>
      <c r="AA125" s="190"/>
      <c r="AB125" s="190"/>
      <c r="AC125" s="190"/>
      <c r="AD125" s="190"/>
      <c r="AE125" s="190"/>
      <c r="AF125" s="190"/>
      <c r="AG125" s="177"/>
    </row>
    <row r="126">
      <c r="A126" s="178" t="s">
        <v>266</v>
      </c>
      <c r="B126" s="194">
        <f>'DTC US&amp;CA - P&amp;L'!B94+'DTC EU - P&amp;L'!B94</f>
        <v>6</v>
      </c>
      <c r="C126" s="194">
        <f>'DTC US&amp;CA - P&amp;L'!C94+'DTC EU - P&amp;L'!C94</f>
        <v>2</v>
      </c>
      <c r="D126" s="194">
        <f>'DTC US&amp;CA - P&amp;L'!D94+'DTC EU - P&amp;L'!D94</f>
        <v>2</v>
      </c>
      <c r="E126" s="194">
        <f>'DTC US&amp;CA - P&amp;L'!E94+'DTC EU - P&amp;L'!E94</f>
        <v>0</v>
      </c>
      <c r="F126" s="194">
        <f>'DTC US&amp;CA - P&amp;L'!F94+'DTC EU - P&amp;L'!F94</f>
        <v>4</v>
      </c>
      <c r="G126" s="194">
        <f>'DTC US&amp;CA - P&amp;L'!G94+'DTC EU - P&amp;L'!G94</f>
        <v>1</v>
      </c>
      <c r="H126" s="194">
        <f>'DTC US&amp;CA - P&amp;L'!H94+'DTC EU - P&amp;L'!H94</f>
        <v>0</v>
      </c>
      <c r="I126" s="194">
        <f>'DTC US&amp;CA - P&amp;L'!I94+'DTC EU - P&amp;L'!I94</f>
        <v>0</v>
      </c>
      <c r="J126" s="194">
        <f>'DTC US&amp;CA - P&amp;L'!J94+'DTC EU - P&amp;L'!J94</f>
        <v>2</v>
      </c>
      <c r="K126" s="194">
        <f>'DTC US&amp;CA - P&amp;L'!K94+'DTC EU - P&amp;L'!K94</f>
        <v>0</v>
      </c>
      <c r="L126" s="194">
        <f>'DTC US&amp;CA - P&amp;L'!L94+'DTC EU - P&amp;L'!L94</f>
        <v>1</v>
      </c>
      <c r="M126" s="194">
        <f>'DTC US&amp;CA - P&amp;L'!M94+'DTC EU - P&amp;L'!M94</f>
        <v>0</v>
      </c>
      <c r="N126" s="194">
        <f>'DTC US&amp;CA - P&amp;L'!N94+'DTC EU - P&amp;L'!N94</f>
        <v>0</v>
      </c>
      <c r="O126" s="194">
        <f>'DTC US&amp;CA - P&amp;L'!O94+'DTC EU - P&amp;L'!O94</f>
        <v>0</v>
      </c>
      <c r="P126" s="194">
        <f>'DTC US&amp;CA - P&amp;L'!P94+'DTC EU - P&amp;L'!P94</f>
        <v>3</v>
      </c>
      <c r="Q126" s="194">
        <f>'DTC US&amp;CA - P&amp;L'!Q94+'DTC EU - P&amp;L'!Q94</f>
        <v>0</v>
      </c>
      <c r="R126" s="194">
        <f>'DTC US&amp;CA - P&amp;L'!R94+'DTC EU - P&amp;L'!R94</f>
        <v>1</v>
      </c>
      <c r="S126" s="194">
        <f>'DTC US&amp;CA - P&amp;L'!S94+'DTC EU - P&amp;L'!S94</f>
        <v>0</v>
      </c>
      <c r="T126" s="194">
        <f>'DTC US&amp;CA - P&amp;L'!T94+'DTC EU - P&amp;L'!T94</f>
        <v>0</v>
      </c>
      <c r="U126" s="194">
        <f>'DTC US&amp;CA - P&amp;L'!U94+'DTC EU - P&amp;L'!U94</f>
        <v>0</v>
      </c>
      <c r="V126" s="194">
        <f>'DTC US&amp;CA - P&amp;L'!V94+'DTC EU - P&amp;L'!V94</f>
        <v>0</v>
      </c>
      <c r="W126" s="194">
        <f>'DTC US&amp;CA - P&amp;L'!W94+'DTC EU - P&amp;L'!W94</f>
        <v>2</v>
      </c>
      <c r="X126" s="194">
        <f>'DTC US&amp;CA - P&amp;L'!X94+'DTC EU - P&amp;L'!X94</f>
        <v>0</v>
      </c>
      <c r="Y126" s="194">
        <f>'DTC US&amp;CA - P&amp;L'!Y94+'DTC EU - P&amp;L'!Y94</f>
        <v>0</v>
      </c>
      <c r="Z126" s="194">
        <f>'DTC US&amp;CA - P&amp;L'!Z94+'DTC EU - P&amp;L'!Z94</f>
        <v>0</v>
      </c>
      <c r="AA126" s="194">
        <f>'DTC US&amp;CA - P&amp;L'!AA94+'DTC EU - P&amp;L'!AA94</f>
        <v>0</v>
      </c>
      <c r="AB126" s="194">
        <f>'DTC US&amp;CA - P&amp;L'!AB94+'DTC EU - P&amp;L'!AB94</f>
        <v>3</v>
      </c>
      <c r="AC126" s="194">
        <f>'DTC US&amp;CA - P&amp;L'!AC94+'DTC EU - P&amp;L'!AC94</f>
        <v>2</v>
      </c>
      <c r="AD126" s="194">
        <f>'DTC US&amp;CA - P&amp;L'!AD94+'DTC EU - P&amp;L'!AD94</f>
        <v>1</v>
      </c>
      <c r="AE126" s="194">
        <f>'DTC US&amp;CA - P&amp;L'!AE94+'DTC EU - P&amp;L'!AE94</f>
        <v>4</v>
      </c>
      <c r="AF126" s="194">
        <f>'DTC US&amp;CA - P&amp;L'!AF94+'DTC EU - P&amp;L'!AF94</f>
        <v>1</v>
      </c>
      <c r="AG126" s="177">
        <f t="shared" ref="AG126:AG134" si="48">SUM(B126:AF126)</f>
        <v>35</v>
      </c>
    </row>
    <row r="127">
      <c r="A127" s="178" t="s">
        <v>267</v>
      </c>
      <c r="B127" s="194">
        <f>'DTC US&amp;CA - P&amp;L'!B95+'DTC EU - P&amp;L'!B95</f>
        <v>0</v>
      </c>
      <c r="C127" s="194">
        <f>'DTC US&amp;CA - P&amp;L'!C95+'DTC EU - P&amp;L'!C95</f>
        <v>0</v>
      </c>
      <c r="D127" s="194">
        <f>'DTC US&amp;CA - P&amp;L'!D95+'DTC EU - P&amp;L'!D95</f>
        <v>0</v>
      </c>
      <c r="E127" s="194">
        <f>'DTC US&amp;CA - P&amp;L'!E95+'DTC EU - P&amp;L'!E95</f>
        <v>0</v>
      </c>
      <c r="F127" s="194">
        <f>'DTC US&amp;CA - P&amp;L'!F95+'DTC EU - P&amp;L'!F95</f>
        <v>0</v>
      </c>
      <c r="G127" s="194">
        <f>'DTC US&amp;CA - P&amp;L'!G95+'DTC EU - P&amp;L'!G95</f>
        <v>0</v>
      </c>
      <c r="H127" s="194">
        <f>'DTC US&amp;CA - P&amp;L'!H95+'DTC EU - P&amp;L'!H95</f>
        <v>0</v>
      </c>
      <c r="I127" s="194">
        <f>'DTC US&amp;CA - P&amp;L'!I95+'DTC EU - P&amp;L'!I95</f>
        <v>0</v>
      </c>
      <c r="J127" s="194">
        <f>'DTC US&amp;CA - P&amp;L'!J95+'DTC EU - P&amp;L'!J95</f>
        <v>0</v>
      </c>
      <c r="K127" s="194">
        <f>'DTC US&amp;CA - P&amp;L'!K95+'DTC EU - P&amp;L'!K95</f>
        <v>0</v>
      </c>
      <c r="L127" s="194">
        <f>'DTC US&amp;CA - P&amp;L'!L95+'DTC EU - P&amp;L'!L95</f>
        <v>0</v>
      </c>
      <c r="M127" s="194">
        <f>'DTC US&amp;CA - P&amp;L'!M95+'DTC EU - P&amp;L'!M95</f>
        <v>0</v>
      </c>
      <c r="N127" s="194">
        <f>'DTC US&amp;CA - P&amp;L'!N95+'DTC EU - P&amp;L'!N95</f>
        <v>0</v>
      </c>
      <c r="O127" s="194">
        <f>'DTC US&amp;CA - P&amp;L'!O95+'DTC EU - P&amp;L'!O95</f>
        <v>0</v>
      </c>
      <c r="P127" s="194">
        <f>'DTC US&amp;CA - P&amp;L'!P95+'DTC EU - P&amp;L'!P95</f>
        <v>0</v>
      </c>
      <c r="Q127" s="194">
        <f>'DTC US&amp;CA - P&amp;L'!Q95+'DTC EU - P&amp;L'!Q95</f>
        <v>0</v>
      </c>
      <c r="R127" s="194">
        <f>'DTC US&amp;CA - P&amp;L'!R95+'DTC EU - P&amp;L'!R95</f>
        <v>0</v>
      </c>
      <c r="S127" s="194">
        <f>'DTC US&amp;CA - P&amp;L'!S95+'DTC EU - P&amp;L'!S95</f>
        <v>0</v>
      </c>
      <c r="T127" s="194">
        <f>'DTC US&amp;CA - P&amp;L'!T95+'DTC EU - P&amp;L'!T95</f>
        <v>0</v>
      </c>
      <c r="U127" s="194">
        <f>'DTC US&amp;CA - P&amp;L'!U95+'DTC EU - P&amp;L'!U95</f>
        <v>0</v>
      </c>
      <c r="V127" s="194">
        <f>'DTC US&amp;CA - P&amp;L'!V95+'DTC EU - P&amp;L'!V95</f>
        <v>0</v>
      </c>
      <c r="W127" s="194">
        <f>'DTC US&amp;CA - P&amp;L'!W95+'DTC EU - P&amp;L'!W95</f>
        <v>0</v>
      </c>
      <c r="X127" s="194">
        <f>'DTC US&amp;CA - P&amp;L'!X95+'DTC EU - P&amp;L'!X95</f>
        <v>0</v>
      </c>
      <c r="Y127" s="194">
        <f>'DTC US&amp;CA - P&amp;L'!Y95+'DTC EU - P&amp;L'!Y95</f>
        <v>0</v>
      </c>
      <c r="Z127" s="194">
        <f>'DTC US&amp;CA - P&amp;L'!Z95+'DTC EU - P&amp;L'!Z95</f>
        <v>0</v>
      </c>
      <c r="AA127" s="194">
        <f>'DTC US&amp;CA - P&amp;L'!AA95+'DTC EU - P&amp;L'!AA95</f>
        <v>0</v>
      </c>
      <c r="AB127" s="194">
        <f>'DTC US&amp;CA - P&amp;L'!AB95+'DTC EU - P&amp;L'!AB95</f>
        <v>0</v>
      </c>
      <c r="AC127" s="194">
        <f>'DTC US&amp;CA - P&amp;L'!AC95+'DTC EU - P&amp;L'!AC95</f>
        <v>0</v>
      </c>
      <c r="AD127" s="194">
        <f>'DTC US&amp;CA - P&amp;L'!AD95+'DTC EU - P&amp;L'!AD95</f>
        <v>0</v>
      </c>
      <c r="AE127" s="194">
        <f>'DTC US&amp;CA - P&amp;L'!AE95+'DTC EU - P&amp;L'!AE95</f>
        <v>0</v>
      </c>
      <c r="AF127" s="194">
        <f>'DTC US&amp;CA - P&amp;L'!AF95+'DTC EU - P&amp;L'!AF95</f>
        <v>0</v>
      </c>
      <c r="AG127" s="177">
        <f t="shared" si="48"/>
        <v>0</v>
      </c>
    </row>
    <row r="128">
      <c r="A128" s="178" t="s">
        <v>268</v>
      </c>
      <c r="B128" s="194">
        <f>'DTC US&amp;CA - P&amp;L'!B96+'DTC EU - P&amp;L'!B96</f>
        <v>0</v>
      </c>
      <c r="C128" s="194">
        <f>'DTC US&amp;CA - P&amp;L'!C96+'DTC EU - P&amp;L'!C96</f>
        <v>0</v>
      </c>
      <c r="D128" s="194">
        <f>'DTC US&amp;CA - P&amp;L'!D96+'DTC EU - P&amp;L'!D96</f>
        <v>0</v>
      </c>
      <c r="E128" s="194">
        <f>'DTC US&amp;CA - P&amp;L'!E96+'DTC EU - P&amp;L'!E96</f>
        <v>0</v>
      </c>
      <c r="F128" s="194">
        <f>'DTC US&amp;CA - P&amp;L'!F96+'DTC EU - P&amp;L'!F96</f>
        <v>0</v>
      </c>
      <c r="G128" s="194">
        <f>'DTC US&amp;CA - P&amp;L'!G96+'DTC EU - P&amp;L'!G96</f>
        <v>0</v>
      </c>
      <c r="H128" s="194">
        <f>'DTC US&amp;CA - P&amp;L'!H96+'DTC EU - P&amp;L'!H96</f>
        <v>0</v>
      </c>
      <c r="I128" s="194">
        <f>'DTC US&amp;CA - P&amp;L'!I96+'DTC EU - P&amp;L'!I96</f>
        <v>0</v>
      </c>
      <c r="J128" s="194">
        <f>'DTC US&amp;CA - P&amp;L'!J96+'DTC EU - P&amp;L'!J96</f>
        <v>0</v>
      </c>
      <c r="K128" s="194">
        <f>'DTC US&amp;CA - P&amp;L'!K96+'DTC EU - P&amp;L'!K96</f>
        <v>0</v>
      </c>
      <c r="L128" s="194">
        <f>'DTC US&amp;CA - P&amp;L'!L96+'DTC EU - P&amp;L'!L96</f>
        <v>0</v>
      </c>
      <c r="M128" s="194">
        <f>'DTC US&amp;CA - P&amp;L'!M96+'DTC EU - P&amp;L'!M96</f>
        <v>0</v>
      </c>
      <c r="N128" s="194">
        <f>'DTC US&amp;CA - P&amp;L'!N96+'DTC EU - P&amp;L'!N96</f>
        <v>0</v>
      </c>
      <c r="O128" s="194">
        <f>'DTC US&amp;CA - P&amp;L'!O96+'DTC EU - P&amp;L'!O96</f>
        <v>0</v>
      </c>
      <c r="P128" s="194">
        <f>'DTC US&amp;CA - P&amp;L'!P96+'DTC EU - P&amp;L'!P96</f>
        <v>0</v>
      </c>
      <c r="Q128" s="194">
        <f>'DTC US&amp;CA - P&amp;L'!Q96+'DTC EU - P&amp;L'!Q96</f>
        <v>1</v>
      </c>
      <c r="R128" s="194">
        <f>'DTC US&amp;CA - P&amp;L'!R96+'DTC EU - P&amp;L'!R96</f>
        <v>2</v>
      </c>
      <c r="S128" s="194">
        <f>'DTC US&amp;CA - P&amp;L'!S96+'DTC EU - P&amp;L'!S96</f>
        <v>0</v>
      </c>
      <c r="T128" s="194">
        <f>'DTC US&amp;CA - P&amp;L'!T96+'DTC EU - P&amp;L'!T96</f>
        <v>0</v>
      </c>
      <c r="U128" s="194">
        <f>'DTC US&amp;CA - P&amp;L'!U96+'DTC EU - P&amp;L'!U96</f>
        <v>0</v>
      </c>
      <c r="V128" s="194">
        <f>'DTC US&amp;CA - P&amp;L'!V96+'DTC EU - P&amp;L'!V96</f>
        <v>0</v>
      </c>
      <c r="W128" s="194">
        <f>'DTC US&amp;CA - P&amp;L'!W96+'DTC EU - P&amp;L'!W96</f>
        <v>1</v>
      </c>
      <c r="X128" s="194">
        <f>'DTC US&amp;CA - P&amp;L'!X96+'DTC EU - P&amp;L'!X96</f>
        <v>0</v>
      </c>
      <c r="Y128" s="194">
        <f>'DTC US&amp;CA - P&amp;L'!Y96+'DTC EU - P&amp;L'!Y96</f>
        <v>2</v>
      </c>
      <c r="Z128" s="194">
        <f>'DTC US&amp;CA - P&amp;L'!Z96+'DTC EU - P&amp;L'!Z96</f>
        <v>1</v>
      </c>
      <c r="AA128" s="194">
        <f>'DTC US&amp;CA - P&amp;L'!AA96+'DTC EU - P&amp;L'!AA96</f>
        <v>0</v>
      </c>
      <c r="AB128" s="194">
        <f>'DTC US&amp;CA - P&amp;L'!AB96+'DTC EU - P&amp;L'!AB96</f>
        <v>3</v>
      </c>
      <c r="AC128" s="194">
        <f>'DTC US&amp;CA - P&amp;L'!AC96+'DTC EU - P&amp;L'!AC96</f>
        <v>0</v>
      </c>
      <c r="AD128" s="194">
        <f>'DTC US&amp;CA - P&amp;L'!AD96+'DTC EU - P&amp;L'!AD96</f>
        <v>0</v>
      </c>
      <c r="AE128" s="194">
        <f>'DTC US&amp;CA - P&amp;L'!AE96+'DTC EU - P&amp;L'!AE96</f>
        <v>0</v>
      </c>
      <c r="AF128" s="194">
        <f>'DTC US&amp;CA - P&amp;L'!AF96+'DTC EU - P&amp;L'!AF96</f>
        <v>0</v>
      </c>
      <c r="AG128" s="177">
        <f t="shared" si="48"/>
        <v>10</v>
      </c>
    </row>
    <row r="129">
      <c r="A129" s="178" t="s">
        <v>269</v>
      </c>
      <c r="B129" s="194">
        <f>'DTC US&amp;CA - P&amp;L'!B97+'DTC EU - P&amp;L'!B97</f>
        <v>2</v>
      </c>
      <c r="C129" s="194">
        <f>'DTC US&amp;CA - P&amp;L'!C97+'DTC EU - P&amp;L'!C97</f>
        <v>1</v>
      </c>
      <c r="D129" s="194">
        <f>'DTC US&amp;CA - P&amp;L'!D97+'DTC EU - P&amp;L'!D97</f>
        <v>0</v>
      </c>
      <c r="E129" s="194">
        <f>'DTC US&amp;CA - P&amp;L'!E97+'DTC EU - P&amp;L'!E97</f>
        <v>3</v>
      </c>
      <c r="F129" s="194">
        <f>'DTC US&amp;CA - P&amp;L'!F97+'DTC EU - P&amp;L'!F97</f>
        <v>0</v>
      </c>
      <c r="G129" s="194">
        <f>'DTC US&amp;CA - P&amp;L'!G97+'DTC EU - P&amp;L'!G97</f>
        <v>1</v>
      </c>
      <c r="H129" s="194">
        <f>'DTC US&amp;CA - P&amp;L'!H97+'DTC EU - P&amp;L'!H97</f>
        <v>1</v>
      </c>
      <c r="I129" s="194">
        <f>'DTC US&amp;CA - P&amp;L'!I97+'DTC EU - P&amp;L'!I97</f>
        <v>0</v>
      </c>
      <c r="J129" s="194">
        <f>'DTC US&amp;CA - P&amp;L'!J97+'DTC EU - P&amp;L'!J97</f>
        <v>0</v>
      </c>
      <c r="K129" s="194">
        <f>'DTC US&amp;CA - P&amp;L'!K97+'DTC EU - P&amp;L'!K97</f>
        <v>1</v>
      </c>
      <c r="L129" s="194">
        <f>'DTC US&amp;CA - P&amp;L'!L97+'DTC EU - P&amp;L'!L97</f>
        <v>2</v>
      </c>
      <c r="M129" s="194">
        <f>'DTC US&amp;CA - P&amp;L'!M97+'DTC EU - P&amp;L'!M97</f>
        <v>3</v>
      </c>
      <c r="N129" s="194">
        <f>'DTC US&amp;CA - P&amp;L'!N97+'DTC EU - P&amp;L'!N97</f>
        <v>0</v>
      </c>
      <c r="O129" s="194">
        <f>'DTC US&amp;CA - P&amp;L'!O97+'DTC EU - P&amp;L'!O97</f>
        <v>0</v>
      </c>
      <c r="P129" s="194">
        <f>'DTC US&amp;CA - P&amp;L'!P97+'DTC EU - P&amp;L'!P97</f>
        <v>1</v>
      </c>
      <c r="Q129" s="194">
        <f>'DTC US&amp;CA - P&amp;L'!Q97+'DTC EU - P&amp;L'!Q97</f>
        <v>0</v>
      </c>
      <c r="R129" s="194">
        <f>'DTC US&amp;CA - P&amp;L'!R97+'DTC EU - P&amp;L'!R97</f>
        <v>0</v>
      </c>
      <c r="S129" s="194">
        <f>'DTC US&amp;CA - P&amp;L'!S97+'DTC EU - P&amp;L'!S97</f>
        <v>0</v>
      </c>
      <c r="T129" s="194">
        <f>'DTC US&amp;CA - P&amp;L'!T97+'DTC EU - P&amp;L'!T97</f>
        <v>1</v>
      </c>
      <c r="U129" s="194">
        <f>'DTC US&amp;CA - P&amp;L'!U97+'DTC EU - P&amp;L'!U97</f>
        <v>1</v>
      </c>
      <c r="V129" s="194">
        <f>'DTC US&amp;CA - P&amp;L'!V97+'DTC EU - P&amp;L'!V97</f>
        <v>1</v>
      </c>
      <c r="W129" s="194">
        <f>'DTC US&amp;CA - P&amp;L'!W97+'DTC EU - P&amp;L'!W97</f>
        <v>1</v>
      </c>
      <c r="X129" s="194">
        <f>'DTC US&amp;CA - P&amp;L'!X97+'DTC EU - P&amp;L'!X97</f>
        <v>0</v>
      </c>
      <c r="Y129" s="194">
        <f>'DTC US&amp;CA - P&amp;L'!Y97+'DTC EU - P&amp;L'!Y97</f>
        <v>1</v>
      </c>
      <c r="Z129" s="194">
        <f>'DTC US&amp;CA - P&amp;L'!Z97+'DTC EU - P&amp;L'!Z97</f>
        <v>1</v>
      </c>
      <c r="AA129" s="194">
        <f>'DTC US&amp;CA - P&amp;L'!AA97+'DTC EU - P&amp;L'!AA97</f>
        <v>1</v>
      </c>
      <c r="AB129" s="194">
        <f>'DTC US&amp;CA - P&amp;L'!AB97+'DTC EU - P&amp;L'!AB97</f>
        <v>1</v>
      </c>
      <c r="AC129" s="194">
        <f>'DTC US&amp;CA - P&amp;L'!AC97+'DTC EU - P&amp;L'!AC97</f>
        <v>1</v>
      </c>
      <c r="AD129" s="194">
        <f>'DTC US&amp;CA - P&amp;L'!AD97+'DTC EU - P&amp;L'!AD97</f>
        <v>3</v>
      </c>
      <c r="AE129" s="194">
        <f>'DTC US&amp;CA - P&amp;L'!AE97+'DTC EU - P&amp;L'!AE97</f>
        <v>1</v>
      </c>
      <c r="AF129" s="194">
        <f>'DTC US&amp;CA - P&amp;L'!AF97+'DTC EU - P&amp;L'!AF97</f>
        <v>1</v>
      </c>
      <c r="AG129" s="177">
        <f t="shared" si="48"/>
        <v>29</v>
      </c>
    </row>
    <row r="130">
      <c r="A130" s="178" t="s">
        <v>270</v>
      </c>
      <c r="B130" s="194">
        <f>'DTC US&amp;CA - P&amp;L'!B98+'DTC EU - P&amp;L'!B98</f>
        <v>0</v>
      </c>
      <c r="C130" s="194">
        <f>'DTC US&amp;CA - P&amp;L'!C98+'DTC EU - P&amp;L'!C98</f>
        <v>0</v>
      </c>
      <c r="D130" s="194">
        <f>'DTC US&amp;CA - P&amp;L'!D98+'DTC EU - P&amp;L'!D98</f>
        <v>1</v>
      </c>
      <c r="E130" s="194">
        <f>'DTC US&amp;CA - P&amp;L'!E98+'DTC EU - P&amp;L'!E98</f>
        <v>2</v>
      </c>
      <c r="F130" s="194">
        <f>'DTC US&amp;CA - P&amp;L'!F98+'DTC EU - P&amp;L'!F98</f>
        <v>2</v>
      </c>
      <c r="G130" s="194">
        <f>'DTC US&amp;CA - P&amp;L'!G98+'DTC EU - P&amp;L'!G98</f>
        <v>0</v>
      </c>
      <c r="H130" s="194">
        <f>'DTC US&amp;CA - P&amp;L'!H98+'DTC EU - P&amp;L'!H98</f>
        <v>1</v>
      </c>
      <c r="I130" s="194">
        <f>'DTC US&amp;CA - P&amp;L'!I98+'DTC EU - P&amp;L'!I98</f>
        <v>0</v>
      </c>
      <c r="J130" s="194">
        <f>'DTC US&amp;CA - P&amp;L'!J98+'DTC EU - P&amp;L'!J98</f>
        <v>0</v>
      </c>
      <c r="K130" s="194">
        <f>'DTC US&amp;CA - P&amp;L'!K98+'DTC EU - P&amp;L'!K98</f>
        <v>0</v>
      </c>
      <c r="L130" s="194">
        <f>'DTC US&amp;CA - P&amp;L'!L98+'DTC EU - P&amp;L'!L98</f>
        <v>1</v>
      </c>
      <c r="M130" s="194">
        <f>'DTC US&amp;CA - P&amp;L'!M98+'DTC EU - P&amp;L'!M98</f>
        <v>1</v>
      </c>
      <c r="N130" s="194">
        <f>'DTC US&amp;CA - P&amp;L'!N98+'DTC EU - P&amp;L'!N98</f>
        <v>0</v>
      </c>
      <c r="O130" s="194">
        <f>'DTC US&amp;CA - P&amp;L'!O98+'DTC EU - P&amp;L'!O98</f>
        <v>0</v>
      </c>
      <c r="P130" s="194">
        <f>'DTC US&amp;CA - P&amp;L'!P98+'DTC EU - P&amp;L'!P98</f>
        <v>0</v>
      </c>
      <c r="Q130" s="194">
        <f>'DTC US&amp;CA - P&amp;L'!Q98+'DTC EU - P&amp;L'!Q98</f>
        <v>0</v>
      </c>
      <c r="R130" s="194">
        <f>'DTC US&amp;CA - P&amp;L'!R98+'DTC EU - P&amp;L'!R98</f>
        <v>0</v>
      </c>
      <c r="S130" s="194">
        <f>'DTC US&amp;CA - P&amp;L'!S98+'DTC EU - P&amp;L'!S98</f>
        <v>0</v>
      </c>
      <c r="T130" s="194">
        <f>'DTC US&amp;CA - P&amp;L'!T98+'DTC EU - P&amp;L'!T98</f>
        <v>1</v>
      </c>
      <c r="U130" s="194">
        <f>'DTC US&amp;CA - P&amp;L'!U98+'DTC EU - P&amp;L'!U98</f>
        <v>0</v>
      </c>
      <c r="V130" s="194">
        <f>'DTC US&amp;CA - P&amp;L'!V98+'DTC EU - P&amp;L'!V98</f>
        <v>1</v>
      </c>
      <c r="W130" s="194">
        <f>'DTC US&amp;CA - P&amp;L'!W98+'DTC EU - P&amp;L'!W98</f>
        <v>0</v>
      </c>
      <c r="X130" s="194">
        <f>'DTC US&amp;CA - P&amp;L'!X98+'DTC EU - P&amp;L'!X98</f>
        <v>1</v>
      </c>
      <c r="Y130" s="194">
        <f>'DTC US&amp;CA - P&amp;L'!Y98+'DTC EU - P&amp;L'!Y98</f>
        <v>1</v>
      </c>
      <c r="Z130" s="194">
        <f>'DTC US&amp;CA - P&amp;L'!Z98+'DTC EU - P&amp;L'!Z98</f>
        <v>0</v>
      </c>
      <c r="AA130" s="194">
        <f>'DTC US&amp;CA - P&amp;L'!AA98+'DTC EU - P&amp;L'!AA98</f>
        <v>0</v>
      </c>
      <c r="AB130" s="194">
        <f>'DTC US&amp;CA - P&amp;L'!AB98+'DTC EU - P&amp;L'!AB98</f>
        <v>1</v>
      </c>
      <c r="AC130" s="194">
        <f>'DTC US&amp;CA - P&amp;L'!AC98+'DTC EU - P&amp;L'!AC98</f>
        <v>1</v>
      </c>
      <c r="AD130" s="194">
        <f>'DTC US&amp;CA - P&amp;L'!AD98+'DTC EU - P&amp;L'!AD98</f>
        <v>2</v>
      </c>
      <c r="AE130" s="194">
        <f>'DTC US&amp;CA - P&amp;L'!AE98+'DTC EU - P&amp;L'!AE98</f>
        <v>2</v>
      </c>
      <c r="AF130" s="194">
        <f>'DTC US&amp;CA - P&amp;L'!AF98+'DTC EU - P&amp;L'!AF98</f>
        <v>2</v>
      </c>
      <c r="AG130" s="177">
        <f t="shared" si="48"/>
        <v>20</v>
      </c>
    </row>
    <row r="131">
      <c r="A131" s="178" t="s">
        <v>271</v>
      </c>
      <c r="B131" s="194">
        <f>'DTC US&amp;CA - P&amp;L'!B99+'DTC EU - P&amp;L'!B99</f>
        <v>0</v>
      </c>
      <c r="C131" s="194">
        <f>'DTC US&amp;CA - P&amp;L'!C99+'DTC EU - P&amp;L'!C99</f>
        <v>0</v>
      </c>
      <c r="D131" s="194">
        <f>'DTC US&amp;CA - P&amp;L'!D99+'DTC EU - P&amp;L'!D99</f>
        <v>0</v>
      </c>
      <c r="E131" s="194">
        <f>'DTC US&amp;CA - P&amp;L'!E99+'DTC EU - P&amp;L'!E99</f>
        <v>0</v>
      </c>
      <c r="F131" s="194">
        <f>'DTC US&amp;CA - P&amp;L'!F99+'DTC EU - P&amp;L'!F99</f>
        <v>0</v>
      </c>
      <c r="G131" s="194">
        <f>'DTC US&amp;CA - P&amp;L'!G99+'DTC EU - P&amp;L'!G99</f>
        <v>0</v>
      </c>
      <c r="H131" s="194">
        <f>'DTC US&amp;CA - P&amp;L'!H99+'DTC EU - P&amp;L'!H99</f>
        <v>0</v>
      </c>
      <c r="I131" s="194">
        <f>'DTC US&amp;CA - P&amp;L'!I99+'DTC EU - P&amp;L'!I99</f>
        <v>0</v>
      </c>
      <c r="J131" s="194">
        <f>'DTC US&amp;CA - P&amp;L'!J99+'DTC EU - P&amp;L'!J99</f>
        <v>0</v>
      </c>
      <c r="K131" s="194">
        <f>'DTC US&amp;CA - P&amp;L'!K99+'DTC EU - P&amp;L'!K99</f>
        <v>0</v>
      </c>
      <c r="L131" s="194">
        <f>'DTC US&amp;CA - P&amp;L'!L99+'DTC EU - P&amp;L'!L99</f>
        <v>0</v>
      </c>
      <c r="M131" s="194">
        <f>'DTC US&amp;CA - P&amp;L'!M99+'DTC EU - P&amp;L'!M99</f>
        <v>0</v>
      </c>
      <c r="N131" s="194">
        <f>'DTC US&amp;CA - P&amp;L'!N99+'DTC EU - P&amp;L'!N99</f>
        <v>0</v>
      </c>
      <c r="O131" s="194">
        <f>'DTC US&amp;CA - P&amp;L'!O99+'DTC EU - P&amp;L'!O99</f>
        <v>0</v>
      </c>
      <c r="P131" s="194">
        <f>'DTC US&amp;CA - P&amp;L'!P99+'DTC EU - P&amp;L'!P99</f>
        <v>0</v>
      </c>
      <c r="Q131" s="194">
        <f>'DTC US&amp;CA - P&amp;L'!Q99+'DTC EU - P&amp;L'!Q99</f>
        <v>0</v>
      </c>
      <c r="R131" s="194">
        <f>'DTC US&amp;CA - P&amp;L'!R99+'DTC EU - P&amp;L'!R99</f>
        <v>0</v>
      </c>
      <c r="S131" s="194">
        <f>'DTC US&amp;CA - P&amp;L'!S99+'DTC EU - P&amp;L'!S99</f>
        <v>0</v>
      </c>
      <c r="T131" s="194">
        <f>'DTC US&amp;CA - P&amp;L'!T99+'DTC EU - P&amp;L'!T99</f>
        <v>0</v>
      </c>
      <c r="U131" s="194">
        <f>'DTC US&amp;CA - P&amp;L'!U99+'DTC EU - P&amp;L'!U99</f>
        <v>0</v>
      </c>
      <c r="V131" s="194">
        <f>'DTC US&amp;CA - P&amp;L'!V99+'DTC EU - P&amp;L'!V99</f>
        <v>0</v>
      </c>
      <c r="W131" s="194">
        <f>'DTC US&amp;CA - P&amp;L'!W99+'DTC EU - P&amp;L'!W99</f>
        <v>0</v>
      </c>
      <c r="X131" s="194">
        <f>'DTC US&amp;CA - P&amp;L'!X99+'DTC EU - P&amp;L'!X99</f>
        <v>0</v>
      </c>
      <c r="Y131" s="194">
        <f>'DTC US&amp;CA - P&amp;L'!Y99+'DTC EU - P&amp;L'!Y99</f>
        <v>0</v>
      </c>
      <c r="Z131" s="194">
        <f>'DTC US&amp;CA - P&amp;L'!Z99+'DTC EU - P&amp;L'!Z99</f>
        <v>0</v>
      </c>
      <c r="AA131" s="194">
        <f>'DTC US&amp;CA - P&amp;L'!AA99+'DTC EU - P&amp;L'!AA99</f>
        <v>0</v>
      </c>
      <c r="AB131" s="194">
        <f>'DTC US&amp;CA - P&amp;L'!AB99+'DTC EU - P&amp;L'!AB99</f>
        <v>0</v>
      </c>
      <c r="AC131" s="194">
        <f>'DTC US&amp;CA - P&amp;L'!AC99+'DTC EU - P&amp;L'!AC99</f>
        <v>0</v>
      </c>
      <c r="AD131" s="194">
        <f>'DTC US&amp;CA - P&amp;L'!AD99+'DTC EU - P&amp;L'!AD99</f>
        <v>0</v>
      </c>
      <c r="AE131" s="194">
        <f>'DTC US&amp;CA - P&amp;L'!AE99+'DTC EU - P&amp;L'!AE99</f>
        <v>0</v>
      </c>
      <c r="AF131" s="194">
        <f>'DTC US&amp;CA - P&amp;L'!AF99+'DTC EU - P&amp;L'!AF99</f>
        <v>0</v>
      </c>
      <c r="AG131" s="177">
        <f t="shared" si="48"/>
        <v>0</v>
      </c>
    </row>
    <row r="132">
      <c r="A132" s="178" t="s">
        <v>272</v>
      </c>
      <c r="B132" s="194">
        <f>'DTC US&amp;CA - P&amp;L'!B100+'DTC EU - P&amp;L'!B100</f>
        <v>1</v>
      </c>
      <c r="C132" s="194">
        <f>'DTC US&amp;CA - P&amp;L'!C100+'DTC EU - P&amp;L'!C100</f>
        <v>0</v>
      </c>
      <c r="D132" s="194">
        <f>'DTC US&amp;CA - P&amp;L'!D100+'DTC EU - P&amp;L'!D100</f>
        <v>1</v>
      </c>
      <c r="E132" s="194">
        <f>'DTC US&amp;CA - P&amp;L'!E100+'DTC EU - P&amp;L'!E100</f>
        <v>4</v>
      </c>
      <c r="F132" s="194">
        <f>'DTC US&amp;CA - P&amp;L'!F100+'DTC EU - P&amp;L'!F100</f>
        <v>1</v>
      </c>
      <c r="G132" s="194">
        <f>'DTC US&amp;CA - P&amp;L'!G100+'DTC EU - P&amp;L'!G100</f>
        <v>5</v>
      </c>
      <c r="H132" s="194">
        <f>'DTC US&amp;CA - P&amp;L'!H100+'DTC EU - P&amp;L'!H100</f>
        <v>2</v>
      </c>
      <c r="I132" s="194">
        <f>'DTC US&amp;CA - P&amp;L'!I100+'DTC EU - P&amp;L'!I100</f>
        <v>4</v>
      </c>
      <c r="J132" s="194">
        <f>'DTC US&amp;CA - P&amp;L'!J100+'DTC EU - P&amp;L'!J100</f>
        <v>5</v>
      </c>
      <c r="K132" s="194">
        <f>'DTC US&amp;CA - P&amp;L'!K100+'DTC EU - P&amp;L'!K100</f>
        <v>3</v>
      </c>
      <c r="L132" s="194">
        <f>'DTC US&amp;CA - P&amp;L'!L100+'DTC EU - P&amp;L'!L100</f>
        <v>4</v>
      </c>
      <c r="M132" s="194">
        <f>'DTC US&amp;CA - P&amp;L'!M100+'DTC EU - P&amp;L'!M100</f>
        <v>6</v>
      </c>
      <c r="N132" s="194">
        <f>'DTC US&amp;CA - P&amp;L'!N100+'DTC EU - P&amp;L'!N100</f>
        <v>4</v>
      </c>
      <c r="O132" s="194">
        <f>'DTC US&amp;CA - P&amp;L'!O100+'DTC EU - P&amp;L'!O100</f>
        <v>4</v>
      </c>
      <c r="P132" s="194">
        <f>'DTC US&amp;CA - P&amp;L'!P100+'DTC EU - P&amp;L'!P100</f>
        <v>1</v>
      </c>
      <c r="Q132" s="194">
        <f>'DTC US&amp;CA - P&amp;L'!Q100+'DTC EU - P&amp;L'!Q100</f>
        <v>2</v>
      </c>
      <c r="R132" s="194">
        <f>'DTC US&amp;CA - P&amp;L'!R100+'DTC EU - P&amp;L'!R100</f>
        <v>9</v>
      </c>
      <c r="S132" s="194">
        <f>'DTC US&amp;CA - P&amp;L'!S100+'DTC EU - P&amp;L'!S100</f>
        <v>10</v>
      </c>
      <c r="T132" s="194">
        <f>'DTC US&amp;CA - P&amp;L'!T100+'DTC EU - P&amp;L'!T100</f>
        <v>11</v>
      </c>
      <c r="U132" s="194">
        <f>'DTC US&amp;CA - P&amp;L'!U100+'DTC EU - P&amp;L'!U100</f>
        <v>7</v>
      </c>
      <c r="V132" s="194">
        <f>'DTC US&amp;CA - P&amp;L'!V100+'DTC EU - P&amp;L'!V100</f>
        <v>9</v>
      </c>
      <c r="W132" s="194">
        <f>'DTC US&amp;CA - P&amp;L'!W100+'DTC EU - P&amp;L'!W100</f>
        <v>8</v>
      </c>
      <c r="X132" s="194">
        <f>'DTC US&amp;CA - P&amp;L'!X100+'DTC EU - P&amp;L'!X100</f>
        <v>5</v>
      </c>
      <c r="Y132" s="194">
        <f>'DTC US&amp;CA - P&amp;L'!Y100+'DTC EU - P&amp;L'!Y100</f>
        <v>4</v>
      </c>
      <c r="Z132" s="194">
        <f>'DTC US&amp;CA - P&amp;L'!Z100+'DTC EU - P&amp;L'!Z100</f>
        <v>5</v>
      </c>
      <c r="AA132" s="194">
        <f>'DTC US&amp;CA - P&amp;L'!AA100+'DTC EU - P&amp;L'!AA100</f>
        <v>10</v>
      </c>
      <c r="AB132" s="194">
        <f>'DTC US&amp;CA - P&amp;L'!AB100+'DTC EU - P&amp;L'!AB100</f>
        <v>4</v>
      </c>
      <c r="AC132" s="194">
        <f>'DTC US&amp;CA - P&amp;L'!AC100+'DTC EU - P&amp;L'!AC100</f>
        <v>4</v>
      </c>
      <c r="AD132" s="194">
        <f>'DTC US&amp;CA - P&amp;L'!AD100+'DTC EU - P&amp;L'!AD100</f>
        <v>9</v>
      </c>
      <c r="AE132" s="194">
        <f>'DTC US&amp;CA - P&amp;L'!AE100+'DTC EU - P&amp;L'!AE100</f>
        <v>5</v>
      </c>
      <c r="AF132" s="194">
        <f>'DTC US&amp;CA - P&amp;L'!AF100+'DTC EU - P&amp;L'!AF100</f>
        <v>7</v>
      </c>
      <c r="AG132" s="177">
        <f t="shared" si="48"/>
        <v>154</v>
      </c>
    </row>
    <row r="133">
      <c r="A133" s="178" t="s">
        <v>273</v>
      </c>
      <c r="B133" s="194">
        <f>'DTC US&amp;CA - P&amp;L'!B101+'DTC EU - P&amp;L'!B101</f>
        <v>0</v>
      </c>
      <c r="C133" s="194">
        <f>'DTC US&amp;CA - P&amp;L'!C101+'DTC EU - P&amp;L'!C101</f>
        <v>0</v>
      </c>
      <c r="D133" s="194">
        <f>'DTC US&amp;CA - P&amp;L'!D101+'DTC EU - P&amp;L'!D101</f>
        <v>0</v>
      </c>
      <c r="E133" s="194">
        <f>'DTC US&amp;CA - P&amp;L'!E101+'DTC EU - P&amp;L'!E101</f>
        <v>0</v>
      </c>
      <c r="F133" s="194">
        <f>'DTC US&amp;CA - P&amp;L'!F101+'DTC EU - P&amp;L'!F101</f>
        <v>0</v>
      </c>
      <c r="G133" s="194">
        <f>'DTC US&amp;CA - P&amp;L'!G101+'DTC EU - P&amp;L'!G101</f>
        <v>0</v>
      </c>
      <c r="H133" s="194">
        <f>'DTC US&amp;CA - P&amp;L'!H101+'DTC EU - P&amp;L'!H101</f>
        <v>0</v>
      </c>
      <c r="I133" s="194">
        <f>'DTC US&amp;CA - P&amp;L'!I101+'DTC EU - P&amp;L'!I101</f>
        <v>0</v>
      </c>
      <c r="J133" s="194">
        <f>'DTC US&amp;CA - P&amp;L'!J101+'DTC EU - P&amp;L'!J101</f>
        <v>0</v>
      </c>
      <c r="K133" s="194">
        <f>'DTC US&amp;CA - P&amp;L'!K101+'DTC EU - P&amp;L'!K101</f>
        <v>0</v>
      </c>
      <c r="L133" s="194">
        <f>'DTC US&amp;CA - P&amp;L'!L101+'DTC EU - P&amp;L'!L101</f>
        <v>0</v>
      </c>
      <c r="M133" s="194">
        <f>'DTC US&amp;CA - P&amp;L'!M101+'DTC EU - P&amp;L'!M101</f>
        <v>0</v>
      </c>
      <c r="N133" s="194">
        <f>'DTC US&amp;CA - P&amp;L'!N101+'DTC EU - P&amp;L'!N101</f>
        <v>0</v>
      </c>
      <c r="O133" s="194">
        <f>'DTC US&amp;CA - P&amp;L'!O101+'DTC EU - P&amp;L'!O101</f>
        <v>0</v>
      </c>
      <c r="P133" s="194">
        <f>'DTC US&amp;CA - P&amp;L'!P101+'DTC EU - P&amp;L'!P101</f>
        <v>0</v>
      </c>
      <c r="Q133" s="194">
        <f>'DTC US&amp;CA - P&amp;L'!Q101+'DTC EU - P&amp;L'!Q101</f>
        <v>0</v>
      </c>
      <c r="R133" s="194">
        <f>'DTC US&amp;CA - P&amp;L'!R101+'DTC EU - P&amp;L'!R101</f>
        <v>0</v>
      </c>
      <c r="S133" s="194">
        <f>'DTC US&amp;CA - P&amp;L'!S101+'DTC EU - P&amp;L'!S101</f>
        <v>0</v>
      </c>
      <c r="T133" s="194">
        <f>'DTC US&amp;CA - P&amp;L'!T101+'DTC EU - P&amp;L'!T101</f>
        <v>0</v>
      </c>
      <c r="U133" s="194">
        <f>'DTC US&amp;CA - P&amp;L'!U101+'DTC EU - P&amp;L'!U101</f>
        <v>0</v>
      </c>
      <c r="V133" s="194">
        <f>'DTC US&amp;CA - P&amp;L'!V101+'DTC EU - P&amp;L'!V101</f>
        <v>0</v>
      </c>
      <c r="W133" s="194">
        <f>'DTC US&amp;CA - P&amp;L'!W101+'DTC EU - P&amp;L'!W101</f>
        <v>0</v>
      </c>
      <c r="X133" s="194">
        <f>'DTC US&amp;CA - P&amp;L'!X101+'DTC EU - P&amp;L'!X101</f>
        <v>0</v>
      </c>
      <c r="Y133" s="194">
        <f>'DTC US&amp;CA - P&amp;L'!Y101+'DTC EU - P&amp;L'!Y101</f>
        <v>0</v>
      </c>
      <c r="Z133" s="194">
        <f>'DTC US&amp;CA - P&amp;L'!Z101+'DTC EU - P&amp;L'!Z101</f>
        <v>0</v>
      </c>
      <c r="AA133" s="194">
        <f>'DTC US&amp;CA - P&amp;L'!AA101+'DTC EU - P&amp;L'!AA101</f>
        <v>0</v>
      </c>
      <c r="AB133" s="194">
        <f>'DTC US&amp;CA - P&amp;L'!AB101+'DTC EU - P&amp;L'!AB101</f>
        <v>0</v>
      </c>
      <c r="AC133" s="194">
        <f>'DTC US&amp;CA - P&amp;L'!AC101+'DTC EU - P&amp;L'!AC101</f>
        <v>0</v>
      </c>
      <c r="AD133" s="194">
        <f>'DTC US&amp;CA - P&amp;L'!AD101+'DTC EU - P&amp;L'!AD101</f>
        <v>0</v>
      </c>
      <c r="AE133" s="194">
        <f>'DTC US&amp;CA - P&amp;L'!AE101+'DTC EU - P&amp;L'!AE101</f>
        <v>0</v>
      </c>
      <c r="AF133" s="194">
        <f>'DTC US&amp;CA - P&amp;L'!AF101+'DTC EU - P&amp;L'!AF101</f>
        <v>0</v>
      </c>
      <c r="AG133" s="177">
        <f t="shared" si="48"/>
        <v>0</v>
      </c>
    </row>
    <row r="134">
      <c r="A134" s="181" t="s">
        <v>219</v>
      </c>
      <c r="B134" s="192">
        <f t="shared" ref="B134:AF134" si="49">SUM(B126:B133)</f>
        <v>9</v>
      </c>
      <c r="C134" s="192">
        <f t="shared" si="49"/>
        <v>3</v>
      </c>
      <c r="D134" s="192">
        <f t="shared" si="49"/>
        <v>4</v>
      </c>
      <c r="E134" s="192">
        <f t="shared" si="49"/>
        <v>9</v>
      </c>
      <c r="F134" s="192">
        <f t="shared" si="49"/>
        <v>7</v>
      </c>
      <c r="G134" s="192">
        <f t="shared" si="49"/>
        <v>7</v>
      </c>
      <c r="H134" s="192">
        <f t="shared" si="49"/>
        <v>4</v>
      </c>
      <c r="I134" s="192">
        <f t="shared" si="49"/>
        <v>4</v>
      </c>
      <c r="J134" s="192">
        <f t="shared" si="49"/>
        <v>7</v>
      </c>
      <c r="K134" s="192">
        <f t="shared" si="49"/>
        <v>4</v>
      </c>
      <c r="L134" s="192">
        <f t="shared" si="49"/>
        <v>8</v>
      </c>
      <c r="M134" s="192">
        <f t="shared" si="49"/>
        <v>10</v>
      </c>
      <c r="N134" s="192">
        <f t="shared" si="49"/>
        <v>4</v>
      </c>
      <c r="O134" s="192">
        <f t="shared" si="49"/>
        <v>4</v>
      </c>
      <c r="P134" s="192">
        <f t="shared" si="49"/>
        <v>5</v>
      </c>
      <c r="Q134" s="192">
        <f t="shared" si="49"/>
        <v>3</v>
      </c>
      <c r="R134" s="192">
        <f t="shared" si="49"/>
        <v>12</v>
      </c>
      <c r="S134" s="192">
        <f t="shared" si="49"/>
        <v>10</v>
      </c>
      <c r="T134" s="192">
        <f t="shared" si="49"/>
        <v>13</v>
      </c>
      <c r="U134" s="192">
        <f t="shared" si="49"/>
        <v>8</v>
      </c>
      <c r="V134" s="192">
        <f t="shared" si="49"/>
        <v>11</v>
      </c>
      <c r="W134" s="192">
        <f t="shared" si="49"/>
        <v>12</v>
      </c>
      <c r="X134" s="192">
        <f t="shared" si="49"/>
        <v>6</v>
      </c>
      <c r="Y134" s="192">
        <f t="shared" si="49"/>
        <v>8</v>
      </c>
      <c r="Z134" s="192">
        <f t="shared" si="49"/>
        <v>7</v>
      </c>
      <c r="AA134" s="192">
        <f t="shared" si="49"/>
        <v>11</v>
      </c>
      <c r="AB134" s="192">
        <f t="shared" si="49"/>
        <v>12</v>
      </c>
      <c r="AC134" s="192">
        <f t="shared" si="49"/>
        <v>8</v>
      </c>
      <c r="AD134" s="192">
        <f t="shared" si="49"/>
        <v>15</v>
      </c>
      <c r="AE134" s="192">
        <f t="shared" si="49"/>
        <v>12</v>
      </c>
      <c r="AF134" s="192">
        <f t="shared" si="49"/>
        <v>11</v>
      </c>
      <c r="AG134" s="177">
        <f t="shared" si="48"/>
        <v>248</v>
      </c>
    </row>
    <row r="135">
      <c r="A135" s="134"/>
      <c r="B135" s="135"/>
      <c r="C135" s="135"/>
      <c r="D135" s="135"/>
      <c r="E135" s="135"/>
      <c r="F135" s="135"/>
      <c r="G135" s="135"/>
      <c r="H135" s="135"/>
      <c r="I135" s="135"/>
      <c r="J135" s="135"/>
      <c r="K135" s="135"/>
      <c r="L135" s="135"/>
      <c r="M135" s="135"/>
      <c r="N135" s="135"/>
      <c r="O135" s="135"/>
      <c r="P135" s="135"/>
      <c r="Q135" s="135"/>
      <c r="R135" s="135"/>
      <c r="S135" s="135"/>
      <c r="T135" s="135"/>
      <c r="U135" s="135"/>
      <c r="V135" s="135"/>
      <c r="W135" s="135"/>
      <c r="X135" s="135"/>
      <c r="Y135" s="135"/>
      <c r="Z135" s="135"/>
      <c r="AA135" s="135"/>
      <c r="AB135" s="135"/>
      <c r="AC135" s="135"/>
      <c r="AD135" s="135"/>
      <c r="AE135" s="135"/>
      <c r="AF135" s="135"/>
      <c r="AG135" s="177"/>
    </row>
    <row r="136">
      <c r="A136" s="183" t="s">
        <v>274</v>
      </c>
      <c r="B136" s="184">
        <f>'DTC US&amp;CA - P&amp;L'!B104+'DTC EU - P&amp;L'!B104</f>
        <v>0</v>
      </c>
      <c r="C136" s="184">
        <f>'DTC US&amp;CA - P&amp;L'!C104+'DTC EU - P&amp;L'!C104</f>
        <v>0</v>
      </c>
      <c r="D136" s="184">
        <f>'DTC US&amp;CA - P&amp;L'!D104+'DTC EU - P&amp;L'!D104</f>
        <v>0</v>
      </c>
      <c r="E136" s="184">
        <f>'DTC US&amp;CA - P&amp;L'!E104+'DTC EU - P&amp;L'!E104</f>
        <v>0</v>
      </c>
      <c r="F136" s="184">
        <f>'DTC US&amp;CA - P&amp;L'!F104+'DTC EU - P&amp;L'!F104</f>
        <v>0</v>
      </c>
      <c r="G136" s="184">
        <f>'DTC US&amp;CA - P&amp;L'!G104+'DTC EU - P&amp;L'!G104</f>
        <v>0</v>
      </c>
      <c r="H136" s="184">
        <f>'DTC US&amp;CA - P&amp;L'!H104+'DTC EU - P&amp;L'!H104</f>
        <v>0</v>
      </c>
      <c r="I136" s="184">
        <f>'DTC US&amp;CA - P&amp;L'!I104+'DTC EU - P&amp;L'!I104</f>
        <v>0</v>
      </c>
      <c r="J136" s="184">
        <f>'DTC US&amp;CA - P&amp;L'!J104+'DTC EU - P&amp;L'!J104</f>
        <v>0</v>
      </c>
      <c r="K136" s="184">
        <f>'DTC US&amp;CA - P&amp;L'!K104+'DTC EU - P&amp;L'!K104</f>
        <v>0</v>
      </c>
      <c r="L136" s="184">
        <f>'DTC US&amp;CA - P&amp;L'!L104+'DTC EU - P&amp;L'!L104</f>
        <v>0</v>
      </c>
      <c r="M136" s="184">
        <f>'DTC US&amp;CA - P&amp;L'!M104+'DTC EU - P&amp;L'!M104</f>
        <v>0</v>
      </c>
      <c r="N136" s="184">
        <f>'DTC US&amp;CA - P&amp;L'!N104+'DTC EU - P&amp;L'!N104</f>
        <v>0</v>
      </c>
      <c r="O136" s="184">
        <f>'DTC US&amp;CA - P&amp;L'!O104+'DTC EU - P&amp;L'!O104</f>
        <v>0</v>
      </c>
      <c r="P136" s="184">
        <f>'DTC US&amp;CA - P&amp;L'!P104+'DTC EU - P&amp;L'!P104</f>
        <v>0</v>
      </c>
      <c r="Q136" s="184">
        <f>'DTC US&amp;CA - P&amp;L'!Q104+'DTC EU - P&amp;L'!Q104</f>
        <v>0</v>
      </c>
      <c r="R136" s="184">
        <f>'DTC US&amp;CA - P&amp;L'!R104+'DTC EU - P&amp;L'!R104</f>
        <v>0</v>
      </c>
      <c r="S136" s="184">
        <f>'DTC US&amp;CA - P&amp;L'!S104+'DTC EU - P&amp;L'!S104</f>
        <v>0</v>
      </c>
      <c r="T136" s="184">
        <f>'DTC US&amp;CA - P&amp;L'!T104+'DTC EU - P&amp;L'!T104</f>
        <v>0</v>
      </c>
      <c r="U136" s="184">
        <f>'DTC US&amp;CA - P&amp;L'!U104+'DTC EU - P&amp;L'!U104</f>
        <v>0</v>
      </c>
      <c r="V136" s="184">
        <f>'DTC US&amp;CA - P&amp;L'!V104+'DTC EU - P&amp;L'!V104</f>
        <v>0</v>
      </c>
      <c r="W136" s="184">
        <f>'DTC US&amp;CA - P&amp;L'!W104+'DTC EU - P&amp;L'!W104</f>
        <v>0</v>
      </c>
      <c r="X136" s="184">
        <f>'DTC US&amp;CA - P&amp;L'!X104+'DTC EU - P&amp;L'!X104</f>
        <v>0</v>
      </c>
      <c r="Y136" s="184">
        <f>'DTC US&amp;CA - P&amp;L'!Y104+'DTC EU - P&amp;L'!Y104</f>
        <v>0</v>
      </c>
      <c r="Z136" s="184">
        <f>'DTC US&amp;CA - P&amp;L'!Z104+'DTC EU - P&amp;L'!Z104</f>
        <v>0</v>
      </c>
      <c r="AA136" s="184">
        <f>'DTC US&amp;CA - P&amp;L'!AA104+'DTC EU - P&amp;L'!AA104</f>
        <v>0</v>
      </c>
      <c r="AB136" s="184">
        <f>'DTC US&amp;CA - P&amp;L'!AB104+'DTC EU - P&amp;L'!AB104</f>
        <v>0</v>
      </c>
      <c r="AC136" s="184">
        <f>'DTC US&amp;CA - P&amp;L'!AC104+'DTC EU - P&amp;L'!AC104</f>
        <v>0</v>
      </c>
      <c r="AD136" s="184">
        <f>'DTC US&amp;CA - P&amp;L'!AD104+'DTC EU - P&amp;L'!AD104</f>
        <v>0</v>
      </c>
      <c r="AE136" s="184">
        <f>'DTC US&amp;CA - P&amp;L'!AE104+'DTC EU - P&amp;L'!AE104</f>
        <v>0</v>
      </c>
      <c r="AF136" s="184">
        <f>'DTC US&amp;CA - P&amp;L'!AF104+'DTC EU - P&amp;L'!AF104</f>
        <v>0</v>
      </c>
      <c r="AG136" s="177">
        <f t="shared" ref="AG136:AG138" si="50">SUM(B136:AF136)</f>
        <v>0</v>
      </c>
    </row>
    <row r="137">
      <c r="A137" s="183" t="s">
        <v>275</v>
      </c>
      <c r="B137" s="184">
        <f>'DTC US&amp;CA - P&amp;L'!B105+'DTC EU - P&amp;L'!B105</f>
        <v>0</v>
      </c>
      <c r="C137" s="184">
        <f>'DTC US&amp;CA - P&amp;L'!C105+'DTC EU - P&amp;L'!C105</f>
        <v>0</v>
      </c>
      <c r="D137" s="184">
        <f>'DTC US&amp;CA - P&amp;L'!D105+'DTC EU - P&amp;L'!D105</f>
        <v>0</v>
      </c>
      <c r="E137" s="184">
        <f>'DTC US&amp;CA - P&amp;L'!E105+'DTC EU - P&amp;L'!E105</f>
        <v>0</v>
      </c>
      <c r="F137" s="184">
        <f>'DTC US&amp;CA - P&amp;L'!F105+'DTC EU - P&amp;L'!F105</f>
        <v>0</v>
      </c>
      <c r="G137" s="184">
        <f>'DTC US&amp;CA - P&amp;L'!G105+'DTC EU - P&amp;L'!G105</f>
        <v>0</v>
      </c>
      <c r="H137" s="184">
        <f>'DTC US&amp;CA - P&amp;L'!H105+'DTC EU - P&amp;L'!H105</f>
        <v>0</v>
      </c>
      <c r="I137" s="184">
        <f>'DTC US&amp;CA - P&amp;L'!I105+'DTC EU - P&amp;L'!I105</f>
        <v>0</v>
      </c>
      <c r="J137" s="184">
        <f>'DTC US&amp;CA - P&amp;L'!J105+'DTC EU - P&amp;L'!J105</f>
        <v>0</v>
      </c>
      <c r="K137" s="184">
        <f>'DTC US&amp;CA - P&amp;L'!K105+'DTC EU - P&amp;L'!K105</f>
        <v>0</v>
      </c>
      <c r="L137" s="184">
        <f>'DTC US&amp;CA - P&amp;L'!L105+'DTC EU - P&amp;L'!L105</f>
        <v>0</v>
      </c>
      <c r="M137" s="184">
        <f>'DTC US&amp;CA - P&amp;L'!M105+'DTC EU - P&amp;L'!M105</f>
        <v>0</v>
      </c>
      <c r="N137" s="184">
        <f>'DTC US&amp;CA - P&amp;L'!N105+'DTC EU - P&amp;L'!N105</f>
        <v>0</v>
      </c>
      <c r="O137" s="184">
        <f>'DTC US&amp;CA - P&amp;L'!O105+'DTC EU - P&amp;L'!O105</f>
        <v>0</v>
      </c>
      <c r="P137" s="184">
        <f>'DTC US&amp;CA - P&amp;L'!P105+'DTC EU - P&amp;L'!P105</f>
        <v>0</v>
      </c>
      <c r="Q137" s="184">
        <f>'DTC US&amp;CA - P&amp;L'!Q105+'DTC EU - P&amp;L'!Q105</f>
        <v>0</v>
      </c>
      <c r="R137" s="184">
        <f>'DTC US&amp;CA - P&amp;L'!R105+'DTC EU - P&amp;L'!R105</f>
        <v>0</v>
      </c>
      <c r="S137" s="184">
        <f>'DTC US&amp;CA - P&amp;L'!S105+'DTC EU - P&amp;L'!S105</f>
        <v>0</v>
      </c>
      <c r="T137" s="184">
        <f>'DTC US&amp;CA - P&amp;L'!T105+'DTC EU - P&amp;L'!T105</f>
        <v>0</v>
      </c>
      <c r="U137" s="184">
        <f>'DTC US&amp;CA - P&amp;L'!U105+'DTC EU - P&amp;L'!U105</f>
        <v>0</v>
      </c>
      <c r="V137" s="184">
        <f>'DTC US&amp;CA - P&amp;L'!V105+'DTC EU - P&amp;L'!V105</f>
        <v>0</v>
      </c>
      <c r="W137" s="184">
        <f>'DTC US&amp;CA - P&amp;L'!W105+'DTC EU - P&amp;L'!W105</f>
        <v>0</v>
      </c>
      <c r="X137" s="184">
        <f>'DTC US&amp;CA - P&amp;L'!X105+'DTC EU - P&amp;L'!X105</f>
        <v>0</v>
      </c>
      <c r="Y137" s="184">
        <f>'DTC US&amp;CA - P&amp;L'!Y105+'DTC EU - P&amp;L'!Y105</f>
        <v>0</v>
      </c>
      <c r="Z137" s="184">
        <f>'DTC US&amp;CA - P&amp;L'!Z105+'DTC EU - P&amp;L'!Z105</f>
        <v>0</v>
      </c>
      <c r="AA137" s="184">
        <f>'DTC US&amp;CA - P&amp;L'!AA105+'DTC EU - P&amp;L'!AA105</f>
        <v>0</v>
      </c>
      <c r="AB137" s="184">
        <f>'DTC US&amp;CA - P&amp;L'!AB105+'DTC EU - P&amp;L'!AB105</f>
        <v>0</v>
      </c>
      <c r="AC137" s="184">
        <f>'DTC US&amp;CA - P&amp;L'!AC105+'DTC EU - P&amp;L'!AC105</f>
        <v>0</v>
      </c>
      <c r="AD137" s="184">
        <f>'DTC US&amp;CA - P&amp;L'!AD105+'DTC EU - P&amp;L'!AD105</f>
        <v>0</v>
      </c>
      <c r="AE137" s="184">
        <f>'DTC US&amp;CA - P&amp;L'!AE105+'DTC EU - P&amp;L'!AE105</f>
        <v>0</v>
      </c>
      <c r="AF137" s="184">
        <f>'DTC US&amp;CA - P&amp;L'!AF105+'DTC EU - P&amp;L'!AF105</f>
        <v>0</v>
      </c>
      <c r="AG137" s="177">
        <f t="shared" si="50"/>
        <v>0</v>
      </c>
    </row>
    <row r="138">
      <c r="A138" s="181" t="s">
        <v>222</v>
      </c>
      <c r="B138" s="182">
        <f t="shared" ref="B138:AF138" si="51">SUM(B136:B137)</f>
        <v>0</v>
      </c>
      <c r="C138" s="182">
        <f t="shared" si="51"/>
        <v>0</v>
      </c>
      <c r="D138" s="182">
        <f t="shared" si="51"/>
        <v>0</v>
      </c>
      <c r="E138" s="182">
        <f t="shared" si="51"/>
        <v>0</v>
      </c>
      <c r="F138" s="182">
        <f t="shared" si="51"/>
        <v>0</v>
      </c>
      <c r="G138" s="182">
        <f t="shared" si="51"/>
        <v>0</v>
      </c>
      <c r="H138" s="182">
        <f t="shared" si="51"/>
        <v>0</v>
      </c>
      <c r="I138" s="182">
        <f t="shared" si="51"/>
        <v>0</v>
      </c>
      <c r="J138" s="182">
        <f t="shared" si="51"/>
        <v>0</v>
      </c>
      <c r="K138" s="182">
        <f t="shared" si="51"/>
        <v>0</v>
      </c>
      <c r="L138" s="182">
        <f t="shared" si="51"/>
        <v>0</v>
      </c>
      <c r="M138" s="182">
        <f t="shared" si="51"/>
        <v>0</v>
      </c>
      <c r="N138" s="182">
        <f t="shared" si="51"/>
        <v>0</v>
      </c>
      <c r="O138" s="182">
        <f t="shared" si="51"/>
        <v>0</v>
      </c>
      <c r="P138" s="182">
        <f t="shared" si="51"/>
        <v>0</v>
      </c>
      <c r="Q138" s="182">
        <f t="shared" si="51"/>
        <v>0</v>
      </c>
      <c r="R138" s="182">
        <f t="shared" si="51"/>
        <v>0</v>
      </c>
      <c r="S138" s="182">
        <f t="shared" si="51"/>
        <v>0</v>
      </c>
      <c r="T138" s="182">
        <f t="shared" si="51"/>
        <v>0</v>
      </c>
      <c r="U138" s="182">
        <f t="shared" si="51"/>
        <v>0</v>
      </c>
      <c r="V138" s="182">
        <f t="shared" si="51"/>
        <v>0</v>
      </c>
      <c r="W138" s="182">
        <f t="shared" si="51"/>
        <v>0</v>
      </c>
      <c r="X138" s="182">
        <f t="shared" si="51"/>
        <v>0</v>
      </c>
      <c r="Y138" s="182">
        <f t="shared" si="51"/>
        <v>0</v>
      </c>
      <c r="Z138" s="182">
        <f t="shared" si="51"/>
        <v>0</v>
      </c>
      <c r="AA138" s="182">
        <f t="shared" si="51"/>
        <v>0</v>
      </c>
      <c r="AB138" s="182">
        <f t="shared" si="51"/>
        <v>0</v>
      </c>
      <c r="AC138" s="182">
        <f t="shared" si="51"/>
        <v>0</v>
      </c>
      <c r="AD138" s="182">
        <f t="shared" si="51"/>
        <v>0</v>
      </c>
      <c r="AE138" s="182">
        <f t="shared" si="51"/>
        <v>0</v>
      </c>
      <c r="AF138" s="182">
        <f t="shared" si="51"/>
        <v>0</v>
      </c>
      <c r="AG138" s="177">
        <f t="shared" si="50"/>
        <v>0</v>
      </c>
    </row>
    <row r="139">
      <c r="A139" s="127"/>
      <c r="AB139" s="195"/>
      <c r="AC139" s="195"/>
      <c r="AG139" s="177"/>
    </row>
    <row r="140">
      <c r="A140" s="183" t="s">
        <v>223</v>
      </c>
      <c r="B140" s="194">
        <f>'DTC US&amp;CA - P&amp;L'!B108+'DTC EU - P&amp;L'!B108</f>
        <v>6</v>
      </c>
      <c r="C140" s="194">
        <f>'DTC US&amp;CA - P&amp;L'!C108+'DTC EU - P&amp;L'!C108</f>
        <v>9</v>
      </c>
      <c r="D140" s="194">
        <f>'DTC US&amp;CA - P&amp;L'!D108+'DTC EU - P&amp;L'!D108</f>
        <v>4</v>
      </c>
      <c r="E140" s="194">
        <f>'DTC US&amp;CA - P&amp;L'!E108+'DTC EU - P&amp;L'!E108</f>
        <v>5</v>
      </c>
      <c r="F140" s="194">
        <f>'DTC US&amp;CA - P&amp;L'!F108+'DTC EU - P&amp;L'!F108</f>
        <v>4</v>
      </c>
      <c r="G140" s="194">
        <f>'DTC US&amp;CA - P&amp;L'!G108+'DTC EU - P&amp;L'!G108</f>
        <v>3</v>
      </c>
      <c r="H140" s="194">
        <f>'DTC US&amp;CA - P&amp;L'!H108+'DTC EU - P&amp;L'!H108</f>
        <v>2</v>
      </c>
      <c r="I140" s="194">
        <f>'DTC US&amp;CA - P&amp;L'!I108+'DTC EU - P&amp;L'!I108</f>
        <v>0</v>
      </c>
      <c r="J140" s="194">
        <f>'DTC US&amp;CA - P&amp;L'!J108+'DTC EU - P&amp;L'!J108</f>
        <v>1</v>
      </c>
      <c r="K140" s="194">
        <f>'DTC US&amp;CA - P&amp;L'!K108+'DTC EU - P&amp;L'!K108</f>
        <v>4</v>
      </c>
      <c r="L140" s="194">
        <f>'DTC US&amp;CA - P&amp;L'!L108+'DTC EU - P&amp;L'!L108</f>
        <v>2</v>
      </c>
      <c r="M140" s="194">
        <f>'DTC US&amp;CA - P&amp;L'!M108+'DTC EU - P&amp;L'!M108</f>
        <v>4</v>
      </c>
      <c r="N140" s="194">
        <f>'DTC US&amp;CA - P&amp;L'!N108+'DTC EU - P&amp;L'!N108</f>
        <v>4</v>
      </c>
      <c r="O140" s="194">
        <f>'DTC US&amp;CA - P&amp;L'!O108+'DTC EU - P&amp;L'!O108</f>
        <v>3</v>
      </c>
      <c r="P140" s="194">
        <f>'DTC US&amp;CA - P&amp;L'!P108+'DTC EU - P&amp;L'!P108</f>
        <v>0</v>
      </c>
      <c r="Q140" s="194">
        <f>'DTC US&amp;CA - P&amp;L'!Q108+'DTC EU - P&amp;L'!Q108</f>
        <v>2</v>
      </c>
      <c r="R140" s="194">
        <f>'DTC US&amp;CA - P&amp;L'!R108+'DTC EU - P&amp;L'!R108</f>
        <v>2</v>
      </c>
      <c r="S140" s="194">
        <f>'DTC US&amp;CA - P&amp;L'!S108+'DTC EU - P&amp;L'!S108</f>
        <v>1</v>
      </c>
      <c r="T140" s="194">
        <f>'DTC US&amp;CA - P&amp;L'!T108+'DTC EU - P&amp;L'!T108</f>
        <v>4</v>
      </c>
      <c r="U140" s="194">
        <f>'DTC US&amp;CA - P&amp;L'!U108+'DTC EU - P&amp;L'!U108</f>
        <v>2</v>
      </c>
      <c r="V140" s="194">
        <f>'DTC US&amp;CA - P&amp;L'!V108+'DTC EU - P&amp;L'!V108</f>
        <v>1</v>
      </c>
      <c r="W140" s="194">
        <f>'DTC US&amp;CA - P&amp;L'!W108+'DTC EU - P&amp;L'!W108</f>
        <v>6</v>
      </c>
      <c r="X140" s="194">
        <f>'DTC US&amp;CA - P&amp;L'!X108+'DTC EU - P&amp;L'!X108</f>
        <v>1</v>
      </c>
      <c r="Y140" s="194">
        <f>'DTC US&amp;CA - P&amp;L'!Y108+'DTC EU - P&amp;L'!Y108</f>
        <v>5</v>
      </c>
      <c r="Z140" s="194">
        <f>'DTC US&amp;CA - P&amp;L'!Z108+'DTC EU - P&amp;L'!Z108</f>
        <v>5</v>
      </c>
      <c r="AA140" s="194">
        <f>'DTC US&amp;CA - P&amp;L'!AA108+'DTC EU - P&amp;L'!AA108</f>
        <v>5</v>
      </c>
      <c r="AB140" s="194">
        <f>'DTC US&amp;CA - P&amp;L'!AB108+'DTC EU - P&amp;L'!AB108</f>
        <v>1</v>
      </c>
      <c r="AC140" s="194">
        <f>'DTC US&amp;CA - P&amp;L'!AC108+'DTC EU - P&amp;L'!AC108</f>
        <v>1</v>
      </c>
      <c r="AD140" s="194">
        <f>'DTC US&amp;CA - P&amp;L'!AD108+'DTC EU - P&amp;L'!AD108</f>
        <v>2</v>
      </c>
      <c r="AE140" s="194">
        <f>'DTC US&amp;CA - P&amp;L'!AE108+'DTC EU - P&amp;L'!AE108</f>
        <v>1</v>
      </c>
      <c r="AF140" s="194">
        <f>'DTC US&amp;CA - P&amp;L'!AF108+'DTC EU - P&amp;L'!AF108</f>
        <v>2</v>
      </c>
      <c r="AG140" s="177">
        <f t="shared" ref="AG140:AG151" si="52">SUM(B140:AF140)</f>
        <v>92</v>
      </c>
    </row>
    <row r="141">
      <c r="A141" s="183" t="s">
        <v>224</v>
      </c>
      <c r="B141" s="194">
        <f>'DTC US&amp;CA - P&amp;L'!B109+'DTC EU - P&amp;L'!B109</f>
        <v>7</v>
      </c>
      <c r="C141" s="194">
        <f>'DTC US&amp;CA - P&amp;L'!C109+'DTC EU - P&amp;L'!C109</f>
        <v>10</v>
      </c>
      <c r="D141" s="194">
        <f>'DTC US&amp;CA - P&amp;L'!D109+'DTC EU - P&amp;L'!D109</f>
        <v>1</v>
      </c>
      <c r="E141" s="194">
        <f>'DTC US&amp;CA - P&amp;L'!E109+'DTC EU - P&amp;L'!E109</f>
        <v>5</v>
      </c>
      <c r="F141" s="194">
        <f>'DTC US&amp;CA - P&amp;L'!F109+'DTC EU - P&amp;L'!F109</f>
        <v>2</v>
      </c>
      <c r="G141" s="194">
        <f>'DTC US&amp;CA - P&amp;L'!G109+'DTC EU - P&amp;L'!G109</f>
        <v>5</v>
      </c>
      <c r="H141" s="194">
        <f>'DTC US&amp;CA - P&amp;L'!H109+'DTC EU - P&amp;L'!H109</f>
        <v>4</v>
      </c>
      <c r="I141" s="194">
        <f>'DTC US&amp;CA - P&amp;L'!I109+'DTC EU - P&amp;L'!I109</f>
        <v>1</v>
      </c>
      <c r="J141" s="194">
        <f>'DTC US&amp;CA - P&amp;L'!J109+'DTC EU - P&amp;L'!J109</f>
        <v>4</v>
      </c>
      <c r="K141" s="194">
        <f>'DTC US&amp;CA - P&amp;L'!K109+'DTC EU - P&amp;L'!K109</f>
        <v>5</v>
      </c>
      <c r="L141" s="194">
        <f>'DTC US&amp;CA - P&amp;L'!L109+'DTC EU - P&amp;L'!L109</f>
        <v>2</v>
      </c>
      <c r="M141" s="194">
        <f>'DTC US&amp;CA - P&amp;L'!M109+'DTC EU - P&amp;L'!M109</f>
        <v>2</v>
      </c>
      <c r="N141" s="194">
        <f>'DTC US&amp;CA - P&amp;L'!N109+'DTC EU - P&amp;L'!N109</f>
        <v>6</v>
      </c>
      <c r="O141" s="194">
        <f>'DTC US&amp;CA - P&amp;L'!O109+'DTC EU - P&amp;L'!O109</f>
        <v>1</v>
      </c>
      <c r="P141" s="194">
        <f>'DTC US&amp;CA - P&amp;L'!P109+'DTC EU - P&amp;L'!P109</f>
        <v>0</v>
      </c>
      <c r="Q141" s="194">
        <f>'DTC US&amp;CA - P&amp;L'!Q109+'DTC EU - P&amp;L'!Q109</f>
        <v>4</v>
      </c>
      <c r="R141" s="194">
        <f>'DTC US&amp;CA - P&amp;L'!R109+'DTC EU - P&amp;L'!R109</f>
        <v>2</v>
      </c>
      <c r="S141" s="194">
        <f>'DTC US&amp;CA - P&amp;L'!S109+'DTC EU - P&amp;L'!S109</f>
        <v>10</v>
      </c>
      <c r="T141" s="194">
        <f>'DTC US&amp;CA - P&amp;L'!T109+'DTC EU - P&amp;L'!T109</f>
        <v>5</v>
      </c>
      <c r="U141" s="194">
        <f>'DTC US&amp;CA - P&amp;L'!U109+'DTC EU - P&amp;L'!U109</f>
        <v>7</v>
      </c>
      <c r="V141" s="194">
        <f>'DTC US&amp;CA - P&amp;L'!V109+'DTC EU - P&amp;L'!V109</f>
        <v>5</v>
      </c>
      <c r="W141" s="194">
        <f>'DTC US&amp;CA - P&amp;L'!W109+'DTC EU - P&amp;L'!W109</f>
        <v>4</v>
      </c>
      <c r="X141" s="194">
        <f>'DTC US&amp;CA - P&amp;L'!X109+'DTC EU - P&amp;L'!X109</f>
        <v>4</v>
      </c>
      <c r="Y141" s="194">
        <f>'DTC US&amp;CA - P&amp;L'!Y109+'DTC EU - P&amp;L'!Y109</f>
        <v>8</v>
      </c>
      <c r="Z141" s="194">
        <f>'DTC US&amp;CA - P&amp;L'!Z109+'DTC EU - P&amp;L'!Z109</f>
        <v>10</v>
      </c>
      <c r="AA141" s="194">
        <f>'DTC US&amp;CA - P&amp;L'!AA109+'DTC EU - P&amp;L'!AA109</f>
        <v>11</v>
      </c>
      <c r="AB141" s="194">
        <f>'DTC US&amp;CA - P&amp;L'!AB109+'DTC EU - P&amp;L'!AB109</f>
        <v>10</v>
      </c>
      <c r="AC141" s="194">
        <f>'DTC US&amp;CA - P&amp;L'!AC109+'DTC EU - P&amp;L'!AC109</f>
        <v>10</v>
      </c>
      <c r="AD141" s="194">
        <f>'DTC US&amp;CA - P&amp;L'!AD109+'DTC EU - P&amp;L'!AD109</f>
        <v>12</v>
      </c>
      <c r="AE141" s="194">
        <f>'DTC US&amp;CA - P&amp;L'!AE109+'DTC EU - P&amp;L'!AE109</f>
        <v>11</v>
      </c>
      <c r="AF141" s="194">
        <f>'DTC US&amp;CA - P&amp;L'!AF109+'DTC EU - P&amp;L'!AF109</f>
        <v>8</v>
      </c>
      <c r="AG141" s="177">
        <f t="shared" si="52"/>
        <v>176</v>
      </c>
    </row>
    <row r="142">
      <c r="A142" s="183" t="s">
        <v>276</v>
      </c>
      <c r="B142" s="194">
        <f>'DTC US&amp;CA - P&amp;L'!B110+'DTC EU - P&amp;L'!B110</f>
        <v>6</v>
      </c>
      <c r="C142" s="194">
        <f>'DTC US&amp;CA - P&amp;L'!C110+'DTC EU - P&amp;L'!C110</f>
        <v>3</v>
      </c>
      <c r="D142" s="194">
        <f>'DTC US&amp;CA - P&amp;L'!D110+'DTC EU - P&amp;L'!D110</f>
        <v>3</v>
      </c>
      <c r="E142" s="194">
        <f>'DTC US&amp;CA - P&amp;L'!E110+'DTC EU - P&amp;L'!E110</f>
        <v>6</v>
      </c>
      <c r="F142" s="194">
        <f>'DTC US&amp;CA - P&amp;L'!F110+'DTC EU - P&amp;L'!F110</f>
        <v>4</v>
      </c>
      <c r="G142" s="194">
        <f>'DTC US&amp;CA - P&amp;L'!G110+'DTC EU - P&amp;L'!G110</f>
        <v>2</v>
      </c>
      <c r="H142" s="194">
        <f>'DTC US&amp;CA - P&amp;L'!H110+'DTC EU - P&amp;L'!H110</f>
        <v>2</v>
      </c>
      <c r="I142" s="194">
        <f>'DTC US&amp;CA - P&amp;L'!I110+'DTC EU - P&amp;L'!I110</f>
        <v>1</v>
      </c>
      <c r="J142" s="194">
        <f>'DTC US&amp;CA - P&amp;L'!J110+'DTC EU - P&amp;L'!J110</f>
        <v>3</v>
      </c>
      <c r="K142" s="194">
        <f>'DTC US&amp;CA - P&amp;L'!K110+'DTC EU - P&amp;L'!K110</f>
        <v>3</v>
      </c>
      <c r="L142" s="194">
        <f>'DTC US&amp;CA - P&amp;L'!L110+'DTC EU - P&amp;L'!L110</f>
        <v>2</v>
      </c>
      <c r="M142" s="194">
        <f>'DTC US&amp;CA - P&amp;L'!M110+'DTC EU - P&amp;L'!M110</f>
        <v>0</v>
      </c>
      <c r="N142" s="194">
        <f>'DTC US&amp;CA - P&amp;L'!N110+'DTC EU - P&amp;L'!N110</f>
        <v>1</v>
      </c>
      <c r="O142" s="194">
        <f>'DTC US&amp;CA - P&amp;L'!O110+'DTC EU - P&amp;L'!O110</f>
        <v>5</v>
      </c>
      <c r="P142" s="194">
        <f>'DTC US&amp;CA - P&amp;L'!P110+'DTC EU - P&amp;L'!P110</f>
        <v>2</v>
      </c>
      <c r="Q142" s="194">
        <f>'DTC US&amp;CA - P&amp;L'!Q110+'DTC EU - P&amp;L'!Q110</f>
        <v>2</v>
      </c>
      <c r="R142" s="194">
        <f>'DTC US&amp;CA - P&amp;L'!R110+'DTC EU - P&amp;L'!R110</f>
        <v>3</v>
      </c>
      <c r="S142" s="194">
        <f>'DTC US&amp;CA - P&amp;L'!S110+'DTC EU - P&amp;L'!S110</f>
        <v>5</v>
      </c>
      <c r="T142" s="194">
        <f>'DTC US&amp;CA - P&amp;L'!T110+'DTC EU - P&amp;L'!T110</f>
        <v>7</v>
      </c>
      <c r="U142" s="194">
        <f>'DTC US&amp;CA - P&amp;L'!U110+'DTC EU - P&amp;L'!U110</f>
        <v>1</v>
      </c>
      <c r="V142" s="194">
        <f>'DTC US&amp;CA - P&amp;L'!V110+'DTC EU - P&amp;L'!V110</f>
        <v>1</v>
      </c>
      <c r="W142" s="194">
        <f>'DTC US&amp;CA - P&amp;L'!W110+'DTC EU - P&amp;L'!W110</f>
        <v>3</v>
      </c>
      <c r="X142" s="194">
        <f>'DTC US&amp;CA - P&amp;L'!X110+'DTC EU - P&amp;L'!X110</f>
        <v>2</v>
      </c>
      <c r="Y142" s="194">
        <f>'DTC US&amp;CA - P&amp;L'!Y110+'DTC EU - P&amp;L'!Y110</f>
        <v>6</v>
      </c>
      <c r="Z142" s="194">
        <f>'DTC US&amp;CA - P&amp;L'!Z110+'DTC EU - P&amp;L'!Z110</f>
        <v>4</v>
      </c>
      <c r="AA142" s="194">
        <f>'DTC US&amp;CA - P&amp;L'!AA110+'DTC EU - P&amp;L'!AA110</f>
        <v>8</v>
      </c>
      <c r="AB142" s="194">
        <f>'DTC US&amp;CA - P&amp;L'!AB110+'DTC EU - P&amp;L'!AB110</f>
        <v>3</v>
      </c>
      <c r="AC142" s="194">
        <f>'DTC US&amp;CA - P&amp;L'!AC110+'DTC EU - P&amp;L'!AC110</f>
        <v>3</v>
      </c>
      <c r="AD142" s="194">
        <f>'DTC US&amp;CA - P&amp;L'!AD110+'DTC EU - P&amp;L'!AD110</f>
        <v>3</v>
      </c>
      <c r="AE142" s="194">
        <f>'DTC US&amp;CA - P&amp;L'!AE110+'DTC EU - P&amp;L'!AE110</f>
        <v>2</v>
      </c>
      <c r="AF142" s="194">
        <f>'DTC US&amp;CA - P&amp;L'!AF110+'DTC EU - P&amp;L'!AF110</f>
        <v>2</v>
      </c>
      <c r="AG142" s="177">
        <f t="shared" si="52"/>
        <v>98</v>
      </c>
    </row>
    <row r="143">
      <c r="A143" s="183" t="s">
        <v>277</v>
      </c>
      <c r="B143" s="194">
        <f>'DTC US&amp;CA - P&amp;L'!B111+'DTC EU - P&amp;L'!B111</f>
        <v>0</v>
      </c>
      <c r="C143" s="194">
        <f>'DTC US&amp;CA - P&amp;L'!C111+'DTC EU - P&amp;L'!C111</f>
        <v>0</v>
      </c>
      <c r="D143" s="194">
        <f>'DTC US&amp;CA - P&amp;L'!D111+'DTC EU - P&amp;L'!D111</f>
        <v>1</v>
      </c>
      <c r="E143" s="194">
        <f>'DTC US&amp;CA - P&amp;L'!E111+'DTC EU - P&amp;L'!E111</f>
        <v>2</v>
      </c>
      <c r="F143" s="194">
        <f>'DTC US&amp;CA - P&amp;L'!F111+'DTC EU - P&amp;L'!F111</f>
        <v>2</v>
      </c>
      <c r="G143" s="194">
        <f>'DTC US&amp;CA - P&amp;L'!G111+'DTC EU - P&amp;L'!G111</f>
        <v>1</v>
      </c>
      <c r="H143" s="194">
        <f>'DTC US&amp;CA - P&amp;L'!H111+'DTC EU - P&amp;L'!H111</f>
        <v>0</v>
      </c>
      <c r="I143" s="194">
        <f>'DTC US&amp;CA - P&amp;L'!I111+'DTC EU - P&amp;L'!I111</f>
        <v>0</v>
      </c>
      <c r="J143" s="194">
        <f>'DTC US&amp;CA - P&amp;L'!J111+'DTC EU - P&amp;L'!J111</f>
        <v>0</v>
      </c>
      <c r="K143" s="194">
        <f>'DTC US&amp;CA - P&amp;L'!K111+'DTC EU - P&amp;L'!K111</f>
        <v>1</v>
      </c>
      <c r="L143" s="194">
        <f>'DTC US&amp;CA - P&amp;L'!L111+'DTC EU - P&amp;L'!L111</f>
        <v>0</v>
      </c>
      <c r="M143" s="194">
        <f>'DTC US&amp;CA - P&amp;L'!M111+'DTC EU - P&amp;L'!M111</f>
        <v>0</v>
      </c>
      <c r="N143" s="194">
        <f>'DTC US&amp;CA - P&amp;L'!N111+'DTC EU - P&amp;L'!N111</f>
        <v>1</v>
      </c>
      <c r="O143" s="194">
        <f>'DTC US&amp;CA - P&amp;L'!O111+'DTC EU - P&amp;L'!O111</f>
        <v>0</v>
      </c>
      <c r="P143" s="194">
        <f>'DTC US&amp;CA - P&amp;L'!P111+'DTC EU - P&amp;L'!P111</f>
        <v>1</v>
      </c>
      <c r="Q143" s="194">
        <f>'DTC US&amp;CA - P&amp;L'!Q111+'DTC EU - P&amp;L'!Q111</f>
        <v>0</v>
      </c>
      <c r="R143" s="194">
        <f>'DTC US&amp;CA - P&amp;L'!R111+'DTC EU - P&amp;L'!R111</f>
        <v>1</v>
      </c>
      <c r="S143" s="194">
        <f>'DTC US&amp;CA - P&amp;L'!S111+'DTC EU - P&amp;L'!S111</f>
        <v>2</v>
      </c>
      <c r="T143" s="194">
        <f>'DTC US&amp;CA - P&amp;L'!T111+'DTC EU - P&amp;L'!T111</f>
        <v>0</v>
      </c>
      <c r="U143" s="194">
        <f>'DTC US&amp;CA - P&amp;L'!U111+'DTC EU - P&amp;L'!U111</f>
        <v>2</v>
      </c>
      <c r="V143" s="194">
        <f>'DTC US&amp;CA - P&amp;L'!V111+'DTC EU - P&amp;L'!V111</f>
        <v>1</v>
      </c>
      <c r="W143" s="194">
        <f>'DTC US&amp;CA - P&amp;L'!W111+'DTC EU - P&amp;L'!W111</f>
        <v>3</v>
      </c>
      <c r="X143" s="194">
        <f>'DTC US&amp;CA - P&amp;L'!X111+'DTC EU - P&amp;L'!X111</f>
        <v>0</v>
      </c>
      <c r="Y143" s="194">
        <f>'DTC US&amp;CA - P&amp;L'!Y111+'DTC EU - P&amp;L'!Y111</f>
        <v>0</v>
      </c>
      <c r="Z143" s="194">
        <f>'DTC US&amp;CA - P&amp;L'!Z111+'DTC EU - P&amp;L'!Z111</f>
        <v>0</v>
      </c>
      <c r="AA143" s="194">
        <f>'DTC US&amp;CA - P&amp;L'!AA111+'DTC EU - P&amp;L'!AA111</f>
        <v>1</v>
      </c>
      <c r="AB143" s="194">
        <f>'DTC US&amp;CA - P&amp;L'!AB111+'DTC EU - P&amp;L'!AB111</f>
        <v>0</v>
      </c>
      <c r="AC143" s="194">
        <f>'DTC US&amp;CA - P&amp;L'!AC111+'DTC EU - P&amp;L'!AC111</f>
        <v>0</v>
      </c>
      <c r="AD143" s="194">
        <f>'DTC US&amp;CA - P&amp;L'!AD111+'DTC EU - P&amp;L'!AD111</f>
        <v>1</v>
      </c>
      <c r="AE143" s="194">
        <f>'DTC US&amp;CA - P&amp;L'!AE111+'DTC EU - P&amp;L'!AE111</f>
        <v>2</v>
      </c>
      <c r="AF143" s="194">
        <f>'DTC US&amp;CA - P&amp;L'!AF111+'DTC EU - P&amp;L'!AF111</f>
        <v>1</v>
      </c>
      <c r="AG143" s="177">
        <f t="shared" si="52"/>
        <v>23</v>
      </c>
    </row>
    <row r="144">
      <c r="A144" s="183" t="s">
        <v>278</v>
      </c>
      <c r="B144" s="194">
        <f>'DTC US&amp;CA - P&amp;L'!B112+'DTC EU - P&amp;L'!B112</f>
        <v>12</v>
      </c>
      <c r="C144" s="194">
        <f>'DTC US&amp;CA - P&amp;L'!C112+'DTC EU - P&amp;L'!C112</f>
        <v>5</v>
      </c>
      <c r="D144" s="194">
        <f>'DTC US&amp;CA - P&amp;L'!D112+'DTC EU - P&amp;L'!D112</f>
        <v>7</v>
      </c>
      <c r="E144" s="194">
        <f>'DTC US&amp;CA - P&amp;L'!E112+'DTC EU - P&amp;L'!E112</f>
        <v>4</v>
      </c>
      <c r="F144" s="194">
        <f>'DTC US&amp;CA - P&amp;L'!F112+'DTC EU - P&amp;L'!F112</f>
        <v>9</v>
      </c>
      <c r="G144" s="194">
        <f>'DTC US&amp;CA - P&amp;L'!G112+'DTC EU - P&amp;L'!G112</f>
        <v>6</v>
      </c>
      <c r="H144" s="194">
        <f>'DTC US&amp;CA - P&amp;L'!H112+'DTC EU - P&amp;L'!H112</f>
        <v>5</v>
      </c>
      <c r="I144" s="194">
        <f>'DTC US&amp;CA - P&amp;L'!I112+'DTC EU - P&amp;L'!I112</f>
        <v>5</v>
      </c>
      <c r="J144" s="194">
        <f>'DTC US&amp;CA - P&amp;L'!J112+'DTC EU - P&amp;L'!J112</f>
        <v>6</v>
      </c>
      <c r="K144" s="194">
        <f>'DTC US&amp;CA - P&amp;L'!K112+'DTC EU - P&amp;L'!K112</f>
        <v>6</v>
      </c>
      <c r="L144" s="194">
        <f>'DTC US&amp;CA - P&amp;L'!L112+'DTC EU - P&amp;L'!L112</f>
        <v>7</v>
      </c>
      <c r="M144" s="194">
        <f>'DTC US&amp;CA - P&amp;L'!M112+'DTC EU - P&amp;L'!M112</f>
        <v>5</v>
      </c>
      <c r="N144" s="194">
        <f>'DTC US&amp;CA - P&amp;L'!N112+'DTC EU - P&amp;L'!N112</f>
        <v>5</v>
      </c>
      <c r="O144" s="194">
        <f>'DTC US&amp;CA - P&amp;L'!O112+'DTC EU - P&amp;L'!O112</f>
        <v>5</v>
      </c>
      <c r="P144" s="194">
        <f>'DTC US&amp;CA - P&amp;L'!P112+'DTC EU - P&amp;L'!P112</f>
        <v>5</v>
      </c>
      <c r="Q144" s="194">
        <f>'DTC US&amp;CA - P&amp;L'!Q112+'DTC EU - P&amp;L'!Q112</f>
        <v>5</v>
      </c>
      <c r="R144" s="194">
        <f>'DTC US&amp;CA - P&amp;L'!R112+'DTC EU - P&amp;L'!R112</f>
        <v>2</v>
      </c>
      <c r="S144" s="194">
        <f>'DTC US&amp;CA - P&amp;L'!S112+'DTC EU - P&amp;L'!S112</f>
        <v>3</v>
      </c>
      <c r="T144" s="194">
        <f>'DTC US&amp;CA - P&amp;L'!T112+'DTC EU - P&amp;L'!T112</f>
        <v>7</v>
      </c>
      <c r="U144" s="194">
        <f>'DTC US&amp;CA - P&amp;L'!U112+'DTC EU - P&amp;L'!U112</f>
        <v>1</v>
      </c>
      <c r="V144" s="194">
        <f>'DTC US&amp;CA - P&amp;L'!V112+'DTC EU - P&amp;L'!V112</f>
        <v>5</v>
      </c>
      <c r="W144" s="194">
        <f>'DTC US&amp;CA - P&amp;L'!W112+'DTC EU - P&amp;L'!W112</f>
        <v>3</v>
      </c>
      <c r="X144" s="194">
        <f>'DTC US&amp;CA - P&amp;L'!X112+'DTC EU - P&amp;L'!X112</f>
        <v>1</v>
      </c>
      <c r="Y144" s="194">
        <f>'DTC US&amp;CA - P&amp;L'!Y112+'DTC EU - P&amp;L'!Y112</f>
        <v>2</v>
      </c>
      <c r="Z144" s="194">
        <f>'DTC US&amp;CA - P&amp;L'!Z112+'DTC EU - P&amp;L'!Z112</f>
        <v>6</v>
      </c>
      <c r="AA144" s="194">
        <f>'DTC US&amp;CA - P&amp;L'!AA112+'DTC EU - P&amp;L'!AA112</f>
        <v>5</v>
      </c>
      <c r="AB144" s="194">
        <f>'DTC US&amp;CA - P&amp;L'!AB112+'DTC EU - P&amp;L'!AB112</f>
        <v>4</v>
      </c>
      <c r="AC144" s="194">
        <f>'DTC US&amp;CA - P&amp;L'!AC112+'DTC EU - P&amp;L'!AC112</f>
        <v>6</v>
      </c>
      <c r="AD144" s="194">
        <f>'DTC US&amp;CA - P&amp;L'!AD112+'DTC EU - P&amp;L'!AD112</f>
        <v>8</v>
      </c>
      <c r="AE144" s="194">
        <f>'DTC US&amp;CA - P&amp;L'!AE112+'DTC EU - P&amp;L'!AE112</f>
        <v>4</v>
      </c>
      <c r="AF144" s="194">
        <f>'DTC US&amp;CA - P&amp;L'!AF112+'DTC EU - P&amp;L'!AF112</f>
        <v>4</v>
      </c>
      <c r="AG144" s="177">
        <f t="shared" si="52"/>
        <v>158</v>
      </c>
    </row>
    <row r="145">
      <c r="A145" s="183" t="s">
        <v>279</v>
      </c>
      <c r="B145" s="194">
        <f>'DTC US&amp;CA - P&amp;L'!B113+'DTC EU - P&amp;L'!B113</f>
        <v>1</v>
      </c>
      <c r="C145" s="194">
        <f>'DTC US&amp;CA - P&amp;L'!C113+'DTC EU - P&amp;L'!C113</f>
        <v>0</v>
      </c>
      <c r="D145" s="194">
        <f>'DTC US&amp;CA - P&amp;L'!D113+'DTC EU - P&amp;L'!D113</f>
        <v>0</v>
      </c>
      <c r="E145" s="194">
        <f>'DTC US&amp;CA - P&amp;L'!E113+'DTC EU - P&amp;L'!E113</f>
        <v>0</v>
      </c>
      <c r="F145" s="194">
        <f>'DTC US&amp;CA - P&amp;L'!F113+'DTC EU - P&amp;L'!F113</f>
        <v>0</v>
      </c>
      <c r="G145" s="194">
        <f>'DTC US&amp;CA - P&amp;L'!G113+'DTC EU - P&amp;L'!G113</f>
        <v>0</v>
      </c>
      <c r="H145" s="194">
        <f>'DTC US&amp;CA - P&amp;L'!H113+'DTC EU - P&amp;L'!H113</f>
        <v>1</v>
      </c>
      <c r="I145" s="194">
        <f>'DTC US&amp;CA - P&amp;L'!I113+'DTC EU - P&amp;L'!I113</f>
        <v>0</v>
      </c>
      <c r="J145" s="194">
        <f>'DTC US&amp;CA - P&amp;L'!J113+'DTC EU - P&amp;L'!J113</f>
        <v>0</v>
      </c>
      <c r="K145" s="194">
        <f>'DTC US&amp;CA - P&amp;L'!K113+'DTC EU - P&amp;L'!K113</f>
        <v>0</v>
      </c>
      <c r="L145" s="194">
        <f>'DTC US&amp;CA - P&amp;L'!L113+'DTC EU - P&amp;L'!L113</f>
        <v>2</v>
      </c>
      <c r="M145" s="194">
        <f>'DTC US&amp;CA - P&amp;L'!M113+'DTC EU - P&amp;L'!M113</f>
        <v>1</v>
      </c>
      <c r="N145" s="194">
        <f>'DTC US&amp;CA - P&amp;L'!N113+'DTC EU - P&amp;L'!N113</f>
        <v>0</v>
      </c>
      <c r="O145" s="194">
        <f>'DTC US&amp;CA - P&amp;L'!O113+'DTC EU - P&amp;L'!O113</f>
        <v>0</v>
      </c>
      <c r="P145" s="194">
        <f>'DTC US&amp;CA - P&amp;L'!P113+'DTC EU - P&amp;L'!P113</f>
        <v>0</v>
      </c>
      <c r="Q145" s="194">
        <f>'DTC US&amp;CA - P&amp;L'!Q113+'DTC EU - P&amp;L'!Q113</f>
        <v>1</v>
      </c>
      <c r="R145" s="194">
        <f>'DTC US&amp;CA - P&amp;L'!R113+'DTC EU - P&amp;L'!R113</f>
        <v>0</v>
      </c>
      <c r="S145" s="194">
        <f>'DTC US&amp;CA - P&amp;L'!S113+'DTC EU - P&amp;L'!S113</f>
        <v>1</v>
      </c>
      <c r="T145" s="194">
        <f>'DTC US&amp;CA - P&amp;L'!T113+'DTC EU - P&amp;L'!T113</f>
        <v>0</v>
      </c>
      <c r="U145" s="194">
        <f>'DTC US&amp;CA - P&amp;L'!U113+'DTC EU - P&amp;L'!U113</f>
        <v>0</v>
      </c>
      <c r="V145" s="194">
        <f>'DTC US&amp;CA - P&amp;L'!V113+'DTC EU - P&amp;L'!V113</f>
        <v>0</v>
      </c>
      <c r="W145" s="194">
        <f>'DTC US&amp;CA - P&amp;L'!W113+'DTC EU - P&amp;L'!W113</f>
        <v>1</v>
      </c>
      <c r="X145" s="194">
        <f>'DTC US&amp;CA - P&amp;L'!X113+'DTC EU - P&amp;L'!X113</f>
        <v>0</v>
      </c>
      <c r="Y145" s="194">
        <f>'DTC US&amp;CA - P&amp;L'!Y113+'DTC EU - P&amp;L'!Y113</f>
        <v>1</v>
      </c>
      <c r="Z145" s="194">
        <f>'DTC US&amp;CA - P&amp;L'!Z113+'DTC EU - P&amp;L'!Z113</f>
        <v>2</v>
      </c>
      <c r="AA145" s="194">
        <f>'DTC US&amp;CA - P&amp;L'!AA113+'DTC EU - P&amp;L'!AA113</f>
        <v>0</v>
      </c>
      <c r="AB145" s="194">
        <f>'DTC US&amp;CA - P&amp;L'!AB113+'DTC EU - P&amp;L'!AB113</f>
        <v>1</v>
      </c>
      <c r="AC145" s="194">
        <f>'DTC US&amp;CA - P&amp;L'!AC113+'DTC EU - P&amp;L'!AC113</f>
        <v>1</v>
      </c>
      <c r="AD145" s="194">
        <f>'DTC US&amp;CA - P&amp;L'!AD113+'DTC EU - P&amp;L'!AD113</f>
        <v>1</v>
      </c>
      <c r="AE145" s="194">
        <f>'DTC US&amp;CA - P&amp;L'!AE113+'DTC EU - P&amp;L'!AE113</f>
        <v>0</v>
      </c>
      <c r="AF145" s="194">
        <f>'DTC US&amp;CA - P&amp;L'!AF113+'DTC EU - P&amp;L'!AF113</f>
        <v>0</v>
      </c>
      <c r="AG145" s="177">
        <f t="shared" si="52"/>
        <v>14</v>
      </c>
    </row>
    <row r="146">
      <c r="A146" s="183" t="s">
        <v>280</v>
      </c>
      <c r="B146" s="194">
        <f>'DTC US&amp;CA - P&amp;L'!B114+'DTC EU - P&amp;L'!B114</f>
        <v>14</v>
      </c>
      <c r="C146" s="194">
        <f>'DTC US&amp;CA - P&amp;L'!C114+'DTC EU - P&amp;L'!C114</f>
        <v>6</v>
      </c>
      <c r="D146" s="194">
        <f>'DTC US&amp;CA - P&amp;L'!D114+'DTC EU - P&amp;L'!D114</f>
        <v>7</v>
      </c>
      <c r="E146" s="194">
        <f>'DTC US&amp;CA - P&amp;L'!E114+'DTC EU - P&amp;L'!E114</f>
        <v>11</v>
      </c>
      <c r="F146" s="194">
        <f>'DTC US&amp;CA - P&amp;L'!F114+'DTC EU - P&amp;L'!F114</f>
        <v>16</v>
      </c>
      <c r="G146" s="194">
        <f>'DTC US&amp;CA - P&amp;L'!G114+'DTC EU - P&amp;L'!G114</f>
        <v>6</v>
      </c>
      <c r="H146" s="194">
        <f>'DTC US&amp;CA - P&amp;L'!H114+'DTC EU - P&amp;L'!H114</f>
        <v>8</v>
      </c>
      <c r="I146" s="194">
        <f>'DTC US&amp;CA - P&amp;L'!I114+'DTC EU - P&amp;L'!I114</f>
        <v>7</v>
      </c>
      <c r="J146" s="194">
        <f>'DTC US&amp;CA - P&amp;L'!J114+'DTC EU - P&amp;L'!J114</f>
        <v>6</v>
      </c>
      <c r="K146" s="194">
        <f>'DTC US&amp;CA - P&amp;L'!K114+'DTC EU - P&amp;L'!K114</f>
        <v>12</v>
      </c>
      <c r="L146" s="194">
        <f>'DTC US&amp;CA - P&amp;L'!L114+'DTC EU - P&amp;L'!L114</f>
        <v>6</v>
      </c>
      <c r="M146" s="194">
        <f>'DTC US&amp;CA - P&amp;L'!M114+'DTC EU - P&amp;L'!M114</f>
        <v>5</v>
      </c>
      <c r="N146" s="194">
        <f>'DTC US&amp;CA - P&amp;L'!N114+'DTC EU - P&amp;L'!N114</f>
        <v>7</v>
      </c>
      <c r="O146" s="194">
        <f>'DTC US&amp;CA - P&amp;L'!O114+'DTC EU - P&amp;L'!O114</f>
        <v>9</v>
      </c>
      <c r="P146" s="194">
        <f>'DTC US&amp;CA - P&amp;L'!P114+'DTC EU - P&amp;L'!P114</f>
        <v>4</v>
      </c>
      <c r="Q146" s="194">
        <f>'DTC US&amp;CA - P&amp;L'!Q114+'DTC EU - P&amp;L'!Q114</f>
        <v>9</v>
      </c>
      <c r="R146" s="194">
        <f>'DTC US&amp;CA - P&amp;L'!R114+'DTC EU - P&amp;L'!R114</f>
        <v>9</v>
      </c>
      <c r="S146" s="194">
        <f>'DTC US&amp;CA - P&amp;L'!S114+'DTC EU - P&amp;L'!S114</f>
        <v>3</v>
      </c>
      <c r="T146" s="194">
        <f>'DTC US&amp;CA - P&amp;L'!T114+'DTC EU - P&amp;L'!T114</f>
        <v>13</v>
      </c>
      <c r="U146" s="194">
        <f>'DTC US&amp;CA - P&amp;L'!U114+'DTC EU - P&amp;L'!U114</f>
        <v>7</v>
      </c>
      <c r="V146" s="194">
        <f>'DTC US&amp;CA - P&amp;L'!V114+'DTC EU - P&amp;L'!V114</f>
        <v>11</v>
      </c>
      <c r="W146" s="194">
        <f>'DTC US&amp;CA - P&amp;L'!W114+'DTC EU - P&amp;L'!W114</f>
        <v>12</v>
      </c>
      <c r="X146" s="194">
        <f>'DTC US&amp;CA - P&amp;L'!X114+'DTC EU - P&amp;L'!X114</f>
        <v>6</v>
      </c>
      <c r="Y146" s="194">
        <f>'DTC US&amp;CA - P&amp;L'!Y114+'DTC EU - P&amp;L'!Y114</f>
        <v>8</v>
      </c>
      <c r="Z146" s="194">
        <f>'DTC US&amp;CA - P&amp;L'!Z114+'DTC EU - P&amp;L'!Z114</f>
        <v>7</v>
      </c>
      <c r="AA146" s="194">
        <f>'DTC US&amp;CA - P&amp;L'!AA114+'DTC EU - P&amp;L'!AA114</f>
        <v>15</v>
      </c>
      <c r="AB146" s="194">
        <f>'DTC US&amp;CA - P&amp;L'!AB114+'DTC EU - P&amp;L'!AB114</f>
        <v>8</v>
      </c>
      <c r="AC146" s="194">
        <f>'DTC US&amp;CA - P&amp;L'!AC114+'DTC EU - P&amp;L'!AC114</f>
        <v>4</v>
      </c>
      <c r="AD146" s="194">
        <f>'DTC US&amp;CA - P&amp;L'!AD114+'DTC EU - P&amp;L'!AD114</f>
        <v>5</v>
      </c>
      <c r="AE146" s="194">
        <f>'DTC US&amp;CA - P&amp;L'!AE114+'DTC EU - P&amp;L'!AE114</f>
        <v>3</v>
      </c>
      <c r="AF146" s="194">
        <f>'DTC US&amp;CA - P&amp;L'!AF114+'DTC EU - P&amp;L'!AF114</f>
        <v>11</v>
      </c>
      <c r="AG146" s="177">
        <f t="shared" si="52"/>
        <v>255</v>
      </c>
    </row>
    <row r="147">
      <c r="A147" s="183" t="s">
        <v>281</v>
      </c>
      <c r="B147" s="194">
        <f>'DTC US&amp;CA - P&amp;L'!B115+'DTC EU - P&amp;L'!B115</f>
        <v>3</v>
      </c>
      <c r="C147" s="194">
        <f>'DTC US&amp;CA - P&amp;L'!C115+'DTC EU - P&amp;L'!C115</f>
        <v>1</v>
      </c>
      <c r="D147" s="194">
        <f>'DTC US&amp;CA - P&amp;L'!D115+'DTC EU - P&amp;L'!D115</f>
        <v>2</v>
      </c>
      <c r="E147" s="194">
        <f>'DTC US&amp;CA - P&amp;L'!E115+'DTC EU - P&amp;L'!E115</f>
        <v>5</v>
      </c>
      <c r="F147" s="194">
        <f>'DTC US&amp;CA - P&amp;L'!F115+'DTC EU - P&amp;L'!F115</f>
        <v>4</v>
      </c>
      <c r="G147" s="194">
        <f>'DTC US&amp;CA - P&amp;L'!G115+'DTC EU - P&amp;L'!G115</f>
        <v>2</v>
      </c>
      <c r="H147" s="194">
        <f>'DTC US&amp;CA - P&amp;L'!H115+'DTC EU - P&amp;L'!H115</f>
        <v>1</v>
      </c>
      <c r="I147" s="194">
        <f>'DTC US&amp;CA - P&amp;L'!I115+'DTC EU - P&amp;L'!I115</f>
        <v>1</v>
      </c>
      <c r="J147" s="194">
        <f>'DTC US&amp;CA - P&amp;L'!J115+'DTC EU - P&amp;L'!J115</f>
        <v>1</v>
      </c>
      <c r="K147" s="194">
        <f>'DTC US&amp;CA - P&amp;L'!K115+'DTC EU - P&amp;L'!K115</f>
        <v>3</v>
      </c>
      <c r="L147" s="194">
        <f>'DTC US&amp;CA - P&amp;L'!L115+'DTC EU - P&amp;L'!L115</f>
        <v>3</v>
      </c>
      <c r="M147" s="194">
        <f>'DTC US&amp;CA - P&amp;L'!M115+'DTC EU - P&amp;L'!M115</f>
        <v>5</v>
      </c>
      <c r="N147" s="194">
        <f>'DTC US&amp;CA - P&amp;L'!N115+'DTC EU - P&amp;L'!N115</f>
        <v>0</v>
      </c>
      <c r="O147" s="194">
        <f>'DTC US&amp;CA - P&amp;L'!O115+'DTC EU - P&amp;L'!O115</f>
        <v>0</v>
      </c>
      <c r="P147" s="194">
        <f>'DTC US&amp;CA - P&amp;L'!P115+'DTC EU - P&amp;L'!P115</f>
        <v>1</v>
      </c>
      <c r="Q147" s="194">
        <f>'DTC US&amp;CA - P&amp;L'!Q115+'DTC EU - P&amp;L'!Q115</f>
        <v>0</v>
      </c>
      <c r="R147" s="194">
        <f>'DTC US&amp;CA - P&amp;L'!R115+'DTC EU - P&amp;L'!R115</f>
        <v>1</v>
      </c>
      <c r="S147" s="194">
        <f>'DTC US&amp;CA - P&amp;L'!S115+'DTC EU - P&amp;L'!S115</f>
        <v>4</v>
      </c>
      <c r="T147" s="194">
        <f>'DTC US&amp;CA - P&amp;L'!T115+'DTC EU - P&amp;L'!T115</f>
        <v>4</v>
      </c>
      <c r="U147" s="194">
        <f>'DTC US&amp;CA - P&amp;L'!U115+'DTC EU - P&amp;L'!U115</f>
        <v>0</v>
      </c>
      <c r="V147" s="194">
        <f>'DTC US&amp;CA - P&amp;L'!V115+'DTC EU - P&amp;L'!V115</f>
        <v>0</v>
      </c>
      <c r="W147" s="194">
        <f>'DTC US&amp;CA - P&amp;L'!W115+'DTC EU - P&amp;L'!W115</f>
        <v>3</v>
      </c>
      <c r="X147" s="194">
        <f>'DTC US&amp;CA - P&amp;L'!X115+'DTC EU - P&amp;L'!X115</f>
        <v>0</v>
      </c>
      <c r="Y147" s="194">
        <f>'DTC US&amp;CA - P&amp;L'!Y115+'DTC EU - P&amp;L'!Y115</f>
        <v>0</v>
      </c>
      <c r="Z147" s="194">
        <f>'DTC US&amp;CA - P&amp;L'!Z115+'DTC EU - P&amp;L'!Z115</f>
        <v>0</v>
      </c>
      <c r="AA147" s="194">
        <f>'DTC US&amp;CA - P&amp;L'!AA115+'DTC EU - P&amp;L'!AA115</f>
        <v>3</v>
      </c>
      <c r="AB147" s="194">
        <f>'DTC US&amp;CA - P&amp;L'!AB115+'DTC EU - P&amp;L'!AB115</f>
        <v>0</v>
      </c>
      <c r="AC147" s="194">
        <f>'DTC US&amp;CA - P&amp;L'!AC115+'DTC EU - P&amp;L'!AC115</f>
        <v>2</v>
      </c>
      <c r="AD147" s="194">
        <f>'DTC US&amp;CA - P&amp;L'!AD115+'DTC EU - P&amp;L'!AD115</f>
        <v>1</v>
      </c>
      <c r="AE147" s="194">
        <f>'DTC US&amp;CA - P&amp;L'!AE115+'DTC EU - P&amp;L'!AE115</f>
        <v>3</v>
      </c>
      <c r="AF147" s="194">
        <f>'DTC US&amp;CA - P&amp;L'!AF115+'DTC EU - P&amp;L'!AF115</f>
        <v>5</v>
      </c>
      <c r="AG147" s="177">
        <f t="shared" si="52"/>
        <v>58</v>
      </c>
    </row>
    <row r="148">
      <c r="A148" s="183" t="s">
        <v>282</v>
      </c>
      <c r="B148" s="194">
        <f>'DTC US&amp;CA - P&amp;L'!B116+'DTC EU - P&amp;L'!B116</f>
        <v>2</v>
      </c>
      <c r="C148" s="194">
        <f>'DTC US&amp;CA - P&amp;L'!C116+'DTC EU - P&amp;L'!C116</f>
        <v>1</v>
      </c>
      <c r="D148" s="194">
        <f>'DTC US&amp;CA - P&amp;L'!D116+'DTC EU - P&amp;L'!D116</f>
        <v>0</v>
      </c>
      <c r="E148" s="194">
        <f>'DTC US&amp;CA - P&amp;L'!E116+'DTC EU - P&amp;L'!E116</f>
        <v>1</v>
      </c>
      <c r="F148" s="194">
        <f>'DTC US&amp;CA - P&amp;L'!F116+'DTC EU - P&amp;L'!F116</f>
        <v>0</v>
      </c>
      <c r="G148" s="194">
        <f>'DTC US&amp;CA - P&amp;L'!G116+'DTC EU - P&amp;L'!G116</f>
        <v>1</v>
      </c>
      <c r="H148" s="194">
        <f>'DTC US&amp;CA - P&amp;L'!H116+'DTC EU - P&amp;L'!H116</f>
        <v>0</v>
      </c>
      <c r="I148" s="194">
        <f>'DTC US&amp;CA - P&amp;L'!I116+'DTC EU - P&amp;L'!I116</f>
        <v>1</v>
      </c>
      <c r="J148" s="194">
        <f>'DTC US&amp;CA - P&amp;L'!J116+'DTC EU - P&amp;L'!J116</f>
        <v>0</v>
      </c>
      <c r="K148" s="194">
        <f>'DTC US&amp;CA - P&amp;L'!K116+'DTC EU - P&amp;L'!K116</f>
        <v>0</v>
      </c>
      <c r="L148" s="194">
        <f>'DTC US&amp;CA - P&amp;L'!L116+'DTC EU - P&amp;L'!L116</f>
        <v>1</v>
      </c>
      <c r="M148" s="194">
        <f>'DTC US&amp;CA - P&amp;L'!M116+'DTC EU - P&amp;L'!M116</f>
        <v>0</v>
      </c>
      <c r="N148" s="194">
        <f>'DTC US&amp;CA - P&amp;L'!N116+'DTC EU - P&amp;L'!N116</f>
        <v>1</v>
      </c>
      <c r="O148" s="194">
        <f>'DTC US&amp;CA - P&amp;L'!O116+'DTC EU - P&amp;L'!O116</f>
        <v>1</v>
      </c>
      <c r="P148" s="194">
        <f>'DTC US&amp;CA - P&amp;L'!P116+'DTC EU - P&amp;L'!P116</f>
        <v>0</v>
      </c>
      <c r="Q148" s="194">
        <f>'DTC US&amp;CA - P&amp;L'!Q116+'DTC EU - P&amp;L'!Q116</f>
        <v>0</v>
      </c>
      <c r="R148" s="194">
        <f>'DTC US&amp;CA - P&amp;L'!R116+'DTC EU - P&amp;L'!R116</f>
        <v>0</v>
      </c>
      <c r="S148" s="194">
        <f>'DTC US&amp;CA - P&amp;L'!S116+'DTC EU - P&amp;L'!S116</f>
        <v>0</v>
      </c>
      <c r="T148" s="194">
        <f>'DTC US&amp;CA - P&amp;L'!T116+'DTC EU - P&amp;L'!T116</f>
        <v>0</v>
      </c>
      <c r="U148" s="194">
        <f>'DTC US&amp;CA - P&amp;L'!U116+'DTC EU - P&amp;L'!U116</f>
        <v>0</v>
      </c>
      <c r="V148" s="194">
        <f>'DTC US&amp;CA - P&amp;L'!V116+'DTC EU - P&amp;L'!V116</f>
        <v>0</v>
      </c>
      <c r="W148" s="194">
        <f>'DTC US&amp;CA - P&amp;L'!W116+'DTC EU - P&amp;L'!W116</f>
        <v>0</v>
      </c>
      <c r="X148" s="194">
        <f>'DTC US&amp;CA - P&amp;L'!X116+'DTC EU - P&amp;L'!X116</f>
        <v>1</v>
      </c>
      <c r="Y148" s="194">
        <f>'DTC US&amp;CA - P&amp;L'!Y116+'DTC EU - P&amp;L'!Y116</f>
        <v>0</v>
      </c>
      <c r="Z148" s="194">
        <f>'DTC US&amp;CA - P&amp;L'!Z116+'DTC EU - P&amp;L'!Z116</f>
        <v>0</v>
      </c>
      <c r="AA148" s="194">
        <f>'DTC US&amp;CA - P&amp;L'!AA116+'DTC EU - P&amp;L'!AA116</f>
        <v>0</v>
      </c>
      <c r="AB148" s="194">
        <f>'DTC US&amp;CA - P&amp;L'!AB116+'DTC EU - P&amp;L'!AB116</f>
        <v>0</v>
      </c>
      <c r="AC148" s="194">
        <f>'DTC US&amp;CA - P&amp;L'!AC116+'DTC EU - P&amp;L'!AC116</f>
        <v>1</v>
      </c>
      <c r="AD148" s="194">
        <f>'DTC US&amp;CA - P&amp;L'!AD116+'DTC EU - P&amp;L'!AD116</f>
        <v>0</v>
      </c>
      <c r="AE148" s="194">
        <f>'DTC US&amp;CA - P&amp;L'!AE116+'DTC EU - P&amp;L'!AE116</f>
        <v>0</v>
      </c>
      <c r="AF148" s="194">
        <f>'DTC US&amp;CA - P&amp;L'!AF116+'DTC EU - P&amp;L'!AF116</f>
        <v>0</v>
      </c>
      <c r="AG148" s="177">
        <f t="shared" si="52"/>
        <v>11</v>
      </c>
    </row>
    <row r="149">
      <c r="A149" s="183" t="s">
        <v>283</v>
      </c>
      <c r="B149" s="194">
        <f>'DTC US&amp;CA - P&amp;L'!B117+'DTC EU - P&amp;L'!B117</f>
        <v>0</v>
      </c>
      <c r="C149" s="194">
        <f>'DTC US&amp;CA - P&amp;L'!C117+'DTC EU - P&amp;L'!C117</f>
        <v>0</v>
      </c>
      <c r="D149" s="194">
        <f>'DTC US&amp;CA - P&amp;L'!D117+'DTC EU - P&amp;L'!D117</f>
        <v>0</v>
      </c>
      <c r="E149" s="194">
        <f>'DTC US&amp;CA - P&amp;L'!E117+'DTC EU - P&amp;L'!E117</f>
        <v>0</v>
      </c>
      <c r="F149" s="194">
        <f>'DTC US&amp;CA - P&amp;L'!F117+'DTC EU - P&amp;L'!F117</f>
        <v>0</v>
      </c>
      <c r="G149" s="194">
        <f>'DTC US&amp;CA - P&amp;L'!G117+'DTC EU - P&amp;L'!G117</f>
        <v>0</v>
      </c>
      <c r="H149" s="194">
        <f>'DTC US&amp;CA - P&amp;L'!H117+'DTC EU - P&amp;L'!H117</f>
        <v>0</v>
      </c>
      <c r="I149" s="194">
        <f>'DTC US&amp;CA - P&amp;L'!I117+'DTC EU - P&amp;L'!I117</f>
        <v>0</v>
      </c>
      <c r="J149" s="194">
        <f>'DTC US&amp;CA - P&amp;L'!J117+'DTC EU - P&amp;L'!J117</f>
        <v>0</v>
      </c>
      <c r="K149" s="194">
        <f>'DTC US&amp;CA - P&amp;L'!K117+'DTC EU - P&amp;L'!K117</f>
        <v>0</v>
      </c>
      <c r="L149" s="194">
        <f>'DTC US&amp;CA - P&amp;L'!L117+'DTC EU - P&amp;L'!L117</f>
        <v>0</v>
      </c>
      <c r="M149" s="194">
        <f>'DTC US&amp;CA - P&amp;L'!M117+'DTC EU - P&amp;L'!M117</f>
        <v>0</v>
      </c>
      <c r="N149" s="194">
        <f>'DTC US&amp;CA - P&amp;L'!N117+'DTC EU - P&amp;L'!N117</f>
        <v>0</v>
      </c>
      <c r="O149" s="194">
        <f>'DTC US&amp;CA - P&amp;L'!O117+'DTC EU - P&amp;L'!O117</f>
        <v>0</v>
      </c>
      <c r="P149" s="194">
        <f>'DTC US&amp;CA - P&amp;L'!P117+'DTC EU - P&amp;L'!P117</f>
        <v>0</v>
      </c>
      <c r="Q149" s="194">
        <f>'DTC US&amp;CA - P&amp;L'!Q117+'DTC EU - P&amp;L'!Q117</f>
        <v>0</v>
      </c>
      <c r="R149" s="194">
        <f>'DTC US&amp;CA - P&amp;L'!R117+'DTC EU - P&amp;L'!R117</f>
        <v>0</v>
      </c>
      <c r="S149" s="194">
        <f>'DTC US&amp;CA - P&amp;L'!S117+'DTC EU - P&amp;L'!S117</f>
        <v>0</v>
      </c>
      <c r="T149" s="194">
        <f>'DTC US&amp;CA - P&amp;L'!T117+'DTC EU - P&amp;L'!T117</f>
        <v>0</v>
      </c>
      <c r="U149" s="194">
        <f>'DTC US&amp;CA - P&amp;L'!U117+'DTC EU - P&amp;L'!U117</f>
        <v>0</v>
      </c>
      <c r="V149" s="194">
        <f>'DTC US&amp;CA - P&amp;L'!V117+'DTC EU - P&amp;L'!V117</f>
        <v>0</v>
      </c>
      <c r="W149" s="194">
        <f>'DTC US&amp;CA - P&amp;L'!W117+'DTC EU - P&amp;L'!W117</f>
        <v>0</v>
      </c>
      <c r="X149" s="194">
        <f>'DTC US&amp;CA - P&amp;L'!X117+'DTC EU - P&amp;L'!X117</f>
        <v>0</v>
      </c>
      <c r="Y149" s="194">
        <f>'DTC US&amp;CA - P&amp;L'!Y117+'DTC EU - P&amp;L'!Y117</f>
        <v>0</v>
      </c>
      <c r="Z149" s="194">
        <f>'DTC US&amp;CA - P&amp;L'!Z117+'DTC EU - P&amp;L'!Z117</f>
        <v>0</v>
      </c>
      <c r="AA149" s="194">
        <f>'DTC US&amp;CA - P&amp;L'!AA117+'DTC EU - P&amp;L'!AA117</f>
        <v>0</v>
      </c>
      <c r="AB149" s="194">
        <f>'DTC US&amp;CA - P&amp;L'!AB117+'DTC EU - P&amp;L'!AB117</f>
        <v>0</v>
      </c>
      <c r="AC149" s="194">
        <f>'DTC US&amp;CA - P&amp;L'!AC117+'DTC EU - P&amp;L'!AC117</f>
        <v>0</v>
      </c>
      <c r="AD149" s="194">
        <f>'DTC US&amp;CA - P&amp;L'!AD117+'DTC EU - P&amp;L'!AD117</f>
        <v>0</v>
      </c>
      <c r="AE149" s="194">
        <f>'DTC US&amp;CA - P&amp;L'!AE117+'DTC EU - P&amp;L'!AE117</f>
        <v>0</v>
      </c>
      <c r="AF149" s="194">
        <f>'DTC US&amp;CA - P&amp;L'!AF117+'DTC EU - P&amp;L'!AF117</f>
        <v>0</v>
      </c>
      <c r="AG149" s="177">
        <f t="shared" si="52"/>
        <v>0</v>
      </c>
    </row>
    <row r="150">
      <c r="A150" s="183" t="s">
        <v>233</v>
      </c>
      <c r="B150" s="194">
        <f>'DTC US&amp;CA - P&amp;L'!B118+'DTC EU - P&amp;L'!B118</f>
        <v>1</v>
      </c>
      <c r="C150" s="194">
        <f>'DTC US&amp;CA - P&amp;L'!C118+'DTC EU - P&amp;L'!C118</f>
        <v>0</v>
      </c>
      <c r="D150" s="194">
        <f>'DTC US&amp;CA - P&amp;L'!D118+'DTC EU - P&amp;L'!D118</f>
        <v>4</v>
      </c>
      <c r="E150" s="194">
        <f>'DTC US&amp;CA - P&amp;L'!E118+'DTC EU - P&amp;L'!E118</f>
        <v>2</v>
      </c>
      <c r="F150" s="194">
        <f>'DTC US&amp;CA - P&amp;L'!F118+'DTC EU - P&amp;L'!F118</f>
        <v>2</v>
      </c>
      <c r="G150" s="194">
        <f>'DTC US&amp;CA - P&amp;L'!G118+'DTC EU - P&amp;L'!G118</f>
        <v>1</v>
      </c>
      <c r="H150" s="194">
        <f>'DTC US&amp;CA - P&amp;L'!H118+'DTC EU - P&amp;L'!H118</f>
        <v>2</v>
      </c>
      <c r="I150" s="194">
        <f>'DTC US&amp;CA - P&amp;L'!I118+'DTC EU - P&amp;L'!I118</f>
        <v>0</v>
      </c>
      <c r="J150" s="194">
        <f>'DTC US&amp;CA - P&amp;L'!J118+'DTC EU - P&amp;L'!J118</f>
        <v>1</v>
      </c>
      <c r="K150" s="194">
        <f>'DTC US&amp;CA - P&amp;L'!K118+'DTC EU - P&amp;L'!K118</f>
        <v>5</v>
      </c>
      <c r="L150" s="194">
        <f>'DTC US&amp;CA - P&amp;L'!L118+'DTC EU - P&amp;L'!L118</f>
        <v>2</v>
      </c>
      <c r="M150" s="194">
        <f>'DTC US&amp;CA - P&amp;L'!M118+'DTC EU - P&amp;L'!M118</f>
        <v>1</v>
      </c>
      <c r="N150" s="194">
        <f>'DTC US&amp;CA - P&amp;L'!N118+'DTC EU - P&amp;L'!N118</f>
        <v>0</v>
      </c>
      <c r="O150" s="194">
        <f>'DTC US&amp;CA - P&amp;L'!O118+'DTC EU - P&amp;L'!O118</f>
        <v>2</v>
      </c>
      <c r="P150" s="194">
        <f>'DTC US&amp;CA - P&amp;L'!P118+'DTC EU - P&amp;L'!P118</f>
        <v>1</v>
      </c>
      <c r="Q150" s="194">
        <f>'DTC US&amp;CA - P&amp;L'!Q118+'DTC EU - P&amp;L'!Q118</f>
        <v>0</v>
      </c>
      <c r="R150" s="194">
        <f>'DTC US&amp;CA - P&amp;L'!R118+'DTC EU - P&amp;L'!R118</f>
        <v>2</v>
      </c>
      <c r="S150" s="194">
        <f>'DTC US&amp;CA - P&amp;L'!S118+'DTC EU - P&amp;L'!S118</f>
        <v>1</v>
      </c>
      <c r="T150" s="194">
        <f>'DTC US&amp;CA - P&amp;L'!T118+'DTC EU - P&amp;L'!T118</f>
        <v>2</v>
      </c>
      <c r="U150" s="194">
        <f>'DTC US&amp;CA - P&amp;L'!U118+'DTC EU - P&amp;L'!U118</f>
        <v>1</v>
      </c>
      <c r="V150" s="194">
        <f>'DTC US&amp;CA - P&amp;L'!V118+'DTC EU - P&amp;L'!V118</f>
        <v>1</v>
      </c>
      <c r="W150" s="194">
        <f>'DTC US&amp;CA - P&amp;L'!W118+'DTC EU - P&amp;L'!W118</f>
        <v>0</v>
      </c>
      <c r="X150" s="194">
        <f>'DTC US&amp;CA - P&amp;L'!X118+'DTC EU - P&amp;L'!X118</f>
        <v>2</v>
      </c>
      <c r="Y150" s="194">
        <f>'DTC US&amp;CA - P&amp;L'!Y118+'DTC EU - P&amp;L'!Y118</f>
        <v>2</v>
      </c>
      <c r="Z150" s="194">
        <f>'DTC US&amp;CA - P&amp;L'!Z118+'DTC EU - P&amp;L'!Z118</f>
        <v>0</v>
      </c>
      <c r="AA150" s="194">
        <f>'DTC US&amp;CA - P&amp;L'!AA118+'DTC EU - P&amp;L'!AA118</f>
        <v>2</v>
      </c>
      <c r="AB150" s="194">
        <f>'DTC US&amp;CA - P&amp;L'!AB118+'DTC EU - P&amp;L'!AB118</f>
        <v>1</v>
      </c>
      <c r="AC150" s="194">
        <f>'DTC US&amp;CA - P&amp;L'!AC118+'DTC EU - P&amp;L'!AC118</f>
        <v>4</v>
      </c>
      <c r="AD150" s="194">
        <f>'DTC US&amp;CA - P&amp;L'!AD118+'DTC EU - P&amp;L'!AD118</f>
        <v>0</v>
      </c>
      <c r="AE150" s="194">
        <f>'DTC US&amp;CA - P&amp;L'!AE118+'DTC EU - P&amp;L'!AE118</f>
        <v>4</v>
      </c>
      <c r="AF150" s="194">
        <f>'DTC US&amp;CA - P&amp;L'!AF118+'DTC EU - P&amp;L'!AF118</f>
        <v>0</v>
      </c>
      <c r="AG150" s="177">
        <f t="shared" si="52"/>
        <v>46</v>
      </c>
    </row>
    <row r="151">
      <c r="A151" s="181" t="s">
        <v>234</v>
      </c>
      <c r="B151" s="192">
        <f t="shared" ref="B151:AF151" si="53">SUM(B140:B150)</f>
        <v>52</v>
      </c>
      <c r="C151" s="192">
        <f t="shared" si="53"/>
        <v>35</v>
      </c>
      <c r="D151" s="192">
        <f t="shared" si="53"/>
        <v>29</v>
      </c>
      <c r="E151" s="192">
        <f t="shared" si="53"/>
        <v>41</v>
      </c>
      <c r="F151" s="192">
        <f t="shared" si="53"/>
        <v>43</v>
      </c>
      <c r="G151" s="192">
        <f t="shared" si="53"/>
        <v>27</v>
      </c>
      <c r="H151" s="192">
        <f t="shared" si="53"/>
        <v>25</v>
      </c>
      <c r="I151" s="192">
        <f t="shared" si="53"/>
        <v>16</v>
      </c>
      <c r="J151" s="192">
        <f t="shared" si="53"/>
        <v>22</v>
      </c>
      <c r="K151" s="192">
        <f t="shared" si="53"/>
        <v>39</v>
      </c>
      <c r="L151" s="192">
        <f t="shared" si="53"/>
        <v>27</v>
      </c>
      <c r="M151" s="192">
        <f t="shared" si="53"/>
        <v>23</v>
      </c>
      <c r="N151" s="192">
        <f t="shared" si="53"/>
        <v>25</v>
      </c>
      <c r="O151" s="192">
        <f t="shared" si="53"/>
        <v>26</v>
      </c>
      <c r="P151" s="192">
        <f t="shared" si="53"/>
        <v>14</v>
      </c>
      <c r="Q151" s="192">
        <f t="shared" si="53"/>
        <v>23</v>
      </c>
      <c r="R151" s="192">
        <f t="shared" si="53"/>
        <v>22</v>
      </c>
      <c r="S151" s="192">
        <f t="shared" si="53"/>
        <v>30</v>
      </c>
      <c r="T151" s="192">
        <f t="shared" si="53"/>
        <v>42</v>
      </c>
      <c r="U151" s="192">
        <f t="shared" si="53"/>
        <v>21</v>
      </c>
      <c r="V151" s="192">
        <f t="shared" si="53"/>
        <v>25</v>
      </c>
      <c r="W151" s="192">
        <f t="shared" si="53"/>
        <v>35</v>
      </c>
      <c r="X151" s="192">
        <f t="shared" si="53"/>
        <v>17</v>
      </c>
      <c r="Y151" s="192">
        <f t="shared" si="53"/>
        <v>32</v>
      </c>
      <c r="Z151" s="192">
        <f t="shared" si="53"/>
        <v>34</v>
      </c>
      <c r="AA151" s="192">
        <f t="shared" si="53"/>
        <v>50</v>
      </c>
      <c r="AB151" s="192">
        <f t="shared" si="53"/>
        <v>28</v>
      </c>
      <c r="AC151" s="192">
        <f t="shared" si="53"/>
        <v>32</v>
      </c>
      <c r="AD151" s="192">
        <f t="shared" si="53"/>
        <v>33</v>
      </c>
      <c r="AE151" s="192">
        <f t="shared" si="53"/>
        <v>30</v>
      </c>
      <c r="AF151" s="192">
        <f t="shared" si="53"/>
        <v>33</v>
      </c>
      <c r="AG151" s="177">
        <f t="shared" si="52"/>
        <v>931</v>
      </c>
    </row>
    <row r="152">
      <c r="A152" s="187"/>
      <c r="AG152" s="177"/>
    </row>
    <row r="153">
      <c r="A153" s="183" t="s">
        <v>284</v>
      </c>
      <c r="B153" s="180">
        <f>'DTC US&amp;CA - P&amp;L'!B121+'DTC EU - P&amp;L'!B121</f>
        <v>15</v>
      </c>
      <c r="C153" s="180">
        <f>'DTC US&amp;CA - P&amp;L'!C121+'DTC EU - P&amp;L'!C121</f>
        <v>12</v>
      </c>
      <c r="D153" s="180">
        <f>'DTC US&amp;CA - P&amp;L'!D121+'DTC EU - P&amp;L'!D121</f>
        <v>21</v>
      </c>
      <c r="E153" s="180">
        <f>'DTC US&amp;CA - P&amp;L'!E121+'DTC EU - P&amp;L'!E121</f>
        <v>11</v>
      </c>
      <c r="F153" s="180">
        <f>'DTC US&amp;CA - P&amp;L'!F121+'DTC EU - P&amp;L'!F121</f>
        <v>14</v>
      </c>
      <c r="G153" s="180">
        <f>'DTC US&amp;CA - P&amp;L'!G121+'DTC EU - P&amp;L'!G121</f>
        <v>9</v>
      </c>
      <c r="H153" s="180">
        <f>'DTC US&amp;CA - P&amp;L'!H121+'DTC EU - P&amp;L'!H121</f>
        <v>10</v>
      </c>
      <c r="I153" s="180">
        <f>'DTC US&amp;CA - P&amp;L'!I121+'DTC EU - P&amp;L'!I121</f>
        <v>6</v>
      </c>
      <c r="J153" s="180">
        <f>'DTC US&amp;CA - P&amp;L'!J121+'DTC EU - P&amp;L'!J121</f>
        <v>12</v>
      </c>
      <c r="K153" s="180">
        <f>'DTC US&amp;CA - P&amp;L'!K121+'DTC EU - P&amp;L'!K121</f>
        <v>14</v>
      </c>
      <c r="L153" s="180">
        <f>'DTC US&amp;CA - P&amp;L'!L121+'DTC EU - P&amp;L'!L121</f>
        <v>9</v>
      </c>
      <c r="M153" s="180">
        <f>'DTC US&amp;CA - P&amp;L'!M121+'DTC EU - P&amp;L'!M121</f>
        <v>9</v>
      </c>
      <c r="N153" s="180">
        <f>'DTC US&amp;CA - P&amp;L'!N121+'DTC EU - P&amp;L'!N121</f>
        <v>2</v>
      </c>
      <c r="O153" s="180">
        <f>'DTC US&amp;CA - P&amp;L'!O121+'DTC EU - P&amp;L'!O121</f>
        <v>12</v>
      </c>
      <c r="P153" s="180">
        <f>'DTC US&amp;CA - P&amp;L'!P121+'DTC EU - P&amp;L'!P121</f>
        <v>11</v>
      </c>
      <c r="Q153" s="180">
        <f>'DTC US&amp;CA - P&amp;L'!Q121+'DTC EU - P&amp;L'!Q121</f>
        <v>16</v>
      </c>
      <c r="R153" s="180">
        <f>'DTC US&amp;CA - P&amp;L'!R121+'DTC EU - P&amp;L'!R121</f>
        <v>13</v>
      </c>
      <c r="S153" s="180">
        <f>'DTC US&amp;CA - P&amp;L'!S121+'DTC EU - P&amp;L'!S121</f>
        <v>9</v>
      </c>
      <c r="T153" s="180">
        <f>'DTC US&amp;CA - P&amp;L'!T121+'DTC EU - P&amp;L'!T121</f>
        <v>6</v>
      </c>
      <c r="U153" s="180">
        <f>'DTC US&amp;CA - P&amp;L'!U121+'DTC EU - P&amp;L'!U121</f>
        <v>8</v>
      </c>
      <c r="V153" s="180">
        <f>'DTC US&amp;CA - P&amp;L'!V121+'DTC EU - P&amp;L'!V121</f>
        <v>11</v>
      </c>
      <c r="W153" s="180">
        <f>'DTC US&amp;CA - P&amp;L'!W121+'DTC EU - P&amp;L'!W121</f>
        <v>9</v>
      </c>
      <c r="X153" s="180">
        <f>'DTC US&amp;CA - P&amp;L'!X121+'DTC EU - P&amp;L'!X121</f>
        <v>4</v>
      </c>
      <c r="Y153" s="180">
        <f>'DTC US&amp;CA - P&amp;L'!Y121+'DTC EU - P&amp;L'!Y121</f>
        <v>10</v>
      </c>
      <c r="Z153" s="180">
        <f>'DTC US&amp;CA - P&amp;L'!Z121+'DTC EU - P&amp;L'!Z121</f>
        <v>7</v>
      </c>
      <c r="AA153" s="180">
        <f>'DTC US&amp;CA - P&amp;L'!AA121+'DTC EU - P&amp;L'!AA121</f>
        <v>8</v>
      </c>
      <c r="AB153" s="180">
        <f>'DTC US&amp;CA - P&amp;L'!AB121+'DTC EU - P&amp;L'!AB121</f>
        <v>10</v>
      </c>
      <c r="AC153" s="180">
        <f>'DTC US&amp;CA - P&amp;L'!AC121+'DTC EU - P&amp;L'!AC121</f>
        <v>7</v>
      </c>
      <c r="AD153" s="180">
        <f>'DTC US&amp;CA - P&amp;L'!AD121+'DTC EU - P&amp;L'!AD121</f>
        <v>6</v>
      </c>
      <c r="AE153" s="180">
        <f>'DTC US&amp;CA - P&amp;L'!AE121+'DTC EU - P&amp;L'!AE121</f>
        <v>5</v>
      </c>
      <c r="AF153" s="180">
        <f>'DTC US&amp;CA - P&amp;L'!AF121+'DTC EU - P&amp;L'!AF121</f>
        <v>11</v>
      </c>
      <c r="AG153" s="177">
        <f t="shared" ref="AG153:AG161" si="54">SUM(B153:AF153)</f>
        <v>307</v>
      </c>
    </row>
    <row r="154">
      <c r="A154" s="183" t="s">
        <v>285</v>
      </c>
      <c r="B154" s="180">
        <f>'DTC US&amp;CA - P&amp;L'!B122+'DTC EU - P&amp;L'!B122</f>
        <v>1</v>
      </c>
      <c r="C154" s="180">
        <f>'DTC US&amp;CA - P&amp;L'!C122+'DTC EU - P&amp;L'!C122</f>
        <v>0</v>
      </c>
      <c r="D154" s="180">
        <f>'DTC US&amp;CA - P&amp;L'!D122+'DTC EU - P&amp;L'!D122</f>
        <v>0</v>
      </c>
      <c r="E154" s="180">
        <f>'DTC US&amp;CA - P&amp;L'!E122+'DTC EU - P&amp;L'!E122</f>
        <v>2</v>
      </c>
      <c r="F154" s="180">
        <f>'DTC US&amp;CA - P&amp;L'!F122+'DTC EU - P&amp;L'!F122</f>
        <v>0</v>
      </c>
      <c r="G154" s="180">
        <f>'DTC US&amp;CA - P&amp;L'!G122+'DTC EU - P&amp;L'!G122</f>
        <v>0</v>
      </c>
      <c r="H154" s="180">
        <f>'DTC US&amp;CA - P&amp;L'!H122+'DTC EU - P&amp;L'!H122</f>
        <v>1</v>
      </c>
      <c r="I154" s="180">
        <f>'DTC US&amp;CA - P&amp;L'!I122+'DTC EU - P&amp;L'!I122</f>
        <v>0</v>
      </c>
      <c r="J154" s="180">
        <f>'DTC US&amp;CA - P&amp;L'!J122+'DTC EU - P&amp;L'!J122</f>
        <v>3</v>
      </c>
      <c r="K154" s="180">
        <f>'DTC US&amp;CA - P&amp;L'!K122+'DTC EU - P&amp;L'!K122</f>
        <v>1</v>
      </c>
      <c r="L154" s="180">
        <f>'DTC US&amp;CA - P&amp;L'!L122+'DTC EU - P&amp;L'!L122</f>
        <v>0</v>
      </c>
      <c r="M154" s="180">
        <f>'DTC US&amp;CA - P&amp;L'!M122+'DTC EU - P&amp;L'!M122</f>
        <v>0</v>
      </c>
      <c r="N154" s="180">
        <f>'DTC US&amp;CA - P&amp;L'!N122+'DTC EU - P&amp;L'!N122</f>
        <v>2</v>
      </c>
      <c r="O154" s="180">
        <f>'DTC US&amp;CA - P&amp;L'!O122+'DTC EU - P&amp;L'!O122</f>
        <v>0</v>
      </c>
      <c r="P154" s="180">
        <f>'DTC US&amp;CA - P&amp;L'!P122+'DTC EU - P&amp;L'!P122</f>
        <v>2</v>
      </c>
      <c r="Q154" s="180">
        <f>'DTC US&amp;CA - P&amp;L'!Q122+'DTC EU - P&amp;L'!Q122</f>
        <v>0</v>
      </c>
      <c r="R154" s="180">
        <f>'DTC US&amp;CA - P&amp;L'!R122+'DTC EU - P&amp;L'!R122</f>
        <v>1</v>
      </c>
      <c r="S154" s="180">
        <f>'DTC US&amp;CA - P&amp;L'!S122+'DTC EU - P&amp;L'!S122</f>
        <v>2</v>
      </c>
      <c r="T154" s="180">
        <f>'DTC US&amp;CA - P&amp;L'!T122+'DTC EU - P&amp;L'!T122</f>
        <v>0</v>
      </c>
      <c r="U154" s="180">
        <f>'DTC US&amp;CA - P&amp;L'!U122+'DTC EU - P&amp;L'!U122</f>
        <v>0</v>
      </c>
      <c r="V154" s="180">
        <f>'DTC US&amp;CA - P&amp;L'!V122+'DTC EU - P&amp;L'!V122</f>
        <v>0</v>
      </c>
      <c r="W154" s="180">
        <f>'DTC US&amp;CA - P&amp;L'!W122+'DTC EU - P&amp;L'!W122</f>
        <v>0</v>
      </c>
      <c r="X154" s="180">
        <f>'DTC US&amp;CA - P&amp;L'!X122+'DTC EU - P&amp;L'!X122</f>
        <v>2</v>
      </c>
      <c r="Y154" s="180">
        <f>'DTC US&amp;CA - P&amp;L'!Y122+'DTC EU - P&amp;L'!Y122</f>
        <v>0</v>
      </c>
      <c r="Z154" s="180">
        <f>'DTC US&amp;CA - P&amp;L'!Z122+'DTC EU - P&amp;L'!Z122</f>
        <v>0</v>
      </c>
      <c r="AA154" s="180">
        <f>'DTC US&amp;CA - P&amp;L'!AA122+'DTC EU - P&amp;L'!AA122</f>
        <v>3</v>
      </c>
      <c r="AB154" s="180">
        <f>'DTC US&amp;CA - P&amp;L'!AB122+'DTC EU - P&amp;L'!AB122</f>
        <v>1</v>
      </c>
      <c r="AC154" s="180">
        <f>'DTC US&amp;CA - P&amp;L'!AC122+'DTC EU - P&amp;L'!AC122</f>
        <v>0</v>
      </c>
      <c r="AD154" s="180">
        <f>'DTC US&amp;CA - P&amp;L'!AD122+'DTC EU - P&amp;L'!AD122</f>
        <v>2</v>
      </c>
      <c r="AE154" s="180">
        <f>'DTC US&amp;CA - P&amp;L'!AE122+'DTC EU - P&amp;L'!AE122</f>
        <v>1</v>
      </c>
      <c r="AF154" s="180">
        <f>'DTC US&amp;CA - P&amp;L'!AF122+'DTC EU - P&amp;L'!AF122</f>
        <v>1</v>
      </c>
      <c r="AG154" s="177">
        <f t="shared" si="54"/>
        <v>25</v>
      </c>
    </row>
    <row r="155">
      <c r="A155" s="183" t="s">
        <v>286</v>
      </c>
      <c r="B155" s="180">
        <f>'DTC US&amp;CA - P&amp;L'!B123+'DTC EU - P&amp;L'!B123</f>
        <v>0</v>
      </c>
      <c r="C155" s="180">
        <f>'DTC US&amp;CA - P&amp;L'!C123+'DTC EU - P&amp;L'!C123</f>
        <v>0</v>
      </c>
      <c r="D155" s="180">
        <f>'DTC US&amp;CA - P&amp;L'!D123+'DTC EU - P&amp;L'!D123</f>
        <v>0</v>
      </c>
      <c r="E155" s="180">
        <f>'DTC US&amp;CA - P&amp;L'!E123+'DTC EU - P&amp;L'!E123</f>
        <v>1</v>
      </c>
      <c r="F155" s="180">
        <f>'DTC US&amp;CA - P&amp;L'!F123+'DTC EU - P&amp;L'!F123</f>
        <v>0</v>
      </c>
      <c r="G155" s="180">
        <f>'DTC US&amp;CA - P&amp;L'!G123+'DTC EU - P&amp;L'!G123</f>
        <v>0</v>
      </c>
      <c r="H155" s="180">
        <f>'DTC US&amp;CA - P&amp;L'!H123+'DTC EU - P&amp;L'!H123</f>
        <v>0</v>
      </c>
      <c r="I155" s="180">
        <f>'DTC US&amp;CA - P&amp;L'!I123+'DTC EU - P&amp;L'!I123</f>
        <v>0</v>
      </c>
      <c r="J155" s="180">
        <f>'DTC US&amp;CA - P&amp;L'!J123+'DTC EU - P&amp;L'!J123</f>
        <v>1</v>
      </c>
      <c r="K155" s="180">
        <f>'DTC US&amp;CA - P&amp;L'!K123+'DTC EU - P&amp;L'!K123</f>
        <v>1</v>
      </c>
      <c r="L155" s="180">
        <f>'DTC US&amp;CA - P&amp;L'!L123+'DTC EU - P&amp;L'!L123</f>
        <v>1</v>
      </c>
      <c r="M155" s="180">
        <f>'DTC US&amp;CA - P&amp;L'!M123+'DTC EU - P&amp;L'!M123</f>
        <v>0</v>
      </c>
      <c r="N155" s="180">
        <f>'DTC US&amp;CA - P&amp;L'!N123+'DTC EU - P&amp;L'!N123</f>
        <v>0</v>
      </c>
      <c r="O155" s="180">
        <f>'DTC US&amp;CA - P&amp;L'!O123+'DTC EU - P&amp;L'!O123</f>
        <v>1</v>
      </c>
      <c r="P155" s="180">
        <f>'DTC US&amp;CA - P&amp;L'!P123+'DTC EU - P&amp;L'!P123</f>
        <v>0</v>
      </c>
      <c r="Q155" s="180">
        <f>'DTC US&amp;CA - P&amp;L'!Q123+'DTC EU - P&amp;L'!Q123</f>
        <v>0</v>
      </c>
      <c r="R155" s="180">
        <f>'DTC US&amp;CA - P&amp;L'!R123+'DTC EU - P&amp;L'!R123</f>
        <v>1</v>
      </c>
      <c r="S155" s="180">
        <f>'DTC US&amp;CA - P&amp;L'!S123+'DTC EU - P&amp;L'!S123</f>
        <v>0</v>
      </c>
      <c r="T155" s="180">
        <f>'DTC US&amp;CA - P&amp;L'!T123+'DTC EU - P&amp;L'!T123</f>
        <v>0</v>
      </c>
      <c r="U155" s="180">
        <f>'DTC US&amp;CA - P&amp;L'!U123+'DTC EU - P&amp;L'!U123</f>
        <v>0</v>
      </c>
      <c r="V155" s="180">
        <f>'DTC US&amp;CA - P&amp;L'!V123+'DTC EU - P&amp;L'!V123</f>
        <v>1</v>
      </c>
      <c r="W155" s="180">
        <f>'DTC US&amp;CA - P&amp;L'!W123+'DTC EU - P&amp;L'!W123</f>
        <v>0</v>
      </c>
      <c r="X155" s="180">
        <f>'DTC US&amp;CA - P&amp;L'!X123+'DTC EU - P&amp;L'!X123</f>
        <v>1</v>
      </c>
      <c r="Y155" s="180">
        <f>'DTC US&amp;CA - P&amp;L'!Y123+'DTC EU - P&amp;L'!Y123</f>
        <v>0</v>
      </c>
      <c r="Z155" s="180">
        <f>'DTC US&amp;CA - P&amp;L'!Z123+'DTC EU - P&amp;L'!Z123</f>
        <v>0</v>
      </c>
      <c r="AA155" s="180">
        <f>'DTC US&amp;CA - P&amp;L'!AA123+'DTC EU - P&amp;L'!AA123</f>
        <v>0</v>
      </c>
      <c r="AB155" s="180">
        <f>'DTC US&amp;CA - P&amp;L'!AB123+'DTC EU - P&amp;L'!AB123</f>
        <v>0</v>
      </c>
      <c r="AC155" s="180">
        <f>'DTC US&amp;CA - P&amp;L'!AC123+'DTC EU - P&amp;L'!AC123</f>
        <v>0</v>
      </c>
      <c r="AD155" s="180">
        <f>'DTC US&amp;CA - P&amp;L'!AD123+'DTC EU - P&amp;L'!AD123</f>
        <v>2</v>
      </c>
      <c r="AE155" s="180">
        <f>'DTC US&amp;CA - P&amp;L'!AE123+'DTC EU - P&amp;L'!AE123</f>
        <v>1</v>
      </c>
      <c r="AF155" s="180">
        <f>'DTC US&amp;CA - P&amp;L'!AF123+'DTC EU - P&amp;L'!AF123</f>
        <v>0</v>
      </c>
      <c r="AG155" s="177">
        <f t="shared" si="54"/>
        <v>11</v>
      </c>
    </row>
    <row r="156">
      <c r="A156" s="183" t="s">
        <v>287</v>
      </c>
      <c r="B156" s="180">
        <f>'DTC US&amp;CA - P&amp;L'!B124+'DTC EU - P&amp;L'!B124</f>
        <v>1</v>
      </c>
      <c r="C156" s="180">
        <f>'DTC US&amp;CA - P&amp;L'!C124+'DTC EU - P&amp;L'!C124</f>
        <v>2</v>
      </c>
      <c r="D156" s="180">
        <f>'DTC US&amp;CA - P&amp;L'!D124+'DTC EU - P&amp;L'!D124</f>
        <v>1</v>
      </c>
      <c r="E156" s="180">
        <f>'DTC US&amp;CA - P&amp;L'!E124+'DTC EU - P&amp;L'!E124</f>
        <v>0</v>
      </c>
      <c r="F156" s="180">
        <f>'DTC US&amp;CA - P&amp;L'!F124+'DTC EU - P&amp;L'!F124</f>
        <v>2</v>
      </c>
      <c r="G156" s="180">
        <f>'DTC US&amp;CA - P&amp;L'!G124+'DTC EU - P&amp;L'!G124</f>
        <v>0</v>
      </c>
      <c r="H156" s="180">
        <f>'DTC US&amp;CA - P&amp;L'!H124+'DTC EU - P&amp;L'!H124</f>
        <v>1</v>
      </c>
      <c r="I156" s="180">
        <f>'DTC US&amp;CA - P&amp;L'!I124+'DTC EU - P&amp;L'!I124</f>
        <v>0</v>
      </c>
      <c r="J156" s="180">
        <f>'DTC US&amp;CA - P&amp;L'!J124+'DTC EU - P&amp;L'!J124</f>
        <v>1</v>
      </c>
      <c r="K156" s="180">
        <f>'DTC US&amp;CA - P&amp;L'!K124+'DTC EU - P&amp;L'!K124</f>
        <v>0</v>
      </c>
      <c r="L156" s="180">
        <f>'DTC US&amp;CA - P&amp;L'!L124+'DTC EU - P&amp;L'!L124</f>
        <v>1</v>
      </c>
      <c r="M156" s="180">
        <f>'DTC US&amp;CA - P&amp;L'!M124+'DTC EU - P&amp;L'!M124</f>
        <v>3</v>
      </c>
      <c r="N156" s="180">
        <f>'DTC US&amp;CA - P&amp;L'!N124+'DTC EU - P&amp;L'!N124</f>
        <v>0</v>
      </c>
      <c r="O156" s="180">
        <f>'DTC US&amp;CA - P&amp;L'!O124+'DTC EU - P&amp;L'!O124</f>
        <v>0</v>
      </c>
      <c r="P156" s="180">
        <f>'DTC US&amp;CA - P&amp;L'!P124+'DTC EU - P&amp;L'!P124</f>
        <v>1</v>
      </c>
      <c r="Q156" s="180">
        <f>'DTC US&amp;CA - P&amp;L'!Q124+'DTC EU - P&amp;L'!Q124</f>
        <v>0</v>
      </c>
      <c r="R156" s="180">
        <f>'DTC US&amp;CA - P&amp;L'!R124+'DTC EU - P&amp;L'!R124</f>
        <v>0</v>
      </c>
      <c r="S156" s="180">
        <f>'DTC US&amp;CA - P&amp;L'!S124+'DTC EU - P&amp;L'!S124</f>
        <v>1</v>
      </c>
      <c r="T156" s="180">
        <f>'DTC US&amp;CA - P&amp;L'!T124+'DTC EU - P&amp;L'!T124</f>
        <v>0</v>
      </c>
      <c r="U156" s="180">
        <f>'DTC US&amp;CA - P&amp;L'!U124+'DTC EU - P&amp;L'!U124</f>
        <v>0</v>
      </c>
      <c r="V156" s="180">
        <f>'DTC US&amp;CA - P&amp;L'!V124+'DTC EU - P&amp;L'!V124</f>
        <v>0</v>
      </c>
      <c r="W156" s="180">
        <f>'DTC US&amp;CA - P&amp;L'!W124+'DTC EU - P&amp;L'!W124</f>
        <v>0</v>
      </c>
      <c r="X156" s="180">
        <f>'DTC US&amp;CA - P&amp;L'!X124+'DTC EU - P&amp;L'!X124</f>
        <v>0</v>
      </c>
      <c r="Y156" s="180">
        <f>'DTC US&amp;CA - P&amp;L'!Y124+'DTC EU - P&amp;L'!Y124</f>
        <v>0</v>
      </c>
      <c r="Z156" s="180">
        <f>'DTC US&amp;CA - P&amp;L'!Z124+'DTC EU - P&amp;L'!Z124</f>
        <v>1</v>
      </c>
      <c r="AA156" s="180">
        <f>'DTC US&amp;CA - P&amp;L'!AA124+'DTC EU - P&amp;L'!AA124</f>
        <v>0</v>
      </c>
      <c r="AB156" s="180">
        <f>'DTC US&amp;CA - P&amp;L'!AB124+'DTC EU - P&amp;L'!AB124</f>
        <v>0</v>
      </c>
      <c r="AC156" s="180">
        <f>'DTC US&amp;CA - P&amp;L'!AC124+'DTC EU - P&amp;L'!AC124</f>
        <v>0</v>
      </c>
      <c r="AD156" s="180">
        <f>'DTC US&amp;CA - P&amp;L'!AD124+'DTC EU - P&amp;L'!AD124</f>
        <v>0</v>
      </c>
      <c r="AE156" s="180">
        <f>'DTC US&amp;CA - P&amp;L'!AE124+'DTC EU - P&amp;L'!AE124</f>
        <v>1</v>
      </c>
      <c r="AF156" s="180">
        <f>'DTC US&amp;CA - P&amp;L'!AF124+'DTC EU - P&amp;L'!AF124</f>
        <v>0</v>
      </c>
      <c r="AG156" s="177">
        <f t="shared" si="54"/>
        <v>16</v>
      </c>
    </row>
    <row r="157">
      <c r="A157" s="183" t="s">
        <v>288</v>
      </c>
      <c r="B157" s="180">
        <f>'DTC US&amp;CA - P&amp;L'!B125+'DTC EU - P&amp;L'!B125</f>
        <v>0</v>
      </c>
      <c r="C157" s="180">
        <f>'DTC US&amp;CA - P&amp;L'!C125+'DTC EU - P&amp;L'!C125</f>
        <v>0</v>
      </c>
      <c r="D157" s="180">
        <f>'DTC US&amp;CA - P&amp;L'!D125+'DTC EU - P&amp;L'!D125</f>
        <v>0</v>
      </c>
      <c r="E157" s="180">
        <f>'DTC US&amp;CA - P&amp;L'!E125+'DTC EU - P&amp;L'!E125</f>
        <v>1</v>
      </c>
      <c r="F157" s="180">
        <f>'DTC US&amp;CA - P&amp;L'!F125+'DTC EU - P&amp;L'!F125</f>
        <v>0</v>
      </c>
      <c r="G157" s="180">
        <f>'DTC US&amp;CA - P&amp;L'!G125+'DTC EU - P&amp;L'!G125</f>
        <v>0</v>
      </c>
      <c r="H157" s="180">
        <f>'DTC US&amp;CA - P&amp;L'!H125+'DTC EU - P&amp;L'!H125</f>
        <v>0</v>
      </c>
      <c r="I157" s="180">
        <f>'DTC US&amp;CA - P&amp;L'!I125+'DTC EU - P&amp;L'!I125</f>
        <v>0</v>
      </c>
      <c r="J157" s="180">
        <f>'DTC US&amp;CA - P&amp;L'!J125+'DTC EU - P&amp;L'!J125</f>
        <v>2</v>
      </c>
      <c r="K157" s="180">
        <f>'DTC US&amp;CA - P&amp;L'!K125+'DTC EU - P&amp;L'!K125</f>
        <v>0</v>
      </c>
      <c r="L157" s="180">
        <f>'DTC US&amp;CA - P&amp;L'!L125+'DTC EU - P&amp;L'!L125</f>
        <v>1</v>
      </c>
      <c r="M157" s="180">
        <f>'DTC US&amp;CA - P&amp;L'!M125+'DTC EU - P&amp;L'!M125</f>
        <v>0</v>
      </c>
      <c r="N157" s="180">
        <f>'DTC US&amp;CA - P&amp;L'!N125+'DTC EU - P&amp;L'!N125</f>
        <v>0</v>
      </c>
      <c r="O157" s="180">
        <f>'DTC US&amp;CA - P&amp;L'!O125+'DTC EU - P&amp;L'!O125</f>
        <v>0</v>
      </c>
      <c r="P157" s="180">
        <f>'DTC US&amp;CA - P&amp;L'!P125+'DTC EU - P&amp;L'!P125</f>
        <v>0</v>
      </c>
      <c r="Q157" s="180">
        <f>'DTC US&amp;CA - P&amp;L'!Q125+'DTC EU - P&amp;L'!Q125</f>
        <v>0</v>
      </c>
      <c r="R157" s="180">
        <f>'DTC US&amp;CA - P&amp;L'!R125+'DTC EU - P&amp;L'!R125</f>
        <v>2</v>
      </c>
      <c r="S157" s="180">
        <f>'DTC US&amp;CA - P&amp;L'!S125+'DTC EU - P&amp;L'!S125</f>
        <v>0</v>
      </c>
      <c r="T157" s="180">
        <f>'DTC US&amp;CA - P&amp;L'!T125+'DTC EU - P&amp;L'!T125</f>
        <v>1</v>
      </c>
      <c r="U157" s="180">
        <f>'DTC US&amp;CA - P&amp;L'!U125+'DTC EU - P&amp;L'!U125</f>
        <v>1</v>
      </c>
      <c r="V157" s="180">
        <f>'DTC US&amp;CA - P&amp;L'!V125+'DTC EU - P&amp;L'!V125</f>
        <v>2</v>
      </c>
      <c r="W157" s="180">
        <f>'DTC US&amp;CA - P&amp;L'!W125+'DTC EU - P&amp;L'!W125</f>
        <v>0</v>
      </c>
      <c r="X157" s="180">
        <f>'DTC US&amp;CA - P&amp;L'!X125+'DTC EU - P&amp;L'!X125</f>
        <v>0</v>
      </c>
      <c r="Y157" s="180">
        <f>'DTC US&amp;CA - P&amp;L'!Y125+'DTC EU - P&amp;L'!Y125</f>
        <v>1</v>
      </c>
      <c r="Z157" s="180">
        <f>'DTC US&amp;CA - P&amp;L'!Z125+'DTC EU - P&amp;L'!Z125</f>
        <v>0</v>
      </c>
      <c r="AA157" s="180">
        <f>'DTC US&amp;CA - P&amp;L'!AA125+'DTC EU - P&amp;L'!AA125</f>
        <v>0</v>
      </c>
      <c r="AB157" s="180">
        <f>'DTC US&amp;CA - P&amp;L'!AB125+'DTC EU - P&amp;L'!AB125</f>
        <v>0</v>
      </c>
      <c r="AC157" s="180">
        <f>'DTC US&amp;CA - P&amp;L'!AC125+'DTC EU - P&amp;L'!AC125</f>
        <v>1</v>
      </c>
      <c r="AD157" s="180">
        <f>'DTC US&amp;CA - P&amp;L'!AD125+'DTC EU - P&amp;L'!AD125</f>
        <v>1</v>
      </c>
      <c r="AE157" s="180">
        <f>'DTC US&amp;CA - P&amp;L'!AE125+'DTC EU - P&amp;L'!AE125</f>
        <v>0</v>
      </c>
      <c r="AF157" s="180">
        <f>'DTC US&amp;CA - P&amp;L'!AF125+'DTC EU - P&amp;L'!AF125</f>
        <v>0</v>
      </c>
      <c r="AG157" s="177">
        <f t="shared" si="54"/>
        <v>13</v>
      </c>
    </row>
    <row r="158">
      <c r="A158" s="183" t="s">
        <v>289</v>
      </c>
      <c r="B158" s="180">
        <f>'DTC US&amp;CA - P&amp;L'!B126+'DTC EU - P&amp;L'!B126</f>
        <v>0</v>
      </c>
      <c r="C158" s="180">
        <f>'DTC US&amp;CA - P&amp;L'!C126+'DTC EU - P&amp;L'!C126</f>
        <v>0</v>
      </c>
      <c r="D158" s="180">
        <f>'DTC US&amp;CA - P&amp;L'!D126+'DTC EU - P&amp;L'!D126</f>
        <v>0</v>
      </c>
      <c r="E158" s="180">
        <f>'DTC US&amp;CA - P&amp;L'!E126+'DTC EU - P&amp;L'!E126</f>
        <v>0</v>
      </c>
      <c r="F158" s="180">
        <f>'DTC US&amp;CA - P&amp;L'!F126+'DTC EU - P&amp;L'!F126</f>
        <v>0</v>
      </c>
      <c r="G158" s="180">
        <f>'DTC US&amp;CA - P&amp;L'!G126+'DTC EU - P&amp;L'!G126</f>
        <v>0</v>
      </c>
      <c r="H158" s="180">
        <f>'DTC US&amp;CA - P&amp;L'!H126+'DTC EU - P&amp;L'!H126</f>
        <v>0</v>
      </c>
      <c r="I158" s="180">
        <f>'DTC US&amp;CA - P&amp;L'!I126+'DTC EU - P&amp;L'!I126</f>
        <v>0</v>
      </c>
      <c r="J158" s="180">
        <f>'DTC US&amp;CA - P&amp;L'!J126+'DTC EU - P&amp;L'!J126</f>
        <v>0</v>
      </c>
      <c r="K158" s="180">
        <f>'DTC US&amp;CA - P&amp;L'!K126+'DTC EU - P&amp;L'!K126</f>
        <v>1</v>
      </c>
      <c r="L158" s="180">
        <f>'DTC US&amp;CA - P&amp;L'!L126+'DTC EU - P&amp;L'!L126</f>
        <v>0</v>
      </c>
      <c r="M158" s="180">
        <f>'DTC US&amp;CA - P&amp;L'!M126+'DTC EU - P&amp;L'!M126</f>
        <v>0</v>
      </c>
      <c r="N158" s="180">
        <f>'DTC US&amp;CA - P&amp;L'!N126+'DTC EU - P&amp;L'!N126</f>
        <v>0</v>
      </c>
      <c r="O158" s="180">
        <f>'DTC US&amp;CA - P&amp;L'!O126+'DTC EU - P&amp;L'!O126</f>
        <v>0</v>
      </c>
      <c r="P158" s="180">
        <f>'DTC US&amp;CA - P&amp;L'!P126+'DTC EU - P&amp;L'!P126</f>
        <v>0</v>
      </c>
      <c r="Q158" s="180">
        <f>'DTC US&amp;CA - P&amp;L'!Q126+'DTC EU - P&amp;L'!Q126</f>
        <v>0</v>
      </c>
      <c r="R158" s="180">
        <f>'DTC US&amp;CA - P&amp;L'!R126+'DTC EU - P&amp;L'!R126</f>
        <v>0</v>
      </c>
      <c r="S158" s="180">
        <f>'DTC US&amp;CA - P&amp;L'!S126+'DTC EU - P&amp;L'!S126</f>
        <v>0</v>
      </c>
      <c r="T158" s="180">
        <f>'DTC US&amp;CA - P&amp;L'!T126+'DTC EU - P&amp;L'!T126</f>
        <v>0</v>
      </c>
      <c r="U158" s="180">
        <f>'DTC US&amp;CA - P&amp;L'!U126+'DTC EU - P&amp;L'!U126</f>
        <v>0</v>
      </c>
      <c r="V158" s="180">
        <f>'DTC US&amp;CA - P&amp;L'!V126+'DTC EU - P&amp;L'!V126</f>
        <v>1</v>
      </c>
      <c r="W158" s="180">
        <f>'DTC US&amp;CA - P&amp;L'!W126+'DTC EU - P&amp;L'!W126</f>
        <v>1</v>
      </c>
      <c r="X158" s="180">
        <f>'DTC US&amp;CA - P&amp;L'!X126+'DTC EU - P&amp;L'!X126</f>
        <v>0</v>
      </c>
      <c r="Y158" s="180">
        <f>'DTC US&amp;CA - P&amp;L'!Y126+'DTC EU - P&amp;L'!Y126</f>
        <v>0</v>
      </c>
      <c r="Z158" s="180">
        <f>'DTC US&amp;CA - P&amp;L'!Z126+'DTC EU - P&amp;L'!Z126</f>
        <v>1</v>
      </c>
      <c r="AA158" s="180">
        <f>'DTC US&amp;CA - P&amp;L'!AA126+'DTC EU - P&amp;L'!AA126</f>
        <v>0</v>
      </c>
      <c r="AB158" s="180">
        <f>'DTC US&amp;CA - P&amp;L'!AB126+'DTC EU - P&amp;L'!AB126</f>
        <v>0</v>
      </c>
      <c r="AC158" s="180">
        <f>'DTC US&amp;CA - P&amp;L'!AC126+'DTC EU - P&amp;L'!AC126</f>
        <v>0</v>
      </c>
      <c r="AD158" s="180">
        <f>'DTC US&amp;CA - P&amp;L'!AD126+'DTC EU - P&amp;L'!AD126</f>
        <v>0</v>
      </c>
      <c r="AE158" s="180">
        <f>'DTC US&amp;CA - P&amp;L'!AE126+'DTC EU - P&amp;L'!AE126</f>
        <v>0</v>
      </c>
      <c r="AF158" s="180">
        <f>'DTC US&amp;CA - P&amp;L'!AF126+'DTC EU - P&amp;L'!AF126</f>
        <v>0</v>
      </c>
      <c r="AG158" s="177">
        <f t="shared" si="54"/>
        <v>4</v>
      </c>
    </row>
    <row r="159">
      <c r="A159" s="183" t="s">
        <v>290</v>
      </c>
      <c r="B159" s="180">
        <f>'DTC US&amp;CA - P&amp;L'!B127+'DTC EU - P&amp;L'!B127</f>
        <v>1</v>
      </c>
      <c r="C159" s="180">
        <f>'DTC US&amp;CA - P&amp;L'!C127+'DTC EU - P&amp;L'!C127</f>
        <v>0</v>
      </c>
      <c r="D159" s="180">
        <f>'DTC US&amp;CA - P&amp;L'!D127+'DTC EU - P&amp;L'!D127</f>
        <v>0</v>
      </c>
      <c r="E159" s="180">
        <f>'DTC US&amp;CA - P&amp;L'!E127+'DTC EU - P&amp;L'!E127</f>
        <v>1</v>
      </c>
      <c r="F159" s="180">
        <f>'DTC US&amp;CA - P&amp;L'!F127+'DTC EU - P&amp;L'!F127</f>
        <v>1</v>
      </c>
      <c r="G159" s="180">
        <f>'DTC US&amp;CA - P&amp;L'!G127+'DTC EU - P&amp;L'!G127</f>
        <v>0</v>
      </c>
      <c r="H159" s="180">
        <f>'DTC US&amp;CA - P&amp;L'!H127+'DTC EU - P&amp;L'!H127</f>
        <v>0</v>
      </c>
      <c r="I159" s="180">
        <f>'DTC US&amp;CA - P&amp;L'!I127+'DTC EU - P&amp;L'!I127</f>
        <v>1</v>
      </c>
      <c r="J159" s="180">
        <f>'DTC US&amp;CA - P&amp;L'!J127+'DTC EU - P&amp;L'!J127</f>
        <v>0</v>
      </c>
      <c r="K159" s="180">
        <f>'DTC US&amp;CA - P&amp;L'!K127+'DTC EU - P&amp;L'!K127</f>
        <v>0</v>
      </c>
      <c r="L159" s="180">
        <f>'DTC US&amp;CA - P&amp;L'!L127+'DTC EU - P&amp;L'!L127</f>
        <v>1</v>
      </c>
      <c r="M159" s="180">
        <f>'DTC US&amp;CA - P&amp;L'!M127+'DTC EU - P&amp;L'!M127</f>
        <v>0</v>
      </c>
      <c r="N159" s="180">
        <f>'DTC US&amp;CA - P&amp;L'!N127+'DTC EU - P&amp;L'!N127</f>
        <v>0</v>
      </c>
      <c r="O159" s="180">
        <f>'DTC US&amp;CA - P&amp;L'!O127+'DTC EU - P&amp;L'!O127</f>
        <v>0</v>
      </c>
      <c r="P159" s="180">
        <f>'DTC US&amp;CA - P&amp;L'!P127+'DTC EU - P&amp;L'!P127</f>
        <v>1</v>
      </c>
      <c r="Q159" s="180">
        <f>'DTC US&amp;CA - P&amp;L'!Q127+'DTC EU - P&amp;L'!Q127</f>
        <v>1</v>
      </c>
      <c r="R159" s="180">
        <f>'DTC US&amp;CA - P&amp;L'!R127+'DTC EU - P&amp;L'!R127</f>
        <v>1</v>
      </c>
      <c r="S159" s="180">
        <f>'DTC US&amp;CA - P&amp;L'!S127+'DTC EU - P&amp;L'!S127</f>
        <v>1</v>
      </c>
      <c r="T159" s="180">
        <f>'DTC US&amp;CA - P&amp;L'!T127+'DTC EU - P&amp;L'!T127</f>
        <v>0</v>
      </c>
      <c r="U159" s="180">
        <f>'DTC US&amp;CA - P&amp;L'!U127+'DTC EU - P&amp;L'!U127</f>
        <v>0</v>
      </c>
      <c r="V159" s="180">
        <f>'DTC US&amp;CA - P&amp;L'!V127+'DTC EU - P&amp;L'!V127</f>
        <v>0</v>
      </c>
      <c r="W159" s="180">
        <f>'DTC US&amp;CA - P&amp;L'!W127+'DTC EU - P&amp;L'!W127</f>
        <v>0</v>
      </c>
      <c r="X159" s="180">
        <f>'DTC US&amp;CA - P&amp;L'!X127+'DTC EU - P&amp;L'!X127</f>
        <v>0</v>
      </c>
      <c r="Y159" s="180">
        <f>'DTC US&amp;CA - P&amp;L'!Y127+'DTC EU - P&amp;L'!Y127</f>
        <v>0</v>
      </c>
      <c r="Z159" s="180">
        <f>'DTC US&amp;CA - P&amp;L'!Z127+'DTC EU - P&amp;L'!Z127</f>
        <v>0</v>
      </c>
      <c r="AA159" s="180">
        <f>'DTC US&amp;CA - P&amp;L'!AA127+'DTC EU - P&amp;L'!AA127</f>
        <v>0</v>
      </c>
      <c r="AB159" s="180">
        <f>'DTC US&amp;CA - P&amp;L'!AB127+'DTC EU - P&amp;L'!AB127</f>
        <v>2</v>
      </c>
      <c r="AC159" s="180">
        <f>'DTC US&amp;CA - P&amp;L'!AC127+'DTC EU - P&amp;L'!AC127</f>
        <v>0</v>
      </c>
      <c r="AD159" s="180">
        <f>'DTC US&amp;CA - P&amp;L'!AD127+'DTC EU - P&amp;L'!AD127</f>
        <v>2</v>
      </c>
      <c r="AE159" s="180">
        <f>'DTC US&amp;CA - P&amp;L'!AE127+'DTC EU - P&amp;L'!AE127</f>
        <v>0</v>
      </c>
      <c r="AF159" s="180">
        <f>'DTC US&amp;CA - P&amp;L'!AF127+'DTC EU - P&amp;L'!AF127</f>
        <v>1</v>
      </c>
      <c r="AG159" s="177">
        <f t="shared" si="54"/>
        <v>14</v>
      </c>
    </row>
    <row r="160">
      <c r="A160" s="183" t="s">
        <v>291</v>
      </c>
      <c r="B160" s="180">
        <f>'DTC US&amp;CA - P&amp;L'!B128+'DTC EU - P&amp;L'!B128</f>
        <v>0</v>
      </c>
      <c r="C160" s="180">
        <f>'DTC US&amp;CA - P&amp;L'!C128+'DTC EU - P&amp;L'!C128</f>
        <v>0</v>
      </c>
      <c r="D160" s="180">
        <f>'DTC US&amp;CA - P&amp;L'!D128+'DTC EU - P&amp;L'!D128</f>
        <v>0</v>
      </c>
      <c r="E160" s="180">
        <f>'DTC US&amp;CA - P&amp;L'!E128+'DTC EU - P&amp;L'!E128</f>
        <v>0</v>
      </c>
      <c r="F160" s="180">
        <f>'DTC US&amp;CA - P&amp;L'!F128+'DTC EU - P&amp;L'!F128</f>
        <v>0</v>
      </c>
      <c r="G160" s="180">
        <f>'DTC US&amp;CA - P&amp;L'!G128+'DTC EU - P&amp;L'!G128</f>
        <v>0</v>
      </c>
      <c r="H160" s="180">
        <f>'DTC US&amp;CA - P&amp;L'!H128+'DTC EU - P&amp;L'!H128</f>
        <v>0</v>
      </c>
      <c r="I160" s="180">
        <f>'DTC US&amp;CA - P&amp;L'!I128+'DTC EU - P&amp;L'!I128</f>
        <v>0</v>
      </c>
      <c r="J160" s="180">
        <f>'DTC US&amp;CA - P&amp;L'!J128+'DTC EU - P&amp;L'!J128</f>
        <v>0</v>
      </c>
      <c r="K160" s="180">
        <f>'DTC US&amp;CA - P&amp;L'!K128+'DTC EU - P&amp;L'!K128</f>
        <v>0</v>
      </c>
      <c r="L160" s="180">
        <f>'DTC US&amp;CA - P&amp;L'!L128+'DTC EU - P&amp;L'!L128</f>
        <v>0</v>
      </c>
      <c r="M160" s="180">
        <f>'DTC US&amp;CA - P&amp;L'!M128+'DTC EU - P&amp;L'!M128</f>
        <v>0</v>
      </c>
      <c r="N160" s="180">
        <f>'DTC US&amp;CA - P&amp;L'!N128+'DTC EU - P&amp;L'!N128</f>
        <v>0</v>
      </c>
      <c r="O160" s="180">
        <f>'DTC US&amp;CA - P&amp;L'!O128+'DTC EU - P&amp;L'!O128</f>
        <v>0</v>
      </c>
      <c r="P160" s="180">
        <f>'DTC US&amp;CA - P&amp;L'!P128+'DTC EU - P&amp;L'!P128</f>
        <v>0</v>
      </c>
      <c r="Q160" s="180">
        <f>'DTC US&amp;CA - P&amp;L'!Q128+'DTC EU - P&amp;L'!Q128</f>
        <v>1</v>
      </c>
      <c r="R160" s="180">
        <f>'DTC US&amp;CA - P&amp;L'!R128+'DTC EU - P&amp;L'!R128</f>
        <v>0</v>
      </c>
      <c r="S160" s="180">
        <f>'DTC US&amp;CA - P&amp;L'!S128+'DTC EU - P&amp;L'!S128</f>
        <v>0</v>
      </c>
      <c r="T160" s="180">
        <f>'DTC US&amp;CA - P&amp;L'!T128+'DTC EU - P&amp;L'!T128</f>
        <v>0</v>
      </c>
      <c r="U160" s="180">
        <f>'DTC US&amp;CA - P&amp;L'!U128+'DTC EU - P&amp;L'!U128</f>
        <v>0</v>
      </c>
      <c r="V160" s="180">
        <f>'DTC US&amp;CA - P&amp;L'!V128+'DTC EU - P&amp;L'!V128</f>
        <v>0</v>
      </c>
      <c r="W160" s="180">
        <f>'DTC US&amp;CA - P&amp;L'!W128+'DTC EU - P&amp;L'!W128</f>
        <v>0</v>
      </c>
      <c r="X160" s="180">
        <f>'DTC US&amp;CA - P&amp;L'!X128+'DTC EU - P&amp;L'!X128</f>
        <v>0</v>
      </c>
      <c r="Y160" s="180">
        <f>'DTC US&amp;CA - P&amp;L'!Y128+'DTC EU - P&amp;L'!Y128</f>
        <v>0</v>
      </c>
      <c r="Z160" s="180">
        <f>'DTC US&amp;CA - P&amp;L'!Z128+'DTC EU - P&amp;L'!Z128</f>
        <v>1</v>
      </c>
      <c r="AA160" s="180">
        <f>'DTC US&amp;CA - P&amp;L'!AA128+'DTC EU - P&amp;L'!AA128</f>
        <v>0</v>
      </c>
      <c r="AB160" s="180">
        <f>'DTC US&amp;CA - P&amp;L'!AB128+'DTC EU - P&amp;L'!AB128</f>
        <v>1</v>
      </c>
      <c r="AC160" s="180">
        <f>'DTC US&amp;CA - P&amp;L'!AC128+'DTC EU - P&amp;L'!AC128</f>
        <v>0</v>
      </c>
      <c r="AD160" s="180">
        <f>'DTC US&amp;CA - P&amp;L'!AD128+'DTC EU - P&amp;L'!AD128</f>
        <v>0</v>
      </c>
      <c r="AE160" s="180">
        <f>'DTC US&amp;CA - P&amp;L'!AE128+'DTC EU - P&amp;L'!AE128</f>
        <v>0</v>
      </c>
      <c r="AF160" s="180">
        <f>'DTC US&amp;CA - P&amp;L'!AF128+'DTC EU - P&amp;L'!AF128</f>
        <v>0</v>
      </c>
      <c r="AG160" s="177">
        <f t="shared" si="54"/>
        <v>3</v>
      </c>
    </row>
    <row r="161">
      <c r="A161" s="181" t="s">
        <v>243</v>
      </c>
      <c r="B161" s="192">
        <f t="shared" ref="B161:E161" si="55">SUM(B153:B160)</f>
        <v>18</v>
      </c>
      <c r="C161" s="192">
        <f t="shared" si="55"/>
        <v>14</v>
      </c>
      <c r="D161" s="192">
        <f t="shared" si="55"/>
        <v>22</v>
      </c>
      <c r="E161" s="192">
        <f t="shared" si="55"/>
        <v>16</v>
      </c>
      <c r="F161" s="192">
        <v>0.0</v>
      </c>
      <c r="G161" s="192">
        <f t="shared" ref="G161:AF161" si="56">SUM(G153:G160)</f>
        <v>9</v>
      </c>
      <c r="H161" s="192">
        <f t="shared" si="56"/>
        <v>12</v>
      </c>
      <c r="I161" s="192">
        <f t="shared" si="56"/>
        <v>7</v>
      </c>
      <c r="J161" s="192">
        <f t="shared" si="56"/>
        <v>19</v>
      </c>
      <c r="K161" s="192">
        <f t="shared" si="56"/>
        <v>17</v>
      </c>
      <c r="L161" s="192">
        <f t="shared" si="56"/>
        <v>13</v>
      </c>
      <c r="M161" s="192">
        <f t="shared" si="56"/>
        <v>12</v>
      </c>
      <c r="N161" s="192">
        <f t="shared" si="56"/>
        <v>4</v>
      </c>
      <c r="O161" s="192">
        <f t="shared" si="56"/>
        <v>13</v>
      </c>
      <c r="P161" s="192">
        <f t="shared" si="56"/>
        <v>15</v>
      </c>
      <c r="Q161" s="192">
        <f t="shared" si="56"/>
        <v>18</v>
      </c>
      <c r="R161" s="192">
        <f t="shared" si="56"/>
        <v>18</v>
      </c>
      <c r="S161" s="192">
        <f t="shared" si="56"/>
        <v>13</v>
      </c>
      <c r="T161" s="192">
        <f t="shared" si="56"/>
        <v>7</v>
      </c>
      <c r="U161" s="192">
        <f t="shared" si="56"/>
        <v>9</v>
      </c>
      <c r="V161" s="192">
        <f t="shared" si="56"/>
        <v>15</v>
      </c>
      <c r="W161" s="192">
        <f t="shared" si="56"/>
        <v>10</v>
      </c>
      <c r="X161" s="192">
        <f t="shared" si="56"/>
        <v>7</v>
      </c>
      <c r="Y161" s="192">
        <f t="shared" si="56"/>
        <v>11</v>
      </c>
      <c r="Z161" s="192">
        <f t="shared" si="56"/>
        <v>10</v>
      </c>
      <c r="AA161" s="192">
        <f t="shared" si="56"/>
        <v>11</v>
      </c>
      <c r="AB161" s="192">
        <f t="shared" si="56"/>
        <v>14</v>
      </c>
      <c r="AC161" s="192">
        <f t="shared" si="56"/>
        <v>8</v>
      </c>
      <c r="AD161" s="192">
        <f t="shared" si="56"/>
        <v>13</v>
      </c>
      <c r="AE161" s="192">
        <f t="shared" si="56"/>
        <v>8</v>
      </c>
      <c r="AF161" s="192">
        <f t="shared" si="56"/>
        <v>13</v>
      </c>
      <c r="AG161" s="177">
        <f t="shared" si="54"/>
        <v>376</v>
      </c>
    </row>
    <row r="162">
      <c r="A162" s="187"/>
      <c r="AG162" s="177"/>
    </row>
    <row r="163">
      <c r="A163" s="171" t="s">
        <v>292</v>
      </c>
      <c r="B163" s="186"/>
      <c r="C163" s="120"/>
      <c r="D163" s="120"/>
      <c r="E163" s="120"/>
      <c r="F163" s="120"/>
      <c r="G163" s="120"/>
      <c r="H163" s="120"/>
      <c r="I163" s="120"/>
      <c r="J163" s="120"/>
      <c r="K163" s="120"/>
      <c r="L163" s="120"/>
      <c r="M163" s="120"/>
      <c r="N163" s="120"/>
      <c r="O163" s="120"/>
      <c r="P163" s="120"/>
      <c r="Q163" s="120"/>
      <c r="R163" s="120"/>
      <c r="S163" s="120"/>
      <c r="T163" s="120"/>
      <c r="U163" s="120"/>
      <c r="V163" s="120"/>
      <c r="W163" s="120"/>
      <c r="X163" s="120"/>
      <c r="Y163" s="120"/>
      <c r="Z163" s="120"/>
      <c r="AA163" s="120"/>
      <c r="AB163" s="120"/>
      <c r="AC163" s="120"/>
      <c r="AD163" s="120"/>
      <c r="AE163" s="120"/>
      <c r="AF163" s="120"/>
      <c r="AG163" s="177"/>
    </row>
    <row r="164">
      <c r="A164" s="178" t="s">
        <v>293</v>
      </c>
      <c r="B164" s="196">
        <f>'DTC US&amp;CA - P&amp;L'!B132+'DTC EU - P&amp;L'!B132</f>
        <v>35</v>
      </c>
      <c r="C164" s="191">
        <f>'DTC US&amp;CA - P&amp;L'!C132+'DTC EU - P&amp;L'!C132</f>
        <v>36</v>
      </c>
      <c r="D164" s="191">
        <f>'DTC US&amp;CA - P&amp;L'!D132+'DTC EU - P&amp;L'!D132</f>
        <v>26</v>
      </c>
      <c r="E164" s="191">
        <f>'DTC US&amp;CA - P&amp;L'!E132+'DTC EU - P&amp;L'!E132</f>
        <v>15</v>
      </c>
      <c r="F164" s="191">
        <f>'DTC US&amp;CA - P&amp;L'!F132+'DTC EU - P&amp;L'!F132</f>
        <v>22</v>
      </c>
      <c r="G164" s="191">
        <f>'DTC US&amp;CA - P&amp;L'!G132+'DTC EU - P&amp;L'!G132</f>
        <v>-2</v>
      </c>
      <c r="H164" s="191">
        <f>'DTC US&amp;CA - P&amp;L'!H132+'DTC EU - P&amp;L'!H132</f>
        <v>19</v>
      </c>
      <c r="I164" s="191">
        <f>'DTC US&amp;CA - P&amp;L'!I132+'DTC EU - P&amp;L'!I132</f>
        <v>10</v>
      </c>
      <c r="J164" s="191">
        <f>'DTC US&amp;CA - P&amp;L'!J132+'DTC EU - P&amp;L'!J132</f>
        <v>25</v>
      </c>
      <c r="K164" s="191">
        <f>'DTC US&amp;CA - P&amp;L'!K132+'DTC EU - P&amp;L'!K132</f>
        <v>23</v>
      </c>
      <c r="L164" s="191">
        <f>'DTC US&amp;CA - P&amp;L'!L132+'DTC EU - P&amp;L'!L132</f>
        <v>20</v>
      </c>
      <c r="M164" s="191">
        <f>'DTC US&amp;CA - P&amp;L'!M132+'DTC EU - P&amp;L'!M132</f>
        <v>16</v>
      </c>
      <c r="N164" s="191">
        <f>'DTC US&amp;CA - P&amp;L'!N132+'DTC EU - P&amp;L'!N132</f>
        <v>10</v>
      </c>
      <c r="O164" s="191">
        <f>'DTC US&amp;CA - P&amp;L'!O132+'DTC EU - P&amp;L'!O132</f>
        <v>-4</v>
      </c>
      <c r="P164" s="191">
        <f>'DTC US&amp;CA - P&amp;L'!P132+'DTC EU - P&amp;L'!P132</f>
        <v>-3</v>
      </c>
      <c r="Q164" s="191">
        <f>'DTC US&amp;CA - P&amp;L'!Q132+'DTC EU - P&amp;L'!Q132</f>
        <v>-2</v>
      </c>
      <c r="R164" s="191">
        <f>'DTC US&amp;CA - P&amp;L'!R132+'DTC EU - P&amp;L'!R132</f>
        <v>-37</v>
      </c>
      <c r="S164" s="191">
        <f>'DTC US&amp;CA - P&amp;L'!S132+'DTC EU - P&amp;L'!S132</f>
        <v>2</v>
      </c>
      <c r="T164" s="191">
        <f>'DTC US&amp;CA - P&amp;L'!T132+'DTC EU - P&amp;L'!T132</f>
        <v>8</v>
      </c>
      <c r="U164" s="191">
        <f>'DTC US&amp;CA - P&amp;L'!U132+'DTC EU - P&amp;L'!U132</f>
        <v>-15</v>
      </c>
      <c r="V164" s="191">
        <f>'DTC US&amp;CA - P&amp;L'!V132+'DTC EU - P&amp;L'!V132</f>
        <v>1</v>
      </c>
      <c r="W164" s="191">
        <f>'DTC US&amp;CA - P&amp;L'!W132+'DTC EU - P&amp;L'!W132</f>
        <v>4</v>
      </c>
      <c r="X164" s="191">
        <f>'DTC US&amp;CA - P&amp;L'!X132+'DTC EU - P&amp;L'!X132</f>
        <v>4</v>
      </c>
      <c r="Y164" s="191">
        <f>'DTC US&amp;CA - P&amp;L'!Y132+'DTC EU - P&amp;L'!Y132</f>
        <v>-12</v>
      </c>
      <c r="Z164" s="191">
        <f>'DTC US&amp;CA - P&amp;L'!Z132+'DTC EU - P&amp;L'!Z132</f>
        <v>0</v>
      </c>
      <c r="AA164" s="191">
        <f>'DTC US&amp;CA - P&amp;L'!AA132+'DTC EU - P&amp;L'!AA132</f>
        <v>6</v>
      </c>
      <c r="AB164" s="191">
        <f>'DTC US&amp;CA - P&amp;L'!AB132+'DTC EU - P&amp;L'!AB132</f>
        <v>5</v>
      </c>
      <c r="AC164" s="191">
        <f>'DTC US&amp;CA - P&amp;L'!AC132+'DTC EU - P&amp;L'!AC132</f>
        <v>7</v>
      </c>
      <c r="AD164" s="191">
        <f>'DTC US&amp;CA - P&amp;L'!AD132+'DTC EU - P&amp;L'!AD132</f>
        <v>17</v>
      </c>
      <c r="AE164" s="191">
        <f>'DTC US&amp;CA - P&amp;L'!AE132+'DTC EU - P&amp;L'!AE132</f>
        <v>13</v>
      </c>
      <c r="AF164" s="191">
        <f>'DTC US&amp;CA - P&amp;L'!AF132+'DTC EU - P&amp;L'!AF132</f>
        <v>13</v>
      </c>
      <c r="AG164" s="177">
        <f t="shared" ref="AG164:AG172" si="57">SUM(B164:AF164)</f>
        <v>262</v>
      </c>
    </row>
    <row r="165">
      <c r="A165" s="178" t="s">
        <v>294</v>
      </c>
      <c r="B165" s="196">
        <f>'DTC US&amp;CA - P&amp;L'!B133+'DTC EU - P&amp;L'!B133</f>
        <v>0</v>
      </c>
      <c r="C165" s="191">
        <f>'DTC US&amp;CA - P&amp;L'!C133+'DTC EU - P&amp;L'!C133</f>
        <v>0</v>
      </c>
      <c r="D165" s="191">
        <f>'DTC US&amp;CA - P&amp;L'!D133+'DTC EU - P&amp;L'!D133</f>
        <v>0</v>
      </c>
      <c r="E165" s="191">
        <f>'DTC US&amp;CA - P&amp;L'!E133+'DTC EU - P&amp;L'!E133</f>
        <v>0</v>
      </c>
      <c r="F165" s="191">
        <f>'DTC US&amp;CA - P&amp;L'!F133+'DTC EU - P&amp;L'!F133</f>
        <v>0</v>
      </c>
      <c r="G165" s="191">
        <f>'DTC US&amp;CA - P&amp;L'!G133+'DTC EU - P&amp;L'!G133</f>
        <v>0</v>
      </c>
      <c r="H165" s="191">
        <f>'DTC US&amp;CA - P&amp;L'!H133+'DTC EU - P&amp;L'!H133</f>
        <v>0</v>
      </c>
      <c r="I165" s="191">
        <f>'DTC US&amp;CA - P&amp;L'!I133+'DTC EU - P&amp;L'!I133</f>
        <v>0</v>
      </c>
      <c r="J165" s="191">
        <f>'DTC US&amp;CA - P&amp;L'!J133+'DTC EU - P&amp;L'!J133</f>
        <v>0</v>
      </c>
      <c r="K165" s="191">
        <f>'DTC US&amp;CA - P&amp;L'!K133+'DTC EU - P&amp;L'!K133</f>
        <v>0</v>
      </c>
      <c r="L165" s="191">
        <f>'DTC US&amp;CA - P&amp;L'!L133+'DTC EU - P&amp;L'!L133</f>
        <v>0</v>
      </c>
      <c r="M165" s="191">
        <f>'DTC US&amp;CA - P&amp;L'!M133+'DTC EU - P&amp;L'!M133</f>
        <v>0</v>
      </c>
      <c r="N165" s="191">
        <f>'DTC US&amp;CA - P&amp;L'!N133+'DTC EU - P&amp;L'!N133</f>
        <v>0</v>
      </c>
      <c r="O165" s="191">
        <f>'DTC US&amp;CA - P&amp;L'!O133+'DTC EU - P&amp;L'!O133</f>
        <v>0</v>
      </c>
      <c r="P165" s="191">
        <f>'DTC US&amp;CA - P&amp;L'!P133+'DTC EU - P&amp;L'!P133</f>
        <v>0</v>
      </c>
      <c r="Q165" s="191">
        <f>'DTC US&amp;CA - P&amp;L'!Q133+'DTC EU - P&amp;L'!Q133</f>
        <v>0</v>
      </c>
      <c r="R165" s="191">
        <f>'DTC US&amp;CA - P&amp;L'!R133+'DTC EU - P&amp;L'!R133</f>
        <v>0</v>
      </c>
      <c r="S165" s="191">
        <f>'DTC US&amp;CA - P&amp;L'!S133+'DTC EU - P&amp;L'!S133</f>
        <v>0</v>
      </c>
      <c r="T165" s="191">
        <f>'DTC US&amp;CA - P&amp;L'!T133+'DTC EU - P&amp;L'!T133</f>
        <v>0</v>
      </c>
      <c r="U165" s="191">
        <f>'DTC US&amp;CA - P&amp;L'!U133+'DTC EU - P&amp;L'!U133</f>
        <v>0</v>
      </c>
      <c r="V165" s="191">
        <f>'DTC US&amp;CA - P&amp;L'!V133+'DTC EU - P&amp;L'!V133</f>
        <v>0</v>
      </c>
      <c r="W165" s="191">
        <f>'DTC US&amp;CA - P&amp;L'!W133+'DTC EU - P&amp;L'!W133</f>
        <v>0</v>
      </c>
      <c r="X165" s="191">
        <f>'DTC US&amp;CA - P&amp;L'!X133+'DTC EU - P&amp;L'!X133</f>
        <v>0</v>
      </c>
      <c r="Y165" s="191">
        <f>'DTC US&amp;CA - P&amp;L'!Y133+'DTC EU - P&amp;L'!Y133</f>
        <v>0</v>
      </c>
      <c r="Z165" s="191">
        <f>'DTC US&amp;CA - P&amp;L'!Z133+'DTC EU - P&amp;L'!Z133</f>
        <v>0</v>
      </c>
      <c r="AA165" s="191">
        <f>'DTC US&amp;CA - P&amp;L'!AA133+'DTC EU - P&amp;L'!AA133</f>
        <v>0</v>
      </c>
      <c r="AB165" s="191">
        <f>'DTC US&amp;CA - P&amp;L'!AB133+'DTC EU - P&amp;L'!AB133</f>
        <v>0</v>
      </c>
      <c r="AC165" s="191">
        <f>'DTC US&amp;CA - P&amp;L'!AC133+'DTC EU - P&amp;L'!AC133</f>
        <v>0</v>
      </c>
      <c r="AD165" s="191">
        <f>'DTC US&amp;CA - P&amp;L'!AD133+'DTC EU - P&amp;L'!AD133</f>
        <v>0</v>
      </c>
      <c r="AE165" s="191">
        <f>'DTC US&amp;CA - P&amp;L'!AE133+'DTC EU - P&amp;L'!AE133</f>
        <v>0</v>
      </c>
      <c r="AF165" s="191">
        <f>'DTC US&amp;CA - P&amp;L'!AF133+'DTC EU - P&amp;L'!AF133</f>
        <v>0</v>
      </c>
      <c r="AG165" s="177">
        <f t="shared" si="57"/>
        <v>0</v>
      </c>
    </row>
    <row r="166">
      <c r="A166" s="178" t="s">
        <v>295</v>
      </c>
      <c r="B166" s="196">
        <f>'DTC US&amp;CA - P&amp;L'!B134+'DTC EU - P&amp;L'!B134</f>
        <v>-15</v>
      </c>
      <c r="C166" s="191">
        <f>'DTC US&amp;CA - P&amp;L'!C134+'DTC EU - P&amp;L'!C134</f>
        <v>-20</v>
      </c>
      <c r="D166" s="191">
        <f>'DTC US&amp;CA - P&amp;L'!D134+'DTC EU - P&amp;L'!D134</f>
        <v>-10</v>
      </c>
      <c r="E166" s="191">
        <f>'DTC US&amp;CA - P&amp;L'!E134+'DTC EU - P&amp;L'!E134</f>
        <v>-12</v>
      </c>
      <c r="F166" s="191">
        <f>'DTC US&amp;CA - P&amp;L'!F134+'DTC EU - P&amp;L'!F134</f>
        <v>-2</v>
      </c>
      <c r="G166" s="191">
        <f>'DTC US&amp;CA - P&amp;L'!G134+'DTC EU - P&amp;L'!G134</f>
        <v>-21</v>
      </c>
      <c r="H166" s="191">
        <f>'DTC US&amp;CA - P&amp;L'!H134+'DTC EU - P&amp;L'!H134</f>
        <v>-4</v>
      </c>
      <c r="I166" s="191">
        <f>'DTC US&amp;CA - P&amp;L'!I134+'DTC EU - P&amp;L'!I134</f>
        <v>-23</v>
      </c>
      <c r="J166" s="191">
        <f>'DTC US&amp;CA - P&amp;L'!J134+'DTC EU - P&amp;L'!J134</f>
        <v>-2</v>
      </c>
      <c r="K166" s="191">
        <f>'DTC US&amp;CA - P&amp;L'!K134+'DTC EU - P&amp;L'!K134</f>
        <v>0</v>
      </c>
      <c r="L166" s="191">
        <f>'DTC US&amp;CA - P&amp;L'!L134+'DTC EU - P&amp;L'!L134</f>
        <v>-10</v>
      </c>
      <c r="M166" s="191">
        <f>'DTC US&amp;CA - P&amp;L'!M134+'DTC EU - P&amp;L'!M134</f>
        <v>0</v>
      </c>
      <c r="N166" s="191">
        <f>'DTC US&amp;CA - P&amp;L'!N134+'DTC EU - P&amp;L'!N134</f>
        <v>0</v>
      </c>
      <c r="O166" s="191">
        <f>'DTC US&amp;CA - P&amp;L'!O134+'DTC EU - P&amp;L'!O134</f>
        <v>-25</v>
      </c>
      <c r="P166" s="191">
        <f>'DTC US&amp;CA - P&amp;L'!P134+'DTC EU - P&amp;L'!P134</f>
        <v>-23</v>
      </c>
      <c r="Q166" s="191">
        <f>'DTC US&amp;CA - P&amp;L'!Q134+'DTC EU - P&amp;L'!Q134</f>
        <v>-12</v>
      </c>
      <c r="R166" s="191">
        <f>'DTC US&amp;CA - P&amp;L'!R134+'DTC EU - P&amp;L'!R134</f>
        <v>-60</v>
      </c>
      <c r="S166" s="191">
        <f>'DTC US&amp;CA - P&amp;L'!S134+'DTC EU - P&amp;L'!S134</f>
        <v>-6</v>
      </c>
      <c r="T166" s="191">
        <f>'DTC US&amp;CA - P&amp;L'!T134+'DTC EU - P&amp;L'!T134</f>
        <v>8</v>
      </c>
      <c r="U166" s="191">
        <f>'DTC US&amp;CA - P&amp;L'!U134+'DTC EU - P&amp;L'!U134</f>
        <v>-14</v>
      </c>
      <c r="V166" s="191">
        <f>'DTC US&amp;CA - P&amp;L'!V134+'DTC EU - P&amp;L'!V134</f>
        <v>1</v>
      </c>
      <c r="W166" s="191">
        <f>'DTC US&amp;CA - P&amp;L'!W134+'DTC EU - P&amp;L'!W134</f>
        <v>-1</v>
      </c>
      <c r="X166" s="191">
        <f>'DTC US&amp;CA - P&amp;L'!X134+'DTC EU - P&amp;L'!X134</f>
        <v>18</v>
      </c>
      <c r="Y166" s="191">
        <f>'DTC US&amp;CA - P&amp;L'!Y134+'DTC EU - P&amp;L'!Y134</f>
        <v>-5</v>
      </c>
      <c r="Z166" s="191">
        <f>'DTC US&amp;CA - P&amp;L'!Z134+'DTC EU - P&amp;L'!Z134</f>
        <v>23</v>
      </c>
      <c r="AA166" s="191">
        <f>'DTC US&amp;CA - P&amp;L'!AA134+'DTC EU - P&amp;L'!AA134</f>
        <v>18</v>
      </c>
      <c r="AB166" s="191">
        <f>'DTC US&amp;CA - P&amp;L'!AB134+'DTC EU - P&amp;L'!AB134</f>
        <v>2</v>
      </c>
      <c r="AC166" s="191">
        <f>'DTC US&amp;CA - P&amp;L'!AC134+'DTC EU - P&amp;L'!AC134</f>
        <v>-11</v>
      </c>
      <c r="AD166" s="191">
        <f>'DTC US&amp;CA - P&amp;L'!AD134+'DTC EU - P&amp;L'!AD134</f>
        <v>-8</v>
      </c>
      <c r="AE166" s="191">
        <f>'DTC US&amp;CA - P&amp;L'!AE134+'DTC EU - P&amp;L'!AE134</f>
        <v>-9</v>
      </c>
      <c r="AF166" s="191">
        <f>'DTC US&amp;CA - P&amp;L'!AF134+'DTC EU - P&amp;L'!AF134</f>
        <v>0</v>
      </c>
      <c r="AG166" s="177">
        <f t="shared" si="57"/>
        <v>-223</v>
      </c>
    </row>
    <row r="167">
      <c r="A167" s="178" t="s">
        <v>296</v>
      </c>
      <c r="B167" s="196">
        <f>'DTC US&amp;CA - P&amp;L'!B135+'DTC EU - P&amp;L'!B135</f>
        <v>-8</v>
      </c>
      <c r="C167" s="191">
        <f>'DTC US&amp;CA - P&amp;L'!C135+'DTC EU - P&amp;L'!C135</f>
        <v>1</v>
      </c>
      <c r="D167" s="191">
        <f>'DTC US&amp;CA - P&amp;L'!D135+'DTC EU - P&amp;L'!D135</f>
        <v>-4</v>
      </c>
      <c r="E167" s="191">
        <f>'DTC US&amp;CA - P&amp;L'!E135+'DTC EU - P&amp;L'!E135</f>
        <v>1</v>
      </c>
      <c r="F167" s="191">
        <f>'DTC US&amp;CA - P&amp;L'!F135+'DTC EU - P&amp;L'!F135</f>
        <v>9</v>
      </c>
      <c r="G167" s="191">
        <f>'DTC US&amp;CA - P&amp;L'!G135+'DTC EU - P&amp;L'!G135</f>
        <v>-19</v>
      </c>
      <c r="H167" s="191">
        <f>'DTC US&amp;CA - P&amp;L'!H135+'DTC EU - P&amp;L'!H135</f>
        <v>4</v>
      </c>
      <c r="I167" s="191">
        <f>'DTC US&amp;CA - P&amp;L'!I135+'DTC EU - P&amp;L'!I135</f>
        <v>-10</v>
      </c>
      <c r="J167" s="191">
        <f>'DTC US&amp;CA - P&amp;L'!J135+'DTC EU - P&amp;L'!J135</f>
        <v>5</v>
      </c>
      <c r="K167" s="191">
        <f>'DTC US&amp;CA - P&amp;L'!K135+'DTC EU - P&amp;L'!K135</f>
        <v>7</v>
      </c>
      <c r="L167" s="191">
        <f>'DTC US&amp;CA - P&amp;L'!L135+'DTC EU - P&amp;L'!L135</f>
        <v>1</v>
      </c>
      <c r="M167" s="191">
        <f>'DTC US&amp;CA - P&amp;L'!M135+'DTC EU - P&amp;L'!M135</f>
        <v>11</v>
      </c>
      <c r="N167" s="191">
        <f>'DTC US&amp;CA - P&amp;L'!N135+'DTC EU - P&amp;L'!N135</f>
        <v>0</v>
      </c>
      <c r="O167" s="191">
        <f>'DTC US&amp;CA - P&amp;L'!O135+'DTC EU - P&amp;L'!O135</f>
        <v>-10</v>
      </c>
      <c r="P167" s="191">
        <f>'DTC US&amp;CA - P&amp;L'!P135+'DTC EU - P&amp;L'!P135</f>
        <v>-3</v>
      </c>
      <c r="Q167" s="191">
        <f>'DTC US&amp;CA - P&amp;L'!Q135+'DTC EU - P&amp;L'!Q135</f>
        <v>-9</v>
      </c>
      <c r="R167" s="191">
        <f>'DTC US&amp;CA - P&amp;L'!R135+'DTC EU - P&amp;L'!R135</f>
        <v>-32</v>
      </c>
      <c r="S167" s="191">
        <f>'DTC US&amp;CA - P&amp;L'!S135+'DTC EU - P&amp;L'!S135</f>
        <v>-1</v>
      </c>
      <c r="T167" s="191">
        <f>'DTC US&amp;CA - P&amp;L'!T135+'DTC EU - P&amp;L'!T135</f>
        <v>0</v>
      </c>
      <c r="U167" s="191">
        <f>'DTC US&amp;CA - P&amp;L'!U135+'DTC EU - P&amp;L'!U135</f>
        <v>-20</v>
      </c>
      <c r="V167" s="191">
        <f>'DTC US&amp;CA - P&amp;L'!V135+'DTC EU - P&amp;L'!V135</f>
        <v>3</v>
      </c>
      <c r="W167" s="191">
        <f>'DTC US&amp;CA - P&amp;L'!W135+'DTC EU - P&amp;L'!W135</f>
        <v>5</v>
      </c>
      <c r="X167" s="191">
        <f>'DTC US&amp;CA - P&amp;L'!X135+'DTC EU - P&amp;L'!X135</f>
        <v>6</v>
      </c>
      <c r="Y167" s="191">
        <f>'DTC US&amp;CA - P&amp;L'!Y135+'DTC EU - P&amp;L'!Y135</f>
        <v>-2</v>
      </c>
      <c r="Z167" s="191">
        <f>'DTC US&amp;CA - P&amp;L'!Z135+'DTC EU - P&amp;L'!Z135</f>
        <v>3</v>
      </c>
      <c r="AA167" s="191">
        <f>'DTC US&amp;CA - P&amp;L'!AA135+'DTC EU - P&amp;L'!AA135</f>
        <v>9</v>
      </c>
      <c r="AB167" s="191">
        <f>'DTC US&amp;CA - P&amp;L'!AB135+'DTC EU - P&amp;L'!AB135</f>
        <v>9</v>
      </c>
      <c r="AC167" s="191">
        <f>'DTC US&amp;CA - P&amp;L'!AC135+'DTC EU - P&amp;L'!AC135</f>
        <v>25</v>
      </c>
      <c r="AD167" s="191">
        <f>'DTC US&amp;CA - P&amp;L'!AD135+'DTC EU - P&amp;L'!AD135</f>
        <v>21</v>
      </c>
      <c r="AE167" s="191">
        <f>'DTC US&amp;CA - P&amp;L'!AE135+'DTC EU - P&amp;L'!AE135</f>
        <v>38</v>
      </c>
      <c r="AF167" s="191">
        <f>'DTC US&amp;CA - P&amp;L'!AF135+'DTC EU - P&amp;L'!AF135</f>
        <v>27</v>
      </c>
      <c r="AG167" s="177">
        <f t="shared" si="57"/>
        <v>67</v>
      </c>
    </row>
    <row r="168">
      <c r="A168" s="178" t="s">
        <v>297</v>
      </c>
      <c r="B168" s="196">
        <f>'DTC US&amp;CA - P&amp;L'!B136+'DTC EU - P&amp;L'!B136</f>
        <v>-5</v>
      </c>
      <c r="C168" s="191">
        <f>'DTC US&amp;CA - P&amp;L'!C136+'DTC EU - P&amp;L'!C136</f>
        <v>-8</v>
      </c>
      <c r="D168" s="191">
        <f>'DTC US&amp;CA - P&amp;L'!D136+'DTC EU - P&amp;L'!D136</f>
        <v>-4</v>
      </c>
      <c r="E168" s="191">
        <f>'DTC US&amp;CA - P&amp;L'!E136+'DTC EU - P&amp;L'!E136</f>
        <v>-1</v>
      </c>
      <c r="F168" s="191">
        <f>'DTC US&amp;CA - P&amp;L'!F136+'DTC EU - P&amp;L'!F136</f>
        <v>9</v>
      </c>
      <c r="G168" s="191">
        <f>'DTC US&amp;CA - P&amp;L'!G136+'DTC EU - P&amp;L'!G136</f>
        <v>-2</v>
      </c>
      <c r="H168" s="191">
        <f>'DTC US&amp;CA - P&amp;L'!H136+'DTC EU - P&amp;L'!H136</f>
        <v>16</v>
      </c>
      <c r="I168" s="191">
        <f>'DTC US&amp;CA - P&amp;L'!I136+'DTC EU - P&amp;L'!I136</f>
        <v>8</v>
      </c>
      <c r="J168" s="191">
        <f>'DTC US&amp;CA - P&amp;L'!J136+'DTC EU - P&amp;L'!J136</f>
        <v>9</v>
      </c>
      <c r="K168" s="191">
        <f>'DTC US&amp;CA - P&amp;L'!K136+'DTC EU - P&amp;L'!K136</f>
        <v>8</v>
      </c>
      <c r="L168" s="191">
        <f>'DTC US&amp;CA - P&amp;L'!L136+'DTC EU - P&amp;L'!L136</f>
        <v>6</v>
      </c>
      <c r="M168" s="191">
        <f>'DTC US&amp;CA - P&amp;L'!M136+'DTC EU - P&amp;L'!M136</f>
        <v>9</v>
      </c>
      <c r="N168" s="191">
        <f>'DTC US&amp;CA - P&amp;L'!N136+'DTC EU - P&amp;L'!N136</f>
        <v>3</v>
      </c>
      <c r="O168" s="191">
        <f>'DTC US&amp;CA - P&amp;L'!O136+'DTC EU - P&amp;L'!O136</f>
        <v>-7</v>
      </c>
      <c r="P168" s="191">
        <f>'DTC US&amp;CA - P&amp;L'!P136+'DTC EU - P&amp;L'!P136</f>
        <v>-5</v>
      </c>
      <c r="Q168" s="191">
        <f>'DTC US&amp;CA - P&amp;L'!Q136+'DTC EU - P&amp;L'!Q136</f>
        <v>-4</v>
      </c>
      <c r="R168" s="191">
        <f>'DTC US&amp;CA - P&amp;L'!R136+'DTC EU - P&amp;L'!R136</f>
        <v>-10</v>
      </c>
      <c r="S168" s="191">
        <f>'DTC US&amp;CA - P&amp;L'!S136+'DTC EU - P&amp;L'!S136</f>
        <v>-1</v>
      </c>
      <c r="T168" s="191">
        <f>'DTC US&amp;CA - P&amp;L'!T136+'DTC EU - P&amp;L'!T136</f>
        <v>3</v>
      </c>
      <c r="U168" s="191">
        <f>'DTC US&amp;CA - P&amp;L'!U136+'DTC EU - P&amp;L'!U136</f>
        <v>-2</v>
      </c>
      <c r="V168" s="191">
        <f>'DTC US&amp;CA - P&amp;L'!V136+'DTC EU - P&amp;L'!V136</f>
        <v>0</v>
      </c>
      <c r="W168" s="191">
        <f>'DTC US&amp;CA - P&amp;L'!W136+'DTC EU - P&amp;L'!W136</f>
        <v>3</v>
      </c>
      <c r="X168" s="191">
        <f>'DTC US&amp;CA - P&amp;L'!X136+'DTC EU - P&amp;L'!X136</f>
        <v>8</v>
      </c>
      <c r="Y168" s="191">
        <f>'DTC US&amp;CA - P&amp;L'!Y136+'DTC EU - P&amp;L'!Y136</f>
        <v>8</v>
      </c>
      <c r="Z168" s="191">
        <f>'DTC US&amp;CA - P&amp;L'!Z136+'DTC EU - P&amp;L'!Z136</f>
        <v>11</v>
      </c>
      <c r="AA168" s="191">
        <f>'DTC US&amp;CA - P&amp;L'!AA136+'DTC EU - P&amp;L'!AA136</f>
        <v>14</v>
      </c>
      <c r="AB168" s="191">
        <f>'DTC US&amp;CA - P&amp;L'!AB136+'DTC EU - P&amp;L'!AB136</f>
        <v>10</v>
      </c>
      <c r="AC168" s="191">
        <f>'DTC US&amp;CA - P&amp;L'!AC136+'DTC EU - P&amp;L'!AC136</f>
        <v>16</v>
      </c>
      <c r="AD168" s="191">
        <f>'DTC US&amp;CA - P&amp;L'!AD136+'DTC EU - P&amp;L'!AD136</f>
        <v>11</v>
      </c>
      <c r="AE168" s="191">
        <f>'DTC US&amp;CA - P&amp;L'!AE136+'DTC EU - P&amp;L'!AE136</f>
        <v>18</v>
      </c>
      <c r="AF168" s="191">
        <f>'DTC US&amp;CA - P&amp;L'!AF136+'DTC EU - P&amp;L'!AF136</f>
        <v>21</v>
      </c>
      <c r="AG168" s="177">
        <f t="shared" si="57"/>
        <v>142</v>
      </c>
    </row>
    <row r="169">
      <c r="A169" s="178" t="s">
        <v>298</v>
      </c>
      <c r="B169" s="196">
        <f>'DTC US&amp;CA - P&amp;L'!B137+'DTC EU - P&amp;L'!B137</f>
        <v>0</v>
      </c>
      <c r="C169" s="191">
        <f>'DTC US&amp;CA - P&amp;L'!C137+'DTC EU - P&amp;L'!C137</f>
        <v>0</v>
      </c>
      <c r="D169" s="191">
        <f>'DTC US&amp;CA - P&amp;L'!D137+'DTC EU - P&amp;L'!D137</f>
        <v>0</v>
      </c>
      <c r="E169" s="191">
        <f>'DTC US&amp;CA - P&amp;L'!E137+'DTC EU - P&amp;L'!E137</f>
        <v>0</v>
      </c>
      <c r="F169" s="191">
        <f>'DTC US&amp;CA - P&amp;L'!F137+'DTC EU - P&amp;L'!F137</f>
        <v>0</v>
      </c>
      <c r="G169" s="191">
        <f>'DTC US&amp;CA - P&amp;L'!G137+'DTC EU - P&amp;L'!G137</f>
        <v>0</v>
      </c>
      <c r="H169" s="191">
        <f>'DTC US&amp;CA - P&amp;L'!H137+'DTC EU - P&amp;L'!H137</f>
        <v>0</v>
      </c>
      <c r="I169" s="191">
        <f>'DTC US&amp;CA - P&amp;L'!I137+'DTC EU - P&amp;L'!I137</f>
        <v>0</v>
      </c>
      <c r="J169" s="191">
        <f>'DTC US&amp;CA - P&amp;L'!J137+'DTC EU - P&amp;L'!J137</f>
        <v>0</v>
      </c>
      <c r="K169" s="191">
        <f>'DTC US&amp;CA - P&amp;L'!K137+'DTC EU - P&amp;L'!K137</f>
        <v>0</v>
      </c>
      <c r="L169" s="191">
        <f>'DTC US&amp;CA - P&amp;L'!L137+'DTC EU - P&amp;L'!L137</f>
        <v>0</v>
      </c>
      <c r="M169" s="191">
        <f>'DTC US&amp;CA - P&amp;L'!M137+'DTC EU - P&amp;L'!M137</f>
        <v>0</v>
      </c>
      <c r="N169" s="191">
        <f>'DTC US&amp;CA - P&amp;L'!N137+'DTC EU - P&amp;L'!N137</f>
        <v>0</v>
      </c>
      <c r="O169" s="191">
        <f>'DTC US&amp;CA - P&amp;L'!O137+'DTC EU - P&amp;L'!O137</f>
        <v>0</v>
      </c>
      <c r="P169" s="191">
        <f>'DTC US&amp;CA - P&amp;L'!P137+'DTC EU - P&amp;L'!P137</f>
        <v>0</v>
      </c>
      <c r="Q169" s="191">
        <f>'DTC US&amp;CA - P&amp;L'!Q137+'DTC EU - P&amp;L'!Q137</f>
        <v>0</v>
      </c>
      <c r="R169" s="191">
        <f>'DTC US&amp;CA - P&amp;L'!R137+'DTC EU - P&amp;L'!R137</f>
        <v>0</v>
      </c>
      <c r="S169" s="191">
        <f>'DTC US&amp;CA - P&amp;L'!S137+'DTC EU - P&amp;L'!S137</f>
        <v>0</v>
      </c>
      <c r="T169" s="191">
        <f>'DTC US&amp;CA - P&amp;L'!T137+'DTC EU - P&amp;L'!T137</f>
        <v>0</v>
      </c>
      <c r="U169" s="191">
        <f>'DTC US&amp;CA - P&amp;L'!U137+'DTC EU - P&amp;L'!U137</f>
        <v>0</v>
      </c>
      <c r="V169" s="191">
        <f>'DTC US&amp;CA - P&amp;L'!V137+'DTC EU - P&amp;L'!V137</f>
        <v>0</v>
      </c>
      <c r="W169" s="191">
        <f>'DTC US&amp;CA - P&amp;L'!W137+'DTC EU - P&amp;L'!W137</f>
        <v>0</v>
      </c>
      <c r="X169" s="191">
        <f>'DTC US&amp;CA - P&amp;L'!X137+'DTC EU - P&amp;L'!X137</f>
        <v>0</v>
      </c>
      <c r="Y169" s="191">
        <f>'DTC US&amp;CA - P&amp;L'!Y137+'DTC EU - P&amp;L'!Y137</f>
        <v>0</v>
      </c>
      <c r="Z169" s="191">
        <f>'DTC US&amp;CA - P&amp;L'!Z137+'DTC EU - P&amp;L'!Z137</f>
        <v>0</v>
      </c>
      <c r="AA169" s="191">
        <f>'DTC US&amp;CA - P&amp;L'!AA137+'DTC EU - P&amp;L'!AA137</f>
        <v>0</v>
      </c>
      <c r="AB169" s="191">
        <f>'DTC US&amp;CA - P&amp;L'!AB137+'DTC EU - P&amp;L'!AB137</f>
        <v>0</v>
      </c>
      <c r="AC169" s="191">
        <f>'DTC US&amp;CA - P&amp;L'!AC137+'DTC EU - P&amp;L'!AC137</f>
        <v>0</v>
      </c>
      <c r="AD169" s="191">
        <f>'DTC US&amp;CA - P&amp;L'!AD137+'DTC EU - P&amp;L'!AD137</f>
        <v>0</v>
      </c>
      <c r="AE169" s="191">
        <f>'DTC US&amp;CA - P&amp;L'!AE137+'DTC EU - P&amp;L'!AE137</f>
        <v>0</v>
      </c>
      <c r="AF169" s="191">
        <f>'DTC US&amp;CA - P&amp;L'!AF137+'DTC EU - P&amp;L'!AF137</f>
        <v>0</v>
      </c>
      <c r="AG169" s="177">
        <f t="shared" si="57"/>
        <v>0</v>
      </c>
    </row>
    <row r="170">
      <c r="A170" s="178" t="s">
        <v>299</v>
      </c>
      <c r="B170" s="196">
        <f>'DTC US&amp;CA - P&amp;L'!B138+'DTC EU - P&amp;L'!B138</f>
        <v>-25</v>
      </c>
      <c r="C170" s="191">
        <f>'DTC US&amp;CA - P&amp;L'!C138+'DTC EU - P&amp;L'!C138</f>
        <v>-25</v>
      </c>
      <c r="D170" s="191">
        <f>'DTC US&amp;CA - P&amp;L'!D138+'DTC EU - P&amp;L'!D138</f>
        <v>-12</v>
      </c>
      <c r="E170" s="191">
        <f>'DTC US&amp;CA - P&amp;L'!E138+'DTC EU - P&amp;L'!E138</f>
        <v>7</v>
      </c>
      <c r="F170" s="191">
        <f>'DTC US&amp;CA - P&amp;L'!F138+'DTC EU - P&amp;L'!F138</f>
        <v>25</v>
      </c>
      <c r="G170" s="191">
        <f>'DTC US&amp;CA - P&amp;L'!G138+'DTC EU - P&amp;L'!G138</f>
        <v>-8</v>
      </c>
      <c r="H170" s="191">
        <f>'DTC US&amp;CA - P&amp;L'!H138+'DTC EU - P&amp;L'!H138</f>
        <v>22</v>
      </c>
      <c r="I170" s="191">
        <f>'DTC US&amp;CA - P&amp;L'!I138+'DTC EU - P&amp;L'!I138</f>
        <v>18</v>
      </c>
      <c r="J170" s="191">
        <f>'DTC US&amp;CA - P&amp;L'!J138+'DTC EU - P&amp;L'!J138</f>
        <v>23</v>
      </c>
      <c r="K170" s="191">
        <f>'DTC US&amp;CA - P&amp;L'!K138+'DTC EU - P&amp;L'!K138</f>
        <v>21</v>
      </c>
      <c r="L170" s="191">
        <f>'DTC US&amp;CA - P&amp;L'!L138+'DTC EU - P&amp;L'!L138</f>
        <v>45</v>
      </c>
      <c r="M170" s="191">
        <f>'DTC US&amp;CA - P&amp;L'!M138+'DTC EU - P&amp;L'!M138</f>
        <v>45</v>
      </c>
      <c r="N170" s="191">
        <f>'DTC US&amp;CA - P&amp;L'!N138+'DTC EU - P&amp;L'!N138</f>
        <v>16</v>
      </c>
      <c r="O170" s="191">
        <f>'DTC US&amp;CA - P&amp;L'!O138+'DTC EU - P&amp;L'!O138</f>
        <v>-5</v>
      </c>
      <c r="P170" s="191">
        <f>'DTC US&amp;CA - P&amp;L'!P138+'DTC EU - P&amp;L'!P138</f>
        <v>-10</v>
      </c>
      <c r="Q170" s="191">
        <f>'DTC US&amp;CA - P&amp;L'!Q138+'DTC EU - P&amp;L'!Q138</f>
        <v>-6</v>
      </c>
      <c r="R170" s="191">
        <f>'DTC US&amp;CA - P&amp;L'!R138+'DTC EU - P&amp;L'!R138</f>
        <v>-23</v>
      </c>
      <c r="S170" s="191">
        <f>'DTC US&amp;CA - P&amp;L'!S138+'DTC EU - P&amp;L'!S138</f>
        <v>68</v>
      </c>
      <c r="T170" s="191">
        <f>'DTC US&amp;CA - P&amp;L'!T138+'DTC EU - P&amp;L'!T138</f>
        <v>64</v>
      </c>
      <c r="U170" s="191">
        <f>'DTC US&amp;CA - P&amp;L'!U138+'DTC EU - P&amp;L'!U138</f>
        <v>33</v>
      </c>
      <c r="V170" s="191">
        <f>'DTC US&amp;CA - P&amp;L'!V138+'DTC EU - P&amp;L'!V138</f>
        <v>58</v>
      </c>
      <c r="W170" s="191">
        <f>'DTC US&amp;CA - P&amp;L'!W138+'DTC EU - P&amp;L'!W138</f>
        <v>50</v>
      </c>
      <c r="X170" s="191">
        <f>'DTC US&amp;CA - P&amp;L'!X138+'DTC EU - P&amp;L'!X138</f>
        <v>68</v>
      </c>
      <c r="Y170" s="191">
        <f>'DTC US&amp;CA - P&amp;L'!Y138+'DTC EU - P&amp;L'!Y138</f>
        <v>35</v>
      </c>
      <c r="Z170" s="191">
        <f>'DTC US&amp;CA - P&amp;L'!Z138+'DTC EU - P&amp;L'!Z138</f>
        <v>70</v>
      </c>
      <c r="AA170" s="191">
        <f>'DTC US&amp;CA - P&amp;L'!AA138+'DTC EU - P&amp;L'!AA138</f>
        <v>91</v>
      </c>
      <c r="AB170" s="191">
        <f>'DTC US&amp;CA - P&amp;L'!AB138+'DTC EU - P&amp;L'!AB138</f>
        <v>48</v>
      </c>
      <c r="AC170" s="191">
        <f>'DTC US&amp;CA - P&amp;L'!AC138+'DTC EU - P&amp;L'!AC138</f>
        <v>41</v>
      </c>
      <c r="AD170" s="191">
        <f>'DTC US&amp;CA - P&amp;L'!AD138+'DTC EU - P&amp;L'!AD138</f>
        <v>57</v>
      </c>
      <c r="AE170" s="191">
        <f>'DTC US&amp;CA - P&amp;L'!AE138+'DTC EU - P&amp;L'!AE138</f>
        <v>57</v>
      </c>
      <c r="AF170" s="191">
        <f>'DTC US&amp;CA - P&amp;L'!AF138+'DTC EU - P&amp;L'!AF138</f>
        <v>57</v>
      </c>
      <c r="AG170" s="177">
        <f t="shared" si="57"/>
        <v>905</v>
      </c>
    </row>
    <row r="171">
      <c r="A171" s="178" t="s">
        <v>300</v>
      </c>
      <c r="B171" s="196">
        <f>'DTC US&amp;CA - P&amp;L'!B139+'DTC EU - P&amp;L'!B139</f>
        <v>0</v>
      </c>
      <c r="C171" s="191">
        <f>'DTC US&amp;CA - P&amp;L'!C139+'DTC EU - P&amp;L'!C139</f>
        <v>0</v>
      </c>
      <c r="D171" s="191">
        <f>'DTC US&amp;CA - P&amp;L'!D139+'DTC EU - P&amp;L'!D139</f>
        <v>0</v>
      </c>
      <c r="E171" s="191">
        <f>'DTC US&amp;CA - P&amp;L'!E139+'DTC EU - P&amp;L'!E139</f>
        <v>0</v>
      </c>
      <c r="F171" s="191">
        <f>'DTC US&amp;CA - P&amp;L'!F139+'DTC EU - P&amp;L'!F139</f>
        <v>0</v>
      </c>
      <c r="G171" s="191">
        <f>'DTC US&amp;CA - P&amp;L'!G139+'DTC EU - P&amp;L'!G139</f>
        <v>0</v>
      </c>
      <c r="H171" s="191">
        <f>'DTC US&amp;CA - P&amp;L'!H139+'DTC EU - P&amp;L'!H139</f>
        <v>0</v>
      </c>
      <c r="I171" s="191">
        <f>'DTC US&amp;CA - P&amp;L'!I139+'DTC EU - P&amp;L'!I139</f>
        <v>0</v>
      </c>
      <c r="J171" s="191">
        <f>'DTC US&amp;CA - P&amp;L'!J139+'DTC EU - P&amp;L'!J139</f>
        <v>0</v>
      </c>
      <c r="K171" s="191">
        <f>'DTC US&amp;CA - P&amp;L'!K139+'DTC EU - P&amp;L'!K139</f>
        <v>0</v>
      </c>
      <c r="L171" s="191">
        <f>'DTC US&amp;CA - P&amp;L'!L139+'DTC EU - P&amp;L'!L139</f>
        <v>0</v>
      </c>
      <c r="M171" s="191">
        <f>'DTC US&amp;CA - P&amp;L'!M139+'DTC EU - P&amp;L'!M139</f>
        <v>0</v>
      </c>
      <c r="N171" s="191">
        <f>'DTC US&amp;CA - P&amp;L'!N139+'DTC EU - P&amp;L'!N139</f>
        <v>0</v>
      </c>
      <c r="O171" s="191">
        <f>'DTC US&amp;CA - P&amp;L'!O139+'DTC EU - P&amp;L'!O139</f>
        <v>0</v>
      </c>
      <c r="P171" s="191">
        <f>'DTC US&amp;CA - P&amp;L'!P139+'DTC EU - P&amp;L'!P139</f>
        <v>0</v>
      </c>
      <c r="Q171" s="191">
        <f>'DTC US&amp;CA - P&amp;L'!Q139+'DTC EU - P&amp;L'!Q139</f>
        <v>0</v>
      </c>
      <c r="R171" s="191">
        <f>'DTC US&amp;CA - P&amp;L'!R139+'DTC EU - P&amp;L'!R139</f>
        <v>0</v>
      </c>
      <c r="S171" s="191">
        <f>'DTC US&amp;CA - P&amp;L'!S139+'DTC EU - P&amp;L'!S139</f>
        <v>0</v>
      </c>
      <c r="T171" s="191">
        <f>'DTC US&amp;CA - P&amp;L'!T139+'DTC EU - P&amp;L'!T139</f>
        <v>0</v>
      </c>
      <c r="U171" s="191">
        <f>'DTC US&amp;CA - P&amp;L'!U139+'DTC EU - P&amp;L'!U139</f>
        <v>0</v>
      </c>
      <c r="V171" s="191">
        <f>'DTC US&amp;CA - P&amp;L'!V139+'DTC EU - P&amp;L'!V139</f>
        <v>0</v>
      </c>
      <c r="W171" s="191">
        <f>'DTC US&amp;CA - P&amp;L'!W139+'DTC EU - P&amp;L'!W139</f>
        <v>0</v>
      </c>
      <c r="X171" s="191">
        <f>'DTC US&amp;CA - P&amp;L'!X139+'DTC EU - P&amp;L'!X139</f>
        <v>0</v>
      </c>
      <c r="Y171" s="191">
        <f>'DTC US&amp;CA - P&amp;L'!Y139+'DTC EU - P&amp;L'!Y139</f>
        <v>0</v>
      </c>
      <c r="Z171" s="191">
        <f>'DTC US&amp;CA - P&amp;L'!Z139+'DTC EU - P&amp;L'!Z139</f>
        <v>0</v>
      </c>
      <c r="AA171" s="191">
        <f>'DTC US&amp;CA - P&amp;L'!AA139+'DTC EU - P&amp;L'!AA139</f>
        <v>0</v>
      </c>
      <c r="AB171" s="191">
        <f>'DTC US&amp;CA - P&amp;L'!AB139+'DTC EU - P&amp;L'!AB139</f>
        <v>0</v>
      </c>
      <c r="AC171" s="191">
        <f>'DTC US&amp;CA - P&amp;L'!AC139+'DTC EU - P&amp;L'!AC139</f>
        <v>0</v>
      </c>
      <c r="AD171" s="191">
        <f>'DTC US&amp;CA - P&amp;L'!AD139+'DTC EU - P&amp;L'!AD139</f>
        <v>0</v>
      </c>
      <c r="AE171" s="191">
        <f>'DTC US&amp;CA - P&amp;L'!AE139+'DTC EU - P&amp;L'!AE139</f>
        <v>0</v>
      </c>
      <c r="AF171" s="191">
        <f>'DTC US&amp;CA - P&amp;L'!AF139+'DTC EU - P&amp;L'!AF139</f>
        <v>0</v>
      </c>
      <c r="AG171" s="177">
        <f t="shared" si="57"/>
        <v>0</v>
      </c>
    </row>
    <row r="172">
      <c r="A172" s="181" t="s">
        <v>219</v>
      </c>
      <c r="B172" s="182">
        <f t="shared" ref="B172:AF172" si="58">SUM(B164:B171)</f>
        <v>-18</v>
      </c>
      <c r="C172" s="182">
        <f t="shared" si="58"/>
        <v>-16</v>
      </c>
      <c r="D172" s="182">
        <f t="shared" si="58"/>
        <v>-4</v>
      </c>
      <c r="E172" s="182">
        <f t="shared" si="58"/>
        <v>10</v>
      </c>
      <c r="F172" s="182">
        <f t="shared" si="58"/>
        <v>63</v>
      </c>
      <c r="G172" s="182">
        <f t="shared" si="58"/>
        <v>-52</v>
      </c>
      <c r="H172" s="182">
        <f t="shared" si="58"/>
        <v>57</v>
      </c>
      <c r="I172" s="182">
        <f t="shared" si="58"/>
        <v>3</v>
      </c>
      <c r="J172" s="182">
        <f t="shared" si="58"/>
        <v>60</v>
      </c>
      <c r="K172" s="182">
        <f t="shared" si="58"/>
        <v>59</v>
      </c>
      <c r="L172" s="182">
        <f t="shared" si="58"/>
        <v>62</v>
      </c>
      <c r="M172" s="182">
        <f t="shared" si="58"/>
        <v>81</v>
      </c>
      <c r="N172" s="182">
        <f t="shared" si="58"/>
        <v>29</v>
      </c>
      <c r="O172" s="182">
        <f t="shared" si="58"/>
        <v>-51</v>
      </c>
      <c r="P172" s="182">
        <f t="shared" si="58"/>
        <v>-44</v>
      </c>
      <c r="Q172" s="182">
        <f t="shared" si="58"/>
        <v>-33</v>
      </c>
      <c r="R172" s="182">
        <f t="shared" si="58"/>
        <v>-162</v>
      </c>
      <c r="S172" s="182">
        <f t="shared" si="58"/>
        <v>62</v>
      </c>
      <c r="T172" s="182">
        <f t="shared" si="58"/>
        <v>83</v>
      </c>
      <c r="U172" s="182">
        <f t="shared" si="58"/>
        <v>-18</v>
      </c>
      <c r="V172" s="182">
        <f t="shared" si="58"/>
        <v>63</v>
      </c>
      <c r="W172" s="182">
        <f t="shared" si="58"/>
        <v>61</v>
      </c>
      <c r="X172" s="182">
        <f t="shared" si="58"/>
        <v>104</v>
      </c>
      <c r="Y172" s="182">
        <f t="shared" si="58"/>
        <v>24</v>
      </c>
      <c r="Z172" s="182">
        <f t="shared" si="58"/>
        <v>107</v>
      </c>
      <c r="AA172" s="182">
        <f t="shared" si="58"/>
        <v>138</v>
      </c>
      <c r="AB172" s="182">
        <f t="shared" si="58"/>
        <v>74</v>
      </c>
      <c r="AC172" s="182">
        <f t="shared" si="58"/>
        <v>78</v>
      </c>
      <c r="AD172" s="182">
        <f t="shared" si="58"/>
        <v>98</v>
      </c>
      <c r="AE172" s="182">
        <f t="shared" si="58"/>
        <v>117</v>
      </c>
      <c r="AF172" s="182">
        <f t="shared" si="58"/>
        <v>118</v>
      </c>
      <c r="AG172" s="177">
        <f t="shared" si="57"/>
        <v>1153</v>
      </c>
    </row>
    <row r="173">
      <c r="A173" s="134"/>
      <c r="B173" s="135"/>
      <c r="C173" s="135"/>
      <c r="D173" s="135"/>
      <c r="E173" s="135"/>
      <c r="F173" s="135"/>
      <c r="G173" s="135"/>
      <c r="H173" s="135"/>
      <c r="I173" s="135"/>
      <c r="J173" s="135"/>
      <c r="K173" s="135"/>
      <c r="L173" s="135"/>
      <c r="M173" s="135"/>
      <c r="N173" s="135"/>
      <c r="O173" s="135"/>
      <c r="P173" s="135"/>
      <c r="Q173" s="135"/>
      <c r="R173" s="135"/>
      <c r="S173" s="135"/>
      <c r="T173" s="135"/>
      <c r="U173" s="135"/>
      <c r="V173" s="135"/>
      <c r="W173" s="135"/>
      <c r="X173" s="135"/>
      <c r="Y173" s="135"/>
      <c r="Z173" s="135"/>
      <c r="AA173" s="135"/>
      <c r="AB173" s="135"/>
      <c r="AC173" s="135"/>
      <c r="AD173" s="135"/>
      <c r="AE173" s="135"/>
      <c r="AF173" s="135"/>
      <c r="AG173" s="177"/>
    </row>
    <row r="174">
      <c r="A174" s="193" t="s">
        <v>301</v>
      </c>
      <c r="B174" s="196">
        <f>'DTC US&amp;CA - P&amp;L'!B142+'DTC EU - P&amp;L'!B142</f>
        <v>-1</v>
      </c>
      <c r="C174" s="191">
        <f>'DTC US&amp;CA - P&amp;L'!C142+'DTC EU - P&amp;L'!C142</f>
        <v>0</v>
      </c>
      <c r="D174" s="191">
        <f>'DTC US&amp;CA - P&amp;L'!D142+'DTC EU - P&amp;L'!D142</f>
        <v>0</v>
      </c>
      <c r="E174" s="191">
        <f>'DTC US&amp;CA - P&amp;L'!E142+'DTC EU - P&amp;L'!E142</f>
        <v>0</v>
      </c>
      <c r="F174" s="191">
        <f>'DTC US&amp;CA - P&amp;L'!F142+'DTC EU - P&amp;L'!F142</f>
        <v>-1</v>
      </c>
      <c r="G174" s="191">
        <f>'DTC US&amp;CA - P&amp;L'!G142+'DTC EU - P&amp;L'!G142</f>
        <v>0</v>
      </c>
      <c r="H174" s="191">
        <f>'DTC US&amp;CA - P&amp;L'!H142+'DTC EU - P&amp;L'!H142</f>
        <v>0</v>
      </c>
      <c r="I174" s="191">
        <f>'DTC US&amp;CA - P&amp;L'!I142+'DTC EU - P&amp;L'!I142</f>
        <v>-1</v>
      </c>
      <c r="J174" s="191">
        <f>'DTC US&amp;CA - P&amp;L'!J142+'DTC EU - P&amp;L'!J142</f>
        <v>0</v>
      </c>
      <c r="K174" s="191">
        <f>'DTC US&amp;CA - P&amp;L'!K142+'DTC EU - P&amp;L'!K142</f>
        <v>0</v>
      </c>
      <c r="L174" s="191">
        <f>'DTC US&amp;CA - P&amp;L'!L142+'DTC EU - P&amp;L'!L142</f>
        <v>0</v>
      </c>
      <c r="M174" s="191">
        <f>'DTC US&amp;CA - P&amp;L'!M142+'DTC EU - P&amp;L'!M142</f>
        <v>0</v>
      </c>
      <c r="N174" s="191">
        <f>'DTC US&amp;CA - P&amp;L'!N142+'DTC EU - P&amp;L'!N142</f>
        <v>0</v>
      </c>
      <c r="O174" s="191">
        <f>'DTC US&amp;CA - P&amp;L'!O142+'DTC EU - P&amp;L'!O142</f>
        <v>-2</v>
      </c>
      <c r="P174" s="191">
        <f>'DTC US&amp;CA - P&amp;L'!P142+'DTC EU - P&amp;L'!P142</f>
        <v>0</v>
      </c>
      <c r="Q174" s="191">
        <f>'DTC US&amp;CA - P&amp;L'!Q142+'DTC EU - P&amp;L'!Q142</f>
        <v>-1</v>
      </c>
      <c r="R174" s="191">
        <f>'DTC US&amp;CA - P&amp;L'!R142+'DTC EU - P&amp;L'!R142</f>
        <v>-1</v>
      </c>
      <c r="S174" s="191">
        <f>'DTC US&amp;CA - P&amp;L'!S142+'DTC EU - P&amp;L'!S142</f>
        <v>0</v>
      </c>
      <c r="T174" s="191">
        <f>'DTC US&amp;CA - P&amp;L'!T142+'DTC EU - P&amp;L'!T142</f>
        <v>0</v>
      </c>
      <c r="U174" s="191">
        <f>'DTC US&amp;CA - P&amp;L'!U142+'DTC EU - P&amp;L'!U142</f>
        <v>-2</v>
      </c>
      <c r="V174" s="191">
        <f>'DTC US&amp;CA - P&amp;L'!V142+'DTC EU - P&amp;L'!V142</f>
        <v>0</v>
      </c>
      <c r="W174" s="191">
        <f>'DTC US&amp;CA - P&amp;L'!W142+'DTC EU - P&amp;L'!W142</f>
        <v>0</v>
      </c>
      <c r="X174" s="191">
        <f>'DTC US&amp;CA - P&amp;L'!X142+'DTC EU - P&amp;L'!X142</f>
        <v>0</v>
      </c>
      <c r="Y174" s="191">
        <f>'DTC US&amp;CA - P&amp;L'!Y142+'DTC EU - P&amp;L'!Y142</f>
        <v>0</v>
      </c>
      <c r="Z174" s="191">
        <f>'DTC US&amp;CA - P&amp;L'!Z142+'DTC EU - P&amp;L'!Z142</f>
        <v>0</v>
      </c>
      <c r="AA174" s="191">
        <f>'DTC US&amp;CA - P&amp;L'!AA142+'DTC EU - P&amp;L'!AA142</f>
        <v>0</v>
      </c>
      <c r="AB174" s="191">
        <f>'DTC US&amp;CA - P&amp;L'!AB142+'DTC EU - P&amp;L'!AB142</f>
        <v>-1</v>
      </c>
      <c r="AC174" s="191">
        <f>'DTC US&amp;CA - P&amp;L'!AC142+'DTC EU - P&amp;L'!AC142</f>
        <v>0</v>
      </c>
      <c r="AD174" s="191">
        <f>'DTC US&amp;CA - P&amp;L'!AD142+'DTC EU - P&amp;L'!AD142</f>
        <v>0</v>
      </c>
      <c r="AE174" s="191">
        <f>'DTC US&amp;CA - P&amp;L'!AE142+'DTC EU - P&amp;L'!AE142</f>
        <v>0</v>
      </c>
      <c r="AF174" s="191">
        <f>'DTC US&amp;CA - P&amp;L'!AF142+'DTC EU - P&amp;L'!AF142</f>
        <v>0</v>
      </c>
      <c r="AG174" s="177">
        <f t="shared" ref="AG174:AG176" si="59">SUM(B174:AF174)</f>
        <v>-10</v>
      </c>
    </row>
    <row r="175">
      <c r="A175" s="193" t="s">
        <v>302</v>
      </c>
      <c r="B175" s="196">
        <f>'DTC US&amp;CA - P&amp;L'!B143+'DTC EU - P&amp;L'!B143</f>
        <v>0</v>
      </c>
      <c r="C175" s="191">
        <f>'DTC US&amp;CA - P&amp;L'!C143+'DTC EU - P&amp;L'!C143</f>
        <v>-1</v>
      </c>
      <c r="D175" s="191">
        <f>'DTC US&amp;CA - P&amp;L'!D143+'DTC EU - P&amp;L'!D143</f>
        <v>-1</v>
      </c>
      <c r="E175" s="191">
        <f>'DTC US&amp;CA - P&amp;L'!E143+'DTC EU - P&amp;L'!E143</f>
        <v>0</v>
      </c>
      <c r="F175" s="191">
        <f>'DTC US&amp;CA - P&amp;L'!F143+'DTC EU - P&amp;L'!F143</f>
        <v>0</v>
      </c>
      <c r="G175" s="191">
        <f>'DTC US&amp;CA - P&amp;L'!G143+'DTC EU - P&amp;L'!G143</f>
        <v>-2</v>
      </c>
      <c r="H175" s="191">
        <f>'DTC US&amp;CA - P&amp;L'!H143+'DTC EU - P&amp;L'!H143</f>
        <v>-1</v>
      </c>
      <c r="I175" s="191">
        <f>'DTC US&amp;CA - P&amp;L'!I143+'DTC EU - P&amp;L'!I143</f>
        <v>-1</v>
      </c>
      <c r="J175" s="191">
        <f>'DTC US&amp;CA - P&amp;L'!J143+'DTC EU - P&amp;L'!J143</f>
        <v>0</v>
      </c>
      <c r="K175" s="191">
        <f>'DTC US&amp;CA - P&amp;L'!K143+'DTC EU - P&amp;L'!K143</f>
        <v>0</v>
      </c>
      <c r="L175" s="191">
        <f>'DTC US&amp;CA - P&amp;L'!L143+'DTC EU - P&amp;L'!L143</f>
        <v>0</v>
      </c>
      <c r="M175" s="191">
        <f>'DTC US&amp;CA - P&amp;L'!M143+'DTC EU - P&amp;L'!M143</f>
        <v>0</v>
      </c>
      <c r="N175" s="191">
        <f>'DTC US&amp;CA - P&amp;L'!N143+'DTC EU - P&amp;L'!N143</f>
        <v>0</v>
      </c>
      <c r="O175" s="191">
        <f>'DTC US&amp;CA - P&amp;L'!O143+'DTC EU - P&amp;L'!O143</f>
        <v>-4</v>
      </c>
      <c r="P175" s="191">
        <f>'DTC US&amp;CA - P&amp;L'!P143+'DTC EU - P&amp;L'!P143</f>
        <v>-1</v>
      </c>
      <c r="Q175" s="191">
        <f>'DTC US&amp;CA - P&amp;L'!Q143+'DTC EU - P&amp;L'!Q143</f>
        <v>-2</v>
      </c>
      <c r="R175" s="191">
        <f>'DTC US&amp;CA - P&amp;L'!R143+'DTC EU - P&amp;L'!R143</f>
        <v>-3</v>
      </c>
      <c r="S175" s="191">
        <f>'DTC US&amp;CA - P&amp;L'!S143+'DTC EU - P&amp;L'!S143</f>
        <v>0</v>
      </c>
      <c r="T175" s="191">
        <f>'DTC US&amp;CA - P&amp;L'!T143+'DTC EU - P&amp;L'!T143</f>
        <v>0</v>
      </c>
      <c r="U175" s="191">
        <f>'DTC US&amp;CA - P&amp;L'!U143+'DTC EU - P&amp;L'!U143</f>
        <v>-1</v>
      </c>
      <c r="V175" s="191">
        <f>'DTC US&amp;CA - P&amp;L'!V143+'DTC EU - P&amp;L'!V143</f>
        <v>-1</v>
      </c>
      <c r="W175" s="191">
        <f>'DTC US&amp;CA - P&amp;L'!W143+'DTC EU - P&amp;L'!W143</f>
        <v>-1</v>
      </c>
      <c r="X175" s="191">
        <f>'DTC US&amp;CA - P&amp;L'!X143+'DTC EU - P&amp;L'!X143</f>
        <v>0</v>
      </c>
      <c r="Y175" s="191">
        <f>'DTC US&amp;CA - P&amp;L'!Y143+'DTC EU - P&amp;L'!Y143</f>
        <v>-1</v>
      </c>
      <c r="Z175" s="191">
        <f>'DTC US&amp;CA - P&amp;L'!Z143+'DTC EU - P&amp;L'!Z143</f>
        <v>0</v>
      </c>
      <c r="AA175" s="191">
        <f>'DTC US&amp;CA - P&amp;L'!AA143+'DTC EU - P&amp;L'!AA143</f>
        <v>0</v>
      </c>
      <c r="AB175" s="191">
        <f>'DTC US&amp;CA - P&amp;L'!AB143+'DTC EU - P&amp;L'!AB143</f>
        <v>0</v>
      </c>
      <c r="AC175" s="191">
        <f>'DTC US&amp;CA - P&amp;L'!AC143+'DTC EU - P&amp;L'!AC143</f>
        <v>-1</v>
      </c>
      <c r="AD175" s="191">
        <f>'DTC US&amp;CA - P&amp;L'!AD143+'DTC EU - P&amp;L'!AD143</f>
        <v>0</v>
      </c>
      <c r="AE175" s="191">
        <f>'DTC US&amp;CA - P&amp;L'!AE143+'DTC EU - P&amp;L'!AE143</f>
        <v>-1</v>
      </c>
      <c r="AF175" s="191">
        <f>'DTC US&amp;CA - P&amp;L'!AF143+'DTC EU - P&amp;L'!AF143</f>
        <v>0</v>
      </c>
      <c r="AG175" s="177">
        <f t="shared" si="59"/>
        <v>-22</v>
      </c>
    </row>
    <row r="176">
      <c r="A176" s="181" t="s">
        <v>222</v>
      </c>
      <c r="B176" s="182">
        <f t="shared" ref="B176:AF176" si="60">SUM(B174:B175)</f>
        <v>-1</v>
      </c>
      <c r="C176" s="182">
        <f t="shared" si="60"/>
        <v>-1</v>
      </c>
      <c r="D176" s="182">
        <f t="shared" si="60"/>
        <v>-1</v>
      </c>
      <c r="E176" s="182">
        <f t="shared" si="60"/>
        <v>0</v>
      </c>
      <c r="F176" s="182">
        <f t="shared" si="60"/>
        <v>-1</v>
      </c>
      <c r="G176" s="182">
        <f t="shared" si="60"/>
        <v>-2</v>
      </c>
      <c r="H176" s="182">
        <f t="shared" si="60"/>
        <v>-1</v>
      </c>
      <c r="I176" s="182">
        <f t="shared" si="60"/>
        <v>-2</v>
      </c>
      <c r="J176" s="182">
        <f t="shared" si="60"/>
        <v>0</v>
      </c>
      <c r="K176" s="182">
        <f t="shared" si="60"/>
        <v>0</v>
      </c>
      <c r="L176" s="182">
        <f t="shared" si="60"/>
        <v>0</v>
      </c>
      <c r="M176" s="182">
        <f t="shared" si="60"/>
        <v>0</v>
      </c>
      <c r="N176" s="182">
        <f t="shared" si="60"/>
        <v>0</v>
      </c>
      <c r="O176" s="182">
        <f t="shared" si="60"/>
        <v>-6</v>
      </c>
      <c r="P176" s="182">
        <f t="shared" si="60"/>
        <v>-1</v>
      </c>
      <c r="Q176" s="182">
        <f t="shared" si="60"/>
        <v>-3</v>
      </c>
      <c r="R176" s="182">
        <f t="shared" si="60"/>
        <v>-4</v>
      </c>
      <c r="S176" s="182">
        <f t="shared" si="60"/>
        <v>0</v>
      </c>
      <c r="T176" s="182">
        <f t="shared" si="60"/>
        <v>0</v>
      </c>
      <c r="U176" s="182">
        <f t="shared" si="60"/>
        <v>-3</v>
      </c>
      <c r="V176" s="182">
        <f t="shared" si="60"/>
        <v>-1</v>
      </c>
      <c r="W176" s="182">
        <f t="shared" si="60"/>
        <v>-1</v>
      </c>
      <c r="X176" s="182">
        <f t="shared" si="60"/>
        <v>0</v>
      </c>
      <c r="Y176" s="182">
        <f t="shared" si="60"/>
        <v>-1</v>
      </c>
      <c r="Z176" s="182">
        <f t="shared" si="60"/>
        <v>0</v>
      </c>
      <c r="AA176" s="182">
        <f t="shared" si="60"/>
        <v>0</v>
      </c>
      <c r="AB176" s="182">
        <f t="shared" si="60"/>
        <v>-1</v>
      </c>
      <c r="AC176" s="182">
        <f t="shared" si="60"/>
        <v>-1</v>
      </c>
      <c r="AD176" s="182">
        <f t="shared" si="60"/>
        <v>0</v>
      </c>
      <c r="AE176" s="182">
        <f t="shared" si="60"/>
        <v>-1</v>
      </c>
      <c r="AF176" s="182">
        <f t="shared" si="60"/>
        <v>0</v>
      </c>
      <c r="AG176" s="177">
        <f t="shared" si="59"/>
        <v>-32</v>
      </c>
    </row>
    <row r="177">
      <c r="A177" s="127"/>
      <c r="B177" s="197"/>
      <c r="C177" s="197"/>
      <c r="D177" s="197"/>
      <c r="E177" s="197"/>
      <c r="F177" s="197"/>
      <c r="G177" s="197"/>
      <c r="H177" s="197"/>
      <c r="I177" s="197"/>
      <c r="J177" s="120"/>
      <c r="K177" s="120"/>
      <c r="L177" s="120"/>
      <c r="M177" s="120"/>
      <c r="N177" s="120"/>
      <c r="O177" s="120"/>
      <c r="P177" s="120"/>
      <c r="Q177" s="120"/>
      <c r="R177" s="120"/>
      <c r="S177" s="120"/>
      <c r="T177" s="120"/>
      <c r="U177" s="120"/>
      <c r="V177" s="120"/>
      <c r="W177" s="120"/>
      <c r="X177" s="120"/>
      <c r="Y177" s="120"/>
      <c r="Z177" s="120"/>
      <c r="AA177" s="120"/>
      <c r="AB177" s="120"/>
      <c r="AC177" s="120"/>
      <c r="AD177" s="120"/>
      <c r="AE177" s="120"/>
      <c r="AF177" s="120"/>
      <c r="AG177" s="177"/>
    </row>
    <row r="178">
      <c r="A178" s="193" t="s">
        <v>223</v>
      </c>
      <c r="B178" s="196">
        <f>'DTC US&amp;CA - P&amp;L'!B146+'DTC EU - P&amp;L'!B146</f>
        <v>-14</v>
      </c>
      <c r="C178" s="191">
        <f>'DTC US&amp;CA - P&amp;L'!C146+'DTC EU - P&amp;L'!C146</f>
        <v>-3</v>
      </c>
      <c r="D178" s="191">
        <f>'DTC US&amp;CA - P&amp;L'!D146+'DTC EU - P&amp;L'!D146</f>
        <v>-10</v>
      </c>
      <c r="E178" s="191">
        <f>'DTC US&amp;CA - P&amp;L'!E146+'DTC EU - P&amp;L'!E146</f>
        <v>2</v>
      </c>
      <c r="F178" s="191">
        <f>'DTC US&amp;CA - P&amp;L'!F146+'DTC EU - P&amp;L'!F146</f>
        <v>28</v>
      </c>
      <c r="G178" s="191">
        <f>'DTC US&amp;CA - P&amp;L'!G146+'DTC EU - P&amp;L'!G146</f>
        <v>-36</v>
      </c>
      <c r="H178" s="191">
        <f>'DTC US&amp;CA - P&amp;L'!H146+'DTC EU - P&amp;L'!H146</f>
        <v>12</v>
      </c>
      <c r="I178" s="191">
        <f>'DTC US&amp;CA - P&amp;L'!I146+'DTC EU - P&amp;L'!I146</f>
        <v>-26</v>
      </c>
      <c r="J178" s="191">
        <f>'DTC US&amp;CA - P&amp;L'!J146+'DTC EU - P&amp;L'!J146</f>
        <v>11</v>
      </c>
      <c r="K178" s="191">
        <f>'DTC US&amp;CA - P&amp;L'!K146+'DTC EU - P&amp;L'!K146</f>
        <v>16</v>
      </c>
      <c r="L178" s="191">
        <f>'DTC US&amp;CA - P&amp;L'!L146+'DTC EU - P&amp;L'!L146</f>
        <v>-9</v>
      </c>
      <c r="M178" s="191">
        <f>'DTC US&amp;CA - P&amp;L'!M146+'DTC EU - P&amp;L'!M146</f>
        <v>24</v>
      </c>
      <c r="N178" s="191">
        <f>'DTC US&amp;CA - P&amp;L'!N146+'DTC EU - P&amp;L'!N146</f>
        <v>5</v>
      </c>
      <c r="O178" s="191">
        <f>'DTC US&amp;CA - P&amp;L'!O146+'DTC EU - P&amp;L'!O146</f>
        <v>-49</v>
      </c>
      <c r="P178" s="191">
        <f>'DTC US&amp;CA - P&amp;L'!P146+'DTC EU - P&amp;L'!P146</f>
        <v>-37</v>
      </c>
      <c r="Q178" s="191">
        <f>'DTC US&amp;CA - P&amp;L'!Q146+'DTC EU - P&amp;L'!Q146</f>
        <v>-30</v>
      </c>
      <c r="R178" s="191">
        <f>'DTC US&amp;CA - P&amp;L'!R146+'DTC EU - P&amp;L'!R146</f>
        <v>-94</v>
      </c>
      <c r="S178" s="191">
        <f>'DTC US&amp;CA - P&amp;L'!S146+'DTC EU - P&amp;L'!S146</f>
        <v>0</v>
      </c>
      <c r="T178" s="191">
        <f>'DTC US&amp;CA - P&amp;L'!T146+'DTC EU - P&amp;L'!T146</f>
        <v>16</v>
      </c>
      <c r="U178" s="191">
        <f>'DTC US&amp;CA - P&amp;L'!U146+'DTC EU - P&amp;L'!U146</f>
        <v>-31</v>
      </c>
      <c r="V178" s="191">
        <f>'DTC US&amp;CA - P&amp;L'!V146+'DTC EU - P&amp;L'!V146</f>
        <v>7</v>
      </c>
      <c r="W178" s="191">
        <f>'DTC US&amp;CA - P&amp;L'!W146+'DTC EU - P&amp;L'!W146</f>
        <v>15</v>
      </c>
      <c r="X178" s="191">
        <f>'DTC US&amp;CA - P&amp;L'!X146+'DTC EU - P&amp;L'!X146</f>
        <v>43</v>
      </c>
      <c r="Y178" s="191">
        <f>'DTC US&amp;CA - P&amp;L'!Y146+'DTC EU - P&amp;L'!Y146</f>
        <v>9</v>
      </c>
      <c r="Z178" s="191">
        <f>'DTC US&amp;CA - P&amp;L'!Z146+'DTC EU - P&amp;L'!Z146</f>
        <v>49</v>
      </c>
      <c r="AA178" s="191">
        <f>'DTC US&amp;CA - P&amp;L'!AA146+'DTC EU - P&amp;L'!AA146</f>
        <v>57</v>
      </c>
      <c r="AB178" s="191">
        <f>'DTC US&amp;CA - P&amp;L'!AB146+'DTC EU - P&amp;L'!AB146</f>
        <v>1</v>
      </c>
      <c r="AC178" s="191">
        <f>'DTC US&amp;CA - P&amp;L'!AC146+'DTC EU - P&amp;L'!AC146</f>
        <v>-11</v>
      </c>
      <c r="AD178" s="191">
        <f>'DTC US&amp;CA - P&amp;L'!AD146+'DTC EU - P&amp;L'!AD146</f>
        <v>8</v>
      </c>
      <c r="AE178" s="191">
        <f>'DTC US&amp;CA - P&amp;L'!AE146+'DTC EU - P&amp;L'!AE146</f>
        <v>2</v>
      </c>
      <c r="AF178" s="191">
        <f>'DTC US&amp;CA - P&amp;L'!AF146+'DTC EU - P&amp;L'!AF146</f>
        <v>12</v>
      </c>
      <c r="AG178" s="177">
        <f t="shared" ref="AG178:AG189" si="61">SUM(B178:AF178)</f>
        <v>-33</v>
      </c>
    </row>
    <row r="179">
      <c r="A179" s="193" t="s">
        <v>224</v>
      </c>
      <c r="B179" s="196">
        <f>'DTC US&amp;CA - P&amp;L'!B147+'DTC EU - P&amp;L'!B147</f>
        <v>16</v>
      </c>
      <c r="C179" s="191">
        <f>'DTC US&amp;CA - P&amp;L'!C147+'DTC EU - P&amp;L'!C147</f>
        <v>14</v>
      </c>
      <c r="D179" s="191">
        <f>'DTC US&amp;CA - P&amp;L'!D147+'DTC EU - P&amp;L'!D147</f>
        <v>7</v>
      </c>
      <c r="E179" s="191">
        <f>'DTC US&amp;CA - P&amp;L'!E147+'DTC EU - P&amp;L'!E147</f>
        <v>10</v>
      </c>
      <c r="F179" s="191">
        <f>'DTC US&amp;CA - P&amp;L'!F147+'DTC EU - P&amp;L'!F147</f>
        <v>20</v>
      </c>
      <c r="G179" s="191">
        <f>'DTC US&amp;CA - P&amp;L'!G147+'DTC EU - P&amp;L'!G147</f>
        <v>7</v>
      </c>
      <c r="H179" s="191">
        <f>'DTC US&amp;CA - P&amp;L'!H147+'DTC EU - P&amp;L'!H147</f>
        <v>14</v>
      </c>
      <c r="I179" s="191">
        <f>'DTC US&amp;CA - P&amp;L'!I147+'DTC EU - P&amp;L'!I147</f>
        <v>17</v>
      </c>
      <c r="J179" s="191">
        <f>'DTC US&amp;CA - P&amp;L'!J147+'DTC EU - P&amp;L'!J147</f>
        <v>15</v>
      </c>
      <c r="K179" s="191">
        <f>'DTC US&amp;CA - P&amp;L'!K147+'DTC EU - P&amp;L'!K147</f>
        <v>20</v>
      </c>
      <c r="L179" s="191">
        <f>'DTC US&amp;CA - P&amp;L'!L147+'DTC EU - P&amp;L'!L147</f>
        <v>9</v>
      </c>
      <c r="M179" s="191">
        <f>'DTC US&amp;CA - P&amp;L'!M147+'DTC EU - P&amp;L'!M147</f>
        <v>20</v>
      </c>
      <c r="N179" s="191">
        <f>'DTC US&amp;CA - P&amp;L'!N147+'DTC EU - P&amp;L'!N147</f>
        <v>12</v>
      </c>
      <c r="O179" s="191">
        <f>'DTC US&amp;CA - P&amp;L'!O147+'DTC EU - P&amp;L'!O147</f>
        <v>4</v>
      </c>
      <c r="P179" s="191">
        <f>'DTC US&amp;CA - P&amp;L'!P147+'DTC EU - P&amp;L'!P147</f>
        <v>3</v>
      </c>
      <c r="Q179" s="191">
        <f>'DTC US&amp;CA - P&amp;L'!Q147+'DTC EU - P&amp;L'!Q147</f>
        <v>6</v>
      </c>
      <c r="R179" s="191">
        <f>'DTC US&amp;CA - P&amp;L'!R147+'DTC EU - P&amp;L'!R147</f>
        <v>-12</v>
      </c>
      <c r="S179" s="191">
        <f>'DTC US&amp;CA - P&amp;L'!S147+'DTC EU - P&amp;L'!S147</f>
        <v>25</v>
      </c>
      <c r="T179" s="191">
        <f>'DTC US&amp;CA - P&amp;L'!T147+'DTC EU - P&amp;L'!T147</f>
        <v>16</v>
      </c>
      <c r="U179" s="191">
        <f>'DTC US&amp;CA - P&amp;L'!U147+'DTC EU - P&amp;L'!U147</f>
        <v>22</v>
      </c>
      <c r="V179" s="191">
        <f>'DTC US&amp;CA - P&amp;L'!V147+'DTC EU - P&amp;L'!V147</f>
        <v>8</v>
      </c>
      <c r="W179" s="191">
        <f>'DTC US&amp;CA - P&amp;L'!W147+'DTC EU - P&amp;L'!W147</f>
        <v>14</v>
      </c>
      <c r="X179" s="191">
        <f>'DTC US&amp;CA - P&amp;L'!X147+'DTC EU - P&amp;L'!X147</f>
        <v>72</v>
      </c>
      <c r="Y179" s="191">
        <f>'DTC US&amp;CA - P&amp;L'!Y147+'DTC EU - P&amp;L'!Y147</f>
        <v>86</v>
      </c>
      <c r="Z179" s="191">
        <f>'DTC US&amp;CA - P&amp;L'!Z147+'DTC EU - P&amp;L'!Z147</f>
        <v>88</v>
      </c>
      <c r="AA179" s="191">
        <f>'DTC US&amp;CA - P&amp;L'!AA147+'DTC EU - P&amp;L'!AA147</f>
        <v>119</v>
      </c>
      <c r="AB179" s="191">
        <f>'DTC US&amp;CA - P&amp;L'!AB147+'DTC EU - P&amp;L'!AB147</f>
        <v>87</v>
      </c>
      <c r="AC179" s="191">
        <f>'DTC US&amp;CA - P&amp;L'!AC147+'DTC EU - P&amp;L'!AC147</f>
        <v>103</v>
      </c>
      <c r="AD179" s="191">
        <f>'DTC US&amp;CA - P&amp;L'!AD147+'DTC EU - P&amp;L'!AD147</f>
        <v>92</v>
      </c>
      <c r="AE179" s="191">
        <f>'DTC US&amp;CA - P&amp;L'!AE147+'DTC EU - P&amp;L'!AE147</f>
        <v>106</v>
      </c>
      <c r="AF179" s="191">
        <f>'DTC US&amp;CA - P&amp;L'!AF147+'DTC EU - P&amp;L'!AF147</f>
        <v>84</v>
      </c>
      <c r="AG179" s="177">
        <f t="shared" si="61"/>
        <v>1104</v>
      </c>
    </row>
    <row r="180">
      <c r="A180" s="193" t="s">
        <v>303</v>
      </c>
      <c r="B180" s="196">
        <f>'DTC US&amp;CA - P&amp;L'!B148+'DTC EU - P&amp;L'!B148</f>
        <v>10</v>
      </c>
      <c r="C180" s="191">
        <f>'DTC US&amp;CA - P&amp;L'!C148+'DTC EU - P&amp;L'!C148</f>
        <v>1</v>
      </c>
      <c r="D180" s="191">
        <f>'DTC US&amp;CA - P&amp;L'!D148+'DTC EU - P&amp;L'!D148</f>
        <v>8</v>
      </c>
      <c r="E180" s="191">
        <f>'DTC US&amp;CA - P&amp;L'!E148+'DTC EU - P&amp;L'!E148</f>
        <v>15</v>
      </c>
      <c r="F180" s="191">
        <f>'DTC US&amp;CA - P&amp;L'!F148+'DTC EU - P&amp;L'!F148</f>
        <v>18</v>
      </c>
      <c r="G180" s="191">
        <f>'DTC US&amp;CA - P&amp;L'!G148+'DTC EU - P&amp;L'!G148</f>
        <v>1</v>
      </c>
      <c r="H180" s="191">
        <f>'DTC US&amp;CA - P&amp;L'!H148+'DTC EU - P&amp;L'!H148</f>
        <v>14</v>
      </c>
      <c r="I180" s="191">
        <f>'DTC US&amp;CA - P&amp;L'!I148+'DTC EU - P&amp;L'!I148</f>
        <v>1</v>
      </c>
      <c r="J180" s="191">
        <f>'DTC US&amp;CA - P&amp;L'!J148+'DTC EU - P&amp;L'!J148</f>
        <v>16</v>
      </c>
      <c r="K180" s="191">
        <f>'DTC US&amp;CA - P&amp;L'!K148+'DTC EU - P&amp;L'!K148</f>
        <v>12</v>
      </c>
      <c r="L180" s="191">
        <f>'DTC US&amp;CA - P&amp;L'!L148+'DTC EU - P&amp;L'!L148</f>
        <v>13</v>
      </c>
      <c r="M180" s="191">
        <f>'DTC US&amp;CA - P&amp;L'!M148+'DTC EU - P&amp;L'!M148</f>
        <v>19</v>
      </c>
      <c r="N180" s="191">
        <f>'DTC US&amp;CA - P&amp;L'!N148+'DTC EU - P&amp;L'!N148</f>
        <v>9</v>
      </c>
      <c r="O180" s="191">
        <f>'DTC US&amp;CA - P&amp;L'!O148+'DTC EU - P&amp;L'!O148</f>
        <v>0</v>
      </c>
      <c r="P180" s="191">
        <f>'DTC US&amp;CA - P&amp;L'!P148+'DTC EU - P&amp;L'!P148</f>
        <v>-6</v>
      </c>
      <c r="Q180" s="191">
        <f>'DTC US&amp;CA - P&amp;L'!Q148+'DTC EU - P&amp;L'!Q148</f>
        <v>-4</v>
      </c>
      <c r="R180" s="191">
        <f>'DTC US&amp;CA - P&amp;L'!R148+'DTC EU - P&amp;L'!R148</f>
        <v>-17</v>
      </c>
      <c r="S180" s="191">
        <f>'DTC US&amp;CA - P&amp;L'!S148+'DTC EU - P&amp;L'!S148</f>
        <v>14</v>
      </c>
      <c r="T180" s="191">
        <f>'DTC US&amp;CA - P&amp;L'!T148+'DTC EU - P&amp;L'!T148</f>
        <v>15</v>
      </c>
      <c r="U180" s="191">
        <f>'DTC US&amp;CA - P&amp;L'!U148+'DTC EU - P&amp;L'!U148</f>
        <v>6</v>
      </c>
      <c r="V180" s="191">
        <f>'DTC US&amp;CA - P&amp;L'!V148+'DTC EU - P&amp;L'!V148</f>
        <v>1</v>
      </c>
      <c r="W180" s="191">
        <f>'DTC US&amp;CA - P&amp;L'!W148+'DTC EU - P&amp;L'!W148</f>
        <v>19</v>
      </c>
      <c r="X180" s="191">
        <f>'DTC US&amp;CA - P&amp;L'!X148+'DTC EU - P&amp;L'!X148</f>
        <v>42</v>
      </c>
      <c r="Y180" s="191">
        <f>'DTC US&amp;CA - P&amp;L'!Y148+'DTC EU - P&amp;L'!Y148</f>
        <v>33</v>
      </c>
      <c r="Z180" s="191">
        <f>'DTC US&amp;CA - P&amp;L'!Z148+'DTC EU - P&amp;L'!Z148</f>
        <v>50</v>
      </c>
      <c r="AA180" s="191">
        <f>'DTC US&amp;CA - P&amp;L'!AA148+'DTC EU - P&amp;L'!AA148</f>
        <v>59</v>
      </c>
      <c r="AB180" s="191">
        <f>'DTC US&amp;CA - P&amp;L'!AB148+'DTC EU - P&amp;L'!AB148</f>
        <v>16</v>
      </c>
      <c r="AC180" s="191">
        <f>'DTC US&amp;CA - P&amp;L'!AC148+'DTC EU - P&amp;L'!AC148</f>
        <v>8</v>
      </c>
      <c r="AD180" s="191">
        <f>'DTC US&amp;CA - P&amp;L'!AD148+'DTC EU - P&amp;L'!AD148</f>
        <v>11</v>
      </c>
      <c r="AE180" s="191">
        <f>'DTC US&amp;CA - P&amp;L'!AE148+'DTC EU - P&amp;L'!AE148</f>
        <v>8</v>
      </c>
      <c r="AF180" s="191">
        <f>'DTC US&amp;CA - P&amp;L'!AF148+'DTC EU - P&amp;L'!AF148</f>
        <v>4</v>
      </c>
      <c r="AG180" s="177">
        <f t="shared" si="61"/>
        <v>396</v>
      </c>
    </row>
    <row r="181">
      <c r="A181" s="193" t="s">
        <v>304</v>
      </c>
      <c r="B181" s="196">
        <f>'DTC US&amp;CA - P&amp;L'!B149+'DTC EU - P&amp;L'!B149</f>
        <v>1</v>
      </c>
      <c r="C181" s="191">
        <f>'DTC US&amp;CA - P&amp;L'!C149+'DTC EU - P&amp;L'!C149</f>
        <v>0</v>
      </c>
      <c r="D181" s="191">
        <f>'DTC US&amp;CA - P&amp;L'!D149+'DTC EU - P&amp;L'!D149</f>
        <v>0</v>
      </c>
      <c r="E181" s="191">
        <f>'DTC US&amp;CA - P&amp;L'!E149+'DTC EU - P&amp;L'!E149</f>
        <v>7</v>
      </c>
      <c r="F181" s="191">
        <f>'DTC US&amp;CA - P&amp;L'!F149+'DTC EU - P&amp;L'!F149</f>
        <v>4</v>
      </c>
      <c r="G181" s="191">
        <f>'DTC US&amp;CA - P&amp;L'!G149+'DTC EU - P&amp;L'!G149</f>
        <v>-2</v>
      </c>
      <c r="H181" s="191">
        <f>'DTC US&amp;CA - P&amp;L'!H149+'DTC EU - P&amp;L'!H149</f>
        <v>0</v>
      </c>
      <c r="I181" s="191">
        <f>'DTC US&amp;CA - P&amp;L'!I149+'DTC EU - P&amp;L'!I149</f>
        <v>-1</v>
      </c>
      <c r="J181" s="191">
        <f>'DTC US&amp;CA - P&amp;L'!J149+'DTC EU - P&amp;L'!J149</f>
        <v>0</v>
      </c>
      <c r="K181" s="191">
        <f>'DTC US&amp;CA - P&amp;L'!K149+'DTC EU - P&amp;L'!K149</f>
        <v>3</v>
      </c>
      <c r="L181" s="191">
        <f>'DTC US&amp;CA - P&amp;L'!L149+'DTC EU - P&amp;L'!L149</f>
        <v>-1</v>
      </c>
      <c r="M181" s="191">
        <f>'DTC US&amp;CA - P&amp;L'!M149+'DTC EU - P&amp;L'!M149</f>
        <v>4</v>
      </c>
      <c r="N181" s="191">
        <f>'DTC US&amp;CA - P&amp;L'!N149+'DTC EU - P&amp;L'!N149</f>
        <v>1</v>
      </c>
      <c r="O181" s="191">
        <f>'DTC US&amp;CA - P&amp;L'!O149+'DTC EU - P&amp;L'!O149</f>
        <v>-2</v>
      </c>
      <c r="P181" s="191">
        <f>'DTC US&amp;CA - P&amp;L'!P149+'DTC EU - P&amp;L'!P149</f>
        <v>-2</v>
      </c>
      <c r="Q181" s="191">
        <f>'DTC US&amp;CA - P&amp;L'!Q149+'DTC EU - P&amp;L'!Q149</f>
        <v>-1</v>
      </c>
      <c r="R181" s="191">
        <f>'DTC US&amp;CA - P&amp;L'!R149+'DTC EU - P&amp;L'!R149</f>
        <v>-4</v>
      </c>
      <c r="S181" s="191">
        <f>'DTC US&amp;CA - P&amp;L'!S149+'DTC EU - P&amp;L'!S149</f>
        <v>1</v>
      </c>
      <c r="T181" s="191">
        <f>'DTC US&amp;CA - P&amp;L'!T149+'DTC EU - P&amp;L'!T149</f>
        <v>2</v>
      </c>
      <c r="U181" s="191">
        <f>'DTC US&amp;CA - P&amp;L'!U149+'DTC EU - P&amp;L'!U149</f>
        <v>1</v>
      </c>
      <c r="V181" s="191">
        <f>'DTC US&amp;CA - P&amp;L'!V149+'DTC EU - P&amp;L'!V149</f>
        <v>3</v>
      </c>
      <c r="W181" s="191">
        <f>'DTC US&amp;CA - P&amp;L'!W149+'DTC EU - P&amp;L'!W149</f>
        <v>5</v>
      </c>
      <c r="X181" s="191">
        <f>'DTC US&amp;CA - P&amp;L'!X149+'DTC EU - P&amp;L'!X149</f>
        <v>3</v>
      </c>
      <c r="Y181" s="191">
        <f>'DTC US&amp;CA - P&amp;L'!Y149+'DTC EU - P&amp;L'!Y149</f>
        <v>-2</v>
      </c>
      <c r="Z181" s="191">
        <f>'DTC US&amp;CA - P&amp;L'!Z149+'DTC EU - P&amp;L'!Z149</f>
        <v>5</v>
      </c>
      <c r="AA181" s="191">
        <f>'DTC US&amp;CA - P&amp;L'!AA149+'DTC EU - P&amp;L'!AA149</f>
        <v>5</v>
      </c>
      <c r="AB181" s="191">
        <f>'DTC US&amp;CA - P&amp;L'!AB149+'DTC EU - P&amp;L'!AB149</f>
        <v>2</v>
      </c>
      <c r="AC181" s="191">
        <f>'DTC US&amp;CA - P&amp;L'!AC149+'DTC EU - P&amp;L'!AC149</f>
        <v>1</v>
      </c>
      <c r="AD181" s="191">
        <f>'DTC US&amp;CA - P&amp;L'!AD149+'DTC EU - P&amp;L'!AD149</f>
        <v>0</v>
      </c>
      <c r="AE181" s="191">
        <f>'DTC US&amp;CA - P&amp;L'!AE149+'DTC EU - P&amp;L'!AE149</f>
        <v>3</v>
      </c>
      <c r="AF181" s="191">
        <f>'DTC US&amp;CA - P&amp;L'!AF149+'DTC EU - P&amp;L'!AF149</f>
        <v>4</v>
      </c>
      <c r="AG181" s="177">
        <f t="shared" si="61"/>
        <v>40</v>
      </c>
    </row>
    <row r="182">
      <c r="A182" s="193" t="s">
        <v>305</v>
      </c>
      <c r="B182" s="196">
        <f>'DTC US&amp;CA - P&amp;L'!B150+'DTC EU - P&amp;L'!B150</f>
        <v>89</v>
      </c>
      <c r="C182" s="191">
        <f>'DTC US&amp;CA - P&amp;L'!C150+'DTC EU - P&amp;L'!C150</f>
        <v>68</v>
      </c>
      <c r="D182" s="191">
        <f>'DTC US&amp;CA - P&amp;L'!D150+'DTC EU - P&amp;L'!D150</f>
        <v>56</v>
      </c>
      <c r="E182" s="191">
        <f>'DTC US&amp;CA - P&amp;L'!E150+'DTC EU - P&amp;L'!E150</f>
        <v>36</v>
      </c>
      <c r="F182" s="191">
        <f>'DTC US&amp;CA - P&amp;L'!F150+'DTC EU - P&amp;L'!F150</f>
        <v>54</v>
      </c>
      <c r="G182" s="191">
        <f>'DTC US&amp;CA - P&amp;L'!G150+'DTC EU - P&amp;L'!G150</f>
        <v>38</v>
      </c>
      <c r="H182" s="191">
        <f>'DTC US&amp;CA - P&amp;L'!H150+'DTC EU - P&amp;L'!H150</f>
        <v>31</v>
      </c>
      <c r="I182" s="191">
        <f>'DTC US&amp;CA - P&amp;L'!I150+'DTC EU - P&amp;L'!I150</f>
        <v>25</v>
      </c>
      <c r="J182" s="191">
        <f>'DTC US&amp;CA - P&amp;L'!J150+'DTC EU - P&amp;L'!J150</f>
        <v>48</v>
      </c>
      <c r="K182" s="191">
        <f>'DTC US&amp;CA - P&amp;L'!K150+'DTC EU - P&amp;L'!K150</f>
        <v>34</v>
      </c>
      <c r="L182" s="191">
        <f>'DTC US&amp;CA - P&amp;L'!L150+'DTC EU - P&amp;L'!L150</f>
        <v>34</v>
      </c>
      <c r="M182" s="191">
        <f>'DTC US&amp;CA - P&amp;L'!M150+'DTC EU - P&amp;L'!M150</f>
        <v>48</v>
      </c>
      <c r="N182" s="191">
        <f>'DTC US&amp;CA - P&amp;L'!N150+'DTC EU - P&amp;L'!N150</f>
        <v>26</v>
      </c>
      <c r="O182" s="191">
        <f>'DTC US&amp;CA - P&amp;L'!O150+'DTC EU - P&amp;L'!O150</f>
        <v>28</v>
      </c>
      <c r="P182" s="191">
        <f>'DTC US&amp;CA - P&amp;L'!P150+'DTC EU - P&amp;L'!P150</f>
        <v>14</v>
      </c>
      <c r="Q182" s="191">
        <f>'DTC US&amp;CA - P&amp;L'!Q150+'DTC EU - P&amp;L'!Q150</f>
        <v>13</v>
      </c>
      <c r="R182" s="191">
        <f>'DTC US&amp;CA - P&amp;L'!R150+'DTC EU - P&amp;L'!R150</f>
        <v>12</v>
      </c>
      <c r="S182" s="191">
        <f>'DTC US&amp;CA - P&amp;L'!S150+'DTC EU - P&amp;L'!S150</f>
        <v>20</v>
      </c>
      <c r="T182" s="191">
        <f>'DTC US&amp;CA - P&amp;L'!T150+'DTC EU - P&amp;L'!T150</f>
        <v>23</v>
      </c>
      <c r="U182" s="191">
        <f>'DTC US&amp;CA - P&amp;L'!U150+'DTC EU - P&amp;L'!U150</f>
        <v>6</v>
      </c>
      <c r="V182" s="191">
        <f>'DTC US&amp;CA - P&amp;L'!V150+'DTC EU - P&amp;L'!V150</f>
        <v>14</v>
      </c>
      <c r="W182" s="191">
        <f>'DTC US&amp;CA - P&amp;L'!W150+'DTC EU - P&amp;L'!W150</f>
        <v>14</v>
      </c>
      <c r="X182" s="191">
        <f>'DTC US&amp;CA - P&amp;L'!X150+'DTC EU - P&amp;L'!X150</f>
        <v>8</v>
      </c>
      <c r="Y182" s="191">
        <f>'DTC US&amp;CA - P&amp;L'!Y150+'DTC EU - P&amp;L'!Y150</f>
        <v>10</v>
      </c>
      <c r="Z182" s="191">
        <f>'DTC US&amp;CA - P&amp;L'!Z150+'DTC EU - P&amp;L'!Z150</f>
        <v>22</v>
      </c>
      <c r="AA182" s="191">
        <f>'DTC US&amp;CA - P&amp;L'!AA150+'DTC EU - P&amp;L'!AA150</f>
        <v>24</v>
      </c>
      <c r="AB182" s="191">
        <f>'DTC US&amp;CA - P&amp;L'!AB150+'DTC EU - P&amp;L'!AB150</f>
        <v>19</v>
      </c>
      <c r="AC182" s="191">
        <f>'DTC US&amp;CA - P&amp;L'!AC150+'DTC EU - P&amp;L'!AC150</f>
        <v>25</v>
      </c>
      <c r="AD182" s="191">
        <f>'DTC US&amp;CA - P&amp;L'!AD150+'DTC EU - P&amp;L'!AD150</f>
        <v>30</v>
      </c>
      <c r="AE182" s="191">
        <f>'DTC US&amp;CA - P&amp;L'!AE150+'DTC EU - P&amp;L'!AE150</f>
        <v>20</v>
      </c>
      <c r="AF182" s="191">
        <f>'DTC US&amp;CA - P&amp;L'!AF150+'DTC EU - P&amp;L'!AF150</f>
        <v>19</v>
      </c>
      <c r="AG182" s="177">
        <f t="shared" si="61"/>
        <v>908</v>
      </c>
    </row>
    <row r="183">
      <c r="A183" s="193" t="s">
        <v>306</v>
      </c>
      <c r="B183" s="196">
        <f>'DTC US&amp;CA - P&amp;L'!B151+'DTC EU - P&amp;L'!B151</f>
        <v>2</v>
      </c>
      <c r="C183" s="191">
        <f>'DTC US&amp;CA - P&amp;L'!C151+'DTC EU - P&amp;L'!C151</f>
        <v>1</v>
      </c>
      <c r="D183" s="191">
        <f>'DTC US&amp;CA - P&amp;L'!D151+'DTC EU - P&amp;L'!D151</f>
        <v>1</v>
      </c>
      <c r="E183" s="191">
        <f>'DTC US&amp;CA - P&amp;L'!E151+'DTC EU - P&amp;L'!E151</f>
        <v>4</v>
      </c>
      <c r="F183" s="191">
        <f>'DTC US&amp;CA - P&amp;L'!F151+'DTC EU - P&amp;L'!F151</f>
        <v>0</v>
      </c>
      <c r="G183" s="191">
        <f>'DTC US&amp;CA - P&amp;L'!G151+'DTC EU - P&amp;L'!G151</f>
        <v>1</v>
      </c>
      <c r="H183" s="191">
        <f>'DTC US&amp;CA - P&amp;L'!H151+'DTC EU - P&amp;L'!H151</f>
        <v>1</v>
      </c>
      <c r="I183" s="191">
        <f>'DTC US&amp;CA - P&amp;L'!I151+'DTC EU - P&amp;L'!I151</f>
        <v>0</v>
      </c>
      <c r="J183" s="191">
        <f>'DTC US&amp;CA - P&amp;L'!J151+'DTC EU - P&amp;L'!J151</f>
        <v>0</v>
      </c>
      <c r="K183" s="191">
        <f>'DTC US&amp;CA - P&amp;L'!K151+'DTC EU - P&amp;L'!K151</f>
        <v>1</v>
      </c>
      <c r="L183" s="191">
        <f>'DTC US&amp;CA - P&amp;L'!L151+'DTC EU - P&amp;L'!L151</f>
        <v>3</v>
      </c>
      <c r="M183" s="191">
        <f>'DTC US&amp;CA - P&amp;L'!M151+'DTC EU - P&amp;L'!M151</f>
        <v>1</v>
      </c>
      <c r="N183" s="191">
        <f>'DTC US&amp;CA - P&amp;L'!N151+'DTC EU - P&amp;L'!N151</f>
        <v>0</v>
      </c>
      <c r="O183" s="191">
        <f>'DTC US&amp;CA - P&amp;L'!O151+'DTC EU - P&amp;L'!O151</f>
        <v>0</v>
      </c>
      <c r="P183" s="191">
        <f>'DTC US&amp;CA - P&amp;L'!P151+'DTC EU - P&amp;L'!P151</f>
        <v>2</v>
      </c>
      <c r="Q183" s="191">
        <f>'DTC US&amp;CA - P&amp;L'!Q151+'DTC EU - P&amp;L'!Q151</f>
        <v>2</v>
      </c>
      <c r="R183" s="191">
        <f>'DTC US&amp;CA - P&amp;L'!R151+'DTC EU - P&amp;L'!R151</f>
        <v>2</v>
      </c>
      <c r="S183" s="191">
        <f>'DTC US&amp;CA - P&amp;L'!S151+'DTC EU - P&amp;L'!S151</f>
        <v>1</v>
      </c>
      <c r="T183" s="191">
        <f>'DTC US&amp;CA - P&amp;L'!T151+'DTC EU - P&amp;L'!T151</f>
        <v>2</v>
      </c>
      <c r="U183" s="191">
        <f>'DTC US&amp;CA - P&amp;L'!U151+'DTC EU - P&amp;L'!U151</f>
        <v>0</v>
      </c>
      <c r="V183" s="191">
        <f>'DTC US&amp;CA - P&amp;L'!V151+'DTC EU - P&amp;L'!V151</f>
        <v>1</v>
      </c>
      <c r="W183" s="191">
        <f>'DTC US&amp;CA - P&amp;L'!W151+'DTC EU - P&amp;L'!W151</f>
        <v>1</v>
      </c>
      <c r="X183" s="191">
        <f>'DTC US&amp;CA - P&amp;L'!X151+'DTC EU - P&amp;L'!X151</f>
        <v>2</v>
      </c>
      <c r="Y183" s="191">
        <f>'DTC US&amp;CA - P&amp;L'!Y151+'DTC EU - P&amp;L'!Y151</f>
        <v>1</v>
      </c>
      <c r="Z183" s="191">
        <f>'DTC US&amp;CA - P&amp;L'!Z151+'DTC EU - P&amp;L'!Z151</f>
        <v>2</v>
      </c>
      <c r="AA183" s="191">
        <f>'DTC US&amp;CA - P&amp;L'!AA151+'DTC EU - P&amp;L'!AA151</f>
        <v>2</v>
      </c>
      <c r="AB183" s="191">
        <f>'DTC US&amp;CA - P&amp;L'!AB151+'DTC EU - P&amp;L'!AB151</f>
        <v>2</v>
      </c>
      <c r="AC183" s="191">
        <f>'DTC US&amp;CA - P&amp;L'!AC151+'DTC EU - P&amp;L'!AC151</f>
        <v>2</v>
      </c>
      <c r="AD183" s="191">
        <f>'DTC US&amp;CA - P&amp;L'!AD151+'DTC EU - P&amp;L'!AD151</f>
        <v>2</v>
      </c>
      <c r="AE183" s="191">
        <f>'DTC US&amp;CA - P&amp;L'!AE151+'DTC EU - P&amp;L'!AE151</f>
        <v>2</v>
      </c>
      <c r="AF183" s="191">
        <f>'DTC US&amp;CA - P&amp;L'!AF151+'DTC EU - P&amp;L'!AF151</f>
        <v>0</v>
      </c>
      <c r="AG183" s="177">
        <f t="shared" si="61"/>
        <v>41</v>
      </c>
    </row>
    <row r="184">
      <c r="A184" s="193" t="s">
        <v>307</v>
      </c>
      <c r="B184" s="196">
        <f>'DTC US&amp;CA - P&amp;L'!B152+'DTC EU - P&amp;L'!B152</f>
        <v>71</v>
      </c>
      <c r="C184" s="191">
        <f>'DTC US&amp;CA - P&amp;L'!C152+'DTC EU - P&amp;L'!C152</f>
        <v>59</v>
      </c>
      <c r="D184" s="191">
        <f>'DTC US&amp;CA - P&amp;L'!D152+'DTC EU - P&amp;L'!D152</f>
        <v>69</v>
      </c>
      <c r="E184" s="191">
        <f>'DTC US&amp;CA - P&amp;L'!E152+'DTC EU - P&amp;L'!E152</f>
        <v>71</v>
      </c>
      <c r="F184" s="191">
        <f>'DTC US&amp;CA - P&amp;L'!F152+'DTC EU - P&amp;L'!F152</f>
        <v>100</v>
      </c>
      <c r="G184" s="191">
        <f>'DTC US&amp;CA - P&amp;L'!G152+'DTC EU - P&amp;L'!G152</f>
        <v>34</v>
      </c>
      <c r="H184" s="191">
        <f>'DTC US&amp;CA - P&amp;L'!H152+'DTC EU - P&amp;L'!H152</f>
        <v>58</v>
      </c>
      <c r="I184" s="191">
        <f>'DTC US&amp;CA - P&amp;L'!I152+'DTC EU - P&amp;L'!I152</f>
        <v>53</v>
      </c>
      <c r="J184" s="191">
        <f>'DTC US&amp;CA - P&amp;L'!J152+'DTC EU - P&amp;L'!J152</f>
        <v>69</v>
      </c>
      <c r="K184" s="191">
        <f>'DTC US&amp;CA - P&amp;L'!K152+'DTC EU - P&amp;L'!K152</f>
        <v>70</v>
      </c>
      <c r="L184" s="191">
        <f>'DTC US&amp;CA - P&amp;L'!L152+'DTC EU - P&amp;L'!L152</f>
        <v>41</v>
      </c>
      <c r="M184" s="191">
        <f>'DTC US&amp;CA - P&amp;L'!M152+'DTC EU - P&amp;L'!M152</f>
        <v>76</v>
      </c>
      <c r="N184" s="191">
        <f>'DTC US&amp;CA - P&amp;L'!N152+'DTC EU - P&amp;L'!N152</f>
        <v>44</v>
      </c>
      <c r="O184" s="191">
        <f>'DTC US&amp;CA - P&amp;L'!O152+'DTC EU - P&amp;L'!O152</f>
        <v>22</v>
      </c>
      <c r="P184" s="191">
        <f>'DTC US&amp;CA - P&amp;L'!P152+'DTC EU - P&amp;L'!P152</f>
        <v>2</v>
      </c>
      <c r="Q184" s="191">
        <f>'DTC US&amp;CA - P&amp;L'!Q152+'DTC EU - P&amp;L'!Q152</f>
        <v>18</v>
      </c>
      <c r="R184" s="191">
        <f>'DTC US&amp;CA - P&amp;L'!R152+'DTC EU - P&amp;L'!R152</f>
        <v>-22</v>
      </c>
      <c r="S184" s="191">
        <f>'DTC US&amp;CA - P&amp;L'!S152+'DTC EU - P&amp;L'!S152</f>
        <v>48</v>
      </c>
      <c r="T184" s="191">
        <f>'DTC US&amp;CA - P&amp;L'!T152+'DTC EU - P&amp;L'!T152</f>
        <v>53</v>
      </c>
      <c r="U184" s="191">
        <f>'DTC US&amp;CA - P&amp;L'!U152+'DTC EU - P&amp;L'!U152</f>
        <v>27</v>
      </c>
      <c r="V184" s="191">
        <f>'DTC US&amp;CA - P&amp;L'!V152+'DTC EU - P&amp;L'!V152</f>
        <v>28</v>
      </c>
      <c r="W184" s="191">
        <f>'DTC US&amp;CA - P&amp;L'!W152+'DTC EU - P&amp;L'!W152</f>
        <v>48</v>
      </c>
      <c r="X184" s="191">
        <f>'DTC US&amp;CA - P&amp;L'!X152+'DTC EU - P&amp;L'!X152</f>
        <v>72</v>
      </c>
      <c r="Y184" s="191">
        <f>'DTC US&amp;CA - P&amp;L'!Y152+'DTC EU - P&amp;L'!Y152</f>
        <v>44</v>
      </c>
      <c r="Z184" s="191">
        <f>'DTC US&amp;CA - P&amp;L'!Z152+'DTC EU - P&amp;L'!Z152</f>
        <v>96</v>
      </c>
      <c r="AA184" s="191">
        <f>'DTC US&amp;CA - P&amp;L'!AA152+'DTC EU - P&amp;L'!AA152</f>
        <v>111</v>
      </c>
      <c r="AB184" s="191">
        <f>'DTC US&amp;CA - P&amp;L'!AB152+'DTC EU - P&amp;L'!AB152</f>
        <v>43</v>
      </c>
      <c r="AC184" s="191">
        <f>'DTC US&amp;CA - P&amp;L'!AC152+'DTC EU - P&amp;L'!AC152</f>
        <v>25</v>
      </c>
      <c r="AD184" s="191">
        <f>'DTC US&amp;CA - P&amp;L'!AD152+'DTC EU - P&amp;L'!AD152</f>
        <v>47</v>
      </c>
      <c r="AE184" s="191">
        <f>'DTC US&amp;CA - P&amp;L'!AE152+'DTC EU - P&amp;L'!AE152</f>
        <v>25</v>
      </c>
      <c r="AF184" s="191">
        <f>'DTC US&amp;CA - P&amp;L'!AF152+'DTC EU - P&amp;L'!AF152</f>
        <v>33</v>
      </c>
      <c r="AG184" s="177">
        <f t="shared" si="61"/>
        <v>1535</v>
      </c>
    </row>
    <row r="185">
      <c r="A185" s="193" t="s">
        <v>308</v>
      </c>
      <c r="B185" s="196">
        <f>'DTC US&amp;CA - P&amp;L'!B153+'DTC EU - P&amp;L'!B153</f>
        <v>14</v>
      </c>
      <c r="C185" s="191">
        <f>'DTC US&amp;CA - P&amp;L'!C153+'DTC EU - P&amp;L'!C153</f>
        <v>8</v>
      </c>
      <c r="D185" s="191">
        <f>'DTC US&amp;CA - P&amp;L'!D153+'DTC EU - P&amp;L'!D153</f>
        <v>7</v>
      </c>
      <c r="E185" s="191">
        <f>'DTC US&amp;CA - P&amp;L'!E153+'DTC EU - P&amp;L'!E153</f>
        <v>14</v>
      </c>
      <c r="F185" s="191">
        <f>'DTC US&amp;CA - P&amp;L'!F153+'DTC EU - P&amp;L'!F153</f>
        <v>10</v>
      </c>
      <c r="G185" s="191">
        <f>'DTC US&amp;CA - P&amp;L'!G153+'DTC EU - P&amp;L'!G153</f>
        <v>-3</v>
      </c>
      <c r="H185" s="191">
        <f>'DTC US&amp;CA - P&amp;L'!H153+'DTC EU - P&amp;L'!H153</f>
        <v>8</v>
      </c>
      <c r="I185" s="191">
        <f>'DTC US&amp;CA - P&amp;L'!I153+'DTC EU - P&amp;L'!I153</f>
        <v>6</v>
      </c>
      <c r="J185" s="191">
        <f>'DTC US&amp;CA - P&amp;L'!J153+'DTC EU - P&amp;L'!J153</f>
        <v>6</v>
      </c>
      <c r="K185" s="191">
        <f>'DTC US&amp;CA - P&amp;L'!K153+'DTC EU - P&amp;L'!K153</f>
        <v>14</v>
      </c>
      <c r="L185" s="191">
        <f>'DTC US&amp;CA - P&amp;L'!L153+'DTC EU - P&amp;L'!L153</f>
        <v>8</v>
      </c>
      <c r="M185" s="191">
        <f>'DTC US&amp;CA - P&amp;L'!M153+'DTC EU - P&amp;L'!M153</f>
        <v>19</v>
      </c>
      <c r="N185" s="191">
        <f>'DTC US&amp;CA - P&amp;L'!N153+'DTC EU - P&amp;L'!N153</f>
        <v>6</v>
      </c>
      <c r="O185" s="191">
        <f>'DTC US&amp;CA - P&amp;L'!O153+'DTC EU - P&amp;L'!O153</f>
        <v>4</v>
      </c>
      <c r="P185" s="191">
        <f>'DTC US&amp;CA - P&amp;L'!P153+'DTC EU - P&amp;L'!P153</f>
        <v>4</v>
      </c>
      <c r="Q185" s="191">
        <f>'DTC US&amp;CA - P&amp;L'!Q153+'DTC EU - P&amp;L'!Q153</f>
        <v>4</v>
      </c>
      <c r="R185" s="191">
        <f>'DTC US&amp;CA - P&amp;L'!R153+'DTC EU - P&amp;L'!R153</f>
        <v>-3</v>
      </c>
      <c r="S185" s="191">
        <f>'DTC US&amp;CA - P&amp;L'!S153+'DTC EU - P&amp;L'!S153</f>
        <v>15</v>
      </c>
      <c r="T185" s="191">
        <f>'DTC US&amp;CA - P&amp;L'!T153+'DTC EU - P&amp;L'!T153</f>
        <v>14</v>
      </c>
      <c r="U185" s="191">
        <f>'DTC US&amp;CA - P&amp;L'!U153+'DTC EU - P&amp;L'!U153</f>
        <v>2</v>
      </c>
      <c r="V185" s="191">
        <f>'DTC US&amp;CA - P&amp;L'!V153+'DTC EU - P&amp;L'!V153</f>
        <v>10</v>
      </c>
      <c r="W185" s="191">
        <f>'DTC US&amp;CA - P&amp;L'!W153+'DTC EU - P&amp;L'!W153</f>
        <v>10</v>
      </c>
      <c r="X185" s="191">
        <f>'DTC US&amp;CA - P&amp;L'!X153+'DTC EU - P&amp;L'!X153</f>
        <v>8</v>
      </c>
      <c r="Y185" s="191">
        <f>'DTC US&amp;CA - P&amp;L'!Y153+'DTC EU - P&amp;L'!Y153</f>
        <v>2</v>
      </c>
      <c r="Z185" s="191">
        <f>'DTC US&amp;CA - P&amp;L'!Z153+'DTC EU - P&amp;L'!Z153</f>
        <v>7</v>
      </c>
      <c r="AA185" s="191">
        <f>'DTC US&amp;CA - P&amp;L'!AA153+'DTC EU - P&amp;L'!AA153</f>
        <v>17</v>
      </c>
      <c r="AB185" s="191">
        <f>'DTC US&amp;CA - P&amp;L'!AB153+'DTC EU - P&amp;L'!AB153</f>
        <v>5</v>
      </c>
      <c r="AC185" s="191">
        <f>'DTC US&amp;CA - P&amp;L'!AC153+'DTC EU - P&amp;L'!AC153</f>
        <v>10</v>
      </c>
      <c r="AD185" s="191">
        <f>'DTC US&amp;CA - P&amp;L'!AD153+'DTC EU - P&amp;L'!AD153</f>
        <v>3</v>
      </c>
      <c r="AE185" s="191">
        <f>'DTC US&amp;CA - P&amp;L'!AE153+'DTC EU - P&amp;L'!AE153</f>
        <v>15</v>
      </c>
      <c r="AF185" s="191">
        <f>'DTC US&amp;CA - P&amp;L'!AF153+'DTC EU - P&amp;L'!AF153</f>
        <v>13</v>
      </c>
      <c r="AG185" s="177">
        <f t="shared" si="61"/>
        <v>257</v>
      </c>
    </row>
    <row r="186">
      <c r="A186" s="183" t="s">
        <v>309</v>
      </c>
      <c r="B186" s="196">
        <f>'DTC US&amp;CA - P&amp;L'!B154+'DTC EU - P&amp;L'!B154</f>
        <v>2</v>
      </c>
      <c r="C186" s="191">
        <f>'DTC US&amp;CA - P&amp;L'!C154+'DTC EU - P&amp;L'!C154</f>
        <v>-3</v>
      </c>
      <c r="D186" s="191">
        <f>'DTC US&amp;CA - P&amp;L'!D154+'DTC EU - P&amp;L'!D154</f>
        <v>1</v>
      </c>
      <c r="E186" s="191">
        <f>'DTC US&amp;CA - P&amp;L'!E154+'DTC EU - P&amp;L'!E154</f>
        <v>2</v>
      </c>
      <c r="F186" s="191">
        <f>'DTC US&amp;CA - P&amp;L'!F154+'DTC EU - P&amp;L'!F154</f>
        <v>-2</v>
      </c>
      <c r="G186" s="191">
        <f>'DTC US&amp;CA - P&amp;L'!G154+'DTC EU - P&amp;L'!G154</f>
        <v>-3</v>
      </c>
      <c r="H186" s="191">
        <f>'DTC US&amp;CA - P&amp;L'!H154+'DTC EU - P&amp;L'!H154</f>
        <v>-1</v>
      </c>
      <c r="I186" s="191">
        <f>'DTC US&amp;CA - P&amp;L'!I154+'DTC EU - P&amp;L'!I154</f>
        <v>0</v>
      </c>
      <c r="J186" s="191">
        <f>'DTC US&amp;CA - P&amp;L'!J154+'DTC EU - P&amp;L'!J154</f>
        <v>1</v>
      </c>
      <c r="K186" s="191">
        <f>'DTC US&amp;CA - P&amp;L'!K154+'DTC EU - P&amp;L'!K154</f>
        <v>0</v>
      </c>
      <c r="L186" s="191">
        <f>'DTC US&amp;CA - P&amp;L'!L154+'DTC EU - P&amp;L'!L154</f>
        <v>1</v>
      </c>
      <c r="M186" s="191">
        <f>'DTC US&amp;CA - P&amp;L'!M154+'DTC EU - P&amp;L'!M154</f>
        <v>-1</v>
      </c>
      <c r="N186" s="191">
        <f>'DTC US&amp;CA - P&amp;L'!N154+'DTC EU - P&amp;L'!N154</f>
        <v>1</v>
      </c>
      <c r="O186" s="191">
        <f>'DTC US&amp;CA - P&amp;L'!O154+'DTC EU - P&amp;L'!O154</f>
        <v>1</v>
      </c>
      <c r="P186" s="191">
        <f>'DTC US&amp;CA - P&amp;L'!P154+'DTC EU - P&amp;L'!P154</f>
        <v>-1</v>
      </c>
      <c r="Q186" s="191">
        <f>'DTC US&amp;CA - P&amp;L'!Q154+'DTC EU - P&amp;L'!Q154</f>
        <v>-2</v>
      </c>
      <c r="R186" s="191">
        <f>'DTC US&amp;CA - P&amp;L'!R154+'DTC EU - P&amp;L'!R154</f>
        <v>-3</v>
      </c>
      <c r="S186" s="191">
        <f>'DTC US&amp;CA - P&amp;L'!S154+'DTC EU - P&amp;L'!S154</f>
        <v>0</v>
      </c>
      <c r="T186" s="191">
        <f>'DTC US&amp;CA - P&amp;L'!T154+'DTC EU - P&amp;L'!T154</f>
        <v>1</v>
      </c>
      <c r="U186" s="191">
        <f>'DTC US&amp;CA - P&amp;L'!U154+'DTC EU - P&amp;L'!U154</f>
        <v>-1</v>
      </c>
      <c r="V186" s="191">
        <f>'DTC US&amp;CA - P&amp;L'!V154+'DTC EU - P&amp;L'!V154</f>
        <v>0</v>
      </c>
      <c r="W186" s="191">
        <f>'DTC US&amp;CA - P&amp;L'!W154+'DTC EU - P&amp;L'!W154</f>
        <v>-1</v>
      </c>
      <c r="X186" s="191">
        <f>'DTC US&amp;CA - P&amp;L'!X154+'DTC EU - P&amp;L'!X154</f>
        <v>2</v>
      </c>
      <c r="Y186" s="191">
        <f>'DTC US&amp;CA - P&amp;L'!Y154+'DTC EU - P&amp;L'!Y154</f>
        <v>-1</v>
      </c>
      <c r="Z186" s="191">
        <f>'DTC US&amp;CA - P&amp;L'!Z154+'DTC EU - P&amp;L'!Z154</f>
        <v>0</v>
      </c>
      <c r="AA186" s="191">
        <f>'DTC US&amp;CA - P&amp;L'!AA154+'DTC EU - P&amp;L'!AA154</f>
        <v>0</v>
      </c>
      <c r="AB186" s="191">
        <f>'DTC US&amp;CA - P&amp;L'!AB154+'DTC EU - P&amp;L'!AB154</f>
        <v>1</v>
      </c>
      <c r="AC186" s="191">
        <f>'DTC US&amp;CA - P&amp;L'!AC154+'DTC EU - P&amp;L'!AC154</f>
        <v>-2</v>
      </c>
      <c r="AD186" s="191">
        <f>'DTC US&amp;CA - P&amp;L'!AD154+'DTC EU - P&amp;L'!AD154</f>
        <v>0</v>
      </c>
      <c r="AE186" s="191">
        <f>'DTC US&amp;CA - P&amp;L'!AE154+'DTC EU - P&amp;L'!AE154</f>
        <v>1</v>
      </c>
      <c r="AF186" s="191">
        <f>'DTC US&amp;CA - P&amp;L'!AF154+'DTC EU - P&amp;L'!AF154</f>
        <v>-1</v>
      </c>
      <c r="AG186" s="177">
        <f t="shared" si="61"/>
        <v>-8</v>
      </c>
    </row>
    <row r="187">
      <c r="A187" s="183" t="s">
        <v>310</v>
      </c>
      <c r="B187" s="196">
        <f>'DTC US&amp;CA - P&amp;L'!B155+'DTC EU - P&amp;L'!B155</f>
        <v>-1</v>
      </c>
      <c r="C187" s="191">
        <f>'DTC US&amp;CA - P&amp;L'!C155+'DTC EU - P&amp;L'!C155</f>
        <v>-4</v>
      </c>
      <c r="D187" s="191">
        <f>'DTC US&amp;CA - P&amp;L'!D155+'DTC EU - P&amp;L'!D155</f>
        <v>0</v>
      </c>
      <c r="E187" s="191">
        <f>'DTC US&amp;CA - P&amp;L'!E155+'DTC EU - P&amp;L'!E155</f>
        <v>-1</v>
      </c>
      <c r="F187" s="191">
        <f>'DTC US&amp;CA - P&amp;L'!F155+'DTC EU - P&amp;L'!F155</f>
        <v>0</v>
      </c>
      <c r="G187" s="191">
        <f>'DTC US&amp;CA - P&amp;L'!G155+'DTC EU - P&amp;L'!G155</f>
        <v>-5</v>
      </c>
      <c r="H187" s="191">
        <f>'DTC US&amp;CA - P&amp;L'!H155+'DTC EU - P&amp;L'!H155</f>
        <v>-1</v>
      </c>
      <c r="I187" s="191">
        <f>'DTC US&amp;CA - P&amp;L'!I155+'DTC EU - P&amp;L'!I155</f>
        <v>-1</v>
      </c>
      <c r="J187" s="191">
        <f>'DTC US&amp;CA - P&amp;L'!J155+'DTC EU - P&amp;L'!J155</f>
        <v>0</v>
      </c>
      <c r="K187" s="191">
        <f>'DTC US&amp;CA - P&amp;L'!K155+'DTC EU - P&amp;L'!K155</f>
        <v>0</v>
      </c>
      <c r="L187" s="191">
        <f>'DTC US&amp;CA - P&amp;L'!L155+'DTC EU - P&amp;L'!L155</f>
        <v>0</v>
      </c>
      <c r="M187" s="191">
        <f>'DTC US&amp;CA - P&amp;L'!M155+'DTC EU - P&amp;L'!M155</f>
        <v>-3</v>
      </c>
      <c r="N187" s="191">
        <f>'DTC US&amp;CA - P&amp;L'!N155+'DTC EU - P&amp;L'!N155</f>
        <v>0</v>
      </c>
      <c r="O187" s="191">
        <f>'DTC US&amp;CA - P&amp;L'!O155+'DTC EU - P&amp;L'!O155</f>
        <v>0</v>
      </c>
      <c r="P187" s="191">
        <f>'DTC US&amp;CA - P&amp;L'!P155+'DTC EU - P&amp;L'!P155</f>
        <v>-1</v>
      </c>
      <c r="Q187" s="191">
        <f>'DTC US&amp;CA - P&amp;L'!Q155+'DTC EU - P&amp;L'!Q155</f>
        <v>-2</v>
      </c>
      <c r="R187" s="191">
        <f>'DTC US&amp;CA - P&amp;L'!R155+'DTC EU - P&amp;L'!R155</f>
        <v>-7</v>
      </c>
      <c r="S187" s="191">
        <f>'DTC US&amp;CA - P&amp;L'!S155+'DTC EU - P&amp;L'!S155</f>
        <v>0</v>
      </c>
      <c r="T187" s="191">
        <f>'DTC US&amp;CA - P&amp;L'!T155+'DTC EU - P&amp;L'!T155</f>
        <v>0</v>
      </c>
      <c r="U187" s="191">
        <f>'DTC US&amp;CA - P&amp;L'!U155+'DTC EU - P&amp;L'!U155</f>
        <v>-1</v>
      </c>
      <c r="V187" s="191">
        <f>'DTC US&amp;CA - P&amp;L'!V155+'DTC EU - P&amp;L'!V155</f>
        <v>0</v>
      </c>
      <c r="W187" s="191">
        <f>'DTC US&amp;CA - P&amp;L'!W155+'DTC EU - P&amp;L'!W155</f>
        <v>-2</v>
      </c>
      <c r="X187" s="191">
        <f>'DTC US&amp;CA - P&amp;L'!X155+'DTC EU - P&amp;L'!X155</f>
        <v>0</v>
      </c>
      <c r="Y187" s="191">
        <f>'DTC US&amp;CA - P&amp;L'!Y155+'DTC EU - P&amp;L'!Y155</f>
        <v>-2</v>
      </c>
      <c r="Z187" s="191">
        <f>'DTC US&amp;CA - P&amp;L'!Z155+'DTC EU - P&amp;L'!Z155</f>
        <v>0</v>
      </c>
      <c r="AA187" s="191">
        <f>'DTC US&amp;CA - P&amp;L'!AA155+'DTC EU - P&amp;L'!AA155</f>
        <v>0</v>
      </c>
      <c r="AB187" s="191">
        <f>'DTC US&amp;CA - P&amp;L'!AB155+'DTC EU - P&amp;L'!AB155</f>
        <v>-1</v>
      </c>
      <c r="AC187" s="191">
        <f>'DTC US&amp;CA - P&amp;L'!AC155+'DTC EU - P&amp;L'!AC155</f>
        <v>-3</v>
      </c>
      <c r="AD187" s="191">
        <f>'DTC US&amp;CA - P&amp;L'!AD155+'DTC EU - P&amp;L'!AD155</f>
        <v>0</v>
      </c>
      <c r="AE187" s="191">
        <f>'DTC US&amp;CA - P&amp;L'!AE155+'DTC EU - P&amp;L'!AE155</f>
        <v>0</v>
      </c>
      <c r="AF187" s="191">
        <f>'DTC US&amp;CA - P&amp;L'!AF155+'DTC EU - P&amp;L'!AF155</f>
        <v>-1</v>
      </c>
      <c r="AG187" s="177">
        <f t="shared" si="61"/>
        <v>-36</v>
      </c>
    </row>
    <row r="188">
      <c r="A188" s="183" t="s">
        <v>233</v>
      </c>
      <c r="B188" s="196">
        <f>'DTC US&amp;CA - P&amp;L'!B156+'DTC EU - P&amp;L'!B156</f>
        <v>5</v>
      </c>
      <c r="C188" s="191">
        <f>'DTC US&amp;CA - P&amp;L'!C156+'DTC EU - P&amp;L'!C156</f>
        <v>-1</v>
      </c>
      <c r="D188" s="191">
        <f>'DTC US&amp;CA - P&amp;L'!D156+'DTC EU - P&amp;L'!D156</f>
        <v>5</v>
      </c>
      <c r="E188" s="191">
        <f>'DTC US&amp;CA - P&amp;L'!E156+'DTC EU - P&amp;L'!E156</f>
        <v>2</v>
      </c>
      <c r="F188" s="191">
        <f>'DTC US&amp;CA - P&amp;L'!F156+'DTC EU - P&amp;L'!F156</f>
        <v>3</v>
      </c>
      <c r="G188" s="191">
        <f>'DTC US&amp;CA - P&amp;L'!G156+'DTC EU - P&amp;L'!G156</f>
        <v>-4</v>
      </c>
      <c r="H188" s="191">
        <f>'DTC US&amp;CA - P&amp;L'!H156+'DTC EU - P&amp;L'!H156</f>
        <v>3</v>
      </c>
      <c r="I188" s="191">
        <f>'DTC US&amp;CA - P&amp;L'!I156+'DTC EU - P&amp;L'!I156</f>
        <v>0</v>
      </c>
      <c r="J188" s="191">
        <f>'DTC US&amp;CA - P&amp;L'!J156+'DTC EU - P&amp;L'!J156</f>
        <v>5</v>
      </c>
      <c r="K188" s="191">
        <f>'DTC US&amp;CA - P&amp;L'!K156+'DTC EU - P&amp;L'!K156</f>
        <v>9</v>
      </c>
      <c r="L188" s="191">
        <f>'DTC US&amp;CA - P&amp;L'!L156+'DTC EU - P&amp;L'!L156</f>
        <v>4</v>
      </c>
      <c r="M188" s="191">
        <f>'DTC US&amp;CA - P&amp;L'!M156+'DTC EU - P&amp;L'!M156</f>
        <v>3</v>
      </c>
      <c r="N188" s="191">
        <f>'DTC US&amp;CA - P&amp;L'!N156+'DTC EU - P&amp;L'!N156</f>
        <v>1</v>
      </c>
      <c r="O188" s="191">
        <f>'DTC US&amp;CA - P&amp;L'!O156+'DTC EU - P&amp;L'!O156</f>
        <v>1</v>
      </c>
      <c r="P188" s="191">
        <f>'DTC US&amp;CA - P&amp;L'!P156+'DTC EU - P&amp;L'!P156</f>
        <v>0</v>
      </c>
      <c r="Q188" s="191">
        <f>'DTC US&amp;CA - P&amp;L'!Q156+'DTC EU - P&amp;L'!Q156</f>
        <v>-1</v>
      </c>
      <c r="R188" s="191">
        <f>'DTC US&amp;CA - P&amp;L'!R156+'DTC EU - P&amp;L'!R156</f>
        <v>-6</v>
      </c>
      <c r="S188" s="191">
        <f>'DTC US&amp;CA - P&amp;L'!S156+'DTC EU - P&amp;L'!S156</f>
        <v>3</v>
      </c>
      <c r="T188" s="191">
        <f>'DTC US&amp;CA - P&amp;L'!T156+'DTC EU - P&amp;L'!T156</f>
        <v>3</v>
      </c>
      <c r="U188" s="191">
        <f>'DTC US&amp;CA - P&amp;L'!U156+'DTC EU - P&amp;L'!U156</f>
        <v>0</v>
      </c>
      <c r="V188" s="191">
        <f>'DTC US&amp;CA - P&amp;L'!V156+'DTC EU - P&amp;L'!V156</f>
        <v>3</v>
      </c>
      <c r="W188" s="191">
        <f>'DTC US&amp;CA - P&amp;L'!W156+'DTC EU - P&amp;L'!W156</f>
        <v>-1</v>
      </c>
      <c r="X188" s="191">
        <f>'DTC US&amp;CA - P&amp;L'!X156+'DTC EU - P&amp;L'!X156</f>
        <v>2</v>
      </c>
      <c r="Y188" s="191">
        <f>'DTC US&amp;CA - P&amp;L'!Y156+'DTC EU - P&amp;L'!Y156</f>
        <v>3</v>
      </c>
      <c r="Z188" s="191">
        <f>'DTC US&amp;CA - P&amp;L'!Z156+'DTC EU - P&amp;L'!Z156</f>
        <v>1</v>
      </c>
      <c r="AA188" s="191">
        <f>'DTC US&amp;CA - P&amp;L'!AA156+'DTC EU - P&amp;L'!AA156</f>
        <v>4</v>
      </c>
      <c r="AB188" s="191">
        <f>'DTC US&amp;CA - P&amp;L'!AB156+'DTC EU - P&amp;L'!AB156</f>
        <v>3</v>
      </c>
      <c r="AC188" s="191">
        <f>'DTC US&amp;CA - P&amp;L'!AC156+'DTC EU - P&amp;L'!AC156</f>
        <v>1</v>
      </c>
      <c r="AD188" s="191">
        <f>'DTC US&amp;CA - P&amp;L'!AD156+'DTC EU - P&amp;L'!AD156</f>
        <v>1</v>
      </c>
      <c r="AE188" s="191">
        <f>'DTC US&amp;CA - P&amp;L'!AE156+'DTC EU - P&amp;L'!AE156</f>
        <v>4</v>
      </c>
      <c r="AF188" s="191">
        <f>'DTC US&amp;CA - P&amp;L'!AF156+'DTC EU - P&amp;L'!AF156</f>
        <v>0</v>
      </c>
      <c r="AG188" s="177">
        <f t="shared" si="61"/>
        <v>56</v>
      </c>
    </row>
    <row r="189">
      <c r="A189" s="181" t="s">
        <v>234</v>
      </c>
      <c r="B189" s="182">
        <f t="shared" ref="B189:AF189" si="62">SUM(B178:B188)</f>
        <v>195</v>
      </c>
      <c r="C189" s="182">
        <f t="shared" si="62"/>
        <v>140</v>
      </c>
      <c r="D189" s="182">
        <f t="shared" si="62"/>
        <v>144</v>
      </c>
      <c r="E189" s="182">
        <f t="shared" si="62"/>
        <v>162</v>
      </c>
      <c r="F189" s="182">
        <f t="shared" si="62"/>
        <v>235</v>
      </c>
      <c r="G189" s="182">
        <f t="shared" si="62"/>
        <v>28</v>
      </c>
      <c r="H189" s="182">
        <f t="shared" si="62"/>
        <v>139</v>
      </c>
      <c r="I189" s="182">
        <f t="shared" si="62"/>
        <v>74</v>
      </c>
      <c r="J189" s="182">
        <f t="shared" si="62"/>
        <v>171</v>
      </c>
      <c r="K189" s="182">
        <f t="shared" si="62"/>
        <v>179</v>
      </c>
      <c r="L189" s="182">
        <f t="shared" si="62"/>
        <v>103</v>
      </c>
      <c r="M189" s="182">
        <f t="shared" si="62"/>
        <v>210</v>
      </c>
      <c r="N189" s="182">
        <f t="shared" si="62"/>
        <v>105</v>
      </c>
      <c r="O189" s="182">
        <f t="shared" si="62"/>
        <v>9</v>
      </c>
      <c r="P189" s="182">
        <f t="shared" si="62"/>
        <v>-22</v>
      </c>
      <c r="Q189" s="182">
        <f t="shared" si="62"/>
        <v>3</v>
      </c>
      <c r="R189" s="182">
        <f t="shared" si="62"/>
        <v>-154</v>
      </c>
      <c r="S189" s="182">
        <f t="shared" si="62"/>
        <v>127</v>
      </c>
      <c r="T189" s="182">
        <f t="shared" si="62"/>
        <v>145</v>
      </c>
      <c r="U189" s="182">
        <f t="shared" si="62"/>
        <v>31</v>
      </c>
      <c r="V189" s="182">
        <f t="shared" si="62"/>
        <v>75</v>
      </c>
      <c r="W189" s="182">
        <f t="shared" si="62"/>
        <v>122</v>
      </c>
      <c r="X189" s="182">
        <f t="shared" si="62"/>
        <v>254</v>
      </c>
      <c r="Y189" s="182">
        <f t="shared" si="62"/>
        <v>183</v>
      </c>
      <c r="Z189" s="182">
        <f t="shared" si="62"/>
        <v>320</v>
      </c>
      <c r="AA189" s="182">
        <f t="shared" si="62"/>
        <v>398</v>
      </c>
      <c r="AB189" s="182">
        <f t="shared" si="62"/>
        <v>178</v>
      </c>
      <c r="AC189" s="182">
        <f t="shared" si="62"/>
        <v>159</v>
      </c>
      <c r="AD189" s="182">
        <f t="shared" si="62"/>
        <v>194</v>
      </c>
      <c r="AE189" s="182">
        <f t="shared" si="62"/>
        <v>186</v>
      </c>
      <c r="AF189" s="182">
        <f t="shared" si="62"/>
        <v>167</v>
      </c>
      <c r="AG189" s="177">
        <f t="shared" si="61"/>
        <v>4260</v>
      </c>
    </row>
    <row r="190">
      <c r="A190" s="187"/>
      <c r="AG190" s="177"/>
    </row>
    <row r="191">
      <c r="A191" s="198" t="s">
        <v>311</v>
      </c>
      <c r="B191" s="199"/>
      <c r="C191" s="199"/>
      <c r="D191" s="199"/>
      <c r="E191" s="199"/>
      <c r="F191" s="199"/>
      <c r="G191" s="199"/>
      <c r="H191" s="199"/>
      <c r="I191" s="172"/>
      <c r="J191" s="172"/>
      <c r="K191" s="172"/>
      <c r="L191" s="172"/>
      <c r="M191" s="172"/>
      <c r="N191" s="172"/>
      <c r="O191" s="172"/>
      <c r="P191" s="172"/>
      <c r="Q191" s="172"/>
      <c r="R191" s="172"/>
      <c r="S191" s="172"/>
      <c r="T191" s="172"/>
      <c r="U191" s="172"/>
      <c r="V191" s="172"/>
      <c r="W191" s="172"/>
      <c r="X191" s="172"/>
      <c r="Y191" s="172"/>
      <c r="Z191" s="172"/>
      <c r="AA191" s="172"/>
      <c r="AB191" s="172"/>
      <c r="AC191" s="172"/>
      <c r="AD191" s="172"/>
      <c r="AE191" s="172"/>
      <c r="AF191" s="172"/>
      <c r="AG191" s="177"/>
    </row>
    <row r="192">
      <c r="A192" s="200" t="s">
        <v>312</v>
      </c>
      <c r="B192" s="201"/>
      <c r="C192" s="201"/>
      <c r="D192" s="202"/>
      <c r="E192" s="202"/>
      <c r="F192" s="202"/>
      <c r="G192" s="202"/>
      <c r="H192" s="202"/>
      <c r="I192" s="202"/>
      <c r="J192" s="202"/>
      <c r="K192" s="201"/>
      <c r="L192" s="201"/>
      <c r="M192" s="201"/>
      <c r="N192" s="201"/>
      <c r="O192" s="201"/>
      <c r="P192" s="201"/>
      <c r="Q192" s="201"/>
      <c r="R192" s="201"/>
      <c r="S192" s="201"/>
      <c r="T192" s="201"/>
      <c r="U192" s="201"/>
      <c r="V192" s="201"/>
      <c r="W192" s="201"/>
      <c r="X192" s="201"/>
      <c r="Y192" s="201"/>
      <c r="Z192" s="201"/>
      <c r="AA192" s="201"/>
      <c r="AB192" s="201"/>
      <c r="AC192" s="201"/>
      <c r="AD192" s="201"/>
      <c r="AE192" s="201"/>
      <c r="AF192" s="201"/>
      <c r="AG192" s="177"/>
    </row>
    <row r="193" outlineLevel="1">
      <c r="A193" s="200" t="s">
        <v>313</v>
      </c>
      <c r="B193" s="184">
        <f>'DTC US&amp;CA - P&amp;L'!B161</f>
        <v>48</v>
      </c>
      <c r="C193" s="184">
        <f>'DTC US&amp;CA - P&amp;L'!C161</f>
        <v>44</v>
      </c>
      <c r="D193" s="184">
        <f>'DTC US&amp;CA - P&amp;L'!D161</f>
        <v>34</v>
      </c>
      <c r="E193" s="184">
        <f>'DTC US&amp;CA - P&amp;L'!E161</f>
        <v>18</v>
      </c>
      <c r="F193" s="184">
        <f>'DTC US&amp;CA - P&amp;L'!F161</f>
        <v>23</v>
      </c>
      <c r="G193" s="184">
        <f>'DTC US&amp;CA - P&amp;L'!G161</f>
        <v>15</v>
      </c>
      <c r="H193" s="184">
        <f>'DTC US&amp;CA - P&amp;L'!H161</f>
        <v>21</v>
      </c>
      <c r="I193" s="184">
        <f>'DTC US&amp;CA - P&amp;L'!I161</f>
        <v>21</v>
      </c>
      <c r="J193" s="184">
        <f>'DTC US&amp;CA - P&amp;L'!J161</f>
        <v>29</v>
      </c>
      <c r="K193" s="184">
        <f>'DTC US&amp;CA - P&amp;L'!K161</f>
        <v>23</v>
      </c>
      <c r="L193" s="184">
        <f>'DTC US&amp;CA - P&amp;L'!L161</f>
        <v>22</v>
      </c>
      <c r="M193" s="184">
        <f>'DTC US&amp;CA - P&amp;L'!M161</f>
        <v>16</v>
      </c>
      <c r="N193" s="184">
        <f>'DTC US&amp;CA - P&amp;L'!N161</f>
        <v>11</v>
      </c>
      <c r="O193" s="184">
        <f>'DTC US&amp;CA - P&amp;L'!O161</f>
        <v>10</v>
      </c>
      <c r="P193" s="184">
        <f>'DTC US&amp;CA - P&amp;L'!P161</f>
        <v>10</v>
      </c>
      <c r="Q193" s="184">
        <f>'DTC US&amp;CA - P&amp;L'!Q161</f>
        <v>6</v>
      </c>
      <c r="R193" s="184">
        <f>'DTC US&amp;CA - P&amp;L'!R161</f>
        <v>6</v>
      </c>
      <c r="S193" s="184">
        <f>'DTC US&amp;CA - P&amp;L'!S161</f>
        <v>6</v>
      </c>
      <c r="T193" s="184">
        <f>'DTC US&amp;CA - P&amp;L'!T161</f>
        <v>5</v>
      </c>
      <c r="U193" s="184">
        <f>'DTC US&amp;CA - P&amp;L'!U161</f>
        <v>5</v>
      </c>
      <c r="V193" s="184">
        <f>'DTC US&amp;CA - P&amp;L'!V161</f>
        <v>4</v>
      </c>
      <c r="W193" s="184">
        <f>'DTC US&amp;CA - P&amp;L'!W161</f>
        <v>10</v>
      </c>
      <c r="X193" s="184">
        <f>'DTC US&amp;CA - P&amp;L'!X161</f>
        <v>6</v>
      </c>
      <c r="Y193" s="184">
        <f>'DTC US&amp;CA - P&amp;L'!Y161</f>
        <v>4</v>
      </c>
      <c r="Z193" s="184">
        <f>'DTC US&amp;CA - P&amp;L'!Z161</f>
        <v>0</v>
      </c>
      <c r="AA193" s="184">
        <f>'DTC US&amp;CA - P&amp;L'!AA161</f>
        <v>7</v>
      </c>
      <c r="AB193" s="184">
        <f>'DTC US&amp;CA - P&amp;L'!AB161</f>
        <v>11</v>
      </c>
      <c r="AC193" s="184">
        <f>'DTC US&amp;CA - P&amp;L'!AC161</f>
        <v>21</v>
      </c>
      <c r="AD193" s="184">
        <f>'DTC US&amp;CA - P&amp;L'!AD161</f>
        <v>15</v>
      </c>
      <c r="AE193" s="184">
        <f>'DTC US&amp;CA - P&amp;L'!AE161</f>
        <v>16</v>
      </c>
      <c r="AF193" s="184">
        <f>'DTC US&amp;CA - P&amp;L'!AF161</f>
        <v>12</v>
      </c>
      <c r="AG193" s="177">
        <f t="shared" ref="AG193:AG202" si="63">SUM(B193:AF193)</f>
        <v>479</v>
      </c>
    </row>
    <row r="194" outlineLevel="1">
      <c r="A194" s="200" t="s">
        <v>314</v>
      </c>
      <c r="B194" s="184">
        <f>'DTC US&amp;CA - P&amp;L'!B162</f>
        <v>0</v>
      </c>
      <c r="C194" s="184">
        <f>'DTC US&amp;CA - P&amp;L'!C162</f>
        <v>0</v>
      </c>
      <c r="D194" s="184">
        <f>'DTC US&amp;CA - P&amp;L'!D162</f>
        <v>0</v>
      </c>
      <c r="E194" s="184">
        <f>'DTC US&amp;CA - P&amp;L'!E162</f>
        <v>0</v>
      </c>
      <c r="F194" s="184">
        <f>'DTC US&amp;CA - P&amp;L'!F162</f>
        <v>0</v>
      </c>
      <c r="G194" s="184">
        <f>'DTC US&amp;CA - P&amp;L'!G162</f>
        <v>0</v>
      </c>
      <c r="H194" s="184">
        <f>'DTC US&amp;CA - P&amp;L'!H162</f>
        <v>0</v>
      </c>
      <c r="I194" s="184">
        <f>'DTC US&amp;CA - P&amp;L'!I162</f>
        <v>0</v>
      </c>
      <c r="J194" s="184">
        <f>'DTC US&amp;CA - P&amp;L'!J162</f>
        <v>0</v>
      </c>
      <c r="K194" s="184">
        <f>'DTC US&amp;CA - P&amp;L'!K162</f>
        <v>0</v>
      </c>
      <c r="L194" s="184">
        <f>'DTC US&amp;CA - P&amp;L'!L162</f>
        <v>0</v>
      </c>
      <c r="M194" s="184">
        <f>'DTC US&amp;CA - P&amp;L'!M162</f>
        <v>0</v>
      </c>
      <c r="N194" s="184">
        <f>'DTC US&amp;CA - P&amp;L'!N162</f>
        <v>0</v>
      </c>
      <c r="O194" s="184">
        <f>'DTC US&amp;CA - P&amp;L'!O162</f>
        <v>0</v>
      </c>
      <c r="P194" s="184">
        <f>'DTC US&amp;CA - P&amp;L'!P162</f>
        <v>0</v>
      </c>
      <c r="Q194" s="184">
        <f>'DTC US&amp;CA - P&amp;L'!Q162</f>
        <v>0</v>
      </c>
      <c r="R194" s="184">
        <f>'DTC US&amp;CA - P&amp;L'!R162</f>
        <v>0</v>
      </c>
      <c r="S194" s="184">
        <f>'DTC US&amp;CA - P&amp;L'!S162</f>
        <v>0</v>
      </c>
      <c r="T194" s="184">
        <f>'DTC US&amp;CA - P&amp;L'!T162</f>
        <v>0</v>
      </c>
      <c r="U194" s="184">
        <f>'DTC US&amp;CA - P&amp;L'!U162</f>
        <v>0</v>
      </c>
      <c r="V194" s="184">
        <f>'DTC US&amp;CA - P&amp;L'!V162</f>
        <v>0</v>
      </c>
      <c r="W194" s="184">
        <f>'DTC US&amp;CA - P&amp;L'!W162</f>
        <v>0</v>
      </c>
      <c r="X194" s="184">
        <f>'DTC US&amp;CA - P&amp;L'!X162</f>
        <v>0</v>
      </c>
      <c r="Y194" s="184">
        <f>'DTC US&amp;CA - P&amp;L'!Y162</f>
        <v>0</v>
      </c>
      <c r="Z194" s="184">
        <f>'DTC US&amp;CA - P&amp;L'!Z162</f>
        <v>0</v>
      </c>
      <c r="AA194" s="184">
        <f>'DTC US&amp;CA - P&amp;L'!AA162</f>
        <v>0</v>
      </c>
      <c r="AB194" s="184">
        <f>'DTC US&amp;CA - P&amp;L'!AB162</f>
        <v>0</v>
      </c>
      <c r="AC194" s="184">
        <f>'DTC US&amp;CA - P&amp;L'!AC162</f>
        <v>0</v>
      </c>
      <c r="AD194" s="184">
        <f>'DTC US&amp;CA - P&amp;L'!AD162</f>
        <v>0</v>
      </c>
      <c r="AE194" s="184">
        <f>'DTC US&amp;CA - P&amp;L'!AE162</f>
        <v>0</v>
      </c>
      <c r="AF194" s="184">
        <f>'DTC US&amp;CA - P&amp;L'!AF162</f>
        <v>0</v>
      </c>
      <c r="AG194" s="177">
        <f t="shared" si="63"/>
        <v>0</v>
      </c>
    </row>
    <row r="195" outlineLevel="1">
      <c r="A195" s="200" t="s">
        <v>315</v>
      </c>
      <c r="B195" s="184">
        <f>'DTC US&amp;CA - P&amp;L'!B163</f>
        <v>0</v>
      </c>
      <c r="C195" s="184">
        <f>'DTC US&amp;CA - P&amp;L'!C163</f>
        <v>0</v>
      </c>
      <c r="D195" s="184">
        <f>'DTC US&amp;CA - P&amp;L'!D163</f>
        <v>0</v>
      </c>
      <c r="E195" s="184">
        <f>'DTC US&amp;CA - P&amp;L'!E163</f>
        <v>0</v>
      </c>
      <c r="F195" s="184">
        <f>'DTC US&amp;CA - P&amp;L'!F163</f>
        <v>0</v>
      </c>
      <c r="G195" s="184">
        <f>'DTC US&amp;CA - P&amp;L'!G163</f>
        <v>0</v>
      </c>
      <c r="H195" s="184">
        <f>'DTC US&amp;CA - P&amp;L'!H163</f>
        <v>0</v>
      </c>
      <c r="I195" s="184">
        <f>'DTC US&amp;CA - P&amp;L'!I163</f>
        <v>0</v>
      </c>
      <c r="J195" s="184">
        <f>'DTC US&amp;CA - P&amp;L'!J163</f>
        <v>0</v>
      </c>
      <c r="K195" s="184">
        <f>'DTC US&amp;CA - P&amp;L'!K163</f>
        <v>0</v>
      </c>
      <c r="L195" s="184">
        <f>'DTC US&amp;CA - P&amp;L'!L163</f>
        <v>0</v>
      </c>
      <c r="M195" s="184">
        <f>'DTC US&amp;CA - P&amp;L'!M163</f>
        <v>0</v>
      </c>
      <c r="N195" s="184">
        <f>'DTC US&amp;CA - P&amp;L'!N163</f>
        <v>5</v>
      </c>
      <c r="O195" s="184">
        <f>'DTC US&amp;CA - P&amp;L'!O163</f>
        <v>7</v>
      </c>
      <c r="P195" s="184">
        <f>'DTC US&amp;CA - P&amp;L'!P163</f>
        <v>5</v>
      </c>
      <c r="Q195" s="184">
        <f>'DTC US&amp;CA - P&amp;L'!Q163</f>
        <v>6</v>
      </c>
      <c r="R195" s="184">
        <f>'DTC US&amp;CA - P&amp;L'!R163</f>
        <v>3</v>
      </c>
      <c r="S195" s="184">
        <f>'DTC US&amp;CA - P&amp;L'!S163</f>
        <v>3</v>
      </c>
      <c r="T195" s="184">
        <f>'DTC US&amp;CA - P&amp;L'!T163</f>
        <v>8</v>
      </c>
      <c r="U195" s="184">
        <f>'DTC US&amp;CA - P&amp;L'!U163</f>
        <v>4</v>
      </c>
      <c r="V195" s="184">
        <f>'DTC US&amp;CA - P&amp;L'!V163</f>
        <v>4</v>
      </c>
      <c r="W195" s="184">
        <f>'DTC US&amp;CA - P&amp;L'!W163</f>
        <v>7</v>
      </c>
      <c r="X195" s="184">
        <f>'DTC US&amp;CA - P&amp;L'!X163</f>
        <v>21</v>
      </c>
      <c r="Y195" s="184">
        <f>'DTC US&amp;CA - P&amp;L'!Y163</f>
        <v>12</v>
      </c>
      <c r="Z195" s="184">
        <f>'DTC US&amp;CA - P&amp;L'!Z163</f>
        <v>24</v>
      </c>
      <c r="AA195" s="184">
        <f>'DTC US&amp;CA - P&amp;L'!AA163</f>
        <v>18</v>
      </c>
      <c r="AB195" s="184">
        <f>'DTC US&amp;CA - P&amp;L'!AB163</f>
        <v>18</v>
      </c>
      <c r="AC195" s="184">
        <f>'DTC US&amp;CA - P&amp;L'!AC163</f>
        <v>0</v>
      </c>
      <c r="AD195" s="184">
        <f>'DTC US&amp;CA - P&amp;L'!AD163</f>
        <v>0</v>
      </c>
      <c r="AE195" s="184">
        <f>'DTC US&amp;CA - P&amp;L'!AE163</f>
        <v>0</v>
      </c>
      <c r="AF195" s="184">
        <f>'DTC US&amp;CA - P&amp;L'!AF163</f>
        <v>0</v>
      </c>
      <c r="AG195" s="177">
        <f t="shared" si="63"/>
        <v>145</v>
      </c>
    </row>
    <row r="196" outlineLevel="1">
      <c r="A196" s="200" t="s">
        <v>316</v>
      </c>
      <c r="B196" s="184">
        <f>'DTC US&amp;CA - P&amp;L'!B164</f>
        <v>7</v>
      </c>
      <c r="C196" s="184">
        <f>'DTC US&amp;CA - P&amp;L'!C164</f>
        <v>8</v>
      </c>
      <c r="D196" s="184">
        <f>'DTC US&amp;CA - P&amp;L'!D164</f>
        <v>7</v>
      </c>
      <c r="E196" s="184">
        <f>'DTC US&amp;CA - P&amp;L'!E164</f>
        <v>12</v>
      </c>
      <c r="F196" s="184">
        <f>'DTC US&amp;CA - P&amp;L'!F164</f>
        <v>9</v>
      </c>
      <c r="G196" s="184">
        <f>'DTC US&amp;CA - P&amp;L'!G164</f>
        <v>6</v>
      </c>
      <c r="H196" s="184">
        <f>'DTC US&amp;CA - P&amp;L'!H164</f>
        <v>4</v>
      </c>
      <c r="I196" s="184">
        <f>'DTC US&amp;CA - P&amp;L'!I164</f>
        <v>4</v>
      </c>
      <c r="J196" s="184">
        <f>'DTC US&amp;CA - P&amp;L'!J164</f>
        <v>6</v>
      </c>
      <c r="K196" s="184">
        <f>'DTC US&amp;CA - P&amp;L'!K164</f>
        <v>8</v>
      </c>
      <c r="L196" s="184">
        <f>'DTC US&amp;CA - P&amp;L'!L164</f>
        <v>9</v>
      </c>
      <c r="M196" s="184">
        <f>'DTC US&amp;CA - P&amp;L'!M164</f>
        <v>11</v>
      </c>
      <c r="N196" s="184">
        <f>'DTC US&amp;CA - P&amp;L'!N164</f>
        <v>4</v>
      </c>
      <c r="O196" s="184">
        <f>'DTC US&amp;CA - P&amp;L'!O164</f>
        <v>9</v>
      </c>
      <c r="P196" s="184">
        <f>'DTC US&amp;CA - P&amp;L'!P164</f>
        <v>8</v>
      </c>
      <c r="Q196" s="184">
        <f>'DTC US&amp;CA - P&amp;L'!Q164</f>
        <v>4</v>
      </c>
      <c r="R196" s="184">
        <f>'DTC US&amp;CA - P&amp;L'!R164</f>
        <v>2</v>
      </c>
      <c r="S196" s="184">
        <f>'DTC US&amp;CA - P&amp;L'!S164</f>
        <v>3</v>
      </c>
      <c r="T196" s="184">
        <f>'DTC US&amp;CA - P&amp;L'!T164</f>
        <v>2</v>
      </c>
      <c r="U196" s="184">
        <f>'DTC US&amp;CA - P&amp;L'!U164</f>
        <v>2</v>
      </c>
      <c r="V196" s="184">
        <f>'DTC US&amp;CA - P&amp;L'!V164</f>
        <v>5</v>
      </c>
      <c r="W196" s="184">
        <f>'DTC US&amp;CA - P&amp;L'!W164</f>
        <v>9</v>
      </c>
      <c r="X196" s="184">
        <f>'DTC US&amp;CA - P&amp;L'!X164</f>
        <v>11</v>
      </c>
      <c r="Y196" s="184">
        <f>'DTC US&amp;CA - P&amp;L'!Y164</f>
        <v>14</v>
      </c>
      <c r="Z196" s="184">
        <f>'DTC US&amp;CA - P&amp;L'!Z164</f>
        <v>7</v>
      </c>
      <c r="AA196" s="184">
        <f>'DTC US&amp;CA - P&amp;L'!AA164</f>
        <v>9</v>
      </c>
      <c r="AB196" s="184">
        <f>'DTC US&amp;CA - P&amp;L'!AB164</f>
        <v>16</v>
      </c>
      <c r="AC196" s="184">
        <f>'DTC US&amp;CA - P&amp;L'!AC164</f>
        <v>38</v>
      </c>
      <c r="AD196" s="184">
        <f>'DTC US&amp;CA - P&amp;L'!AD164</f>
        <v>28</v>
      </c>
      <c r="AE196" s="184">
        <f>'DTC US&amp;CA - P&amp;L'!AE164</f>
        <v>41</v>
      </c>
      <c r="AF196" s="184">
        <f>'DTC US&amp;CA - P&amp;L'!AF164</f>
        <v>31</v>
      </c>
      <c r="AG196" s="177">
        <f t="shared" si="63"/>
        <v>334</v>
      </c>
    </row>
    <row r="197" outlineLevel="1">
      <c r="A197" s="200" t="s">
        <v>317</v>
      </c>
      <c r="B197" s="184">
        <f>'DTC US&amp;CA - P&amp;L'!B165</f>
        <v>0</v>
      </c>
      <c r="C197" s="184">
        <f>'DTC US&amp;CA - P&amp;L'!C165</f>
        <v>0</v>
      </c>
      <c r="D197" s="184">
        <f>'DTC US&amp;CA - P&amp;L'!D165</f>
        <v>0</v>
      </c>
      <c r="E197" s="184">
        <f>'DTC US&amp;CA - P&amp;L'!E165</f>
        <v>0</v>
      </c>
      <c r="F197" s="184">
        <f>'DTC US&amp;CA - P&amp;L'!F165</f>
        <v>0</v>
      </c>
      <c r="G197" s="184">
        <f>'DTC US&amp;CA - P&amp;L'!G165</f>
        <v>0</v>
      </c>
      <c r="H197" s="184">
        <f>'DTC US&amp;CA - P&amp;L'!H165</f>
        <v>0</v>
      </c>
      <c r="I197" s="184">
        <f>'DTC US&amp;CA - P&amp;L'!I165</f>
        <v>0</v>
      </c>
      <c r="J197" s="184">
        <f>'DTC US&amp;CA - P&amp;L'!J165</f>
        <v>0</v>
      </c>
      <c r="K197" s="184">
        <f>'DTC US&amp;CA - P&amp;L'!K165</f>
        <v>0</v>
      </c>
      <c r="L197" s="184">
        <f>'DTC US&amp;CA - P&amp;L'!L165</f>
        <v>0</v>
      </c>
      <c r="M197" s="184">
        <f>'DTC US&amp;CA - P&amp;L'!M165</f>
        <v>0</v>
      </c>
      <c r="N197" s="184">
        <f>'DTC US&amp;CA - P&amp;L'!N165</f>
        <v>0</v>
      </c>
      <c r="O197" s="184">
        <f>'DTC US&amp;CA - P&amp;L'!O165</f>
        <v>0</v>
      </c>
      <c r="P197" s="184">
        <f>'DTC US&amp;CA - P&amp;L'!P165</f>
        <v>0</v>
      </c>
      <c r="Q197" s="184">
        <f>'DTC US&amp;CA - P&amp;L'!Q165</f>
        <v>0</v>
      </c>
      <c r="R197" s="184">
        <f>'DTC US&amp;CA - P&amp;L'!R165</f>
        <v>0</v>
      </c>
      <c r="S197" s="184">
        <f>'DTC US&amp;CA - P&amp;L'!S165</f>
        <v>0</v>
      </c>
      <c r="T197" s="184">
        <f>'DTC US&amp;CA - P&amp;L'!T165</f>
        <v>0</v>
      </c>
      <c r="U197" s="184">
        <f>'DTC US&amp;CA - P&amp;L'!U165</f>
        <v>0</v>
      </c>
      <c r="V197" s="184">
        <f>'DTC US&amp;CA - P&amp;L'!V165</f>
        <v>0</v>
      </c>
      <c r="W197" s="184">
        <f>'DTC US&amp;CA - P&amp;L'!W165</f>
        <v>0</v>
      </c>
      <c r="X197" s="184">
        <f>'DTC US&amp;CA - P&amp;L'!X165</f>
        <v>0</v>
      </c>
      <c r="Y197" s="184">
        <f>'DTC US&amp;CA - P&amp;L'!Y165</f>
        <v>0</v>
      </c>
      <c r="Z197" s="184">
        <f>'DTC US&amp;CA - P&amp;L'!Z165</f>
        <v>0</v>
      </c>
      <c r="AA197" s="184">
        <f>'DTC US&amp;CA - P&amp;L'!AA165</f>
        <v>0</v>
      </c>
      <c r="AB197" s="184">
        <f>'DTC US&amp;CA - P&amp;L'!AB165</f>
        <v>0</v>
      </c>
      <c r="AC197" s="184">
        <f>'DTC US&amp;CA - P&amp;L'!AC165</f>
        <v>0</v>
      </c>
      <c r="AD197" s="184">
        <f>'DTC US&amp;CA - P&amp;L'!AD165</f>
        <v>0</v>
      </c>
      <c r="AE197" s="184">
        <f>'DTC US&amp;CA - P&amp;L'!AE165</f>
        <v>0</v>
      </c>
      <c r="AF197" s="184">
        <f>'DTC US&amp;CA - P&amp;L'!AF165</f>
        <v>0</v>
      </c>
      <c r="AG197" s="177">
        <f t="shared" si="63"/>
        <v>0</v>
      </c>
    </row>
    <row r="198" outlineLevel="1">
      <c r="A198" s="200" t="s">
        <v>318</v>
      </c>
      <c r="B198" s="184">
        <f>'DTC US&amp;CA - P&amp;L'!B166</f>
        <v>0</v>
      </c>
      <c r="C198" s="184">
        <f>'DTC US&amp;CA - P&amp;L'!C166</f>
        <v>0</v>
      </c>
      <c r="D198" s="184">
        <f>'DTC US&amp;CA - P&amp;L'!D166</f>
        <v>0</v>
      </c>
      <c r="E198" s="184">
        <f>'DTC US&amp;CA - P&amp;L'!E166</f>
        <v>0</v>
      </c>
      <c r="F198" s="184">
        <f>'DTC US&amp;CA - P&amp;L'!F166</f>
        <v>0</v>
      </c>
      <c r="G198" s="184">
        <f>'DTC US&amp;CA - P&amp;L'!G166</f>
        <v>0</v>
      </c>
      <c r="H198" s="184">
        <f>'DTC US&amp;CA - P&amp;L'!H166</f>
        <v>0</v>
      </c>
      <c r="I198" s="184">
        <f>'DTC US&amp;CA - P&amp;L'!I166</f>
        <v>0</v>
      </c>
      <c r="J198" s="184">
        <f>'DTC US&amp;CA - P&amp;L'!J166</f>
        <v>0</v>
      </c>
      <c r="K198" s="184">
        <f>'DTC US&amp;CA - P&amp;L'!K166</f>
        <v>0</v>
      </c>
      <c r="L198" s="184">
        <f>'DTC US&amp;CA - P&amp;L'!L166</f>
        <v>0</v>
      </c>
      <c r="M198" s="184">
        <f>'DTC US&amp;CA - P&amp;L'!M166</f>
        <v>0</v>
      </c>
      <c r="N198" s="184">
        <f>'DTC US&amp;CA - P&amp;L'!N166</f>
        <v>0</v>
      </c>
      <c r="O198" s="184">
        <f>'DTC US&amp;CA - P&amp;L'!O166</f>
        <v>0</v>
      </c>
      <c r="P198" s="184">
        <f>'DTC US&amp;CA - P&amp;L'!P166</f>
        <v>0</v>
      </c>
      <c r="Q198" s="184">
        <f>'DTC US&amp;CA - P&amp;L'!Q166</f>
        <v>0</v>
      </c>
      <c r="R198" s="184">
        <f>'DTC US&amp;CA - P&amp;L'!R166</f>
        <v>0</v>
      </c>
      <c r="S198" s="184">
        <f>'DTC US&amp;CA - P&amp;L'!S166</f>
        <v>0</v>
      </c>
      <c r="T198" s="184">
        <f>'DTC US&amp;CA - P&amp;L'!T166</f>
        <v>0</v>
      </c>
      <c r="U198" s="184">
        <f>'DTC US&amp;CA - P&amp;L'!U166</f>
        <v>0</v>
      </c>
      <c r="V198" s="184">
        <f>'DTC US&amp;CA - P&amp;L'!V166</f>
        <v>0</v>
      </c>
      <c r="W198" s="184">
        <f>'DTC US&amp;CA - P&amp;L'!W166</f>
        <v>0</v>
      </c>
      <c r="X198" s="184">
        <f>'DTC US&amp;CA - P&amp;L'!X166</f>
        <v>0</v>
      </c>
      <c r="Y198" s="184">
        <f>'DTC US&amp;CA - P&amp;L'!Y166</f>
        <v>0</v>
      </c>
      <c r="Z198" s="184">
        <f>'DTC US&amp;CA - P&amp;L'!Z166</f>
        <v>0</v>
      </c>
      <c r="AA198" s="184">
        <f>'DTC US&amp;CA - P&amp;L'!AA166</f>
        <v>0</v>
      </c>
      <c r="AB198" s="184">
        <f>'DTC US&amp;CA - P&amp;L'!AB166</f>
        <v>0</v>
      </c>
      <c r="AC198" s="184">
        <f>'DTC US&amp;CA - P&amp;L'!AC166</f>
        <v>0</v>
      </c>
      <c r="AD198" s="184">
        <f>'DTC US&amp;CA - P&amp;L'!AD166</f>
        <v>0</v>
      </c>
      <c r="AE198" s="184">
        <f>'DTC US&amp;CA - P&amp;L'!AE166</f>
        <v>0</v>
      </c>
      <c r="AF198" s="184">
        <f>'DTC US&amp;CA - P&amp;L'!AF166</f>
        <v>0</v>
      </c>
      <c r="AG198" s="177">
        <f t="shared" si="63"/>
        <v>0</v>
      </c>
    </row>
    <row r="199" outlineLevel="1">
      <c r="A199" s="203" t="s">
        <v>319</v>
      </c>
      <c r="B199" s="184">
        <f>'DTC US&amp;CA - P&amp;L'!B167</f>
        <v>0</v>
      </c>
      <c r="C199" s="184">
        <f>'DTC US&amp;CA - P&amp;L'!C167</f>
        <v>0</v>
      </c>
      <c r="D199" s="184">
        <f>'DTC US&amp;CA - P&amp;L'!D167</f>
        <v>1</v>
      </c>
      <c r="E199" s="184">
        <f>'DTC US&amp;CA - P&amp;L'!E167</f>
        <v>3</v>
      </c>
      <c r="F199" s="184">
        <f>'DTC US&amp;CA - P&amp;L'!F167</f>
        <v>11</v>
      </c>
      <c r="G199" s="184">
        <f>'DTC US&amp;CA - P&amp;L'!G167</f>
        <v>7</v>
      </c>
      <c r="H199" s="184">
        <f>'DTC US&amp;CA - P&amp;L'!H167</f>
        <v>13</v>
      </c>
      <c r="I199" s="184">
        <f>'DTC US&amp;CA - P&amp;L'!I167</f>
        <v>9</v>
      </c>
      <c r="J199" s="184">
        <f>'DTC US&amp;CA - P&amp;L'!J167</f>
        <v>5</v>
      </c>
      <c r="K199" s="184">
        <f>'DTC US&amp;CA - P&amp;L'!K167</f>
        <v>6</v>
      </c>
      <c r="L199" s="184">
        <f>'DTC US&amp;CA - P&amp;L'!L167</f>
        <v>6</v>
      </c>
      <c r="M199" s="184">
        <f>'DTC US&amp;CA - P&amp;L'!M167</f>
        <v>8</v>
      </c>
      <c r="N199" s="184">
        <f>'DTC US&amp;CA - P&amp;L'!N167</f>
        <v>5</v>
      </c>
      <c r="O199" s="184">
        <f>'DTC US&amp;CA - P&amp;L'!O167</f>
        <v>6</v>
      </c>
      <c r="P199" s="184">
        <f>'DTC US&amp;CA - P&amp;L'!P167</f>
        <v>3</v>
      </c>
      <c r="Q199" s="184">
        <f>'DTC US&amp;CA - P&amp;L'!Q167</f>
        <v>4</v>
      </c>
      <c r="R199" s="184">
        <f>'DTC US&amp;CA - P&amp;L'!R167</f>
        <v>2</v>
      </c>
      <c r="S199" s="184">
        <f>'DTC US&amp;CA - P&amp;L'!S167</f>
        <v>2</v>
      </c>
      <c r="T199" s="184">
        <f>'DTC US&amp;CA - P&amp;L'!T167</f>
        <v>4</v>
      </c>
      <c r="U199" s="184">
        <f>'DTC US&amp;CA - P&amp;L'!U167</f>
        <v>3</v>
      </c>
      <c r="V199" s="184">
        <f>'DTC US&amp;CA - P&amp;L'!V167</f>
        <v>3</v>
      </c>
      <c r="W199" s="184">
        <f>'DTC US&amp;CA - P&amp;L'!W167</f>
        <v>5</v>
      </c>
      <c r="X199" s="184">
        <f>'DTC US&amp;CA - P&amp;L'!X167</f>
        <v>8</v>
      </c>
      <c r="Y199" s="184">
        <f>'DTC US&amp;CA - P&amp;L'!Y167</f>
        <v>8</v>
      </c>
      <c r="Z199" s="184">
        <f>'DTC US&amp;CA - P&amp;L'!Z167</f>
        <v>9</v>
      </c>
      <c r="AA199" s="184">
        <f>'DTC US&amp;CA - P&amp;L'!AA167</f>
        <v>15</v>
      </c>
      <c r="AB199" s="184">
        <f>'DTC US&amp;CA - P&amp;L'!AB167</f>
        <v>8</v>
      </c>
      <c r="AC199" s="184">
        <f>'DTC US&amp;CA - P&amp;L'!AC167</f>
        <v>18</v>
      </c>
      <c r="AD199" s="184">
        <f>'DTC US&amp;CA - P&amp;L'!AD167</f>
        <v>10</v>
      </c>
      <c r="AE199" s="184">
        <f>'DTC US&amp;CA - P&amp;L'!AE167</f>
        <v>18</v>
      </c>
      <c r="AF199" s="184">
        <f>'DTC US&amp;CA - P&amp;L'!AF167</f>
        <v>19</v>
      </c>
      <c r="AG199" s="177">
        <f t="shared" si="63"/>
        <v>219</v>
      </c>
    </row>
    <row r="200" outlineLevel="1">
      <c r="A200" s="203" t="s">
        <v>320</v>
      </c>
      <c r="B200" s="184">
        <f>'DTC US&amp;CA - P&amp;L'!B168</f>
        <v>0</v>
      </c>
      <c r="C200" s="184">
        <f>'DTC US&amp;CA - P&amp;L'!C168</f>
        <v>0</v>
      </c>
      <c r="D200" s="184">
        <f>'DTC US&amp;CA - P&amp;L'!D168</f>
        <v>0</v>
      </c>
      <c r="E200" s="184">
        <f>'DTC US&amp;CA - P&amp;L'!E168</f>
        <v>0</v>
      </c>
      <c r="F200" s="184">
        <f>'DTC US&amp;CA - P&amp;L'!F168</f>
        <v>0</v>
      </c>
      <c r="G200" s="184">
        <f>'DTC US&amp;CA - P&amp;L'!G168</f>
        <v>0</v>
      </c>
      <c r="H200" s="184">
        <f>'DTC US&amp;CA - P&amp;L'!H168</f>
        <v>0</v>
      </c>
      <c r="I200" s="184">
        <f>'DTC US&amp;CA - P&amp;L'!I168</f>
        <v>0</v>
      </c>
      <c r="J200" s="184">
        <f>'DTC US&amp;CA - P&amp;L'!J168</f>
        <v>0</v>
      </c>
      <c r="K200" s="184">
        <f>'DTC US&amp;CA - P&amp;L'!K168</f>
        <v>0</v>
      </c>
      <c r="L200" s="184">
        <f>'DTC US&amp;CA - P&amp;L'!L168</f>
        <v>0</v>
      </c>
      <c r="M200" s="184">
        <f>'DTC US&amp;CA - P&amp;L'!M168</f>
        <v>0</v>
      </c>
      <c r="N200" s="184">
        <f>'DTC US&amp;CA - P&amp;L'!N168</f>
        <v>0</v>
      </c>
      <c r="O200" s="184">
        <f>'DTC US&amp;CA - P&amp;L'!O168</f>
        <v>0</v>
      </c>
      <c r="P200" s="184">
        <f>'DTC US&amp;CA - P&amp;L'!P168</f>
        <v>0</v>
      </c>
      <c r="Q200" s="184">
        <f>'DTC US&amp;CA - P&amp;L'!Q168</f>
        <v>0</v>
      </c>
      <c r="R200" s="184">
        <f>'DTC US&amp;CA - P&amp;L'!R168</f>
        <v>0</v>
      </c>
      <c r="S200" s="184">
        <f>'DTC US&amp;CA - P&amp;L'!S168</f>
        <v>0</v>
      </c>
      <c r="T200" s="184">
        <f>'DTC US&amp;CA - P&amp;L'!T168</f>
        <v>0</v>
      </c>
      <c r="U200" s="184">
        <f>'DTC US&amp;CA - P&amp;L'!U168</f>
        <v>0</v>
      </c>
      <c r="V200" s="184">
        <f>'DTC US&amp;CA - P&amp;L'!V168</f>
        <v>0</v>
      </c>
      <c r="W200" s="184">
        <f>'DTC US&amp;CA - P&amp;L'!W168</f>
        <v>0</v>
      </c>
      <c r="X200" s="184">
        <f>'DTC US&amp;CA - P&amp;L'!X168</f>
        <v>0</v>
      </c>
      <c r="Y200" s="184">
        <f>'DTC US&amp;CA - P&amp;L'!Y168</f>
        <v>0</v>
      </c>
      <c r="Z200" s="184">
        <f>'DTC US&amp;CA - P&amp;L'!Z168</f>
        <v>0</v>
      </c>
      <c r="AA200" s="184">
        <f>'DTC US&amp;CA - P&amp;L'!AA168</f>
        <v>0</v>
      </c>
      <c r="AB200" s="184">
        <f>'DTC US&amp;CA - P&amp;L'!AB168</f>
        <v>0</v>
      </c>
      <c r="AC200" s="184">
        <f>'DTC US&amp;CA - P&amp;L'!AC168</f>
        <v>0</v>
      </c>
      <c r="AD200" s="184">
        <f>'DTC US&amp;CA - P&amp;L'!AD168</f>
        <v>0</v>
      </c>
      <c r="AE200" s="184">
        <f>'DTC US&amp;CA - P&amp;L'!AE168</f>
        <v>0</v>
      </c>
      <c r="AF200" s="184">
        <f>'DTC US&amp;CA - P&amp;L'!AF168</f>
        <v>0</v>
      </c>
      <c r="AG200" s="177">
        <f t="shared" si="63"/>
        <v>0</v>
      </c>
    </row>
    <row r="201" outlineLevel="1">
      <c r="A201" s="203" t="s">
        <v>321</v>
      </c>
      <c r="B201" s="184">
        <f>'DTC US&amp;CA - P&amp;L'!B169</f>
        <v>1</v>
      </c>
      <c r="C201" s="184">
        <f>'DTC US&amp;CA - P&amp;L'!C169</f>
        <v>0</v>
      </c>
      <c r="D201" s="184">
        <f>'DTC US&amp;CA - P&amp;L'!D169</f>
        <v>10</v>
      </c>
      <c r="E201" s="184">
        <f>'DTC US&amp;CA - P&amp;L'!E169</f>
        <v>31</v>
      </c>
      <c r="F201" s="184">
        <f>'DTC US&amp;CA - P&amp;L'!F169</f>
        <v>24</v>
      </c>
      <c r="G201" s="184">
        <f>'DTC US&amp;CA - P&amp;L'!G169</f>
        <v>25</v>
      </c>
      <c r="H201" s="184">
        <f>'DTC US&amp;CA - P&amp;L'!H169</f>
        <v>22</v>
      </c>
      <c r="I201" s="184">
        <f>'DTC US&amp;CA - P&amp;L'!I169</f>
        <v>33</v>
      </c>
      <c r="J201" s="184">
        <f>'DTC US&amp;CA - P&amp;L'!J169</f>
        <v>22</v>
      </c>
      <c r="K201" s="184">
        <f>'DTC US&amp;CA - P&amp;L'!K169</f>
        <v>22</v>
      </c>
      <c r="L201" s="184">
        <f>'DTC US&amp;CA - P&amp;L'!L169</f>
        <v>56</v>
      </c>
      <c r="M201" s="184">
        <f>'DTC US&amp;CA - P&amp;L'!M169</f>
        <v>43</v>
      </c>
      <c r="N201" s="184">
        <f>'DTC US&amp;CA - P&amp;L'!N169</f>
        <v>24</v>
      </c>
      <c r="O201" s="184">
        <f>'DTC US&amp;CA - P&amp;L'!O169</f>
        <v>27</v>
      </c>
      <c r="P201" s="184">
        <f>'DTC US&amp;CA - P&amp;L'!P169</f>
        <v>18</v>
      </c>
      <c r="Q201" s="184">
        <f>'DTC US&amp;CA - P&amp;L'!Q169</f>
        <v>15</v>
      </c>
      <c r="R201" s="184">
        <f>'DTC US&amp;CA - P&amp;L'!R169</f>
        <v>42</v>
      </c>
      <c r="S201" s="184">
        <f>'DTC US&amp;CA - P&amp;L'!S169</f>
        <v>66</v>
      </c>
      <c r="T201" s="184">
        <f>'DTC US&amp;CA - P&amp;L'!T169</f>
        <v>53</v>
      </c>
      <c r="U201" s="184">
        <f>'DTC US&amp;CA - P&amp;L'!U169</f>
        <v>57</v>
      </c>
      <c r="V201" s="184">
        <f>'DTC US&amp;CA - P&amp;L'!V169</f>
        <v>60</v>
      </c>
      <c r="W201" s="184">
        <f>'DTC US&amp;CA - P&amp;L'!W169</f>
        <v>51</v>
      </c>
      <c r="X201" s="184">
        <f>'DTC US&amp;CA - P&amp;L'!X169</f>
        <v>66</v>
      </c>
      <c r="Y201" s="184">
        <f>'DTC US&amp;CA - P&amp;L'!Y169</f>
        <v>66</v>
      </c>
      <c r="Z201" s="184">
        <f>'DTC US&amp;CA - P&amp;L'!Z169</f>
        <v>63</v>
      </c>
      <c r="AA201" s="184">
        <f>'DTC US&amp;CA - P&amp;L'!AA169</f>
        <v>80</v>
      </c>
      <c r="AB201" s="184">
        <f>'DTC US&amp;CA - P&amp;L'!AB169</f>
        <v>56</v>
      </c>
      <c r="AC201" s="184">
        <f>'DTC US&amp;CA - P&amp;L'!AC169</f>
        <v>66</v>
      </c>
      <c r="AD201" s="184">
        <f>'DTC US&amp;CA - P&amp;L'!AD169</f>
        <v>66</v>
      </c>
      <c r="AE201" s="184">
        <f>'DTC US&amp;CA - P&amp;L'!AE169</f>
        <v>63</v>
      </c>
      <c r="AF201" s="184">
        <f>'DTC US&amp;CA - P&amp;L'!AF169</f>
        <v>60</v>
      </c>
      <c r="AG201" s="177">
        <f t="shared" si="63"/>
        <v>1288</v>
      </c>
    </row>
    <row r="202" outlineLevel="1">
      <c r="A202" s="203" t="s">
        <v>322</v>
      </c>
      <c r="B202" s="184">
        <f>'DTC US&amp;CA - P&amp;L'!B170</f>
        <v>0</v>
      </c>
      <c r="C202" s="184">
        <f>'DTC US&amp;CA - P&amp;L'!C170</f>
        <v>0</v>
      </c>
      <c r="D202" s="184">
        <f>'DTC US&amp;CA - P&amp;L'!D170</f>
        <v>0</v>
      </c>
      <c r="E202" s="184">
        <f>'DTC US&amp;CA - P&amp;L'!E170</f>
        <v>0</v>
      </c>
      <c r="F202" s="184">
        <f>'DTC US&amp;CA - P&amp;L'!F170</f>
        <v>0</v>
      </c>
      <c r="G202" s="184">
        <f>'DTC US&amp;CA - P&amp;L'!G170</f>
        <v>0</v>
      </c>
      <c r="H202" s="184">
        <f>'DTC US&amp;CA - P&amp;L'!H170</f>
        <v>0</v>
      </c>
      <c r="I202" s="184">
        <f>'DTC US&amp;CA - P&amp;L'!I170</f>
        <v>0</v>
      </c>
      <c r="J202" s="184">
        <f>'DTC US&amp;CA - P&amp;L'!J170</f>
        <v>0</v>
      </c>
      <c r="K202" s="184">
        <f>'DTC US&amp;CA - P&amp;L'!K170</f>
        <v>0</v>
      </c>
      <c r="L202" s="184">
        <f>'DTC US&amp;CA - P&amp;L'!L170</f>
        <v>0</v>
      </c>
      <c r="M202" s="184">
        <f>'DTC US&amp;CA - P&amp;L'!M170</f>
        <v>0</v>
      </c>
      <c r="N202" s="184">
        <f>'DTC US&amp;CA - P&amp;L'!N170</f>
        <v>0</v>
      </c>
      <c r="O202" s="184">
        <f>'DTC US&amp;CA - P&amp;L'!O170</f>
        <v>0</v>
      </c>
      <c r="P202" s="184">
        <f>'DTC US&amp;CA - P&amp;L'!P170</f>
        <v>0</v>
      </c>
      <c r="Q202" s="184">
        <f>'DTC US&amp;CA - P&amp;L'!Q170</f>
        <v>0</v>
      </c>
      <c r="R202" s="184">
        <f>'DTC US&amp;CA - P&amp;L'!R170</f>
        <v>0</v>
      </c>
      <c r="S202" s="184">
        <f>'DTC US&amp;CA - P&amp;L'!S170</f>
        <v>0</v>
      </c>
      <c r="T202" s="184">
        <f>'DTC US&amp;CA - P&amp;L'!T170</f>
        <v>0</v>
      </c>
      <c r="U202" s="184">
        <f>'DTC US&amp;CA - P&amp;L'!U170</f>
        <v>0</v>
      </c>
      <c r="V202" s="184">
        <f>'DTC US&amp;CA - P&amp;L'!V170</f>
        <v>0</v>
      </c>
      <c r="W202" s="184">
        <f>'DTC US&amp;CA - P&amp;L'!W170</f>
        <v>0</v>
      </c>
      <c r="X202" s="184">
        <f>'DTC US&amp;CA - P&amp;L'!X170</f>
        <v>0</v>
      </c>
      <c r="Y202" s="184">
        <f>'DTC US&amp;CA - P&amp;L'!Y170</f>
        <v>0</v>
      </c>
      <c r="Z202" s="184">
        <f>'DTC US&amp;CA - P&amp;L'!Z170</f>
        <v>0</v>
      </c>
      <c r="AA202" s="184">
        <f>'DTC US&amp;CA - P&amp;L'!AA170</f>
        <v>0</v>
      </c>
      <c r="AB202" s="184">
        <f>'DTC US&amp;CA - P&amp;L'!AB170</f>
        <v>0</v>
      </c>
      <c r="AC202" s="184">
        <f>'DTC US&amp;CA - P&amp;L'!AC170</f>
        <v>0</v>
      </c>
      <c r="AD202" s="184">
        <f>'DTC US&amp;CA - P&amp;L'!AD170</f>
        <v>0</v>
      </c>
      <c r="AE202" s="184">
        <f>'DTC US&amp;CA - P&amp;L'!AE170</f>
        <v>0</v>
      </c>
      <c r="AF202" s="184">
        <f>'DTC US&amp;CA - P&amp;L'!AF170</f>
        <v>0</v>
      </c>
      <c r="AG202" s="177">
        <f t="shared" si="63"/>
        <v>0</v>
      </c>
    </row>
    <row r="203">
      <c r="A203" s="200" t="s">
        <v>323</v>
      </c>
      <c r="B203" s="201"/>
      <c r="C203" s="201"/>
      <c r="D203" s="202"/>
      <c r="E203" s="202"/>
      <c r="F203" s="202"/>
      <c r="G203" s="202"/>
      <c r="H203" s="202"/>
      <c r="I203" s="202"/>
      <c r="J203" s="202"/>
      <c r="K203" s="201"/>
      <c r="L203" s="201"/>
      <c r="M203" s="201"/>
      <c r="N203" s="201"/>
      <c r="O203" s="201"/>
      <c r="P203" s="201"/>
      <c r="Q203" s="201"/>
      <c r="R203" s="201"/>
      <c r="S203" s="201"/>
      <c r="T203" s="201"/>
      <c r="U203" s="201"/>
      <c r="V203" s="201"/>
      <c r="W203" s="201"/>
      <c r="X203" s="201"/>
      <c r="Y203" s="201"/>
      <c r="Z203" s="201"/>
      <c r="AA203" s="201"/>
      <c r="AB203" s="201"/>
      <c r="AC203" s="201"/>
      <c r="AD203" s="201"/>
      <c r="AE203" s="201"/>
      <c r="AF203" s="201"/>
      <c r="AG203" s="177"/>
    </row>
    <row r="204" outlineLevel="1">
      <c r="A204" s="200" t="s">
        <v>324</v>
      </c>
      <c r="B204" s="204">
        <f>'DTC EU - P&amp;L'!B172</f>
        <v>0</v>
      </c>
      <c r="C204" s="204">
        <f>'DTC EU - P&amp;L'!C172</f>
        <v>0</v>
      </c>
      <c r="D204" s="204">
        <f>'DTC EU - P&amp;L'!D172</f>
        <v>0</v>
      </c>
      <c r="E204" s="204">
        <f>'DTC EU - P&amp;L'!E172</f>
        <v>0</v>
      </c>
      <c r="F204" s="204">
        <f>'DTC EU - P&amp;L'!F172</f>
        <v>0</v>
      </c>
      <c r="G204" s="204">
        <f>'DTC EU - P&amp;L'!G172</f>
        <v>0</v>
      </c>
      <c r="H204" s="204">
        <f>'DTC EU - P&amp;L'!H172</f>
        <v>0</v>
      </c>
      <c r="I204" s="204">
        <f>'DTC EU - P&amp;L'!I172</f>
        <v>0</v>
      </c>
      <c r="J204" s="204">
        <f>'DTC EU - P&amp;L'!J172</f>
        <v>0</v>
      </c>
      <c r="K204" s="204">
        <f>'DTC EU - P&amp;L'!K172</f>
        <v>0</v>
      </c>
      <c r="L204" s="204">
        <f>'DTC EU - P&amp;L'!L172</f>
        <v>0</v>
      </c>
      <c r="M204" s="204">
        <f>'DTC EU - P&amp;L'!M172</f>
        <v>0</v>
      </c>
      <c r="N204" s="204">
        <f>'DTC EU - P&amp;L'!N172</f>
        <v>0</v>
      </c>
      <c r="O204" s="204">
        <f>'DTC EU - P&amp;L'!O172</f>
        <v>0</v>
      </c>
      <c r="P204" s="204">
        <f>'DTC EU - P&amp;L'!P172</f>
        <v>0</v>
      </c>
      <c r="Q204" s="204">
        <f>'DTC EU - P&amp;L'!Q172</f>
        <v>0</v>
      </c>
      <c r="R204" s="204">
        <f>'DTC EU - P&amp;L'!R172</f>
        <v>0</v>
      </c>
      <c r="S204" s="204">
        <f>'DTC EU - P&amp;L'!S172</f>
        <v>6</v>
      </c>
      <c r="T204" s="204">
        <f>'DTC EU - P&amp;L'!T172</f>
        <v>3</v>
      </c>
      <c r="U204" s="204">
        <f>'DTC EU - P&amp;L'!U172</f>
        <v>0</v>
      </c>
      <c r="V204" s="204">
        <f>'DTC EU - P&amp;L'!V172</f>
        <v>0</v>
      </c>
      <c r="W204" s="204">
        <f>'DTC EU - P&amp;L'!W172</f>
        <v>0</v>
      </c>
      <c r="X204" s="204">
        <f>'DTC EU - P&amp;L'!X172</f>
        <v>0</v>
      </c>
      <c r="Y204" s="204">
        <f>'DTC EU - P&amp;L'!Y172</f>
        <v>0</v>
      </c>
      <c r="Z204" s="204">
        <f>'DTC EU - P&amp;L'!Z172</f>
        <v>0</v>
      </c>
      <c r="AA204" s="204">
        <f>'DTC EU - P&amp;L'!AA172</f>
        <v>0</v>
      </c>
      <c r="AB204" s="204">
        <f>'DTC EU - P&amp;L'!AB172</f>
        <v>0</v>
      </c>
      <c r="AC204" s="204">
        <f>'DTC EU - P&amp;L'!AC172</f>
        <v>1</v>
      </c>
      <c r="AD204" s="204">
        <f>'DTC EU - P&amp;L'!AD172</f>
        <v>4</v>
      </c>
      <c r="AE204" s="204">
        <f>'DTC EU - P&amp;L'!AE172</f>
        <v>1</v>
      </c>
      <c r="AF204" s="204">
        <f>'DTC EU - P&amp;L'!AF172</f>
        <v>2</v>
      </c>
      <c r="AG204" s="177">
        <f t="shared" ref="AG204:AG215" si="64">SUM(B204:AF204)</f>
        <v>17</v>
      </c>
    </row>
    <row r="205" outlineLevel="1">
      <c r="A205" s="200" t="s">
        <v>325</v>
      </c>
      <c r="B205" s="204">
        <f>'DTC EU - P&amp;L'!B173</f>
        <v>0</v>
      </c>
      <c r="C205" s="204">
        <f>'DTC EU - P&amp;L'!C173</f>
        <v>0</v>
      </c>
      <c r="D205" s="204">
        <f>'DTC EU - P&amp;L'!D173</f>
        <v>0</v>
      </c>
      <c r="E205" s="204">
        <f>'DTC EU - P&amp;L'!E173</f>
        <v>0</v>
      </c>
      <c r="F205" s="204">
        <f>'DTC EU - P&amp;L'!F173</f>
        <v>0</v>
      </c>
      <c r="G205" s="204">
        <f>'DTC EU - P&amp;L'!G173</f>
        <v>0</v>
      </c>
      <c r="H205" s="204">
        <f>'DTC EU - P&amp;L'!H173</f>
        <v>0</v>
      </c>
      <c r="I205" s="204">
        <f>'DTC EU - P&amp;L'!I173</f>
        <v>0</v>
      </c>
      <c r="J205" s="204">
        <f>'DTC EU - P&amp;L'!J173</f>
        <v>0</v>
      </c>
      <c r="K205" s="204">
        <f>'DTC EU - P&amp;L'!K173</f>
        <v>0</v>
      </c>
      <c r="L205" s="204">
        <f>'DTC EU - P&amp;L'!L173</f>
        <v>0</v>
      </c>
      <c r="M205" s="204">
        <f>'DTC EU - P&amp;L'!M173</f>
        <v>0</v>
      </c>
      <c r="N205" s="204">
        <f>'DTC EU - P&amp;L'!N173</f>
        <v>0</v>
      </c>
      <c r="O205" s="204">
        <f>'DTC EU - P&amp;L'!O173</f>
        <v>0</v>
      </c>
      <c r="P205" s="204">
        <f>'DTC EU - P&amp;L'!P173</f>
        <v>0</v>
      </c>
      <c r="Q205" s="204">
        <f>'DTC EU - P&amp;L'!Q173</f>
        <v>0</v>
      </c>
      <c r="R205" s="204">
        <f>'DTC EU - P&amp;L'!R173</f>
        <v>0</v>
      </c>
      <c r="S205" s="204">
        <f>'DTC EU - P&amp;L'!S173</f>
        <v>0</v>
      </c>
      <c r="T205" s="204">
        <f>'DTC EU - P&amp;L'!T173</f>
        <v>0</v>
      </c>
      <c r="U205" s="204">
        <f>'DTC EU - P&amp;L'!U173</f>
        <v>0</v>
      </c>
      <c r="V205" s="204">
        <f>'DTC EU - P&amp;L'!V173</f>
        <v>0</v>
      </c>
      <c r="W205" s="204">
        <f>'DTC EU - P&amp;L'!W173</f>
        <v>0</v>
      </c>
      <c r="X205" s="204">
        <f>'DTC EU - P&amp;L'!X173</f>
        <v>0</v>
      </c>
      <c r="Y205" s="204">
        <f>'DTC EU - P&amp;L'!Y173</f>
        <v>0</v>
      </c>
      <c r="Z205" s="204">
        <f>'DTC EU - P&amp;L'!Z173</f>
        <v>0</v>
      </c>
      <c r="AA205" s="204">
        <f>'DTC EU - P&amp;L'!AA173</f>
        <v>0</v>
      </c>
      <c r="AB205" s="204">
        <f>'DTC EU - P&amp;L'!AB173</f>
        <v>0</v>
      </c>
      <c r="AC205" s="204">
        <f>'DTC EU - P&amp;L'!AC173</f>
        <v>0</v>
      </c>
      <c r="AD205" s="204">
        <f>'DTC EU - P&amp;L'!AD173</f>
        <v>0</v>
      </c>
      <c r="AE205" s="204">
        <f>'DTC EU - P&amp;L'!AE173</f>
        <v>0</v>
      </c>
      <c r="AF205" s="204">
        <f>'DTC EU - P&amp;L'!AF173</f>
        <v>0</v>
      </c>
      <c r="AG205" s="177">
        <f t="shared" si="64"/>
        <v>0</v>
      </c>
    </row>
    <row r="206" outlineLevel="1">
      <c r="A206" s="200" t="s">
        <v>326</v>
      </c>
      <c r="B206" s="204">
        <f>'DTC EU - P&amp;L'!B174</f>
        <v>0</v>
      </c>
      <c r="C206" s="204">
        <f>'DTC EU - P&amp;L'!C174</f>
        <v>0</v>
      </c>
      <c r="D206" s="204">
        <f>'DTC EU - P&amp;L'!D174</f>
        <v>0</v>
      </c>
      <c r="E206" s="204">
        <f>'DTC EU - P&amp;L'!E174</f>
        <v>0</v>
      </c>
      <c r="F206" s="204">
        <f>'DTC EU - P&amp;L'!F174</f>
        <v>0</v>
      </c>
      <c r="G206" s="204">
        <f>'DTC EU - P&amp;L'!G174</f>
        <v>0</v>
      </c>
      <c r="H206" s="204">
        <f>'DTC EU - P&amp;L'!H174</f>
        <v>0</v>
      </c>
      <c r="I206" s="204">
        <f>'DTC EU - P&amp;L'!I174</f>
        <v>0</v>
      </c>
      <c r="J206" s="204">
        <f>'DTC EU - P&amp;L'!J174</f>
        <v>0</v>
      </c>
      <c r="K206" s="204">
        <f>'DTC EU - P&amp;L'!K174</f>
        <v>0</v>
      </c>
      <c r="L206" s="204">
        <f>'DTC EU - P&amp;L'!L174</f>
        <v>0</v>
      </c>
      <c r="M206" s="204">
        <f>'DTC EU - P&amp;L'!M174</f>
        <v>0</v>
      </c>
      <c r="N206" s="204">
        <f>'DTC EU - P&amp;L'!N174</f>
        <v>0</v>
      </c>
      <c r="O206" s="204">
        <f>'DTC EU - P&amp;L'!O174</f>
        <v>0</v>
      </c>
      <c r="P206" s="204">
        <f>'DTC EU - P&amp;L'!P174</f>
        <v>0</v>
      </c>
      <c r="Q206" s="204">
        <f>'DTC EU - P&amp;L'!Q174</f>
        <v>0</v>
      </c>
      <c r="R206" s="204">
        <f>'DTC EU - P&amp;L'!R174</f>
        <v>0</v>
      </c>
      <c r="S206" s="204">
        <f>'DTC EU - P&amp;L'!S174</f>
        <v>3</v>
      </c>
      <c r="T206" s="204">
        <f>'DTC EU - P&amp;L'!T174</f>
        <v>0</v>
      </c>
      <c r="U206" s="204">
        <f>'DTC EU - P&amp;L'!U174</f>
        <v>0</v>
      </c>
      <c r="V206" s="204">
        <f>'DTC EU - P&amp;L'!V174</f>
        <v>0</v>
      </c>
      <c r="W206" s="204">
        <f>'DTC EU - P&amp;L'!W174</f>
        <v>0</v>
      </c>
      <c r="X206" s="204">
        <f>'DTC EU - P&amp;L'!X174</f>
        <v>0</v>
      </c>
      <c r="Y206" s="204">
        <f>'DTC EU - P&amp;L'!Y174</f>
        <v>0</v>
      </c>
      <c r="Z206" s="204">
        <f>'DTC EU - P&amp;L'!Z174</f>
        <v>0</v>
      </c>
      <c r="AA206" s="204">
        <f>'DTC EU - P&amp;L'!AA174</f>
        <v>0</v>
      </c>
      <c r="AB206" s="204">
        <f>'DTC EU - P&amp;L'!AB174</f>
        <v>0</v>
      </c>
      <c r="AC206" s="204">
        <f>'DTC EU - P&amp;L'!AC174</f>
        <v>0</v>
      </c>
      <c r="AD206" s="204">
        <f>'DTC EU - P&amp;L'!AD174</f>
        <v>0</v>
      </c>
      <c r="AE206" s="204">
        <f>'DTC EU - P&amp;L'!AE174</f>
        <v>0</v>
      </c>
      <c r="AF206" s="204">
        <f>'DTC EU - P&amp;L'!AF174</f>
        <v>0</v>
      </c>
      <c r="AG206" s="177">
        <f t="shared" si="64"/>
        <v>3</v>
      </c>
    </row>
    <row r="207" outlineLevel="1">
      <c r="A207" s="200" t="s">
        <v>327</v>
      </c>
      <c r="B207" s="204">
        <f>'DTC EU - P&amp;L'!B175</f>
        <v>0</v>
      </c>
      <c r="C207" s="204">
        <f>'DTC EU - P&amp;L'!C175</f>
        <v>0</v>
      </c>
      <c r="D207" s="204">
        <f>'DTC EU - P&amp;L'!D175</f>
        <v>0</v>
      </c>
      <c r="E207" s="204">
        <f>'DTC EU - P&amp;L'!E175</f>
        <v>0</v>
      </c>
      <c r="F207" s="204">
        <f>'DTC EU - P&amp;L'!F175</f>
        <v>0</v>
      </c>
      <c r="G207" s="204">
        <f>'DTC EU - P&amp;L'!G175</f>
        <v>0</v>
      </c>
      <c r="H207" s="204">
        <f>'DTC EU - P&amp;L'!H175</f>
        <v>0</v>
      </c>
      <c r="I207" s="204">
        <f>'DTC EU - P&amp;L'!I175</f>
        <v>0</v>
      </c>
      <c r="J207" s="204">
        <f>'DTC EU - P&amp;L'!J175</f>
        <v>0</v>
      </c>
      <c r="K207" s="204">
        <f>'DTC EU - P&amp;L'!K175</f>
        <v>0</v>
      </c>
      <c r="L207" s="204">
        <f>'DTC EU - P&amp;L'!L175</f>
        <v>0</v>
      </c>
      <c r="M207" s="204">
        <f>'DTC EU - P&amp;L'!M175</f>
        <v>0</v>
      </c>
      <c r="N207" s="204">
        <f>'DTC EU - P&amp;L'!N175</f>
        <v>0</v>
      </c>
      <c r="O207" s="204">
        <f>'DTC EU - P&amp;L'!O175</f>
        <v>0</v>
      </c>
      <c r="P207" s="204">
        <f>'DTC EU - P&amp;L'!P175</f>
        <v>0</v>
      </c>
      <c r="Q207" s="204">
        <f>'DTC EU - P&amp;L'!Q175</f>
        <v>0</v>
      </c>
      <c r="R207" s="204">
        <f>'DTC EU - P&amp;L'!R175</f>
        <v>0</v>
      </c>
      <c r="S207" s="204">
        <f>'DTC EU - P&amp;L'!S175</f>
        <v>3</v>
      </c>
      <c r="T207" s="204">
        <f>'DTC EU - P&amp;L'!T175</f>
        <v>0</v>
      </c>
      <c r="U207" s="204">
        <f>'DTC EU - P&amp;L'!U175</f>
        <v>0</v>
      </c>
      <c r="V207" s="204">
        <f>'DTC EU - P&amp;L'!V175</f>
        <v>0</v>
      </c>
      <c r="W207" s="204">
        <f>'DTC EU - P&amp;L'!W175</f>
        <v>0</v>
      </c>
      <c r="X207" s="204">
        <f>'DTC EU - P&amp;L'!X175</f>
        <v>0</v>
      </c>
      <c r="Y207" s="204">
        <f>'DTC EU - P&amp;L'!Y175</f>
        <v>0</v>
      </c>
      <c r="Z207" s="204">
        <f>'DTC EU - P&amp;L'!Z175</f>
        <v>0</v>
      </c>
      <c r="AA207" s="204">
        <f>'DTC EU - P&amp;L'!AA175</f>
        <v>0</v>
      </c>
      <c r="AB207" s="204">
        <f>'DTC EU - P&amp;L'!AB175</f>
        <v>0</v>
      </c>
      <c r="AC207" s="204">
        <f>'DTC EU - P&amp;L'!AC175</f>
        <v>0</v>
      </c>
      <c r="AD207" s="204">
        <f>'DTC EU - P&amp;L'!AD175</f>
        <v>0</v>
      </c>
      <c r="AE207" s="204">
        <f>'DTC EU - P&amp;L'!AE175</f>
        <v>0</v>
      </c>
      <c r="AF207" s="204">
        <f>'DTC EU - P&amp;L'!AF175</f>
        <v>0</v>
      </c>
      <c r="AG207" s="177">
        <f t="shared" si="64"/>
        <v>3</v>
      </c>
    </row>
    <row r="208" outlineLevel="1">
      <c r="A208" s="200" t="s">
        <v>328</v>
      </c>
      <c r="B208" s="204">
        <f>'DTC EU - P&amp;L'!B176</f>
        <v>0</v>
      </c>
      <c r="C208" s="204">
        <f>'DTC EU - P&amp;L'!C176</f>
        <v>0</v>
      </c>
      <c r="D208" s="204">
        <f>'DTC EU - P&amp;L'!D176</f>
        <v>0</v>
      </c>
      <c r="E208" s="204">
        <f>'DTC EU - P&amp;L'!E176</f>
        <v>0</v>
      </c>
      <c r="F208" s="204">
        <f>'DTC EU - P&amp;L'!F176</f>
        <v>0</v>
      </c>
      <c r="G208" s="204">
        <f>'DTC EU - P&amp;L'!G176</f>
        <v>0</v>
      </c>
      <c r="H208" s="204">
        <f>'DTC EU - P&amp;L'!H176</f>
        <v>0</v>
      </c>
      <c r="I208" s="204">
        <f>'DTC EU - P&amp;L'!I176</f>
        <v>0</v>
      </c>
      <c r="J208" s="204">
        <f>'DTC EU - P&amp;L'!J176</f>
        <v>0</v>
      </c>
      <c r="K208" s="204">
        <f>'DTC EU - P&amp;L'!K176</f>
        <v>0</v>
      </c>
      <c r="L208" s="204">
        <f>'DTC EU - P&amp;L'!L176</f>
        <v>0</v>
      </c>
      <c r="M208" s="204">
        <f>'DTC EU - P&amp;L'!M176</f>
        <v>0</v>
      </c>
      <c r="N208" s="204">
        <f>'DTC EU - P&amp;L'!N176</f>
        <v>0</v>
      </c>
      <c r="O208" s="204">
        <f>'DTC EU - P&amp;L'!O176</f>
        <v>0</v>
      </c>
      <c r="P208" s="204">
        <f>'DTC EU - P&amp;L'!P176</f>
        <v>0</v>
      </c>
      <c r="Q208" s="204">
        <f>'DTC EU - P&amp;L'!Q176</f>
        <v>0</v>
      </c>
      <c r="R208" s="204">
        <f>'DTC EU - P&amp;L'!R176</f>
        <v>0</v>
      </c>
      <c r="S208" s="204">
        <f>'DTC EU - P&amp;L'!S176</f>
        <v>0</v>
      </c>
      <c r="T208" s="204">
        <f>'DTC EU - P&amp;L'!T176</f>
        <v>0</v>
      </c>
      <c r="U208" s="204">
        <f>'DTC EU - P&amp;L'!U176</f>
        <v>0</v>
      </c>
      <c r="V208" s="204">
        <f>'DTC EU - P&amp;L'!V176</f>
        <v>0</v>
      </c>
      <c r="W208" s="204">
        <f>'DTC EU - P&amp;L'!W176</f>
        <v>0</v>
      </c>
      <c r="X208" s="204">
        <f>'DTC EU - P&amp;L'!X176</f>
        <v>0</v>
      </c>
      <c r="Y208" s="204">
        <f>'DTC EU - P&amp;L'!Y176</f>
        <v>0</v>
      </c>
      <c r="Z208" s="204">
        <f>'DTC EU - P&amp;L'!Z176</f>
        <v>0</v>
      </c>
      <c r="AA208" s="204">
        <f>'DTC EU - P&amp;L'!AA176</f>
        <v>0</v>
      </c>
      <c r="AB208" s="204">
        <f>'DTC EU - P&amp;L'!AB176</f>
        <v>0</v>
      </c>
      <c r="AC208" s="204">
        <f>'DTC EU - P&amp;L'!AC176</f>
        <v>0</v>
      </c>
      <c r="AD208" s="204">
        <f>'DTC EU - P&amp;L'!AD176</f>
        <v>0</v>
      </c>
      <c r="AE208" s="204">
        <f>'DTC EU - P&amp;L'!AE176</f>
        <v>0</v>
      </c>
      <c r="AF208" s="204">
        <f>'DTC EU - P&amp;L'!AF176</f>
        <v>0</v>
      </c>
      <c r="AG208" s="177">
        <f t="shared" si="64"/>
        <v>0</v>
      </c>
    </row>
    <row r="209" outlineLevel="1">
      <c r="A209" s="200" t="s">
        <v>329</v>
      </c>
      <c r="B209" s="204">
        <f>'DTC EU - P&amp;L'!B177</f>
        <v>0</v>
      </c>
      <c r="C209" s="204">
        <f>'DTC EU - P&amp;L'!C177</f>
        <v>0</v>
      </c>
      <c r="D209" s="204">
        <f>'DTC EU - P&amp;L'!D177</f>
        <v>0</v>
      </c>
      <c r="E209" s="204">
        <f>'DTC EU - P&amp;L'!E177</f>
        <v>0</v>
      </c>
      <c r="F209" s="204">
        <f>'DTC EU - P&amp;L'!F177</f>
        <v>0</v>
      </c>
      <c r="G209" s="204">
        <f>'DTC EU - P&amp;L'!G177</f>
        <v>0</v>
      </c>
      <c r="H209" s="204">
        <f>'DTC EU - P&amp;L'!H177</f>
        <v>0</v>
      </c>
      <c r="I209" s="204">
        <f>'DTC EU - P&amp;L'!I177</f>
        <v>0</v>
      </c>
      <c r="J209" s="204">
        <f>'DTC EU - P&amp;L'!J177</f>
        <v>0</v>
      </c>
      <c r="K209" s="204">
        <f>'DTC EU - P&amp;L'!K177</f>
        <v>0</v>
      </c>
      <c r="L209" s="204">
        <f>'DTC EU - P&amp;L'!L177</f>
        <v>0</v>
      </c>
      <c r="M209" s="204">
        <f>'DTC EU - P&amp;L'!M177</f>
        <v>0</v>
      </c>
      <c r="N209" s="204">
        <f>'DTC EU - P&amp;L'!N177</f>
        <v>0</v>
      </c>
      <c r="O209" s="204">
        <f>'DTC EU - P&amp;L'!O177</f>
        <v>0</v>
      </c>
      <c r="P209" s="204">
        <f>'DTC EU - P&amp;L'!P177</f>
        <v>0</v>
      </c>
      <c r="Q209" s="204">
        <f>'DTC EU - P&amp;L'!Q177</f>
        <v>0</v>
      </c>
      <c r="R209" s="204">
        <f>'DTC EU - P&amp;L'!R177</f>
        <v>0</v>
      </c>
      <c r="S209" s="204">
        <f>'DTC EU - P&amp;L'!S177</f>
        <v>0</v>
      </c>
      <c r="T209" s="204">
        <f>'DTC EU - P&amp;L'!T177</f>
        <v>0</v>
      </c>
      <c r="U209" s="204">
        <f>'DTC EU - P&amp;L'!U177</f>
        <v>0</v>
      </c>
      <c r="V209" s="204">
        <f>'DTC EU - P&amp;L'!V177</f>
        <v>0</v>
      </c>
      <c r="W209" s="204">
        <f>'DTC EU - P&amp;L'!W177</f>
        <v>0</v>
      </c>
      <c r="X209" s="204">
        <f>'DTC EU - P&amp;L'!X177</f>
        <v>0</v>
      </c>
      <c r="Y209" s="204">
        <f>'DTC EU - P&amp;L'!Y177</f>
        <v>0</v>
      </c>
      <c r="Z209" s="204">
        <f>'DTC EU - P&amp;L'!Z177</f>
        <v>0</v>
      </c>
      <c r="AA209" s="204">
        <f>'DTC EU - P&amp;L'!AA177</f>
        <v>0</v>
      </c>
      <c r="AB209" s="204">
        <f>'DTC EU - P&amp;L'!AB177</f>
        <v>0</v>
      </c>
      <c r="AC209" s="204">
        <f>'DTC EU - P&amp;L'!AC177</f>
        <v>0</v>
      </c>
      <c r="AD209" s="204">
        <f>'DTC EU - P&amp;L'!AD177</f>
        <v>0</v>
      </c>
      <c r="AE209" s="204">
        <f>'DTC EU - P&amp;L'!AE177</f>
        <v>0</v>
      </c>
      <c r="AF209" s="204">
        <f>'DTC EU - P&amp;L'!AF177</f>
        <v>0</v>
      </c>
      <c r="AG209" s="177">
        <f t="shared" si="64"/>
        <v>0</v>
      </c>
    </row>
    <row r="210" outlineLevel="1">
      <c r="A210" s="203" t="s">
        <v>330</v>
      </c>
      <c r="B210" s="204">
        <f>'DTC EU - P&amp;L'!B178</f>
        <v>1</v>
      </c>
      <c r="C210" s="204">
        <f>'DTC EU - P&amp;L'!C178</f>
        <v>0</v>
      </c>
      <c r="D210" s="204">
        <f>'DTC EU - P&amp;L'!D178</f>
        <v>1</v>
      </c>
      <c r="E210" s="204">
        <f>'DTC EU - P&amp;L'!E178</f>
        <v>0</v>
      </c>
      <c r="F210" s="204">
        <f>'DTC EU - P&amp;L'!F178</f>
        <v>0</v>
      </c>
      <c r="G210" s="204">
        <f>'DTC EU - P&amp;L'!G178</f>
        <v>0</v>
      </c>
      <c r="H210" s="204">
        <f>'DTC EU - P&amp;L'!H178</f>
        <v>5</v>
      </c>
      <c r="I210" s="204">
        <f>'DTC EU - P&amp;L'!I178</f>
        <v>2</v>
      </c>
      <c r="J210" s="204">
        <f>'DTC EU - P&amp;L'!J178</f>
        <v>4</v>
      </c>
      <c r="K210" s="204">
        <f>'DTC EU - P&amp;L'!K178</f>
        <v>2</v>
      </c>
      <c r="L210" s="204">
        <f>'DTC EU - P&amp;L'!L178</f>
        <v>1</v>
      </c>
      <c r="M210" s="204">
        <f>'DTC EU - P&amp;L'!M178</f>
        <v>0</v>
      </c>
      <c r="N210" s="204">
        <f>'DTC EU - P&amp;L'!N178</f>
        <v>2</v>
      </c>
      <c r="O210" s="204">
        <f>'DTC EU - P&amp;L'!O178</f>
        <v>1</v>
      </c>
      <c r="P210" s="204">
        <f>'DTC EU - P&amp;L'!P178</f>
        <v>2</v>
      </c>
      <c r="Q210" s="204">
        <f>'DTC EU - P&amp;L'!Q178</f>
        <v>1</v>
      </c>
      <c r="R210" s="204">
        <f>'DTC EU - P&amp;L'!R178</f>
        <v>1</v>
      </c>
      <c r="S210" s="204">
        <f>'DTC EU - P&amp;L'!S178</f>
        <v>2</v>
      </c>
      <c r="T210" s="204">
        <f>'DTC EU - P&amp;L'!T178</f>
        <v>1</v>
      </c>
      <c r="U210" s="204">
        <f>'DTC EU - P&amp;L'!U178</f>
        <v>0</v>
      </c>
      <c r="V210" s="204">
        <f>'DTC EU - P&amp;L'!V178</f>
        <v>1</v>
      </c>
      <c r="W210" s="204">
        <f>'DTC EU - P&amp;L'!W178</f>
        <v>0</v>
      </c>
      <c r="X210" s="204">
        <f>'DTC EU - P&amp;L'!X178</f>
        <v>1</v>
      </c>
      <c r="Y210" s="204">
        <f>'DTC EU - P&amp;L'!Y178</f>
        <v>2</v>
      </c>
      <c r="Z210" s="204">
        <f>'DTC EU - P&amp;L'!Z178</f>
        <v>2</v>
      </c>
      <c r="AA210" s="204">
        <f>'DTC EU - P&amp;L'!AA178</f>
        <v>0</v>
      </c>
      <c r="AB210" s="204">
        <f>'DTC EU - P&amp;L'!AB178</f>
        <v>5</v>
      </c>
      <c r="AC210" s="204">
        <f>'DTC EU - P&amp;L'!AC178</f>
        <v>4</v>
      </c>
      <c r="AD210" s="204">
        <f>'DTC EU - P&amp;L'!AD178</f>
        <v>3</v>
      </c>
      <c r="AE210" s="204">
        <f>'DTC EU - P&amp;L'!AE178</f>
        <v>2</v>
      </c>
      <c r="AF210" s="204">
        <f>'DTC EU - P&amp;L'!AF178</f>
        <v>2</v>
      </c>
      <c r="AG210" s="177">
        <f t="shared" si="64"/>
        <v>48</v>
      </c>
    </row>
    <row r="211" outlineLevel="1">
      <c r="A211" s="203" t="s">
        <v>331</v>
      </c>
      <c r="B211" s="204">
        <f>'DTC EU - P&amp;L'!B179</f>
        <v>0</v>
      </c>
      <c r="C211" s="204">
        <f>'DTC EU - P&amp;L'!C179</f>
        <v>0</v>
      </c>
      <c r="D211" s="204">
        <f>'DTC EU - P&amp;L'!D179</f>
        <v>0</v>
      </c>
      <c r="E211" s="204">
        <f>'DTC EU - P&amp;L'!E179</f>
        <v>0</v>
      </c>
      <c r="F211" s="204">
        <f>'DTC EU - P&amp;L'!F179</f>
        <v>0</v>
      </c>
      <c r="G211" s="204">
        <f>'DTC EU - P&amp;L'!G179</f>
        <v>0</v>
      </c>
      <c r="H211" s="204">
        <f>'DTC EU - P&amp;L'!H179</f>
        <v>0</v>
      </c>
      <c r="I211" s="204">
        <f>'DTC EU - P&amp;L'!I179</f>
        <v>0</v>
      </c>
      <c r="J211" s="204">
        <f>'DTC EU - P&amp;L'!J179</f>
        <v>0</v>
      </c>
      <c r="K211" s="204">
        <f>'DTC EU - P&amp;L'!K179</f>
        <v>0</v>
      </c>
      <c r="L211" s="204">
        <f>'DTC EU - P&amp;L'!L179</f>
        <v>0</v>
      </c>
      <c r="M211" s="204">
        <f>'DTC EU - P&amp;L'!M179</f>
        <v>0</v>
      </c>
      <c r="N211" s="204">
        <f>'DTC EU - P&amp;L'!N179</f>
        <v>0</v>
      </c>
      <c r="O211" s="204">
        <f>'DTC EU - P&amp;L'!O179</f>
        <v>0</v>
      </c>
      <c r="P211" s="204">
        <f>'DTC EU - P&amp;L'!P179</f>
        <v>0</v>
      </c>
      <c r="Q211" s="204">
        <f>'DTC EU - P&amp;L'!Q179</f>
        <v>0</v>
      </c>
      <c r="R211" s="204">
        <f>'DTC EU - P&amp;L'!R179</f>
        <v>0</v>
      </c>
      <c r="S211" s="204">
        <f>'DTC EU - P&amp;L'!S179</f>
        <v>0</v>
      </c>
      <c r="T211" s="204">
        <f>'DTC EU - P&amp;L'!T179</f>
        <v>0</v>
      </c>
      <c r="U211" s="204">
        <f>'DTC EU - P&amp;L'!U179</f>
        <v>0</v>
      </c>
      <c r="V211" s="204">
        <f>'DTC EU - P&amp;L'!V179</f>
        <v>0</v>
      </c>
      <c r="W211" s="204">
        <f>'DTC EU - P&amp;L'!W179</f>
        <v>0</v>
      </c>
      <c r="X211" s="204">
        <f>'DTC EU - P&amp;L'!X179</f>
        <v>0</v>
      </c>
      <c r="Y211" s="204">
        <f>'DTC EU - P&amp;L'!Y179</f>
        <v>0</v>
      </c>
      <c r="Z211" s="204">
        <f>'DTC EU - P&amp;L'!Z179</f>
        <v>0</v>
      </c>
      <c r="AA211" s="204">
        <f>'DTC EU - P&amp;L'!AA179</f>
        <v>0</v>
      </c>
      <c r="AB211" s="204">
        <f>'DTC EU - P&amp;L'!AB179</f>
        <v>0</v>
      </c>
      <c r="AC211" s="204">
        <f>'DTC EU - P&amp;L'!AC179</f>
        <v>0</v>
      </c>
      <c r="AD211" s="204">
        <f>'DTC EU - P&amp;L'!AD179</f>
        <v>0</v>
      </c>
      <c r="AE211" s="204">
        <f>'DTC EU - P&amp;L'!AE179</f>
        <v>0</v>
      </c>
      <c r="AF211" s="204">
        <f>'DTC EU - P&amp;L'!AF179</f>
        <v>0</v>
      </c>
      <c r="AG211" s="177">
        <f t="shared" si="64"/>
        <v>0</v>
      </c>
    </row>
    <row r="212" outlineLevel="1">
      <c r="A212" s="203" t="s">
        <v>332</v>
      </c>
      <c r="B212" s="204">
        <f>'DTC EU - P&amp;L'!B180</f>
        <v>3</v>
      </c>
      <c r="C212" s="204">
        <f>'DTC EU - P&amp;L'!C180</f>
        <v>1</v>
      </c>
      <c r="D212" s="204">
        <f>'DTC EU - P&amp;L'!D180</f>
        <v>2</v>
      </c>
      <c r="E212" s="204">
        <f>'DTC EU - P&amp;L'!E180</f>
        <v>1</v>
      </c>
      <c r="F212" s="204">
        <f>'DTC EU - P&amp;L'!F180</f>
        <v>2</v>
      </c>
      <c r="G212" s="204">
        <f>'DTC EU - P&amp;L'!G180</f>
        <v>6</v>
      </c>
      <c r="H212" s="204">
        <f>'DTC EU - P&amp;L'!H180</f>
        <v>4</v>
      </c>
      <c r="I212" s="204">
        <f>'DTC EU - P&amp;L'!I180</f>
        <v>5</v>
      </c>
      <c r="J212" s="204">
        <f>'DTC EU - P&amp;L'!J180</f>
        <v>4</v>
      </c>
      <c r="K212" s="204">
        <f>'DTC EU - P&amp;L'!K180</f>
        <v>1</v>
      </c>
      <c r="L212" s="204">
        <f>'DTC EU - P&amp;L'!L180</f>
        <v>3</v>
      </c>
      <c r="M212" s="204">
        <f>'DTC EU - P&amp;L'!M180</f>
        <v>4</v>
      </c>
      <c r="N212" s="204">
        <f>'DTC EU - P&amp;L'!N180</f>
        <v>2</v>
      </c>
      <c r="O212" s="204">
        <f>'DTC EU - P&amp;L'!O180</f>
        <v>8</v>
      </c>
      <c r="P212" s="204">
        <f>'DTC EU - P&amp;L'!P180</f>
        <v>0</v>
      </c>
      <c r="Q212" s="204">
        <f>'DTC EU - P&amp;L'!Q180</f>
        <v>0</v>
      </c>
      <c r="R212" s="204">
        <f>'DTC EU - P&amp;L'!R180</f>
        <v>4</v>
      </c>
      <c r="S212" s="204">
        <f>'DTC EU - P&amp;L'!S180</f>
        <v>66</v>
      </c>
      <c r="T212" s="204">
        <f>'DTC EU - P&amp;L'!T180</f>
        <v>17</v>
      </c>
      <c r="U212" s="204">
        <f>'DTC EU - P&amp;L'!U180</f>
        <v>1</v>
      </c>
      <c r="V212" s="204">
        <f>'DTC EU - P&amp;L'!V180</f>
        <v>2</v>
      </c>
      <c r="W212" s="204">
        <f>'DTC EU - P&amp;L'!W180</f>
        <v>4</v>
      </c>
      <c r="X212" s="204">
        <f>'DTC EU - P&amp;L'!X180</f>
        <v>3</v>
      </c>
      <c r="Y212" s="204">
        <f>'DTC EU - P&amp;L'!Y180</f>
        <v>4</v>
      </c>
      <c r="Z212" s="204">
        <f>'DTC EU - P&amp;L'!Z180</f>
        <v>8</v>
      </c>
      <c r="AA212" s="204">
        <f>'DTC EU - P&amp;L'!AA180</f>
        <v>14</v>
      </c>
      <c r="AB212" s="204">
        <f>'DTC EU - P&amp;L'!AB180</f>
        <v>7</v>
      </c>
      <c r="AC212" s="204">
        <f>'DTC EU - P&amp;L'!AC180</f>
        <v>0</v>
      </c>
      <c r="AD212" s="204">
        <f>'DTC EU - P&amp;L'!AD180</f>
        <v>0</v>
      </c>
      <c r="AE212" s="204">
        <f>'DTC EU - P&amp;L'!AE180</f>
        <v>2</v>
      </c>
      <c r="AF212" s="204">
        <f>'DTC EU - P&amp;L'!AF180</f>
        <v>0</v>
      </c>
      <c r="AG212" s="177">
        <f t="shared" si="64"/>
        <v>178</v>
      </c>
    </row>
    <row r="213" outlineLevel="1">
      <c r="A213" s="203" t="s">
        <v>333</v>
      </c>
      <c r="B213" s="204">
        <f>'DTC EU - P&amp;L'!B181</f>
        <v>0</v>
      </c>
      <c r="C213" s="204">
        <f>'DTC EU - P&amp;L'!C181</f>
        <v>0</v>
      </c>
      <c r="D213" s="204">
        <f>'DTC EU - P&amp;L'!D181</f>
        <v>0</v>
      </c>
      <c r="E213" s="204">
        <f>'DTC EU - P&amp;L'!E181</f>
        <v>0</v>
      </c>
      <c r="F213" s="204">
        <f>'DTC EU - P&amp;L'!F181</f>
        <v>0</v>
      </c>
      <c r="G213" s="204">
        <f>'DTC EU - P&amp;L'!G181</f>
        <v>0</v>
      </c>
      <c r="H213" s="204">
        <f>'DTC EU - P&amp;L'!H181</f>
        <v>0</v>
      </c>
      <c r="I213" s="204">
        <f>'DTC EU - P&amp;L'!I181</f>
        <v>0</v>
      </c>
      <c r="J213" s="204">
        <f>'DTC EU - P&amp;L'!J181</f>
        <v>0</v>
      </c>
      <c r="K213" s="204">
        <f>'DTC EU - P&amp;L'!K181</f>
        <v>0</v>
      </c>
      <c r="L213" s="204">
        <f>'DTC EU - P&amp;L'!L181</f>
        <v>0</v>
      </c>
      <c r="M213" s="204">
        <f>'DTC EU - P&amp;L'!M181</f>
        <v>0</v>
      </c>
      <c r="N213" s="204">
        <f>'DTC EU - P&amp;L'!N181</f>
        <v>0</v>
      </c>
      <c r="O213" s="204">
        <f>'DTC EU - P&amp;L'!O181</f>
        <v>0</v>
      </c>
      <c r="P213" s="204">
        <f>'DTC EU - P&amp;L'!P181</f>
        <v>0</v>
      </c>
      <c r="Q213" s="204">
        <f>'DTC EU - P&amp;L'!Q181</f>
        <v>0</v>
      </c>
      <c r="R213" s="204">
        <f>'DTC EU - P&amp;L'!R181</f>
        <v>0</v>
      </c>
      <c r="S213" s="204">
        <f>'DTC EU - P&amp;L'!S181</f>
        <v>0</v>
      </c>
      <c r="T213" s="204">
        <f>'DTC EU - P&amp;L'!T181</f>
        <v>0</v>
      </c>
      <c r="U213" s="204">
        <f>'DTC EU - P&amp;L'!U181</f>
        <v>0</v>
      </c>
      <c r="V213" s="204">
        <f>'DTC EU - P&amp;L'!V181</f>
        <v>0</v>
      </c>
      <c r="W213" s="204">
        <f>'DTC EU - P&amp;L'!W181</f>
        <v>0</v>
      </c>
      <c r="X213" s="204">
        <f>'DTC EU - P&amp;L'!X181</f>
        <v>0</v>
      </c>
      <c r="Y213" s="204">
        <f>'DTC EU - P&amp;L'!Y181</f>
        <v>0</v>
      </c>
      <c r="Z213" s="204">
        <f>'DTC EU - P&amp;L'!Z181</f>
        <v>0</v>
      </c>
      <c r="AA213" s="204">
        <f>'DTC EU - P&amp;L'!AA181</f>
        <v>0</v>
      </c>
      <c r="AB213" s="204">
        <f>'DTC EU - P&amp;L'!AB181</f>
        <v>0</v>
      </c>
      <c r="AC213" s="204">
        <f>'DTC EU - P&amp;L'!AC181</f>
        <v>0</v>
      </c>
      <c r="AD213" s="204">
        <f>'DTC EU - P&amp;L'!AD181</f>
        <v>0</v>
      </c>
      <c r="AE213" s="204">
        <f>'DTC EU - P&amp;L'!AE181</f>
        <v>0</v>
      </c>
      <c r="AF213" s="204">
        <f>'DTC EU - P&amp;L'!AF181</f>
        <v>0</v>
      </c>
      <c r="AG213" s="177">
        <f t="shared" si="64"/>
        <v>0</v>
      </c>
    </row>
    <row r="214">
      <c r="A214" s="205" t="s">
        <v>334</v>
      </c>
      <c r="B214" s="206">
        <f t="shared" ref="B214:AF214" si="65">B193+B204+B194+B205+B199+B210+B200+B211</f>
        <v>49</v>
      </c>
      <c r="C214" s="206">
        <f t="shared" si="65"/>
        <v>44</v>
      </c>
      <c r="D214" s="206">
        <f t="shared" si="65"/>
        <v>36</v>
      </c>
      <c r="E214" s="206">
        <f t="shared" si="65"/>
        <v>21</v>
      </c>
      <c r="F214" s="206">
        <f t="shared" si="65"/>
        <v>34</v>
      </c>
      <c r="G214" s="206">
        <f t="shared" si="65"/>
        <v>22</v>
      </c>
      <c r="H214" s="206">
        <f t="shared" si="65"/>
        <v>39</v>
      </c>
      <c r="I214" s="206">
        <f t="shared" si="65"/>
        <v>32</v>
      </c>
      <c r="J214" s="206">
        <f t="shared" si="65"/>
        <v>38</v>
      </c>
      <c r="K214" s="206">
        <f t="shared" si="65"/>
        <v>31</v>
      </c>
      <c r="L214" s="206">
        <f t="shared" si="65"/>
        <v>29</v>
      </c>
      <c r="M214" s="206">
        <f t="shared" si="65"/>
        <v>24</v>
      </c>
      <c r="N214" s="206">
        <f t="shared" si="65"/>
        <v>18</v>
      </c>
      <c r="O214" s="206">
        <f t="shared" si="65"/>
        <v>17</v>
      </c>
      <c r="P214" s="206">
        <f t="shared" si="65"/>
        <v>15</v>
      </c>
      <c r="Q214" s="206">
        <f t="shared" si="65"/>
        <v>11</v>
      </c>
      <c r="R214" s="206">
        <f t="shared" si="65"/>
        <v>9</v>
      </c>
      <c r="S214" s="206">
        <f t="shared" si="65"/>
        <v>16</v>
      </c>
      <c r="T214" s="206">
        <f t="shared" si="65"/>
        <v>13</v>
      </c>
      <c r="U214" s="206">
        <f t="shared" si="65"/>
        <v>8</v>
      </c>
      <c r="V214" s="206">
        <f t="shared" si="65"/>
        <v>8</v>
      </c>
      <c r="W214" s="206">
        <f t="shared" si="65"/>
        <v>15</v>
      </c>
      <c r="X214" s="206">
        <f t="shared" si="65"/>
        <v>15</v>
      </c>
      <c r="Y214" s="206">
        <f t="shared" si="65"/>
        <v>14</v>
      </c>
      <c r="Z214" s="206">
        <f t="shared" si="65"/>
        <v>11</v>
      </c>
      <c r="AA214" s="206">
        <f t="shared" si="65"/>
        <v>22</v>
      </c>
      <c r="AB214" s="206">
        <f t="shared" si="65"/>
        <v>24</v>
      </c>
      <c r="AC214" s="206">
        <f t="shared" si="65"/>
        <v>44</v>
      </c>
      <c r="AD214" s="206">
        <f t="shared" si="65"/>
        <v>32</v>
      </c>
      <c r="AE214" s="206">
        <f t="shared" si="65"/>
        <v>37</v>
      </c>
      <c r="AF214" s="206">
        <f t="shared" si="65"/>
        <v>35</v>
      </c>
      <c r="AG214" s="177">
        <f t="shared" si="64"/>
        <v>763</v>
      </c>
    </row>
    <row r="215">
      <c r="A215" s="205" t="s">
        <v>335</v>
      </c>
      <c r="B215" s="206">
        <f t="shared" ref="B215:AF215" si="66">B195+B206+B196+B207+B201+B212+B202+B213</f>
        <v>11</v>
      </c>
      <c r="C215" s="206">
        <f t="shared" si="66"/>
        <v>9</v>
      </c>
      <c r="D215" s="206">
        <f t="shared" si="66"/>
        <v>19</v>
      </c>
      <c r="E215" s="206">
        <f t="shared" si="66"/>
        <v>44</v>
      </c>
      <c r="F215" s="206">
        <f t="shared" si="66"/>
        <v>35</v>
      </c>
      <c r="G215" s="206">
        <f t="shared" si="66"/>
        <v>37</v>
      </c>
      <c r="H215" s="206">
        <f t="shared" si="66"/>
        <v>30</v>
      </c>
      <c r="I215" s="206">
        <f t="shared" si="66"/>
        <v>42</v>
      </c>
      <c r="J215" s="206">
        <f t="shared" si="66"/>
        <v>32</v>
      </c>
      <c r="K215" s="206">
        <f t="shared" si="66"/>
        <v>31</v>
      </c>
      <c r="L215" s="206">
        <f t="shared" si="66"/>
        <v>68</v>
      </c>
      <c r="M215" s="206">
        <f t="shared" si="66"/>
        <v>58</v>
      </c>
      <c r="N215" s="206">
        <f t="shared" si="66"/>
        <v>35</v>
      </c>
      <c r="O215" s="206">
        <f t="shared" si="66"/>
        <v>51</v>
      </c>
      <c r="P215" s="206">
        <f t="shared" si="66"/>
        <v>31</v>
      </c>
      <c r="Q215" s="206">
        <f t="shared" si="66"/>
        <v>25</v>
      </c>
      <c r="R215" s="206">
        <f t="shared" si="66"/>
        <v>51</v>
      </c>
      <c r="S215" s="206">
        <f t="shared" si="66"/>
        <v>144</v>
      </c>
      <c r="T215" s="206">
        <f t="shared" si="66"/>
        <v>80</v>
      </c>
      <c r="U215" s="206">
        <f t="shared" si="66"/>
        <v>64</v>
      </c>
      <c r="V215" s="206">
        <f t="shared" si="66"/>
        <v>71</v>
      </c>
      <c r="W215" s="206">
        <f t="shared" si="66"/>
        <v>71</v>
      </c>
      <c r="X215" s="206">
        <f t="shared" si="66"/>
        <v>101</v>
      </c>
      <c r="Y215" s="206">
        <f t="shared" si="66"/>
        <v>96</v>
      </c>
      <c r="Z215" s="206">
        <f t="shared" si="66"/>
        <v>102</v>
      </c>
      <c r="AA215" s="206">
        <f t="shared" si="66"/>
        <v>121</v>
      </c>
      <c r="AB215" s="206">
        <f t="shared" si="66"/>
        <v>97</v>
      </c>
      <c r="AC215" s="206">
        <f t="shared" si="66"/>
        <v>104</v>
      </c>
      <c r="AD215" s="206">
        <f t="shared" si="66"/>
        <v>94</v>
      </c>
      <c r="AE215" s="206">
        <f t="shared" si="66"/>
        <v>106</v>
      </c>
      <c r="AF215" s="206">
        <f t="shared" si="66"/>
        <v>91</v>
      </c>
      <c r="AG215" s="177">
        <f t="shared" si="64"/>
        <v>1951</v>
      </c>
    </row>
    <row r="216" ht="21.0" customHeight="1">
      <c r="A216" s="127"/>
      <c r="B216" s="152"/>
      <c r="C216" s="152"/>
      <c r="D216" s="152"/>
      <c r="E216" s="152"/>
      <c r="F216" s="152"/>
      <c r="G216" s="152"/>
      <c r="H216" s="152"/>
      <c r="I216" s="120"/>
      <c r="J216" s="120"/>
      <c r="K216" s="120"/>
      <c r="L216" s="120"/>
      <c r="M216" s="120"/>
      <c r="N216" s="120"/>
      <c r="O216" s="120"/>
      <c r="P216" s="120"/>
      <c r="Q216" s="120"/>
      <c r="R216" s="120"/>
      <c r="S216" s="120"/>
      <c r="T216" s="120"/>
      <c r="U216" s="120"/>
      <c r="V216" s="120"/>
      <c r="W216" s="120"/>
      <c r="X216" s="120"/>
      <c r="Y216" s="120"/>
      <c r="Z216" s="120"/>
      <c r="AA216" s="120"/>
      <c r="AB216" s="120"/>
      <c r="AC216" s="120"/>
      <c r="AD216" s="120"/>
      <c r="AE216" s="120"/>
      <c r="AF216" s="120"/>
      <c r="AG216" s="177"/>
    </row>
    <row r="217">
      <c r="A217" s="200" t="s">
        <v>336</v>
      </c>
      <c r="B217" s="201"/>
      <c r="C217" s="201"/>
      <c r="D217" s="201"/>
      <c r="E217" s="201"/>
      <c r="F217" s="201"/>
      <c r="G217" s="201"/>
      <c r="H217" s="201"/>
      <c r="I217" s="201"/>
      <c r="J217" s="201"/>
      <c r="K217" s="201"/>
      <c r="L217" s="201"/>
      <c r="M217" s="201"/>
      <c r="N217" s="201"/>
      <c r="O217" s="201"/>
      <c r="P217" s="201"/>
      <c r="Q217" s="201"/>
      <c r="R217" s="201"/>
      <c r="S217" s="201"/>
      <c r="T217" s="201"/>
      <c r="U217" s="201"/>
      <c r="V217" s="201"/>
      <c r="W217" s="201"/>
      <c r="X217" s="201"/>
      <c r="Y217" s="201"/>
      <c r="Z217" s="201"/>
      <c r="AA217" s="201"/>
      <c r="AB217" s="201"/>
      <c r="AC217" s="201"/>
      <c r="AD217" s="201"/>
      <c r="AE217" s="201"/>
      <c r="AF217" s="201"/>
      <c r="AG217" s="177"/>
    </row>
    <row r="218" outlineLevel="1">
      <c r="A218" s="200" t="s">
        <v>337</v>
      </c>
      <c r="B218" s="184">
        <f>'DTC US&amp;CA - P&amp;L'!B186</f>
        <v>23</v>
      </c>
      <c r="C218" s="184">
        <f>'DTC US&amp;CA - P&amp;L'!C186</f>
        <v>31</v>
      </c>
      <c r="D218" s="184">
        <f>'DTC US&amp;CA - P&amp;L'!D186</f>
        <v>17</v>
      </c>
      <c r="E218" s="184">
        <f>'DTC US&amp;CA - P&amp;L'!E186</f>
        <v>26</v>
      </c>
      <c r="F218" s="184">
        <f>'DTC US&amp;CA - P&amp;L'!F186</f>
        <v>31</v>
      </c>
      <c r="G218" s="184">
        <f>'DTC US&amp;CA - P&amp;L'!G186</f>
        <v>12</v>
      </c>
      <c r="H218" s="184">
        <f>'DTC US&amp;CA - P&amp;L'!H186</f>
        <v>12</v>
      </c>
      <c r="I218" s="184">
        <f>'DTC US&amp;CA - P&amp;L'!I186</f>
        <v>12</v>
      </c>
      <c r="J218" s="184">
        <f>'DTC US&amp;CA - P&amp;L'!J186</f>
        <v>16</v>
      </c>
      <c r="K218" s="184">
        <f>'DTC US&amp;CA - P&amp;L'!K186</f>
        <v>16</v>
      </c>
      <c r="L218" s="184">
        <f>'DTC US&amp;CA - P&amp;L'!L186</f>
        <v>13</v>
      </c>
      <c r="M218" s="184">
        <f>'DTC US&amp;CA - P&amp;L'!M186</f>
        <v>21</v>
      </c>
      <c r="N218" s="184">
        <f>'DTC US&amp;CA - P&amp;L'!N186</f>
        <v>14</v>
      </c>
      <c r="O218" s="184">
        <f>'DTC US&amp;CA - P&amp;L'!O186</f>
        <v>17</v>
      </c>
      <c r="P218" s="184">
        <f>'DTC US&amp;CA - P&amp;L'!P186</f>
        <v>9</v>
      </c>
      <c r="Q218" s="184">
        <f>'DTC US&amp;CA - P&amp;L'!Q186</f>
        <v>7</v>
      </c>
      <c r="R218" s="184">
        <f>'DTC US&amp;CA - P&amp;L'!R186</f>
        <v>6</v>
      </c>
      <c r="S218" s="184">
        <f>'DTC US&amp;CA - P&amp;L'!S186</f>
        <v>14</v>
      </c>
      <c r="T218" s="184">
        <f>'DTC US&amp;CA - P&amp;L'!T186</f>
        <v>16</v>
      </c>
      <c r="U218" s="184">
        <f>'DTC US&amp;CA - P&amp;L'!U186</f>
        <v>11</v>
      </c>
      <c r="V218" s="184">
        <f>'DTC US&amp;CA - P&amp;L'!V186</f>
        <v>11</v>
      </c>
      <c r="W218" s="184">
        <f>'DTC US&amp;CA - P&amp;L'!W186</f>
        <v>21</v>
      </c>
      <c r="X218" s="184">
        <f>'DTC US&amp;CA - P&amp;L'!X186</f>
        <v>43</v>
      </c>
      <c r="Y218" s="184">
        <f>'DTC US&amp;CA - P&amp;L'!Y186</f>
        <v>46</v>
      </c>
      <c r="Z218" s="184">
        <f>'DTC US&amp;CA - P&amp;L'!Z186</f>
        <v>44</v>
      </c>
      <c r="AA218" s="184">
        <f>'DTC US&amp;CA - P&amp;L'!AA186</f>
        <v>51</v>
      </c>
      <c r="AB218" s="184">
        <f>'DTC US&amp;CA - P&amp;L'!AB186</f>
        <v>22</v>
      </c>
      <c r="AC218" s="184">
        <f>'DTC US&amp;CA - P&amp;L'!AC186</f>
        <v>18</v>
      </c>
      <c r="AD218" s="184">
        <f>'DTC US&amp;CA - P&amp;L'!AD186</f>
        <v>16</v>
      </c>
      <c r="AE218" s="184">
        <f>'DTC US&amp;CA - P&amp;L'!AE186</f>
        <v>15</v>
      </c>
      <c r="AF218" s="184">
        <f>'DTC US&amp;CA - P&amp;L'!AF186</f>
        <v>13</v>
      </c>
      <c r="AG218" s="177">
        <f t="shared" ref="AG218:AG229" si="67">SUM(B218:AF218)</f>
        <v>624</v>
      </c>
    </row>
    <row r="219" outlineLevel="1">
      <c r="A219" s="200" t="s">
        <v>338</v>
      </c>
      <c r="B219" s="184">
        <f>'DTC US&amp;CA - P&amp;L'!B187</f>
        <v>20</v>
      </c>
      <c r="C219" s="184">
        <f>'DTC US&amp;CA - P&amp;L'!C187</f>
        <v>18</v>
      </c>
      <c r="D219" s="184">
        <f>'DTC US&amp;CA - P&amp;L'!D187</f>
        <v>14</v>
      </c>
      <c r="E219" s="184">
        <f>'DTC US&amp;CA - P&amp;L'!E187</f>
        <v>19</v>
      </c>
      <c r="F219" s="184">
        <f>'DTC US&amp;CA - P&amp;L'!F187</f>
        <v>23</v>
      </c>
      <c r="G219" s="184">
        <f>'DTC US&amp;CA - P&amp;L'!G187</f>
        <v>11</v>
      </c>
      <c r="H219" s="184">
        <f>'DTC US&amp;CA - P&amp;L'!H187</f>
        <v>16</v>
      </c>
      <c r="I219" s="184">
        <f>'DTC US&amp;CA - P&amp;L'!I187</f>
        <v>19</v>
      </c>
      <c r="J219" s="184">
        <f>'DTC US&amp;CA - P&amp;L'!J187</f>
        <v>12</v>
      </c>
      <c r="K219" s="184">
        <f>'DTC US&amp;CA - P&amp;L'!K187</f>
        <v>19</v>
      </c>
      <c r="L219" s="184">
        <f>'DTC US&amp;CA - P&amp;L'!L187</f>
        <v>10</v>
      </c>
      <c r="M219" s="184">
        <f>'DTC US&amp;CA - P&amp;L'!M187</f>
        <v>19</v>
      </c>
      <c r="N219" s="184">
        <f>'DTC US&amp;CA - P&amp;L'!N187</f>
        <v>14</v>
      </c>
      <c r="O219" s="184">
        <f>'DTC US&amp;CA - P&amp;L'!O187</f>
        <v>9</v>
      </c>
      <c r="P219" s="184">
        <f>'DTC US&amp;CA - P&amp;L'!P187</f>
        <v>5</v>
      </c>
      <c r="Q219" s="184">
        <f>'DTC US&amp;CA - P&amp;L'!Q187</f>
        <v>13</v>
      </c>
      <c r="R219" s="184">
        <f>'DTC US&amp;CA - P&amp;L'!R187</f>
        <v>8</v>
      </c>
      <c r="S219" s="184">
        <f>'DTC US&amp;CA - P&amp;L'!S187</f>
        <v>21</v>
      </c>
      <c r="T219" s="184">
        <f>'DTC US&amp;CA - P&amp;L'!T187</f>
        <v>12</v>
      </c>
      <c r="U219" s="184">
        <f>'DTC US&amp;CA - P&amp;L'!U187</f>
        <v>26</v>
      </c>
      <c r="V219" s="184">
        <f>'DTC US&amp;CA - P&amp;L'!V187</f>
        <v>11</v>
      </c>
      <c r="W219" s="184">
        <f>'DTC US&amp;CA - P&amp;L'!W187</f>
        <v>15</v>
      </c>
      <c r="X219" s="184">
        <f>'DTC US&amp;CA - P&amp;L'!X187</f>
        <v>66</v>
      </c>
      <c r="Y219" s="184">
        <f>'DTC US&amp;CA - P&amp;L'!Y187</f>
        <v>89</v>
      </c>
      <c r="Z219" s="184">
        <f>'DTC US&amp;CA - P&amp;L'!Z187</f>
        <v>84</v>
      </c>
      <c r="AA219" s="184">
        <f>'DTC US&amp;CA - P&amp;L'!AA187</f>
        <v>111</v>
      </c>
      <c r="AB219" s="184">
        <f>'DTC US&amp;CA - P&amp;L'!AB187</f>
        <v>85</v>
      </c>
      <c r="AC219" s="184">
        <f>'DTC US&amp;CA - P&amp;L'!AC187</f>
        <v>112</v>
      </c>
      <c r="AD219" s="184">
        <f>'DTC US&amp;CA - P&amp;L'!AD187</f>
        <v>95</v>
      </c>
      <c r="AE219" s="184">
        <f>'DTC US&amp;CA - P&amp;L'!AE187</f>
        <v>105</v>
      </c>
      <c r="AF219" s="184">
        <f>'DTC US&amp;CA - P&amp;L'!AF187</f>
        <v>85</v>
      </c>
      <c r="AG219" s="177">
        <f t="shared" si="67"/>
        <v>1166</v>
      </c>
    </row>
    <row r="220" outlineLevel="1">
      <c r="A220" s="200" t="s">
        <v>339</v>
      </c>
      <c r="B220" s="184">
        <f>'DTC US&amp;CA - P&amp;L'!B188</f>
        <v>19</v>
      </c>
      <c r="C220" s="184">
        <f>'DTC US&amp;CA - P&amp;L'!C188</f>
        <v>5</v>
      </c>
      <c r="D220" s="184">
        <f>'DTC US&amp;CA - P&amp;L'!D188</f>
        <v>12</v>
      </c>
      <c r="E220" s="184">
        <f>'DTC US&amp;CA - P&amp;L'!E188</f>
        <v>21</v>
      </c>
      <c r="F220" s="184">
        <f>'DTC US&amp;CA - P&amp;L'!F188</f>
        <v>19</v>
      </c>
      <c r="G220" s="184">
        <f>'DTC US&amp;CA - P&amp;L'!G188</f>
        <v>7</v>
      </c>
      <c r="H220" s="184">
        <f>'DTC US&amp;CA - P&amp;L'!H188</f>
        <v>14</v>
      </c>
      <c r="I220" s="184">
        <f>'DTC US&amp;CA - P&amp;L'!I188</f>
        <v>7</v>
      </c>
      <c r="J220" s="184">
        <f>'DTC US&amp;CA - P&amp;L'!J188</f>
        <v>17</v>
      </c>
      <c r="K220" s="184">
        <f>'DTC US&amp;CA - P&amp;L'!K188</f>
        <v>12</v>
      </c>
      <c r="L220" s="184">
        <f>'DTC US&amp;CA - P&amp;L'!L188</f>
        <v>16</v>
      </c>
      <c r="M220" s="184">
        <f>'DTC US&amp;CA - P&amp;L'!M188</f>
        <v>19</v>
      </c>
      <c r="N220" s="184">
        <f>'DTC US&amp;CA - P&amp;L'!N188</f>
        <v>10</v>
      </c>
      <c r="O220" s="184">
        <f>'DTC US&amp;CA - P&amp;L'!O188</f>
        <v>16</v>
      </c>
      <c r="P220" s="184">
        <f>'DTC US&amp;CA - P&amp;L'!P188</f>
        <v>7</v>
      </c>
      <c r="Q220" s="184">
        <f>'DTC US&amp;CA - P&amp;L'!Q188</f>
        <v>4</v>
      </c>
      <c r="R220" s="184">
        <f>'DTC US&amp;CA - P&amp;L'!R188</f>
        <v>5</v>
      </c>
      <c r="S220" s="184">
        <f>'DTC US&amp;CA - P&amp;L'!S188</f>
        <v>12</v>
      </c>
      <c r="T220" s="184">
        <f>'DTC US&amp;CA - P&amp;L'!T188</f>
        <v>10</v>
      </c>
      <c r="U220" s="184">
        <f>'DTC US&amp;CA - P&amp;L'!U188</f>
        <v>16</v>
      </c>
      <c r="V220" s="184">
        <f>'DTC US&amp;CA - P&amp;L'!V188</f>
        <v>3</v>
      </c>
      <c r="W220" s="184">
        <f>'DTC US&amp;CA - P&amp;L'!W188</f>
        <v>19</v>
      </c>
      <c r="X220" s="184">
        <f>'DTC US&amp;CA - P&amp;L'!X188</f>
        <v>38</v>
      </c>
      <c r="Y220" s="184">
        <f>'DTC US&amp;CA - P&amp;L'!Y188</f>
        <v>44</v>
      </c>
      <c r="Z220" s="184">
        <f>'DTC US&amp;CA - P&amp;L'!Z188</f>
        <v>45</v>
      </c>
      <c r="AA220" s="184">
        <f>'DTC US&amp;CA - P&amp;L'!AA188</f>
        <v>51</v>
      </c>
      <c r="AB220" s="184">
        <f>'DTC US&amp;CA - P&amp;L'!AB188</f>
        <v>21</v>
      </c>
      <c r="AC220" s="184">
        <f>'DTC US&amp;CA - P&amp;L'!AC188</f>
        <v>14</v>
      </c>
      <c r="AD220" s="184">
        <f>'DTC US&amp;CA - P&amp;L'!AD188</f>
        <v>10</v>
      </c>
      <c r="AE220" s="184">
        <f>'DTC US&amp;CA - P&amp;L'!AE188</f>
        <v>9</v>
      </c>
      <c r="AF220" s="184">
        <f>'DTC US&amp;CA - P&amp;L'!AF188</f>
        <v>3</v>
      </c>
      <c r="AG220" s="177">
        <f t="shared" si="67"/>
        <v>505</v>
      </c>
    </row>
    <row r="221" outlineLevel="1">
      <c r="A221" s="200" t="s">
        <v>340</v>
      </c>
      <c r="B221" s="184">
        <f>'DTC US&amp;CA - P&amp;L'!B189</f>
        <v>2</v>
      </c>
      <c r="C221" s="184">
        <f>'DTC US&amp;CA - P&amp;L'!C189</f>
        <v>1</v>
      </c>
      <c r="D221" s="184">
        <f>'DTC US&amp;CA - P&amp;L'!D189</f>
        <v>1</v>
      </c>
      <c r="E221" s="184">
        <f>'DTC US&amp;CA - P&amp;L'!E189</f>
        <v>8</v>
      </c>
      <c r="F221" s="184">
        <f>'DTC US&amp;CA - P&amp;L'!F189</f>
        <v>4</v>
      </c>
      <c r="G221" s="184">
        <f>'DTC US&amp;CA - P&amp;L'!G189</f>
        <v>2</v>
      </c>
      <c r="H221" s="184">
        <f>'DTC US&amp;CA - P&amp;L'!H189</f>
        <v>0</v>
      </c>
      <c r="I221" s="184">
        <f>'DTC US&amp;CA - P&amp;L'!I189</f>
        <v>1</v>
      </c>
      <c r="J221" s="184">
        <f>'DTC US&amp;CA - P&amp;L'!J189</f>
        <v>0</v>
      </c>
      <c r="K221" s="184">
        <f>'DTC US&amp;CA - P&amp;L'!K189</f>
        <v>3</v>
      </c>
      <c r="L221" s="184">
        <f>'DTC US&amp;CA - P&amp;L'!L189</f>
        <v>0</v>
      </c>
      <c r="M221" s="184">
        <f>'DTC US&amp;CA - P&amp;L'!M189</f>
        <v>4</v>
      </c>
      <c r="N221" s="184">
        <f>'DTC US&amp;CA - P&amp;L'!N189</f>
        <v>2</v>
      </c>
      <c r="O221" s="184">
        <f>'DTC US&amp;CA - P&amp;L'!O189</f>
        <v>2</v>
      </c>
      <c r="P221" s="184">
        <f>'DTC US&amp;CA - P&amp;L'!P189</f>
        <v>3</v>
      </c>
      <c r="Q221" s="184">
        <f>'DTC US&amp;CA - P&amp;L'!Q189</f>
        <v>1</v>
      </c>
      <c r="R221" s="184">
        <f>'DTC US&amp;CA - P&amp;L'!R189</f>
        <v>2</v>
      </c>
      <c r="S221" s="184">
        <f>'DTC US&amp;CA - P&amp;L'!S189</f>
        <v>1</v>
      </c>
      <c r="T221" s="184">
        <f>'DTC US&amp;CA - P&amp;L'!T189</f>
        <v>2</v>
      </c>
      <c r="U221" s="184">
        <f>'DTC US&amp;CA - P&amp;L'!U189</f>
        <v>2</v>
      </c>
      <c r="V221" s="184">
        <f>'DTC US&amp;CA - P&amp;L'!V189</f>
        <v>3</v>
      </c>
      <c r="W221" s="184">
        <f>'DTC US&amp;CA - P&amp;L'!W189</f>
        <v>5</v>
      </c>
      <c r="X221" s="184">
        <f>'DTC US&amp;CA - P&amp;L'!X189</f>
        <v>5</v>
      </c>
      <c r="Y221" s="184">
        <f>'DTC US&amp;CA - P&amp;L'!Y189</f>
        <v>1</v>
      </c>
      <c r="Z221" s="184">
        <f>'DTC US&amp;CA - P&amp;L'!Z189</f>
        <v>5</v>
      </c>
      <c r="AA221" s="184">
        <f>'DTC US&amp;CA - P&amp;L'!AA189</f>
        <v>5</v>
      </c>
      <c r="AB221" s="184">
        <f>'DTC US&amp;CA - P&amp;L'!AB189</f>
        <v>3</v>
      </c>
      <c r="AC221" s="184">
        <f>'DTC US&amp;CA - P&amp;L'!AC189</f>
        <v>2</v>
      </c>
      <c r="AD221" s="184">
        <f>'DTC US&amp;CA - P&amp;L'!AD189</f>
        <v>2</v>
      </c>
      <c r="AE221" s="184">
        <f>'DTC US&amp;CA - P&amp;L'!AE189</f>
        <v>3</v>
      </c>
      <c r="AF221" s="184">
        <f>'DTC US&amp;CA - P&amp;L'!AF189</f>
        <v>3</v>
      </c>
      <c r="AG221" s="177">
        <f t="shared" si="67"/>
        <v>78</v>
      </c>
    </row>
    <row r="222" outlineLevel="1">
      <c r="A222" s="200" t="s">
        <v>341</v>
      </c>
      <c r="B222" s="184">
        <f>'DTC US&amp;CA - P&amp;L'!B190</f>
        <v>91</v>
      </c>
      <c r="C222" s="184">
        <f>'DTC US&amp;CA - P&amp;L'!C190</f>
        <v>71</v>
      </c>
      <c r="D222" s="184">
        <f>'DTC US&amp;CA - P&amp;L'!D190</f>
        <v>56</v>
      </c>
      <c r="E222" s="184">
        <f>'DTC US&amp;CA - P&amp;L'!E190</f>
        <v>36</v>
      </c>
      <c r="F222" s="184">
        <f>'DTC US&amp;CA - P&amp;L'!F190</f>
        <v>54</v>
      </c>
      <c r="G222" s="184">
        <f>'DTC US&amp;CA - P&amp;L'!G190</f>
        <v>43</v>
      </c>
      <c r="H222" s="184">
        <f>'DTC US&amp;CA - P&amp;L'!H190</f>
        <v>30</v>
      </c>
      <c r="I222" s="184">
        <f>'DTC US&amp;CA - P&amp;L'!I190</f>
        <v>29</v>
      </c>
      <c r="J222" s="184">
        <f>'DTC US&amp;CA - P&amp;L'!J190</f>
        <v>47</v>
      </c>
      <c r="K222" s="184">
        <f>'DTC US&amp;CA - P&amp;L'!K190</f>
        <v>33</v>
      </c>
      <c r="L222" s="184">
        <f>'DTC US&amp;CA - P&amp;L'!L190</f>
        <v>35</v>
      </c>
      <c r="M222" s="184">
        <f>'DTC US&amp;CA - P&amp;L'!M190</f>
        <v>48</v>
      </c>
      <c r="N222" s="184">
        <f>'DTC US&amp;CA - P&amp;L'!N190</f>
        <v>25</v>
      </c>
      <c r="O222" s="184">
        <f>'DTC US&amp;CA - P&amp;L'!O190</f>
        <v>29</v>
      </c>
      <c r="P222" s="184">
        <f>'DTC US&amp;CA - P&amp;L'!P190</f>
        <v>15</v>
      </c>
      <c r="Q222" s="184">
        <f>'DTC US&amp;CA - P&amp;L'!Q190</f>
        <v>17</v>
      </c>
      <c r="R222" s="184">
        <f>'DTC US&amp;CA - P&amp;L'!R190</f>
        <v>19</v>
      </c>
      <c r="S222" s="184">
        <f>'DTC US&amp;CA - P&amp;L'!S190</f>
        <v>22</v>
      </c>
      <c r="T222" s="184">
        <f>'DTC US&amp;CA - P&amp;L'!T190</f>
        <v>23</v>
      </c>
      <c r="U222" s="184">
        <f>'DTC US&amp;CA - P&amp;L'!U190</f>
        <v>11</v>
      </c>
      <c r="V222" s="184">
        <f>'DTC US&amp;CA - P&amp;L'!V190</f>
        <v>15</v>
      </c>
      <c r="W222" s="184">
        <f>'DTC US&amp;CA - P&amp;L'!W190</f>
        <v>15</v>
      </c>
      <c r="X222" s="184">
        <f>'DTC US&amp;CA - P&amp;L'!X190</f>
        <v>7</v>
      </c>
      <c r="Y222" s="184">
        <f>'DTC US&amp;CA - P&amp;L'!Y190</f>
        <v>13</v>
      </c>
      <c r="Z222" s="184">
        <f>'DTC US&amp;CA - P&amp;L'!Z190</f>
        <v>21</v>
      </c>
      <c r="AA222" s="184">
        <f>'DTC US&amp;CA - P&amp;L'!AA190</f>
        <v>21</v>
      </c>
      <c r="AB222" s="184">
        <f>'DTC US&amp;CA - P&amp;L'!AB190</f>
        <v>18</v>
      </c>
      <c r="AC222" s="184">
        <f>'DTC US&amp;CA - P&amp;L'!AC190</f>
        <v>26</v>
      </c>
      <c r="AD222" s="184">
        <f>'DTC US&amp;CA - P&amp;L'!AD190</f>
        <v>26</v>
      </c>
      <c r="AE222" s="184">
        <f>'DTC US&amp;CA - P&amp;L'!AE190</f>
        <v>19</v>
      </c>
      <c r="AF222" s="184">
        <f>'DTC US&amp;CA - P&amp;L'!AF190</f>
        <v>17</v>
      </c>
      <c r="AG222" s="177">
        <f t="shared" si="67"/>
        <v>932</v>
      </c>
    </row>
    <row r="223" outlineLevel="1">
      <c r="A223" s="200" t="s">
        <v>342</v>
      </c>
      <c r="B223" s="184">
        <f>'DTC US&amp;CA - P&amp;L'!B191</f>
        <v>2</v>
      </c>
      <c r="C223" s="184">
        <f>'DTC US&amp;CA - P&amp;L'!C191</f>
        <v>1</v>
      </c>
      <c r="D223" s="184">
        <f>'DTC US&amp;CA - P&amp;L'!D191</f>
        <v>1</v>
      </c>
      <c r="E223" s="184">
        <f>'DTC US&amp;CA - P&amp;L'!E191</f>
        <v>4</v>
      </c>
      <c r="F223" s="184">
        <f>'DTC US&amp;CA - P&amp;L'!F191</f>
        <v>0</v>
      </c>
      <c r="G223" s="184">
        <f>'DTC US&amp;CA - P&amp;L'!G191</f>
        <v>1</v>
      </c>
      <c r="H223" s="184">
        <f>'DTC US&amp;CA - P&amp;L'!H191</f>
        <v>1</v>
      </c>
      <c r="I223" s="184">
        <f>'DTC US&amp;CA - P&amp;L'!I191</f>
        <v>0</v>
      </c>
      <c r="J223" s="184">
        <f>'DTC US&amp;CA - P&amp;L'!J191</f>
        <v>0</v>
      </c>
      <c r="K223" s="184">
        <f>'DTC US&amp;CA - P&amp;L'!K191</f>
        <v>1</v>
      </c>
      <c r="L223" s="184">
        <f>'DTC US&amp;CA - P&amp;L'!L191</f>
        <v>3</v>
      </c>
      <c r="M223" s="184">
        <f>'DTC US&amp;CA - P&amp;L'!M191</f>
        <v>2</v>
      </c>
      <c r="N223" s="184">
        <f>'DTC US&amp;CA - P&amp;L'!N191</f>
        <v>0</v>
      </c>
      <c r="O223" s="184">
        <f>'DTC US&amp;CA - P&amp;L'!O191</f>
        <v>0</v>
      </c>
      <c r="P223" s="184">
        <f>'DTC US&amp;CA - P&amp;L'!P191</f>
        <v>1</v>
      </c>
      <c r="Q223" s="184">
        <f>'DTC US&amp;CA - P&amp;L'!Q191</f>
        <v>1</v>
      </c>
      <c r="R223" s="184">
        <f>'DTC US&amp;CA - P&amp;L'!R191</f>
        <v>2</v>
      </c>
      <c r="S223" s="184">
        <f>'DTC US&amp;CA - P&amp;L'!S191</f>
        <v>1</v>
      </c>
      <c r="T223" s="184">
        <f>'DTC US&amp;CA - P&amp;L'!T191</f>
        <v>2</v>
      </c>
      <c r="U223" s="184">
        <f>'DTC US&amp;CA - P&amp;L'!U191</f>
        <v>0</v>
      </c>
      <c r="V223" s="184">
        <f>'DTC US&amp;CA - P&amp;L'!V191</f>
        <v>1</v>
      </c>
      <c r="W223" s="184">
        <f>'DTC US&amp;CA - P&amp;L'!W191</f>
        <v>1</v>
      </c>
      <c r="X223" s="184">
        <f>'DTC US&amp;CA - P&amp;L'!X191</f>
        <v>2</v>
      </c>
      <c r="Y223" s="184">
        <f>'DTC US&amp;CA - P&amp;L'!Y191</f>
        <v>1</v>
      </c>
      <c r="Z223" s="184">
        <f>'DTC US&amp;CA - P&amp;L'!Z191</f>
        <v>2</v>
      </c>
      <c r="AA223" s="184">
        <f>'DTC US&amp;CA - P&amp;L'!AA191</f>
        <v>2</v>
      </c>
      <c r="AB223" s="184">
        <f>'DTC US&amp;CA - P&amp;L'!AB191</f>
        <v>2</v>
      </c>
      <c r="AC223" s="184">
        <f>'DTC US&amp;CA - P&amp;L'!AC191</f>
        <v>2</v>
      </c>
      <c r="AD223" s="184">
        <f>'DTC US&amp;CA - P&amp;L'!AD191</f>
        <v>2</v>
      </c>
      <c r="AE223" s="184">
        <f>'DTC US&amp;CA - P&amp;L'!AE191</f>
        <v>1</v>
      </c>
      <c r="AF223" s="184">
        <f>'DTC US&amp;CA - P&amp;L'!AF191</f>
        <v>0</v>
      </c>
      <c r="AG223" s="177">
        <f t="shared" si="67"/>
        <v>39</v>
      </c>
    </row>
    <row r="224" outlineLevel="1">
      <c r="A224" s="200" t="s">
        <v>343</v>
      </c>
      <c r="B224" s="184">
        <f>'DTC US&amp;CA - P&amp;L'!B192</f>
        <v>93</v>
      </c>
      <c r="C224" s="184">
        <f>'DTC US&amp;CA - P&amp;L'!C192</f>
        <v>70</v>
      </c>
      <c r="D224" s="184">
        <f>'DTC US&amp;CA - P&amp;L'!D192</f>
        <v>80</v>
      </c>
      <c r="E224" s="184">
        <f>'DTC US&amp;CA - P&amp;L'!E192</f>
        <v>81</v>
      </c>
      <c r="F224" s="184">
        <f>'DTC US&amp;CA - P&amp;L'!F192</f>
        <v>102</v>
      </c>
      <c r="G224" s="184">
        <f>'DTC US&amp;CA - P&amp;L'!G192</f>
        <v>57</v>
      </c>
      <c r="H224" s="184">
        <f>'DTC US&amp;CA - P&amp;L'!H192</f>
        <v>63</v>
      </c>
      <c r="I224" s="184">
        <f>'DTC US&amp;CA - P&amp;L'!I192</f>
        <v>69</v>
      </c>
      <c r="J224" s="184">
        <f>'DTC US&amp;CA - P&amp;L'!J192</f>
        <v>73</v>
      </c>
      <c r="K224" s="184">
        <f>'DTC US&amp;CA - P&amp;L'!K192</f>
        <v>70</v>
      </c>
      <c r="L224" s="184">
        <f>'DTC US&amp;CA - P&amp;L'!L192</f>
        <v>50</v>
      </c>
      <c r="M224" s="184">
        <f>'DTC US&amp;CA - P&amp;L'!M192</f>
        <v>77</v>
      </c>
      <c r="N224" s="184">
        <f>'DTC US&amp;CA - P&amp;L'!N192</f>
        <v>48</v>
      </c>
      <c r="O224" s="184">
        <f>'DTC US&amp;CA - P&amp;L'!O192</f>
        <v>51</v>
      </c>
      <c r="P224" s="184">
        <f>'DTC US&amp;CA - P&amp;L'!P192</f>
        <v>27</v>
      </c>
      <c r="Q224" s="184">
        <f>'DTC US&amp;CA - P&amp;L'!Q192</f>
        <v>36</v>
      </c>
      <c r="R224" s="184">
        <f>'DTC US&amp;CA - P&amp;L'!R192</f>
        <v>30</v>
      </c>
      <c r="S224" s="184">
        <f>'DTC US&amp;CA - P&amp;L'!S192</f>
        <v>50</v>
      </c>
      <c r="T224" s="184">
        <f>'DTC US&amp;CA - P&amp;L'!T192</f>
        <v>57</v>
      </c>
      <c r="U224" s="184">
        <f>'DTC US&amp;CA - P&amp;L'!U192</f>
        <v>52</v>
      </c>
      <c r="V224" s="184">
        <f>'DTC US&amp;CA - P&amp;L'!V192</f>
        <v>34</v>
      </c>
      <c r="W224" s="184">
        <f>'DTC US&amp;CA - P&amp;L'!W192</f>
        <v>54</v>
      </c>
      <c r="X224" s="184">
        <f>'DTC US&amp;CA - P&amp;L'!X192</f>
        <v>71</v>
      </c>
      <c r="Y224" s="184">
        <f>'DTC US&amp;CA - P&amp;L'!Y192</f>
        <v>76</v>
      </c>
      <c r="Z224" s="184">
        <f>'DTC US&amp;CA - P&amp;L'!Z192</f>
        <v>96</v>
      </c>
      <c r="AA224" s="184">
        <f>'DTC US&amp;CA - P&amp;L'!AA192</f>
        <v>113</v>
      </c>
      <c r="AB224" s="184">
        <f>'DTC US&amp;CA - P&amp;L'!AB192</f>
        <v>57</v>
      </c>
      <c r="AC224" s="184">
        <f>'DTC US&amp;CA - P&amp;L'!AC192</f>
        <v>36</v>
      </c>
      <c r="AD224" s="184">
        <f>'DTC US&amp;CA - P&amp;L'!AD192</f>
        <v>54</v>
      </c>
      <c r="AE224" s="184">
        <f>'DTC US&amp;CA - P&amp;L'!AE192</f>
        <v>33</v>
      </c>
      <c r="AF224" s="184">
        <f>'DTC US&amp;CA - P&amp;L'!AF192</f>
        <v>33</v>
      </c>
      <c r="AG224" s="177">
        <f t="shared" si="67"/>
        <v>1893</v>
      </c>
    </row>
    <row r="225" outlineLevel="1">
      <c r="A225" s="200" t="s">
        <v>344</v>
      </c>
      <c r="B225" s="184">
        <f>'DTC US&amp;CA - P&amp;L'!B193</f>
        <v>16</v>
      </c>
      <c r="C225" s="184">
        <f>'DTC US&amp;CA - P&amp;L'!C193</f>
        <v>10</v>
      </c>
      <c r="D225" s="184">
        <f>'DTC US&amp;CA - P&amp;L'!D193</f>
        <v>13</v>
      </c>
      <c r="E225" s="184">
        <f>'DTC US&amp;CA - P&amp;L'!E193</f>
        <v>17</v>
      </c>
      <c r="F225" s="184">
        <f>'DTC US&amp;CA - P&amp;L'!F193</f>
        <v>10</v>
      </c>
      <c r="G225" s="184">
        <f>'DTC US&amp;CA - P&amp;L'!G193</f>
        <v>6</v>
      </c>
      <c r="H225" s="184">
        <f>'DTC US&amp;CA - P&amp;L'!H193</f>
        <v>8</v>
      </c>
      <c r="I225" s="184">
        <f>'DTC US&amp;CA - P&amp;L'!I193</f>
        <v>9</v>
      </c>
      <c r="J225" s="184">
        <f>'DTC US&amp;CA - P&amp;L'!J193</f>
        <v>6</v>
      </c>
      <c r="K225" s="184">
        <f>'DTC US&amp;CA - P&amp;L'!K193</f>
        <v>14</v>
      </c>
      <c r="L225" s="184">
        <f>'DTC US&amp;CA - P&amp;L'!L193</f>
        <v>11</v>
      </c>
      <c r="M225" s="184">
        <f>'DTC US&amp;CA - P&amp;L'!M193</f>
        <v>19</v>
      </c>
      <c r="N225" s="184">
        <f>'DTC US&amp;CA - P&amp;L'!N193</f>
        <v>7</v>
      </c>
      <c r="O225" s="184">
        <f>'DTC US&amp;CA - P&amp;L'!O193</f>
        <v>10</v>
      </c>
      <c r="P225" s="184">
        <f>'DTC US&amp;CA - P&amp;L'!P193</f>
        <v>8</v>
      </c>
      <c r="Q225" s="184">
        <f>'DTC US&amp;CA - P&amp;L'!Q193</f>
        <v>7</v>
      </c>
      <c r="R225" s="184">
        <f>'DTC US&amp;CA - P&amp;L'!R193</f>
        <v>7</v>
      </c>
      <c r="S225" s="184">
        <f>'DTC US&amp;CA - P&amp;L'!S193</f>
        <v>11</v>
      </c>
      <c r="T225" s="184">
        <f>'DTC US&amp;CA - P&amp;L'!T193</f>
        <v>9</v>
      </c>
      <c r="U225" s="184">
        <f>'DTC US&amp;CA - P&amp;L'!U193</f>
        <v>3</v>
      </c>
      <c r="V225" s="184">
        <f>'DTC US&amp;CA - P&amp;L'!V193</f>
        <v>9</v>
      </c>
      <c r="W225" s="184">
        <f>'DTC US&amp;CA - P&amp;L'!W193</f>
        <v>10</v>
      </c>
      <c r="X225" s="184">
        <f>'DTC US&amp;CA - P&amp;L'!X193</f>
        <v>8</v>
      </c>
      <c r="Y225" s="184">
        <f>'DTC US&amp;CA - P&amp;L'!Y193</f>
        <v>8</v>
      </c>
      <c r="Z225" s="184">
        <f>'DTC US&amp;CA - P&amp;L'!Z193</f>
        <v>7</v>
      </c>
      <c r="AA225" s="184">
        <f>'DTC US&amp;CA - P&amp;L'!AA193</f>
        <v>12</v>
      </c>
      <c r="AB225" s="184">
        <f>'DTC US&amp;CA - P&amp;L'!AB193</f>
        <v>6</v>
      </c>
      <c r="AC225" s="184">
        <f>'DTC US&amp;CA - P&amp;L'!AC193</f>
        <v>13</v>
      </c>
      <c r="AD225" s="184">
        <f>'DTC US&amp;CA - P&amp;L'!AD193</f>
        <v>5</v>
      </c>
      <c r="AE225" s="184">
        <f>'DTC US&amp;CA - P&amp;L'!AE193</f>
        <v>11</v>
      </c>
      <c r="AF225" s="184">
        <f>'DTC US&amp;CA - P&amp;L'!AF193</f>
        <v>10</v>
      </c>
      <c r="AG225" s="177">
        <f t="shared" si="67"/>
        <v>300</v>
      </c>
    </row>
    <row r="226" outlineLevel="1">
      <c r="A226" s="200" t="s">
        <v>345</v>
      </c>
      <c r="B226" s="184">
        <f>'DTC US&amp;CA - P&amp;L'!B194</f>
        <v>3</v>
      </c>
      <c r="C226" s="184">
        <f>'DTC US&amp;CA - P&amp;L'!C194</f>
        <v>1</v>
      </c>
      <c r="D226" s="184">
        <f>'DTC US&amp;CA - P&amp;L'!D194</f>
        <v>1</v>
      </c>
      <c r="E226" s="184">
        <f>'DTC US&amp;CA - P&amp;L'!E194</f>
        <v>2</v>
      </c>
      <c r="F226" s="184">
        <f>'DTC US&amp;CA - P&amp;L'!F194</f>
        <v>0</v>
      </c>
      <c r="G226" s="184">
        <f>'DTC US&amp;CA - P&amp;L'!G194</f>
        <v>1</v>
      </c>
      <c r="H226" s="184">
        <f>'DTC US&amp;CA - P&amp;L'!H194</f>
        <v>0</v>
      </c>
      <c r="I226" s="184">
        <f>'DTC US&amp;CA - P&amp;L'!I194</f>
        <v>1</v>
      </c>
      <c r="J226" s="184">
        <f>'DTC US&amp;CA - P&amp;L'!J194</f>
        <v>1</v>
      </c>
      <c r="K226" s="184">
        <f>'DTC US&amp;CA - P&amp;L'!K194</f>
        <v>0</v>
      </c>
      <c r="L226" s="184">
        <f>'DTC US&amp;CA - P&amp;L'!L194</f>
        <v>1</v>
      </c>
      <c r="M226" s="184">
        <f>'DTC US&amp;CA - P&amp;L'!M194</f>
        <v>2</v>
      </c>
      <c r="N226" s="184">
        <f>'DTC US&amp;CA - P&amp;L'!N194</f>
        <v>1</v>
      </c>
      <c r="O226" s="184">
        <f>'DTC US&amp;CA - P&amp;L'!O194</f>
        <v>1</v>
      </c>
      <c r="P226" s="184">
        <f>'DTC US&amp;CA - P&amp;L'!P194</f>
        <v>0</v>
      </c>
      <c r="Q226" s="184">
        <f>'DTC US&amp;CA - P&amp;L'!Q194</f>
        <v>0</v>
      </c>
      <c r="R226" s="184">
        <f>'DTC US&amp;CA - P&amp;L'!R194</f>
        <v>1</v>
      </c>
      <c r="S226" s="184">
        <f>'DTC US&amp;CA - P&amp;L'!S194</f>
        <v>0</v>
      </c>
      <c r="T226" s="184">
        <f>'DTC US&amp;CA - P&amp;L'!T194</f>
        <v>1</v>
      </c>
      <c r="U226" s="184">
        <f>'DTC US&amp;CA - P&amp;L'!U194</f>
        <v>0</v>
      </c>
      <c r="V226" s="184">
        <f>'DTC US&amp;CA - P&amp;L'!V194</f>
        <v>0</v>
      </c>
      <c r="W226" s="184">
        <f>'DTC US&amp;CA - P&amp;L'!W194</f>
        <v>0</v>
      </c>
      <c r="X226" s="184">
        <f>'DTC US&amp;CA - P&amp;L'!X194</f>
        <v>2</v>
      </c>
      <c r="Y226" s="184">
        <f>'DTC US&amp;CA - P&amp;L'!Y194</f>
        <v>0</v>
      </c>
      <c r="Z226" s="184">
        <f>'DTC US&amp;CA - P&amp;L'!Z194</f>
        <v>0</v>
      </c>
      <c r="AA226" s="184">
        <f>'DTC US&amp;CA - P&amp;L'!AA194</f>
        <v>0</v>
      </c>
      <c r="AB226" s="184">
        <f>'DTC US&amp;CA - P&amp;L'!AB194</f>
        <v>1</v>
      </c>
      <c r="AC226" s="184">
        <f>'DTC US&amp;CA - P&amp;L'!AC194</f>
        <v>1</v>
      </c>
      <c r="AD226" s="184">
        <f>'DTC US&amp;CA - P&amp;L'!AD194</f>
        <v>0</v>
      </c>
      <c r="AE226" s="184">
        <f>'DTC US&amp;CA - P&amp;L'!AE194</f>
        <v>1</v>
      </c>
      <c r="AF226" s="184">
        <f>'DTC US&amp;CA - P&amp;L'!AF194</f>
        <v>0</v>
      </c>
      <c r="AG226" s="177">
        <f t="shared" si="67"/>
        <v>22</v>
      </c>
    </row>
    <row r="227" outlineLevel="1">
      <c r="A227" s="200" t="s">
        <v>346</v>
      </c>
      <c r="B227" s="184">
        <f>'DTC US&amp;CA - P&amp;L'!B195</f>
        <v>0</v>
      </c>
      <c r="C227" s="184">
        <f>'DTC US&amp;CA - P&amp;L'!C195</f>
        <v>0</v>
      </c>
      <c r="D227" s="184">
        <f>'DTC US&amp;CA - P&amp;L'!D195</f>
        <v>0</v>
      </c>
      <c r="E227" s="184">
        <f>'DTC US&amp;CA - P&amp;L'!E195</f>
        <v>0</v>
      </c>
      <c r="F227" s="184">
        <f>'DTC US&amp;CA - P&amp;L'!F195</f>
        <v>0</v>
      </c>
      <c r="G227" s="184">
        <f>'DTC US&amp;CA - P&amp;L'!G195</f>
        <v>0</v>
      </c>
      <c r="H227" s="184">
        <f>'DTC US&amp;CA - P&amp;L'!H195</f>
        <v>0</v>
      </c>
      <c r="I227" s="184">
        <f>'DTC US&amp;CA - P&amp;L'!I195</f>
        <v>0</v>
      </c>
      <c r="J227" s="184">
        <f>'DTC US&amp;CA - P&amp;L'!J195</f>
        <v>0</v>
      </c>
      <c r="K227" s="184">
        <f>'DTC US&amp;CA - P&amp;L'!K195</f>
        <v>0</v>
      </c>
      <c r="L227" s="184">
        <f>'DTC US&amp;CA - P&amp;L'!L195</f>
        <v>0</v>
      </c>
      <c r="M227" s="184">
        <f>'DTC US&amp;CA - P&amp;L'!M195</f>
        <v>0</v>
      </c>
      <c r="N227" s="184">
        <f>'DTC US&amp;CA - P&amp;L'!N195</f>
        <v>0</v>
      </c>
      <c r="O227" s="184">
        <f>'DTC US&amp;CA - P&amp;L'!O195</f>
        <v>0</v>
      </c>
      <c r="P227" s="184">
        <f>'DTC US&amp;CA - P&amp;L'!P195</f>
        <v>0</v>
      </c>
      <c r="Q227" s="184">
        <f>'DTC US&amp;CA - P&amp;L'!Q195</f>
        <v>0</v>
      </c>
      <c r="R227" s="184">
        <f>'DTC US&amp;CA - P&amp;L'!R195</f>
        <v>0</v>
      </c>
      <c r="S227" s="184">
        <f>'DTC US&amp;CA - P&amp;L'!S195</f>
        <v>0</v>
      </c>
      <c r="T227" s="184">
        <f>'DTC US&amp;CA - P&amp;L'!T195</f>
        <v>0</v>
      </c>
      <c r="U227" s="184">
        <f>'DTC US&amp;CA - P&amp;L'!U195</f>
        <v>0</v>
      </c>
      <c r="V227" s="184">
        <f>'DTC US&amp;CA - P&amp;L'!V195</f>
        <v>0</v>
      </c>
      <c r="W227" s="184">
        <f>'DTC US&amp;CA - P&amp;L'!W195</f>
        <v>0</v>
      </c>
      <c r="X227" s="184">
        <f>'DTC US&amp;CA - P&amp;L'!X195</f>
        <v>0</v>
      </c>
      <c r="Y227" s="184">
        <f>'DTC US&amp;CA - P&amp;L'!Y195</f>
        <v>0</v>
      </c>
      <c r="Z227" s="184">
        <f>'DTC US&amp;CA - P&amp;L'!Z195</f>
        <v>0</v>
      </c>
      <c r="AA227" s="184">
        <f>'DTC US&amp;CA - P&amp;L'!AA195</f>
        <v>0</v>
      </c>
      <c r="AB227" s="184">
        <f>'DTC US&amp;CA - P&amp;L'!AB195</f>
        <v>0</v>
      </c>
      <c r="AC227" s="184">
        <f>'DTC US&amp;CA - P&amp;L'!AC195</f>
        <v>0</v>
      </c>
      <c r="AD227" s="184">
        <f>'DTC US&amp;CA - P&amp;L'!AD195</f>
        <v>0</v>
      </c>
      <c r="AE227" s="184">
        <f>'DTC US&amp;CA - P&amp;L'!AE195</f>
        <v>0</v>
      </c>
      <c r="AF227" s="184">
        <f>'DTC US&amp;CA - P&amp;L'!AF195</f>
        <v>0</v>
      </c>
      <c r="AG227" s="177">
        <f t="shared" si="67"/>
        <v>0</v>
      </c>
    </row>
    <row r="228" outlineLevel="1">
      <c r="A228" s="200" t="s">
        <v>233</v>
      </c>
      <c r="B228" s="184">
        <f>'DTC US&amp;CA - P&amp;L'!B196</f>
        <v>6</v>
      </c>
      <c r="C228" s="184">
        <f>'DTC US&amp;CA - P&amp;L'!C196</f>
        <v>2</v>
      </c>
      <c r="D228" s="184">
        <f>'DTC US&amp;CA - P&amp;L'!D196</f>
        <v>5</v>
      </c>
      <c r="E228" s="184">
        <f>'DTC US&amp;CA - P&amp;L'!E196</f>
        <v>3</v>
      </c>
      <c r="F228" s="184">
        <f>'DTC US&amp;CA - P&amp;L'!F196</f>
        <v>3</v>
      </c>
      <c r="G228" s="184">
        <f>'DTC US&amp;CA - P&amp;L'!G196</f>
        <v>2</v>
      </c>
      <c r="H228" s="184">
        <f>'DTC US&amp;CA - P&amp;L'!H196</f>
        <v>4</v>
      </c>
      <c r="I228" s="184">
        <f>'DTC US&amp;CA - P&amp;L'!I196</f>
        <v>1</v>
      </c>
      <c r="J228" s="184">
        <f>'DTC US&amp;CA - P&amp;L'!J196</f>
        <v>5</v>
      </c>
      <c r="K228" s="184">
        <f>'DTC US&amp;CA - P&amp;L'!K196</f>
        <v>9</v>
      </c>
      <c r="L228" s="184">
        <f>'DTC US&amp;CA - P&amp;L'!L196</f>
        <v>4</v>
      </c>
      <c r="M228" s="184">
        <f>'DTC US&amp;CA - P&amp;L'!M196</f>
        <v>4</v>
      </c>
      <c r="N228" s="184">
        <f>'DTC US&amp;CA - P&amp;L'!N196</f>
        <v>1</v>
      </c>
      <c r="O228" s="184">
        <f>'DTC US&amp;CA - P&amp;L'!O196</f>
        <v>2</v>
      </c>
      <c r="P228" s="184">
        <f>'DTC US&amp;CA - P&amp;L'!P196</f>
        <v>1</v>
      </c>
      <c r="Q228" s="184">
        <f>'DTC US&amp;CA - P&amp;L'!Q196</f>
        <v>1</v>
      </c>
      <c r="R228" s="184">
        <f>'DTC US&amp;CA - P&amp;L'!R196</f>
        <v>2</v>
      </c>
      <c r="S228" s="184">
        <f>'DTC US&amp;CA - P&amp;L'!S196</f>
        <v>3</v>
      </c>
      <c r="T228" s="184">
        <f>'DTC US&amp;CA - P&amp;L'!T196</f>
        <v>3</v>
      </c>
      <c r="U228" s="184">
        <f>'DTC US&amp;CA - P&amp;L'!U196</f>
        <v>1</v>
      </c>
      <c r="V228" s="184">
        <f>'DTC US&amp;CA - P&amp;L'!V196</f>
        <v>3</v>
      </c>
      <c r="W228" s="184">
        <f>'DTC US&amp;CA - P&amp;L'!W196</f>
        <v>1</v>
      </c>
      <c r="X228" s="184">
        <f>'DTC US&amp;CA - P&amp;L'!X196</f>
        <v>2</v>
      </c>
      <c r="Y228" s="184">
        <f>'DTC US&amp;CA - P&amp;L'!Y196</f>
        <v>5</v>
      </c>
      <c r="Z228" s="184">
        <f>'DTC US&amp;CA - P&amp;L'!Z196</f>
        <v>1</v>
      </c>
      <c r="AA228" s="184">
        <f>'DTC US&amp;CA - P&amp;L'!AA196</f>
        <v>4</v>
      </c>
      <c r="AB228" s="184">
        <f>'DTC US&amp;CA - P&amp;L'!AB196</f>
        <v>6</v>
      </c>
      <c r="AC228" s="184">
        <f>'DTC US&amp;CA - P&amp;L'!AC196</f>
        <v>5</v>
      </c>
      <c r="AD228" s="184">
        <f>'DTC US&amp;CA - P&amp;L'!AD196</f>
        <v>2</v>
      </c>
      <c r="AE228" s="184">
        <f>'DTC US&amp;CA - P&amp;L'!AE196</f>
        <v>4</v>
      </c>
      <c r="AF228" s="184">
        <f>'DTC US&amp;CA - P&amp;L'!AF196</f>
        <v>1</v>
      </c>
      <c r="AG228" s="177">
        <f t="shared" si="67"/>
        <v>96</v>
      </c>
    </row>
    <row r="229">
      <c r="A229" s="205" t="s">
        <v>234</v>
      </c>
      <c r="B229" s="206">
        <f t="shared" ref="B229:AF229" si="68">SUM(B218:B228)</f>
        <v>275</v>
      </c>
      <c r="C229" s="206">
        <f t="shared" si="68"/>
        <v>210</v>
      </c>
      <c r="D229" s="206">
        <f t="shared" si="68"/>
        <v>200</v>
      </c>
      <c r="E229" s="206">
        <f t="shared" si="68"/>
        <v>217</v>
      </c>
      <c r="F229" s="206">
        <f t="shared" si="68"/>
        <v>246</v>
      </c>
      <c r="G229" s="206">
        <f t="shared" si="68"/>
        <v>142</v>
      </c>
      <c r="H229" s="206">
        <f t="shared" si="68"/>
        <v>148</v>
      </c>
      <c r="I229" s="206">
        <f t="shared" si="68"/>
        <v>148</v>
      </c>
      <c r="J229" s="206">
        <f t="shared" si="68"/>
        <v>177</v>
      </c>
      <c r="K229" s="206">
        <f t="shared" si="68"/>
        <v>177</v>
      </c>
      <c r="L229" s="206">
        <f t="shared" si="68"/>
        <v>143</v>
      </c>
      <c r="M229" s="206">
        <f t="shared" si="68"/>
        <v>215</v>
      </c>
      <c r="N229" s="206">
        <f t="shared" si="68"/>
        <v>122</v>
      </c>
      <c r="O229" s="206">
        <f t="shared" si="68"/>
        <v>137</v>
      </c>
      <c r="P229" s="206">
        <f t="shared" si="68"/>
        <v>76</v>
      </c>
      <c r="Q229" s="206">
        <f t="shared" si="68"/>
        <v>87</v>
      </c>
      <c r="R229" s="206">
        <f t="shared" si="68"/>
        <v>82</v>
      </c>
      <c r="S229" s="206">
        <f t="shared" si="68"/>
        <v>135</v>
      </c>
      <c r="T229" s="206">
        <f t="shared" si="68"/>
        <v>135</v>
      </c>
      <c r="U229" s="206">
        <f t="shared" si="68"/>
        <v>122</v>
      </c>
      <c r="V229" s="206">
        <f t="shared" si="68"/>
        <v>90</v>
      </c>
      <c r="W229" s="206">
        <f t="shared" si="68"/>
        <v>141</v>
      </c>
      <c r="X229" s="206">
        <f t="shared" si="68"/>
        <v>244</v>
      </c>
      <c r="Y229" s="206">
        <f t="shared" si="68"/>
        <v>283</v>
      </c>
      <c r="Z229" s="206">
        <f t="shared" si="68"/>
        <v>305</v>
      </c>
      <c r="AA229" s="206">
        <f t="shared" si="68"/>
        <v>370</v>
      </c>
      <c r="AB229" s="206">
        <f t="shared" si="68"/>
        <v>221</v>
      </c>
      <c r="AC229" s="206">
        <f t="shared" si="68"/>
        <v>229</v>
      </c>
      <c r="AD229" s="206">
        <f t="shared" si="68"/>
        <v>212</v>
      </c>
      <c r="AE229" s="206">
        <f t="shared" si="68"/>
        <v>201</v>
      </c>
      <c r="AF229" s="206">
        <f t="shared" si="68"/>
        <v>165</v>
      </c>
      <c r="AG229" s="177">
        <f t="shared" si="67"/>
        <v>5655</v>
      </c>
    </row>
    <row r="230">
      <c r="A230" s="127"/>
      <c r="B230" s="152"/>
      <c r="C230" s="152"/>
      <c r="D230" s="152"/>
      <c r="E230" s="152"/>
      <c r="F230" s="152"/>
      <c r="G230" s="152"/>
      <c r="H230" s="152"/>
      <c r="I230" s="120"/>
      <c r="J230" s="120"/>
      <c r="K230" s="120"/>
      <c r="L230" s="120"/>
      <c r="M230" s="120"/>
      <c r="N230" s="120"/>
      <c r="O230" s="120"/>
      <c r="P230" s="120"/>
      <c r="Q230" s="120"/>
      <c r="R230" s="120"/>
      <c r="S230" s="120"/>
      <c r="T230" s="120"/>
      <c r="U230" s="120"/>
      <c r="V230" s="120"/>
      <c r="W230" s="120"/>
      <c r="X230" s="120"/>
      <c r="Y230" s="120"/>
      <c r="Z230" s="120"/>
      <c r="AA230" s="120"/>
      <c r="AB230" s="120"/>
      <c r="AC230" s="120"/>
      <c r="AD230" s="120"/>
      <c r="AE230" s="120"/>
      <c r="AF230" s="120"/>
      <c r="AG230" s="177"/>
    </row>
    <row r="231">
      <c r="A231" s="200" t="s">
        <v>347</v>
      </c>
      <c r="B231" s="201"/>
      <c r="C231" s="201"/>
      <c r="D231" s="202"/>
      <c r="E231" s="202"/>
      <c r="F231" s="202"/>
      <c r="G231" s="202"/>
      <c r="H231" s="202"/>
      <c r="I231" s="202"/>
      <c r="J231" s="202"/>
      <c r="K231" s="201"/>
      <c r="L231" s="201"/>
      <c r="M231" s="201"/>
      <c r="N231" s="201"/>
      <c r="O231" s="201"/>
      <c r="P231" s="201"/>
      <c r="Q231" s="201"/>
      <c r="R231" s="201"/>
      <c r="S231" s="201"/>
      <c r="T231" s="201"/>
      <c r="U231" s="201"/>
      <c r="V231" s="201"/>
      <c r="W231" s="201"/>
      <c r="X231" s="201"/>
      <c r="Y231" s="201"/>
      <c r="Z231" s="201"/>
      <c r="AA231" s="201"/>
      <c r="AB231" s="201"/>
      <c r="AC231" s="201"/>
      <c r="AD231" s="201"/>
      <c r="AE231" s="201"/>
      <c r="AF231" s="201"/>
      <c r="AG231" s="177"/>
    </row>
    <row r="232" outlineLevel="1">
      <c r="A232" s="200" t="s">
        <v>337</v>
      </c>
      <c r="B232" s="204">
        <f>'DTC EU - P&amp;L'!B200</f>
        <v>0</v>
      </c>
      <c r="C232" s="204">
        <f>'DTC EU - P&amp;L'!C200</f>
        <v>2</v>
      </c>
      <c r="D232" s="204">
        <f>'DTC EU - P&amp;L'!D200</f>
        <v>2</v>
      </c>
      <c r="E232" s="204">
        <f>'DTC EU - P&amp;L'!E200</f>
        <v>0</v>
      </c>
      <c r="F232" s="204">
        <f>'DTC EU - P&amp;L'!F200</f>
        <v>0</v>
      </c>
      <c r="G232" s="204">
        <f>'DTC EU - P&amp;L'!G200</f>
        <v>2</v>
      </c>
      <c r="H232" s="204">
        <f>'DTC EU - P&amp;L'!H200</f>
        <v>3</v>
      </c>
      <c r="I232" s="204">
        <f>'DTC EU - P&amp;L'!I200</f>
        <v>1</v>
      </c>
      <c r="J232" s="204">
        <f>'DTC EU - P&amp;L'!J200</f>
        <v>2</v>
      </c>
      <c r="K232" s="204">
        <f>'DTC EU - P&amp;L'!K200</f>
        <v>1</v>
      </c>
      <c r="L232" s="204">
        <f>'DTC EU - P&amp;L'!L200</f>
        <v>0</v>
      </c>
      <c r="M232" s="204">
        <f>'DTC EU - P&amp;L'!M200</f>
        <v>4</v>
      </c>
      <c r="N232" s="204">
        <f>'DTC EU - P&amp;L'!N200</f>
        <v>1</v>
      </c>
      <c r="O232" s="204">
        <f>'DTC EU - P&amp;L'!O200</f>
        <v>0</v>
      </c>
      <c r="P232" s="204">
        <f>'DTC EU - P&amp;L'!P200</f>
        <v>0</v>
      </c>
      <c r="Q232" s="204">
        <f>'DTC EU - P&amp;L'!Q200</f>
        <v>0</v>
      </c>
      <c r="R232" s="204">
        <f>'DTC EU - P&amp;L'!R200</f>
        <v>3</v>
      </c>
      <c r="S232" s="204">
        <f>'DTC EU - P&amp;L'!S200</f>
        <v>14</v>
      </c>
      <c r="T232" s="204">
        <f>'DTC EU - P&amp;L'!T200</f>
        <v>6</v>
      </c>
      <c r="U232" s="204">
        <f>'DTC EU - P&amp;L'!U200</f>
        <v>0</v>
      </c>
      <c r="V232" s="204">
        <f>'DTC EU - P&amp;L'!V200</f>
        <v>3</v>
      </c>
      <c r="W232" s="204">
        <f>'DTC EU - P&amp;L'!W200</f>
        <v>3</v>
      </c>
      <c r="X232" s="204">
        <f>'DTC EU - P&amp;L'!X200</f>
        <v>1</v>
      </c>
      <c r="Y232" s="204">
        <f>'DTC EU - P&amp;L'!Y200</f>
        <v>1</v>
      </c>
      <c r="Z232" s="204">
        <f>'DTC EU - P&amp;L'!Z200</f>
        <v>5</v>
      </c>
      <c r="AA232" s="204">
        <f>'DTC EU - P&amp;L'!AA200</f>
        <v>7</v>
      </c>
      <c r="AB232" s="204">
        <f>'DTC EU - P&amp;L'!AB200</f>
        <v>5</v>
      </c>
      <c r="AC232" s="204">
        <f>'DTC EU - P&amp;L'!AC200</f>
        <v>3</v>
      </c>
      <c r="AD232" s="204">
        <f>'DTC EU - P&amp;L'!AD200</f>
        <v>4</v>
      </c>
      <c r="AE232" s="204">
        <f>'DTC EU - P&amp;L'!AE200</f>
        <v>2</v>
      </c>
      <c r="AF232" s="204">
        <f>'DTC EU - P&amp;L'!AF200</f>
        <v>1</v>
      </c>
      <c r="AG232" s="177">
        <f t="shared" ref="AG232:AG243" si="69">SUM(B232:AF232)</f>
        <v>76</v>
      </c>
    </row>
    <row r="233" outlineLevel="1">
      <c r="A233" s="200" t="s">
        <v>338</v>
      </c>
      <c r="B233" s="204">
        <f>'DTC EU - P&amp;L'!B201</f>
        <v>1</v>
      </c>
      <c r="C233" s="204">
        <f>'DTC EU - P&amp;L'!C201</f>
        <v>3</v>
      </c>
      <c r="D233" s="204">
        <f>'DTC EU - P&amp;L'!D201</f>
        <v>3</v>
      </c>
      <c r="E233" s="204">
        <f>'DTC EU - P&amp;L'!E201</f>
        <v>4</v>
      </c>
      <c r="F233" s="204">
        <f>'DTC EU - P&amp;L'!F201</f>
        <v>0</v>
      </c>
      <c r="G233" s="204">
        <f>'DTC EU - P&amp;L'!G201</f>
        <v>1</v>
      </c>
      <c r="H233" s="204">
        <f>'DTC EU - P&amp;L'!H201</f>
        <v>0</v>
      </c>
      <c r="I233" s="204">
        <f>'DTC EU - P&amp;L'!I201</f>
        <v>0</v>
      </c>
      <c r="J233" s="204">
        <f>'DTC EU - P&amp;L'!J201</f>
        <v>3</v>
      </c>
      <c r="K233" s="204">
        <f>'DTC EU - P&amp;L'!K201</f>
        <v>0</v>
      </c>
      <c r="L233" s="204">
        <f>'DTC EU - P&amp;L'!L201</f>
        <v>1</v>
      </c>
      <c r="M233" s="204">
        <f>'DTC EU - P&amp;L'!M201</f>
        <v>1</v>
      </c>
      <c r="N233" s="204">
        <f>'DTC EU - P&amp;L'!N201</f>
        <v>1</v>
      </c>
      <c r="O233" s="204">
        <f>'DTC EU - P&amp;L'!O201</f>
        <v>1</v>
      </c>
      <c r="P233" s="204">
        <f>'DTC EU - P&amp;L'!P201</f>
        <v>0</v>
      </c>
      <c r="Q233" s="204">
        <f>'DTC EU - P&amp;L'!Q201</f>
        <v>3</v>
      </c>
      <c r="R233" s="204">
        <f>'DTC EU - P&amp;L'!R201</f>
        <v>2</v>
      </c>
      <c r="S233" s="204">
        <f>'DTC EU - P&amp;L'!S201</f>
        <v>21</v>
      </c>
      <c r="T233" s="204">
        <f>'DTC EU - P&amp;L'!T201</f>
        <v>5</v>
      </c>
      <c r="U233" s="204">
        <f>'DTC EU - P&amp;L'!U201</f>
        <v>0</v>
      </c>
      <c r="V233" s="204">
        <f>'DTC EU - P&amp;L'!V201</f>
        <v>0</v>
      </c>
      <c r="W233" s="204">
        <f>'DTC EU - P&amp;L'!W201</f>
        <v>1</v>
      </c>
      <c r="X233" s="204">
        <f>'DTC EU - P&amp;L'!X201</f>
        <v>5</v>
      </c>
      <c r="Y233" s="204">
        <f>'DTC EU - P&amp;L'!Y201</f>
        <v>4</v>
      </c>
      <c r="Z233" s="204">
        <f>'DTC EU - P&amp;L'!Z201</f>
        <v>6</v>
      </c>
      <c r="AA233" s="204">
        <f>'DTC EU - P&amp;L'!AA201</f>
        <v>10</v>
      </c>
      <c r="AB233" s="204">
        <f>'DTC EU - P&amp;L'!AB201</f>
        <v>3</v>
      </c>
      <c r="AC233" s="204">
        <f>'DTC EU - P&amp;L'!AC201</f>
        <v>0</v>
      </c>
      <c r="AD233" s="204">
        <f>'DTC EU - P&amp;L'!AD201</f>
        <v>1</v>
      </c>
      <c r="AE233" s="204">
        <f>'DTC EU - P&amp;L'!AE201</f>
        <v>1</v>
      </c>
      <c r="AF233" s="204">
        <f>'DTC EU - P&amp;L'!AF201</f>
        <v>2</v>
      </c>
      <c r="AG233" s="177">
        <f t="shared" si="69"/>
        <v>83</v>
      </c>
    </row>
    <row r="234" outlineLevel="1">
      <c r="A234" s="200" t="s">
        <v>348</v>
      </c>
      <c r="B234" s="204">
        <f>'DTC EU - P&amp;L'!B202</f>
        <v>1</v>
      </c>
      <c r="C234" s="204">
        <f>'DTC EU - P&amp;L'!C202</f>
        <v>2</v>
      </c>
      <c r="D234" s="204">
        <f>'DTC EU - P&amp;L'!D202</f>
        <v>3</v>
      </c>
      <c r="E234" s="204">
        <f>'DTC EU - P&amp;L'!E202</f>
        <v>1</v>
      </c>
      <c r="F234" s="204">
        <f>'DTC EU - P&amp;L'!F202</f>
        <v>0</v>
      </c>
      <c r="G234" s="204">
        <f>'DTC EU - P&amp;L'!G202</f>
        <v>2</v>
      </c>
      <c r="H234" s="204">
        <f>'DTC EU - P&amp;L'!H202</f>
        <v>0</v>
      </c>
      <c r="I234" s="204">
        <f>'DTC EU - P&amp;L'!I202</f>
        <v>0</v>
      </c>
      <c r="J234" s="204">
        <f>'DTC EU - P&amp;L'!J202</f>
        <v>1</v>
      </c>
      <c r="K234" s="204">
        <f>'DTC EU - P&amp;L'!K202</f>
        <v>0</v>
      </c>
      <c r="L234" s="204">
        <f>'DTC EU - P&amp;L'!L202</f>
        <v>1</v>
      </c>
      <c r="M234" s="204">
        <f>'DTC EU - P&amp;L'!M202</f>
        <v>0</v>
      </c>
      <c r="N234" s="204">
        <f>'DTC EU - P&amp;L'!N202</f>
        <v>1</v>
      </c>
      <c r="O234" s="204">
        <f>'DTC EU - P&amp;L'!O202</f>
        <v>0</v>
      </c>
      <c r="P234" s="204">
        <f>'DTC EU - P&amp;L'!P202</f>
        <v>1</v>
      </c>
      <c r="Q234" s="204">
        <f>'DTC EU - P&amp;L'!Q202</f>
        <v>0</v>
      </c>
      <c r="R234" s="204">
        <f>'DTC EU - P&amp;L'!R202</f>
        <v>1</v>
      </c>
      <c r="S234" s="204">
        <f>'DTC EU - P&amp;L'!S202</f>
        <v>12</v>
      </c>
      <c r="T234" s="204">
        <f>'DTC EU - P&amp;L'!T202</f>
        <v>6</v>
      </c>
      <c r="U234" s="204">
        <f>'DTC EU - P&amp;L'!U202</f>
        <v>0</v>
      </c>
      <c r="V234" s="204">
        <f>'DTC EU - P&amp;L'!V202</f>
        <v>1</v>
      </c>
      <c r="W234" s="204">
        <f>'DTC EU - P&amp;L'!W202</f>
        <v>2</v>
      </c>
      <c r="X234" s="204">
        <f>'DTC EU - P&amp;L'!X202</f>
        <v>2</v>
      </c>
      <c r="Y234" s="204">
        <f>'DTC EU - P&amp;L'!Y202</f>
        <v>2</v>
      </c>
      <c r="Z234" s="204">
        <f>'DTC EU - P&amp;L'!Z202</f>
        <v>5</v>
      </c>
      <c r="AA234" s="204">
        <f>'DTC EU - P&amp;L'!AA202</f>
        <v>9</v>
      </c>
      <c r="AB234" s="204">
        <f>'DTC EU - P&amp;L'!AB202</f>
        <v>4</v>
      </c>
      <c r="AC234" s="204">
        <f>'DTC EU - P&amp;L'!AC202</f>
        <v>0</v>
      </c>
      <c r="AD234" s="204">
        <f>'DTC EU - P&amp;L'!AD202</f>
        <v>2</v>
      </c>
      <c r="AE234" s="204">
        <f>'DTC EU - P&amp;L'!AE202</f>
        <v>2</v>
      </c>
      <c r="AF234" s="204">
        <f>'DTC EU - P&amp;L'!AF202</f>
        <v>1</v>
      </c>
      <c r="AG234" s="177">
        <f t="shared" si="69"/>
        <v>62</v>
      </c>
    </row>
    <row r="235" outlineLevel="1">
      <c r="A235" s="200" t="s">
        <v>349</v>
      </c>
      <c r="B235" s="204">
        <f>'DTC EU - P&amp;L'!B203</f>
        <v>0</v>
      </c>
      <c r="C235" s="204">
        <f>'DTC EU - P&amp;L'!C203</f>
        <v>0</v>
      </c>
      <c r="D235" s="204">
        <f>'DTC EU - P&amp;L'!D203</f>
        <v>0</v>
      </c>
      <c r="E235" s="204">
        <f>'DTC EU - P&amp;L'!E203</f>
        <v>0</v>
      </c>
      <c r="F235" s="204">
        <f>'DTC EU - P&amp;L'!F203</f>
        <v>0</v>
      </c>
      <c r="G235" s="204">
        <f>'DTC EU - P&amp;L'!G203</f>
        <v>0</v>
      </c>
      <c r="H235" s="204">
        <f>'DTC EU - P&amp;L'!H203</f>
        <v>0</v>
      </c>
      <c r="I235" s="204">
        <f>'DTC EU - P&amp;L'!I203</f>
        <v>0</v>
      </c>
      <c r="J235" s="204">
        <f>'DTC EU - P&amp;L'!J203</f>
        <v>0</v>
      </c>
      <c r="K235" s="204">
        <f>'DTC EU - P&amp;L'!K203</f>
        <v>0</v>
      </c>
      <c r="L235" s="204">
        <f>'DTC EU - P&amp;L'!L203</f>
        <v>0</v>
      </c>
      <c r="M235" s="204">
        <f>'DTC EU - P&amp;L'!M203</f>
        <v>0</v>
      </c>
      <c r="N235" s="204">
        <f>'DTC EU - P&amp;L'!N203</f>
        <v>0</v>
      </c>
      <c r="O235" s="204">
        <f>'DTC EU - P&amp;L'!O203</f>
        <v>0</v>
      </c>
      <c r="P235" s="204">
        <f>'DTC EU - P&amp;L'!P203</f>
        <v>0</v>
      </c>
      <c r="Q235" s="204">
        <f>'DTC EU - P&amp;L'!Q203</f>
        <v>0</v>
      </c>
      <c r="R235" s="204">
        <f>'DTC EU - P&amp;L'!R203</f>
        <v>0</v>
      </c>
      <c r="S235" s="204">
        <f>'DTC EU - P&amp;L'!S203</f>
        <v>1</v>
      </c>
      <c r="T235" s="204">
        <f>'DTC EU - P&amp;L'!T203</f>
        <v>1</v>
      </c>
      <c r="U235" s="204">
        <f>'DTC EU - P&amp;L'!U203</f>
        <v>0</v>
      </c>
      <c r="V235" s="204">
        <f>'DTC EU - P&amp;L'!V203</f>
        <v>0</v>
      </c>
      <c r="W235" s="204">
        <f>'DTC EU - P&amp;L'!W203</f>
        <v>0</v>
      </c>
      <c r="X235" s="204">
        <f>'DTC EU - P&amp;L'!X203</f>
        <v>0</v>
      </c>
      <c r="Y235" s="204">
        <f>'DTC EU - P&amp;L'!Y203</f>
        <v>0</v>
      </c>
      <c r="Z235" s="204">
        <f>'DTC EU - P&amp;L'!Z203</f>
        <v>0</v>
      </c>
      <c r="AA235" s="204">
        <f>'DTC EU - P&amp;L'!AA203</f>
        <v>0</v>
      </c>
      <c r="AB235" s="204">
        <f>'DTC EU - P&amp;L'!AB203</f>
        <v>0</v>
      </c>
      <c r="AC235" s="204">
        <f>'DTC EU - P&amp;L'!AC203</f>
        <v>0</v>
      </c>
      <c r="AD235" s="204">
        <f>'DTC EU - P&amp;L'!AD203</f>
        <v>0</v>
      </c>
      <c r="AE235" s="204">
        <f>'DTC EU - P&amp;L'!AE203</f>
        <v>0</v>
      </c>
      <c r="AF235" s="204">
        <f>'DTC EU - P&amp;L'!AF203</f>
        <v>1</v>
      </c>
      <c r="AG235" s="177">
        <f t="shared" si="69"/>
        <v>3</v>
      </c>
    </row>
    <row r="236" outlineLevel="1">
      <c r="A236" s="200" t="s">
        <v>350</v>
      </c>
      <c r="B236" s="204">
        <f>'DTC EU - P&amp;L'!B204</f>
        <v>0</v>
      </c>
      <c r="C236" s="204">
        <f>'DTC EU - P&amp;L'!C204</f>
        <v>0</v>
      </c>
      <c r="D236" s="204">
        <f>'DTC EU - P&amp;L'!D204</f>
        <v>2</v>
      </c>
      <c r="E236" s="204">
        <f>'DTC EU - P&amp;L'!E204</f>
        <v>2</v>
      </c>
      <c r="F236" s="204">
        <f>'DTC EU - P&amp;L'!F204</f>
        <v>0</v>
      </c>
      <c r="G236" s="204">
        <f>'DTC EU - P&amp;L'!G204</f>
        <v>0</v>
      </c>
      <c r="H236" s="204">
        <f>'DTC EU - P&amp;L'!H204</f>
        <v>1</v>
      </c>
      <c r="I236" s="204">
        <f>'DTC EU - P&amp;L'!I204</f>
        <v>1</v>
      </c>
      <c r="J236" s="204">
        <f>'DTC EU - P&amp;L'!J204</f>
        <v>2</v>
      </c>
      <c r="K236" s="204">
        <f>'DTC EU - P&amp;L'!K204</f>
        <v>0</v>
      </c>
      <c r="L236" s="204">
        <f>'DTC EU - P&amp;L'!L204</f>
        <v>0</v>
      </c>
      <c r="M236" s="204">
        <f>'DTC EU - P&amp;L'!M204</f>
        <v>0</v>
      </c>
      <c r="N236" s="204">
        <f>'DTC EU - P&amp;L'!N204</f>
        <v>1</v>
      </c>
      <c r="O236" s="204">
        <f>'DTC EU - P&amp;L'!O204</f>
        <v>0</v>
      </c>
      <c r="P236" s="204">
        <f>'DTC EU - P&amp;L'!P204</f>
        <v>1</v>
      </c>
      <c r="Q236" s="204">
        <f>'DTC EU - P&amp;L'!Q204</f>
        <v>0</v>
      </c>
      <c r="R236" s="204">
        <f>'DTC EU - P&amp;L'!R204</f>
        <v>0</v>
      </c>
      <c r="S236" s="204">
        <f>'DTC EU - P&amp;L'!S204</f>
        <v>22</v>
      </c>
      <c r="T236" s="204">
        <f>'DTC EU - P&amp;L'!T204</f>
        <v>2</v>
      </c>
      <c r="U236" s="204">
        <f>'DTC EU - P&amp;L'!U204</f>
        <v>0</v>
      </c>
      <c r="V236" s="204">
        <f>'DTC EU - P&amp;L'!V204</f>
        <v>1</v>
      </c>
      <c r="W236" s="204">
        <f>'DTC EU - P&amp;L'!W204</f>
        <v>1</v>
      </c>
      <c r="X236" s="204">
        <f>'DTC EU - P&amp;L'!X204</f>
        <v>1</v>
      </c>
      <c r="Y236" s="204">
        <f>'DTC EU - P&amp;L'!Y204</f>
        <v>0</v>
      </c>
      <c r="Z236" s="204">
        <f>'DTC EU - P&amp;L'!Z204</f>
        <v>1</v>
      </c>
      <c r="AA236" s="204">
        <f>'DTC EU - P&amp;L'!AA204</f>
        <v>3</v>
      </c>
      <c r="AB236" s="204">
        <f>'DTC EU - P&amp;L'!AB204</f>
        <v>2</v>
      </c>
      <c r="AC236" s="204">
        <f>'DTC EU - P&amp;L'!AC204</f>
        <v>2</v>
      </c>
      <c r="AD236" s="204">
        <f>'DTC EU - P&amp;L'!AD204</f>
        <v>5</v>
      </c>
      <c r="AE236" s="204">
        <f>'DTC EU - P&amp;L'!AE204</f>
        <v>2</v>
      </c>
      <c r="AF236" s="204">
        <f>'DTC EU - P&amp;L'!AF204</f>
        <v>2</v>
      </c>
      <c r="AG236" s="177">
        <f t="shared" si="69"/>
        <v>54</v>
      </c>
    </row>
    <row r="237" outlineLevel="1">
      <c r="A237" s="200" t="s">
        <v>351</v>
      </c>
      <c r="B237" s="204">
        <f>'DTC EU - P&amp;L'!B205</f>
        <v>0</v>
      </c>
      <c r="C237" s="204">
        <f>'DTC EU - P&amp;L'!C205</f>
        <v>0</v>
      </c>
      <c r="D237" s="204">
        <f>'DTC EU - P&amp;L'!D205</f>
        <v>0</v>
      </c>
      <c r="E237" s="204">
        <f>'DTC EU - P&amp;L'!E205</f>
        <v>0</v>
      </c>
      <c r="F237" s="204">
        <f>'DTC EU - P&amp;L'!F205</f>
        <v>0</v>
      </c>
      <c r="G237" s="204">
        <f>'DTC EU - P&amp;L'!G205</f>
        <v>0</v>
      </c>
      <c r="H237" s="204">
        <f>'DTC EU - P&amp;L'!H205</f>
        <v>0</v>
      </c>
      <c r="I237" s="204">
        <f>'DTC EU - P&amp;L'!I205</f>
        <v>0</v>
      </c>
      <c r="J237" s="204">
        <f>'DTC EU - P&amp;L'!J205</f>
        <v>0</v>
      </c>
      <c r="K237" s="204">
        <f>'DTC EU - P&amp;L'!K205</f>
        <v>0</v>
      </c>
      <c r="L237" s="204">
        <f>'DTC EU - P&amp;L'!L205</f>
        <v>0</v>
      </c>
      <c r="M237" s="204">
        <f>'DTC EU - P&amp;L'!M205</f>
        <v>0</v>
      </c>
      <c r="N237" s="204">
        <f>'DTC EU - P&amp;L'!N205</f>
        <v>0</v>
      </c>
      <c r="O237" s="204">
        <f>'DTC EU - P&amp;L'!O205</f>
        <v>0</v>
      </c>
      <c r="P237" s="204">
        <f>'DTC EU - P&amp;L'!P205</f>
        <v>1</v>
      </c>
      <c r="Q237" s="204">
        <f>'DTC EU - P&amp;L'!Q205</f>
        <v>1</v>
      </c>
      <c r="R237" s="204">
        <f>'DTC EU - P&amp;L'!R205</f>
        <v>0</v>
      </c>
      <c r="S237" s="204">
        <f>'DTC EU - P&amp;L'!S205</f>
        <v>1</v>
      </c>
      <c r="T237" s="204">
        <f>'DTC EU - P&amp;L'!T205</f>
        <v>0</v>
      </c>
      <c r="U237" s="204">
        <f>'DTC EU - P&amp;L'!U205</f>
        <v>0</v>
      </c>
      <c r="V237" s="204">
        <f>'DTC EU - P&amp;L'!V205</f>
        <v>0</v>
      </c>
      <c r="W237" s="204">
        <f>'DTC EU - P&amp;L'!W205</f>
        <v>0</v>
      </c>
      <c r="X237" s="204">
        <f>'DTC EU - P&amp;L'!X205</f>
        <v>0</v>
      </c>
      <c r="Y237" s="204">
        <f>'DTC EU - P&amp;L'!Y205</f>
        <v>0</v>
      </c>
      <c r="Z237" s="204">
        <f>'DTC EU - P&amp;L'!Z205</f>
        <v>0</v>
      </c>
      <c r="AA237" s="204">
        <f>'DTC EU - P&amp;L'!AA205</f>
        <v>0</v>
      </c>
      <c r="AB237" s="204">
        <f>'DTC EU - P&amp;L'!AB205</f>
        <v>0</v>
      </c>
      <c r="AC237" s="204">
        <f>'DTC EU - P&amp;L'!AC205</f>
        <v>0</v>
      </c>
      <c r="AD237" s="204">
        <f>'DTC EU - P&amp;L'!AD205</f>
        <v>0</v>
      </c>
      <c r="AE237" s="204">
        <f>'DTC EU - P&amp;L'!AE205</f>
        <v>1</v>
      </c>
      <c r="AF237" s="204">
        <f>'DTC EU - P&amp;L'!AF205</f>
        <v>0</v>
      </c>
      <c r="AG237" s="177">
        <f t="shared" si="69"/>
        <v>4</v>
      </c>
    </row>
    <row r="238" outlineLevel="1">
      <c r="A238" s="200" t="s">
        <v>352</v>
      </c>
      <c r="B238" s="204">
        <f>'DTC EU - P&amp;L'!B206</f>
        <v>0</v>
      </c>
      <c r="C238" s="204">
        <f>'DTC EU - P&amp;L'!C206</f>
        <v>0</v>
      </c>
      <c r="D238" s="204">
        <f>'DTC EU - P&amp;L'!D206</f>
        <v>0</v>
      </c>
      <c r="E238" s="204">
        <f>'DTC EU - P&amp;L'!E206</f>
        <v>0</v>
      </c>
      <c r="F238" s="204">
        <f>'DTC EU - P&amp;L'!F206</f>
        <v>0</v>
      </c>
      <c r="G238" s="204">
        <f>'DTC EU - P&amp;L'!G206</f>
        <v>0</v>
      </c>
      <c r="H238" s="204">
        <f>'DTC EU - P&amp;L'!H206</f>
        <v>0</v>
      </c>
      <c r="I238" s="204">
        <f>'DTC EU - P&amp;L'!I206</f>
        <v>0</v>
      </c>
      <c r="J238" s="204">
        <f>'DTC EU - P&amp;L'!J206</f>
        <v>0</v>
      </c>
      <c r="K238" s="204">
        <f>'DTC EU - P&amp;L'!K206</f>
        <v>0</v>
      </c>
      <c r="L238" s="204">
        <f>'DTC EU - P&amp;L'!L206</f>
        <v>0</v>
      </c>
      <c r="M238" s="204">
        <f>'DTC EU - P&amp;L'!M206</f>
        <v>0</v>
      </c>
      <c r="N238" s="204">
        <f>'DTC EU - P&amp;L'!N206</f>
        <v>0</v>
      </c>
      <c r="O238" s="204">
        <f>'DTC EU - P&amp;L'!O206</f>
        <v>0</v>
      </c>
      <c r="P238" s="204">
        <f>'DTC EU - P&amp;L'!P206</f>
        <v>0</v>
      </c>
      <c r="Q238" s="204">
        <f>'DTC EU - P&amp;L'!Q206</f>
        <v>0</v>
      </c>
      <c r="R238" s="204">
        <f>'DTC EU - P&amp;L'!R206</f>
        <v>0</v>
      </c>
      <c r="S238" s="204">
        <f>'DTC EU - P&amp;L'!S206</f>
        <v>50</v>
      </c>
      <c r="T238" s="204">
        <f>'DTC EU - P&amp;L'!T206</f>
        <v>0</v>
      </c>
      <c r="U238" s="204">
        <f>'DTC EU - P&amp;L'!U206</f>
        <v>0</v>
      </c>
      <c r="V238" s="204">
        <f>'DTC EU - P&amp;L'!V206</f>
        <v>0</v>
      </c>
      <c r="W238" s="204">
        <f>'DTC EU - P&amp;L'!W206</f>
        <v>0</v>
      </c>
      <c r="X238" s="204">
        <f>'DTC EU - P&amp;L'!X206</f>
        <v>0</v>
      </c>
      <c r="Y238" s="204">
        <f>'DTC EU - P&amp;L'!Y206</f>
        <v>0</v>
      </c>
      <c r="Z238" s="204">
        <f>'DTC EU - P&amp;L'!Z206</f>
        <v>0</v>
      </c>
      <c r="AA238" s="204">
        <f>'DTC EU - P&amp;L'!AA206</f>
        <v>0</v>
      </c>
      <c r="AB238" s="204">
        <f>'DTC EU - P&amp;L'!AB206</f>
        <v>2</v>
      </c>
      <c r="AC238" s="204">
        <f>'DTC EU - P&amp;L'!AC206</f>
        <v>0</v>
      </c>
      <c r="AD238" s="204">
        <f>'DTC EU - P&amp;L'!AD206</f>
        <v>0</v>
      </c>
      <c r="AE238" s="204">
        <f>'DTC EU - P&amp;L'!AE206</f>
        <v>0</v>
      </c>
      <c r="AF238" s="204">
        <f>'DTC EU - P&amp;L'!AF206</f>
        <v>0</v>
      </c>
      <c r="AG238" s="177">
        <f t="shared" si="69"/>
        <v>52</v>
      </c>
    </row>
    <row r="239" outlineLevel="1">
      <c r="A239" s="200" t="s">
        <v>353</v>
      </c>
      <c r="B239" s="204">
        <f>'DTC EU - P&amp;L'!B207</f>
        <v>0</v>
      </c>
      <c r="C239" s="204">
        <f>'DTC EU - P&amp;L'!C207</f>
        <v>0</v>
      </c>
      <c r="D239" s="204">
        <f>'DTC EU - P&amp;L'!D207</f>
        <v>0</v>
      </c>
      <c r="E239" s="204">
        <f>'DTC EU - P&amp;L'!E207</f>
        <v>0</v>
      </c>
      <c r="F239" s="204">
        <f>'DTC EU - P&amp;L'!F207</f>
        <v>0</v>
      </c>
      <c r="G239" s="204">
        <f>'DTC EU - P&amp;L'!G207</f>
        <v>0</v>
      </c>
      <c r="H239" s="204">
        <f>'DTC EU - P&amp;L'!H207</f>
        <v>0</v>
      </c>
      <c r="I239" s="204">
        <f>'DTC EU - P&amp;L'!I207</f>
        <v>0</v>
      </c>
      <c r="J239" s="204">
        <f>'DTC EU - P&amp;L'!J207</f>
        <v>0</v>
      </c>
      <c r="K239" s="204">
        <f>'DTC EU - P&amp;L'!K207</f>
        <v>0</v>
      </c>
      <c r="L239" s="204">
        <f>'DTC EU - P&amp;L'!L207</f>
        <v>0</v>
      </c>
      <c r="M239" s="204">
        <f>'DTC EU - P&amp;L'!M207</f>
        <v>0</v>
      </c>
      <c r="N239" s="204">
        <f>'DTC EU - P&amp;L'!N207</f>
        <v>0</v>
      </c>
      <c r="O239" s="204">
        <f>'DTC EU - P&amp;L'!O207</f>
        <v>0</v>
      </c>
      <c r="P239" s="204">
        <f>'DTC EU - P&amp;L'!P207</f>
        <v>0</v>
      </c>
      <c r="Q239" s="204">
        <f>'DTC EU - P&amp;L'!Q207</f>
        <v>0</v>
      </c>
      <c r="R239" s="204">
        <f>'DTC EU - P&amp;L'!R207</f>
        <v>0</v>
      </c>
      <c r="S239" s="204">
        <f>'DTC EU - P&amp;L'!S207</f>
        <v>11</v>
      </c>
      <c r="T239" s="204">
        <f>'DTC EU - P&amp;L'!T207</f>
        <v>6</v>
      </c>
      <c r="U239" s="204">
        <f>'DTC EU - P&amp;L'!U207</f>
        <v>1</v>
      </c>
      <c r="V239" s="204">
        <f>'DTC EU - P&amp;L'!V207</f>
        <v>2</v>
      </c>
      <c r="W239" s="204">
        <f>'DTC EU - P&amp;L'!W207</f>
        <v>1</v>
      </c>
      <c r="X239" s="204">
        <f>'DTC EU - P&amp;L'!X207</f>
        <v>2</v>
      </c>
      <c r="Y239" s="204">
        <f>'DTC EU - P&amp;L'!Y207</f>
        <v>0</v>
      </c>
      <c r="Z239" s="204">
        <f>'DTC EU - P&amp;L'!Z207</f>
        <v>0</v>
      </c>
      <c r="AA239" s="204">
        <f>'DTC EU - P&amp;L'!AA207</f>
        <v>5</v>
      </c>
      <c r="AB239" s="204">
        <f>'DTC EU - P&amp;L'!AB207</f>
        <v>1</v>
      </c>
      <c r="AC239" s="204">
        <f>'DTC EU - P&amp;L'!AC207</f>
        <v>0</v>
      </c>
      <c r="AD239" s="204">
        <f>'DTC EU - P&amp;L'!AD207</f>
        <v>0</v>
      </c>
      <c r="AE239" s="204">
        <f>'DTC EU - P&amp;L'!AE207</f>
        <v>4</v>
      </c>
      <c r="AF239" s="204">
        <f>'DTC EU - P&amp;L'!AF207</f>
        <v>3</v>
      </c>
      <c r="AG239" s="177">
        <f t="shared" si="69"/>
        <v>36</v>
      </c>
    </row>
    <row r="240" outlineLevel="1">
      <c r="A240" s="200" t="s">
        <v>354</v>
      </c>
      <c r="B240" s="204">
        <f>'DTC EU - P&amp;L'!B208</f>
        <v>0</v>
      </c>
      <c r="C240" s="204">
        <f>'DTC EU - P&amp;L'!C208</f>
        <v>0</v>
      </c>
      <c r="D240" s="204">
        <f>'DTC EU - P&amp;L'!D208</f>
        <v>0</v>
      </c>
      <c r="E240" s="204">
        <f>'DTC EU - P&amp;L'!E208</f>
        <v>0</v>
      </c>
      <c r="F240" s="204">
        <f>'DTC EU - P&amp;L'!F208</f>
        <v>0</v>
      </c>
      <c r="G240" s="204">
        <f>'DTC EU - P&amp;L'!G208</f>
        <v>0</v>
      </c>
      <c r="H240" s="204">
        <f>'DTC EU - P&amp;L'!H208</f>
        <v>0</v>
      </c>
      <c r="I240" s="204">
        <f>'DTC EU - P&amp;L'!I208</f>
        <v>0</v>
      </c>
      <c r="J240" s="204">
        <f>'DTC EU - P&amp;L'!J208</f>
        <v>0</v>
      </c>
      <c r="K240" s="204">
        <f>'DTC EU - P&amp;L'!K208</f>
        <v>0</v>
      </c>
      <c r="L240" s="204">
        <f>'DTC EU - P&amp;L'!L208</f>
        <v>0</v>
      </c>
      <c r="M240" s="204">
        <f>'DTC EU - P&amp;L'!M208</f>
        <v>0</v>
      </c>
      <c r="N240" s="204">
        <f>'DTC EU - P&amp;L'!N208</f>
        <v>0</v>
      </c>
      <c r="O240" s="204">
        <f>'DTC EU - P&amp;L'!O208</f>
        <v>0</v>
      </c>
      <c r="P240" s="204">
        <f>'DTC EU - P&amp;L'!P208</f>
        <v>0</v>
      </c>
      <c r="Q240" s="204">
        <f>'DTC EU - P&amp;L'!Q208</f>
        <v>0</v>
      </c>
      <c r="R240" s="204">
        <f>'DTC EU - P&amp;L'!R208</f>
        <v>0</v>
      </c>
      <c r="S240" s="204">
        <f>'DTC EU - P&amp;L'!S208</f>
        <v>0</v>
      </c>
      <c r="T240" s="204">
        <f>'DTC EU - P&amp;L'!T208</f>
        <v>0</v>
      </c>
      <c r="U240" s="204">
        <f>'DTC EU - P&amp;L'!U208</f>
        <v>0</v>
      </c>
      <c r="V240" s="204">
        <f>'DTC EU - P&amp;L'!V208</f>
        <v>0</v>
      </c>
      <c r="W240" s="204">
        <f>'DTC EU - P&amp;L'!W208</f>
        <v>0</v>
      </c>
      <c r="X240" s="204">
        <f>'DTC EU - P&amp;L'!X208</f>
        <v>0</v>
      </c>
      <c r="Y240" s="204">
        <f>'DTC EU - P&amp;L'!Y208</f>
        <v>0</v>
      </c>
      <c r="Z240" s="204">
        <f>'DTC EU - P&amp;L'!Z208</f>
        <v>0</v>
      </c>
      <c r="AA240" s="204">
        <f>'DTC EU - P&amp;L'!AA208</f>
        <v>0</v>
      </c>
      <c r="AB240" s="204">
        <f>'DTC EU - P&amp;L'!AB208</f>
        <v>0</v>
      </c>
      <c r="AC240" s="204">
        <f>'DTC EU - P&amp;L'!AC208</f>
        <v>0</v>
      </c>
      <c r="AD240" s="204">
        <f>'DTC EU - P&amp;L'!AD208</f>
        <v>0</v>
      </c>
      <c r="AE240" s="204">
        <f>'DTC EU - P&amp;L'!AE208</f>
        <v>0</v>
      </c>
      <c r="AF240" s="204">
        <f>'DTC EU - P&amp;L'!AF208</f>
        <v>0</v>
      </c>
      <c r="AG240" s="177">
        <f t="shared" si="69"/>
        <v>0</v>
      </c>
    </row>
    <row r="241" outlineLevel="1">
      <c r="A241" s="200" t="s">
        <v>355</v>
      </c>
      <c r="B241" s="204">
        <f>'DTC EU - P&amp;L'!B209</f>
        <v>0</v>
      </c>
      <c r="C241" s="204">
        <f>'DTC EU - P&amp;L'!C209</f>
        <v>0</v>
      </c>
      <c r="D241" s="204">
        <f>'DTC EU - P&amp;L'!D209</f>
        <v>0</v>
      </c>
      <c r="E241" s="204">
        <f>'DTC EU - P&amp;L'!E209</f>
        <v>0</v>
      </c>
      <c r="F241" s="204">
        <f>'DTC EU - P&amp;L'!F209</f>
        <v>0</v>
      </c>
      <c r="G241" s="204">
        <f>'DTC EU - P&amp;L'!G209</f>
        <v>0</v>
      </c>
      <c r="H241" s="204">
        <f>'DTC EU - P&amp;L'!H209</f>
        <v>0</v>
      </c>
      <c r="I241" s="204">
        <f>'DTC EU - P&amp;L'!I209</f>
        <v>0</v>
      </c>
      <c r="J241" s="204">
        <f>'DTC EU - P&amp;L'!J209</f>
        <v>0</v>
      </c>
      <c r="K241" s="204">
        <f>'DTC EU - P&amp;L'!K209</f>
        <v>0</v>
      </c>
      <c r="L241" s="204">
        <f>'DTC EU - P&amp;L'!L209</f>
        <v>0</v>
      </c>
      <c r="M241" s="204">
        <f>'DTC EU - P&amp;L'!M209</f>
        <v>0</v>
      </c>
      <c r="N241" s="204">
        <f>'DTC EU - P&amp;L'!N209</f>
        <v>0</v>
      </c>
      <c r="O241" s="204">
        <f>'DTC EU - P&amp;L'!O209</f>
        <v>0</v>
      </c>
      <c r="P241" s="204">
        <f>'DTC EU - P&amp;L'!P209</f>
        <v>0</v>
      </c>
      <c r="Q241" s="204">
        <f>'DTC EU - P&amp;L'!Q209</f>
        <v>0</v>
      </c>
      <c r="R241" s="204">
        <f>'DTC EU - P&amp;L'!R209</f>
        <v>0</v>
      </c>
      <c r="S241" s="204">
        <f>'DTC EU - P&amp;L'!S209</f>
        <v>0</v>
      </c>
      <c r="T241" s="204">
        <f>'DTC EU - P&amp;L'!T209</f>
        <v>0</v>
      </c>
      <c r="U241" s="204">
        <f>'DTC EU - P&amp;L'!U209</f>
        <v>0</v>
      </c>
      <c r="V241" s="204">
        <f>'DTC EU - P&amp;L'!V209</f>
        <v>0</v>
      </c>
      <c r="W241" s="204">
        <f>'DTC EU - P&amp;L'!W209</f>
        <v>0</v>
      </c>
      <c r="X241" s="204">
        <f>'DTC EU - P&amp;L'!X209</f>
        <v>0</v>
      </c>
      <c r="Y241" s="204">
        <f>'DTC EU - P&amp;L'!Y209</f>
        <v>0</v>
      </c>
      <c r="Z241" s="204">
        <f>'DTC EU - P&amp;L'!Z209</f>
        <v>0</v>
      </c>
      <c r="AA241" s="204">
        <f>'DTC EU - P&amp;L'!AA209</f>
        <v>0</v>
      </c>
      <c r="AB241" s="204">
        <f>'DTC EU - P&amp;L'!AB209</f>
        <v>0</v>
      </c>
      <c r="AC241" s="204">
        <f>'DTC EU - P&amp;L'!AC209</f>
        <v>0</v>
      </c>
      <c r="AD241" s="204">
        <f>'DTC EU - P&amp;L'!AD209</f>
        <v>0</v>
      </c>
      <c r="AE241" s="204">
        <f>'DTC EU - P&amp;L'!AE209</f>
        <v>0</v>
      </c>
      <c r="AF241" s="204">
        <f>'DTC EU - P&amp;L'!AF209</f>
        <v>0</v>
      </c>
      <c r="AG241" s="177">
        <f t="shared" si="69"/>
        <v>0</v>
      </c>
    </row>
    <row r="242" outlineLevel="1">
      <c r="A242" s="200" t="s">
        <v>233</v>
      </c>
      <c r="B242" s="204">
        <f>'DTC EU - P&amp;L'!B210</f>
        <v>0</v>
      </c>
      <c r="C242" s="204">
        <f>'DTC EU - P&amp;L'!C210</f>
        <v>0</v>
      </c>
      <c r="D242" s="204">
        <f>'DTC EU - P&amp;L'!D210</f>
        <v>0</v>
      </c>
      <c r="E242" s="204">
        <f>'DTC EU - P&amp;L'!E210</f>
        <v>0</v>
      </c>
      <c r="F242" s="204">
        <f>'DTC EU - P&amp;L'!F210</f>
        <v>0</v>
      </c>
      <c r="G242" s="204">
        <f>'DTC EU - P&amp;L'!G210</f>
        <v>0</v>
      </c>
      <c r="H242" s="204">
        <f>'DTC EU - P&amp;L'!H210</f>
        <v>0</v>
      </c>
      <c r="I242" s="204">
        <f>'DTC EU - P&amp;L'!I210</f>
        <v>0</v>
      </c>
      <c r="J242" s="204">
        <f>'DTC EU - P&amp;L'!J210</f>
        <v>0</v>
      </c>
      <c r="K242" s="204">
        <f>'DTC EU - P&amp;L'!K210</f>
        <v>0</v>
      </c>
      <c r="L242" s="204">
        <f>'DTC EU - P&amp;L'!L210</f>
        <v>0</v>
      </c>
      <c r="M242" s="204">
        <f>'DTC EU - P&amp;L'!M210</f>
        <v>0</v>
      </c>
      <c r="N242" s="204">
        <f>'DTC EU - P&amp;L'!N210</f>
        <v>0</v>
      </c>
      <c r="O242" s="204">
        <f>'DTC EU - P&amp;L'!O210</f>
        <v>0</v>
      </c>
      <c r="P242" s="204">
        <f>'DTC EU - P&amp;L'!P210</f>
        <v>0</v>
      </c>
      <c r="Q242" s="204">
        <f>'DTC EU - P&amp;L'!Q210</f>
        <v>0</v>
      </c>
      <c r="R242" s="204">
        <f>'DTC EU - P&amp;L'!R210</f>
        <v>0</v>
      </c>
      <c r="S242" s="204">
        <f>'DTC EU - P&amp;L'!S210</f>
        <v>3</v>
      </c>
      <c r="T242" s="204">
        <f>'DTC EU - P&amp;L'!T210</f>
        <v>0</v>
      </c>
      <c r="U242" s="204">
        <f>'DTC EU - P&amp;L'!U210</f>
        <v>0</v>
      </c>
      <c r="V242" s="204">
        <f>'DTC EU - P&amp;L'!V210</f>
        <v>0</v>
      </c>
      <c r="W242" s="204">
        <f>'DTC EU - P&amp;L'!W210</f>
        <v>0</v>
      </c>
      <c r="X242" s="204">
        <f>'DTC EU - P&amp;L'!X210</f>
        <v>0</v>
      </c>
      <c r="Y242" s="204">
        <f>'DTC EU - P&amp;L'!Y210</f>
        <v>0</v>
      </c>
      <c r="Z242" s="204">
        <f>'DTC EU - P&amp;L'!Z210</f>
        <v>0</v>
      </c>
      <c r="AA242" s="204">
        <f>'DTC EU - P&amp;L'!AA210</f>
        <v>0</v>
      </c>
      <c r="AB242" s="204">
        <f>'DTC EU - P&amp;L'!AB210</f>
        <v>0</v>
      </c>
      <c r="AC242" s="204">
        <f>'DTC EU - P&amp;L'!AC210</f>
        <v>0</v>
      </c>
      <c r="AD242" s="204">
        <f>'DTC EU - P&amp;L'!AD210</f>
        <v>0</v>
      </c>
      <c r="AE242" s="204">
        <f>'DTC EU - P&amp;L'!AE210</f>
        <v>0</v>
      </c>
      <c r="AF242" s="204">
        <f>'DTC EU - P&amp;L'!AF210</f>
        <v>0</v>
      </c>
      <c r="AG242" s="177">
        <f t="shared" si="69"/>
        <v>3</v>
      </c>
    </row>
    <row r="243">
      <c r="A243" s="205" t="s">
        <v>234</v>
      </c>
      <c r="B243" s="206">
        <f t="shared" ref="B243:AF243" si="70">SUM(B232:B242)</f>
        <v>2</v>
      </c>
      <c r="C243" s="206">
        <f t="shared" si="70"/>
        <v>7</v>
      </c>
      <c r="D243" s="206">
        <f t="shared" si="70"/>
        <v>10</v>
      </c>
      <c r="E243" s="206">
        <f t="shared" si="70"/>
        <v>7</v>
      </c>
      <c r="F243" s="206">
        <f t="shared" si="70"/>
        <v>0</v>
      </c>
      <c r="G243" s="206">
        <f t="shared" si="70"/>
        <v>5</v>
      </c>
      <c r="H243" s="206">
        <f t="shared" si="70"/>
        <v>4</v>
      </c>
      <c r="I243" s="206">
        <f t="shared" si="70"/>
        <v>2</v>
      </c>
      <c r="J243" s="206">
        <f t="shared" si="70"/>
        <v>8</v>
      </c>
      <c r="K243" s="206">
        <f t="shared" si="70"/>
        <v>1</v>
      </c>
      <c r="L243" s="206">
        <f t="shared" si="70"/>
        <v>2</v>
      </c>
      <c r="M243" s="206">
        <f t="shared" si="70"/>
        <v>5</v>
      </c>
      <c r="N243" s="206">
        <f t="shared" si="70"/>
        <v>4</v>
      </c>
      <c r="O243" s="206">
        <f t="shared" si="70"/>
        <v>1</v>
      </c>
      <c r="P243" s="206">
        <f t="shared" si="70"/>
        <v>3</v>
      </c>
      <c r="Q243" s="206">
        <f t="shared" si="70"/>
        <v>4</v>
      </c>
      <c r="R243" s="206">
        <f t="shared" si="70"/>
        <v>6</v>
      </c>
      <c r="S243" s="206">
        <f t="shared" si="70"/>
        <v>135</v>
      </c>
      <c r="T243" s="206">
        <f t="shared" si="70"/>
        <v>26</v>
      </c>
      <c r="U243" s="206">
        <f t="shared" si="70"/>
        <v>1</v>
      </c>
      <c r="V243" s="206">
        <f t="shared" si="70"/>
        <v>7</v>
      </c>
      <c r="W243" s="206">
        <f t="shared" si="70"/>
        <v>8</v>
      </c>
      <c r="X243" s="206">
        <f t="shared" si="70"/>
        <v>11</v>
      </c>
      <c r="Y243" s="206">
        <f t="shared" si="70"/>
        <v>7</v>
      </c>
      <c r="Z243" s="206">
        <f t="shared" si="70"/>
        <v>17</v>
      </c>
      <c r="AA243" s="206">
        <f t="shared" si="70"/>
        <v>34</v>
      </c>
      <c r="AB243" s="206">
        <f t="shared" si="70"/>
        <v>17</v>
      </c>
      <c r="AC243" s="206">
        <f t="shared" si="70"/>
        <v>5</v>
      </c>
      <c r="AD243" s="206">
        <f t="shared" si="70"/>
        <v>12</v>
      </c>
      <c r="AE243" s="206">
        <f t="shared" si="70"/>
        <v>12</v>
      </c>
      <c r="AF243" s="206">
        <f t="shared" si="70"/>
        <v>10</v>
      </c>
      <c r="AG243" s="177">
        <f t="shared" si="69"/>
        <v>373</v>
      </c>
    </row>
    <row r="244">
      <c r="A244" s="127"/>
      <c r="B244" s="152"/>
      <c r="C244" s="152"/>
      <c r="D244" s="152"/>
      <c r="E244" s="152"/>
      <c r="F244" s="152"/>
      <c r="G244" s="152"/>
      <c r="H244" s="152"/>
      <c r="I244" s="120"/>
      <c r="J244" s="120"/>
      <c r="K244" s="120"/>
      <c r="L244" s="120"/>
      <c r="M244" s="120"/>
      <c r="N244" s="120"/>
      <c r="O244" s="120"/>
      <c r="P244" s="120"/>
      <c r="Q244" s="120"/>
      <c r="R244" s="120"/>
      <c r="S244" s="120"/>
      <c r="T244" s="120"/>
      <c r="U244" s="120"/>
      <c r="V244" s="120"/>
      <c r="W244" s="120"/>
      <c r="X244" s="120"/>
      <c r="Y244" s="120"/>
      <c r="Z244" s="120"/>
      <c r="AA244" s="120"/>
      <c r="AB244" s="120"/>
      <c r="AC244" s="120"/>
      <c r="AD244" s="120"/>
      <c r="AE244" s="120"/>
      <c r="AF244" s="120"/>
      <c r="AG244" s="177"/>
    </row>
    <row r="245">
      <c r="A245" s="198" t="s">
        <v>356</v>
      </c>
      <c r="B245" s="207"/>
      <c r="C245" s="208"/>
      <c r="D245" s="208"/>
      <c r="E245" s="208"/>
      <c r="F245" s="208"/>
      <c r="G245" s="208"/>
      <c r="H245" s="208"/>
      <c r="I245" s="208"/>
      <c r="J245" s="208"/>
      <c r="K245" s="208"/>
      <c r="L245" s="208"/>
      <c r="M245" s="208"/>
      <c r="N245" s="208"/>
      <c r="O245" s="208"/>
      <c r="P245" s="208"/>
      <c r="Q245" s="208"/>
      <c r="R245" s="208"/>
      <c r="S245" s="208"/>
      <c r="T245" s="208"/>
      <c r="U245" s="208"/>
      <c r="V245" s="208"/>
      <c r="W245" s="208"/>
      <c r="X245" s="208"/>
      <c r="Y245" s="208"/>
      <c r="Z245" s="208"/>
      <c r="AA245" s="208"/>
      <c r="AB245" s="208"/>
      <c r="AC245" s="208"/>
      <c r="AD245" s="208"/>
      <c r="AE245" s="208"/>
      <c r="AF245" s="208"/>
      <c r="AG245" s="177"/>
    </row>
    <row r="246">
      <c r="A246" s="200" t="s">
        <v>312</v>
      </c>
      <c r="B246" s="201"/>
      <c r="C246" s="201"/>
      <c r="D246" s="202"/>
      <c r="E246" s="202"/>
      <c r="F246" s="202"/>
      <c r="G246" s="202"/>
      <c r="H246" s="202"/>
      <c r="I246" s="202"/>
      <c r="J246" s="202"/>
      <c r="K246" s="201"/>
      <c r="L246" s="201"/>
      <c r="M246" s="201"/>
      <c r="N246" s="201"/>
      <c r="O246" s="201"/>
      <c r="P246" s="201"/>
      <c r="Q246" s="201"/>
      <c r="R246" s="201"/>
      <c r="S246" s="201"/>
      <c r="T246" s="201"/>
      <c r="U246" s="201"/>
      <c r="V246" s="201"/>
      <c r="W246" s="201"/>
      <c r="X246" s="201"/>
      <c r="Y246" s="201"/>
      <c r="Z246" s="201"/>
      <c r="AA246" s="201"/>
      <c r="AB246" s="201"/>
      <c r="AC246" s="201"/>
      <c r="AD246" s="201"/>
      <c r="AE246" s="201"/>
      <c r="AF246" s="201"/>
      <c r="AG246" s="209"/>
    </row>
    <row r="247" outlineLevel="1">
      <c r="A247" s="200" t="s">
        <v>357</v>
      </c>
      <c r="B247" s="210">
        <f>'DTC US&amp;CA - P&amp;L'!B215</f>
        <v>11035.09</v>
      </c>
      <c r="C247" s="210">
        <f>'DTC US&amp;CA - P&amp;L'!C215</f>
        <v>10142.44</v>
      </c>
      <c r="D247" s="210">
        <f>'DTC US&amp;CA - P&amp;L'!D215</f>
        <v>7709.38</v>
      </c>
      <c r="E247" s="210">
        <f>'DTC US&amp;CA - P&amp;L'!E215</f>
        <v>4011.32</v>
      </c>
      <c r="F247" s="210">
        <f>'DTC US&amp;CA - P&amp;L'!F215</f>
        <v>5231.92</v>
      </c>
      <c r="G247" s="210">
        <f>'DTC US&amp;CA - P&amp;L'!G215</f>
        <v>3260.37</v>
      </c>
      <c r="H247" s="210">
        <f>'DTC US&amp;CA - P&amp;L'!H215</f>
        <v>4835.37</v>
      </c>
      <c r="I247" s="210">
        <f>'DTC US&amp;CA - P&amp;L'!I215</f>
        <v>4799.48</v>
      </c>
      <c r="J247" s="210">
        <f>'DTC US&amp;CA - P&amp;L'!J215</f>
        <v>6579.11</v>
      </c>
      <c r="K247" s="210">
        <f>'DTC US&amp;CA - P&amp;L'!K215</f>
        <v>5303.43</v>
      </c>
      <c r="L247" s="210">
        <f>'DTC US&amp;CA - P&amp;L'!L215</f>
        <v>5010.36</v>
      </c>
      <c r="M247" s="210">
        <f>'DTC US&amp;CA - P&amp;L'!M215</f>
        <v>3552.33</v>
      </c>
      <c r="N247" s="210">
        <f>'DTC US&amp;CA - P&amp;L'!N215</f>
        <v>2551.88</v>
      </c>
      <c r="O247" s="210">
        <f>'DTC US&amp;CA - P&amp;L'!O215</f>
        <v>2127.31</v>
      </c>
      <c r="P247" s="210">
        <f>'DTC US&amp;CA - P&amp;L'!P215</f>
        <v>2254.34</v>
      </c>
      <c r="Q247" s="210">
        <f>'DTC US&amp;CA - P&amp;L'!Q215</f>
        <v>1409.77</v>
      </c>
      <c r="R247" s="210">
        <f>'DTC US&amp;CA - P&amp;L'!R215</f>
        <v>1386.82</v>
      </c>
      <c r="S247" s="210">
        <f>'DTC US&amp;CA - P&amp;L'!S215</f>
        <v>1293.38</v>
      </c>
      <c r="T247" s="210">
        <f>'DTC US&amp;CA - P&amp;L'!T215</f>
        <v>1116.06</v>
      </c>
      <c r="U247" s="210">
        <f>'DTC US&amp;CA - P&amp;L'!U215</f>
        <v>1157.14</v>
      </c>
      <c r="V247" s="210">
        <f>'DTC US&amp;CA - P&amp;L'!V215</f>
        <v>933.71</v>
      </c>
      <c r="W247" s="210">
        <f>'DTC US&amp;CA - P&amp;L'!W215</f>
        <v>2254.87</v>
      </c>
      <c r="X247" s="210">
        <f>'DTC US&amp;CA - P&amp;L'!X215</f>
        <v>1312.12</v>
      </c>
      <c r="Y247" s="210">
        <f>'DTC US&amp;CA - P&amp;L'!Y215</f>
        <v>804.84</v>
      </c>
      <c r="Z247" s="210">
        <f>'DTC US&amp;CA - P&amp;L'!Z215</f>
        <v>0</v>
      </c>
      <c r="AA247" s="210">
        <f>'DTC US&amp;CA - P&amp;L'!AA215</f>
        <v>1572.99</v>
      </c>
      <c r="AB247" s="210">
        <f>'DTC US&amp;CA - P&amp;L'!AB215</f>
        <v>1927.54</v>
      </c>
      <c r="AC247" s="210">
        <f>'DTC US&amp;CA - P&amp;L'!AC215</f>
        <v>3754.12</v>
      </c>
      <c r="AD247" s="210">
        <f>'DTC US&amp;CA - P&amp;L'!AD215</f>
        <v>2685.09</v>
      </c>
      <c r="AE247" s="210">
        <f>'DTC US&amp;CA - P&amp;L'!AE215</f>
        <v>2854.69</v>
      </c>
      <c r="AF247" s="210">
        <f>'DTC US&amp;CA - P&amp;L'!AF215</f>
        <v>2132</v>
      </c>
      <c r="AG247" s="125">
        <f t="shared" ref="AG247:AG256" si="71">SUM(B247:AF247)</f>
        <v>104999.27</v>
      </c>
    </row>
    <row r="248" outlineLevel="1">
      <c r="A248" s="200" t="s">
        <v>358</v>
      </c>
      <c r="B248" s="210">
        <f>'DTC US&amp;CA - P&amp;L'!B216</f>
        <v>0</v>
      </c>
      <c r="C248" s="210">
        <f>'DTC US&amp;CA - P&amp;L'!C216</f>
        <v>0</v>
      </c>
      <c r="D248" s="210">
        <f>'DTC US&amp;CA - P&amp;L'!D216</f>
        <v>0</v>
      </c>
      <c r="E248" s="210">
        <f>'DTC US&amp;CA - P&amp;L'!E216</f>
        <v>0</v>
      </c>
      <c r="F248" s="210">
        <f>'DTC US&amp;CA - P&amp;L'!F216</f>
        <v>0</v>
      </c>
      <c r="G248" s="210">
        <f>'DTC US&amp;CA - P&amp;L'!G216</f>
        <v>0</v>
      </c>
      <c r="H248" s="210">
        <f>'DTC US&amp;CA - P&amp;L'!H216</f>
        <v>0</v>
      </c>
      <c r="I248" s="210">
        <f>'DTC US&amp;CA - P&amp;L'!I216</f>
        <v>0</v>
      </c>
      <c r="J248" s="210">
        <f>'DTC US&amp;CA - P&amp;L'!J216</f>
        <v>0</v>
      </c>
      <c r="K248" s="210">
        <f>'DTC US&amp;CA - P&amp;L'!K216</f>
        <v>0</v>
      </c>
      <c r="L248" s="210">
        <f>'DTC US&amp;CA - P&amp;L'!L216</f>
        <v>0</v>
      </c>
      <c r="M248" s="210">
        <f>'DTC US&amp;CA - P&amp;L'!M216</f>
        <v>0</v>
      </c>
      <c r="N248" s="210">
        <f>'DTC US&amp;CA - P&amp;L'!N216</f>
        <v>0</v>
      </c>
      <c r="O248" s="210">
        <f>'DTC US&amp;CA - P&amp;L'!O216</f>
        <v>0</v>
      </c>
      <c r="P248" s="210">
        <f>'DTC US&amp;CA - P&amp;L'!P216</f>
        <v>0</v>
      </c>
      <c r="Q248" s="210">
        <f>'DTC US&amp;CA - P&amp;L'!Q216</f>
        <v>0</v>
      </c>
      <c r="R248" s="210">
        <f>'DTC US&amp;CA - P&amp;L'!R216</f>
        <v>0</v>
      </c>
      <c r="S248" s="210">
        <f>'DTC US&amp;CA - P&amp;L'!S216</f>
        <v>0</v>
      </c>
      <c r="T248" s="210">
        <f>'DTC US&amp;CA - P&amp;L'!T216</f>
        <v>0</v>
      </c>
      <c r="U248" s="210">
        <f>'DTC US&amp;CA - P&amp;L'!U216</f>
        <v>0</v>
      </c>
      <c r="V248" s="210">
        <f>'DTC US&amp;CA - P&amp;L'!V216</f>
        <v>0</v>
      </c>
      <c r="W248" s="210">
        <f>'DTC US&amp;CA - P&amp;L'!W216</f>
        <v>0</v>
      </c>
      <c r="X248" s="210">
        <f>'DTC US&amp;CA - P&amp;L'!X216</f>
        <v>0</v>
      </c>
      <c r="Y248" s="210">
        <f>'DTC US&amp;CA - P&amp;L'!Y216</f>
        <v>0</v>
      </c>
      <c r="Z248" s="210">
        <f>'DTC US&amp;CA - P&amp;L'!Z216</f>
        <v>0</v>
      </c>
      <c r="AA248" s="210">
        <f>'DTC US&amp;CA - P&amp;L'!AA216</f>
        <v>0</v>
      </c>
      <c r="AB248" s="210">
        <f>'DTC US&amp;CA - P&amp;L'!AB216</f>
        <v>0</v>
      </c>
      <c r="AC248" s="210">
        <f>'DTC US&amp;CA - P&amp;L'!AC216</f>
        <v>0</v>
      </c>
      <c r="AD248" s="210">
        <f>'DTC US&amp;CA - P&amp;L'!AD216</f>
        <v>0</v>
      </c>
      <c r="AE248" s="210">
        <f>'DTC US&amp;CA - P&amp;L'!AE216</f>
        <v>0</v>
      </c>
      <c r="AF248" s="210">
        <f>'DTC US&amp;CA - P&amp;L'!AF216</f>
        <v>0</v>
      </c>
      <c r="AG248" s="125">
        <f t="shared" si="71"/>
        <v>0</v>
      </c>
    </row>
    <row r="249" outlineLevel="1">
      <c r="A249" s="200" t="s">
        <v>359</v>
      </c>
      <c r="B249" s="210">
        <f>'DTC US&amp;CA - P&amp;L'!B217</f>
        <v>0</v>
      </c>
      <c r="C249" s="210">
        <f>'DTC US&amp;CA - P&amp;L'!C217</f>
        <v>0</v>
      </c>
      <c r="D249" s="210">
        <f>'DTC US&amp;CA - P&amp;L'!D217</f>
        <v>0</v>
      </c>
      <c r="E249" s="210">
        <f>'DTC US&amp;CA - P&amp;L'!E217</f>
        <v>0</v>
      </c>
      <c r="F249" s="210">
        <f>'DTC US&amp;CA - P&amp;L'!F217</f>
        <v>0</v>
      </c>
      <c r="G249" s="210">
        <f>'DTC US&amp;CA - P&amp;L'!G217</f>
        <v>0</v>
      </c>
      <c r="H249" s="210">
        <f>'DTC US&amp;CA - P&amp;L'!H217</f>
        <v>0</v>
      </c>
      <c r="I249" s="210">
        <f>'DTC US&amp;CA - P&amp;L'!I217</f>
        <v>0</v>
      </c>
      <c r="J249" s="210">
        <f>'DTC US&amp;CA - P&amp;L'!J217</f>
        <v>0</v>
      </c>
      <c r="K249" s="210">
        <f>'DTC US&amp;CA - P&amp;L'!K217</f>
        <v>0</v>
      </c>
      <c r="L249" s="210">
        <f>'DTC US&amp;CA - P&amp;L'!L217</f>
        <v>0</v>
      </c>
      <c r="M249" s="210">
        <f>'DTC US&amp;CA - P&amp;L'!M217</f>
        <v>0</v>
      </c>
      <c r="N249" s="210">
        <f>'DTC US&amp;CA - P&amp;L'!N217</f>
        <v>1444.88</v>
      </c>
      <c r="O249" s="210">
        <f>'DTC US&amp;CA - P&amp;L'!O217</f>
        <v>2068.24</v>
      </c>
      <c r="P249" s="210">
        <f>'DTC US&amp;CA - P&amp;L'!P217</f>
        <v>1480.8</v>
      </c>
      <c r="Q249" s="210">
        <f>'DTC US&amp;CA - P&amp;L'!Q217</f>
        <v>1706.1</v>
      </c>
      <c r="R249" s="210">
        <f>'DTC US&amp;CA - P&amp;L'!R217</f>
        <v>900.13</v>
      </c>
      <c r="S249" s="210">
        <f>'DTC US&amp;CA - P&amp;L'!S217</f>
        <v>899.22</v>
      </c>
      <c r="T249" s="210">
        <f>'DTC US&amp;CA - P&amp;L'!T217</f>
        <v>2281.38</v>
      </c>
      <c r="U249" s="210">
        <f>'DTC US&amp;CA - P&amp;L'!U217</f>
        <v>1171.81</v>
      </c>
      <c r="V249" s="210">
        <f>'DTC US&amp;CA - P&amp;L'!V217</f>
        <v>1206.67</v>
      </c>
      <c r="W249" s="210">
        <f>'DTC US&amp;CA - P&amp;L'!W217</f>
        <v>1768.43</v>
      </c>
      <c r="X249" s="210">
        <f>'DTC US&amp;CA - P&amp;L'!X217</f>
        <v>5283.91</v>
      </c>
      <c r="Y249" s="210">
        <f>'DTC US&amp;CA - P&amp;L'!Y217</f>
        <v>3007.34</v>
      </c>
      <c r="Z249" s="210">
        <f>'DTC US&amp;CA - P&amp;L'!Z217</f>
        <v>5963.59</v>
      </c>
      <c r="AA249" s="210">
        <f>'DTC US&amp;CA - P&amp;L'!AA217</f>
        <v>4366.72</v>
      </c>
      <c r="AB249" s="210">
        <f>'DTC US&amp;CA - P&amp;L'!AB217</f>
        <v>3948.96</v>
      </c>
      <c r="AC249" s="210">
        <f>'DTC US&amp;CA - P&amp;L'!AC217</f>
        <v>0</v>
      </c>
      <c r="AD249" s="210">
        <f>'DTC US&amp;CA - P&amp;L'!AD217</f>
        <v>0</v>
      </c>
      <c r="AE249" s="210">
        <f>'DTC US&amp;CA - P&amp;L'!AE217</f>
        <v>0</v>
      </c>
      <c r="AF249" s="210">
        <f>'DTC US&amp;CA - P&amp;L'!AF217</f>
        <v>0</v>
      </c>
      <c r="AG249" s="125">
        <f t="shared" si="71"/>
        <v>37498.18</v>
      </c>
    </row>
    <row r="250" outlineLevel="1">
      <c r="A250" s="200" t="s">
        <v>360</v>
      </c>
      <c r="B250" s="210">
        <f>'DTC US&amp;CA - P&amp;L'!B218</f>
        <v>2093.57</v>
      </c>
      <c r="C250" s="210">
        <f>'DTC US&amp;CA - P&amp;L'!C218</f>
        <v>2266.46</v>
      </c>
      <c r="D250" s="210">
        <f>'DTC US&amp;CA - P&amp;L'!D218</f>
        <v>2068.63</v>
      </c>
      <c r="E250" s="210">
        <f>'DTC US&amp;CA - P&amp;L'!E218</f>
        <v>3561.83</v>
      </c>
      <c r="F250" s="210">
        <f>'DTC US&amp;CA - P&amp;L'!F218</f>
        <v>2553.35</v>
      </c>
      <c r="G250" s="210">
        <f>'DTC US&amp;CA - P&amp;L'!G218</f>
        <v>1727.17</v>
      </c>
      <c r="H250" s="210">
        <f>'DTC US&amp;CA - P&amp;L'!H218</f>
        <v>1120.47</v>
      </c>
      <c r="I250" s="210">
        <f>'DTC US&amp;CA - P&amp;L'!I218</f>
        <v>1175.07</v>
      </c>
      <c r="J250" s="210">
        <f>'DTC US&amp;CA - P&amp;L'!J218</f>
        <v>1718.65</v>
      </c>
      <c r="K250" s="210">
        <f>'DTC US&amp;CA - P&amp;L'!K218</f>
        <v>2320.93</v>
      </c>
      <c r="L250" s="210">
        <f>'DTC US&amp;CA - P&amp;L'!L218</f>
        <v>2659.44</v>
      </c>
      <c r="M250" s="210">
        <f>'DTC US&amp;CA - P&amp;L'!M218</f>
        <v>3270.03</v>
      </c>
      <c r="N250" s="210">
        <f>'DTC US&amp;CA - P&amp;L'!N218</f>
        <v>1203.9</v>
      </c>
      <c r="O250" s="210">
        <f>'DTC US&amp;CA - P&amp;L'!O218</f>
        <v>2487.54</v>
      </c>
      <c r="P250" s="210">
        <f>'DTC US&amp;CA - P&amp;L'!P218</f>
        <v>2347.09</v>
      </c>
      <c r="Q250" s="210">
        <f>'DTC US&amp;CA - P&amp;L'!Q218</f>
        <v>1192.35</v>
      </c>
      <c r="R250" s="210">
        <f>'DTC US&amp;CA - P&amp;L'!R218</f>
        <v>601.25</v>
      </c>
      <c r="S250" s="210">
        <f>'DTC US&amp;CA - P&amp;L'!S218</f>
        <v>905.96</v>
      </c>
      <c r="T250" s="210">
        <f>'DTC US&amp;CA - P&amp;L'!T218</f>
        <v>605.57</v>
      </c>
      <c r="U250" s="210">
        <f>'DTC US&amp;CA - P&amp;L'!U218</f>
        <v>591.48</v>
      </c>
      <c r="V250" s="210">
        <f>'DTC US&amp;CA - P&amp;L'!V218</f>
        <v>1512.54</v>
      </c>
      <c r="W250" s="210">
        <f>'DTC US&amp;CA - P&amp;L'!W218</f>
        <v>2467.81</v>
      </c>
      <c r="X250" s="210">
        <f>'DTC US&amp;CA - P&amp;L'!X218</f>
        <v>2843.4</v>
      </c>
      <c r="Y250" s="210">
        <f>'DTC US&amp;CA - P&amp;L'!Y218</f>
        <v>3570.97</v>
      </c>
      <c r="Z250" s="210">
        <f>'DTC US&amp;CA - P&amp;L'!Z218</f>
        <v>1748.69</v>
      </c>
      <c r="AA250" s="210">
        <f>'DTC US&amp;CA - P&amp;L'!AA218</f>
        <v>2155.69</v>
      </c>
      <c r="AB250" s="210">
        <f>'DTC US&amp;CA - P&amp;L'!AB218</f>
        <v>3578.57</v>
      </c>
      <c r="AC250" s="210">
        <f>'DTC US&amp;CA - P&amp;L'!AC218</f>
        <v>8008.68</v>
      </c>
      <c r="AD250" s="210">
        <f>'DTC US&amp;CA - P&amp;L'!AD218</f>
        <v>5928.52</v>
      </c>
      <c r="AE250" s="210">
        <f>'DTC US&amp;CA - P&amp;L'!AE218</f>
        <v>8507.68</v>
      </c>
      <c r="AF250" s="210">
        <f>'DTC US&amp;CA - P&amp;L'!AF218</f>
        <v>6450.58</v>
      </c>
      <c r="AG250" s="125">
        <f t="shared" si="71"/>
        <v>83243.87</v>
      </c>
    </row>
    <row r="251" outlineLevel="1">
      <c r="A251" s="200" t="s">
        <v>361</v>
      </c>
      <c r="B251" s="210">
        <f>'DTC US&amp;CA - P&amp;L'!B219</f>
        <v>0</v>
      </c>
      <c r="C251" s="210">
        <f>'DTC US&amp;CA - P&amp;L'!C219</f>
        <v>0</v>
      </c>
      <c r="D251" s="210">
        <f>'DTC US&amp;CA - P&amp;L'!D219</f>
        <v>0</v>
      </c>
      <c r="E251" s="210">
        <f>'DTC US&amp;CA - P&amp;L'!E219</f>
        <v>0</v>
      </c>
      <c r="F251" s="210">
        <f>'DTC US&amp;CA - P&amp;L'!F219</f>
        <v>0</v>
      </c>
      <c r="G251" s="210">
        <f>'DTC US&amp;CA - P&amp;L'!G219</f>
        <v>0</v>
      </c>
      <c r="H251" s="210">
        <f>'DTC US&amp;CA - P&amp;L'!H219</f>
        <v>0</v>
      </c>
      <c r="I251" s="210">
        <f>'DTC US&amp;CA - P&amp;L'!I219</f>
        <v>0</v>
      </c>
      <c r="J251" s="210">
        <f>'DTC US&amp;CA - P&amp;L'!J219</f>
        <v>0</v>
      </c>
      <c r="K251" s="210">
        <f>'DTC US&amp;CA - P&amp;L'!K219</f>
        <v>0</v>
      </c>
      <c r="L251" s="210">
        <f>'DTC US&amp;CA - P&amp;L'!L219</f>
        <v>0</v>
      </c>
      <c r="M251" s="210">
        <f>'DTC US&amp;CA - P&amp;L'!M219</f>
        <v>0</v>
      </c>
      <c r="N251" s="210">
        <f>'DTC US&amp;CA - P&amp;L'!N219</f>
        <v>0</v>
      </c>
      <c r="O251" s="210">
        <f>'DTC US&amp;CA - P&amp;L'!O219</f>
        <v>0</v>
      </c>
      <c r="P251" s="210">
        <f>'DTC US&amp;CA - P&amp;L'!P219</f>
        <v>0</v>
      </c>
      <c r="Q251" s="210">
        <f>'DTC US&amp;CA - P&amp;L'!Q219</f>
        <v>0</v>
      </c>
      <c r="R251" s="210">
        <f>'DTC US&amp;CA - P&amp;L'!R219</f>
        <v>0</v>
      </c>
      <c r="S251" s="210">
        <f>'DTC US&amp;CA - P&amp;L'!S219</f>
        <v>0</v>
      </c>
      <c r="T251" s="210">
        <f>'DTC US&amp;CA - P&amp;L'!T219</f>
        <v>0</v>
      </c>
      <c r="U251" s="210">
        <f>'DTC US&amp;CA - P&amp;L'!U219</f>
        <v>0</v>
      </c>
      <c r="V251" s="210">
        <f>'DTC US&amp;CA - P&amp;L'!V219</f>
        <v>0</v>
      </c>
      <c r="W251" s="210">
        <f>'DTC US&amp;CA - P&amp;L'!W219</f>
        <v>0</v>
      </c>
      <c r="X251" s="210">
        <f>'DTC US&amp;CA - P&amp;L'!X219</f>
        <v>0</v>
      </c>
      <c r="Y251" s="210">
        <f>'DTC US&amp;CA - P&amp;L'!Y219</f>
        <v>0</v>
      </c>
      <c r="Z251" s="210">
        <f>'DTC US&amp;CA - P&amp;L'!Z219</f>
        <v>0</v>
      </c>
      <c r="AA251" s="210">
        <f>'DTC US&amp;CA - P&amp;L'!AA219</f>
        <v>0</v>
      </c>
      <c r="AB251" s="210">
        <f>'DTC US&amp;CA - P&amp;L'!AB219</f>
        <v>0</v>
      </c>
      <c r="AC251" s="210">
        <f>'DTC US&amp;CA - P&amp;L'!AC219</f>
        <v>0</v>
      </c>
      <c r="AD251" s="210">
        <f>'DTC US&amp;CA - P&amp;L'!AD219</f>
        <v>0</v>
      </c>
      <c r="AE251" s="210">
        <f>'DTC US&amp;CA - P&amp;L'!AE219</f>
        <v>0</v>
      </c>
      <c r="AF251" s="210">
        <f>'DTC US&amp;CA - P&amp;L'!AF219</f>
        <v>0</v>
      </c>
      <c r="AG251" s="125">
        <f t="shared" si="71"/>
        <v>0</v>
      </c>
    </row>
    <row r="252" outlineLevel="1">
      <c r="A252" s="200" t="s">
        <v>362</v>
      </c>
      <c r="B252" s="210">
        <f>'DTC US&amp;CA - P&amp;L'!B220</f>
        <v>0</v>
      </c>
      <c r="C252" s="210">
        <f>'DTC US&amp;CA - P&amp;L'!C220</f>
        <v>0</v>
      </c>
      <c r="D252" s="210">
        <f>'DTC US&amp;CA - P&amp;L'!D220</f>
        <v>0</v>
      </c>
      <c r="E252" s="210">
        <f>'DTC US&amp;CA - P&amp;L'!E220</f>
        <v>0</v>
      </c>
      <c r="F252" s="210">
        <f>'DTC US&amp;CA - P&amp;L'!F220</f>
        <v>0</v>
      </c>
      <c r="G252" s="210">
        <f>'DTC US&amp;CA - P&amp;L'!G220</f>
        <v>0</v>
      </c>
      <c r="H252" s="210">
        <f>'DTC US&amp;CA - P&amp;L'!H220</f>
        <v>0</v>
      </c>
      <c r="I252" s="210">
        <f>'DTC US&amp;CA - P&amp;L'!I220</f>
        <v>0</v>
      </c>
      <c r="J252" s="210">
        <f>'DTC US&amp;CA - P&amp;L'!J220</f>
        <v>0</v>
      </c>
      <c r="K252" s="210">
        <f>'DTC US&amp;CA - P&amp;L'!K220</f>
        <v>0</v>
      </c>
      <c r="L252" s="210">
        <f>'DTC US&amp;CA - P&amp;L'!L220</f>
        <v>0</v>
      </c>
      <c r="M252" s="210">
        <f>'DTC US&amp;CA - P&amp;L'!M220</f>
        <v>0</v>
      </c>
      <c r="N252" s="210">
        <f>'DTC US&amp;CA - P&amp;L'!N220</f>
        <v>0</v>
      </c>
      <c r="O252" s="210">
        <f>'DTC US&amp;CA - P&amp;L'!O220</f>
        <v>0</v>
      </c>
      <c r="P252" s="210">
        <f>'DTC US&amp;CA - P&amp;L'!P220</f>
        <v>0</v>
      </c>
      <c r="Q252" s="210">
        <f>'DTC US&amp;CA - P&amp;L'!Q220</f>
        <v>0</v>
      </c>
      <c r="R252" s="210">
        <f>'DTC US&amp;CA - P&amp;L'!R220</f>
        <v>0</v>
      </c>
      <c r="S252" s="210">
        <f>'DTC US&amp;CA - P&amp;L'!S220</f>
        <v>0</v>
      </c>
      <c r="T252" s="210">
        <f>'DTC US&amp;CA - P&amp;L'!T220</f>
        <v>0</v>
      </c>
      <c r="U252" s="210">
        <f>'DTC US&amp;CA - P&amp;L'!U220</f>
        <v>0</v>
      </c>
      <c r="V252" s="210">
        <f>'DTC US&amp;CA - P&amp;L'!V220</f>
        <v>0</v>
      </c>
      <c r="W252" s="210">
        <f>'DTC US&amp;CA - P&amp;L'!W220</f>
        <v>0</v>
      </c>
      <c r="X252" s="210">
        <f>'DTC US&amp;CA - P&amp;L'!X220</f>
        <v>0</v>
      </c>
      <c r="Y252" s="210">
        <f>'DTC US&amp;CA - P&amp;L'!Y220</f>
        <v>0</v>
      </c>
      <c r="Z252" s="210">
        <f>'DTC US&amp;CA - P&amp;L'!Z220</f>
        <v>0</v>
      </c>
      <c r="AA252" s="210">
        <f>'DTC US&amp;CA - P&amp;L'!AA220</f>
        <v>0</v>
      </c>
      <c r="AB252" s="210">
        <f>'DTC US&amp;CA - P&amp;L'!AB220</f>
        <v>0</v>
      </c>
      <c r="AC252" s="210">
        <f>'DTC US&amp;CA - P&amp;L'!AC220</f>
        <v>0</v>
      </c>
      <c r="AD252" s="210">
        <f>'DTC US&amp;CA - P&amp;L'!AD220</f>
        <v>0</v>
      </c>
      <c r="AE252" s="210">
        <f>'DTC US&amp;CA - P&amp;L'!AE220</f>
        <v>0</v>
      </c>
      <c r="AF252" s="210">
        <f>'DTC US&amp;CA - P&amp;L'!AF220</f>
        <v>0</v>
      </c>
      <c r="AG252" s="125">
        <f t="shared" si="71"/>
        <v>0</v>
      </c>
    </row>
    <row r="253" outlineLevel="1">
      <c r="A253" s="203" t="s">
        <v>363</v>
      </c>
      <c r="B253" s="210">
        <f>'DTC US&amp;CA - P&amp;L'!B221</f>
        <v>0</v>
      </c>
      <c r="C253" s="210">
        <f>'DTC US&amp;CA - P&amp;L'!C221</f>
        <v>0</v>
      </c>
      <c r="D253" s="210">
        <f>'DTC US&amp;CA - P&amp;L'!D221</f>
        <v>257.64</v>
      </c>
      <c r="E253" s="210">
        <f>'DTC US&amp;CA - P&amp;L'!E221</f>
        <v>710.31</v>
      </c>
      <c r="F253" s="210">
        <f>'DTC US&amp;CA - P&amp;L'!F221</f>
        <v>2790</v>
      </c>
      <c r="G253" s="210">
        <f>'DTC US&amp;CA - P&amp;L'!G221</f>
        <v>1761.8</v>
      </c>
      <c r="H253" s="210">
        <f>'DTC US&amp;CA - P&amp;L'!H221</f>
        <v>3284.64</v>
      </c>
      <c r="I253" s="210">
        <f>'DTC US&amp;CA - P&amp;L'!I221</f>
        <v>2249.2</v>
      </c>
      <c r="J253" s="210">
        <f>'DTC US&amp;CA - P&amp;L'!J221</f>
        <v>1298.56</v>
      </c>
      <c r="K253" s="210">
        <f>'DTC US&amp;CA - P&amp;L'!K221</f>
        <v>1524.33</v>
      </c>
      <c r="L253" s="210">
        <f>'DTC US&amp;CA - P&amp;L'!L221</f>
        <v>1479.32</v>
      </c>
      <c r="M253" s="210">
        <f>'DTC US&amp;CA - P&amp;L'!M221</f>
        <v>1989.57</v>
      </c>
      <c r="N253" s="210">
        <f>'DTC US&amp;CA - P&amp;L'!N221</f>
        <v>1255.13</v>
      </c>
      <c r="O253" s="210">
        <f>'DTC US&amp;CA - P&amp;L'!O221</f>
        <v>1497.25</v>
      </c>
      <c r="P253" s="210">
        <f>'DTC US&amp;CA - P&amp;L'!P221</f>
        <v>765.05</v>
      </c>
      <c r="Q253" s="210">
        <f>'DTC US&amp;CA - P&amp;L'!Q221</f>
        <v>970.7</v>
      </c>
      <c r="R253" s="210">
        <f>'DTC US&amp;CA - P&amp;L'!R221</f>
        <v>511.57</v>
      </c>
      <c r="S253" s="210">
        <f>'DTC US&amp;CA - P&amp;L'!S221</f>
        <v>442.98</v>
      </c>
      <c r="T253" s="210">
        <f>'DTC US&amp;CA - P&amp;L'!T221</f>
        <v>1017.38</v>
      </c>
      <c r="U253" s="210">
        <f>'DTC US&amp;CA - P&amp;L'!U221</f>
        <v>766.29</v>
      </c>
      <c r="V253" s="210">
        <f>'DTC US&amp;CA - P&amp;L'!V221</f>
        <v>769.58</v>
      </c>
      <c r="W253" s="210">
        <f>'DTC US&amp;CA - P&amp;L'!W221</f>
        <v>1179.87</v>
      </c>
      <c r="X253" s="210">
        <f>'DTC US&amp;CA - P&amp;L'!X221</f>
        <v>1819.31</v>
      </c>
      <c r="Y253" s="210">
        <f>'DTC US&amp;CA - P&amp;L'!Y221</f>
        <v>1874.38</v>
      </c>
      <c r="Z253" s="210">
        <f>'DTC US&amp;CA - P&amp;L'!Z221</f>
        <v>2042.38</v>
      </c>
      <c r="AA253" s="210">
        <f>'DTC US&amp;CA - P&amp;L'!AA221</f>
        <v>3495.74</v>
      </c>
      <c r="AB253" s="210">
        <f>'DTC US&amp;CA - P&amp;L'!AB221</f>
        <v>1714.1</v>
      </c>
      <c r="AC253" s="210">
        <f>'DTC US&amp;CA - P&amp;L'!AC221</f>
        <v>3828.98</v>
      </c>
      <c r="AD253" s="210">
        <f>'DTC US&amp;CA - P&amp;L'!AD221</f>
        <v>2137.61</v>
      </c>
      <c r="AE253" s="210">
        <f>'DTC US&amp;CA - P&amp;L'!AE221</f>
        <v>3776.14</v>
      </c>
      <c r="AF253" s="210">
        <f>'DTC US&amp;CA - P&amp;L'!AF221</f>
        <v>4006.55</v>
      </c>
      <c r="AG253" s="125">
        <f t="shared" si="71"/>
        <v>51216.36</v>
      </c>
    </row>
    <row r="254" outlineLevel="1">
      <c r="A254" s="203" t="s">
        <v>364</v>
      </c>
      <c r="B254" s="210">
        <f>'DTC US&amp;CA - P&amp;L'!B222</f>
        <v>0</v>
      </c>
      <c r="C254" s="210">
        <f>'DTC US&amp;CA - P&amp;L'!C222</f>
        <v>0</v>
      </c>
      <c r="D254" s="210">
        <f>'DTC US&amp;CA - P&amp;L'!D222</f>
        <v>0</v>
      </c>
      <c r="E254" s="210">
        <f>'DTC US&amp;CA - P&amp;L'!E222</f>
        <v>0</v>
      </c>
      <c r="F254" s="210">
        <f>'DTC US&amp;CA - P&amp;L'!F222</f>
        <v>0</v>
      </c>
      <c r="G254" s="210">
        <f>'DTC US&amp;CA - P&amp;L'!G222</f>
        <v>0</v>
      </c>
      <c r="H254" s="210">
        <f>'DTC US&amp;CA - P&amp;L'!H222</f>
        <v>0</v>
      </c>
      <c r="I254" s="210">
        <f>'DTC US&amp;CA - P&amp;L'!I222</f>
        <v>0</v>
      </c>
      <c r="J254" s="210">
        <f>'DTC US&amp;CA - P&amp;L'!J222</f>
        <v>0</v>
      </c>
      <c r="K254" s="210">
        <f>'DTC US&amp;CA - P&amp;L'!K222</f>
        <v>0</v>
      </c>
      <c r="L254" s="210">
        <f>'DTC US&amp;CA - P&amp;L'!L222</f>
        <v>0</v>
      </c>
      <c r="M254" s="210">
        <f>'DTC US&amp;CA - P&amp;L'!M222</f>
        <v>0</v>
      </c>
      <c r="N254" s="210">
        <f>'DTC US&amp;CA - P&amp;L'!N222</f>
        <v>0</v>
      </c>
      <c r="O254" s="210">
        <f>'DTC US&amp;CA - P&amp;L'!O222</f>
        <v>0</v>
      </c>
      <c r="P254" s="210">
        <f>'DTC US&amp;CA - P&amp;L'!P222</f>
        <v>0</v>
      </c>
      <c r="Q254" s="210">
        <f>'DTC US&amp;CA - P&amp;L'!Q222</f>
        <v>0</v>
      </c>
      <c r="R254" s="210">
        <f>'DTC US&amp;CA - P&amp;L'!R222</f>
        <v>0</v>
      </c>
      <c r="S254" s="210">
        <f>'DTC US&amp;CA - P&amp;L'!S222</f>
        <v>0</v>
      </c>
      <c r="T254" s="210">
        <f>'DTC US&amp;CA - P&amp;L'!T222</f>
        <v>0</v>
      </c>
      <c r="U254" s="210">
        <f>'DTC US&amp;CA - P&amp;L'!U222</f>
        <v>0</v>
      </c>
      <c r="V254" s="210">
        <f>'DTC US&amp;CA - P&amp;L'!V222</f>
        <v>0</v>
      </c>
      <c r="W254" s="210">
        <f>'DTC US&amp;CA - P&amp;L'!W222</f>
        <v>0</v>
      </c>
      <c r="X254" s="210">
        <f>'DTC US&amp;CA - P&amp;L'!X222</f>
        <v>0</v>
      </c>
      <c r="Y254" s="210">
        <f>'DTC US&amp;CA - P&amp;L'!Y222</f>
        <v>0</v>
      </c>
      <c r="Z254" s="210">
        <f>'DTC US&amp;CA - P&amp;L'!Z222</f>
        <v>0</v>
      </c>
      <c r="AA254" s="210">
        <f>'DTC US&amp;CA - P&amp;L'!AA222</f>
        <v>0</v>
      </c>
      <c r="AB254" s="210">
        <f>'DTC US&amp;CA - P&amp;L'!AB222</f>
        <v>0</v>
      </c>
      <c r="AC254" s="210">
        <f>'DTC US&amp;CA - P&amp;L'!AC222</f>
        <v>0</v>
      </c>
      <c r="AD254" s="210">
        <f>'DTC US&amp;CA - P&amp;L'!AD222</f>
        <v>0</v>
      </c>
      <c r="AE254" s="210">
        <f>'DTC US&amp;CA - P&amp;L'!AE222</f>
        <v>0</v>
      </c>
      <c r="AF254" s="210">
        <f>'DTC US&amp;CA - P&amp;L'!AF222</f>
        <v>0</v>
      </c>
      <c r="AG254" s="125">
        <f t="shared" si="71"/>
        <v>0</v>
      </c>
    </row>
    <row r="255" outlineLevel="1">
      <c r="A255" s="203" t="s">
        <v>365</v>
      </c>
      <c r="B255" s="210">
        <f>'DTC US&amp;CA - P&amp;L'!B223</f>
        <v>211.94</v>
      </c>
      <c r="C255" s="210">
        <f>'DTC US&amp;CA - P&amp;L'!C223</f>
        <v>0</v>
      </c>
      <c r="D255" s="210">
        <f>'DTC US&amp;CA - P&amp;L'!D223</f>
        <v>3220.55</v>
      </c>
      <c r="E255" s="210">
        <f>'DTC US&amp;CA - P&amp;L'!E223</f>
        <v>9670.57</v>
      </c>
      <c r="F255" s="210">
        <f>'DTC US&amp;CA - P&amp;L'!F223</f>
        <v>7543.4</v>
      </c>
      <c r="G255" s="210">
        <f>'DTC US&amp;CA - P&amp;L'!G223</f>
        <v>7906.69</v>
      </c>
      <c r="H255" s="210">
        <f>'DTC US&amp;CA - P&amp;L'!H223</f>
        <v>6834.15</v>
      </c>
      <c r="I255" s="210">
        <f>'DTC US&amp;CA - P&amp;L'!I223</f>
        <v>10434.93</v>
      </c>
      <c r="J255" s="210">
        <f>'DTC US&amp;CA - P&amp;L'!J223</f>
        <v>6778.42</v>
      </c>
      <c r="K255" s="210">
        <f>'DTC US&amp;CA - P&amp;L'!K223</f>
        <v>6759.36</v>
      </c>
      <c r="L255" s="210">
        <f>'DTC US&amp;CA - P&amp;L'!L223</f>
        <v>17492.52</v>
      </c>
      <c r="M255" s="210">
        <f>'DTC US&amp;CA - P&amp;L'!M223</f>
        <v>13462.38</v>
      </c>
      <c r="N255" s="210">
        <f>'DTC US&amp;CA - P&amp;L'!N223</f>
        <v>7368.45</v>
      </c>
      <c r="O255" s="210">
        <f>'DTC US&amp;CA - P&amp;L'!O223</f>
        <v>8366.82</v>
      </c>
      <c r="P255" s="210">
        <f>'DTC US&amp;CA - P&amp;L'!P223</f>
        <v>5604.68</v>
      </c>
      <c r="Q255" s="210">
        <f>'DTC US&amp;CA - P&amp;L'!Q223</f>
        <v>4736.15</v>
      </c>
      <c r="R255" s="210">
        <f>'DTC US&amp;CA - P&amp;L'!R223</f>
        <v>11812.13</v>
      </c>
      <c r="S255" s="210">
        <f>'DTC US&amp;CA - P&amp;L'!S223</f>
        <v>18000.09</v>
      </c>
      <c r="T255" s="210">
        <f>'DTC US&amp;CA - P&amp;L'!T223</f>
        <v>14568.16</v>
      </c>
      <c r="U255" s="210">
        <f>'DTC US&amp;CA - P&amp;L'!U223</f>
        <v>15221.57</v>
      </c>
      <c r="V255" s="210">
        <f>'DTC US&amp;CA - P&amp;L'!V223</f>
        <v>16342.3</v>
      </c>
      <c r="W255" s="210">
        <f>'DTC US&amp;CA - P&amp;L'!W223</f>
        <v>13952.92</v>
      </c>
      <c r="X255" s="210">
        <f>'DTC US&amp;CA - P&amp;L'!X223</f>
        <v>18014.82</v>
      </c>
      <c r="Y255" s="210">
        <f>'DTC US&amp;CA - P&amp;L'!Y223</f>
        <v>18008.78</v>
      </c>
      <c r="Z255" s="210">
        <f>'DTC US&amp;CA - P&amp;L'!Z223</f>
        <v>17151.69</v>
      </c>
      <c r="AA255" s="210">
        <f>'DTC US&amp;CA - P&amp;L'!AA223</f>
        <v>21961.78</v>
      </c>
      <c r="AB255" s="210">
        <f>'DTC US&amp;CA - P&amp;L'!AB223</f>
        <v>14927.75</v>
      </c>
      <c r="AC255" s="210">
        <f>'DTC US&amp;CA - P&amp;L'!AC223</f>
        <v>17468.64</v>
      </c>
      <c r="AD255" s="210">
        <f>'DTC US&amp;CA - P&amp;L'!AD223</f>
        <v>17465.67</v>
      </c>
      <c r="AE255" s="210">
        <f>'DTC US&amp;CA - P&amp;L'!AE223</f>
        <v>16768.24</v>
      </c>
      <c r="AF255" s="210">
        <f>'DTC US&amp;CA - P&amp;L'!AF223</f>
        <v>15855.4</v>
      </c>
      <c r="AG255" s="125">
        <f t="shared" si="71"/>
        <v>363910.95</v>
      </c>
    </row>
    <row r="256" outlineLevel="1">
      <c r="A256" s="203" t="s">
        <v>366</v>
      </c>
      <c r="B256" s="210">
        <f>'DTC US&amp;CA - P&amp;L'!B224</f>
        <v>0</v>
      </c>
      <c r="C256" s="210">
        <f>'DTC US&amp;CA - P&amp;L'!C224</f>
        <v>0</v>
      </c>
      <c r="D256" s="210">
        <f>'DTC US&amp;CA - P&amp;L'!D224</f>
        <v>0</v>
      </c>
      <c r="E256" s="210">
        <f>'DTC US&amp;CA - P&amp;L'!E224</f>
        <v>0</v>
      </c>
      <c r="F256" s="210">
        <f>'DTC US&amp;CA - P&amp;L'!F224</f>
        <v>0</v>
      </c>
      <c r="G256" s="210">
        <f>'DTC US&amp;CA - P&amp;L'!G224</f>
        <v>0</v>
      </c>
      <c r="H256" s="210">
        <f>'DTC US&amp;CA - P&amp;L'!H224</f>
        <v>0</v>
      </c>
      <c r="I256" s="210">
        <f>'DTC US&amp;CA - P&amp;L'!I224</f>
        <v>0</v>
      </c>
      <c r="J256" s="210">
        <f>'DTC US&amp;CA - P&amp;L'!J224</f>
        <v>0</v>
      </c>
      <c r="K256" s="210">
        <f>'DTC US&amp;CA - P&amp;L'!K224</f>
        <v>0</v>
      </c>
      <c r="L256" s="210">
        <f>'DTC US&amp;CA - P&amp;L'!L224</f>
        <v>0</v>
      </c>
      <c r="M256" s="210">
        <f>'DTC US&amp;CA - P&amp;L'!M224</f>
        <v>0</v>
      </c>
      <c r="N256" s="210">
        <f>'DTC US&amp;CA - P&amp;L'!N224</f>
        <v>0</v>
      </c>
      <c r="O256" s="210">
        <f>'DTC US&amp;CA - P&amp;L'!O224</f>
        <v>0</v>
      </c>
      <c r="P256" s="210">
        <f>'DTC US&amp;CA - P&amp;L'!P224</f>
        <v>0</v>
      </c>
      <c r="Q256" s="210">
        <f>'DTC US&amp;CA - P&amp;L'!Q224</f>
        <v>0</v>
      </c>
      <c r="R256" s="210">
        <f>'DTC US&amp;CA - P&amp;L'!R224</f>
        <v>0</v>
      </c>
      <c r="S256" s="210">
        <f>'DTC US&amp;CA - P&amp;L'!S224</f>
        <v>0</v>
      </c>
      <c r="T256" s="210">
        <f>'DTC US&amp;CA - P&amp;L'!T224</f>
        <v>0</v>
      </c>
      <c r="U256" s="210">
        <f>'DTC US&amp;CA - P&amp;L'!U224</f>
        <v>0</v>
      </c>
      <c r="V256" s="210">
        <f>'DTC US&amp;CA - P&amp;L'!V224</f>
        <v>0</v>
      </c>
      <c r="W256" s="210">
        <f>'DTC US&amp;CA - P&amp;L'!W224</f>
        <v>0</v>
      </c>
      <c r="X256" s="210">
        <f>'DTC US&amp;CA - P&amp;L'!X224</f>
        <v>0</v>
      </c>
      <c r="Y256" s="210">
        <f>'DTC US&amp;CA - P&amp;L'!Y224</f>
        <v>0</v>
      </c>
      <c r="Z256" s="210">
        <f>'DTC US&amp;CA - P&amp;L'!Z224</f>
        <v>0</v>
      </c>
      <c r="AA256" s="210">
        <f>'DTC US&amp;CA - P&amp;L'!AA224</f>
        <v>0</v>
      </c>
      <c r="AB256" s="210">
        <f>'DTC US&amp;CA - P&amp;L'!AB224</f>
        <v>0</v>
      </c>
      <c r="AC256" s="210">
        <f>'DTC US&amp;CA - P&amp;L'!AC224</f>
        <v>0</v>
      </c>
      <c r="AD256" s="210">
        <f>'DTC US&amp;CA - P&amp;L'!AD224</f>
        <v>0</v>
      </c>
      <c r="AE256" s="210">
        <f>'DTC US&amp;CA - P&amp;L'!AE224</f>
        <v>0</v>
      </c>
      <c r="AF256" s="210">
        <f>'DTC US&amp;CA - P&amp;L'!AF224</f>
        <v>0</v>
      </c>
      <c r="AG256" s="125">
        <f t="shared" si="71"/>
        <v>0</v>
      </c>
    </row>
    <row r="257">
      <c r="A257" s="200" t="s">
        <v>323</v>
      </c>
      <c r="B257" s="201"/>
      <c r="C257" s="201"/>
      <c r="D257" s="201"/>
      <c r="E257" s="201"/>
      <c r="F257" s="201"/>
      <c r="G257" s="201"/>
      <c r="H257" s="201"/>
      <c r="I257" s="201"/>
      <c r="J257" s="201"/>
      <c r="K257" s="201"/>
      <c r="L257" s="201"/>
      <c r="M257" s="201"/>
      <c r="N257" s="201"/>
      <c r="O257" s="201"/>
      <c r="P257" s="201"/>
      <c r="Q257" s="201"/>
      <c r="R257" s="201"/>
      <c r="S257" s="201"/>
      <c r="T257" s="201"/>
      <c r="U257" s="201"/>
      <c r="V257" s="201"/>
      <c r="W257" s="201"/>
      <c r="X257" s="201"/>
      <c r="Y257" s="201"/>
      <c r="Z257" s="201"/>
      <c r="AA257" s="201"/>
      <c r="AB257" s="201"/>
      <c r="AC257" s="201"/>
      <c r="AD257" s="201"/>
      <c r="AE257" s="201"/>
      <c r="AF257" s="201"/>
      <c r="AG257" s="209"/>
    </row>
    <row r="258" outlineLevel="1">
      <c r="A258" s="200" t="s">
        <v>367</v>
      </c>
      <c r="B258" s="211">
        <f>'DTC EU - P&amp;L'!B226</f>
        <v>0</v>
      </c>
      <c r="C258" s="211">
        <f>'DTC EU - P&amp;L'!C226</f>
        <v>0</v>
      </c>
      <c r="D258" s="211">
        <f>'DTC EU - P&amp;L'!D226</f>
        <v>0</v>
      </c>
      <c r="E258" s="211">
        <f>'DTC EU - P&amp;L'!E226</f>
        <v>0</v>
      </c>
      <c r="F258" s="211">
        <f>'DTC EU - P&amp;L'!F226</f>
        <v>0</v>
      </c>
      <c r="G258" s="211">
        <f>'DTC EU - P&amp;L'!G226</f>
        <v>0</v>
      </c>
      <c r="H258" s="211">
        <f>'DTC EU - P&amp;L'!H226</f>
        <v>0</v>
      </c>
      <c r="I258" s="211">
        <f>'DTC EU - P&amp;L'!I226</f>
        <v>0</v>
      </c>
      <c r="J258" s="211">
        <f>'DTC EU - P&amp;L'!J226</f>
        <v>0</v>
      </c>
      <c r="K258" s="211">
        <f>'DTC EU - P&amp;L'!K226</f>
        <v>0</v>
      </c>
      <c r="L258" s="211">
        <f>'DTC EU - P&amp;L'!L226</f>
        <v>0</v>
      </c>
      <c r="M258" s="211">
        <f>'DTC EU - P&amp;L'!M226</f>
        <v>0</v>
      </c>
      <c r="N258" s="211">
        <f>'DTC EU - P&amp;L'!N226</f>
        <v>0</v>
      </c>
      <c r="O258" s="211">
        <f>'DTC EU - P&amp;L'!O226</f>
        <v>0</v>
      </c>
      <c r="P258" s="211">
        <f>'DTC EU - P&amp;L'!P226</f>
        <v>0</v>
      </c>
      <c r="Q258" s="211">
        <f>'DTC EU - P&amp;L'!Q226</f>
        <v>0</v>
      </c>
      <c r="R258" s="211">
        <f>'DTC EU - P&amp;L'!R226</f>
        <v>0</v>
      </c>
      <c r="S258" s="211">
        <f>'DTC EU - P&amp;L'!S226</f>
        <v>1293.38</v>
      </c>
      <c r="T258" s="211">
        <f>'DTC EU - P&amp;L'!T226</f>
        <v>675.26</v>
      </c>
      <c r="U258" s="211">
        <f>'DTC EU - P&amp;L'!U226</f>
        <v>0</v>
      </c>
      <c r="V258" s="211">
        <f>'DTC EU - P&amp;L'!V226</f>
        <v>0</v>
      </c>
      <c r="W258" s="211">
        <f>'DTC EU - P&amp;L'!W226</f>
        <v>0</v>
      </c>
      <c r="X258" s="211">
        <f>'DTC EU - P&amp;L'!X226</f>
        <v>0</v>
      </c>
      <c r="Y258" s="211">
        <f>'DTC EU - P&amp;L'!Y226</f>
        <v>0</v>
      </c>
      <c r="Z258" s="211">
        <f>'DTC EU - P&amp;L'!Z226</f>
        <v>0</v>
      </c>
      <c r="AA258" s="211">
        <f>'DTC EU - P&amp;L'!AA226</f>
        <v>0</v>
      </c>
      <c r="AB258" s="211">
        <f>'DTC EU - P&amp;L'!AB226</f>
        <v>0</v>
      </c>
      <c r="AC258" s="211">
        <f>'DTC EU - P&amp;L'!AC226</f>
        <v>176.25</v>
      </c>
      <c r="AD258" s="211">
        <f>'DTC EU - P&amp;L'!AD226</f>
        <v>704.87</v>
      </c>
      <c r="AE258" s="211">
        <f>'DTC EU - P&amp;L'!AE226</f>
        <v>175.71</v>
      </c>
      <c r="AF258" s="211">
        <f>'DTC EU - P&amp;L'!AF226</f>
        <v>350.51</v>
      </c>
      <c r="AG258" s="125">
        <f t="shared" ref="AG258:AG269" si="72">SUM(B258:AF258)</f>
        <v>3375.98</v>
      </c>
    </row>
    <row r="259" outlineLevel="1">
      <c r="A259" s="200" t="s">
        <v>368</v>
      </c>
      <c r="B259" s="211">
        <f>'DTC EU - P&amp;L'!B227</f>
        <v>0</v>
      </c>
      <c r="C259" s="211">
        <f>'DTC EU - P&amp;L'!C227</f>
        <v>0</v>
      </c>
      <c r="D259" s="211">
        <f>'DTC EU - P&amp;L'!D227</f>
        <v>0</v>
      </c>
      <c r="E259" s="211">
        <f>'DTC EU - P&amp;L'!E227</f>
        <v>0</v>
      </c>
      <c r="F259" s="211">
        <f>'DTC EU - P&amp;L'!F227</f>
        <v>0</v>
      </c>
      <c r="G259" s="211">
        <f>'DTC EU - P&amp;L'!G227</f>
        <v>0</v>
      </c>
      <c r="H259" s="211">
        <f>'DTC EU - P&amp;L'!H227</f>
        <v>0</v>
      </c>
      <c r="I259" s="211">
        <f>'DTC EU - P&amp;L'!I227</f>
        <v>0</v>
      </c>
      <c r="J259" s="211">
        <f>'DTC EU - P&amp;L'!J227</f>
        <v>0</v>
      </c>
      <c r="K259" s="211">
        <f>'DTC EU - P&amp;L'!K227</f>
        <v>0</v>
      </c>
      <c r="L259" s="211">
        <f>'DTC EU - P&amp;L'!L227</f>
        <v>0</v>
      </c>
      <c r="M259" s="211">
        <f>'DTC EU - P&amp;L'!M227</f>
        <v>0</v>
      </c>
      <c r="N259" s="211">
        <f>'DTC EU - P&amp;L'!N227</f>
        <v>0</v>
      </c>
      <c r="O259" s="211">
        <f>'DTC EU - P&amp;L'!O227</f>
        <v>0</v>
      </c>
      <c r="P259" s="211">
        <f>'DTC EU - P&amp;L'!P227</f>
        <v>0</v>
      </c>
      <c r="Q259" s="211">
        <f>'DTC EU - P&amp;L'!Q227</f>
        <v>0</v>
      </c>
      <c r="R259" s="211">
        <f>'DTC EU - P&amp;L'!R227</f>
        <v>0</v>
      </c>
      <c r="S259" s="211">
        <f>'DTC EU - P&amp;L'!S227</f>
        <v>0</v>
      </c>
      <c r="T259" s="211">
        <f>'DTC EU - P&amp;L'!T227</f>
        <v>0</v>
      </c>
      <c r="U259" s="211">
        <f>'DTC EU - P&amp;L'!U227</f>
        <v>0</v>
      </c>
      <c r="V259" s="211">
        <f>'DTC EU - P&amp;L'!V227</f>
        <v>0</v>
      </c>
      <c r="W259" s="211">
        <f>'DTC EU - P&amp;L'!W227</f>
        <v>0</v>
      </c>
      <c r="X259" s="211">
        <f>'DTC EU - P&amp;L'!X227</f>
        <v>0</v>
      </c>
      <c r="Y259" s="211">
        <f>'DTC EU - P&amp;L'!Y227</f>
        <v>0</v>
      </c>
      <c r="Z259" s="211">
        <f>'DTC EU - P&amp;L'!Z227</f>
        <v>0</v>
      </c>
      <c r="AA259" s="211">
        <f>'DTC EU - P&amp;L'!AA227</f>
        <v>0</v>
      </c>
      <c r="AB259" s="211">
        <f>'DTC EU - P&amp;L'!AB227</f>
        <v>0</v>
      </c>
      <c r="AC259" s="211">
        <f>'DTC EU - P&amp;L'!AC227</f>
        <v>0</v>
      </c>
      <c r="AD259" s="211">
        <f>'DTC EU - P&amp;L'!AD227</f>
        <v>0</v>
      </c>
      <c r="AE259" s="211">
        <f>'DTC EU - P&amp;L'!AE227</f>
        <v>0</v>
      </c>
      <c r="AF259" s="211">
        <f>'DTC EU - P&amp;L'!AF227</f>
        <v>0</v>
      </c>
      <c r="AG259" s="125">
        <f t="shared" si="72"/>
        <v>0</v>
      </c>
    </row>
    <row r="260" outlineLevel="1">
      <c r="A260" s="200" t="s">
        <v>369</v>
      </c>
      <c r="B260" s="211">
        <f>'DTC EU - P&amp;L'!B228</f>
        <v>0</v>
      </c>
      <c r="C260" s="211">
        <f>'DTC EU - P&amp;L'!C228</f>
        <v>0</v>
      </c>
      <c r="D260" s="211">
        <f>'DTC EU - P&amp;L'!D228</f>
        <v>0</v>
      </c>
      <c r="E260" s="211">
        <f>'DTC EU - P&amp;L'!E228</f>
        <v>0</v>
      </c>
      <c r="F260" s="211">
        <f>'DTC EU - P&amp;L'!F228</f>
        <v>0</v>
      </c>
      <c r="G260" s="211">
        <f>'DTC EU - P&amp;L'!G228</f>
        <v>0</v>
      </c>
      <c r="H260" s="211">
        <f>'DTC EU - P&amp;L'!H228</f>
        <v>0</v>
      </c>
      <c r="I260" s="211">
        <f>'DTC EU - P&amp;L'!I228</f>
        <v>0</v>
      </c>
      <c r="J260" s="211">
        <f>'DTC EU - P&amp;L'!J228</f>
        <v>0</v>
      </c>
      <c r="K260" s="211">
        <f>'DTC EU - P&amp;L'!K228</f>
        <v>0</v>
      </c>
      <c r="L260" s="211">
        <f>'DTC EU - P&amp;L'!L228</f>
        <v>0</v>
      </c>
      <c r="M260" s="211">
        <f>'DTC EU - P&amp;L'!M228</f>
        <v>0</v>
      </c>
      <c r="N260" s="211">
        <f>'DTC EU - P&amp;L'!N228</f>
        <v>0</v>
      </c>
      <c r="O260" s="211">
        <f>'DTC EU - P&amp;L'!O228</f>
        <v>0</v>
      </c>
      <c r="P260" s="211">
        <f>'DTC EU - P&amp;L'!P228</f>
        <v>0</v>
      </c>
      <c r="Q260" s="211">
        <f>'DTC EU - P&amp;L'!Q228</f>
        <v>0</v>
      </c>
      <c r="R260" s="211">
        <f>'DTC EU - P&amp;L'!R228</f>
        <v>0</v>
      </c>
      <c r="S260" s="211">
        <f>'DTC EU - P&amp;L'!S228</f>
        <v>899.22</v>
      </c>
      <c r="T260" s="211">
        <f>'DTC EU - P&amp;L'!T228</f>
        <v>0</v>
      </c>
      <c r="U260" s="211">
        <f>'DTC EU - P&amp;L'!U228</f>
        <v>0</v>
      </c>
      <c r="V260" s="211">
        <f>'DTC EU - P&amp;L'!V228</f>
        <v>0</v>
      </c>
      <c r="W260" s="211">
        <f>'DTC EU - P&amp;L'!W228</f>
        <v>0</v>
      </c>
      <c r="X260" s="211">
        <f>'DTC EU - P&amp;L'!X228</f>
        <v>0</v>
      </c>
      <c r="Y260" s="211">
        <f>'DTC EU - P&amp;L'!Y228</f>
        <v>0</v>
      </c>
      <c r="Z260" s="211">
        <f>'DTC EU - P&amp;L'!Z228</f>
        <v>0</v>
      </c>
      <c r="AA260" s="211">
        <f>'DTC EU - P&amp;L'!AA228</f>
        <v>0</v>
      </c>
      <c r="AB260" s="211">
        <f>'DTC EU - P&amp;L'!AB228</f>
        <v>0</v>
      </c>
      <c r="AC260" s="211">
        <f>'DTC EU - P&amp;L'!AC228</f>
        <v>0</v>
      </c>
      <c r="AD260" s="211">
        <f>'DTC EU - P&amp;L'!AD228</f>
        <v>0</v>
      </c>
      <c r="AE260" s="211">
        <f>'DTC EU - P&amp;L'!AE228</f>
        <v>0</v>
      </c>
      <c r="AF260" s="211">
        <f>'DTC EU - P&amp;L'!AF228</f>
        <v>0</v>
      </c>
      <c r="AG260" s="125">
        <f t="shared" si="72"/>
        <v>899.22</v>
      </c>
    </row>
    <row r="261" outlineLevel="1">
      <c r="A261" s="200" t="s">
        <v>370</v>
      </c>
      <c r="B261" s="211">
        <f>'DTC EU - P&amp;L'!B229</f>
        <v>0</v>
      </c>
      <c r="C261" s="211">
        <f>'DTC EU - P&amp;L'!C229</f>
        <v>0</v>
      </c>
      <c r="D261" s="211">
        <f>'DTC EU - P&amp;L'!D229</f>
        <v>0</v>
      </c>
      <c r="E261" s="211">
        <f>'DTC EU - P&amp;L'!E229</f>
        <v>0</v>
      </c>
      <c r="F261" s="211">
        <f>'DTC EU - P&amp;L'!F229</f>
        <v>0</v>
      </c>
      <c r="G261" s="211">
        <f>'DTC EU - P&amp;L'!G229</f>
        <v>0</v>
      </c>
      <c r="H261" s="211">
        <f>'DTC EU - P&amp;L'!H229</f>
        <v>0</v>
      </c>
      <c r="I261" s="211">
        <f>'DTC EU - P&amp;L'!I229</f>
        <v>0</v>
      </c>
      <c r="J261" s="211">
        <f>'DTC EU - P&amp;L'!J229</f>
        <v>0</v>
      </c>
      <c r="K261" s="211">
        <f>'DTC EU - P&amp;L'!K229</f>
        <v>0</v>
      </c>
      <c r="L261" s="211">
        <f>'DTC EU - P&amp;L'!L229</f>
        <v>0</v>
      </c>
      <c r="M261" s="211">
        <f>'DTC EU - P&amp;L'!M229</f>
        <v>0</v>
      </c>
      <c r="N261" s="211">
        <f>'DTC EU - P&amp;L'!N229</f>
        <v>0</v>
      </c>
      <c r="O261" s="211">
        <f>'DTC EU - P&amp;L'!O229</f>
        <v>0</v>
      </c>
      <c r="P261" s="211">
        <f>'DTC EU - P&amp;L'!P229</f>
        <v>0</v>
      </c>
      <c r="Q261" s="211">
        <f>'DTC EU - P&amp;L'!Q229</f>
        <v>0</v>
      </c>
      <c r="R261" s="211">
        <f>'DTC EU - P&amp;L'!R229</f>
        <v>0</v>
      </c>
      <c r="S261" s="211">
        <f>'DTC EU - P&amp;L'!S229</f>
        <v>905.96</v>
      </c>
      <c r="T261" s="211">
        <f>'DTC EU - P&amp;L'!T229</f>
        <v>0</v>
      </c>
      <c r="U261" s="211">
        <f>'DTC EU - P&amp;L'!U229</f>
        <v>0</v>
      </c>
      <c r="V261" s="211">
        <f>'DTC EU - P&amp;L'!V229</f>
        <v>0</v>
      </c>
      <c r="W261" s="211">
        <f>'DTC EU - P&amp;L'!W229</f>
        <v>0</v>
      </c>
      <c r="X261" s="211">
        <f>'DTC EU - P&amp;L'!X229</f>
        <v>0</v>
      </c>
      <c r="Y261" s="211">
        <f>'DTC EU - P&amp;L'!Y229</f>
        <v>0</v>
      </c>
      <c r="Z261" s="211">
        <f>'DTC EU - P&amp;L'!Z229</f>
        <v>0</v>
      </c>
      <c r="AA261" s="211">
        <f>'DTC EU - P&amp;L'!AA229</f>
        <v>0</v>
      </c>
      <c r="AB261" s="211">
        <f>'DTC EU - P&amp;L'!AB229</f>
        <v>0</v>
      </c>
      <c r="AC261" s="211">
        <f>'DTC EU - P&amp;L'!AC229</f>
        <v>0</v>
      </c>
      <c r="AD261" s="211">
        <f>'DTC EU - P&amp;L'!AD229</f>
        <v>0</v>
      </c>
      <c r="AE261" s="211">
        <f>'DTC EU - P&amp;L'!AE229</f>
        <v>0</v>
      </c>
      <c r="AF261" s="211">
        <f>'DTC EU - P&amp;L'!AF229</f>
        <v>0</v>
      </c>
      <c r="AG261" s="125">
        <f t="shared" si="72"/>
        <v>905.96</v>
      </c>
    </row>
    <row r="262" outlineLevel="1">
      <c r="A262" s="200" t="s">
        <v>371</v>
      </c>
      <c r="B262" s="211">
        <f>'DTC EU - P&amp;L'!B230</f>
        <v>0</v>
      </c>
      <c r="C262" s="211">
        <f>'DTC EU - P&amp;L'!C230</f>
        <v>0</v>
      </c>
      <c r="D262" s="211">
        <f>'DTC EU - P&amp;L'!D230</f>
        <v>0</v>
      </c>
      <c r="E262" s="211">
        <f>'DTC EU - P&amp;L'!E230</f>
        <v>0</v>
      </c>
      <c r="F262" s="211">
        <f>'DTC EU - P&amp;L'!F230</f>
        <v>0</v>
      </c>
      <c r="G262" s="211">
        <f>'DTC EU - P&amp;L'!G230</f>
        <v>0</v>
      </c>
      <c r="H262" s="211">
        <f>'DTC EU - P&amp;L'!H230</f>
        <v>0</v>
      </c>
      <c r="I262" s="211">
        <f>'DTC EU - P&amp;L'!I230</f>
        <v>0</v>
      </c>
      <c r="J262" s="211">
        <f>'DTC EU - P&amp;L'!J230</f>
        <v>0</v>
      </c>
      <c r="K262" s="211">
        <f>'DTC EU - P&amp;L'!K230</f>
        <v>0</v>
      </c>
      <c r="L262" s="211">
        <f>'DTC EU - P&amp;L'!L230</f>
        <v>0</v>
      </c>
      <c r="M262" s="211">
        <f>'DTC EU - P&amp;L'!M230</f>
        <v>0</v>
      </c>
      <c r="N262" s="211">
        <f>'DTC EU - P&amp;L'!N230</f>
        <v>0</v>
      </c>
      <c r="O262" s="211">
        <f>'DTC EU - P&amp;L'!O230</f>
        <v>0</v>
      </c>
      <c r="P262" s="211">
        <f>'DTC EU - P&amp;L'!P230</f>
        <v>0</v>
      </c>
      <c r="Q262" s="211">
        <f>'DTC EU - P&amp;L'!Q230</f>
        <v>0</v>
      </c>
      <c r="R262" s="211">
        <f>'DTC EU - P&amp;L'!R230</f>
        <v>0</v>
      </c>
      <c r="S262" s="211">
        <f>'DTC EU - P&amp;L'!S230</f>
        <v>0</v>
      </c>
      <c r="T262" s="211">
        <f>'DTC EU - P&amp;L'!T230</f>
        <v>0</v>
      </c>
      <c r="U262" s="211">
        <f>'DTC EU - P&amp;L'!U230</f>
        <v>0</v>
      </c>
      <c r="V262" s="211">
        <f>'DTC EU - P&amp;L'!V230</f>
        <v>0</v>
      </c>
      <c r="W262" s="211">
        <f>'DTC EU - P&amp;L'!W230</f>
        <v>0</v>
      </c>
      <c r="X262" s="211">
        <f>'DTC EU - P&amp;L'!X230</f>
        <v>0</v>
      </c>
      <c r="Y262" s="211">
        <f>'DTC EU - P&amp;L'!Y230</f>
        <v>0</v>
      </c>
      <c r="Z262" s="211">
        <f>'DTC EU - P&amp;L'!Z230</f>
        <v>0</v>
      </c>
      <c r="AA262" s="211">
        <f>'DTC EU - P&amp;L'!AA230</f>
        <v>0</v>
      </c>
      <c r="AB262" s="211">
        <f>'DTC EU - P&amp;L'!AB230</f>
        <v>0</v>
      </c>
      <c r="AC262" s="211">
        <f>'DTC EU - P&amp;L'!AC230</f>
        <v>0</v>
      </c>
      <c r="AD262" s="211">
        <f>'DTC EU - P&amp;L'!AD230</f>
        <v>0</v>
      </c>
      <c r="AE262" s="211">
        <f>'DTC EU - P&amp;L'!AE230</f>
        <v>0</v>
      </c>
      <c r="AF262" s="211">
        <f>'DTC EU - P&amp;L'!AF230</f>
        <v>0</v>
      </c>
      <c r="AG262" s="125">
        <f t="shared" si="72"/>
        <v>0</v>
      </c>
    </row>
    <row r="263" outlineLevel="1">
      <c r="A263" s="200" t="s">
        <v>372</v>
      </c>
      <c r="B263" s="211">
        <f>'DTC EU - P&amp;L'!B231</f>
        <v>0</v>
      </c>
      <c r="C263" s="211">
        <f>'DTC EU - P&amp;L'!C231</f>
        <v>0</v>
      </c>
      <c r="D263" s="211">
        <f>'DTC EU - P&amp;L'!D231</f>
        <v>0</v>
      </c>
      <c r="E263" s="211">
        <f>'DTC EU - P&amp;L'!E231</f>
        <v>0</v>
      </c>
      <c r="F263" s="211">
        <f>'DTC EU - P&amp;L'!F231</f>
        <v>0</v>
      </c>
      <c r="G263" s="211">
        <f>'DTC EU - P&amp;L'!G231</f>
        <v>0</v>
      </c>
      <c r="H263" s="211">
        <f>'DTC EU - P&amp;L'!H231</f>
        <v>0</v>
      </c>
      <c r="I263" s="211">
        <f>'DTC EU - P&amp;L'!I231</f>
        <v>0</v>
      </c>
      <c r="J263" s="211">
        <f>'DTC EU - P&amp;L'!J231</f>
        <v>0</v>
      </c>
      <c r="K263" s="211">
        <f>'DTC EU - P&amp;L'!K231</f>
        <v>0</v>
      </c>
      <c r="L263" s="211">
        <f>'DTC EU - P&amp;L'!L231</f>
        <v>0</v>
      </c>
      <c r="M263" s="211">
        <f>'DTC EU - P&amp;L'!M231</f>
        <v>0</v>
      </c>
      <c r="N263" s="211">
        <f>'DTC EU - P&amp;L'!N231</f>
        <v>0</v>
      </c>
      <c r="O263" s="211">
        <f>'DTC EU - P&amp;L'!O231</f>
        <v>0</v>
      </c>
      <c r="P263" s="211">
        <f>'DTC EU - P&amp;L'!P231</f>
        <v>0</v>
      </c>
      <c r="Q263" s="211">
        <f>'DTC EU - P&amp;L'!Q231</f>
        <v>0</v>
      </c>
      <c r="R263" s="211">
        <f>'DTC EU - P&amp;L'!R231</f>
        <v>0</v>
      </c>
      <c r="S263" s="211">
        <f>'DTC EU - P&amp;L'!S231</f>
        <v>0</v>
      </c>
      <c r="T263" s="211">
        <f>'DTC EU - P&amp;L'!T231</f>
        <v>0</v>
      </c>
      <c r="U263" s="211">
        <f>'DTC EU - P&amp;L'!U231</f>
        <v>0</v>
      </c>
      <c r="V263" s="211">
        <f>'DTC EU - P&amp;L'!V231</f>
        <v>0</v>
      </c>
      <c r="W263" s="211">
        <f>'DTC EU - P&amp;L'!W231</f>
        <v>0</v>
      </c>
      <c r="X263" s="211">
        <f>'DTC EU - P&amp;L'!X231</f>
        <v>0</v>
      </c>
      <c r="Y263" s="211">
        <f>'DTC EU - P&amp;L'!Y231</f>
        <v>0</v>
      </c>
      <c r="Z263" s="211">
        <f>'DTC EU - P&amp;L'!Z231</f>
        <v>0</v>
      </c>
      <c r="AA263" s="211">
        <f>'DTC EU - P&amp;L'!AA231</f>
        <v>0</v>
      </c>
      <c r="AB263" s="211">
        <f>'DTC EU - P&amp;L'!AB231</f>
        <v>0</v>
      </c>
      <c r="AC263" s="211">
        <f>'DTC EU - P&amp;L'!AC231</f>
        <v>0</v>
      </c>
      <c r="AD263" s="211">
        <f>'DTC EU - P&amp;L'!AD231</f>
        <v>0</v>
      </c>
      <c r="AE263" s="211">
        <f>'DTC EU - P&amp;L'!AE231</f>
        <v>0</v>
      </c>
      <c r="AF263" s="211">
        <f>'DTC EU - P&amp;L'!AF231</f>
        <v>0</v>
      </c>
      <c r="AG263" s="125">
        <f t="shared" si="72"/>
        <v>0</v>
      </c>
    </row>
    <row r="264" outlineLevel="1">
      <c r="A264" s="203" t="s">
        <v>373</v>
      </c>
      <c r="B264" s="211">
        <f>'DTC EU - P&amp;L'!B232</f>
        <v>247.39</v>
      </c>
      <c r="C264" s="211">
        <f>'DTC EU - P&amp;L'!C232</f>
        <v>0</v>
      </c>
      <c r="D264" s="211">
        <f>'DTC EU - P&amp;L'!D232</f>
        <v>246.46</v>
      </c>
      <c r="E264" s="211">
        <f>'DTC EU - P&amp;L'!E232</f>
        <v>0</v>
      </c>
      <c r="F264" s="211">
        <f>'DTC EU - P&amp;L'!F232</f>
        <v>0</v>
      </c>
      <c r="G264" s="211">
        <f>'DTC EU - P&amp;L'!G232</f>
        <v>0</v>
      </c>
      <c r="H264" s="211">
        <f>'DTC EU - P&amp;L'!H232</f>
        <v>1236.11</v>
      </c>
      <c r="I264" s="211">
        <f>'DTC EU - P&amp;L'!I232</f>
        <v>493.15</v>
      </c>
      <c r="J264" s="211">
        <f>'DTC EU - P&amp;L'!J232</f>
        <v>984.3</v>
      </c>
      <c r="K264" s="211">
        <f>'DTC EU - P&amp;L'!K232</f>
        <v>490.52</v>
      </c>
      <c r="L264" s="211">
        <f>'DTC EU - P&amp;L'!L232</f>
        <v>196.11</v>
      </c>
      <c r="M264" s="211">
        <f>'DTC EU - P&amp;L'!M232</f>
        <v>0</v>
      </c>
      <c r="N264" s="211">
        <f>'DTC EU - P&amp;L'!N232</f>
        <v>490.91</v>
      </c>
      <c r="O264" s="211">
        <f>'DTC EU - P&amp;L'!O232</f>
        <v>246.27</v>
      </c>
      <c r="P264" s="211">
        <f>'DTC EU - P&amp;L'!P232</f>
        <v>492.1</v>
      </c>
      <c r="Q264" s="211">
        <f>'DTC EU - P&amp;L'!Q232</f>
        <v>246.19</v>
      </c>
      <c r="R264" s="211">
        <f>'DTC EU - P&amp;L'!R232</f>
        <v>246.24</v>
      </c>
      <c r="S264" s="211">
        <f>'DTC EU - P&amp;L'!S232</f>
        <v>442.98</v>
      </c>
      <c r="T264" s="211">
        <f>'DTC EU - P&amp;L'!T232</f>
        <v>245.64</v>
      </c>
      <c r="U264" s="211">
        <f>'DTC EU - P&amp;L'!U232</f>
        <v>0</v>
      </c>
      <c r="V264" s="211">
        <f>'DTC EU - P&amp;L'!V232</f>
        <v>248.85</v>
      </c>
      <c r="W264" s="211">
        <f>'DTC EU - P&amp;L'!W232</f>
        <v>0</v>
      </c>
      <c r="X264" s="211">
        <f>'DTC EU - P&amp;L'!X232</f>
        <v>228.09</v>
      </c>
      <c r="Y264" s="211">
        <f>'DTC EU - P&amp;L'!Y232</f>
        <v>460.03</v>
      </c>
      <c r="Z264" s="211">
        <f>'DTC EU - P&amp;L'!Z232</f>
        <v>460.08</v>
      </c>
      <c r="AA264" s="211">
        <f>'DTC EU - P&amp;L'!AA232</f>
        <v>0</v>
      </c>
      <c r="AB264" s="211">
        <f>'DTC EU - P&amp;L'!AB232</f>
        <v>1080.95</v>
      </c>
      <c r="AC264" s="211">
        <f>'DTC EU - P&amp;L'!AC232</f>
        <v>830.15</v>
      </c>
      <c r="AD264" s="211">
        <f>'DTC EU - P&amp;L'!AD232</f>
        <v>622.49</v>
      </c>
      <c r="AE264" s="211">
        <f>'DTC EU - P&amp;L'!AE232</f>
        <v>413.8</v>
      </c>
      <c r="AF264" s="211">
        <f>'DTC EU - P&amp;L'!AF232</f>
        <v>412.73</v>
      </c>
      <c r="AG264" s="125">
        <f t="shared" si="72"/>
        <v>11061.54</v>
      </c>
    </row>
    <row r="265" outlineLevel="1">
      <c r="A265" s="203" t="s">
        <v>374</v>
      </c>
      <c r="B265" s="211">
        <f>'DTC EU - P&amp;L'!B233</f>
        <v>0</v>
      </c>
      <c r="C265" s="211">
        <f>'DTC EU - P&amp;L'!C233</f>
        <v>0</v>
      </c>
      <c r="D265" s="211">
        <f>'DTC EU - P&amp;L'!D233</f>
        <v>0</v>
      </c>
      <c r="E265" s="211">
        <f>'DTC EU - P&amp;L'!E233</f>
        <v>0</v>
      </c>
      <c r="F265" s="211">
        <f>'DTC EU - P&amp;L'!F233</f>
        <v>0</v>
      </c>
      <c r="G265" s="211">
        <f>'DTC EU - P&amp;L'!G233</f>
        <v>0</v>
      </c>
      <c r="H265" s="211">
        <f>'DTC EU - P&amp;L'!H233</f>
        <v>0</v>
      </c>
      <c r="I265" s="211">
        <f>'DTC EU - P&amp;L'!I233</f>
        <v>0</v>
      </c>
      <c r="J265" s="211">
        <f>'DTC EU - P&amp;L'!J233</f>
        <v>0</v>
      </c>
      <c r="K265" s="211">
        <f>'DTC EU - P&amp;L'!K233</f>
        <v>0</v>
      </c>
      <c r="L265" s="211">
        <f>'DTC EU - P&amp;L'!L233</f>
        <v>0</v>
      </c>
      <c r="M265" s="211">
        <f>'DTC EU - P&amp;L'!M233</f>
        <v>0</v>
      </c>
      <c r="N265" s="211">
        <f>'DTC EU - P&amp;L'!N233</f>
        <v>0</v>
      </c>
      <c r="O265" s="211">
        <f>'DTC EU - P&amp;L'!O233</f>
        <v>0</v>
      </c>
      <c r="P265" s="211">
        <f>'DTC EU - P&amp;L'!P233</f>
        <v>0</v>
      </c>
      <c r="Q265" s="211">
        <f>'DTC EU - P&amp;L'!Q233</f>
        <v>0</v>
      </c>
      <c r="R265" s="211">
        <f>'DTC EU - P&amp;L'!R233</f>
        <v>0</v>
      </c>
      <c r="S265" s="211">
        <f>'DTC EU - P&amp;L'!S233</f>
        <v>0</v>
      </c>
      <c r="T265" s="211">
        <f>'DTC EU - P&amp;L'!T233</f>
        <v>0</v>
      </c>
      <c r="U265" s="211">
        <f>'DTC EU - P&amp;L'!U233</f>
        <v>0</v>
      </c>
      <c r="V265" s="211">
        <f>'DTC EU - P&amp;L'!V233</f>
        <v>0</v>
      </c>
      <c r="W265" s="211">
        <f>'DTC EU - P&amp;L'!W233</f>
        <v>0</v>
      </c>
      <c r="X265" s="211">
        <f>'DTC EU - P&amp;L'!X233</f>
        <v>0</v>
      </c>
      <c r="Y265" s="211">
        <f>'DTC EU - P&amp;L'!Y233</f>
        <v>0</v>
      </c>
      <c r="Z265" s="211">
        <f>'DTC EU - P&amp;L'!Z233</f>
        <v>0</v>
      </c>
      <c r="AA265" s="211">
        <f>'DTC EU - P&amp;L'!AA233</f>
        <v>0</v>
      </c>
      <c r="AB265" s="211">
        <f>'DTC EU - P&amp;L'!AB233</f>
        <v>0</v>
      </c>
      <c r="AC265" s="211">
        <f>'DTC EU - P&amp;L'!AC233</f>
        <v>0</v>
      </c>
      <c r="AD265" s="211">
        <f>'DTC EU - P&amp;L'!AD233</f>
        <v>0</v>
      </c>
      <c r="AE265" s="211">
        <f>'DTC EU - P&amp;L'!AE233</f>
        <v>0</v>
      </c>
      <c r="AF265" s="211">
        <f>'DTC EU - P&amp;L'!AF233</f>
        <v>0</v>
      </c>
      <c r="AG265" s="125">
        <f t="shared" si="72"/>
        <v>0</v>
      </c>
    </row>
    <row r="266" outlineLevel="1">
      <c r="A266" s="203" t="s">
        <v>375</v>
      </c>
      <c r="B266" s="211">
        <f>'DTC EU - P&amp;L'!B234</f>
        <v>928.48</v>
      </c>
      <c r="C266" s="211">
        <f>'DTC EU - P&amp;L'!C234</f>
        <v>306.95</v>
      </c>
      <c r="D266" s="211">
        <f>'DTC EU - P&amp;L'!D234</f>
        <v>616.66</v>
      </c>
      <c r="E266" s="211">
        <f>'DTC EU - P&amp;L'!E234</f>
        <v>246.64</v>
      </c>
      <c r="F266" s="211">
        <f>'DTC EU - P&amp;L'!F234</f>
        <v>616.6</v>
      </c>
      <c r="G266" s="211">
        <f>'DTC EU - P&amp;L'!G234</f>
        <v>1769.57</v>
      </c>
      <c r="H266" s="211">
        <f>'DTC EU - P&amp;L'!H234</f>
        <v>1237.14</v>
      </c>
      <c r="I266" s="211">
        <f>'DTC EU - P&amp;L'!I234</f>
        <v>1542.39</v>
      </c>
      <c r="J266" s="211">
        <f>'DTC EU - P&amp;L'!J234</f>
        <v>1231.4</v>
      </c>
      <c r="K266" s="211">
        <f>'DTC EU - P&amp;L'!K234</f>
        <v>306.83</v>
      </c>
      <c r="L266" s="211">
        <f>'DTC EU - P&amp;L'!L234</f>
        <v>920.05</v>
      </c>
      <c r="M266" s="211">
        <f>'DTC EU - P&amp;L'!M234</f>
        <v>1225.06</v>
      </c>
      <c r="N266" s="211">
        <f>'DTC EU - P&amp;L'!N234</f>
        <v>614.15</v>
      </c>
      <c r="O266" s="211">
        <f>'DTC EU - P&amp;L'!O234</f>
        <v>2464.72</v>
      </c>
      <c r="P266" s="211">
        <f>'DTC EU - P&amp;L'!P234</f>
        <v>0</v>
      </c>
      <c r="Q266" s="211">
        <f>'DTC EU - P&amp;L'!Q234</f>
        <v>0</v>
      </c>
      <c r="R266" s="211">
        <f>'DTC EU - P&amp;L'!R234</f>
        <v>1108.6</v>
      </c>
      <c r="S266" s="211">
        <f>'DTC EU - P&amp;L'!S234</f>
        <v>18000.09</v>
      </c>
      <c r="T266" s="211">
        <f>'DTC EU - P&amp;L'!T234</f>
        <v>4418.92</v>
      </c>
      <c r="U266" s="211">
        <f>'DTC EU - P&amp;L'!U234</f>
        <v>311.65</v>
      </c>
      <c r="V266" s="211">
        <f>'DTC EU - P&amp;L'!V234</f>
        <v>539.34</v>
      </c>
      <c r="W266" s="211">
        <f>'DTC EU - P&amp;L'!W234</f>
        <v>1078.27</v>
      </c>
      <c r="X266" s="211">
        <f>'DTC EU - P&amp;L'!X234</f>
        <v>755.3</v>
      </c>
      <c r="Y266" s="211">
        <f>'DTC EU - P&amp;L'!Y234</f>
        <v>952.1</v>
      </c>
      <c r="Z266" s="211">
        <f>'DTC EU - P&amp;L'!Z234</f>
        <v>2176.43</v>
      </c>
      <c r="AA266" s="211">
        <f>'DTC EU - P&amp;L'!AA234</f>
        <v>3741.12</v>
      </c>
      <c r="AB266" s="211">
        <f>'DTC EU - P&amp;L'!AB234</f>
        <v>1841.28</v>
      </c>
      <c r="AC266" s="211">
        <f>'DTC EU - P&amp;L'!AC234</f>
        <v>0</v>
      </c>
      <c r="AD266" s="211">
        <f>'DTC EU - P&amp;L'!AD234</f>
        <v>0</v>
      </c>
      <c r="AE266" s="211">
        <f>'DTC EU - P&amp;L'!AE234</f>
        <v>517.77</v>
      </c>
      <c r="AF266" s="211">
        <f>'DTC EU - P&amp;L'!AF234</f>
        <v>0</v>
      </c>
      <c r="AG266" s="125">
        <f t="shared" si="72"/>
        <v>49467.51</v>
      </c>
    </row>
    <row r="267" outlineLevel="1">
      <c r="A267" s="203" t="s">
        <v>376</v>
      </c>
      <c r="B267" s="211">
        <f>'DTC EU - P&amp;L'!B235</f>
        <v>0</v>
      </c>
      <c r="C267" s="211">
        <f>'DTC EU - P&amp;L'!C235</f>
        <v>0</v>
      </c>
      <c r="D267" s="211">
        <f>'DTC EU - P&amp;L'!D235</f>
        <v>0</v>
      </c>
      <c r="E267" s="211">
        <f>'DTC EU - P&amp;L'!E235</f>
        <v>0</v>
      </c>
      <c r="F267" s="211">
        <f>'DTC EU - P&amp;L'!F235</f>
        <v>0</v>
      </c>
      <c r="G267" s="211">
        <f>'DTC EU - P&amp;L'!G235</f>
        <v>0</v>
      </c>
      <c r="H267" s="211">
        <f>'DTC EU - P&amp;L'!H235</f>
        <v>0</v>
      </c>
      <c r="I267" s="211">
        <f>'DTC EU - P&amp;L'!I235</f>
        <v>0</v>
      </c>
      <c r="J267" s="211">
        <f>'DTC EU - P&amp;L'!J235</f>
        <v>0</v>
      </c>
      <c r="K267" s="211">
        <f>'DTC EU - P&amp;L'!K235</f>
        <v>0</v>
      </c>
      <c r="L267" s="211">
        <f>'DTC EU - P&amp;L'!L235</f>
        <v>0</v>
      </c>
      <c r="M267" s="211">
        <f>'DTC EU - P&amp;L'!M235</f>
        <v>0</v>
      </c>
      <c r="N267" s="211">
        <f>'DTC EU - P&amp;L'!N235</f>
        <v>0</v>
      </c>
      <c r="O267" s="211">
        <f>'DTC EU - P&amp;L'!O235</f>
        <v>0</v>
      </c>
      <c r="P267" s="211">
        <f>'DTC EU - P&amp;L'!P235</f>
        <v>0</v>
      </c>
      <c r="Q267" s="211">
        <f>'DTC EU - P&amp;L'!Q235</f>
        <v>0</v>
      </c>
      <c r="R267" s="211">
        <f>'DTC EU - P&amp;L'!R235</f>
        <v>0</v>
      </c>
      <c r="S267" s="211">
        <f>'DTC EU - P&amp;L'!S235</f>
        <v>0</v>
      </c>
      <c r="T267" s="211">
        <f>'DTC EU - P&amp;L'!T235</f>
        <v>0</v>
      </c>
      <c r="U267" s="211">
        <f>'DTC EU - P&amp;L'!U235</f>
        <v>0</v>
      </c>
      <c r="V267" s="211">
        <f>'DTC EU - P&amp;L'!V235</f>
        <v>0</v>
      </c>
      <c r="W267" s="211">
        <f>'DTC EU - P&amp;L'!W235</f>
        <v>0</v>
      </c>
      <c r="X267" s="211">
        <f>'DTC EU - P&amp;L'!X235</f>
        <v>0</v>
      </c>
      <c r="Y267" s="211">
        <f>'DTC EU - P&amp;L'!Y235</f>
        <v>0</v>
      </c>
      <c r="Z267" s="211">
        <f>'DTC EU - P&amp;L'!Z235</f>
        <v>0</v>
      </c>
      <c r="AA267" s="211">
        <f>'DTC EU - P&amp;L'!AA235</f>
        <v>0</v>
      </c>
      <c r="AB267" s="211">
        <f>'DTC EU - P&amp;L'!AB235</f>
        <v>0</v>
      </c>
      <c r="AC267" s="211">
        <f>'DTC EU - P&amp;L'!AC235</f>
        <v>0</v>
      </c>
      <c r="AD267" s="211">
        <f>'DTC EU - P&amp;L'!AD235</f>
        <v>0</v>
      </c>
      <c r="AE267" s="211">
        <f>'DTC EU - P&amp;L'!AE235</f>
        <v>0</v>
      </c>
      <c r="AF267" s="211">
        <f>'DTC EU - P&amp;L'!AF235</f>
        <v>0</v>
      </c>
      <c r="AG267" s="125">
        <f t="shared" si="72"/>
        <v>0</v>
      </c>
    </row>
    <row r="268">
      <c r="A268" s="205" t="s">
        <v>334</v>
      </c>
      <c r="B268" s="212">
        <f t="shared" ref="B268:AF268" si="73">B247+B258+B248+B259+B253+B264+B254+B265</f>
        <v>11282.48</v>
      </c>
      <c r="C268" s="212">
        <f t="shared" si="73"/>
        <v>10142.44</v>
      </c>
      <c r="D268" s="212">
        <f t="shared" si="73"/>
        <v>8213.48</v>
      </c>
      <c r="E268" s="212">
        <f t="shared" si="73"/>
        <v>4721.63</v>
      </c>
      <c r="F268" s="212">
        <f t="shared" si="73"/>
        <v>8021.92</v>
      </c>
      <c r="G268" s="212">
        <f t="shared" si="73"/>
        <v>5022.17</v>
      </c>
      <c r="H268" s="212">
        <f t="shared" si="73"/>
        <v>9356.12</v>
      </c>
      <c r="I268" s="212">
        <f t="shared" si="73"/>
        <v>7541.83</v>
      </c>
      <c r="J268" s="212">
        <f t="shared" si="73"/>
        <v>8861.97</v>
      </c>
      <c r="K268" s="212">
        <f t="shared" si="73"/>
        <v>7318.28</v>
      </c>
      <c r="L268" s="212">
        <f t="shared" si="73"/>
        <v>6685.79</v>
      </c>
      <c r="M268" s="212">
        <f t="shared" si="73"/>
        <v>5541.9</v>
      </c>
      <c r="N268" s="212">
        <f t="shared" si="73"/>
        <v>4297.92</v>
      </c>
      <c r="O268" s="212">
        <f t="shared" si="73"/>
        <v>3870.83</v>
      </c>
      <c r="P268" s="212">
        <f t="shared" si="73"/>
        <v>3511.49</v>
      </c>
      <c r="Q268" s="212">
        <f t="shared" si="73"/>
        <v>2626.66</v>
      </c>
      <c r="R268" s="212">
        <f t="shared" si="73"/>
        <v>2144.63</v>
      </c>
      <c r="S268" s="212">
        <f t="shared" si="73"/>
        <v>3472.72</v>
      </c>
      <c r="T268" s="212">
        <f t="shared" si="73"/>
        <v>3054.34</v>
      </c>
      <c r="U268" s="212">
        <f t="shared" si="73"/>
        <v>1923.43</v>
      </c>
      <c r="V268" s="212">
        <f t="shared" si="73"/>
        <v>1952.14</v>
      </c>
      <c r="W268" s="212">
        <f t="shared" si="73"/>
        <v>3434.74</v>
      </c>
      <c r="X268" s="212">
        <f t="shared" si="73"/>
        <v>3359.52</v>
      </c>
      <c r="Y268" s="212">
        <f t="shared" si="73"/>
        <v>3139.25</v>
      </c>
      <c r="Z268" s="212">
        <f t="shared" si="73"/>
        <v>2502.46</v>
      </c>
      <c r="AA268" s="212">
        <f t="shared" si="73"/>
        <v>5068.73</v>
      </c>
      <c r="AB268" s="212">
        <f t="shared" si="73"/>
        <v>4722.59</v>
      </c>
      <c r="AC268" s="212">
        <f t="shared" si="73"/>
        <v>8589.5</v>
      </c>
      <c r="AD268" s="212">
        <f t="shared" si="73"/>
        <v>6150.06</v>
      </c>
      <c r="AE268" s="212">
        <f t="shared" si="73"/>
        <v>7220.34</v>
      </c>
      <c r="AF268" s="212">
        <f t="shared" si="73"/>
        <v>6901.79</v>
      </c>
      <c r="AG268" s="125">
        <f t="shared" si="72"/>
        <v>170653.15</v>
      </c>
    </row>
    <row r="269">
      <c r="A269" s="205" t="s">
        <v>335</v>
      </c>
      <c r="B269" s="212">
        <f t="shared" ref="B269:AF269" si="74">B249+B260+B250+B261+B255+B266+B256+B267</f>
        <v>3233.99</v>
      </c>
      <c r="C269" s="212">
        <f t="shared" si="74"/>
        <v>2573.41</v>
      </c>
      <c r="D269" s="212">
        <f t="shared" si="74"/>
        <v>5905.84</v>
      </c>
      <c r="E269" s="212">
        <f t="shared" si="74"/>
        <v>13479.04</v>
      </c>
      <c r="F269" s="212">
        <f t="shared" si="74"/>
        <v>10713.35</v>
      </c>
      <c r="G269" s="212">
        <f t="shared" si="74"/>
        <v>11403.43</v>
      </c>
      <c r="H269" s="212">
        <f t="shared" si="74"/>
        <v>9191.76</v>
      </c>
      <c r="I269" s="212">
        <f t="shared" si="74"/>
        <v>13152.39</v>
      </c>
      <c r="J269" s="212">
        <f t="shared" si="74"/>
        <v>9728.47</v>
      </c>
      <c r="K269" s="212">
        <f t="shared" si="74"/>
        <v>9387.12</v>
      </c>
      <c r="L269" s="212">
        <f t="shared" si="74"/>
        <v>21072.01</v>
      </c>
      <c r="M269" s="212">
        <f t="shared" si="74"/>
        <v>17957.47</v>
      </c>
      <c r="N269" s="212">
        <f t="shared" si="74"/>
        <v>10631.38</v>
      </c>
      <c r="O269" s="212">
        <f t="shared" si="74"/>
        <v>15387.32</v>
      </c>
      <c r="P269" s="212">
        <f t="shared" si="74"/>
        <v>9432.57</v>
      </c>
      <c r="Q269" s="212">
        <f t="shared" si="74"/>
        <v>7634.6</v>
      </c>
      <c r="R269" s="212">
        <f t="shared" si="74"/>
        <v>14422.11</v>
      </c>
      <c r="S269" s="212">
        <f t="shared" si="74"/>
        <v>39610.54</v>
      </c>
      <c r="T269" s="212">
        <f t="shared" si="74"/>
        <v>21874.03</v>
      </c>
      <c r="U269" s="212">
        <f t="shared" si="74"/>
        <v>17296.51</v>
      </c>
      <c r="V269" s="212">
        <f t="shared" si="74"/>
        <v>19600.85</v>
      </c>
      <c r="W269" s="212">
        <f t="shared" si="74"/>
        <v>19267.43</v>
      </c>
      <c r="X269" s="212">
        <f t="shared" si="74"/>
        <v>26897.43</v>
      </c>
      <c r="Y269" s="212">
        <f t="shared" si="74"/>
        <v>25539.19</v>
      </c>
      <c r="Z269" s="212">
        <f t="shared" si="74"/>
        <v>27040.4</v>
      </c>
      <c r="AA269" s="212">
        <f t="shared" si="74"/>
        <v>32225.31</v>
      </c>
      <c r="AB269" s="212">
        <f t="shared" si="74"/>
        <v>24296.56</v>
      </c>
      <c r="AC269" s="212">
        <f t="shared" si="74"/>
        <v>25477.32</v>
      </c>
      <c r="AD269" s="212">
        <f t="shared" si="74"/>
        <v>23394.19</v>
      </c>
      <c r="AE269" s="212">
        <f t="shared" si="74"/>
        <v>25793.69</v>
      </c>
      <c r="AF269" s="212">
        <f t="shared" si="74"/>
        <v>22305.98</v>
      </c>
      <c r="AG269" s="125">
        <f t="shared" si="72"/>
        <v>535925.69</v>
      </c>
    </row>
    <row r="270" ht="16.5" customHeight="1">
      <c r="A270" s="127"/>
      <c r="B270" s="213"/>
      <c r="C270" s="213"/>
      <c r="D270" s="213"/>
      <c r="E270" s="213"/>
      <c r="F270" s="213"/>
      <c r="G270" s="213"/>
      <c r="H270" s="213"/>
      <c r="I270" s="213"/>
      <c r="J270" s="213"/>
      <c r="K270" s="213"/>
      <c r="L270" s="213"/>
      <c r="M270" s="213"/>
      <c r="N270" s="213"/>
      <c r="O270" s="213"/>
      <c r="P270" s="213"/>
      <c r="Q270" s="213"/>
      <c r="R270" s="213"/>
      <c r="S270" s="213"/>
      <c r="T270" s="213"/>
      <c r="U270" s="213"/>
      <c r="V270" s="213"/>
      <c r="W270" s="213"/>
      <c r="X270" s="213"/>
      <c r="Y270" s="213"/>
      <c r="Z270" s="213"/>
      <c r="AA270" s="213"/>
      <c r="AB270" s="213"/>
      <c r="AC270" s="213"/>
      <c r="AD270" s="213"/>
      <c r="AE270" s="213"/>
      <c r="AF270" s="213"/>
      <c r="AG270" s="209"/>
    </row>
    <row r="271">
      <c r="A271" s="200" t="s">
        <v>336</v>
      </c>
      <c r="B271" s="201"/>
      <c r="C271" s="201"/>
      <c r="D271" s="201"/>
      <c r="E271" s="201"/>
      <c r="F271" s="201"/>
      <c r="G271" s="201"/>
      <c r="H271" s="201"/>
      <c r="I271" s="201"/>
      <c r="J271" s="201"/>
      <c r="K271" s="201"/>
      <c r="L271" s="201"/>
      <c r="M271" s="201"/>
      <c r="N271" s="201"/>
      <c r="O271" s="201"/>
      <c r="P271" s="201"/>
      <c r="Q271" s="201"/>
      <c r="R271" s="201"/>
      <c r="S271" s="201"/>
      <c r="T271" s="201"/>
      <c r="U271" s="201"/>
      <c r="V271" s="201"/>
      <c r="W271" s="201"/>
      <c r="X271" s="201"/>
      <c r="Y271" s="201"/>
      <c r="Z271" s="201"/>
      <c r="AA271" s="201"/>
      <c r="AB271" s="201"/>
      <c r="AC271" s="201"/>
      <c r="AD271" s="201"/>
      <c r="AE271" s="201"/>
      <c r="AF271" s="201"/>
      <c r="AG271" s="209"/>
    </row>
    <row r="272" outlineLevel="1">
      <c r="A272" s="200" t="s">
        <v>337</v>
      </c>
      <c r="B272" s="214">
        <f>'DTC US&amp;CA - P&amp;L'!B240</f>
        <v>710.22</v>
      </c>
      <c r="C272" s="214">
        <f>'DTC US&amp;CA - P&amp;L'!C240</f>
        <v>959.78</v>
      </c>
      <c r="D272" s="214">
        <f>'DTC US&amp;CA - P&amp;L'!D240</f>
        <v>506.83</v>
      </c>
      <c r="E272" s="214">
        <f>'DTC US&amp;CA - P&amp;L'!E240</f>
        <v>786.79</v>
      </c>
      <c r="F272" s="214">
        <f>'DTC US&amp;CA - P&amp;L'!F240</f>
        <v>949.62</v>
      </c>
      <c r="G272" s="214">
        <f>'DTC US&amp;CA - P&amp;L'!G240</f>
        <v>363.13</v>
      </c>
      <c r="H272" s="214">
        <f>'DTC US&amp;CA - P&amp;L'!H240</f>
        <v>357.37</v>
      </c>
      <c r="I272" s="214">
        <f>'DTC US&amp;CA - P&amp;L'!I240</f>
        <v>359.94</v>
      </c>
      <c r="J272" s="214">
        <f>'DTC US&amp;CA - P&amp;L'!J240</f>
        <v>497.42</v>
      </c>
      <c r="K272" s="214">
        <f>'DTC US&amp;CA - P&amp;L'!K240</f>
        <v>490.03</v>
      </c>
      <c r="L272" s="214">
        <f>'DTC US&amp;CA - P&amp;L'!L240</f>
        <v>404.35</v>
      </c>
      <c r="M272" s="214">
        <f>'DTC US&amp;CA - P&amp;L'!M240</f>
        <v>636.28</v>
      </c>
      <c r="N272" s="214">
        <f>'DTC US&amp;CA - P&amp;L'!N240</f>
        <v>415.26</v>
      </c>
      <c r="O272" s="214">
        <f>'DTC US&amp;CA - P&amp;L'!O240</f>
        <v>510.83</v>
      </c>
      <c r="P272" s="214">
        <f>'DTC US&amp;CA - P&amp;L'!P240</f>
        <v>272.73</v>
      </c>
      <c r="Q272" s="214">
        <f>'DTC US&amp;CA - P&amp;L'!Q240</f>
        <v>213.59</v>
      </c>
      <c r="R272" s="214">
        <f>'DTC US&amp;CA - P&amp;L'!R240</f>
        <v>169.14</v>
      </c>
      <c r="S272" s="214">
        <f>'DTC US&amp;CA - P&amp;L'!S240</f>
        <v>435.42</v>
      </c>
      <c r="T272" s="214">
        <f>'DTC US&amp;CA - P&amp;L'!T240</f>
        <v>496.36</v>
      </c>
      <c r="U272" s="214">
        <f>'DTC US&amp;CA - P&amp;L'!U240</f>
        <v>328.54</v>
      </c>
      <c r="V272" s="214">
        <f>'DTC US&amp;CA - P&amp;L'!V240</f>
        <v>342.69</v>
      </c>
      <c r="W272" s="214">
        <f>'DTC US&amp;CA - P&amp;L'!W240</f>
        <v>648.08</v>
      </c>
      <c r="X272" s="214">
        <f>'DTC US&amp;CA - P&amp;L'!X240</f>
        <v>1328.93</v>
      </c>
      <c r="Y272" s="214">
        <f>'DTC US&amp;CA - P&amp;L'!Y240</f>
        <v>1422.11</v>
      </c>
      <c r="Z272" s="214">
        <f>'DTC US&amp;CA - P&amp;L'!Z240</f>
        <v>1354.79</v>
      </c>
      <c r="AA272" s="214">
        <f>'DTC US&amp;CA - P&amp;L'!AA240</f>
        <v>1572.76</v>
      </c>
      <c r="AB272" s="214">
        <f>'DTC US&amp;CA - P&amp;L'!AB240</f>
        <v>682.5</v>
      </c>
      <c r="AC272" s="214">
        <f>'DTC US&amp;CA - P&amp;L'!AC240</f>
        <v>560.27</v>
      </c>
      <c r="AD272" s="214">
        <f>'DTC US&amp;CA - P&amp;L'!AD240</f>
        <v>495.79</v>
      </c>
      <c r="AE272" s="214">
        <f>'DTC US&amp;CA - P&amp;L'!AE240</f>
        <v>467.41</v>
      </c>
      <c r="AF272" s="214">
        <f>'DTC US&amp;CA - P&amp;L'!AF240</f>
        <v>401.39</v>
      </c>
      <c r="AG272" s="125">
        <f t="shared" ref="AG272:AG283" si="75">SUM(B272:AF272)</f>
        <v>19140.35</v>
      </c>
    </row>
    <row r="273" outlineLevel="1">
      <c r="A273" s="200" t="s">
        <v>338</v>
      </c>
      <c r="B273" s="214">
        <f>'DTC US&amp;CA - P&amp;L'!B241</f>
        <v>388</v>
      </c>
      <c r="C273" s="214">
        <f>'DTC US&amp;CA - P&amp;L'!C241</f>
        <v>359.69</v>
      </c>
      <c r="D273" s="214">
        <f>'DTC US&amp;CA - P&amp;L'!D241</f>
        <v>276.8</v>
      </c>
      <c r="E273" s="214">
        <f>'DTC US&amp;CA - P&amp;L'!E241</f>
        <v>380.68</v>
      </c>
      <c r="F273" s="214">
        <f>'DTC US&amp;CA - P&amp;L'!F241</f>
        <v>447.39</v>
      </c>
      <c r="G273" s="214">
        <f>'DTC US&amp;CA - P&amp;L'!G241</f>
        <v>223.73</v>
      </c>
      <c r="H273" s="214">
        <f>'DTC US&amp;CA - P&amp;L'!H241</f>
        <v>312.65</v>
      </c>
      <c r="I273" s="214">
        <f>'DTC US&amp;CA - P&amp;L'!I241</f>
        <v>375.5</v>
      </c>
      <c r="J273" s="214">
        <f>'DTC US&amp;CA - P&amp;L'!J241</f>
        <v>225.06</v>
      </c>
      <c r="K273" s="214">
        <f>'DTC US&amp;CA - P&amp;L'!K241</f>
        <v>377.89</v>
      </c>
      <c r="L273" s="214">
        <f>'DTC US&amp;CA - P&amp;L'!L241</f>
        <v>197.37</v>
      </c>
      <c r="M273" s="214">
        <f>'DTC US&amp;CA - P&amp;L'!M241</f>
        <v>380.28</v>
      </c>
      <c r="N273" s="214">
        <f>'DTC US&amp;CA - P&amp;L'!N241</f>
        <v>274.5</v>
      </c>
      <c r="O273" s="214">
        <f>'DTC US&amp;CA - P&amp;L'!O241</f>
        <v>183.77</v>
      </c>
      <c r="P273" s="214">
        <f>'DTC US&amp;CA - P&amp;L'!P241</f>
        <v>96.26</v>
      </c>
      <c r="Q273" s="214">
        <f>'DTC US&amp;CA - P&amp;L'!Q241</f>
        <v>246.65</v>
      </c>
      <c r="R273" s="214">
        <f>'DTC US&amp;CA - P&amp;L'!R241</f>
        <v>154.74</v>
      </c>
      <c r="S273" s="214">
        <f>'DTC US&amp;CA - P&amp;L'!S241</f>
        <v>424.36</v>
      </c>
      <c r="T273" s="214">
        <f>'DTC US&amp;CA - P&amp;L'!T241</f>
        <v>237.8</v>
      </c>
      <c r="U273" s="214">
        <f>'DTC US&amp;CA - P&amp;L'!U241</f>
        <v>470.4</v>
      </c>
      <c r="V273" s="214">
        <f>'DTC US&amp;CA - P&amp;L'!V241</f>
        <v>200.18</v>
      </c>
      <c r="W273" s="214">
        <f>'DTC US&amp;CA - P&amp;L'!W241</f>
        <v>292.28</v>
      </c>
      <c r="X273" s="214">
        <f>'DTC US&amp;CA - P&amp;L'!X241</f>
        <v>261.16</v>
      </c>
      <c r="Y273" s="214">
        <f>'DTC US&amp;CA - P&amp;L'!Y241</f>
        <v>221.96</v>
      </c>
      <c r="Z273" s="214">
        <f>'DTC US&amp;CA - P&amp;L'!Z241</f>
        <v>219.87</v>
      </c>
      <c r="AA273" s="214">
        <f>'DTC US&amp;CA - P&amp;L'!AA241</f>
        <v>319.59</v>
      </c>
      <c r="AB273" s="214">
        <f>'DTC US&amp;CA - P&amp;L'!AB241</f>
        <v>138.49</v>
      </c>
      <c r="AC273" s="214">
        <f>'DTC US&amp;CA - P&amp;L'!AC241</f>
        <v>240.89</v>
      </c>
      <c r="AD273" s="214">
        <f>'DTC US&amp;CA - P&amp;L'!AD241</f>
        <v>179.98</v>
      </c>
      <c r="AE273" s="214">
        <f>'DTC US&amp;CA - P&amp;L'!AE241</f>
        <v>188.56</v>
      </c>
      <c r="AF273" s="214">
        <f>'DTC US&amp;CA - P&amp;L'!AF241</f>
        <v>162.64</v>
      </c>
      <c r="AG273" s="125">
        <f t="shared" si="75"/>
        <v>8459.12</v>
      </c>
    </row>
    <row r="274" outlineLevel="1">
      <c r="A274" s="200" t="s">
        <v>377</v>
      </c>
      <c r="B274" s="214">
        <f>'DTC US&amp;CA - P&amp;L'!B242</f>
        <v>760.78</v>
      </c>
      <c r="C274" s="214">
        <f>'DTC US&amp;CA - P&amp;L'!C242</f>
        <v>211</v>
      </c>
      <c r="D274" s="214">
        <f>'DTC US&amp;CA - P&amp;L'!D242</f>
        <v>469.73</v>
      </c>
      <c r="E274" s="214">
        <f>'DTC US&amp;CA - P&amp;L'!E242</f>
        <v>813.82</v>
      </c>
      <c r="F274" s="214">
        <f>'DTC US&amp;CA - P&amp;L'!F242</f>
        <v>759.21</v>
      </c>
      <c r="G274" s="214">
        <f>'DTC US&amp;CA - P&amp;L'!G242</f>
        <v>284.45</v>
      </c>
      <c r="H274" s="214">
        <f>'DTC US&amp;CA - P&amp;L'!H242</f>
        <v>560.79</v>
      </c>
      <c r="I274" s="214">
        <f>'DTC US&amp;CA - P&amp;L'!I242</f>
        <v>292.14</v>
      </c>
      <c r="J274" s="214">
        <f>'DTC US&amp;CA - P&amp;L'!J242</f>
        <v>665.15</v>
      </c>
      <c r="K274" s="214">
        <f>'DTC US&amp;CA - P&amp;L'!K242</f>
        <v>488.84</v>
      </c>
      <c r="L274" s="214">
        <f>'DTC US&amp;CA - P&amp;L'!L242</f>
        <v>658.84</v>
      </c>
      <c r="M274" s="214">
        <f>'DTC US&amp;CA - P&amp;L'!M242</f>
        <v>756.53</v>
      </c>
      <c r="N274" s="214">
        <f>'DTC US&amp;CA - P&amp;L'!N242</f>
        <v>393.6</v>
      </c>
      <c r="O274" s="214">
        <f>'DTC US&amp;CA - P&amp;L'!O242</f>
        <v>644.75</v>
      </c>
      <c r="P274" s="214">
        <f>'DTC US&amp;CA - P&amp;L'!P242</f>
        <v>267.56</v>
      </c>
      <c r="Q274" s="214">
        <f>'DTC US&amp;CA - P&amp;L'!Q242</f>
        <v>156.39</v>
      </c>
      <c r="R274" s="214">
        <f>'DTC US&amp;CA - P&amp;L'!R242</f>
        <v>209.82</v>
      </c>
      <c r="S274" s="214">
        <f>'DTC US&amp;CA - P&amp;L'!S242</f>
        <v>496.21</v>
      </c>
      <c r="T274" s="214">
        <f>'DTC US&amp;CA - P&amp;L'!T242</f>
        <v>400.24</v>
      </c>
      <c r="U274" s="214">
        <f>'DTC US&amp;CA - P&amp;L'!U242</f>
        <v>642.89</v>
      </c>
      <c r="V274" s="214">
        <f>'DTC US&amp;CA - P&amp;L'!V242</f>
        <v>117.01</v>
      </c>
      <c r="W274" s="214">
        <f>'DTC US&amp;CA - P&amp;L'!W242</f>
        <v>651.17</v>
      </c>
      <c r="X274" s="214">
        <f>'DTC US&amp;CA - P&amp;L'!X242</f>
        <v>1261.37</v>
      </c>
      <c r="Y274" s="214">
        <f>'DTC US&amp;CA - P&amp;L'!Y242</f>
        <v>1711.24</v>
      </c>
      <c r="Z274" s="214">
        <f>'DTC US&amp;CA - P&amp;L'!Z242</f>
        <v>1855.84</v>
      </c>
      <c r="AA274" s="214">
        <f>'DTC US&amp;CA - P&amp;L'!AA242</f>
        <v>2111.15</v>
      </c>
      <c r="AB274" s="214">
        <f>'DTC US&amp;CA - P&amp;L'!AB242</f>
        <v>864.51</v>
      </c>
      <c r="AC274" s="214">
        <f>'DTC US&amp;CA - P&amp;L'!AC242</f>
        <v>576.83</v>
      </c>
      <c r="AD274" s="214">
        <f>'DTC US&amp;CA - P&amp;L'!AD242</f>
        <v>407.93</v>
      </c>
      <c r="AE274" s="214">
        <f>'DTC US&amp;CA - P&amp;L'!AE242</f>
        <v>377.97</v>
      </c>
      <c r="AF274" s="214">
        <f>'DTC US&amp;CA - P&amp;L'!AF242</f>
        <v>124.88</v>
      </c>
      <c r="AG274" s="125">
        <f t="shared" si="75"/>
        <v>19992.64</v>
      </c>
    </row>
    <row r="275" outlineLevel="1">
      <c r="A275" s="200" t="s">
        <v>378</v>
      </c>
      <c r="B275" s="214">
        <f>'DTC US&amp;CA - P&amp;L'!B243</f>
        <v>81.64</v>
      </c>
      <c r="C275" s="214">
        <f>'DTC US&amp;CA - P&amp;L'!C243</f>
        <v>39</v>
      </c>
      <c r="D275" s="214">
        <f>'DTC US&amp;CA - P&amp;L'!D243</f>
        <v>30.24</v>
      </c>
      <c r="E275" s="214">
        <f>'DTC US&amp;CA - P&amp;L'!E243</f>
        <v>318.62</v>
      </c>
      <c r="F275" s="214">
        <f>'DTC US&amp;CA - P&amp;L'!F243</f>
        <v>164.93</v>
      </c>
      <c r="G275" s="214">
        <f>'DTC US&amp;CA - P&amp;L'!G243</f>
        <v>83.46</v>
      </c>
      <c r="H275" s="214">
        <f>'DTC US&amp;CA - P&amp;L'!H243</f>
        <v>0</v>
      </c>
      <c r="I275" s="214">
        <f>'DTC US&amp;CA - P&amp;L'!I243</f>
        <v>41.34</v>
      </c>
      <c r="J275" s="214">
        <f>'DTC US&amp;CA - P&amp;L'!J243</f>
        <v>0</v>
      </c>
      <c r="K275" s="214">
        <f>'DTC US&amp;CA - P&amp;L'!K243</f>
        <v>115.43</v>
      </c>
      <c r="L275" s="214">
        <f>'DTC US&amp;CA - P&amp;L'!L243</f>
        <v>0</v>
      </c>
      <c r="M275" s="214">
        <f>'DTC US&amp;CA - P&amp;L'!M243</f>
        <v>156.82</v>
      </c>
      <c r="N275" s="214">
        <f>'DTC US&amp;CA - P&amp;L'!N243</f>
        <v>73.61</v>
      </c>
      <c r="O275" s="214">
        <f>'DTC US&amp;CA - P&amp;L'!O243</f>
        <v>81.12</v>
      </c>
      <c r="P275" s="214">
        <f>'DTC US&amp;CA - P&amp;L'!P243</f>
        <v>115.05</v>
      </c>
      <c r="Q275" s="214">
        <f>'DTC US&amp;CA - P&amp;L'!Q243</f>
        <v>41.58</v>
      </c>
      <c r="R275" s="214">
        <f>'DTC US&amp;CA - P&amp;L'!R243</f>
        <v>75.78</v>
      </c>
      <c r="S275" s="214">
        <f>'DTC US&amp;CA - P&amp;L'!S243</f>
        <v>28.81</v>
      </c>
      <c r="T275" s="214">
        <f>'DTC US&amp;CA - P&amp;L'!T243</f>
        <v>74.04</v>
      </c>
      <c r="U275" s="214">
        <f>'DTC US&amp;CA - P&amp;L'!U243</f>
        <v>72.54</v>
      </c>
      <c r="V275" s="214">
        <f>'DTC US&amp;CA - P&amp;L'!V243</f>
        <v>125.39</v>
      </c>
      <c r="W275" s="214">
        <f>'DTC US&amp;CA - P&amp;L'!W243</f>
        <v>201.61</v>
      </c>
      <c r="X275" s="214">
        <f>'DTC US&amp;CA - P&amp;L'!X243</f>
        <v>206.02</v>
      </c>
      <c r="Y275" s="214">
        <f>'DTC US&amp;CA - P&amp;L'!Y243</f>
        <v>41.58</v>
      </c>
      <c r="Z275" s="214">
        <f>'DTC US&amp;CA - P&amp;L'!Z243</f>
        <v>199.61</v>
      </c>
      <c r="AA275" s="214">
        <f>'DTC US&amp;CA - P&amp;L'!AA243</f>
        <v>200.18</v>
      </c>
      <c r="AB275" s="214">
        <f>'DTC US&amp;CA - P&amp;L'!AB243</f>
        <v>117.01</v>
      </c>
      <c r="AC275" s="214">
        <f>'DTC US&amp;CA - P&amp;L'!AC243</f>
        <v>82.61</v>
      </c>
      <c r="AD275" s="214">
        <f>'DTC US&amp;CA - P&amp;L'!AD243</f>
        <v>74.41</v>
      </c>
      <c r="AE275" s="214">
        <f>'DTC US&amp;CA - P&amp;L'!AE243</f>
        <v>117.16</v>
      </c>
      <c r="AF275" s="214">
        <f>'DTC US&amp;CA - P&amp;L'!AF243</f>
        <v>122.56</v>
      </c>
      <c r="AG275" s="125">
        <f t="shared" si="75"/>
        <v>3082.15</v>
      </c>
    </row>
    <row r="276" outlineLevel="1">
      <c r="A276" s="200" t="s">
        <v>379</v>
      </c>
      <c r="B276" s="214">
        <f>'DTC US&amp;CA - P&amp;L'!B244</f>
        <v>5715.86</v>
      </c>
      <c r="C276" s="214">
        <f>'DTC US&amp;CA - P&amp;L'!C244</f>
        <v>4544.46</v>
      </c>
      <c r="D276" s="214">
        <f>'DTC US&amp;CA - P&amp;L'!D244</f>
        <v>3546.57</v>
      </c>
      <c r="E276" s="214">
        <f>'DTC US&amp;CA - P&amp;L'!E244</f>
        <v>2189.57</v>
      </c>
      <c r="F276" s="214">
        <f>'DTC US&amp;CA - P&amp;L'!F244</f>
        <v>3422.68</v>
      </c>
      <c r="G276" s="214">
        <f>'DTC US&amp;CA - P&amp;L'!G244</f>
        <v>2713.82</v>
      </c>
      <c r="H276" s="214">
        <f>'DTC US&amp;CA - P&amp;L'!H244</f>
        <v>1913.73</v>
      </c>
      <c r="I276" s="214">
        <f>'DTC US&amp;CA - P&amp;L'!I244</f>
        <v>1854.5</v>
      </c>
      <c r="J276" s="214">
        <f>'DTC US&amp;CA - P&amp;L'!J244</f>
        <v>2937.08</v>
      </c>
      <c r="K276" s="214">
        <f>'DTC US&amp;CA - P&amp;L'!K244</f>
        <v>2055.92</v>
      </c>
      <c r="L276" s="214">
        <f>'DTC US&amp;CA - P&amp;L'!L244</f>
        <v>2178.08</v>
      </c>
      <c r="M276" s="214">
        <f>'DTC US&amp;CA - P&amp;L'!M244</f>
        <v>2995.95</v>
      </c>
      <c r="N276" s="214">
        <f>'DTC US&amp;CA - P&amp;L'!N244</f>
        <v>1479.42</v>
      </c>
      <c r="O276" s="214">
        <f>'DTC US&amp;CA - P&amp;L'!O244</f>
        <v>1779.28</v>
      </c>
      <c r="P276" s="214">
        <f>'DTC US&amp;CA - P&amp;L'!P244</f>
        <v>922.2</v>
      </c>
      <c r="Q276" s="214">
        <f>'DTC US&amp;CA - P&amp;L'!Q244</f>
        <v>1057.6</v>
      </c>
      <c r="R276" s="214">
        <f>'DTC US&amp;CA - P&amp;L'!R244</f>
        <v>1320.98</v>
      </c>
      <c r="S276" s="214">
        <f>'DTC US&amp;CA - P&amp;L'!S244</f>
        <v>1708.85</v>
      </c>
      <c r="T276" s="214">
        <f>'DTC US&amp;CA - P&amp;L'!T244</f>
        <v>1829.95</v>
      </c>
      <c r="U276" s="214">
        <f>'DTC US&amp;CA - P&amp;L'!U244</f>
        <v>911.8</v>
      </c>
      <c r="V276" s="214">
        <f>'DTC US&amp;CA - P&amp;L'!V244</f>
        <v>1061.14</v>
      </c>
      <c r="W276" s="214">
        <f>'DTC US&amp;CA - P&amp;L'!W244</f>
        <v>1139.5</v>
      </c>
      <c r="X276" s="214">
        <f>'DTC US&amp;CA - P&amp;L'!X244</f>
        <v>595.35</v>
      </c>
      <c r="Y276" s="214">
        <f>'DTC US&amp;CA - P&amp;L'!Y244</f>
        <v>1015.54</v>
      </c>
      <c r="Z276" s="214">
        <f>'DTC US&amp;CA - P&amp;L'!Z244</f>
        <v>1765.05</v>
      </c>
      <c r="AA276" s="214">
        <f>'DTC US&amp;CA - P&amp;L'!AA244</f>
        <v>1747.31</v>
      </c>
      <c r="AB276" s="214">
        <f>'DTC US&amp;CA - P&amp;L'!AB244</f>
        <v>1080.57</v>
      </c>
      <c r="AC276" s="214">
        <f>'DTC US&amp;CA - P&amp;L'!AC244</f>
        <v>1401.38</v>
      </c>
      <c r="AD276" s="214">
        <f>'DTC US&amp;CA - P&amp;L'!AD244</f>
        <v>1539.51</v>
      </c>
      <c r="AE276" s="214">
        <f>'DTC US&amp;CA - P&amp;L'!AE244</f>
        <v>1089.68</v>
      </c>
      <c r="AF276" s="214">
        <f>'DTC US&amp;CA - P&amp;L'!AF244</f>
        <v>1023.77</v>
      </c>
      <c r="AG276" s="125">
        <f t="shared" si="75"/>
        <v>60537.1</v>
      </c>
    </row>
    <row r="277" outlineLevel="1">
      <c r="A277" s="200" t="s">
        <v>380</v>
      </c>
      <c r="B277" s="214">
        <f>'DTC US&amp;CA - P&amp;L'!B245</f>
        <v>169.06</v>
      </c>
      <c r="C277" s="214">
        <f>'DTC US&amp;CA - P&amp;L'!C245</f>
        <v>85.32</v>
      </c>
      <c r="D277" s="214">
        <f>'DTC US&amp;CA - P&amp;L'!D245</f>
        <v>86.51</v>
      </c>
      <c r="E277" s="214">
        <f>'DTC US&amp;CA - P&amp;L'!E245</f>
        <v>315.17</v>
      </c>
      <c r="F277" s="214">
        <f>'DTC US&amp;CA - P&amp;L'!F245</f>
        <v>0</v>
      </c>
      <c r="G277" s="214">
        <f>'DTC US&amp;CA - P&amp;L'!G245</f>
        <v>84.53</v>
      </c>
      <c r="H277" s="214">
        <f>'DTC US&amp;CA - P&amp;L'!H245</f>
        <v>83.1</v>
      </c>
      <c r="I277" s="214">
        <f>'DTC US&amp;CA - P&amp;L'!I245</f>
        <v>0</v>
      </c>
      <c r="J277" s="214">
        <f>'DTC US&amp;CA - P&amp;L'!J245</f>
        <v>0</v>
      </c>
      <c r="K277" s="214">
        <f>'DTC US&amp;CA - P&amp;L'!K245</f>
        <v>60.41</v>
      </c>
      <c r="L277" s="214">
        <f>'DTC US&amp;CA - P&amp;L'!L245</f>
        <v>223.05</v>
      </c>
      <c r="M277" s="214">
        <f>'DTC US&amp;CA - P&amp;L'!M245</f>
        <v>154.13</v>
      </c>
      <c r="N277" s="214">
        <f>'DTC US&amp;CA - P&amp;L'!N245</f>
        <v>0</v>
      </c>
      <c r="O277" s="214">
        <f>'DTC US&amp;CA - P&amp;L'!O245</f>
        <v>0</v>
      </c>
      <c r="P277" s="214">
        <f>'DTC US&amp;CA - P&amp;L'!P245</f>
        <v>83.94</v>
      </c>
      <c r="Q277" s="214">
        <f>'DTC US&amp;CA - P&amp;L'!Q245</f>
        <v>79</v>
      </c>
      <c r="R277" s="214">
        <f>'DTC US&amp;CA - P&amp;L'!R245</f>
        <v>143.11</v>
      </c>
      <c r="S277" s="214">
        <f>'DTC US&amp;CA - P&amp;L'!S245</f>
        <v>89.27</v>
      </c>
      <c r="T277" s="214">
        <f>'DTC US&amp;CA - P&amp;L'!T245</f>
        <v>167.68</v>
      </c>
      <c r="U277" s="214">
        <f>'DTC US&amp;CA - P&amp;L'!U245</f>
        <v>0</v>
      </c>
      <c r="V277" s="214">
        <f>'DTC US&amp;CA - P&amp;L'!V245</f>
        <v>86.91</v>
      </c>
      <c r="W277" s="214">
        <f>'DTC US&amp;CA - P&amp;L'!W245</f>
        <v>85.32</v>
      </c>
      <c r="X277" s="214">
        <f>'DTC US&amp;CA - P&amp;L'!X245</f>
        <v>142.09</v>
      </c>
      <c r="Y277" s="214">
        <f>'DTC US&amp;CA - P&amp;L'!Y245</f>
        <v>86.51</v>
      </c>
      <c r="Z277" s="214">
        <f>'DTC US&amp;CA - P&amp;L'!Z245</f>
        <v>141.08</v>
      </c>
      <c r="AA277" s="214">
        <f>'DTC US&amp;CA - P&amp;L'!AA245</f>
        <v>169.46</v>
      </c>
      <c r="AB277" s="214">
        <f>'DTC US&amp;CA - P&amp;L'!AB245</f>
        <v>106.01</v>
      </c>
      <c r="AC277" s="214">
        <f>'DTC US&amp;CA - P&amp;L'!AC245</f>
        <v>126.41</v>
      </c>
      <c r="AD277" s="214">
        <f>'DTC US&amp;CA - P&amp;L'!AD245</f>
        <v>109.09</v>
      </c>
      <c r="AE277" s="214">
        <f>'DTC US&amp;CA - P&amp;L'!AE245</f>
        <v>59</v>
      </c>
      <c r="AF277" s="214">
        <f>'DTC US&amp;CA - P&amp;L'!AF245</f>
        <v>0</v>
      </c>
      <c r="AG277" s="125">
        <f t="shared" si="75"/>
        <v>2936.16</v>
      </c>
    </row>
    <row r="278" outlineLevel="1">
      <c r="A278" s="200" t="s">
        <v>381</v>
      </c>
      <c r="B278" s="214">
        <f>'DTC US&amp;CA - P&amp;L'!B246</f>
        <v>2782.38</v>
      </c>
      <c r="C278" s="214">
        <f>'DTC US&amp;CA - P&amp;L'!C246</f>
        <v>2140.57</v>
      </c>
      <c r="D278" s="214">
        <f>'DTC US&amp;CA - P&amp;L'!D246</f>
        <v>2421.78</v>
      </c>
      <c r="E278" s="214">
        <f>'DTC US&amp;CA - P&amp;L'!E246</f>
        <v>2433.76</v>
      </c>
      <c r="F278" s="214">
        <f>'DTC US&amp;CA - P&amp;L'!F246</f>
        <v>3092.11</v>
      </c>
      <c r="G278" s="214">
        <f>'DTC US&amp;CA - P&amp;L'!G246</f>
        <v>1718.65</v>
      </c>
      <c r="H278" s="214">
        <f>'DTC US&amp;CA - P&amp;L'!H246</f>
        <v>1927.52</v>
      </c>
      <c r="I278" s="214">
        <f>'DTC US&amp;CA - P&amp;L'!I246</f>
        <v>2081.62</v>
      </c>
      <c r="J278" s="214">
        <f>'DTC US&amp;CA - P&amp;L'!J246</f>
        <v>2198.47</v>
      </c>
      <c r="K278" s="214">
        <f>'DTC US&amp;CA - P&amp;L'!K246</f>
        <v>2104.25</v>
      </c>
      <c r="L278" s="214">
        <f>'DTC US&amp;CA - P&amp;L'!L246</f>
        <v>1502.82</v>
      </c>
      <c r="M278" s="214">
        <f>'DTC US&amp;CA - P&amp;L'!M246</f>
        <v>2294.69</v>
      </c>
      <c r="N278" s="214">
        <f>'DTC US&amp;CA - P&amp;L'!N246</f>
        <v>1439.57</v>
      </c>
      <c r="O278" s="214">
        <f>'DTC US&amp;CA - P&amp;L'!O246</f>
        <v>1552.47</v>
      </c>
      <c r="P278" s="214">
        <f>'DTC US&amp;CA - P&amp;L'!P246</f>
        <v>801.45</v>
      </c>
      <c r="Q278" s="214">
        <f>'DTC US&amp;CA - P&amp;L'!Q246</f>
        <v>1067.38</v>
      </c>
      <c r="R278" s="214">
        <f>'DTC US&amp;CA - P&amp;L'!R246</f>
        <v>902.5</v>
      </c>
      <c r="S278" s="214">
        <f>'DTC US&amp;CA - P&amp;L'!S246</f>
        <v>1544.74</v>
      </c>
      <c r="T278" s="214">
        <f>'DTC US&amp;CA - P&amp;L'!T246</f>
        <v>1741.2</v>
      </c>
      <c r="U278" s="214">
        <f>'DTC US&amp;CA - P&amp;L'!U246</f>
        <v>1583.39</v>
      </c>
      <c r="V278" s="214">
        <f>'DTC US&amp;CA - P&amp;L'!V246</f>
        <v>1042.35</v>
      </c>
      <c r="W278" s="214">
        <f>'DTC US&amp;CA - P&amp;L'!W246</f>
        <v>1625.15</v>
      </c>
      <c r="X278" s="214">
        <f>'DTC US&amp;CA - P&amp;L'!X246</f>
        <v>2148.56</v>
      </c>
      <c r="Y278" s="214">
        <f>'DTC US&amp;CA - P&amp;L'!Y246</f>
        <v>2348.53</v>
      </c>
      <c r="Z278" s="214">
        <f>'DTC US&amp;CA - P&amp;L'!Z246</f>
        <v>2927.29</v>
      </c>
      <c r="AA278" s="214">
        <f>'DTC US&amp;CA - P&amp;L'!AA246</f>
        <v>3462.57</v>
      </c>
      <c r="AB278" s="214">
        <f>'DTC US&amp;CA - P&amp;L'!AB246</f>
        <v>1758.25</v>
      </c>
      <c r="AC278" s="214">
        <f>'DTC US&amp;CA - P&amp;L'!AC246</f>
        <v>1099.07</v>
      </c>
      <c r="AD278" s="214">
        <f>'DTC US&amp;CA - P&amp;L'!AD246</f>
        <v>1653.87</v>
      </c>
      <c r="AE278" s="214">
        <f>'DTC US&amp;CA - P&amp;L'!AE246</f>
        <v>987.87</v>
      </c>
      <c r="AF278" s="214">
        <f>'DTC US&amp;CA - P&amp;L'!AF246</f>
        <v>948.33</v>
      </c>
      <c r="AG278" s="125">
        <f t="shared" si="75"/>
        <v>57333.16</v>
      </c>
    </row>
    <row r="279" outlineLevel="1">
      <c r="A279" s="200" t="s">
        <v>382</v>
      </c>
      <c r="B279" s="214">
        <f>'DTC US&amp;CA - P&amp;L'!B247</f>
        <v>485.82</v>
      </c>
      <c r="C279" s="214">
        <f>'DTC US&amp;CA - P&amp;L'!C247</f>
        <v>309.6</v>
      </c>
      <c r="D279" s="214">
        <f>'DTC US&amp;CA - P&amp;L'!D247</f>
        <v>388.81</v>
      </c>
      <c r="E279" s="214">
        <f>'DTC US&amp;CA - P&amp;L'!E247</f>
        <v>503.22</v>
      </c>
      <c r="F279" s="214">
        <f>'DTC US&amp;CA - P&amp;L'!F247</f>
        <v>300.72</v>
      </c>
      <c r="G279" s="214">
        <f>'DTC US&amp;CA - P&amp;L'!G247</f>
        <v>184.11</v>
      </c>
      <c r="H279" s="214">
        <f>'DTC US&amp;CA - P&amp;L'!H247</f>
        <v>245.74</v>
      </c>
      <c r="I279" s="214">
        <f>'DTC US&amp;CA - P&amp;L'!I247</f>
        <v>277.62</v>
      </c>
      <c r="J279" s="214">
        <f>'DTC US&amp;CA - P&amp;L'!J247</f>
        <v>185.91</v>
      </c>
      <c r="K279" s="214">
        <f>'DTC US&amp;CA - P&amp;L'!K247</f>
        <v>425.74</v>
      </c>
      <c r="L279" s="214">
        <f>'DTC US&amp;CA - P&amp;L'!L247</f>
        <v>333.52</v>
      </c>
      <c r="M279" s="214">
        <f>'DTC US&amp;CA - P&amp;L'!M247</f>
        <v>579.05</v>
      </c>
      <c r="N279" s="214">
        <f>'DTC US&amp;CA - P&amp;L'!N247</f>
        <v>193.8</v>
      </c>
      <c r="O279" s="214">
        <f>'DTC US&amp;CA - P&amp;L'!O247</f>
        <v>301.29</v>
      </c>
      <c r="P279" s="214">
        <f>'DTC US&amp;CA - P&amp;L'!P247</f>
        <v>236.52</v>
      </c>
      <c r="Q279" s="214">
        <f>'DTC US&amp;CA - P&amp;L'!Q247</f>
        <v>209.69</v>
      </c>
      <c r="R279" s="214">
        <f>'DTC US&amp;CA - P&amp;L'!R247</f>
        <v>209.41</v>
      </c>
      <c r="S279" s="214">
        <f>'DTC US&amp;CA - P&amp;L'!S247</f>
        <v>329.58</v>
      </c>
      <c r="T279" s="214">
        <f>'DTC US&amp;CA - P&amp;L'!T247</f>
        <v>279.6</v>
      </c>
      <c r="U279" s="214">
        <f>'DTC US&amp;CA - P&amp;L'!U247</f>
        <v>85.06</v>
      </c>
      <c r="V279" s="214">
        <f>'DTC US&amp;CA - P&amp;L'!V247</f>
        <v>275.6</v>
      </c>
      <c r="W279" s="214">
        <f>'DTC US&amp;CA - P&amp;L'!W247</f>
        <v>305.78</v>
      </c>
      <c r="X279" s="214">
        <f>'DTC US&amp;CA - P&amp;L'!X247</f>
        <v>249.84</v>
      </c>
      <c r="Y279" s="214">
        <f>'DTC US&amp;CA - P&amp;L'!Y247</f>
        <v>248.46</v>
      </c>
      <c r="Z279" s="214">
        <f>'DTC US&amp;CA - P&amp;L'!Z247</f>
        <v>211.13</v>
      </c>
      <c r="AA279" s="214">
        <f>'DTC US&amp;CA - P&amp;L'!AA247</f>
        <v>365.23</v>
      </c>
      <c r="AB279" s="214">
        <f>'DTC US&amp;CA - P&amp;L'!AB247</f>
        <v>184.68</v>
      </c>
      <c r="AC279" s="214">
        <f>'DTC US&amp;CA - P&amp;L'!AC247</f>
        <v>397.14</v>
      </c>
      <c r="AD279" s="214">
        <f>'DTC US&amp;CA - P&amp;L'!AD247</f>
        <v>154.9</v>
      </c>
      <c r="AE279" s="214">
        <f>'DTC US&amp;CA - P&amp;L'!AE247</f>
        <v>338.23</v>
      </c>
      <c r="AF279" s="214">
        <f>'DTC US&amp;CA - P&amp;L'!AF247</f>
        <v>308.94</v>
      </c>
      <c r="AG279" s="125">
        <f t="shared" si="75"/>
        <v>9104.74</v>
      </c>
    </row>
    <row r="280" outlineLevel="1">
      <c r="A280" s="200" t="s">
        <v>383</v>
      </c>
      <c r="B280" s="214">
        <f>'DTC US&amp;CA - P&amp;L'!B248</f>
        <v>247.87</v>
      </c>
      <c r="C280" s="214">
        <f>'DTC US&amp;CA - P&amp;L'!C248</f>
        <v>82.95</v>
      </c>
      <c r="D280" s="214">
        <f>'DTC US&amp;CA - P&amp;L'!D248</f>
        <v>85.16</v>
      </c>
      <c r="E280" s="214">
        <f>'DTC US&amp;CA - P&amp;L'!E248</f>
        <v>142.77</v>
      </c>
      <c r="F280" s="214">
        <f>'DTC US&amp;CA - P&amp;L'!F248</f>
        <v>0</v>
      </c>
      <c r="G280" s="214">
        <f>'DTC US&amp;CA - P&amp;L'!G248</f>
        <v>68.49</v>
      </c>
      <c r="H280" s="214">
        <f>'DTC US&amp;CA - P&amp;L'!H248</f>
        <v>0</v>
      </c>
      <c r="I280" s="214">
        <f>'DTC US&amp;CA - P&amp;L'!I248</f>
        <v>85.32</v>
      </c>
      <c r="J280" s="214">
        <f>'DTC US&amp;CA - P&amp;L'!J248</f>
        <v>87.14</v>
      </c>
      <c r="K280" s="214">
        <f>'DTC US&amp;CA - P&amp;L'!K248</f>
        <v>0</v>
      </c>
      <c r="L280" s="214">
        <f>'DTC US&amp;CA - P&amp;L'!L248</f>
        <v>79</v>
      </c>
      <c r="M280" s="214">
        <f>'DTC US&amp;CA - P&amp;L'!M248</f>
        <v>170.79</v>
      </c>
      <c r="N280" s="214">
        <f>'DTC US&amp;CA - P&amp;L'!N248</f>
        <v>83.74</v>
      </c>
      <c r="O280" s="214">
        <f>'DTC US&amp;CA - P&amp;L'!O248</f>
        <v>79</v>
      </c>
      <c r="P280" s="214">
        <f>'DTC US&amp;CA - P&amp;L'!P248</f>
        <v>0</v>
      </c>
      <c r="Q280" s="214">
        <f>'DTC US&amp;CA - P&amp;L'!Q248</f>
        <v>0</v>
      </c>
      <c r="R280" s="214">
        <f>'DTC US&amp;CA - P&amp;L'!R248</f>
        <v>86.02</v>
      </c>
      <c r="S280" s="214">
        <f>'DTC US&amp;CA - P&amp;L'!S248</f>
        <v>0</v>
      </c>
      <c r="T280" s="214">
        <f>'DTC US&amp;CA - P&amp;L'!T248</f>
        <v>68.1</v>
      </c>
      <c r="U280" s="214">
        <f>'DTC US&amp;CA - P&amp;L'!U248</f>
        <v>0</v>
      </c>
      <c r="V280" s="214">
        <f>'DTC US&amp;CA - P&amp;L'!V248</f>
        <v>0</v>
      </c>
      <c r="W280" s="214">
        <f>'DTC US&amp;CA - P&amp;L'!W248</f>
        <v>0</v>
      </c>
      <c r="X280" s="214">
        <f>'DTC US&amp;CA - P&amp;L'!X248</f>
        <v>144.9</v>
      </c>
      <c r="Y280" s="214">
        <f>'DTC US&amp;CA - P&amp;L'!Y248</f>
        <v>0</v>
      </c>
      <c r="Z280" s="214">
        <f>'DTC US&amp;CA - P&amp;L'!Z248</f>
        <v>0</v>
      </c>
      <c r="AA280" s="214">
        <f>'DTC US&amp;CA - P&amp;L'!AA248</f>
        <v>0</v>
      </c>
      <c r="AB280" s="214">
        <f>'DTC US&amp;CA - P&amp;L'!AB248</f>
        <v>86.41</v>
      </c>
      <c r="AC280" s="214">
        <f>'DTC US&amp;CA - P&amp;L'!AC248</f>
        <v>84.93</v>
      </c>
      <c r="AD280" s="214">
        <f>'DTC US&amp;CA - P&amp;L'!AD248</f>
        <v>0</v>
      </c>
      <c r="AE280" s="214">
        <f>'DTC US&amp;CA - P&amp;L'!AE248</f>
        <v>83.74</v>
      </c>
      <c r="AF280" s="214">
        <f>'DTC US&amp;CA - P&amp;L'!AF248</f>
        <v>0</v>
      </c>
      <c r="AG280" s="125">
        <f t="shared" si="75"/>
        <v>1766.33</v>
      </c>
    </row>
    <row r="281" outlineLevel="1">
      <c r="A281" s="200" t="s">
        <v>384</v>
      </c>
      <c r="B281" s="214">
        <f>'DTC US&amp;CA - P&amp;L'!B249</f>
        <v>0</v>
      </c>
      <c r="C281" s="214">
        <f>'DTC US&amp;CA - P&amp;L'!C249</f>
        <v>0</v>
      </c>
      <c r="D281" s="214">
        <f>'DTC US&amp;CA - P&amp;L'!D249</f>
        <v>0</v>
      </c>
      <c r="E281" s="214">
        <f>'DTC US&amp;CA - P&amp;L'!E249</f>
        <v>0</v>
      </c>
      <c r="F281" s="214">
        <f>'DTC US&amp;CA - P&amp;L'!F249</f>
        <v>0</v>
      </c>
      <c r="G281" s="214">
        <f>'DTC US&amp;CA - P&amp;L'!G249</f>
        <v>0</v>
      </c>
      <c r="H281" s="214">
        <f>'DTC US&amp;CA - P&amp;L'!H249</f>
        <v>0</v>
      </c>
      <c r="I281" s="214">
        <f>'DTC US&amp;CA - P&amp;L'!I249</f>
        <v>0</v>
      </c>
      <c r="J281" s="214">
        <f>'DTC US&amp;CA - P&amp;L'!J249</f>
        <v>0</v>
      </c>
      <c r="K281" s="214">
        <f>'DTC US&amp;CA - P&amp;L'!K249</f>
        <v>0</v>
      </c>
      <c r="L281" s="214">
        <f>'DTC US&amp;CA - P&amp;L'!L249</f>
        <v>0</v>
      </c>
      <c r="M281" s="214">
        <f>'DTC US&amp;CA - P&amp;L'!M249</f>
        <v>0</v>
      </c>
      <c r="N281" s="214">
        <f>'DTC US&amp;CA - P&amp;L'!N249</f>
        <v>0</v>
      </c>
      <c r="O281" s="214">
        <f>'DTC US&amp;CA - P&amp;L'!O249</f>
        <v>0</v>
      </c>
      <c r="P281" s="214">
        <f>'DTC US&amp;CA - P&amp;L'!P249</f>
        <v>0</v>
      </c>
      <c r="Q281" s="214">
        <f>'DTC US&amp;CA - P&amp;L'!Q249</f>
        <v>0</v>
      </c>
      <c r="R281" s="214">
        <f>'DTC US&amp;CA - P&amp;L'!R249</f>
        <v>0</v>
      </c>
      <c r="S281" s="214">
        <f>'DTC US&amp;CA - P&amp;L'!S249</f>
        <v>0</v>
      </c>
      <c r="T281" s="214">
        <f>'DTC US&amp;CA - P&amp;L'!T249</f>
        <v>0</v>
      </c>
      <c r="U281" s="214">
        <f>'DTC US&amp;CA - P&amp;L'!U249</f>
        <v>0</v>
      </c>
      <c r="V281" s="214">
        <f>'DTC US&amp;CA - P&amp;L'!V249</f>
        <v>0</v>
      </c>
      <c r="W281" s="214">
        <f>'DTC US&amp;CA - P&amp;L'!W249</f>
        <v>0</v>
      </c>
      <c r="X281" s="214">
        <f>'DTC US&amp;CA - P&amp;L'!X249</f>
        <v>0</v>
      </c>
      <c r="Y281" s="214">
        <f>'DTC US&amp;CA - P&amp;L'!Y249</f>
        <v>0</v>
      </c>
      <c r="Z281" s="214">
        <f>'DTC US&amp;CA - P&amp;L'!Z249</f>
        <v>0</v>
      </c>
      <c r="AA281" s="214">
        <f>'DTC US&amp;CA - P&amp;L'!AA249</f>
        <v>0</v>
      </c>
      <c r="AB281" s="214">
        <f>'DTC US&amp;CA - P&amp;L'!AB249</f>
        <v>0</v>
      </c>
      <c r="AC281" s="214">
        <f>'DTC US&amp;CA - P&amp;L'!AC249</f>
        <v>0</v>
      </c>
      <c r="AD281" s="214">
        <f>'DTC US&amp;CA - P&amp;L'!AD249</f>
        <v>0</v>
      </c>
      <c r="AE281" s="214">
        <f>'DTC US&amp;CA - P&amp;L'!AE249</f>
        <v>0</v>
      </c>
      <c r="AF281" s="214">
        <f>'DTC US&amp;CA - P&amp;L'!AF249</f>
        <v>0</v>
      </c>
      <c r="AG281" s="125">
        <f t="shared" si="75"/>
        <v>0</v>
      </c>
    </row>
    <row r="282" outlineLevel="1">
      <c r="A282" s="200" t="s">
        <v>233</v>
      </c>
      <c r="B282" s="215"/>
      <c r="C282" s="215"/>
      <c r="D282" s="215"/>
      <c r="E282" s="215"/>
      <c r="F282" s="215"/>
      <c r="G282" s="215"/>
      <c r="H282" s="215"/>
      <c r="I282" s="215"/>
      <c r="J282" s="215"/>
      <c r="K282" s="215"/>
      <c r="L282" s="215"/>
      <c r="M282" s="215"/>
      <c r="N282" s="215"/>
      <c r="O282" s="215"/>
      <c r="P282" s="214">
        <f>'DTC US&amp;CA - P&amp;L'!P250</f>
        <v>159.43</v>
      </c>
      <c r="Q282" s="214">
        <f>'DTC US&amp;CA - P&amp;L'!Q250</f>
        <v>102.9</v>
      </c>
      <c r="R282" s="214">
        <f>'DTC US&amp;CA - P&amp;L'!R250</f>
        <v>235.07</v>
      </c>
      <c r="S282" s="214">
        <f>'DTC US&amp;CA - P&amp;L'!S250</f>
        <v>390.06</v>
      </c>
      <c r="T282" s="214">
        <f>'DTC US&amp;CA - P&amp;L'!T250</f>
        <v>438.06</v>
      </c>
      <c r="U282" s="214">
        <f>'DTC US&amp;CA - P&amp;L'!U250</f>
        <v>127.54</v>
      </c>
      <c r="V282" s="214">
        <f>'DTC US&amp;CA - P&amp;L'!V250</f>
        <v>444.48</v>
      </c>
      <c r="W282" s="214">
        <f>'DTC US&amp;CA - P&amp;L'!W250</f>
        <v>160.92</v>
      </c>
      <c r="X282" s="214">
        <f>'DTC US&amp;CA - P&amp;L'!X250</f>
        <v>211.04</v>
      </c>
      <c r="Y282" s="214">
        <f>'DTC US&amp;CA - P&amp;L'!Y250</f>
        <v>693.52</v>
      </c>
      <c r="Z282" s="214">
        <f>'DTC US&amp;CA - P&amp;L'!Z250</f>
        <v>125.16</v>
      </c>
      <c r="AA282" s="214">
        <f>'DTC US&amp;CA - P&amp;L'!AA250</f>
        <v>548.69</v>
      </c>
      <c r="AB282" s="214">
        <f>'DTC US&amp;CA - P&amp;L'!AB250</f>
        <v>725.5</v>
      </c>
      <c r="AC282" s="214">
        <f>'DTC US&amp;CA - P&amp;L'!AC250</f>
        <v>579.9</v>
      </c>
      <c r="AD282" s="214">
        <f>'DTC US&amp;CA - P&amp;L'!AD250</f>
        <v>189.66</v>
      </c>
      <c r="AE282" s="214">
        <f>'DTC US&amp;CA - P&amp;L'!AE250</f>
        <v>400.81</v>
      </c>
      <c r="AF282" s="214">
        <f>'DTC US&amp;CA - P&amp;L'!AF250</f>
        <v>136.74</v>
      </c>
      <c r="AG282" s="125">
        <f t="shared" si="75"/>
        <v>5669.48</v>
      </c>
    </row>
    <row r="283">
      <c r="A283" s="205" t="s">
        <v>234</v>
      </c>
      <c r="B283" s="212">
        <f t="shared" ref="B283:AF283" si="76">SUM(B272:B282)</f>
        <v>11341.63</v>
      </c>
      <c r="C283" s="212">
        <f t="shared" si="76"/>
        <v>8732.37</v>
      </c>
      <c r="D283" s="212">
        <f t="shared" si="76"/>
        <v>7812.43</v>
      </c>
      <c r="E283" s="212">
        <f t="shared" si="76"/>
        <v>7884.4</v>
      </c>
      <c r="F283" s="212">
        <f t="shared" si="76"/>
        <v>9136.66</v>
      </c>
      <c r="G283" s="212">
        <f t="shared" si="76"/>
        <v>5724.37</v>
      </c>
      <c r="H283" s="212">
        <f t="shared" si="76"/>
        <v>5400.9</v>
      </c>
      <c r="I283" s="212">
        <f t="shared" si="76"/>
        <v>5367.98</v>
      </c>
      <c r="J283" s="212">
        <f t="shared" si="76"/>
        <v>6796.23</v>
      </c>
      <c r="K283" s="212">
        <f t="shared" si="76"/>
        <v>6118.51</v>
      </c>
      <c r="L283" s="212">
        <f t="shared" si="76"/>
        <v>5577.03</v>
      </c>
      <c r="M283" s="212">
        <f t="shared" si="76"/>
        <v>8124.52</v>
      </c>
      <c r="N283" s="212">
        <f t="shared" si="76"/>
        <v>4353.5</v>
      </c>
      <c r="O283" s="212">
        <f t="shared" si="76"/>
        <v>5132.51</v>
      </c>
      <c r="P283" s="212">
        <f t="shared" si="76"/>
        <v>2955.14</v>
      </c>
      <c r="Q283" s="212">
        <f t="shared" si="76"/>
        <v>3174.78</v>
      </c>
      <c r="R283" s="212">
        <f t="shared" si="76"/>
        <v>3506.57</v>
      </c>
      <c r="S283" s="212">
        <f t="shared" si="76"/>
        <v>5447.3</v>
      </c>
      <c r="T283" s="212">
        <f t="shared" si="76"/>
        <v>5733.03</v>
      </c>
      <c r="U283" s="212">
        <f t="shared" si="76"/>
        <v>4222.16</v>
      </c>
      <c r="V283" s="212">
        <f t="shared" si="76"/>
        <v>3695.75</v>
      </c>
      <c r="W283" s="212">
        <f t="shared" si="76"/>
        <v>5109.81</v>
      </c>
      <c r="X283" s="212">
        <f t="shared" si="76"/>
        <v>6549.26</v>
      </c>
      <c r="Y283" s="212">
        <f t="shared" si="76"/>
        <v>7789.45</v>
      </c>
      <c r="Z283" s="212">
        <f t="shared" si="76"/>
        <v>8799.82</v>
      </c>
      <c r="AA283" s="212">
        <f t="shared" si="76"/>
        <v>10496.94</v>
      </c>
      <c r="AB283" s="212">
        <f t="shared" si="76"/>
        <v>5743.93</v>
      </c>
      <c r="AC283" s="212">
        <f t="shared" si="76"/>
        <v>5149.43</v>
      </c>
      <c r="AD283" s="212">
        <f t="shared" si="76"/>
        <v>4805.14</v>
      </c>
      <c r="AE283" s="212">
        <f t="shared" si="76"/>
        <v>4110.43</v>
      </c>
      <c r="AF283" s="212">
        <f t="shared" si="76"/>
        <v>3229.25</v>
      </c>
      <c r="AG283" s="125">
        <f t="shared" si="75"/>
        <v>188021.23</v>
      </c>
    </row>
    <row r="284">
      <c r="A284" s="127"/>
      <c r="B284" s="213"/>
      <c r="C284" s="213"/>
      <c r="D284" s="213"/>
      <c r="E284" s="213"/>
      <c r="F284" s="213"/>
      <c r="G284" s="213"/>
      <c r="H284" s="213"/>
      <c r="I284" s="213"/>
      <c r="J284" s="213"/>
      <c r="K284" s="213"/>
      <c r="L284" s="213"/>
      <c r="M284" s="213"/>
      <c r="N284" s="213"/>
      <c r="O284" s="213"/>
      <c r="P284" s="213"/>
      <c r="Q284" s="213"/>
      <c r="R284" s="213"/>
      <c r="S284" s="213"/>
      <c r="T284" s="213"/>
      <c r="U284" s="213"/>
      <c r="V284" s="213"/>
      <c r="W284" s="213"/>
      <c r="X284" s="213"/>
      <c r="Y284" s="213"/>
      <c r="Z284" s="213"/>
      <c r="AA284" s="213"/>
      <c r="AB284" s="213"/>
      <c r="AC284" s="213"/>
      <c r="AD284" s="213"/>
      <c r="AE284" s="213"/>
      <c r="AF284" s="213"/>
      <c r="AG284" s="209"/>
    </row>
    <row r="285">
      <c r="A285" s="200" t="s">
        <v>385</v>
      </c>
      <c r="B285" s="201"/>
      <c r="C285" s="201"/>
      <c r="D285" s="202"/>
      <c r="E285" s="202"/>
      <c r="F285" s="202"/>
      <c r="G285" s="202"/>
      <c r="H285" s="202"/>
      <c r="I285" s="202"/>
      <c r="J285" s="202"/>
      <c r="K285" s="201"/>
      <c r="L285" s="201"/>
      <c r="M285" s="201"/>
      <c r="N285" s="201"/>
      <c r="O285" s="201"/>
      <c r="P285" s="201"/>
      <c r="Q285" s="201"/>
      <c r="R285" s="201"/>
      <c r="S285" s="201"/>
      <c r="T285" s="201"/>
      <c r="U285" s="201"/>
      <c r="V285" s="201"/>
      <c r="W285" s="201"/>
      <c r="X285" s="201"/>
      <c r="Y285" s="201"/>
      <c r="Z285" s="201"/>
      <c r="AA285" s="201"/>
      <c r="AB285" s="201"/>
      <c r="AC285" s="201"/>
      <c r="AD285" s="201"/>
      <c r="AE285" s="201"/>
      <c r="AF285" s="201"/>
      <c r="AG285" s="209"/>
    </row>
    <row r="286" outlineLevel="1">
      <c r="A286" s="200" t="s">
        <v>337</v>
      </c>
      <c r="B286" s="211">
        <f>'DTC EU - P&amp;L'!B254</f>
        <v>0</v>
      </c>
      <c r="C286" s="211">
        <f>'DTC EU - P&amp;L'!C254</f>
        <v>53.59</v>
      </c>
      <c r="D286" s="211">
        <f>'DTC EU - P&amp;L'!D254</f>
        <v>59.81</v>
      </c>
      <c r="E286" s="211">
        <f>'DTC EU - P&amp;L'!E254</f>
        <v>0</v>
      </c>
      <c r="F286" s="211">
        <f>'DTC EU - P&amp;L'!F254</f>
        <v>0</v>
      </c>
      <c r="G286" s="211">
        <f>'DTC EU - P&amp;L'!G254</f>
        <v>60.22</v>
      </c>
      <c r="H286" s="211">
        <f>'DTC EU - P&amp;L'!H254</f>
        <v>89.99</v>
      </c>
      <c r="I286" s="211">
        <f>'DTC EU - P&amp;L'!I254</f>
        <v>29.92</v>
      </c>
      <c r="J286" s="211">
        <f>'DTC EU - P&amp;L'!J254</f>
        <v>59.72</v>
      </c>
      <c r="K286" s="211">
        <f>'DTC EU - P&amp;L'!K254</f>
        <v>29.76</v>
      </c>
      <c r="L286" s="211">
        <f>'DTC EU - P&amp;L'!L254</f>
        <v>0</v>
      </c>
      <c r="M286" s="211">
        <f>'DTC EU - P&amp;L'!M254</f>
        <v>118.82</v>
      </c>
      <c r="N286" s="211">
        <f>'DTC EU - P&amp;L'!N254</f>
        <v>29.78</v>
      </c>
      <c r="O286" s="211">
        <f>'DTC EU - P&amp;L'!O254</f>
        <v>0</v>
      </c>
      <c r="P286" s="211">
        <f>'DTC EU - P&amp;L'!P254</f>
        <v>0</v>
      </c>
      <c r="Q286" s="211">
        <f>'DTC EU - P&amp;L'!Q254</f>
        <v>0</v>
      </c>
      <c r="R286" s="211">
        <f>'DTC EU - P&amp;L'!R254</f>
        <v>89.64</v>
      </c>
      <c r="S286" s="211">
        <f>'DTC EU - P&amp;L'!S254</f>
        <v>435.42</v>
      </c>
      <c r="T286" s="211">
        <f>'DTC EU - P&amp;L'!T254</f>
        <v>172.88</v>
      </c>
      <c r="U286" s="211">
        <f>'DTC EU - P&amp;L'!U254</f>
        <v>0</v>
      </c>
      <c r="V286" s="211">
        <f>'DTC EU - P&amp;L'!V254</f>
        <v>90.58</v>
      </c>
      <c r="W286" s="211">
        <f>'DTC EU - P&amp;L'!W254</f>
        <v>90.55</v>
      </c>
      <c r="X286" s="211">
        <f>'DTC EU - P&amp;L'!X254</f>
        <v>30.2</v>
      </c>
      <c r="Y286" s="211">
        <f>'DTC EU - P&amp;L'!Y254</f>
        <v>30.46</v>
      </c>
      <c r="Z286" s="211">
        <f>'DTC EU - P&amp;L'!Z254</f>
        <v>152.31</v>
      </c>
      <c r="AA286" s="211">
        <f>'DTC EU - P&amp;L'!AA254</f>
        <v>206.41</v>
      </c>
      <c r="AB286" s="211">
        <f>'DTC EU - P&amp;L'!AB254</f>
        <v>151.44</v>
      </c>
      <c r="AC286" s="211">
        <f>'DTC EU - P&amp;L'!AC254</f>
        <v>90.73</v>
      </c>
      <c r="AD286" s="211">
        <f>'DTC EU - P&amp;L'!AD254</f>
        <v>120.95</v>
      </c>
      <c r="AE286" s="211">
        <f>'DTC EU - P&amp;L'!AE254</f>
        <v>60.3</v>
      </c>
      <c r="AF286" s="211">
        <f>'DTC EU - P&amp;L'!AF254</f>
        <v>30.07</v>
      </c>
      <c r="AG286" s="125">
        <f t="shared" ref="AG286:AG297" si="77">SUM(B286:AF286)</f>
        <v>2283.55</v>
      </c>
    </row>
    <row r="287" outlineLevel="1">
      <c r="A287" s="200" t="s">
        <v>338</v>
      </c>
      <c r="B287" s="211">
        <f>'DTC EU - P&amp;L'!B255</f>
        <v>19.67</v>
      </c>
      <c r="C287" s="211">
        <f>'DTC EU - P&amp;L'!C255</f>
        <v>54.62</v>
      </c>
      <c r="D287" s="211">
        <f>'DTC EU - P&amp;L'!D255</f>
        <v>39.19</v>
      </c>
      <c r="E287" s="211">
        <f>'DTC EU - P&amp;L'!E255</f>
        <v>78.36</v>
      </c>
      <c r="F287" s="211">
        <f>'DTC EU - P&amp;L'!F255</f>
        <v>0</v>
      </c>
      <c r="G287" s="211">
        <f>'DTC EU - P&amp;L'!G255</f>
        <v>19.73</v>
      </c>
      <c r="H287" s="211">
        <f>'DTC EU - P&amp;L'!H255</f>
        <v>0</v>
      </c>
      <c r="I287" s="211">
        <f>'DTC EU - P&amp;L'!I255</f>
        <v>0</v>
      </c>
      <c r="J287" s="211">
        <f>'DTC EU - P&amp;L'!J255</f>
        <v>58.69</v>
      </c>
      <c r="K287" s="211">
        <f>'DTC EU - P&amp;L'!K255</f>
        <v>0</v>
      </c>
      <c r="L287" s="211">
        <f>'DTC EU - P&amp;L'!L255</f>
        <v>19.49</v>
      </c>
      <c r="M287" s="211">
        <f>'DTC EU - P&amp;L'!M255</f>
        <v>19.46</v>
      </c>
      <c r="N287" s="211">
        <f>'DTC EU - P&amp;L'!N255</f>
        <v>15.61</v>
      </c>
      <c r="O287" s="211">
        <f>'DTC EU - P&amp;L'!O255</f>
        <v>19.58</v>
      </c>
      <c r="P287" s="211">
        <f>'DTC EU - P&amp;L'!P255</f>
        <v>0</v>
      </c>
      <c r="Q287" s="211">
        <f>'DTC EU - P&amp;L'!Q255</f>
        <v>58.72</v>
      </c>
      <c r="R287" s="211">
        <f>'DTC EU - P&amp;L'!R255</f>
        <v>39.15</v>
      </c>
      <c r="S287" s="211">
        <f>'DTC EU - P&amp;L'!S255</f>
        <v>424.36</v>
      </c>
      <c r="T287" s="211">
        <f>'DTC EU - P&amp;L'!T255</f>
        <v>97.64</v>
      </c>
      <c r="U287" s="211">
        <f>'DTC EU - P&amp;L'!U255</f>
        <v>0</v>
      </c>
      <c r="V287" s="211">
        <f>'DTC EU - P&amp;L'!V255</f>
        <v>0</v>
      </c>
      <c r="W287" s="211">
        <f>'DTC EU - P&amp;L'!W255</f>
        <v>19.78</v>
      </c>
      <c r="X287" s="211">
        <f>'DTC EU - P&amp;L'!X255</f>
        <v>35.62</v>
      </c>
      <c r="Y287" s="211">
        <f>'DTC EU - P&amp;L'!Y255</f>
        <v>39.91</v>
      </c>
      <c r="Z287" s="211">
        <f>'DTC EU - P&amp;L'!Z255</f>
        <v>119.75</v>
      </c>
      <c r="AA287" s="211">
        <f>'DTC EU - P&amp;L'!AA255</f>
        <v>194.9</v>
      </c>
      <c r="AB287" s="211">
        <f>'DTC EU - P&amp;L'!AB255</f>
        <v>59.53</v>
      </c>
      <c r="AC287" s="211">
        <f>'DTC EU - P&amp;L'!AC255</f>
        <v>0</v>
      </c>
      <c r="AD287" s="211">
        <f>'DTC EU - P&amp;L'!AD255</f>
        <v>19.81</v>
      </c>
      <c r="AE287" s="211">
        <f>'DTC EU - P&amp;L'!AE255</f>
        <v>19.75</v>
      </c>
      <c r="AF287" s="211">
        <f>'DTC EU - P&amp;L'!AF255</f>
        <v>0</v>
      </c>
      <c r="AG287" s="125">
        <f t="shared" si="77"/>
        <v>1473.32</v>
      </c>
    </row>
    <row r="288" outlineLevel="1">
      <c r="A288" s="200" t="s">
        <v>386</v>
      </c>
      <c r="B288" s="211">
        <f>'DTC EU - P&amp;L'!B256</f>
        <v>40.37</v>
      </c>
      <c r="C288" s="211">
        <f>'DTC EU - P&amp;L'!C256</f>
        <v>80.07</v>
      </c>
      <c r="D288" s="211">
        <f>'DTC EU - P&amp;L'!D256</f>
        <v>120.65</v>
      </c>
      <c r="E288" s="211">
        <f>'DTC EU - P&amp;L'!E256</f>
        <v>40.21</v>
      </c>
      <c r="F288" s="211">
        <f>'DTC EU - P&amp;L'!F256</f>
        <v>0</v>
      </c>
      <c r="G288" s="211">
        <f>'DTC EU - P&amp;L'!G256</f>
        <v>80.99</v>
      </c>
      <c r="H288" s="211">
        <f>'DTC EU - P&amp;L'!H256</f>
        <v>0</v>
      </c>
      <c r="I288" s="211">
        <f>'DTC EU - P&amp;L'!I256</f>
        <v>0</v>
      </c>
      <c r="J288" s="211">
        <f>'DTC EU - P&amp;L'!J256</f>
        <v>40.15</v>
      </c>
      <c r="K288" s="211">
        <f>'DTC EU - P&amp;L'!K256</f>
        <v>0</v>
      </c>
      <c r="L288" s="211">
        <f>'DTC EU - P&amp;L'!L256</f>
        <v>40</v>
      </c>
      <c r="M288" s="211">
        <f>'DTC EU - P&amp;L'!M256</f>
        <v>0</v>
      </c>
      <c r="N288" s="211">
        <f>'DTC EU - P&amp;L'!N256</f>
        <v>32.04</v>
      </c>
      <c r="O288" s="211">
        <f>'DTC EU - P&amp;L'!O256</f>
        <v>0</v>
      </c>
      <c r="P288" s="211">
        <f>'DTC EU - P&amp;L'!P256</f>
        <v>40.15</v>
      </c>
      <c r="Q288" s="211">
        <f>'DTC EU - P&amp;L'!Q256</f>
        <v>0</v>
      </c>
      <c r="R288" s="211">
        <f>'DTC EU - P&amp;L'!R256</f>
        <v>40.18</v>
      </c>
      <c r="S288" s="211">
        <f>'DTC EU - P&amp;L'!S256</f>
        <v>496.21</v>
      </c>
      <c r="T288" s="211">
        <f>'DTC EU - P&amp;L'!T256</f>
        <v>232.49</v>
      </c>
      <c r="U288" s="211">
        <f>'DTC EU - P&amp;L'!U256</f>
        <v>0</v>
      </c>
      <c r="V288" s="211">
        <f>'DTC EU - P&amp;L'!V256</f>
        <v>40.61</v>
      </c>
      <c r="W288" s="211">
        <f>'DTC EU - P&amp;L'!W256</f>
        <v>81.18</v>
      </c>
      <c r="X288" s="211">
        <f>'DTC EU - P&amp;L'!X256</f>
        <v>81.24</v>
      </c>
      <c r="Y288" s="211">
        <f>'DTC EU - P&amp;L'!Y256</f>
        <v>81.92</v>
      </c>
      <c r="Z288" s="211">
        <f>'DTC EU - P&amp;L'!Z256</f>
        <v>204.83</v>
      </c>
      <c r="AA288" s="211">
        <f>'DTC EU - P&amp;L'!AA256</f>
        <v>359.23</v>
      </c>
      <c r="AB288" s="211">
        <f>'DTC EU - P&amp;L'!AB256</f>
        <v>162.93</v>
      </c>
      <c r="AC288" s="211">
        <f>'DTC EU - P&amp;L'!AC256</f>
        <v>0</v>
      </c>
      <c r="AD288" s="211">
        <f>'DTC EU - P&amp;L'!AD256</f>
        <v>81.33</v>
      </c>
      <c r="AE288" s="211">
        <f>'DTC EU - P&amp;L'!AE256</f>
        <v>81.1</v>
      </c>
      <c r="AF288" s="211">
        <f>'DTC EU - P&amp;L'!AF256</f>
        <v>40.44</v>
      </c>
      <c r="AG288" s="125">
        <f t="shared" si="77"/>
        <v>2498.32</v>
      </c>
    </row>
    <row r="289" outlineLevel="1">
      <c r="A289" s="200" t="s">
        <v>387</v>
      </c>
      <c r="B289" s="211">
        <f>'DTC EU - P&amp;L'!B257</f>
        <v>0</v>
      </c>
      <c r="C289" s="211">
        <f>'DTC EU - P&amp;L'!C257</f>
        <v>0</v>
      </c>
      <c r="D289" s="211">
        <f>'DTC EU - P&amp;L'!D257</f>
        <v>0</v>
      </c>
      <c r="E289" s="211">
        <f>'DTC EU - P&amp;L'!E257</f>
        <v>0</v>
      </c>
      <c r="F289" s="211">
        <f>'DTC EU - P&amp;L'!F257</f>
        <v>0</v>
      </c>
      <c r="G289" s="211">
        <f>'DTC EU - P&amp;L'!G257</f>
        <v>0</v>
      </c>
      <c r="H289" s="211">
        <f>'DTC EU - P&amp;L'!H257</f>
        <v>0</v>
      </c>
      <c r="I289" s="211">
        <f>'DTC EU - P&amp;L'!I257</f>
        <v>0</v>
      </c>
      <c r="J289" s="211">
        <f>'DTC EU - P&amp;L'!J257</f>
        <v>0</v>
      </c>
      <c r="K289" s="211">
        <f>'DTC EU - P&amp;L'!K257</f>
        <v>0</v>
      </c>
      <c r="L289" s="211">
        <f>'DTC EU - P&amp;L'!L257</f>
        <v>0</v>
      </c>
      <c r="M289" s="211">
        <f>'DTC EU - P&amp;L'!M257</f>
        <v>0</v>
      </c>
      <c r="N289" s="211">
        <f>'DTC EU - P&amp;L'!N257</f>
        <v>0</v>
      </c>
      <c r="O289" s="211">
        <f>'DTC EU - P&amp;L'!O257</f>
        <v>0</v>
      </c>
      <c r="P289" s="211">
        <f>'DTC EU - P&amp;L'!P257</f>
        <v>0</v>
      </c>
      <c r="Q289" s="211">
        <f>'DTC EU - P&amp;L'!Q257</f>
        <v>0</v>
      </c>
      <c r="R289" s="211">
        <f>'DTC EU - P&amp;L'!R257</f>
        <v>0</v>
      </c>
      <c r="S289" s="211">
        <f>'DTC EU - P&amp;L'!S257</f>
        <v>28.81</v>
      </c>
      <c r="T289" s="211">
        <f>'DTC EU - P&amp;L'!T257</f>
        <v>40.08</v>
      </c>
      <c r="U289" s="211">
        <f>'DTC EU - P&amp;L'!U257</f>
        <v>0</v>
      </c>
      <c r="V289" s="211">
        <f>'DTC EU - P&amp;L'!V257</f>
        <v>0</v>
      </c>
      <c r="W289" s="211">
        <f>'DTC EU - P&amp;L'!W257</f>
        <v>0</v>
      </c>
      <c r="X289" s="211">
        <f>'DTC EU - P&amp;L'!X257</f>
        <v>0</v>
      </c>
      <c r="Y289" s="211">
        <f>'DTC EU - P&amp;L'!Y257</f>
        <v>0</v>
      </c>
      <c r="Z289" s="211">
        <f>'DTC EU - P&amp;L'!Z257</f>
        <v>0</v>
      </c>
      <c r="AA289" s="211">
        <f>'DTC EU - P&amp;L'!AA257</f>
        <v>0</v>
      </c>
      <c r="AB289" s="211">
        <f>'DTC EU - P&amp;L'!AB257</f>
        <v>0</v>
      </c>
      <c r="AC289" s="211">
        <f>'DTC EU - P&amp;L'!AC257</f>
        <v>0</v>
      </c>
      <c r="AD289" s="211">
        <f>'DTC EU - P&amp;L'!AD257</f>
        <v>0</v>
      </c>
      <c r="AE289" s="211">
        <f>'DTC EU - P&amp;L'!AE257</f>
        <v>0</v>
      </c>
      <c r="AF289" s="211">
        <f>'DTC EU - P&amp;L'!AF257</f>
        <v>40.44</v>
      </c>
      <c r="AG289" s="125">
        <f t="shared" si="77"/>
        <v>109.33</v>
      </c>
    </row>
    <row r="290" outlineLevel="1">
      <c r="A290" s="200" t="s">
        <v>388</v>
      </c>
      <c r="B290" s="211">
        <f>'DTC EU - P&amp;L'!B258</f>
        <v>0</v>
      </c>
      <c r="C290" s="211">
        <f>'DTC EU - P&amp;L'!C258</f>
        <v>0</v>
      </c>
      <c r="D290" s="211">
        <f>'DTC EU - P&amp;L'!D258</f>
        <v>162.93</v>
      </c>
      <c r="E290" s="211">
        <f>'DTC EU - P&amp;L'!E258</f>
        <v>162.91</v>
      </c>
      <c r="F290" s="211">
        <f>'DTC EU - P&amp;L'!F258</f>
        <v>0</v>
      </c>
      <c r="G290" s="211">
        <f>'DTC EU - P&amp;L'!G258</f>
        <v>0</v>
      </c>
      <c r="H290" s="211">
        <f>'DTC EU - P&amp;L'!H258</f>
        <v>81.72</v>
      </c>
      <c r="I290" s="211">
        <f>'DTC EU - P&amp;L'!I258</f>
        <v>81.5</v>
      </c>
      <c r="J290" s="211">
        <f>'DTC EU - P&amp;L'!J258</f>
        <v>162.68</v>
      </c>
      <c r="K290" s="211">
        <f>'DTC EU - P&amp;L'!K258</f>
        <v>0</v>
      </c>
      <c r="L290" s="211">
        <f>'DTC EU - P&amp;L'!L258</f>
        <v>0</v>
      </c>
      <c r="M290" s="211">
        <f>'DTC EU - P&amp;L'!M258</f>
        <v>0</v>
      </c>
      <c r="N290" s="211">
        <f>'DTC EU - P&amp;L'!N258</f>
        <v>81.13</v>
      </c>
      <c r="O290" s="211">
        <f>'DTC EU - P&amp;L'!O258</f>
        <v>0</v>
      </c>
      <c r="P290" s="211">
        <f>'DTC EU - P&amp;L'!P258</f>
        <v>81.33</v>
      </c>
      <c r="Q290" s="211">
        <f>'DTC EU - P&amp;L'!Q258</f>
        <v>0</v>
      </c>
      <c r="R290" s="211">
        <f>'DTC EU - P&amp;L'!R258</f>
        <v>0</v>
      </c>
      <c r="S290" s="211">
        <f>'DTC EU - P&amp;L'!S258</f>
        <v>1708.85</v>
      </c>
      <c r="T290" s="211">
        <f>'DTC EU - P&amp;L'!T258</f>
        <v>146.15</v>
      </c>
      <c r="U290" s="211">
        <f>'DTC EU - P&amp;L'!U258</f>
        <v>0</v>
      </c>
      <c r="V290" s="211">
        <f>'DTC EU - P&amp;L'!V258</f>
        <v>82.25</v>
      </c>
      <c r="W290" s="211">
        <f>'DTC EU - P&amp;L'!W258</f>
        <v>82.22</v>
      </c>
      <c r="X290" s="211">
        <f>'DTC EU - P&amp;L'!X258</f>
        <v>82.28</v>
      </c>
      <c r="Y290" s="211">
        <f>'DTC EU - P&amp;L'!Y258</f>
        <v>0</v>
      </c>
      <c r="Z290" s="211">
        <f>'DTC EU - P&amp;L'!Z258</f>
        <v>82.98</v>
      </c>
      <c r="AA290" s="211">
        <f>'DTC EU - P&amp;L'!AA258</f>
        <v>231.53</v>
      </c>
      <c r="AB290" s="211">
        <f>'DTC EU - P&amp;L'!AB258</f>
        <v>144.13</v>
      </c>
      <c r="AC290" s="211">
        <f>'DTC EU - P&amp;L'!AC258</f>
        <v>104.6</v>
      </c>
      <c r="AD290" s="211">
        <f>'DTC EU - P&amp;L'!AD258</f>
        <v>307.6</v>
      </c>
      <c r="AE290" s="211">
        <f>'DTC EU - P&amp;L'!AE258</f>
        <v>122.68</v>
      </c>
      <c r="AF290" s="211">
        <f>'DTC EU - P&amp;L'!AF258</f>
        <v>122.37</v>
      </c>
      <c r="AG290" s="125">
        <f t="shared" si="77"/>
        <v>4031.84</v>
      </c>
    </row>
    <row r="291" outlineLevel="1">
      <c r="A291" s="200" t="s">
        <v>389</v>
      </c>
      <c r="B291" s="211">
        <f>'DTC EU - P&amp;L'!B259</f>
        <v>0</v>
      </c>
      <c r="C291" s="211">
        <f>'DTC EU - P&amp;L'!C259</f>
        <v>0</v>
      </c>
      <c r="D291" s="211">
        <f>'DTC EU - P&amp;L'!D259</f>
        <v>0</v>
      </c>
      <c r="E291" s="211">
        <f>'DTC EU - P&amp;L'!E259</f>
        <v>0</v>
      </c>
      <c r="F291" s="211">
        <f>'DTC EU - P&amp;L'!F259</f>
        <v>0</v>
      </c>
      <c r="G291" s="211">
        <f>'DTC EU - P&amp;L'!G259</f>
        <v>0</v>
      </c>
      <c r="H291" s="211">
        <f>'DTC EU - P&amp;L'!H259</f>
        <v>0</v>
      </c>
      <c r="I291" s="211">
        <f>'DTC EU - P&amp;L'!I259</f>
        <v>0</v>
      </c>
      <c r="J291" s="211">
        <f>'DTC EU - P&amp;L'!J259</f>
        <v>0</v>
      </c>
      <c r="K291" s="211">
        <f>'DTC EU - P&amp;L'!K259</f>
        <v>0</v>
      </c>
      <c r="L291" s="211">
        <f>'DTC EU - P&amp;L'!L259</f>
        <v>0</v>
      </c>
      <c r="M291" s="211">
        <f>'DTC EU - P&amp;L'!M259</f>
        <v>0</v>
      </c>
      <c r="N291" s="211">
        <f>'DTC EU - P&amp;L'!N259</f>
        <v>0</v>
      </c>
      <c r="O291" s="211">
        <f>'DTC EU - P&amp;L'!O259</f>
        <v>0</v>
      </c>
      <c r="P291" s="211">
        <f>'DTC EU - P&amp;L'!P259</f>
        <v>81.33</v>
      </c>
      <c r="Q291" s="211">
        <f>'DTC EU - P&amp;L'!Q259</f>
        <v>81.38</v>
      </c>
      <c r="R291" s="211">
        <f>'DTC EU - P&amp;L'!R259</f>
        <v>0</v>
      </c>
      <c r="S291" s="211">
        <f>'DTC EU - P&amp;L'!S259</f>
        <v>89.27</v>
      </c>
      <c r="T291" s="211">
        <f>'DTC EU - P&amp;L'!T259</f>
        <v>0</v>
      </c>
      <c r="U291" s="211">
        <f>'DTC EU - P&amp;L'!U259</f>
        <v>0</v>
      </c>
      <c r="V291" s="211">
        <f>'DTC EU - P&amp;L'!V259</f>
        <v>0</v>
      </c>
      <c r="W291" s="211">
        <f>'DTC EU - P&amp;L'!W259</f>
        <v>0</v>
      </c>
      <c r="X291" s="211">
        <f>'DTC EU - P&amp;L'!X259</f>
        <v>0</v>
      </c>
      <c r="Y291" s="211">
        <f>'DTC EU - P&amp;L'!Y259</f>
        <v>0</v>
      </c>
      <c r="Z291" s="211">
        <f>'DTC EU - P&amp;L'!Z259</f>
        <v>0</v>
      </c>
      <c r="AA291" s="211">
        <f>'DTC EU - P&amp;L'!AA259</f>
        <v>0</v>
      </c>
      <c r="AB291" s="211">
        <f>'DTC EU - P&amp;L'!AB259</f>
        <v>0</v>
      </c>
      <c r="AC291" s="211">
        <f>'DTC EU - P&amp;L'!AC259</f>
        <v>0</v>
      </c>
      <c r="AD291" s="211">
        <f>'DTC EU - P&amp;L'!AD259</f>
        <v>0</v>
      </c>
      <c r="AE291" s="211">
        <f>'DTC EU - P&amp;L'!AE259</f>
        <v>61.34</v>
      </c>
      <c r="AF291" s="211">
        <f>'DTC EU - P&amp;L'!AF259</f>
        <v>0</v>
      </c>
      <c r="AG291" s="125">
        <f t="shared" si="77"/>
        <v>313.32</v>
      </c>
    </row>
    <row r="292" outlineLevel="1">
      <c r="A292" s="200" t="s">
        <v>390</v>
      </c>
      <c r="B292" s="211">
        <f>'DTC EU - P&amp;L'!B260</f>
        <v>0</v>
      </c>
      <c r="C292" s="211">
        <f>'DTC EU - P&amp;L'!C260</f>
        <v>0</v>
      </c>
      <c r="D292" s="211">
        <f>'DTC EU - P&amp;L'!D260</f>
        <v>0</v>
      </c>
      <c r="E292" s="211">
        <f>'DTC EU - P&amp;L'!E260</f>
        <v>0</v>
      </c>
      <c r="F292" s="211">
        <f>'DTC EU - P&amp;L'!F260</f>
        <v>0</v>
      </c>
      <c r="G292" s="211">
        <f>'DTC EU - P&amp;L'!G260</f>
        <v>0</v>
      </c>
      <c r="H292" s="211">
        <f>'DTC EU - P&amp;L'!H260</f>
        <v>0</v>
      </c>
      <c r="I292" s="211">
        <f>'DTC EU - P&amp;L'!I260</f>
        <v>0</v>
      </c>
      <c r="J292" s="211">
        <f>'DTC EU - P&amp;L'!J260</f>
        <v>0</v>
      </c>
      <c r="K292" s="211">
        <f>'DTC EU - P&amp;L'!K260</f>
        <v>0</v>
      </c>
      <c r="L292" s="211">
        <f>'DTC EU - P&amp;L'!L260</f>
        <v>0</v>
      </c>
      <c r="M292" s="211">
        <f>'DTC EU - P&amp;L'!M260</f>
        <v>0</v>
      </c>
      <c r="N292" s="211">
        <f>'DTC EU - P&amp;L'!N260</f>
        <v>0</v>
      </c>
      <c r="O292" s="211">
        <f>'DTC EU - P&amp;L'!O260</f>
        <v>0</v>
      </c>
      <c r="P292" s="211">
        <f>'DTC EU - P&amp;L'!P260</f>
        <v>0</v>
      </c>
      <c r="Q292" s="211">
        <f>'DTC EU - P&amp;L'!Q260</f>
        <v>0</v>
      </c>
      <c r="R292" s="211">
        <f>'DTC EU - P&amp;L'!R260</f>
        <v>0</v>
      </c>
      <c r="S292" s="211">
        <f>'DTC EU - P&amp;L'!S260</f>
        <v>1544.74</v>
      </c>
      <c r="T292" s="211">
        <f>'DTC EU - P&amp;L'!T260</f>
        <v>0</v>
      </c>
      <c r="U292" s="211">
        <f>'DTC EU - P&amp;L'!U260</f>
        <v>0</v>
      </c>
      <c r="V292" s="211">
        <f>'DTC EU - P&amp;L'!V260</f>
        <v>0</v>
      </c>
      <c r="W292" s="211">
        <f>'DTC EU - P&amp;L'!W260</f>
        <v>0</v>
      </c>
      <c r="X292" s="211">
        <f>'DTC EU - P&amp;L'!X260</f>
        <v>0</v>
      </c>
      <c r="Y292" s="211">
        <f>'DTC EU - P&amp;L'!Y260</f>
        <v>0</v>
      </c>
      <c r="Z292" s="211">
        <f>'DTC EU - P&amp;L'!Z260</f>
        <v>0</v>
      </c>
      <c r="AA292" s="211">
        <f>'DTC EU - P&amp;L'!AA260</f>
        <v>0</v>
      </c>
      <c r="AB292" s="211">
        <f>'DTC EU - P&amp;L'!AB260</f>
        <v>60.58</v>
      </c>
      <c r="AC292" s="211">
        <f>'DTC EU - P&amp;L'!AC260</f>
        <v>0</v>
      </c>
      <c r="AD292" s="211">
        <f>'DTC EU - P&amp;L'!AD260</f>
        <v>0</v>
      </c>
      <c r="AE292" s="211">
        <f>'DTC EU - P&amp;L'!AE260</f>
        <v>0</v>
      </c>
      <c r="AF292" s="211">
        <f>'DTC EU - P&amp;L'!AF260</f>
        <v>0</v>
      </c>
      <c r="AG292" s="125">
        <f t="shared" si="77"/>
        <v>1605.32</v>
      </c>
    </row>
    <row r="293" outlineLevel="1">
      <c r="A293" s="200" t="s">
        <v>391</v>
      </c>
      <c r="B293" s="211">
        <f>'DTC EU - P&amp;L'!B261</f>
        <v>0</v>
      </c>
      <c r="C293" s="211">
        <f>'DTC EU - P&amp;L'!C261</f>
        <v>0</v>
      </c>
      <c r="D293" s="211">
        <f>'DTC EU - P&amp;L'!D261</f>
        <v>0</v>
      </c>
      <c r="E293" s="211">
        <f>'DTC EU - P&amp;L'!E261</f>
        <v>0</v>
      </c>
      <c r="F293" s="211">
        <f>'DTC EU - P&amp;L'!F261</f>
        <v>0</v>
      </c>
      <c r="G293" s="211">
        <f>'DTC EU - P&amp;L'!G261</f>
        <v>0</v>
      </c>
      <c r="H293" s="211">
        <f>'DTC EU - P&amp;L'!H261</f>
        <v>0</v>
      </c>
      <c r="I293" s="211">
        <f>'DTC EU - P&amp;L'!I261</f>
        <v>0</v>
      </c>
      <c r="J293" s="211">
        <f>'DTC EU - P&amp;L'!J261</f>
        <v>0</v>
      </c>
      <c r="K293" s="211">
        <f>'DTC EU - P&amp;L'!K261</f>
        <v>0</v>
      </c>
      <c r="L293" s="211">
        <f>'DTC EU - P&amp;L'!L261</f>
        <v>0</v>
      </c>
      <c r="M293" s="211">
        <f>'DTC EU - P&amp;L'!M261</f>
        <v>0</v>
      </c>
      <c r="N293" s="211">
        <f>'DTC EU - P&amp;L'!N261</f>
        <v>0</v>
      </c>
      <c r="O293" s="211">
        <f>'DTC EU - P&amp;L'!O261</f>
        <v>0</v>
      </c>
      <c r="P293" s="211">
        <f>'DTC EU - P&amp;L'!P261</f>
        <v>0</v>
      </c>
      <c r="Q293" s="211">
        <f>'DTC EU - P&amp;L'!Q261</f>
        <v>0</v>
      </c>
      <c r="R293" s="211">
        <f>'DTC EU - P&amp;L'!R261</f>
        <v>0</v>
      </c>
      <c r="S293" s="211">
        <f>'DTC EU - P&amp;L'!S261</f>
        <v>329.58</v>
      </c>
      <c r="T293" s="211">
        <f>'DTC EU - P&amp;L'!T261</f>
        <v>178.84</v>
      </c>
      <c r="U293" s="211">
        <f>'DTC EU - P&amp;L'!U261</f>
        <v>30.23</v>
      </c>
      <c r="V293" s="211">
        <f>'DTC EU - P&amp;L'!V261</f>
        <v>60.39</v>
      </c>
      <c r="W293" s="211">
        <f>'DTC EU - P&amp;L'!W261</f>
        <v>30.18</v>
      </c>
      <c r="X293" s="211">
        <f>'DTC EU - P&amp;L'!X261</f>
        <v>60.41</v>
      </c>
      <c r="Y293" s="211">
        <f>'DTC EU - P&amp;L'!Y261</f>
        <v>0</v>
      </c>
      <c r="Z293" s="211">
        <f>'DTC EU - P&amp;L'!Z261</f>
        <v>0</v>
      </c>
      <c r="AA293" s="211">
        <f>'DTC EU - P&amp;L'!AA261</f>
        <v>139.63</v>
      </c>
      <c r="AB293" s="211">
        <f>'DTC EU - P&amp;L'!AB261</f>
        <v>30.29</v>
      </c>
      <c r="AC293" s="211">
        <f>'DTC EU - P&amp;L'!AC261</f>
        <v>0</v>
      </c>
      <c r="AD293" s="211">
        <f>'DTC EU - P&amp;L'!AD261</f>
        <v>0</v>
      </c>
      <c r="AE293" s="211">
        <f>'DTC EU - P&amp;L'!AE261</f>
        <v>114.57</v>
      </c>
      <c r="AF293" s="211">
        <f>'DTC EU - P&amp;L'!AF261</f>
        <v>90.22</v>
      </c>
      <c r="AG293" s="125">
        <f t="shared" si="77"/>
        <v>1064.34</v>
      </c>
    </row>
    <row r="294" outlineLevel="1">
      <c r="A294" s="200" t="s">
        <v>392</v>
      </c>
      <c r="B294" s="211">
        <f>'DTC EU - P&amp;L'!B262</f>
        <v>0</v>
      </c>
      <c r="C294" s="211">
        <f>'DTC EU - P&amp;L'!C262</f>
        <v>0</v>
      </c>
      <c r="D294" s="211">
        <f>'DTC EU - P&amp;L'!D262</f>
        <v>0</v>
      </c>
      <c r="E294" s="211">
        <f>'DTC EU - P&amp;L'!E262</f>
        <v>0</v>
      </c>
      <c r="F294" s="211">
        <f>'DTC EU - P&amp;L'!F262</f>
        <v>0</v>
      </c>
      <c r="G294" s="211">
        <f>'DTC EU - P&amp;L'!G262</f>
        <v>0</v>
      </c>
      <c r="H294" s="211">
        <f>'DTC EU - P&amp;L'!H262</f>
        <v>0</v>
      </c>
      <c r="I294" s="211">
        <f>'DTC EU - P&amp;L'!I262</f>
        <v>0</v>
      </c>
      <c r="J294" s="211">
        <f>'DTC EU - P&amp;L'!J262</f>
        <v>0</v>
      </c>
      <c r="K294" s="211">
        <f>'DTC EU - P&amp;L'!K262</f>
        <v>0</v>
      </c>
      <c r="L294" s="211">
        <f>'DTC EU - P&amp;L'!L262</f>
        <v>0</v>
      </c>
      <c r="M294" s="211">
        <f>'DTC EU - P&amp;L'!M262</f>
        <v>0</v>
      </c>
      <c r="N294" s="211">
        <f>'DTC EU - P&amp;L'!N262</f>
        <v>0</v>
      </c>
      <c r="O294" s="211">
        <f>'DTC EU - P&amp;L'!O262</f>
        <v>0</v>
      </c>
      <c r="P294" s="211">
        <f>'DTC EU - P&amp;L'!P262</f>
        <v>0</v>
      </c>
      <c r="Q294" s="211">
        <f>'DTC EU - P&amp;L'!Q262</f>
        <v>0</v>
      </c>
      <c r="R294" s="211">
        <f>'DTC EU - P&amp;L'!R262</f>
        <v>0</v>
      </c>
      <c r="S294" s="211">
        <f>'DTC EU - P&amp;L'!S262</f>
        <v>0</v>
      </c>
      <c r="T294" s="211">
        <f>'DTC EU - P&amp;L'!T262</f>
        <v>0</v>
      </c>
      <c r="U294" s="211">
        <f>'DTC EU - P&amp;L'!U262</f>
        <v>0</v>
      </c>
      <c r="V294" s="211">
        <f>'DTC EU - P&amp;L'!V262</f>
        <v>0</v>
      </c>
      <c r="W294" s="211">
        <f>'DTC EU - P&amp;L'!W262</f>
        <v>0</v>
      </c>
      <c r="X294" s="211">
        <f>'DTC EU - P&amp;L'!X262</f>
        <v>0</v>
      </c>
      <c r="Y294" s="211">
        <f>'DTC EU - P&amp;L'!Y262</f>
        <v>0</v>
      </c>
      <c r="Z294" s="211">
        <f>'DTC EU - P&amp;L'!Z262</f>
        <v>0</v>
      </c>
      <c r="AA294" s="211">
        <f>'DTC EU - P&amp;L'!AA262</f>
        <v>0</v>
      </c>
      <c r="AB294" s="211">
        <f>'DTC EU - P&amp;L'!AB262</f>
        <v>0</v>
      </c>
      <c r="AC294" s="211">
        <f>'DTC EU - P&amp;L'!AC262</f>
        <v>0</v>
      </c>
      <c r="AD294" s="211">
        <f>'DTC EU - P&amp;L'!AD262</f>
        <v>0</v>
      </c>
      <c r="AE294" s="211">
        <f>'DTC EU - P&amp;L'!AE262</f>
        <v>0</v>
      </c>
      <c r="AF294" s="211">
        <f>'DTC EU - P&amp;L'!AF262</f>
        <v>0</v>
      </c>
      <c r="AG294" s="125">
        <f t="shared" si="77"/>
        <v>0</v>
      </c>
    </row>
    <row r="295" outlineLevel="1">
      <c r="A295" s="200" t="s">
        <v>393</v>
      </c>
      <c r="B295" s="211">
        <f>'DTC EU - P&amp;L'!B263</f>
        <v>0</v>
      </c>
      <c r="C295" s="211">
        <f>'DTC EU - P&amp;L'!C263</f>
        <v>0</v>
      </c>
      <c r="D295" s="211">
        <f>'DTC EU - P&amp;L'!D263</f>
        <v>0</v>
      </c>
      <c r="E295" s="211">
        <f>'DTC EU - P&amp;L'!E263</f>
        <v>0</v>
      </c>
      <c r="F295" s="211">
        <f>'DTC EU - P&amp;L'!F263</f>
        <v>0</v>
      </c>
      <c r="G295" s="211">
        <f>'DTC EU - P&amp;L'!G263</f>
        <v>0</v>
      </c>
      <c r="H295" s="211">
        <f>'DTC EU - P&amp;L'!H263</f>
        <v>0</v>
      </c>
      <c r="I295" s="211">
        <f>'DTC EU - P&amp;L'!I263</f>
        <v>0</v>
      </c>
      <c r="J295" s="211">
        <f>'DTC EU - P&amp;L'!J263</f>
        <v>0</v>
      </c>
      <c r="K295" s="211">
        <f>'DTC EU - P&amp;L'!K263</f>
        <v>0</v>
      </c>
      <c r="L295" s="211">
        <f>'DTC EU - P&amp;L'!L263</f>
        <v>0</v>
      </c>
      <c r="M295" s="211">
        <f>'DTC EU - P&amp;L'!M263</f>
        <v>0</v>
      </c>
      <c r="N295" s="211">
        <f>'DTC EU - P&amp;L'!N263</f>
        <v>0</v>
      </c>
      <c r="O295" s="211">
        <f>'DTC EU - P&amp;L'!O263</f>
        <v>0</v>
      </c>
      <c r="P295" s="211">
        <f>'DTC EU - P&amp;L'!P263</f>
        <v>0</v>
      </c>
      <c r="Q295" s="211">
        <f>'DTC EU - P&amp;L'!Q263</f>
        <v>0</v>
      </c>
      <c r="R295" s="211">
        <f>'DTC EU - P&amp;L'!R263</f>
        <v>0</v>
      </c>
      <c r="S295" s="211">
        <f>'DTC EU - P&amp;L'!S263</f>
        <v>0</v>
      </c>
      <c r="T295" s="211">
        <f>'DTC EU - P&amp;L'!T263</f>
        <v>0</v>
      </c>
      <c r="U295" s="211">
        <f>'DTC EU - P&amp;L'!U263</f>
        <v>0</v>
      </c>
      <c r="V295" s="211">
        <f>'DTC EU - P&amp;L'!V263</f>
        <v>0</v>
      </c>
      <c r="W295" s="211">
        <f>'DTC EU - P&amp;L'!W263</f>
        <v>0</v>
      </c>
      <c r="X295" s="211">
        <f>'DTC EU - P&amp;L'!X263</f>
        <v>0</v>
      </c>
      <c r="Y295" s="211">
        <f>'DTC EU - P&amp;L'!Y263</f>
        <v>0</v>
      </c>
      <c r="Z295" s="211">
        <f>'DTC EU - P&amp;L'!Z263</f>
        <v>0</v>
      </c>
      <c r="AA295" s="211">
        <f>'DTC EU - P&amp;L'!AA263</f>
        <v>0</v>
      </c>
      <c r="AB295" s="211">
        <f>'DTC EU - P&amp;L'!AB263</f>
        <v>0</v>
      </c>
      <c r="AC295" s="211">
        <f>'DTC EU - P&amp;L'!AC263</f>
        <v>0</v>
      </c>
      <c r="AD295" s="211">
        <f>'DTC EU - P&amp;L'!AD263</f>
        <v>0</v>
      </c>
      <c r="AE295" s="211">
        <f>'DTC EU - P&amp;L'!AE263</f>
        <v>0</v>
      </c>
      <c r="AF295" s="211">
        <f>'DTC EU - P&amp;L'!AF263</f>
        <v>0</v>
      </c>
      <c r="AG295" s="125">
        <f t="shared" si="77"/>
        <v>0</v>
      </c>
    </row>
    <row r="296" outlineLevel="1">
      <c r="A296" s="200" t="s">
        <v>233</v>
      </c>
      <c r="B296" s="211">
        <f>'DTC EU - P&amp;L'!B264</f>
        <v>0</v>
      </c>
      <c r="C296" s="211">
        <f>'DTC EU - P&amp;L'!C264</f>
        <v>0</v>
      </c>
      <c r="D296" s="211">
        <f>'DTC EU - P&amp;L'!D264</f>
        <v>0</v>
      </c>
      <c r="E296" s="211">
        <f>'DTC EU - P&amp;L'!E264</f>
        <v>0</v>
      </c>
      <c r="F296" s="211">
        <f>'DTC EU - P&amp;L'!F264</f>
        <v>0</v>
      </c>
      <c r="G296" s="211">
        <f>'DTC EU - P&amp;L'!G264</f>
        <v>0</v>
      </c>
      <c r="H296" s="211">
        <f>'DTC EU - P&amp;L'!H264</f>
        <v>0</v>
      </c>
      <c r="I296" s="211">
        <f>'DTC EU - P&amp;L'!I264</f>
        <v>0</v>
      </c>
      <c r="J296" s="211">
        <f>'DTC EU - P&amp;L'!J264</f>
        <v>0</v>
      </c>
      <c r="K296" s="211">
        <f>'DTC EU - P&amp;L'!K264</f>
        <v>0</v>
      </c>
      <c r="L296" s="211">
        <f>'DTC EU - P&amp;L'!L264</f>
        <v>0</v>
      </c>
      <c r="M296" s="211">
        <f>'DTC EU - P&amp;L'!M264</f>
        <v>0</v>
      </c>
      <c r="N296" s="211">
        <f>'DTC EU - P&amp;L'!N264</f>
        <v>0</v>
      </c>
      <c r="O296" s="211">
        <f>'DTC EU - P&amp;L'!O264</f>
        <v>0</v>
      </c>
      <c r="P296" s="211">
        <f>'DTC EU - P&amp;L'!P264</f>
        <v>0</v>
      </c>
      <c r="Q296" s="211">
        <f>'DTC EU - P&amp;L'!Q264</f>
        <v>0</v>
      </c>
      <c r="R296" s="211">
        <f>'DTC EU - P&amp;L'!R264</f>
        <v>0</v>
      </c>
      <c r="S296" s="211">
        <f>'DTC EU - P&amp;L'!S264</f>
        <v>390.06</v>
      </c>
      <c r="T296" s="211">
        <f>'DTC EU - P&amp;L'!T264</f>
        <v>0</v>
      </c>
      <c r="U296" s="211">
        <f>'DTC EU - P&amp;L'!U264</f>
        <v>0</v>
      </c>
      <c r="V296" s="211">
        <f>'DTC EU - P&amp;L'!V264</f>
        <v>0</v>
      </c>
      <c r="W296" s="211">
        <f>'DTC EU - P&amp;L'!W264</f>
        <v>0</v>
      </c>
      <c r="X296" s="211">
        <f>'DTC EU - P&amp;L'!X264</f>
        <v>0</v>
      </c>
      <c r="Y296" s="211">
        <f>'DTC EU - P&amp;L'!Y264</f>
        <v>0</v>
      </c>
      <c r="Z296" s="211">
        <f>'DTC EU - P&amp;L'!Z264</f>
        <v>0</v>
      </c>
      <c r="AA296" s="211">
        <f>'DTC EU - P&amp;L'!AA264</f>
        <v>0</v>
      </c>
      <c r="AB296" s="211">
        <f>'DTC EU - P&amp;L'!AB264</f>
        <v>0</v>
      </c>
      <c r="AC296" s="211">
        <f>'DTC EU - P&amp;L'!AC264</f>
        <v>0</v>
      </c>
      <c r="AD296" s="211">
        <f>'DTC EU - P&amp;L'!AD264</f>
        <v>0</v>
      </c>
      <c r="AE296" s="211">
        <f>'DTC EU - P&amp;L'!AE264</f>
        <v>0</v>
      </c>
      <c r="AF296" s="211">
        <f>'DTC EU - P&amp;L'!AF264</f>
        <v>0</v>
      </c>
      <c r="AG296" s="125">
        <f t="shared" si="77"/>
        <v>390.06</v>
      </c>
    </row>
    <row r="297">
      <c r="A297" s="205" t="s">
        <v>234</v>
      </c>
      <c r="B297" s="212">
        <f t="shared" ref="B297:AF297" si="78">SUM(B286:B296)</f>
        <v>60.04</v>
      </c>
      <c r="C297" s="212">
        <f t="shared" si="78"/>
        <v>188.28</v>
      </c>
      <c r="D297" s="212">
        <f t="shared" si="78"/>
        <v>382.58</v>
      </c>
      <c r="E297" s="212">
        <f t="shared" si="78"/>
        <v>281.48</v>
      </c>
      <c r="F297" s="212">
        <f t="shared" si="78"/>
        <v>0</v>
      </c>
      <c r="G297" s="212">
        <f t="shared" si="78"/>
        <v>160.94</v>
      </c>
      <c r="H297" s="212">
        <f t="shared" si="78"/>
        <v>171.71</v>
      </c>
      <c r="I297" s="212">
        <f t="shared" si="78"/>
        <v>111.42</v>
      </c>
      <c r="J297" s="212">
        <f t="shared" si="78"/>
        <v>321.24</v>
      </c>
      <c r="K297" s="212">
        <f t="shared" si="78"/>
        <v>29.76</v>
      </c>
      <c r="L297" s="212">
        <f t="shared" si="78"/>
        <v>59.49</v>
      </c>
      <c r="M297" s="212">
        <f t="shared" si="78"/>
        <v>138.28</v>
      </c>
      <c r="N297" s="212">
        <f t="shared" si="78"/>
        <v>158.56</v>
      </c>
      <c r="O297" s="212">
        <f t="shared" si="78"/>
        <v>19.58</v>
      </c>
      <c r="P297" s="212">
        <f t="shared" si="78"/>
        <v>202.81</v>
      </c>
      <c r="Q297" s="212">
        <f t="shared" si="78"/>
        <v>140.1</v>
      </c>
      <c r="R297" s="212">
        <f t="shared" si="78"/>
        <v>168.97</v>
      </c>
      <c r="S297" s="212">
        <f t="shared" si="78"/>
        <v>5447.3</v>
      </c>
      <c r="T297" s="212">
        <f t="shared" si="78"/>
        <v>868.08</v>
      </c>
      <c r="U297" s="212">
        <f t="shared" si="78"/>
        <v>30.23</v>
      </c>
      <c r="V297" s="212">
        <f t="shared" si="78"/>
        <v>273.83</v>
      </c>
      <c r="W297" s="212">
        <f t="shared" si="78"/>
        <v>303.91</v>
      </c>
      <c r="X297" s="212">
        <f t="shared" si="78"/>
        <v>289.75</v>
      </c>
      <c r="Y297" s="212">
        <f t="shared" si="78"/>
        <v>152.29</v>
      </c>
      <c r="Z297" s="212">
        <f t="shared" si="78"/>
        <v>559.87</v>
      </c>
      <c r="AA297" s="212">
        <f t="shared" si="78"/>
        <v>1131.7</v>
      </c>
      <c r="AB297" s="212">
        <f t="shared" si="78"/>
        <v>608.9</v>
      </c>
      <c r="AC297" s="212">
        <f t="shared" si="78"/>
        <v>195.33</v>
      </c>
      <c r="AD297" s="212">
        <f t="shared" si="78"/>
        <v>529.69</v>
      </c>
      <c r="AE297" s="212">
        <f t="shared" si="78"/>
        <v>459.74</v>
      </c>
      <c r="AF297" s="212">
        <f t="shared" si="78"/>
        <v>323.54</v>
      </c>
      <c r="AG297" s="125">
        <f t="shared" si="77"/>
        <v>13769.4</v>
      </c>
    </row>
    <row r="298">
      <c r="A298" s="187"/>
      <c r="B298" s="195"/>
      <c r="C298" s="195"/>
      <c r="D298" s="195"/>
      <c r="E298" s="195"/>
      <c r="F298" s="195"/>
      <c r="G298" s="195"/>
      <c r="H298" s="195"/>
      <c r="I298" s="195"/>
      <c r="J298" s="195"/>
      <c r="K298" s="195"/>
      <c r="L298" s="195"/>
      <c r="M298" s="195"/>
      <c r="N298" s="195"/>
      <c r="O298" s="195"/>
      <c r="P298" s="195"/>
      <c r="Q298" s="195"/>
      <c r="R298" s="195"/>
      <c r="S298" s="195"/>
      <c r="T298" s="195"/>
      <c r="U298" s="195"/>
      <c r="V298" s="195"/>
      <c r="W298" s="195"/>
      <c r="X298" s="195"/>
      <c r="Y298" s="195"/>
      <c r="Z298" s="195"/>
      <c r="AA298" s="195"/>
      <c r="AB298" s="195"/>
      <c r="AC298" s="195"/>
      <c r="AD298" s="195"/>
      <c r="AE298" s="195"/>
      <c r="AF298" s="195"/>
      <c r="AG298" s="216"/>
    </row>
    <row r="299">
      <c r="A299" s="217" t="s">
        <v>394</v>
      </c>
      <c r="B299" s="218"/>
      <c r="C299" s="218"/>
      <c r="D299" s="219"/>
      <c r="E299" s="219"/>
      <c r="F299" s="219"/>
      <c r="G299" s="219"/>
      <c r="H299" s="219"/>
      <c r="I299" s="219"/>
      <c r="J299" s="219"/>
      <c r="K299" s="218"/>
      <c r="L299" s="218"/>
      <c r="M299" s="218"/>
      <c r="N299" s="218"/>
      <c r="O299" s="218"/>
      <c r="P299" s="218"/>
      <c r="Q299" s="218"/>
      <c r="R299" s="218"/>
      <c r="S299" s="218"/>
      <c r="T299" s="218"/>
      <c r="U299" s="218"/>
      <c r="V299" s="218"/>
      <c r="W299" s="218"/>
      <c r="X299" s="218"/>
      <c r="Y299" s="218"/>
      <c r="Z299" s="218"/>
      <c r="AA299" s="218"/>
      <c r="AB299" s="218"/>
      <c r="AC299" s="218"/>
      <c r="AD299" s="218"/>
      <c r="AE299" s="218"/>
      <c r="AF299" s="218"/>
      <c r="AG299" s="216"/>
    </row>
    <row r="300">
      <c r="A300" s="220" t="s">
        <v>205</v>
      </c>
      <c r="B300" s="221">
        <f>'DTC US&amp;CA - P&amp;L'!B268+'DTC EU - P&amp;L'!O268</f>
        <v>0</v>
      </c>
      <c r="C300" s="221">
        <f>'DTC US&amp;CA - P&amp;L'!C268+'DTC EU - P&amp;L'!P268</f>
        <v>0</v>
      </c>
      <c r="D300" s="221">
        <f>'DTC US&amp;CA - P&amp;L'!D268+'DTC EU - P&amp;L'!Q268</f>
        <v>0</v>
      </c>
      <c r="E300" s="221">
        <f>'DTC US&amp;CA - P&amp;L'!E268+'DTC EU - P&amp;L'!R268</f>
        <v>0</v>
      </c>
      <c r="F300" s="221">
        <f>'DTC US&amp;CA - P&amp;L'!F268+'DTC EU - P&amp;L'!S268</f>
        <v>0</v>
      </c>
      <c r="G300" s="221">
        <f>'DTC US&amp;CA - P&amp;L'!G268+'DTC EU - P&amp;L'!T268</f>
        <v>0</v>
      </c>
      <c r="H300" s="221">
        <f>'DTC US&amp;CA - P&amp;L'!H268+'DTC EU - P&amp;L'!U268</f>
        <v>0</v>
      </c>
      <c r="I300" s="221">
        <f>'DTC US&amp;CA - P&amp;L'!I268+'DTC EU - P&amp;L'!V268</f>
        <v>0</v>
      </c>
      <c r="J300" s="221">
        <f>'DTC US&amp;CA - P&amp;L'!J268+'DTC EU - P&amp;L'!W268</f>
        <v>0</v>
      </c>
      <c r="K300" s="221">
        <f>'DTC US&amp;CA - P&amp;L'!K268+'DTC EU - P&amp;L'!X268</f>
        <v>43.99</v>
      </c>
      <c r="L300" s="221">
        <f>'DTC US&amp;CA - P&amp;L'!L268+'DTC EU - P&amp;L'!Y268</f>
        <v>0</v>
      </c>
      <c r="M300" s="221">
        <f>'DTC US&amp;CA - P&amp;L'!M268+'DTC EU - P&amp;L'!Z268</f>
        <v>0</v>
      </c>
      <c r="N300" s="221">
        <f>'DTC US&amp;CA - P&amp;L'!N268+'DTC EU - P&amp;L'!AA268</f>
        <v>43.34</v>
      </c>
      <c r="O300" s="221">
        <f>'DTC US&amp;CA - P&amp;L'!O268+'DTC EU - P&amp;L'!AB268</f>
        <v>0</v>
      </c>
      <c r="P300" s="221">
        <f>'DTC US&amp;CA - P&amp;L'!P268+'DTC EU - P&amp;L'!AC268</f>
        <v>0</v>
      </c>
      <c r="Q300" s="221">
        <f>'DTC US&amp;CA - P&amp;L'!Q268+'DTC EU - P&amp;L'!AD268</f>
        <v>0</v>
      </c>
      <c r="R300" s="221">
        <f>'DTC US&amp;CA - P&amp;L'!R268+'DTC EU - P&amp;L'!AE268</f>
        <v>0</v>
      </c>
      <c r="S300" s="221">
        <f>'DTC US&amp;CA - P&amp;L'!S268+'DTC EU - P&amp;L'!AF268</f>
        <v>42.79</v>
      </c>
      <c r="T300" s="221">
        <f>'DTC US&amp;CA - P&amp;L'!T268+'DTC EU - P&amp;L'!AG268</f>
        <v>117.66</v>
      </c>
      <c r="U300" s="221">
        <f>'DTC US&amp;CA - P&amp;L'!U268+'DTC EU - P&amp;L'!AH268</f>
        <v>0</v>
      </c>
      <c r="V300" s="221">
        <f>'DTC US&amp;CA - P&amp;L'!V268+'DTC EU - P&amp;L'!AI268</f>
        <v>0</v>
      </c>
      <c r="W300" s="221">
        <f>'DTC US&amp;CA - P&amp;L'!W268+'DTC EU - P&amp;L'!AJ268</f>
        <v>0</v>
      </c>
      <c r="X300" s="221">
        <f>'DTC US&amp;CA - P&amp;L'!X268+'DTC EU - P&amp;L'!AK268</f>
        <v>31.58</v>
      </c>
      <c r="Y300" s="221">
        <f>'DTC US&amp;CA - P&amp;L'!Y268+'DTC EU - P&amp;L'!AL268</f>
        <v>42.79</v>
      </c>
      <c r="Z300" s="221">
        <f>'DTC US&amp;CA - P&amp;L'!Z268+'DTC EU - P&amp;L'!AM268</f>
        <v>0</v>
      </c>
      <c r="AA300" s="221">
        <f>'DTC US&amp;CA - P&amp;L'!AA268+'DTC EU - P&amp;L'!AN268</f>
        <v>0</v>
      </c>
      <c r="AB300" s="221">
        <f>'DTC US&amp;CA - P&amp;L'!AB268+'DTC EU - P&amp;L'!AO268</f>
        <v>0</v>
      </c>
      <c r="AC300" s="221">
        <f>'DTC US&amp;CA - P&amp;L'!AC268+'DTC EU - P&amp;L'!AP268</f>
        <v>0</v>
      </c>
      <c r="AD300" s="221">
        <f>'DTC US&amp;CA - P&amp;L'!AD268+'DTC EU - P&amp;L'!AQ268</f>
        <v>0</v>
      </c>
      <c r="AE300" s="221">
        <f>'DTC US&amp;CA - P&amp;L'!AE268+'DTC EU - P&amp;L'!AR268</f>
        <v>0</v>
      </c>
      <c r="AF300" s="221">
        <f>'DTC US&amp;CA - P&amp;L'!AF268+'DTC EU - P&amp;L'!AS268</f>
        <v>0</v>
      </c>
      <c r="AG300" s="125">
        <f>SUM(B300:AF300)</f>
        <v>322.15</v>
      </c>
    </row>
    <row r="301">
      <c r="A301" s="187"/>
      <c r="J301" s="2" t="s">
        <v>2</v>
      </c>
      <c r="T301" s="195"/>
      <c r="U301" s="195"/>
      <c r="V301" s="195"/>
      <c r="W301" s="195"/>
      <c r="X301" s="195"/>
      <c r="Y301" s="195"/>
      <c r="Z301" s="195"/>
      <c r="AA301" s="195"/>
      <c r="AB301" s="195"/>
      <c r="AC301" s="195"/>
      <c r="AD301" s="195"/>
      <c r="AE301" s="195"/>
      <c r="AF301" s="195"/>
      <c r="AG301" s="216"/>
    </row>
    <row r="302">
      <c r="A302" s="171" t="s">
        <v>395</v>
      </c>
      <c r="B302" s="199"/>
      <c r="C302" s="199"/>
      <c r="D302" s="199"/>
      <c r="E302" s="199"/>
      <c r="F302" s="199"/>
      <c r="G302" s="199"/>
      <c r="H302" s="199"/>
      <c r="I302" s="172"/>
      <c r="J302" s="172"/>
      <c r="K302" s="172"/>
      <c r="L302" s="172"/>
      <c r="M302" s="172"/>
      <c r="N302" s="172"/>
      <c r="O302" s="172"/>
      <c r="P302" s="172"/>
      <c r="Q302" s="172"/>
      <c r="R302" s="172"/>
      <c r="S302" s="172"/>
      <c r="T302" s="172"/>
      <c r="U302" s="172"/>
      <c r="V302" s="172"/>
      <c r="W302" s="172"/>
      <c r="X302" s="172"/>
      <c r="Y302" s="172"/>
      <c r="Z302" s="172"/>
      <c r="AA302" s="172"/>
      <c r="AB302" s="172"/>
      <c r="AC302" s="172"/>
      <c r="AD302" s="172"/>
      <c r="AE302" s="172"/>
      <c r="AF302" s="172"/>
      <c r="AG302" s="216"/>
    </row>
    <row r="303">
      <c r="A303" s="222" t="s">
        <v>312</v>
      </c>
      <c r="B303" s="223"/>
      <c r="C303" s="223"/>
      <c r="D303" s="223"/>
      <c r="E303" s="223"/>
      <c r="F303" s="223"/>
      <c r="G303" s="223"/>
      <c r="H303" s="223"/>
      <c r="I303" s="223"/>
      <c r="J303" s="223"/>
      <c r="K303" s="223"/>
      <c r="L303" s="223"/>
      <c r="M303" s="223"/>
      <c r="N303" s="223"/>
      <c r="O303" s="223"/>
      <c r="P303" s="223"/>
      <c r="Q303" s="223"/>
      <c r="R303" s="223"/>
      <c r="S303" s="223"/>
      <c r="T303" s="223"/>
      <c r="U303" s="223"/>
      <c r="V303" s="223"/>
      <c r="W303" s="223"/>
      <c r="X303" s="223"/>
      <c r="Y303" s="223"/>
      <c r="Z303" s="223"/>
      <c r="AA303" s="223"/>
      <c r="AB303" s="223"/>
      <c r="AC303" s="223"/>
      <c r="AD303" s="223"/>
      <c r="AE303" s="223"/>
      <c r="AF303" s="223"/>
      <c r="AG303" s="177"/>
    </row>
    <row r="304" outlineLevel="1">
      <c r="A304" s="222" t="s">
        <v>396</v>
      </c>
      <c r="B304" s="184">
        <f>'DTC US&amp;CA - P&amp;L'!B272</f>
        <v>0</v>
      </c>
      <c r="C304" s="184">
        <f>'DTC US&amp;CA - P&amp;L'!C272</f>
        <v>3</v>
      </c>
      <c r="D304" s="184">
        <f>'DTC US&amp;CA - P&amp;L'!D272</f>
        <v>0</v>
      </c>
      <c r="E304" s="184">
        <f>'DTC US&amp;CA - P&amp;L'!E272</f>
        <v>0</v>
      </c>
      <c r="F304" s="184">
        <f>'DTC US&amp;CA - P&amp;L'!F272</f>
        <v>0</v>
      </c>
      <c r="G304" s="184">
        <f>'DTC US&amp;CA - P&amp;L'!G272</f>
        <v>0</v>
      </c>
      <c r="H304" s="184">
        <f>'DTC US&amp;CA - P&amp;L'!H272</f>
        <v>2</v>
      </c>
      <c r="I304" s="184">
        <f>'DTC US&amp;CA - P&amp;L'!I272</f>
        <v>0</v>
      </c>
      <c r="J304" s="184">
        <f>'DTC US&amp;CA - P&amp;L'!J272</f>
        <v>1</v>
      </c>
      <c r="K304" s="184">
        <f>'DTC US&amp;CA - P&amp;L'!K272</f>
        <v>0</v>
      </c>
      <c r="L304" s="184">
        <f>'DTC US&amp;CA - P&amp;L'!L272</f>
        <v>0</v>
      </c>
      <c r="M304" s="184">
        <f>'DTC US&amp;CA - P&amp;L'!M272</f>
        <v>1</v>
      </c>
      <c r="N304" s="184">
        <f>'DTC US&amp;CA - P&amp;L'!N272</f>
        <v>0</v>
      </c>
      <c r="O304" s="184">
        <f>'DTC US&amp;CA - P&amp;L'!O272</f>
        <v>1</v>
      </c>
      <c r="P304" s="184">
        <f>'DTC US&amp;CA - P&amp;L'!P272</f>
        <v>1</v>
      </c>
      <c r="Q304" s="184">
        <f>'DTC US&amp;CA - P&amp;L'!Q272</f>
        <v>0</v>
      </c>
      <c r="R304" s="184">
        <f>'DTC US&amp;CA - P&amp;L'!R272</f>
        <v>1</v>
      </c>
      <c r="S304" s="184">
        <f>'DTC US&amp;CA - P&amp;L'!S272</f>
        <v>0</v>
      </c>
      <c r="T304" s="184">
        <f>'DTC US&amp;CA - P&amp;L'!T272</f>
        <v>0</v>
      </c>
      <c r="U304" s="184">
        <f>'DTC US&amp;CA - P&amp;L'!U272</f>
        <v>1</v>
      </c>
      <c r="V304" s="184">
        <f>'DTC US&amp;CA - P&amp;L'!V272</f>
        <v>0</v>
      </c>
      <c r="W304" s="184">
        <f>'DTC US&amp;CA - P&amp;L'!W272</f>
        <v>0</v>
      </c>
      <c r="X304" s="184">
        <f>'DTC US&amp;CA - P&amp;L'!X272</f>
        <v>0</v>
      </c>
      <c r="Y304" s="184">
        <f>'DTC US&amp;CA - P&amp;L'!Y272</f>
        <v>0</v>
      </c>
      <c r="Z304" s="184">
        <f>'DTC US&amp;CA - P&amp;L'!Z272</f>
        <v>0</v>
      </c>
      <c r="AA304" s="184">
        <f>'DTC US&amp;CA - P&amp;L'!AA272</f>
        <v>1</v>
      </c>
      <c r="AB304" s="184">
        <f>'DTC US&amp;CA - P&amp;L'!AB272</f>
        <v>0</v>
      </c>
      <c r="AC304" s="184">
        <f>'DTC US&amp;CA - P&amp;L'!AC272</f>
        <v>0</v>
      </c>
      <c r="AD304" s="184">
        <f>'DTC US&amp;CA - P&amp;L'!AD272</f>
        <v>0</v>
      </c>
      <c r="AE304" s="184">
        <f>'DTC US&amp;CA - P&amp;L'!AE272</f>
        <v>0</v>
      </c>
      <c r="AF304" s="184">
        <f>'DTC US&amp;CA - P&amp;L'!AF272</f>
        <v>1</v>
      </c>
      <c r="AG304" s="224">
        <f t="shared" ref="AG304:AG313" si="79">SUM(B304:AF304)</f>
        <v>13</v>
      </c>
    </row>
    <row r="305" outlineLevel="1">
      <c r="A305" s="222" t="s">
        <v>397</v>
      </c>
      <c r="B305" s="184">
        <f>'DTC US&amp;CA - P&amp;L'!B273</f>
        <v>0</v>
      </c>
      <c r="C305" s="184">
        <f>'DTC US&amp;CA - P&amp;L'!C273</f>
        <v>0</v>
      </c>
      <c r="D305" s="184">
        <f>'DTC US&amp;CA - P&amp;L'!D273</f>
        <v>0</v>
      </c>
      <c r="E305" s="184">
        <f>'DTC US&amp;CA - P&amp;L'!E273</f>
        <v>0</v>
      </c>
      <c r="F305" s="184">
        <f>'DTC US&amp;CA - P&amp;L'!F273</f>
        <v>0</v>
      </c>
      <c r="G305" s="184">
        <f>'DTC US&amp;CA - P&amp;L'!G273</f>
        <v>0</v>
      </c>
      <c r="H305" s="184">
        <f>'DTC US&amp;CA - P&amp;L'!H273</f>
        <v>0</v>
      </c>
      <c r="I305" s="184">
        <f>'DTC US&amp;CA - P&amp;L'!I273</f>
        <v>0</v>
      </c>
      <c r="J305" s="184">
        <f>'DTC US&amp;CA - P&amp;L'!J273</f>
        <v>0</v>
      </c>
      <c r="K305" s="184">
        <f>'DTC US&amp;CA - P&amp;L'!K273</f>
        <v>0</v>
      </c>
      <c r="L305" s="184">
        <f>'DTC US&amp;CA - P&amp;L'!L273</f>
        <v>0</v>
      </c>
      <c r="M305" s="184">
        <f>'DTC US&amp;CA - P&amp;L'!M273</f>
        <v>0</v>
      </c>
      <c r="N305" s="184">
        <f>'DTC US&amp;CA - P&amp;L'!N273</f>
        <v>0</v>
      </c>
      <c r="O305" s="184">
        <f>'DTC US&amp;CA - P&amp;L'!O273</f>
        <v>0</v>
      </c>
      <c r="P305" s="184">
        <f>'DTC US&amp;CA - P&amp;L'!P273</f>
        <v>0</v>
      </c>
      <c r="Q305" s="184">
        <f>'DTC US&amp;CA - P&amp;L'!Q273</f>
        <v>0</v>
      </c>
      <c r="R305" s="184">
        <f>'DTC US&amp;CA - P&amp;L'!R273</f>
        <v>0</v>
      </c>
      <c r="S305" s="184">
        <f>'DTC US&amp;CA - P&amp;L'!S273</f>
        <v>0</v>
      </c>
      <c r="T305" s="184">
        <f>'DTC US&amp;CA - P&amp;L'!T273</f>
        <v>0</v>
      </c>
      <c r="U305" s="184">
        <f>'DTC US&amp;CA - P&amp;L'!U273</f>
        <v>0</v>
      </c>
      <c r="V305" s="184">
        <f>'DTC US&amp;CA - P&amp;L'!V273</f>
        <v>0</v>
      </c>
      <c r="W305" s="184">
        <f>'DTC US&amp;CA - P&amp;L'!W273</f>
        <v>0</v>
      </c>
      <c r="X305" s="184">
        <f>'DTC US&amp;CA - P&amp;L'!X273</f>
        <v>0</v>
      </c>
      <c r="Y305" s="184">
        <f>'DTC US&amp;CA - P&amp;L'!Y273</f>
        <v>0</v>
      </c>
      <c r="Z305" s="184">
        <f>'DTC US&amp;CA - P&amp;L'!Z273</f>
        <v>0</v>
      </c>
      <c r="AA305" s="184">
        <f>'DTC US&amp;CA - P&amp;L'!AA273</f>
        <v>0</v>
      </c>
      <c r="AB305" s="184">
        <f>'DTC US&amp;CA - P&amp;L'!AB273</f>
        <v>0</v>
      </c>
      <c r="AC305" s="184">
        <f>'DTC US&amp;CA - P&amp;L'!AC273</f>
        <v>0</v>
      </c>
      <c r="AD305" s="184">
        <f>'DTC US&amp;CA - P&amp;L'!AD273</f>
        <v>0</v>
      </c>
      <c r="AE305" s="184">
        <f>'DTC US&amp;CA - P&amp;L'!AE273</f>
        <v>0</v>
      </c>
      <c r="AF305" s="184">
        <f>'DTC US&amp;CA - P&amp;L'!AF273</f>
        <v>0</v>
      </c>
      <c r="AG305" s="224">
        <f t="shared" si="79"/>
        <v>0</v>
      </c>
    </row>
    <row r="306" outlineLevel="1">
      <c r="A306" s="222" t="s">
        <v>398</v>
      </c>
      <c r="B306" s="184">
        <f>'DTC US&amp;CA - P&amp;L'!B274</f>
        <v>0</v>
      </c>
      <c r="C306" s="184">
        <f>'DTC US&amp;CA - P&amp;L'!C274</f>
        <v>2</v>
      </c>
      <c r="D306" s="184">
        <f>'DTC US&amp;CA - P&amp;L'!D274</f>
        <v>1</v>
      </c>
      <c r="E306" s="184">
        <f>'DTC US&amp;CA - P&amp;L'!E274</f>
        <v>0</v>
      </c>
      <c r="F306" s="184">
        <f>'DTC US&amp;CA - P&amp;L'!F274</f>
        <v>1</v>
      </c>
      <c r="G306" s="184">
        <f>'DTC US&amp;CA - P&amp;L'!G274</f>
        <v>0</v>
      </c>
      <c r="H306" s="184">
        <f>'DTC US&amp;CA - P&amp;L'!H274</f>
        <v>3</v>
      </c>
      <c r="I306" s="184">
        <f>'DTC US&amp;CA - P&amp;L'!I274</f>
        <v>1</v>
      </c>
      <c r="J306" s="184">
        <f>'DTC US&amp;CA - P&amp;L'!J274</f>
        <v>0</v>
      </c>
      <c r="K306" s="184">
        <f>'DTC US&amp;CA - P&amp;L'!K274</f>
        <v>0</v>
      </c>
      <c r="L306" s="184">
        <f>'DTC US&amp;CA - P&amp;L'!L274</f>
        <v>1</v>
      </c>
      <c r="M306" s="184">
        <f>'DTC US&amp;CA - P&amp;L'!M274</f>
        <v>0</v>
      </c>
      <c r="N306" s="184">
        <f>'DTC US&amp;CA - P&amp;L'!N274</f>
        <v>0</v>
      </c>
      <c r="O306" s="184">
        <f>'DTC US&amp;CA - P&amp;L'!O274</f>
        <v>1</v>
      </c>
      <c r="P306" s="184">
        <f>'DTC US&amp;CA - P&amp;L'!P274</f>
        <v>1</v>
      </c>
      <c r="Q306" s="184">
        <f>'DTC US&amp;CA - P&amp;L'!Q274</f>
        <v>0</v>
      </c>
      <c r="R306" s="184">
        <f>'DTC US&amp;CA - P&amp;L'!R274</f>
        <v>0</v>
      </c>
      <c r="S306" s="184">
        <f>'DTC US&amp;CA - P&amp;L'!S274</f>
        <v>0</v>
      </c>
      <c r="T306" s="184">
        <f>'DTC US&amp;CA - P&amp;L'!T274</f>
        <v>0</v>
      </c>
      <c r="U306" s="184">
        <f>'DTC US&amp;CA - P&amp;L'!U274</f>
        <v>0</v>
      </c>
      <c r="V306" s="184">
        <f>'DTC US&amp;CA - P&amp;L'!V274</f>
        <v>0</v>
      </c>
      <c r="W306" s="184">
        <f>'DTC US&amp;CA - P&amp;L'!W274</f>
        <v>1</v>
      </c>
      <c r="X306" s="184">
        <f>'DTC US&amp;CA - P&amp;L'!X274</f>
        <v>0</v>
      </c>
      <c r="Y306" s="184">
        <f>'DTC US&amp;CA - P&amp;L'!Y274</f>
        <v>1</v>
      </c>
      <c r="Z306" s="184">
        <f>'DTC US&amp;CA - P&amp;L'!Z274</f>
        <v>1</v>
      </c>
      <c r="AA306" s="184">
        <f>'DTC US&amp;CA - P&amp;L'!AA274</f>
        <v>0</v>
      </c>
      <c r="AB306" s="184">
        <f>'DTC US&amp;CA - P&amp;L'!AB274</f>
        <v>2</v>
      </c>
      <c r="AC306" s="184">
        <f>'DTC US&amp;CA - P&amp;L'!AC274</f>
        <v>1</v>
      </c>
      <c r="AD306" s="184">
        <f>'DTC US&amp;CA - P&amp;L'!AD274</f>
        <v>0</v>
      </c>
      <c r="AE306" s="184">
        <f>'DTC US&amp;CA - P&amp;L'!AE274</f>
        <v>1</v>
      </c>
      <c r="AF306" s="184">
        <f>'DTC US&amp;CA - P&amp;L'!AF274</f>
        <v>0</v>
      </c>
      <c r="AG306" s="224">
        <f t="shared" si="79"/>
        <v>18</v>
      </c>
    </row>
    <row r="307" outlineLevel="1">
      <c r="A307" s="222" t="s">
        <v>399</v>
      </c>
      <c r="B307" s="184">
        <f>'DTC US&amp;CA - P&amp;L'!B275</f>
        <v>0</v>
      </c>
      <c r="C307" s="184">
        <f>'DTC US&amp;CA - P&amp;L'!C275</f>
        <v>1</v>
      </c>
      <c r="D307" s="184">
        <f>'DTC US&amp;CA - P&amp;L'!D275</f>
        <v>3</v>
      </c>
      <c r="E307" s="184">
        <f>'DTC US&amp;CA - P&amp;L'!E275</f>
        <v>0</v>
      </c>
      <c r="F307" s="184">
        <f>'DTC US&amp;CA - P&amp;L'!F275</f>
        <v>0</v>
      </c>
      <c r="G307" s="184">
        <f>'DTC US&amp;CA - P&amp;L'!G275</f>
        <v>1</v>
      </c>
      <c r="H307" s="184">
        <f>'DTC US&amp;CA - P&amp;L'!H275</f>
        <v>0</v>
      </c>
      <c r="I307" s="184">
        <f>'DTC US&amp;CA - P&amp;L'!I275</f>
        <v>0</v>
      </c>
      <c r="J307" s="184">
        <f>'DTC US&amp;CA - P&amp;L'!J275</f>
        <v>0</v>
      </c>
      <c r="K307" s="184">
        <f>'DTC US&amp;CA - P&amp;L'!K275</f>
        <v>1</v>
      </c>
      <c r="L307" s="184">
        <f>'DTC US&amp;CA - P&amp;L'!L275</f>
        <v>0</v>
      </c>
      <c r="M307" s="184">
        <f>'DTC US&amp;CA - P&amp;L'!M275</f>
        <v>0</v>
      </c>
      <c r="N307" s="184">
        <f>'DTC US&amp;CA - P&amp;L'!N275</f>
        <v>0</v>
      </c>
      <c r="O307" s="184">
        <f>'DTC US&amp;CA - P&amp;L'!O275</f>
        <v>1</v>
      </c>
      <c r="P307" s="184">
        <f>'DTC US&amp;CA - P&amp;L'!P275</f>
        <v>0</v>
      </c>
      <c r="Q307" s="184">
        <f>'DTC US&amp;CA - P&amp;L'!Q275</f>
        <v>0</v>
      </c>
      <c r="R307" s="184">
        <f>'DTC US&amp;CA - P&amp;L'!R275</f>
        <v>0</v>
      </c>
      <c r="S307" s="184">
        <f>'DTC US&amp;CA - P&amp;L'!S275</f>
        <v>1</v>
      </c>
      <c r="T307" s="184">
        <f>'DTC US&amp;CA - P&amp;L'!T275</f>
        <v>1</v>
      </c>
      <c r="U307" s="184">
        <f>'DTC US&amp;CA - P&amp;L'!U275</f>
        <v>1</v>
      </c>
      <c r="V307" s="184">
        <f>'DTC US&amp;CA - P&amp;L'!V275</f>
        <v>1</v>
      </c>
      <c r="W307" s="184">
        <f>'DTC US&amp;CA - P&amp;L'!W275</f>
        <v>1</v>
      </c>
      <c r="X307" s="184">
        <f>'DTC US&amp;CA - P&amp;L'!X275</f>
        <v>2</v>
      </c>
      <c r="Y307" s="184">
        <f>'DTC US&amp;CA - P&amp;L'!Y275</f>
        <v>0</v>
      </c>
      <c r="Z307" s="184">
        <f>'DTC US&amp;CA - P&amp;L'!Z275</f>
        <v>3</v>
      </c>
      <c r="AA307" s="184">
        <f>'DTC US&amp;CA - P&amp;L'!AA275</f>
        <v>0</v>
      </c>
      <c r="AB307" s="184">
        <f>'DTC US&amp;CA - P&amp;L'!AB275</f>
        <v>1</v>
      </c>
      <c r="AC307" s="184">
        <f>'DTC US&amp;CA - P&amp;L'!AC275</f>
        <v>0</v>
      </c>
      <c r="AD307" s="184">
        <f>'DTC US&amp;CA - P&amp;L'!AD275</f>
        <v>1</v>
      </c>
      <c r="AE307" s="184">
        <f>'DTC US&amp;CA - P&amp;L'!AE275</f>
        <v>0</v>
      </c>
      <c r="AF307" s="184">
        <f>'DTC US&amp;CA - P&amp;L'!AF275</f>
        <v>2</v>
      </c>
      <c r="AG307" s="224">
        <f t="shared" si="79"/>
        <v>21</v>
      </c>
    </row>
    <row r="308" outlineLevel="1">
      <c r="A308" s="222" t="s">
        <v>400</v>
      </c>
      <c r="B308" s="184">
        <f>'DTC US&amp;CA - P&amp;L'!B276</f>
        <v>0</v>
      </c>
      <c r="C308" s="184">
        <f>'DTC US&amp;CA - P&amp;L'!C276</f>
        <v>0</v>
      </c>
      <c r="D308" s="184">
        <f>'DTC US&amp;CA - P&amp;L'!D276</f>
        <v>0</v>
      </c>
      <c r="E308" s="184">
        <f>'DTC US&amp;CA - P&amp;L'!E276</f>
        <v>0</v>
      </c>
      <c r="F308" s="184">
        <f>'DTC US&amp;CA - P&amp;L'!F276</f>
        <v>1</v>
      </c>
      <c r="G308" s="184">
        <f>'DTC US&amp;CA - P&amp;L'!G276</f>
        <v>0</v>
      </c>
      <c r="H308" s="184">
        <f>'DTC US&amp;CA - P&amp;L'!H276</f>
        <v>0</v>
      </c>
      <c r="I308" s="184">
        <f>'DTC US&amp;CA - P&amp;L'!I276</f>
        <v>0</v>
      </c>
      <c r="J308" s="184">
        <f>'DTC US&amp;CA - P&amp;L'!J276</f>
        <v>0</v>
      </c>
      <c r="K308" s="184">
        <f>'DTC US&amp;CA - P&amp;L'!K276</f>
        <v>0</v>
      </c>
      <c r="L308" s="184">
        <f>'DTC US&amp;CA - P&amp;L'!L276</f>
        <v>0</v>
      </c>
      <c r="M308" s="184">
        <f>'DTC US&amp;CA - P&amp;L'!M276</f>
        <v>0</v>
      </c>
      <c r="N308" s="184">
        <f>'DTC US&amp;CA - P&amp;L'!N276</f>
        <v>0</v>
      </c>
      <c r="O308" s="184">
        <f>'DTC US&amp;CA - P&amp;L'!O276</f>
        <v>0</v>
      </c>
      <c r="P308" s="184">
        <f>'DTC US&amp;CA - P&amp;L'!P276</f>
        <v>0</v>
      </c>
      <c r="Q308" s="184">
        <f>'DTC US&amp;CA - P&amp;L'!Q276</f>
        <v>0</v>
      </c>
      <c r="R308" s="184">
        <f>'DTC US&amp;CA - P&amp;L'!R276</f>
        <v>0</v>
      </c>
      <c r="S308" s="184">
        <f>'DTC US&amp;CA - P&amp;L'!S276</f>
        <v>0</v>
      </c>
      <c r="T308" s="184">
        <f>'DTC US&amp;CA - P&amp;L'!T276</f>
        <v>0</v>
      </c>
      <c r="U308" s="184">
        <f>'DTC US&amp;CA - P&amp;L'!U276</f>
        <v>0</v>
      </c>
      <c r="V308" s="184">
        <f>'DTC US&amp;CA - P&amp;L'!V276</f>
        <v>0</v>
      </c>
      <c r="W308" s="184">
        <f>'DTC US&amp;CA - P&amp;L'!W276</f>
        <v>0</v>
      </c>
      <c r="X308" s="184">
        <f>'DTC US&amp;CA - P&amp;L'!X276</f>
        <v>0</v>
      </c>
      <c r="Y308" s="184">
        <f>'DTC US&amp;CA - P&amp;L'!Y276</f>
        <v>0</v>
      </c>
      <c r="Z308" s="184">
        <f>'DTC US&amp;CA - P&amp;L'!Z276</f>
        <v>0</v>
      </c>
      <c r="AA308" s="184">
        <f>'DTC US&amp;CA - P&amp;L'!AA276</f>
        <v>0</v>
      </c>
      <c r="AB308" s="184">
        <f>'DTC US&amp;CA - P&amp;L'!AB276</f>
        <v>0</v>
      </c>
      <c r="AC308" s="184">
        <f>'DTC US&amp;CA - P&amp;L'!AC276</f>
        <v>0</v>
      </c>
      <c r="AD308" s="184">
        <f>'DTC US&amp;CA - P&amp;L'!AD276</f>
        <v>0</v>
      </c>
      <c r="AE308" s="184">
        <f>'DTC US&amp;CA - P&amp;L'!AE276</f>
        <v>0</v>
      </c>
      <c r="AF308" s="184">
        <f>'DTC US&amp;CA - P&amp;L'!AF276</f>
        <v>0</v>
      </c>
      <c r="AG308" s="224">
        <f t="shared" si="79"/>
        <v>1</v>
      </c>
    </row>
    <row r="309" outlineLevel="1">
      <c r="A309" s="222" t="s">
        <v>401</v>
      </c>
      <c r="B309" s="184">
        <f>'DTC US&amp;CA - P&amp;L'!B277</f>
        <v>0</v>
      </c>
      <c r="C309" s="184">
        <f>'DTC US&amp;CA - P&amp;L'!C277</f>
        <v>0</v>
      </c>
      <c r="D309" s="184">
        <f>'DTC US&amp;CA - P&amp;L'!D277</f>
        <v>0</v>
      </c>
      <c r="E309" s="184">
        <f>'DTC US&amp;CA - P&amp;L'!E277</f>
        <v>0</v>
      </c>
      <c r="F309" s="184">
        <f>'DTC US&amp;CA - P&amp;L'!F277</f>
        <v>0</v>
      </c>
      <c r="G309" s="184">
        <f>'DTC US&amp;CA - P&amp;L'!G277</f>
        <v>0</v>
      </c>
      <c r="H309" s="184">
        <f>'DTC US&amp;CA - P&amp;L'!H277</f>
        <v>0</v>
      </c>
      <c r="I309" s="184">
        <f>'DTC US&amp;CA - P&amp;L'!I277</f>
        <v>0</v>
      </c>
      <c r="J309" s="184">
        <f>'DTC US&amp;CA - P&amp;L'!J277</f>
        <v>0</v>
      </c>
      <c r="K309" s="184">
        <f>'DTC US&amp;CA - P&amp;L'!K277</f>
        <v>0</v>
      </c>
      <c r="L309" s="184">
        <f>'DTC US&amp;CA - P&amp;L'!L277</f>
        <v>0</v>
      </c>
      <c r="M309" s="184">
        <f>'DTC US&amp;CA - P&amp;L'!M277</f>
        <v>0</v>
      </c>
      <c r="N309" s="184">
        <f>'DTC US&amp;CA - P&amp;L'!N277</f>
        <v>0</v>
      </c>
      <c r="O309" s="184">
        <f>'DTC US&amp;CA - P&amp;L'!O277</f>
        <v>1</v>
      </c>
      <c r="P309" s="184">
        <f>'DTC US&amp;CA - P&amp;L'!P277</f>
        <v>0</v>
      </c>
      <c r="Q309" s="184">
        <f>'DTC US&amp;CA - P&amp;L'!Q277</f>
        <v>0</v>
      </c>
      <c r="R309" s="184">
        <f>'DTC US&amp;CA - P&amp;L'!R277</f>
        <v>0</v>
      </c>
      <c r="S309" s="184">
        <f>'DTC US&amp;CA - P&amp;L'!S277</f>
        <v>0</v>
      </c>
      <c r="T309" s="184">
        <f>'DTC US&amp;CA - P&amp;L'!T277</f>
        <v>0</v>
      </c>
      <c r="U309" s="184">
        <f>'DTC US&amp;CA - P&amp;L'!U277</f>
        <v>0</v>
      </c>
      <c r="V309" s="184">
        <f>'DTC US&amp;CA - P&amp;L'!V277</f>
        <v>0</v>
      </c>
      <c r="W309" s="184">
        <f>'DTC US&amp;CA - P&amp;L'!W277</f>
        <v>0</v>
      </c>
      <c r="X309" s="184">
        <f>'DTC US&amp;CA - P&amp;L'!X277</f>
        <v>0</v>
      </c>
      <c r="Y309" s="184">
        <f>'DTC US&amp;CA - P&amp;L'!Y277</f>
        <v>0</v>
      </c>
      <c r="Z309" s="184">
        <f>'DTC US&amp;CA - P&amp;L'!Z277</f>
        <v>0</v>
      </c>
      <c r="AA309" s="184">
        <f>'DTC US&amp;CA - P&amp;L'!AA277</f>
        <v>0</v>
      </c>
      <c r="AB309" s="184">
        <f>'DTC US&amp;CA - P&amp;L'!AB277</f>
        <v>0</v>
      </c>
      <c r="AC309" s="184">
        <f>'DTC US&amp;CA - P&amp;L'!AC277</f>
        <v>0</v>
      </c>
      <c r="AD309" s="184">
        <f>'DTC US&amp;CA - P&amp;L'!AD277</f>
        <v>0</v>
      </c>
      <c r="AE309" s="184">
        <f>'DTC US&amp;CA - P&amp;L'!AE277</f>
        <v>0</v>
      </c>
      <c r="AF309" s="184">
        <f>'DTC US&amp;CA - P&amp;L'!AF277</f>
        <v>0</v>
      </c>
      <c r="AG309" s="224">
        <f t="shared" si="79"/>
        <v>1</v>
      </c>
    </row>
    <row r="310" outlineLevel="1">
      <c r="A310" s="225" t="s">
        <v>402</v>
      </c>
      <c r="B310" s="184">
        <f>'DTC US&amp;CA - P&amp;L'!B278</f>
        <v>0</v>
      </c>
      <c r="C310" s="184">
        <f>'DTC US&amp;CA - P&amp;L'!C278</f>
        <v>0</v>
      </c>
      <c r="D310" s="184">
        <f>'DTC US&amp;CA - P&amp;L'!D278</f>
        <v>0</v>
      </c>
      <c r="E310" s="184">
        <f>'DTC US&amp;CA - P&amp;L'!E278</f>
        <v>0</v>
      </c>
      <c r="F310" s="184">
        <f>'DTC US&amp;CA - P&amp;L'!F278</f>
        <v>1</v>
      </c>
      <c r="G310" s="184">
        <f>'DTC US&amp;CA - P&amp;L'!G278</f>
        <v>0</v>
      </c>
      <c r="H310" s="184">
        <f>'DTC US&amp;CA - P&amp;L'!H278</f>
        <v>0</v>
      </c>
      <c r="I310" s="184">
        <f>'DTC US&amp;CA - P&amp;L'!I278</f>
        <v>1</v>
      </c>
      <c r="J310" s="184">
        <f>'DTC US&amp;CA - P&amp;L'!J278</f>
        <v>0</v>
      </c>
      <c r="K310" s="184">
        <f>'DTC US&amp;CA - P&amp;L'!K278</f>
        <v>0</v>
      </c>
      <c r="L310" s="184">
        <f>'DTC US&amp;CA - P&amp;L'!L278</f>
        <v>0</v>
      </c>
      <c r="M310" s="184">
        <f>'DTC US&amp;CA - P&amp;L'!M278</f>
        <v>0</v>
      </c>
      <c r="N310" s="184">
        <f>'DTC US&amp;CA - P&amp;L'!N278</f>
        <v>0</v>
      </c>
      <c r="O310" s="184">
        <f>'DTC US&amp;CA - P&amp;L'!O278</f>
        <v>0</v>
      </c>
      <c r="P310" s="184">
        <f>'DTC US&amp;CA - P&amp;L'!P278</f>
        <v>0</v>
      </c>
      <c r="Q310" s="184">
        <f>'DTC US&amp;CA - P&amp;L'!Q278</f>
        <v>0</v>
      </c>
      <c r="R310" s="184">
        <f>'DTC US&amp;CA - P&amp;L'!R278</f>
        <v>0</v>
      </c>
      <c r="S310" s="184">
        <f>'DTC US&amp;CA - P&amp;L'!S278</f>
        <v>1</v>
      </c>
      <c r="T310" s="184">
        <f>'DTC US&amp;CA - P&amp;L'!T278</f>
        <v>0</v>
      </c>
      <c r="U310" s="184">
        <f>'DTC US&amp;CA - P&amp;L'!U278</f>
        <v>0</v>
      </c>
      <c r="V310" s="184">
        <f>'DTC US&amp;CA - P&amp;L'!V278</f>
        <v>1</v>
      </c>
      <c r="W310" s="184">
        <f>'DTC US&amp;CA - P&amp;L'!W278</f>
        <v>1</v>
      </c>
      <c r="X310" s="184">
        <f>'DTC US&amp;CA - P&amp;L'!X278</f>
        <v>0</v>
      </c>
      <c r="Y310" s="184">
        <f>'DTC US&amp;CA - P&amp;L'!Y278</f>
        <v>0</v>
      </c>
      <c r="Z310" s="184">
        <f>'DTC US&amp;CA - P&amp;L'!Z278</f>
        <v>0</v>
      </c>
      <c r="AA310" s="184">
        <f>'DTC US&amp;CA - P&amp;L'!AA278</f>
        <v>1</v>
      </c>
      <c r="AB310" s="184">
        <f>'DTC US&amp;CA - P&amp;L'!AB278</f>
        <v>2</v>
      </c>
      <c r="AC310" s="184">
        <f>'DTC US&amp;CA - P&amp;L'!AC278</f>
        <v>0</v>
      </c>
      <c r="AD310" s="184">
        <f>'DTC US&amp;CA - P&amp;L'!AD278</f>
        <v>0</v>
      </c>
      <c r="AE310" s="184">
        <f>'DTC US&amp;CA - P&amp;L'!AE278</f>
        <v>1</v>
      </c>
      <c r="AF310" s="184">
        <f>'DTC US&amp;CA - P&amp;L'!AF278</f>
        <v>0</v>
      </c>
      <c r="AG310" s="224">
        <f t="shared" si="79"/>
        <v>9</v>
      </c>
    </row>
    <row r="311" outlineLevel="1">
      <c r="A311" s="225" t="s">
        <v>403</v>
      </c>
      <c r="B311" s="184">
        <f>'DTC US&amp;CA - P&amp;L'!B279</f>
        <v>0</v>
      </c>
      <c r="C311" s="184">
        <f>'DTC US&amp;CA - P&amp;L'!C279</f>
        <v>0</v>
      </c>
      <c r="D311" s="184">
        <f>'DTC US&amp;CA - P&amp;L'!D279</f>
        <v>0</v>
      </c>
      <c r="E311" s="184">
        <f>'DTC US&amp;CA - P&amp;L'!E279</f>
        <v>0</v>
      </c>
      <c r="F311" s="184">
        <f>'DTC US&amp;CA - P&amp;L'!F279</f>
        <v>0</v>
      </c>
      <c r="G311" s="184">
        <f>'DTC US&amp;CA - P&amp;L'!G279</f>
        <v>0</v>
      </c>
      <c r="H311" s="184">
        <f>'DTC US&amp;CA - P&amp;L'!H279</f>
        <v>0</v>
      </c>
      <c r="I311" s="184">
        <f>'DTC US&amp;CA - P&amp;L'!I279</f>
        <v>0</v>
      </c>
      <c r="J311" s="184">
        <f>'DTC US&amp;CA - P&amp;L'!J279</f>
        <v>0</v>
      </c>
      <c r="K311" s="184">
        <f>'DTC US&amp;CA - P&amp;L'!K279</f>
        <v>0</v>
      </c>
      <c r="L311" s="184">
        <f>'DTC US&amp;CA - P&amp;L'!L279</f>
        <v>0</v>
      </c>
      <c r="M311" s="184">
        <f>'DTC US&amp;CA - P&amp;L'!M279</f>
        <v>0</v>
      </c>
      <c r="N311" s="184">
        <f>'DTC US&amp;CA - P&amp;L'!N279</f>
        <v>0</v>
      </c>
      <c r="O311" s="184">
        <f>'DTC US&amp;CA - P&amp;L'!O279</f>
        <v>0</v>
      </c>
      <c r="P311" s="184">
        <f>'DTC US&amp;CA - P&amp;L'!P279</f>
        <v>0</v>
      </c>
      <c r="Q311" s="184">
        <f>'DTC US&amp;CA - P&amp;L'!Q279</f>
        <v>0</v>
      </c>
      <c r="R311" s="184">
        <f>'DTC US&amp;CA - P&amp;L'!R279</f>
        <v>0</v>
      </c>
      <c r="S311" s="184">
        <f>'DTC US&amp;CA - P&amp;L'!S279</f>
        <v>0</v>
      </c>
      <c r="T311" s="184">
        <f>'DTC US&amp;CA - P&amp;L'!T279</f>
        <v>0</v>
      </c>
      <c r="U311" s="184">
        <f>'DTC US&amp;CA - P&amp;L'!U279</f>
        <v>0</v>
      </c>
      <c r="V311" s="184">
        <f>'DTC US&amp;CA - P&amp;L'!V279</f>
        <v>0</v>
      </c>
      <c r="W311" s="184">
        <f>'DTC US&amp;CA - P&amp;L'!W279</f>
        <v>0</v>
      </c>
      <c r="X311" s="184">
        <f>'DTC US&amp;CA - P&amp;L'!X279</f>
        <v>0</v>
      </c>
      <c r="Y311" s="184">
        <f>'DTC US&amp;CA - P&amp;L'!Y279</f>
        <v>0</v>
      </c>
      <c r="Z311" s="184">
        <f>'DTC US&amp;CA - P&amp;L'!Z279</f>
        <v>0</v>
      </c>
      <c r="AA311" s="184">
        <f>'DTC US&amp;CA - P&amp;L'!AA279</f>
        <v>0</v>
      </c>
      <c r="AB311" s="184">
        <f>'DTC US&amp;CA - P&amp;L'!AB279</f>
        <v>0</v>
      </c>
      <c r="AC311" s="184">
        <f>'DTC US&amp;CA - P&amp;L'!AC279</f>
        <v>0</v>
      </c>
      <c r="AD311" s="184">
        <f>'DTC US&amp;CA - P&amp;L'!AD279</f>
        <v>0</v>
      </c>
      <c r="AE311" s="184">
        <f>'DTC US&amp;CA - P&amp;L'!AE279</f>
        <v>0</v>
      </c>
      <c r="AF311" s="184">
        <f>'DTC US&amp;CA - P&amp;L'!AF279</f>
        <v>0</v>
      </c>
      <c r="AG311" s="224">
        <f t="shared" si="79"/>
        <v>0</v>
      </c>
    </row>
    <row r="312" outlineLevel="1">
      <c r="A312" s="225" t="s">
        <v>404</v>
      </c>
      <c r="B312" s="184">
        <f>'DTC US&amp;CA - P&amp;L'!B280</f>
        <v>1</v>
      </c>
      <c r="C312" s="184">
        <f>'DTC US&amp;CA - P&amp;L'!C280</f>
        <v>0</v>
      </c>
      <c r="D312" s="184">
        <f>'DTC US&amp;CA - P&amp;L'!D280</f>
        <v>0</v>
      </c>
      <c r="E312" s="184">
        <f>'DTC US&amp;CA - P&amp;L'!E280</f>
        <v>0</v>
      </c>
      <c r="F312" s="184">
        <f>'DTC US&amp;CA - P&amp;L'!F280</f>
        <v>1</v>
      </c>
      <c r="G312" s="184">
        <f>'DTC US&amp;CA - P&amp;L'!G280</f>
        <v>0</v>
      </c>
      <c r="H312" s="184">
        <f>'DTC US&amp;CA - P&amp;L'!H280</f>
        <v>3</v>
      </c>
      <c r="I312" s="184">
        <f>'DTC US&amp;CA - P&amp;L'!I280</f>
        <v>2</v>
      </c>
      <c r="J312" s="184">
        <f>'DTC US&amp;CA - P&amp;L'!J280</f>
        <v>0</v>
      </c>
      <c r="K312" s="184">
        <f>'DTC US&amp;CA - P&amp;L'!K280</f>
        <v>2</v>
      </c>
      <c r="L312" s="184">
        <f>'DTC US&amp;CA - P&amp;L'!L280</f>
        <v>1</v>
      </c>
      <c r="M312" s="184">
        <f>'DTC US&amp;CA - P&amp;L'!M280</f>
        <v>2</v>
      </c>
      <c r="N312" s="184">
        <f>'DTC US&amp;CA - P&amp;L'!N280</f>
        <v>2</v>
      </c>
      <c r="O312" s="184">
        <f>'DTC US&amp;CA - P&amp;L'!O280</f>
        <v>3</v>
      </c>
      <c r="P312" s="184">
        <f>'DTC US&amp;CA - P&amp;L'!P280</f>
        <v>0</v>
      </c>
      <c r="Q312" s="184">
        <f>'DTC US&amp;CA - P&amp;L'!Q280</f>
        <v>0</v>
      </c>
      <c r="R312" s="184">
        <f>'DTC US&amp;CA - P&amp;L'!R280</f>
        <v>3</v>
      </c>
      <c r="S312" s="184">
        <f>'DTC US&amp;CA - P&amp;L'!S280</f>
        <v>1</v>
      </c>
      <c r="T312" s="184">
        <f>'DTC US&amp;CA - P&amp;L'!T280</f>
        <v>2</v>
      </c>
      <c r="U312" s="184">
        <f>'DTC US&amp;CA - P&amp;L'!U280</f>
        <v>0</v>
      </c>
      <c r="V312" s="184">
        <f>'DTC US&amp;CA - P&amp;L'!V280</f>
        <v>0</v>
      </c>
      <c r="W312" s="184">
        <f>'DTC US&amp;CA - P&amp;L'!W280</f>
        <v>2</v>
      </c>
      <c r="X312" s="184">
        <f>'DTC US&amp;CA - P&amp;L'!X280</f>
        <v>2</v>
      </c>
      <c r="Y312" s="184">
        <f>'DTC US&amp;CA - P&amp;L'!Y280</f>
        <v>2</v>
      </c>
      <c r="Z312" s="184">
        <f>'DTC US&amp;CA - P&amp;L'!Z280</f>
        <v>1</v>
      </c>
      <c r="AA312" s="184">
        <f>'DTC US&amp;CA - P&amp;L'!AA280</f>
        <v>3</v>
      </c>
      <c r="AB312" s="184">
        <f>'DTC US&amp;CA - P&amp;L'!AB280</f>
        <v>1</v>
      </c>
      <c r="AC312" s="184">
        <f>'DTC US&amp;CA - P&amp;L'!AC280</f>
        <v>0</v>
      </c>
      <c r="AD312" s="184">
        <f>'DTC US&amp;CA - P&amp;L'!AD280</f>
        <v>3</v>
      </c>
      <c r="AE312" s="184">
        <f>'DTC US&amp;CA - P&amp;L'!AE280</f>
        <v>0</v>
      </c>
      <c r="AF312" s="184">
        <f>'DTC US&amp;CA - P&amp;L'!AF280</f>
        <v>0</v>
      </c>
      <c r="AG312" s="224">
        <f t="shared" si="79"/>
        <v>37</v>
      </c>
    </row>
    <row r="313" outlineLevel="1">
      <c r="A313" s="225" t="s">
        <v>405</v>
      </c>
      <c r="B313" s="184">
        <f>'DTC US&amp;CA - P&amp;L'!B281</f>
        <v>0</v>
      </c>
      <c r="C313" s="184">
        <f>'DTC US&amp;CA - P&amp;L'!C281</f>
        <v>0</v>
      </c>
      <c r="D313" s="184">
        <f>'DTC US&amp;CA - P&amp;L'!D281</f>
        <v>0</v>
      </c>
      <c r="E313" s="184">
        <f>'DTC US&amp;CA - P&amp;L'!E281</f>
        <v>0</v>
      </c>
      <c r="F313" s="184">
        <f>'DTC US&amp;CA - P&amp;L'!F281</f>
        <v>0</v>
      </c>
      <c r="G313" s="184">
        <f>'DTC US&amp;CA - P&amp;L'!G281</f>
        <v>0</v>
      </c>
      <c r="H313" s="184">
        <f>'DTC US&amp;CA - P&amp;L'!H281</f>
        <v>0</v>
      </c>
      <c r="I313" s="184">
        <f>'DTC US&amp;CA - P&amp;L'!I281</f>
        <v>0</v>
      </c>
      <c r="J313" s="184">
        <f>'DTC US&amp;CA - P&amp;L'!J281</f>
        <v>0</v>
      </c>
      <c r="K313" s="184">
        <f>'DTC US&amp;CA - P&amp;L'!K281</f>
        <v>0</v>
      </c>
      <c r="L313" s="184">
        <f>'DTC US&amp;CA - P&amp;L'!L281</f>
        <v>0</v>
      </c>
      <c r="M313" s="184">
        <f>'DTC US&amp;CA - P&amp;L'!M281</f>
        <v>0</v>
      </c>
      <c r="N313" s="184">
        <f>'DTC US&amp;CA - P&amp;L'!N281</f>
        <v>0</v>
      </c>
      <c r="O313" s="184">
        <f>'DTC US&amp;CA - P&amp;L'!O281</f>
        <v>0</v>
      </c>
      <c r="P313" s="184">
        <f>'DTC US&amp;CA - P&amp;L'!P281</f>
        <v>0</v>
      </c>
      <c r="Q313" s="184">
        <f>'DTC US&amp;CA - P&amp;L'!Q281</f>
        <v>0</v>
      </c>
      <c r="R313" s="184">
        <f>'DTC US&amp;CA - P&amp;L'!R281</f>
        <v>0</v>
      </c>
      <c r="S313" s="184">
        <f>'DTC US&amp;CA - P&amp;L'!S281</f>
        <v>0</v>
      </c>
      <c r="T313" s="184">
        <f>'DTC US&amp;CA - P&amp;L'!T281</f>
        <v>0</v>
      </c>
      <c r="U313" s="184">
        <f>'DTC US&amp;CA - P&amp;L'!U281</f>
        <v>0</v>
      </c>
      <c r="V313" s="184">
        <f>'DTC US&amp;CA - P&amp;L'!V281</f>
        <v>0</v>
      </c>
      <c r="W313" s="184">
        <f>'DTC US&amp;CA - P&amp;L'!W281</f>
        <v>0</v>
      </c>
      <c r="X313" s="184">
        <f>'DTC US&amp;CA - P&amp;L'!X281</f>
        <v>0</v>
      </c>
      <c r="Y313" s="184">
        <f>'DTC US&amp;CA - P&amp;L'!Y281</f>
        <v>0</v>
      </c>
      <c r="Z313" s="184">
        <f>'DTC US&amp;CA - P&amp;L'!Z281</f>
        <v>0</v>
      </c>
      <c r="AA313" s="184">
        <f>'DTC US&amp;CA - P&amp;L'!AA281</f>
        <v>0</v>
      </c>
      <c r="AB313" s="184">
        <f>'DTC US&amp;CA - P&amp;L'!AB281</f>
        <v>0</v>
      </c>
      <c r="AC313" s="184">
        <f>'DTC US&amp;CA - P&amp;L'!AC281</f>
        <v>0</v>
      </c>
      <c r="AD313" s="184">
        <f>'DTC US&amp;CA - P&amp;L'!AD281</f>
        <v>0</v>
      </c>
      <c r="AE313" s="184">
        <f>'DTC US&amp;CA - P&amp;L'!AE281</f>
        <v>0</v>
      </c>
      <c r="AF313" s="184">
        <f>'DTC US&amp;CA - P&amp;L'!AF281</f>
        <v>0</v>
      </c>
      <c r="AG313" s="224">
        <f t="shared" si="79"/>
        <v>0</v>
      </c>
    </row>
    <row r="314">
      <c r="A314" s="222" t="s">
        <v>323</v>
      </c>
      <c r="B314" s="223"/>
      <c r="C314" s="223"/>
      <c r="D314" s="223"/>
      <c r="E314" s="223"/>
      <c r="F314" s="223"/>
      <c r="G314" s="223"/>
      <c r="H314" s="223"/>
      <c r="I314" s="223"/>
      <c r="J314" s="223"/>
      <c r="K314" s="223"/>
      <c r="L314" s="223"/>
      <c r="M314" s="223"/>
      <c r="N314" s="223"/>
      <c r="O314" s="223"/>
      <c r="P314" s="223"/>
      <c r="Q314" s="223"/>
      <c r="R314" s="223"/>
      <c r="S314" s="223"/>
      <c r="T314" s="223"/>
      <c r="U314" s="223"/>
      <c r="V314" s="223"/>
      <c r="W314" s="223"/>
      <c r="X314" s="223"/>
      <c r="Y314" s="223"/>
      <c r="Z314" s="223"/>
      <c r="AA314" s="223"/>
      <c r="AB314" s="223"/>
      <c r="AC314" s="223"/>
      <c r="AD314" s="223"/>
      <c r="AE314" s="223"/>
      <c r="AF314" s="223"/>
      <c r="AG314" s="177"/>
    </row>
    <row r="315" outlineLevel="1">
      <c r="A315" s="222" t="s">
        <v>406</v>
      </c>
      <c r="B315" s="204">
        <f>'DTC EU - P&amp;L'!B283</f>
        <v>0</v>
      </c>
      <c r="C315" s="204">
        <f>'DTC EU - P&amp;L'!C283</f>
        <v>0</v>
      </c>
      <c r="D315" s="204">
        <f>'DTC EU - P&amp;L'!D283</f>
        <v>0</v>
      </c>
      <c r="E315" s="204">
        <f>'DTC EU - P&amp;L'!E283</f>
        <v>0</v>
      </c>
      <c r="F315" s="204">
        <f>'DTC EU - P&amp;L'!F283</f>
        <v>1</v>
      </c>
      <c r="G315" s="204">
        <f>'DTC EU - P&amp;L'!G283</f>
        <v>0</v>
      </c>
      <c r="H315" s="204">
        <f>'DTC EU - P&amp;L'!H283</f>
        <v>0</v>
      </c>
      <c r="I315" s="204">
        <f>'DTC EU - P&amp;L'!I283</f>
        <v>0</v>
      </c>
      <c r="J315" s="204">
        <f>'DTC EU - P&amp;L'!J283</f>
        <v>0</v>
      </c>
      <c r="K315" s="204">
        <f>'DTC EU - P&amp;L'!K283</f>
        <v>0</v>
      </c>
      <c r="L315" s="204">
        <f>'DTC EU - P&amp;L'!L283</f>
        <v>0</v>
      </c>
      <c r="M315" s="204">
        <f>'DTC EU - P&amp;L'!M283</f>
        <v>0</v>
      </c>
      <c r="N315" s="204">
        <f>'DTC EU - P&amp;L'!N283</f>
        <v>0</v>
      </c>
      <c r="O315" s="204">
        <f>'DTC EU - P&amp;L'!O283</f>
        <v>0</v>
      </c>
      <c r="P315" s="204">
        <f>'DTC EU - P&amp;L'!P283</f>
        <v>0</v>
      </c>
      <c r="Q315" s="204">
        <f>'DTC EU - P&amp;L'!Q283</f>
        <v>0</v>
      </c>
      <c r="R315" s="204">
        <f>'DTC EU - P&amp;L'!R283</f>
        <v>0</v>
      </c>
      <c r="S315" s="204">
        <f>'DTC EU - P&amp;L'!S283</f>
        <v>0</v>
      </c>
      <c r="T315" s="204">
        <f>'DTC EU - P&amp;L'!T283</f>
        <v>0</v>
      </c>
      <c r="U315" s="204">
        <f>'DTC EU - P&amp;L'!U283</f>
        <v>0</v>
      </c>
      <c r="V315" s="204">
        <f>'DTC EU - P&amp;L'!V283</f>
        <v>0</v>
      </c>
      <c r="W315" s="204">
        <f>'DTC EU - P&amp;L'!W283</f>
        <v>1</v>
      </c>
      <c r="X315" s="204">
        <f>'DTC EU - P&amp;L'!X283</f>
        <v>0</v>
      </c>
      <c r="Y315" s="204">
        <f>'DTC EU - P&amp;L'!Y283</f>
        <v>0</v>
      </c>
      <c r="Z315" s="204">
        <f>'DTC EU - P&amp;L'!Z283</f>
        <v>0</v>
      </c>
      <c r="AA315" s="204">
        <f>'DTC EU - P&amp;L'!AA283</f>
        <v>0</v>
      </c>
      <c r="AB315" s="204">
        <f>'DTC EU - P&amp;L'!AB283</f>
        <v>0</v>
      </c>
      <c r="AC315" s="204">
        <f>'DTC EU - P&amp;L'!AC283</f>
        <v>0</v>
      </c>
      <c r="AD315" s="204">
        <f>'DTC EU - P&amp;L'!AD283</f>
        <v>0</v>
      </c>
      <c r="AE315" s="204">
        <f>'DTC EU - P&amp;L'!AE283</f>
        <v>0</v>
      </c>
      <c r="AF315" s="204">
        <f>'DTC EU - P&amp;L'!AF283</f>
        <v>0</v>
      </c>
      <c r="AG315" s="224">
        <f t="shared" ref="AG315:AG326" si="80">SUM(B315:AF315)</f>
        <v>2</v>
      </c>
    </row>
    <row r="316" outlineLevel="1">
      <c r="A316" s="222" t="s">
        <v>407</v>
      </c>
      <c r="B316" s="204">
        <f>'DTC EU - P&amp;L'!B284</f>
        <v>0</v>
      </c>
      <c r="C316" s="204">
        <f>'DTC EU - P&amp;L'!C284</f>
        <v>0</v>
      </c>
      <c r="D316" s="204">
        <f>'DTC EU - P&amp;L'!D284</f>
        <v>0</v>
      </c>
      <c r="E316" s="204">
        <f>'DTC EU - P&amp;L'!E284</f>
        <v>0</v>
      </c>
      <c r="F316" s="204">
        <f>'DTC EU - P&amp;L'!F284</f>
        <v>0</v>
      </c>
      <c r="G316" s="204">
        <f>'DTC EU - P&amp;L'!G284</f>
        <v>0</v>
      </c>
      <c r="H316" s="204">
        <f>'DTC EU - P&amp;L'!H284</f>
        <v>0</v>
      </c>
      <c r="I316" s="204">
        <f>'DTC EU - P&amp;L'!I284</f>
        <v>0</v>
      </c>
      <c r="J316" s="204">
        <f>'DTC EU - P&amp;L'!J284</f>
        <v>0</v>
      </c>
      <c r="K316" s="204">
        <f>'DTC EU - P&amp;L'!K284</f>
        <v>0</v>
      </c>
      <c r="L316" s="204">
        <f>'DTC EU - P&amp;L'!L284</f>
        <v>0</v>
      </c>
      <c r="M316" s="204">
        <f>'DTC EU - P&amp;L'!M284</f>
        <v>0</v>
      </c>
      <c r="N316" s="204">
        <f>'DTC EU - P&amp;L'!N284</f>
        <v>0</v>
      </c>
      <c r="O316" s="204">
        <f>'DTC EU - P&amp;L'!O284</f>
        <v>0</v>
      </c>
      <c r="P316" s="204">
        <f>'DTC EU - P&amp;L'!P284</f>
        <v>0</v>
      </c>
      <c r="Q316" s="204">
        <f>'DTC EU - P&amp;L'!Q284</f>
        <v>0</v>
      </c>
      <c r="R316" s="204">
        <f>'DTC EU - P&amp;L'!R284</f>
        <v>0</v>
      </c>
      <c r="S316" s="204">
        <f>'DTC EU - P&amp;L'!S284</f>
        <v>0</v>
      </c>
      <c r="T316" s="204">
        <f>'DTC EU - P&amp;L'!T284</f>
        <v>0</v>
      </c>
      <c r="U316" s="204">
        <f>'DTC EU - P&amp;L'!U284</f>
        <v>0</v>
      </c>
      <c r="V316" s="204">
        <f>'DTC EU - P&amp;L'!V284</f>
        <v>0</v>
      </c>
      <c r="W316" s="204">
        <f>'DTC EU - P&amp;L'!W284</f>
        <v>0</v>
      </c>
      <c r="X316" s="204">
        <f>'DTC EU - P&amp;L'!X284</f>
        <v>0</v>
      </c>
      <c r="Y316" s="204">
        <f>'DTC EU - P&amp;L'!Y284</f>
        <v>0</v>
      </c>
      <c r="Z316" s="204">
        <f>'DTC EU - P&amp;L'!Z284</f>
        <v>0</v>
      </c>
      <c r="AA316" s="204">
        <f>'DTC EU - P&amp;L'!AA284</f>
        <v>0</v>
      </c>
      <c r="AB316" s="204">
        <f>'DTC EU - P&amp;L'!AB284</f>
        <v>0</v>
      </c>
      <c r="AC316" s="204">
        <f>'DTC EU - P&amp;L'!AC284</f>
        <v>0</v>
      </c>
      <c r="AD316" s="204">
        <f>'DTC EU - P&amp;L'!AD284</f>
        <v>0</v>
      </c>
      <c r="AE316" s="204">
        <f>'DTC EU - P&amp;L'!AE284</f>
        <v>0</v>
      </c>
      <c r="AF316" s="204">
        <f>'DTC EU - P&amp;L'!AF284</f>
        <v>0</v>
      </c>
      <c r="AG316" s="224">
        <f t="shared" si="80"/>
        <v>0</v>
      </c>
    </row>
    <row r="317" outlineLevel="1">
      <c r="A317" s="222" t="s">
        <v>408</v>
      </c>
      <c r="B317" s="204">
        <f>'DTC EU - P&amp;L'!B285</f>
        <v>0</v>
      </c>
      <c r="C317" s="204">
        <f>'DTC EU - P&amp;L'!C285</f>
        <v>0</v>
      </c>
      <c r="D317" s="204">
        <f>'DTC EU - P&amp;L'!D285</f>
        <v>0</v>
      </c>
      <c r="E317" s="204">
        <f>'DTC EU - P&amp;L'!E285</f>
        <v>0</v>
      </c>
      <c r="F317" s="204">
        <f>'DTC EU - P&amp;L'!F285</f>
        <v>1</v>
      </c>
      <c r="G317" s="204">
        <f>'DTC EU - P&amp;L'!G285</f>
        <v>0</v>
      </c>
      <c r="H317" s="204">
        <f>'DTC EU - P&amp;L'!H285</f>
        <v>0</v>
      </c>
      <c r="I317" s="204">
        <f>'DTC EU - P&amp;L'!I285</f>
        <v>0</v>
      </c>
      <c r="J317" s="204">
        <f>'DTC EU - P&amp;L'!J285</f>
        <v>0</v>
      </c>
      <c r="K317" s="204">
        <f>'DTC EU - P&amp;L'!K285</f>
        <v>0</v>
      </c>
      <c r="L317" s="204">
        <f>'DTC EU - P&amp;L'!L285</f>
        <v>0</v>
      </c>
      <c r="M317" s="204">
        <f>'DTC EU - P&amp;L'!M285</f>
        <v>0</v>
      </c>
      <c r="N317" s="204">
        <f>'DTC EU - P&amp;L'!N285</f>
        <v>0</v>
      </c>
      <c r="O317" s="204">
        <f>'DTC EU - P&amp;L'!O285</f>
        <v>0</v>
      </c>
      <c r="P317" s="204">
        <f>'DTC EU - P&amp;L'!P285</f>
        <v>0</v>
      </c>
      <c r="Q317" s="204">
        <f>'DTC EU - P&amp;L'!Q285</f>
        <v>0</v>
      </c>
      <c r="R317" s="204">
        <f>'DTC EU - P&amp;L'!R285</f>
        <v>0</v>
      </c>
      <c r="S317" s="204">
        <f>'DTC EU - P&amp;L'!S285</f>
        <v>0</v>
      </c>
      <c r="T317" s="204">
        <f>'DTC EU - P&amp;L'!T285</f>
        <v>0</v>
      </c>
      <c r="U317" s="204">
        <f>'DTC EU - P&amp;L'!U285</f>
        <v>0</v>
      </c>
      <c r="V317" s="204">
        <f>'DTC EU - P&amp;L'!V285</f>
        <v>0</v>
      </c>
      <c r="W317" s="204">
        <f>'DTC EU - P&amp;L'!W285</f>
        <v>0</v>
      </c>
      <c r="X317" s="204">
        <f>'DTC EU - P&amp;L'!X285</f>
        <v>0</v>
      </c>
      <c r="Y317" s="204">
        <f>'DTC EU - P&amp;L'!Y285</f>
        <v>0</v>
      </c>
      <c r="Z317" s="204">
        <f>'DTC EU - P&amp;L'!Z285</f>
        <v>0</v>
      </c>
      <c r="AA317" s="204">
        <f>'DTC EU - P&amp;L'!AA285</f>
        <v>0</v>
      </c>
      <c r="AB317" s="204">
        <f>'DTC EU - P&amp;L'!AB285</f>
        <v>0</v>
      </c>
      <c r="AC317" s="204">
        <f>'DTC EU - P&amp;L'!AC285</f>
        <v>0</v>
      </c>
      <c r="AD317" s="204">
        <f>'DTC EU - P&amp;L'!AD285</f>
        <v>0</v>
      </c>
      <c r="AE317" s="204">
        <f>'DTC EU - P&amp;L'!AE285</f>
        <v>0</v>
      </c>
      <c r="AF317" s="204">
        <f>'DTC EU - P&amp;L'!AF285</f>
        <v>0</v>
      </c>
      <c r="AG317" s="224">
        <f t="shared" si="80"/>
        <v>1</v>
      </c>
    </row>
    <row r="318" outlineLevel="1">
      <c r="A318" s="222" t="s">
        <v>409</v>
      </c>
      <c r="B318" s="204">
        <f>'DTC EU - P&amp;L'!B286</f>
        <v>0</v>
      </c>
      <c r="C318" s="204">
        <f>'DTC EU - P&amp;L'!C286</f>
        <v>0</v>
      </c>
      <c r="D318" s="204">
        <f>'DTC EU - P&amp;L'!D286</f>
        <v>0</v>
      </c>
      <c r="E318" s="204">
        <f>'DTC EU - P&amp;L'!E286</f>
        <v>0</v>
      </c>
      <c r="F318" s="204">
        <f>'DTC EU - P&amp;L'!F286</f>
        <v>0</v>
      </c>
      <c r="G318" s="204">
        <f>'DTC EU - P&amp;L'!G286</f>
        <v>0</v>
      </c>
      <c r="H318" s="204">
        <f>'DTC EU - P&amp;L'!H286</f>
        <v>0</v>
      </c>
      <c r="I318" s="204">
        <f>'DTC EU - P&amp;L'!I286</f>
        <v>0</v>
      </c>
      <c r="J318" s="204">
        <f>'DTC EU - P&amp;L'!J286</f>
        <v>0</v>
      </c>
      <c r="K318" s="204">
        <f>'DTC EU - P&amp;L'!K286</f>
        <v>0</v>
      </c>
      <c r="L318" s="204">
        <f>'DTC EU - P&amp;L'!L286</f>
        <v>0</v>
      </c>
      <c r="M318" s="204">
        <f>'DTC EU - P&amp;L'!M286</f>
        <v>0</v>
      </c>
      <c r="N318" s="204">
        <f>'DTC EU - P&amp;L'!N286</f>
        <v>0</v>
      </c>
      <c r="O318" s="204">
        <f>'DTC EU - P&amp;L'!O286</f>
        <v>0</v>
      </c>
      <c r="P318" s="204">
        <f>'DTC EU - P&amp;L'!P286</f>
        <v>0</v>
      </c>
      <c r="Q318" s="204">
        <f>'DTC EU - P&amp;L'!Q286</f>
        <v>0</v>
      </c>
      <c r="R318" s="204">
        <f>'DTC EU - P&amp;L'!R286</f>
        <v>0</v>
      </c>
      <c r="S318" s="204">
        <f>'DTC EU - P&amp;L'!S286</f>
        <v>0</v>
      </c>
      <c r="T318" s="204">
        <f>'DTC EU - P&amp;L'!T286</f>
        <v>0</v>
      </c>
      <c r="U318" s="204">
        <f>'DTC EU - P&amp;L'!U286</f>
        <v>0</v>
      </c>
      <c r="V318" s="204">
        <f>'DTC EU - P&amp;L'!V286</f>
        <v>0</v>
      </c>
      <c r="W318" s="204">
        <f>'DTC EU - P&amp;L'!W286</f>
        <v>0</v>
      </c>
      <c r="X318" s="204">
        <f>'DTC EU - P&amp;L'!X286</f>
        <v>0</v>
      </c>
      <c r="Y318" s="204">
        <f>'DTC EU - P&amp;L'!Y286</f>
        <v>0</v>
      </c>
      <c r="Z318" s="204">
        <f>'DTC EU - P&amp;L'!Z286</f>
        <v>0</v>
      </c>
      <c r="AA318" s="204">
        <f>'DTC EU - P&amp;L'!AA286</f>
        <v>0</v>
      </c>
      <c r="AB318" s="204">
        <f>'DTC EU - P&amp;L'!AB286</f>
        <v>0</v>
      </c>
      <c r="AC318" s="204">
        <f>'DTC EU - P&amp;L'!AC286</f>
        <v>0</v>
      </c>
      <c r="AD318" s="204">
        <f>'DTC EU - P&amp;L'!AD286</f>
        <v>0</v>
      </c>
      <c r="AE318" s="204">
        <f>'DTC EU - P&amp;L'!AE286</f>
        <v>0</v>
      </c>
      <c r="AF318" s="204">
        <f>'DTC EU - P&amp;L'!AF286</f>
        <v>0</v>
      </c>
      <c r="AG318" s="224">
        <f t="shared" si="80"/>
        <v>0</v>
      </c>
    </row>
    <row r="319" outlineLevel="1">
      <c r="A319" s="222" t="s">
        <v>410</v>
      </c>
      <c r="B319" s="204">
        <f>'DTC EU - P&amp;L'!B287</f>
        <v>0</v>
      </c>
      <c r="C319" s="204">
        <f>'DTC EU - P&amp;L'!C287</f>
        <v>0</v>
      </c>
      <c r="D319" s="204">
        <f>'DTC EU - P&amp;L'!D287</f>
        <v>0</v>
      </c>
      <c r="E319" s="204">
        <f>'DTC EU - P&amp;L'!E287</f>
        <v>0</v>
      </c>
      <c r="F319" s="204">
        <f>'DTC EU - P&amp;L'!F287</f>
        <v>0</v>
      </c>
      <c r="G319" s="204">
        <f>'DTC EU - P&amp;L'!G287</f>
        <v>0</v>
      </c>
      <c r="H319" s="204">
        <f>'DTC EU - P&amp;L'!H287</f>
        <v>0</v>
      </c>
      <c r="I319" s="204">
        <f>'DTC EU - P&amp;L'!I287</f>
        <v>0</v>
      </c>
      <c r="J319" s="204">
        <f>'DTC EU - P&amp;L'!J287</f>
        <v>0</v>
      </c>
      <c r="K319" s="204">
        <f>'DTC EU - P&amp;L'!K287</f>
        <v>0</v>
      </c>
      <c r="L319" s="204">
        <f>'DTC EU - P&amp;L'!L287</f>
        <v>0</v>
      </c>
      <c r="M319" s="204">
        <f>'DTC EU - P&amp;L'!M287</f>
        <v>0</v>
      </c>
      <c r="N319" s="204">
        <f>'DTC EU - P&amp;L'!N287</f>
        <v>0</v>
      </c>
      <c r="O319" s="204">
        <f>'DTC EU - P&amp;L'!O287</f>
        <v>0</v>
      </c>
      <c r="P319" s="204">
        <f>'DTC EU - P&amp;L'!P287</f>
        <v>0</v>
      </c>
      <c r="Q319" s="204">
        <f>'DTC EU - P&amp;L'!Q287</f>
        <v>0</v>
      </c>
      <c r="R319" s="204">
        <f>'DTC EU - P&amp;L'!R287</f>
        <v>0</v>
      </c>
      <c r="S319" s="204">
        <f>'DTC EU - P&amp;L'!S287</f>
        <v>0</v>
      </c>
      <c r="T319" s="204">
        <f>'DTC EU - P&amp;L'!T287</f>
        <v>0</v>
      </c>
      <c r="U319" s="204">
        <f>'DTC EU - P&amp;L'!U287</f>
        <v>0</v>
      </c>
      <c r="V319" s="204">
        <f>'DTC EU - P&amp;L'!V287</f>
        <v>0</v>
      </c>
      <c r="W319" s="204">
        <f>'DTC EU - P&amp;L'!W287</f>
        <v>0</v>
      </c>
      <c r="X319" s="204">
        <f>'DTC EU - P&amp;L'!X287</f>
        <v>0</v>
      </c>
      <c r="Y319" s="204">
        <f>'DTC EU - P&amp;L'!Y287</f>
        <v>0</v>
      </c>
      <c r="Z319" s="204">
        <f>'DTC EU - P&amp;L'!Z287</f>
        <v>0</v>
      </c>
      <c r="AA319" s="204">
        <f>'DTC EU - P&amp;L'!AA287</f>
        <v>0</v>
      </c>
      <c r="AB319" s="204">
        <f>'DTC EU - P&amp;L'!AB287</f>
        <v>0</v>
      </c>
      <c r="AC319" s="204">
        <f>'DTC EU - P&amp;L'!AC287</f>
        <v>0</v>
      </c>
      <c r="AD319" s="204">
        <f>'DTC EU - P&amp;L'!AD287</f>
        <v>0</v>
      </c>
      <c r="AE319" s="204">
        <f>'DTC EU - P&amp;L'!AE287</f>
        <v>0</v>
      </c>
      <c r="AF319" s="204">
        <f>'DTC EU - P&amp;L'!AF287</f>
        <v>0</v>
      </c>
      <c r="AG319" s="224">
        <f t="shared" si="80"/>
        <v>0</v>
      </c>
    </row>
    <row r="320" outlineLevel="1">
      <c r="A320" s="222" t="s">
        <v>411</v>
      </c>
      <c r="B320" s="204">
        <f>'DTC EU - P&amp;L'!B288</f>
        <v>0</v>
      </c>
      <c r="C320" s="204">
        <f>'DTC EU - P&amp;L'!C288</f>
        <v>0</v>
      </c>
      <c r="D320" s="204">
        <f>'DTC EU - P&amp;L'!D288</f>
        <v>0</v>
      </c>
      <c r="E320" s="204">
        <f>'DTC EU - P&amp;L'!E288</f>
        <v>0</v>
      </c>
      <c r="F320" s="204">
        <f>'DTC EU - P&amp;L'!F288</f>
        <v>0</v>
      </c>
      <c r="G320" s="204">
        <f>'DTC EU - P&amp;L'!G288</f>
        <v>0</v>
      </c>
      <c r="H320" s="204">
        <f>'DTC EU - P&amp;L'!H288</f>
        <v>0</v>
      </c>
      <c r="I320" s="204">
        <f>'DTC EU - P&amp;L'!I288</f>
        <v>0</v>
      </c>
      <c r="J320" s="204">
        <f>'DTC EU - P&amp;L'!J288</f>
        <v>0</v>
      </c>
      <c r="K320" s="204">
        <f>'DTC EU - P&amp;L'!K288</f>
        <v>0</v>
      </c>
      <c r="L320" s="204">
        <f>'DTC EU - P&amp;L'!L288</f>
        <v>0</v>
      </c>
      <c r="M320" s="204">
        <f>'DTC EU - P&amp;L'!M288</f>
        <v>0</v>
      </c>
      <c r="N320" s="204">
        <f>'DTC EU - P&amp;L'!N288</f>
        <v>0</v>
      </c>
      <c r="O320" s="204">
        <f>'DTC EU - P&amp;L'!O288</f>
        <v>0</v>
      </c>
      <c r="P320" s="204">
        <f>'DTC EU - P&amp;L'!P288</f>
        <v>0</v>
      </c>
      <c r="Q320" s="204">
        <f>'DTC EU - P&amp;L'!Q288</f>
        <v>0</v>
      </c>
      <c r="R320" s="204">
        <f>'DTC EU - P&amp;L'!R288</f>
        <v>0</v>
      </c>
      <c r="S320" s="204">
        <f>'DTC EU - P&amp;L'!S288</f>
        <v>0</v>
      </c>
      <c r="T320" s="204">
        <f>'DTC EU - P&amp;L'!T288</f>
        <v>0</v>
      </c>
      <c r="U320" s="204">
        <f>'DTC EU - P&amp;L'!U288</f>
        <v>0</v>
      </c>
      <c r="V320" s="204">
        <f>'DTC EU - P&amp;L'!V288</f>
        <v>0</v>
      </c>
      <c r="W320" s="204">
        <f>'DTC EU - P&amp;L'!W288</f>
        <v>0</v>
      </c>
      <c r="X320" s="204">
        <f>'DTC EU - P&amp;L'!X288</f>
        <v>0</v>
      </c>
      <c r="Y320" s="204">
        <f>'DTC EU - P&amp;L'!Y288</f>
        <v>0</v>
      </c>
      <c r="Z320" s="204">
        <f>'DTC EU - P&amp;L'!Z288</f>
        <v>0</v>
      </c>
      <c r="AA320" s="204">
        <f>'DTC EU - P&amp;L'!AA288</f>
        <v>0</v>
      </c>
      <c r="AB320" s="204">
        <f>'DTC EU - P&amp;L'!AB288</f>
        <v>0</v>
      </c>
      <c r="AC320" s="204">
        <f>'DTC EU - P&amp;L'!AC288</f>
        <v>0</v>
      </c>
      <c r="AD320" s="204">
        <f>'DTC EU - P&amp;L'!AD288</f>
        <v>0</v>
      </c>
      <c r="AE320" s="204">
        <f>'DTC EU - P&amp;L'!AE288</f>
        <v>0</v>
      </c>
      <c r="AF320" s="204">
        <f>'DTC EU - P&amp;L'!AF288</f>
        <v>0</v>
      </c>
      <c r="AG320" s="224">
        <f t="shared" si="80"/>
        <v>0</v>
      </c>
    </row>
    <row r="321" outlineLevel="1">
      <c r="A321" s="225" t="s">
        <v>412</v>
      </c>
      <c r="B321" s="204">
        <f>'DTC EU - P&amp;L'!B289</f>
        <v>0</v>
      </c>
      <c r="C321" s="204">
        <f>'DTC EU - P&amp;L'!C289</f>
        <v>1</v>
      </c>
      <c r="D321" s="204">
        <f>'DTC EU - P&amp;L'!D289</f>
        <v>0</v>
      </c>
      <c r="E321" s="204">
        <f>'DTC EU - P&amp;L'!E289</f>
        <v>0</v>
      </c>
      <c r="F321" s="204">
        <f>'DTC EU - P&amp;L'!F289</f>
        <v>1</v>
      </c>
      <c r="G321" s="204">
        <f>'DTC EU - P&amp;L'!G289</f>
        <v>0</v>
      </c>
      <c r="H321" s="204">
        <f>'DTC EU - P&amp;L'!H289</f>
        <v>0</v>
      </c>
      <c r="I321" s="204">
        <f>'DTC EU - P&amp;L'!I289</f>
        <v>0</v>
      </c>
      <c r="J321" s="204">
        <f>'DTC EU - P&amp;L'!J289</f>
        <v>0</v>
      </c>
      <c r="K321" s="204">
        <f>'DTC EU - P&amp;L'!K289</f>
        <v>0</v>
      </c>
      <c r="L321" s="204">
        <f>'DTC EU - P&amp;L'!L289</f>
        <v>0</v>
      </c>
      <c r="M321" s="204">
        <f>'DTC EU - P&amp;L'!M289</f>
        <v>0</v>
      </c>
      <c r="N321" s="204">
        <f>'DTC EU - P&amp;L'!N289</f>
        <v>0</v>
      </c>
      <c r="O321" s="204">
        <f>'DTC EU - P&amp;L'!O289</f>
        <v>0</v>
      </c>
      <c r="P321" s="204">
        <f>'DTC EU - P&amp;L'!P289</f>
        <v>0</v>
      </c>
      <c r="Q321" s="204">
        <f>'DTC EU - P&amp;L'!Q289</f>
        <v>0</v>
      </c>
      <c r="R321" s="204">
        <f>'DTC EU - P&amp;L'!R289</f>
        <v>0</v>
      </c>
      <c r="S321" s="204">
        <f>'DTC EU - P&amp;L'!S289</f>
        <v>0</v>
      </c>
      <c r="T321" s="204">
        <f>'DTC EU - P&amp;L'!T289</f>
        <v>0</v>
      </c>
      <c r="U321" s="204">
        <f>'DTC EU - P&amp;L'!U289</f>
        <v>0</v>
      </c>
      <c r="V321" s="204">
        <f>'DTC EU - P&amp;L'!V289</f>
        <v>0</v>
      </c>
      <c r="W321" s="204">
        <f>'DTC EU - P&amp;L'!W289</f>
        <v>0</v>
      </c>
      <c r="X321" s="204">
        <f>'DTC EU - P&amp;L'!X289</f>
        <v>0</v>
      </c>
      <c r="Y321" s="204">
        <f>'DTC EU - P&amp;L'!Y289</f>
        <v>0</v>
      </c>
      <c r="Z321" s="204">
        <f>'DTC EU - P&amp;L'!Z289</f>
        <v>0</v>
      </c>
      <c r="AA321" s="204">
        <f>'DTC EU - P&amp;L'!AA289</f>
        <v>0</v>
      </c>
      <c r="AB321" s="204">
        <f>'DTC EU - P&amp;L'!AB289</f>
        <v>0</v>
      </c>
      <c r="AC321" s="204">
        <f>'DTC EU - P&amp;L'!AC289</f>
        <v>0</v>
      </c>
      <c r="AD321" s="204">
        <f>'DTC EU - P&amp;L'!AD289</f>
        <v>0</v>
      </c>
      <c r="AE321" s="204">
        <f>'DTC EU - P&amp;L'!AE289</f>
        <v>0</v>
      </c>
      <c r="AF321" s="204">
        <f>'DTC EU - P&amp;L'!AF289</f>
        <v>0</v>
      </c>
      <c r="AG321" s="224">
        <f t="shared" si="80"/>
        <v>2</v>
      </c>
    </row>
    <row r="322" outlineLevel="1">
      <c r="A322" s="225" t="s">
        <v>413</v>
      </c>
      <c r="B322" s="204">
        <f>'DTC EU - P&amp;L'!B290</f>
        <v>0</v>
      </c>
      <c r="C322" s="204">
        <f>'DTC EU - P&amp;L'!C290</f>
        <v>0</v>
      </c>
      <c r="D322" s="204">
        <f>'DTC EU - P&amp;L'!D290</f>
        <v>0</v>
      </c>
      <c r="E322" s="204">
        <f>'DTC EU - P&amp;L'!E290</f>
        <v>0</v>
      </c>
      <c r="F322" s="204">
        <f>'DTC EU - P&amp;L'!F290</f>
        <v>0</v>
      </c>
      <c r="G322" s="204">
        <f>'DTC EU - P&amp;L'!G290</f>
        <v>0</v>
      </c>
      <c r="H322" s="204">
        <f>'DTC EU - P&amp;L'!H290</f>
        <v>0</v>
      </c>
      <c r="I322" s="204">
        <f>'DTC EU - P&amp;L'!I290</f>
        <v>0</v>
      </c>
      <c r="J322" s="204">
        <f>'DTC EU - P&amp;L'!J290</f>
        <v>0</v>
      </c>
      <c r="K322" s="204">
        <f>'DTC EU - P&amp;L'!K290</f>
        <v>0</v>
      </c>
      <c r="L322" s="204">
        <f>'DTC EU - P&amp;L'!L290</f>
        <v>0</v>
      </c>
      <c r="M322" s="204">
        <f>'DTC EU - P&amp;L'!M290</f>
        <v>0</v>
      </c>
      <c r="N322" s="204">
        <f>'DTC EU - P&amp;L'!N290</f>
        <v>0</v>
      </c>
      <c r="O322" s="204">
        <f>'DTC EU - P&amp;L'!O290</f>
        <v>0</v>
      </c>
      <c r="P322" s="204">
        <f>'DTC EU - P&amp;L'!P290</f>
        <v>0</v>
      </c>
      <c r="Q322" s="204">
        <f>'DTC EU - P&amp;L'!Q290</f>
        <v>0</v>
      </c>
      <c r="R322" s="204">
        <f>'DTC EU - P&amp;L'!R290</f>
        <v>0</v>
      </c>
      <c r="S322" s="204">
        <f>'DTC EU - P&amp;L'!S290</f>
        <v>0</v>
      </c>
      <c r="T322" s="204">
        <f>'DTC EU - P&amp;L'!T290</f>
        <v>0</v>
      </c>
      <c r="U322" s="204">
        <f>'DTC EU - P&amp;L'!U290</f>
        <v>0</v>
      </c>
      <c r="V322" s="204">
        <f>'DTC EU - P&amp;L'!V290</f>
        <v>0</v>
      </c>
      <c r="W322" s="204">
        <f>'DTC EU - P&amp;L'!W290</f>
        <v>0</v>
      </c>
      <c r="X322" s="204">
        <f>'DTC EU - P&amp;L'!X290</f>
        <v>0</v>
      </c>
      <c r="Y322" s="204">
        <f>'DTC EU - P&amp;L'!Y290</f>
        <v>0</v>
      </c>
      <c r="Z322" s="204">
        <f>'DTC EU - P&amp;L'!Z290</f>
        <v>0</v>
      </c>
      <c r="AA322" s="204">
        <f>'DTC EU - P&amp;L'!AA290</f>
        <v>0</v>
      </c>
      <c r="AB322" s="204">
        <f>'DTC EU - P&amp;L'!AB290</f>
        <v>0</v>
      </c>
      <c r="AC322" s="204">
        <f>'DTC EU - P&amp;L'!AC290</f>
        <v>0</v>
      </c>
      <c r="AD322" s="204">
        <f>'DTC EU - P&amp;L'!AD290</f>
        <v>0</v>
      </c>
      <c r="AE322" s="204">
        <f>'DTC EU - P&amp;L'!AE290</f>
        <v>0</v>
      </c>
      <c r="AF322" s="204">
        <f>'DTC EU - P&amp;L'!AF290</f>
        <v>0</v>
      </c>
      <c r="AG322" s="224">
        <f t="shared" si="80"/>
        <v>0</v>
      </c>
    </row>
    <row r="323" outlineLevel="1">
      <c r="A323" s="225" t="s">
        <v>414</v>
      </c>
      <c r="B323" s="204">
        <f>'DTC EU - P&amp;L'!B291</f>
        <v>0</v>
      </c>
      <c r="C323" s="204">
        <f>'DTC EU - P&amp;L'!C291</f>
        <v>1</v>
      </c>
      <c r="D323" s="204">
        <f>'DTC EU - P&amp;L'!D291</f>
        <v>0</v>
      </c>
      <c r="E323" s="204">
        <f>'DTC EU - P&amp;L'!E291</f>
        <v>0</v>
      </c>
      <c r="F323" s="204">
        <f>'DTC EU - P&amp;L'!F291</f>
        <v>0</v>
      </c>
      <c r="G323" s="204">
        <f>'DTC EU - P&amp;L'!G291</f>
        <v>0</v>
      </c>
      <c r="H323" s="204">
        <f>'DTC EU - P&amp;L'!H291</f>
        <v>0</v>
      </c>
      <c r="I323" s="204">
        <f>'DTC EU - P&amp;L'!I291</f>
        <v>0</v>
      </c>
      <c r="J323" s="204">
        <f>'DTC EU - P&amp;L'!J291</f>
        <v>0</v>
      </c>
      <c r="K323" s="204">
        <f>'DTC EU - P&amp;L'!K291</f>
        <v>0</v>
      </c>
      <c r="L323" s="204">
        <f>'DTC EU - P&amp;L'!L291</f>
        <v>0</v>
      </c>
      <c r="M323" s="204">
        <f>'DTC EU - P&amp;L'!M291</f>
        <v>0</v>
      </c>
      <c r="N323" s="204">
        <f>'DTC EU - P&amp;L'!N291</f>
        <v>0</v>
      </c>
      <c r="O323" s="204">
        <f>'DTC EU - P&amp;L'!O291</f>
        <v>0</v>
      </c>
      <c r="P323" s="204">
        <f>'DTC EU - P&amp;L'!P291</f>
        <v>0</v>
      </c>
      <c r="Q323" s="204">
        <f>'DTC EU - P&amp;L'!Q291</f>
        <v>0</v>
      </c>
      <c r="R323" s="204">
        <f>'DTC EU - P&amp;L'!R291</f>
        <v>1</v>
      </c>
      <c r="S323" s="204">
        <f>'DTC EU - P&amp;L'!S291</f>
        <v>0</v>
      </c>
      <c r="T323" s="204">
        <f>'DTC EU - P&amp;L'!T291</f>
        <v>0</v>
      </c>
      <c r="U323" s="204">
        <f>'DTC EU - P&amp;L'!U291</f>
        <v>0</v>
      </c>
      <c r="V323" s="204">
        <f>'DTC EU - P&amp;L'!V291</f>
        <v>0</v>
      </c>
      <c r="W323" s="204">
        <f>'DTC EU - P&amp;L'!W291</f>
        <v>0</v>
      </c>
      <c r="X323" s="204">
        <f>'DTC EU - P&amp;L'!X291</f>
        <v>0</v>
      </c>
      <c r="Y323" s="204">
        <f>'DTC EU - P&amp;L'!Y291</f>
        <v>0</v>
      </c>
      <c r="Z323" s="204">
        <f>'DTC EU - P&amp;L'!Z291</f>
        <v>0</v>
      </c>
      <c r="AA323" s="204">
        <f>'DTC EU - P&amp;L'!AA291</f>
        <v>0</v>
      </c>
      <c r="AB323" s="204">
        <f>'DTC EU - P&amp;L'!AB291</f>
        <v>0</v>
      </c>
      <c r="AC323" s="204">
        <f>'DTC EU - P&amp;L'!AC291</f>
        <v>0</v>
      </c>
      <c r="AD323" s="204">
        <f>'DTC EU - P&amp;L'!AD291</f>
        <v>1</v>
      </c>
      <c r="AE323" s="204">
        <f>'DTC EU - P&amp;L'!AE291</f>
        <v>0</v>
      </c>
      <c r="AF323" s="204">
        <f>'DTC EU - P&amp;L'!AF291</f>
        <v>0</v>
      </c>
      <c r="AG323" s="224">
        <f t="shared" si="80"/>
        <v>3</v>
      </c>
    </row>
    <row r="324" outlineLevel="1">
      <c r="A324" s="225" t="s">
        <v>415</v>
      </c>
      <c r="B324" s="204">
        <f>'DTC EU - P&amp;L'!B292</f>
        <v>0</v>
      </c>
      <c r="C324" s="204">
        <f>'DTC EU - P&amp;L'!C292</f>
        <v>0</v>
      </c>
      <c r="D324" s="204">
        <f>'DTC EU - P&amp;L'!D292</f>
        <v>0</v>
      </c>
      <c r="E324" s="204">
        <f>'DTC EU - P&amp;L'!E292</f>
        <v>0</v>
      </c>
      <c r="F324" s="204">
        <f>'DTC EU - P&amp;L'!F292</f>
        <v>0</v>
      </c>
      <c r="G324" s="204">
        <f>'DTC EU - P&amp;L'!G292</f>
        <v>0</v>
      </c>
      <c r="H324" s="204">
        <f>'DTC EU - P&amp;L'!H292</f>
        <v>0</v>
      </c>
      <c r="I324" s="204">
        <f>'DTC EU - P&amp;L'!I292</f>
        <v>0</v>
      </c>
      <c r="J324" s="204">
        <f>'DTC EU - P&amp;L'!J292</f>
        <v>0</v>
      </c>
      <c r="K324" s="204">
        <f>'DTC EU - P&amp;L'!K292</f>
        <v>0</v>
      </c>
      <c r="L324" s="204">
        <f>'DTC EU - P&amp;L'!L292</f>
        <v>0</v>
      </c>
      <c r="M324" s="204">
        <f>'DTC EU - P&amp;L'!M292</f>
        <v>0</v>
      </c>
      <c r="N324" s="204">
        <f>'DTC EU - P&amp;L'!N292</f>
        <v>0</v>
      </c>
      <c r="O324" s="204">
        <f>'DTC EU - P&amp;L'!O292</f>
        <v>0</v>
      </c>
      <c r="P324" s="204">
        <f>'DTC EU - P&amp;L'!P292</f>
        <v>0</v>
      </c>
      <c r="Q324" s="204">
        <f>'DTC EU - P&amp;L'!Q292</f>
        <v>0</v>
      </c>
      <c r="R324" s="204">
        <f>'DTC EU - P&amp;L'!R292</f>
        <v>0</v>
      </c>
      <c r="S324" s="204">
        <f>'DTC EU - P&amp;L'!S292</f>
        <v>0</v>
      </c>
      <c r="T324" s="204">
        <f>'DTC EU - P&amp;L'!T292</f>
        <v>0</v>
      </c>
      <c r="U324" s="204">
        <f>'DTC EU - P&amp;L'!U292</f>
        <v>0</v>
      </c>
      <c r="V324" s="204">
        <f>'DTC EU - P&amp;L'!V292</f>
        <v>0</v>
      </c>
      <c r="W324" s="204">
        <f>'DTC EU - P&amp;L'!W292</f>
        <v>0</v>
      </c>
      <c r="X324" s="204">
        <f>'DTC EU - P&amp;L'!X292</f>
        <v>0</v>
      </c>
      <c r="Y324" s="204">
        <f>'DTC EU - P&amp;L'!Y292</f>
        <v>0</v>
      </c>
      <c r="Z324" s="204">
        <f>'DTC EU - P&amp;L'!Z292</f>
        <v>0</v>
      </c>
      <c r="AA324" s="204">
        <f>'DTC EU - P&amp;L'!AA292</f>
        <v>0</v>
      </c>
      <c r="AB324" s="204">
        <f>'DTC EU - P&amp;L'!AB292</f>
        <v>0</v>
      </c>
      <c r="AC324" s="204">
        <f>'DTC EU - P&amp;L'!AC292</f>
        <v>0</v>
      </c>
      <c r="AD324" s="204">
        <f>'DTC EU - P&amp;L'!AD292</f>
        <v>0</v>
      </c>
      <c r="AE324" s="204">
        <f>'DTC EU - P&amp;L'!AE292</f>
        <v>0</v>
      </c>
      <c r="AF324" s="204">
        <f>'DTC EU - P&amp;L'!AF292</f>
        <v>0</v>
      </c>
      <c r="AG324" s="224">
        <f t="shared" si="80"/>
        <v>0</v>
      </c>
    </row>
    <row r="325">
      <c r="A325" s="226" t="s">
        <v>334</v>
      </c>
      <c r="B325" s="227">
        <f t="shared" ref="B325:AF325" si="81">SUM(B304,B305,B315,B316,B310,B321,B311,B322)</f>
        <v>0</v>
      </c>
      <c r="C325" s="227">
        <f t="shared" si="81"/>
        <v>4</v>
      </c>
      <c r="D325" s="227">
        <f t="shared" si="81"/>
        <v>0</v>
      </c>
      <c r="E325" s="227">
        <f t="shared" si="81"/>
        <v>0</v>
      </c>
      <c r="F325" s="227">
        <f t="shared" si="81"/>
        <v>3</v>
      </c>
      <c r="G325" s="227">
        <f t="shared" si="81"/>
        <v>0</v>
      </c>
      <c r="H325" s="227">
        <f t="shared" si="81"/>
        <v>2</v>
      </c>
      <c r="I325" s="227">
        <f t="shared" si="81"/>
        <v>1</v>
      </c>
      <c r="J325" s="227">
        <f t="shared" si="81"/>
        <v>1</v>
      </c>
      <c r="K325" s="227">
        <f t="shared" si="81"/>
        <v>0</v>
      </c>
      <c r="L325" s="227">
        <f t="shared" si="81"/>
        <v>0</v>
      </c>
      <c r="M325" s="227">
        <f t="shared" si="81"/>
        <v>1</v>
      </c>
      <c r="N325" s="227">
        <f t="shared" si="81"/>
        <v>0</v>
      </c>
      <c r="O325" s="227">
        <f t="shared" si="81"/>
        <v>1</v>
      </c>
      <c r="P325" s="227">
        <f t="shared" si="81"/>
        <v>1</v>
      </c>
      <c r="Q325" s="227">
        <f t="shared" si="81"/>
        <v>0</v>
      </c>
      <c r="R325" s="227">
        <f t="shared" si="81"/>
        <v>1</v>
      </c>
      <c r="S325" s="227">
        <f t="shared" si="81"/>
        <v>1</v>
      </c>
      <c r="T325" s="227">
        <f t="shared" si="81"/>
        <v>0</v>
      </c>
      <c r="U325" s="227">
        <f t="shared" si="81"/>
        <v>1</v>
      </c>
      <c r="V325" s="227">
        <f t="shared" si="81"/>
        <v>1</v>
      </c>
      <c r="W325" s="227">
        <f t="shared" si="81"/>
        <v>2</v>
      </c>
      <c r="X325" s="227">
        <f t="shared" si="81"/>
        <v>0</v>
      </c>
      <c r="Y325" s="227">
        <f t="shared" si="81"/>
        <v>0</v>
      </c>
      <c r="Z325" s="227">
        <f t="shared" si="81"/>
        <v>0</v>
      </c>
      <c r="AA325" s="227">
        <f t="shared" si="81"/>
        <v>2</v>
      </c>
      <c r="AB325" s="227">
        <f t="shared" si="81"/>
        <v>2</v>
      </c>
      <c r="AC325" s="227">
        <f t="shared" si="81"/>
        <v>0</v>
      </c>
      <c r="AD325" s="227">
        <f t="shared" si="81"/>
        <v>0</v>
      </c>
      <c r="AE325" s="227">
        <f t="shared" si="81"/>
        <v>1</v>
      </c>
      <c r="AF325" s="227">
        <f t="shared" si="81"/>
        <v>1</v>
      </c>
      <c r="AG325" s="224">
        <f t="shared" si="80"/>
        <v>26</v>
      </c>
    </row>
    <row r="326">
      <c r="A326" s="226" t="s">
        <v>335</v>
      </c>
      <c r="B326" s="227">
        <f t="shared" ref="B326:AF326" si="82">SUM(B306,B307,B317,B318,B312,B323,B313,B324)</f>
        <v>1</v>
      </c>
      <c r="C326" s="227">
        <f t="shared" si="82"/>
        <v>4</v>
      </c>
      <c r="D326" s="227">
        <f t="shared" si="82"/>
        <v>4</v>
      </c>
      <c r="E326" s="227">
        <f t="shared" si="82"/>
        <v>0</v>
      </c>
      <c r="F326" s="227">
        <f t="shared" si="82"/>
        <v>3</v>
      </c>
      <c r="G326" s="227">
        <f t="shared" si="82"/>
        <v>1</v>
      </c>
      <c r="H326" s="227">
        <f t="shared" si="82"/>
        <v>6</v>
      </c>
      <c r="I326" s="227">
        <f t="shared" si="82"/>
        <v>3</v>
      </c>
      <c r="J326" s="227">
        <f t="shared" si="82"/>
        <v>0</v>
      </c>
      <c r="K326" s="227">
        <f t="shared" si="82"/>
        <v>3</v>
      </c>
      <c r="L326" s="227">
        <f t="shared" si="82"/>
        <v>2</v>
      </c>
      <c r="M326" s="227">
        <f t="shared" si="82"/>
        <v>2</v>
      </c>
      <c r="N326" s="227">
        <f t="shared" si="82"/>
        <v>2</v>
      </c>
      <c r="O326" s="227">
        <f t="shared" si="82"/>
        <v>5</v>
      </c>
      <c r="P326" s="227">
        <f t="shared" si="82"/>
        <v>1</v>
      </c>
      <c r="Q326" s="227">
        <f t="shared" si="82"/>
        <v>0</v>
      </c>
      <c r="R326" s="227">
        <f t="shared" si="82"/>
        <v>4</v>
      </c>
      <c r="S326" s="227">
        <f t="shared" si="82"/>
        <v>2</v>
      </c>
      <c r="T326" s="227">
        <f t="shared" si="82"/>
        <v>3</v>
      </c>
      <c r="U326" s="227">
        <f t="shared" si="82"/>
        <v>1</v>
      </c>
      <c r="V326" s="227">
        <f t="shared" si="82"/>
        <v>1</v>
      </c>
      <c r="W326" s="227">
        <f t="shared" si="82"/>
        <v>4</v>
      </c>
      <c r="X326" s="227">
        <f t="shared" si="82"/>
        <v>4</v>
      </c>
      <c r="Y326" s="227">
        <f t="shared" si="82"/>
        <v>3</v>
      </c>
      <c r="Z326" s="227">
        <f t="shared" si="82"/>
        <v>5</v>
      </c>
      <c r="AA326" s="227">
        <f t="shared" si="82"/>
        <v>3</v>
      </c>
      <c r="AB326" s="227">
        <f t="shared" si="82"/>
        <v>4</v>
      </c>
      <c r="AC326" s="227">
        <f t="shared" si="82"/>
        <v>1</v>
      </c>
      <c r="AD326" s="227">
        <f t="shared" si="82"/>
        <v>5</v>
      </c>
      <c r="AE326" s="227">
        <f t="shared" si="82"/>
        <v>1</v>
      </c>
      <c r="AF326" s="227">
        <f t="shared" si="82"/>
        <v>2</v>
      </c>
      <c r="AG326" s="224">
        <f t="shared" si="80"/>
        <v>80</v>
      </c>
    </row>
    <row r="327">
      <c r="A327" s="127"/>
      <c r="B327" s="120"/>
      <c r="C327" s="120"/>
      <c r="D327" s="120"/>
      <c r="E327" s="120"/>
      <c r="F327" s="120"/>
      <c r="G327" s="120"/>
      <c r="H327" s="120"/>
      <c r="I327" s="120"/>
      <c r="J327" s="120"/>
      <c r="K327" s="120"/>
      <c r="L327" s="120"/>
      <c r="M327" s="120"/>
      <c r="N327" s="120"/>
      <c r="O327" s="120"/>
      <c r="P327" s="120"/>
      <c r="Q327" s="120"/>
      <c r="R327" s="120"/>
      <c r="S327" s="120"/>
      <c r="T327" s="120"/>
      <c r="U327" s="120"/>
      <c r="V327" s="120"/>
      <c r="W327" s="120"/>
      <c r="X327" s="120"/>
      <c r="Y327" s="120"/>
      <c r="Z327" s="120"/>
      <c r="AA327" s="120"/>
      <c r="AB327" s="120"/>
      <c r="AC327" s="120"/>
      <c r="AD327" s="120"/>
      <c r="AE327" s="120"/>
      <c r="AF327" s="120"/>
      <c r="AG327" s="177"/>
    </row>
    <row r="328">
      <c r="A328" s="222" t="s">
        <v>336</v>
      </c>
      <c r="B328" s="223"/>
      <c r="C328" s="223"/>
      <c r="D328" s="223"/>
      <c r="E328" s="223"/>
      <c r="F328" s="223"/>
      <c r="G328" s="223"/>
      <c r="H328" s="223"/>
      <c r="I328" s="223"/>
      <c r="J328" s="223"/>
      <c r="K328" s="223"/>
      <c r="L328" s="223"/>
      <c r="M328" s="223"/>
      <c r="N328" s="223"/>
      <c r="O328" s="223"/>
      <c r="P328" s="223"/>
      <c r="Q328" s="223"/>
      <c r="R328" s="223"/>
      <c r="S328" s="223"/>
      <c r="T328" s="223"/>
      <c r="U328" s="223"/>
      <c r="V328" s="223"/>
      <c r="W328" s="223"/>
      <c r="X328" s="223"/>
      <c r="Y328" s="223"/>
      <c r="Z328" s="223"/>
      <c r="AA328" s="223"/>
      <c r="AB328" s="223"/>
      <c r="AC328" s="223"/>
      <c r="AD328" s="223"/>
      <c r="AE328" s="223"/>
      <c r="AF328" s="223"/>
      <c r="AG328" s="177"/>
    </row>
    <row r="329" outlineLevel="1">
      <c r="A329" s="222" t="s">
        <v>337</v>
      </c>
      <c r="B329" s="184">
        <f>'DTC US&amp;CA - P&amp;L'!B297</f>
        <v>1</v>
      </c>
      <c r="C329" s="184">
        <f>'DTC US&amp;CA - P&amp;L'!C297</f>
        <v>0</v>
      </c>
      <c r="D329" s="184">
        <f>'DTC US&amp;CA - P&amp;L'!D297</f>
        <v>1</v>
      </c>
      <c r="E329" s="184">
        <f>'DTC US&amp;CA - P&amp;L'!E297</f>
        <v>0</v>
      </c>
      <c r="F329" s="184">
        <f>'DTC US&amp;CA - P&amp;L'!F297</f>
        <v>2</v>
      </c>
      <c r="G329" s="184">
        <f>'DTC US&amp;CA - P&amp;L'!G297</f>
        <v>2</v>
      </c>
      <c r="H329" s="184">
        <f>'DTC US&amp;CA - P&amp;L'!H297</f>
        <v>2</v>
      </c>
      <c r="I329" s="184">
        <f>'DTC US&amp;CA - P&amp;L'!I297</f>
        <v>2</v>
      </c>
      <c r="J329" s="184">
        <f>'DTC US&amp;CA - P&amp;L'!J297</f>
        <v>1</v>
      </c>
      <c r="K329" s="184">
        <f>'DTC US&amp;CA - P&amp;L'!K297</f>
        <v>2</v>
      </c>
      <c r="L329" s="184">
        <f>'DTC US&amp;CA - P&amp;L'!L297</f>
        <v>1</v>
      </c>
      <c r="M329" s="184">
        <f>'DTC US&amp;CA - P&amp;L'!M297</f>
        <v>1</v>
      </c>
      <c r="N329" s="184">
        <f>'DTC US&amp;CA - P&amp;L'!N297</f>
        <v>1</v>
      </c>
      <c r="O329" s="184">
        <f>'DTC US&amp;CA - P&amp;L'!O297</f>
        <v>5</v>
      </c>
      <c r="P329" s="184">
        <f>'DTC US&amp;CA - P&amp;L'!P297</f>
        <v>0</v>
      </c>
      <c r="Q329" s="184">
        <f>'DTC US&amp;CA - P&amp;L'!Q297</f>
        <v>0</v>
      </c>
      <c r="R329" s="184">
        <f>'DTC US&amp;CA - P&amp;L'!R297</f>
        <v>1</v>
      </c>
      <c r="S329" s="184">
        <f>'DTC US&amp;CA - P&amp;L'!S297</f>
        <v>1</v>
      </c>
      <c r="T329" s="184">
        <f>'DTC US&amp;CA - P&amp;L'!T297</f>
        <v>1</v>
      </c>
      <c r="U329" s="184">
        <f>'DTC US&amp;CA - P&amp;L'!U297</f>
        <v>1</v>
      </c>
      <c r="V329" s="184">
        <f>'DTC US&amp;CA - P&amp;L'!V297</f>
        <v>2</v>
      </c>
      <c r="W329" s="184">
        <f>'DTC US&amp;CA - P&amp;L'!W297</f>
        <v>1</v>
      </c>
      <c r="X329" s="184">
        <f>'DTC US&amp;CA - P&amp;L'!X297</f>
        <v>0</v>
      </c>
      <c r="Y329" s="184">
        <f>'DTC US&amp;CA - P&amp;L'!Y297</f>
        <v>0</v>
      </c>
      <c r="Z329" s="184">
        <f>'DTC US&amp;CA - P&amp;L'!Z297</f>
        <v>0</v>
      </c>
      <c r="AA329" s="184">
        <f>'DTC US&amp;CA - P&amp;L'!AA297</f>
        <v>0</v>
      </c>
      <c r="AB329" s="184">
        <f>'DTC US&amp;CA - P&amp;L'!AB297</f>
        <v>3</v>
      </c>
      <c r="AC329" s="184">
        <f>'DTC US&amp;CA - P&amp;L'!AC297</f>
        <v>1</v>
      </c>
      <c r="AD329" s="184">
        <f>'DTC US&amp;CA - P&amp;L'!AD297</f>
        <v>1</v>
      </c>
      <c r="AE329" s="184">
        <f>'DTC US&amp;CA - P&amp;L'!AE297</f>
        <v>0</v>
      </c>
      <c r="AF329" s="184">
        <f>'DTC US&amp;CA - P&amp;L'!AF297</f>
        <v>0</v>
      </c>
      <c r="AG329" s="224">
        <f t="shared" ref="AG329:AG341" si="83">SUM(B329:AF329)</f>
        <v>33</v>
      </c>
    </row>
    <row r="330" outlineLevel="1">
      <c r="A330" s="222" t="s">
        <v>338</v>
      </c>
      <c r="B330" s="184">
        <f>'DTC US&amp;CA - P&amp;L'!B298</f>
        <v>0</v>
      </c>
      <c r="C330" s="184">
        <f>'DTC US&amp;CA - P&amp;L'!C298</f>
        <v>0</v>
      </c>
      <c r="D330" s="184">
        <f>'DTC US&amp;CA - P&amp;L'!D298</f>
        <v>1</v>
      </c>
      <c r="E330" s="184">
        <f>'DTC US&amp;CA - P&amp;L'!E298</f>
        <v>0</v>
      </c>
      <c r="F330" s="184">
        <f>'DTC US&amp;CA - P&amp;L'!F298</f>
        <v>1</v>
      </c>
      <c r="G330" s="184">
        <f>'DTC US&amp;CA - P&amp;L'!G298</f>
        <v>0</v>
      </c>
      <c r="H330" s="184">
        <f>'DTC US&amp;CA - P&amp;L'!H298</f>
        <v>1</v>
      </c>
      <c r="I330" s="184">
        <f>'DTC US&amp;CA - P&amp;L'!I298</f>
        <v>0</v>
      </c>
      <c r="J330" s="184">
        <f>'DTC US&amp;CA - P&amp;L'!J298</f>
        <v>0</v>
      </c>
      <c r="K330" s="184">
        <f>'DTC US&amp;CA - P&amp;L'!K298</f>
        <v>0</v>
      </c>
      <c r="L330" s="184">
        <f>'DTC US&amp;CA - P&amp;L'!L298</f>
        <v>0</v>
      </c>
      <c r="M330" s="184">
        <f>'DTC US&amp;CA - P&amp;L'!M298</f>
        <v>0</v>
      </c>
      <c r="N330" s="184">
        <f>'DTC US&amp;CA - P&amp;L'!N298</f>
        <v>0</v>
      </c>
      <c r="O330" s="184">
        <f>'DTC US&amp;CA - P&amp;L'!O298</f>
        <v>0</v>
      </c>
      <c r="P330" s="184">
        <f>'DTC US&amp;CA - P&amp;L'!P298</f>
        <v>0</v>
      </c>
      <c r="Q330" s="184">
        <f>'DTC US&amp;CA - P&amp;L'!Q298</f>
        <v>0</v>
      </c>
      <c r="R330" s="184">
        <f>'DTC US&amp;CA - P&amp;L'!R298</f>
        <v>1</v>
      </c>
      <c r="S330" s="184">
        <f>'DTC US&amp;CA - P&amp;L'!S298</f>
        <v>0</v>
      </c>
      <c r="T330" s="184">
        <f>'DTC US&amp;CA - P&amp;L'!T298</f>
        <v>0</v>
      </c>
      <c r="U330" s="184">
        <f>'DTC US&amp;CA - P&amp;L'!U298</f>
        <v>0</v>
      </c>
      <c r="V330" s="184">
        <f>'DTC US&amp;CA - P&amp;L'!V298</f>
        <v>0</v>
      </c>
      <c r="W330" s="184">
        <f>'DTC US&amp;CA - P&amp;L'!W298</f>
        <v>1</v>
      </c>
      <c r="X330" s="184">
        <f>'DTC US&amp;CA - P&amp;L'!X298</f>
        <v>0</v>
      </c>
      <c r="Y330" s="184">
        <f>'DTC US&amp;CA - P&amp;L'!Y298</f>
        <v>1</v>
      </c>
      <c r="Z330" s="184">
        <f>'DTC US&amp;CA - P&amp;L'!Z298</f>
        <v>2</v>
      </c>
      <c r="AA330" s="184">
        <f>'DTC US&amp;CA - P&amp;L'!AA298</f>
        <v>1</v>
      </c>
      <c r="AB330" s="184">
        <f>'DTC US&amp;CA - P&amp;L'!AB298</f>
        <v>2</v>
      </c>
      <c r="AC330" s="184">
        <f>'DTC US&amp;CA - P&amp;L'!AC298</f>
        <v>0</v>
      </c>
      <c r="AD330" s="184">
        <f>'DTC US&amp;CA - P&amp;L'!AD298</f>
        <v>1</v>
      </c>
      <c r="AE330" s="184">
        <f>'DTC US&amp;CA - P&amp;L'!AE298</f>
        <v>0</v>
      </c>
      <c r="AF330" s="184">
        <f>'DTC US&amp;CA - P&amp;L'!AF298</f>
        <v>2</v>
      </c>
      <c r="AG330" s="224">
        <f t="shared" si="83"/>
        <v>14</v>
      </c>
    </row>
    <row r="331" outlineLevel="1">
      <c r="A331" s="222" t="s">
        <v>416</v>
      </c>
      <c r="B331" s="184">
        <f>'DTC US&amp;CA - P&amp;L'!B299</f>
        <v>0</v>
      </c>
      <c r="C331" s="184">
        <f>'DTC US&amp;CA - P&amp;L'!C299</f>
        <v>0</v>
      </c>
      <c r="D331" s="184">
        <f>'DTC US&amp;CA - P&amp;L'!D299</f>
        <v>0</v>
      </c>
      <c r="E331" s="184">
        <f>'DTC US&amp;CA - P&amp;L'!E299</f>
        <v>0</v>
      </c>
      <c r="F331" s="184">
        <f>'DTC US&amp;CA - P&amp;L'!F299</f>
        <v>1</v>
      </c>
      <c r="G331" s="184">
        <f>'DTC US&amp;CA - P&amp;L'!G299</f>
        <v>0</v>
      </c>
      <c r="H331" s="184">
        <f>'DTC US&amp;CA - P&amp;L'!H299</f>
        <v>0</v>
      </c>
      <c r="I331" s="184">
        <f>'DTC US&amp;CA - P&amp;L'!I299</f>
        <v>0</v>
      </c>
      <c r="J331" s="184">
        <f>'DTC US&amp;CA - P&amp;L'!J299</f>
        <v>0</v>
      </c>
      <c r="K331" s="184">
        <f>'DTC US&amp;CA - P&amp;L'!K299</f>
        <v>0</v>
      </c>
      <c r="L331" s="184">
        <f>'DTC US&amp;CA - P&amp;L'!L299</f>
        <v>0</v>
      </c>
      <c r="M331" s="184">
        <f>'DTC US&amp;CA - P&amp;L'!M299</f>
        <v>0</v>
      </c>
      <c r="N331" s="184">
        <f>'DTC US&amp;CA - P&amp;L'!N299</f>
        <v>0</v>
      </c>
      <c r="O331" s="184">
        <f>'DTC US&amp;CA - P&amp;L'!O299</f>
        <v>2</v>
      </c>
      <c r="P331" s="184">
        <f>'DTC US&amp;CA - P&amp;L'!P299</f>
        <v>0</v>
      </c>
      <c r="Q331" s="184">
        <f>'DTC US&amp;CA - P&amp;L'!Q299</f>
        <v>0</v>
      </c>
      <c r="R331" s="184">
        <f>'DTC US&amp;CA - P&amp;L'!R299</f>
        <v>0</v>
      </c>
      <c r="S331" s="184">
        <f>'DTC US&amp;CA - P&amp;L'!S299</f>
        <v>0</v>
      </c>
      <c r="T331" s="184">
        <f>'DTC US&amp;CA - P&amp;L'!T299</f>
        <v>1</v>
      </c>
      <c r="U331" s="184">
        <f>'DTC US&amp;CA - P&amp;L'!U299</f>
        <v>0</v>
      </c>
      <c r="V331" s="184">
        <f>'DTC US&amp;CA - P&amp;L'!V299</f>
        <v>0</v>
      </c>
      <c r="W331" s="184">
        <f>'DTC US&amp;CA - P&amp;L'!W299</f>
        <v>0</v>
      </c>
      <c r="X331" s="184">
        <f>'DTC US&amp;CA - P&amp;L'!X299</f>
        <v>0</v>
      </c>
      <c r="Y331" s="184">
        <f>'DTC US&amp;CA - P&amp;L'!Y299</f>
        <v>1</v>
      </c>
      <c r="Z331" s="184">
        <f>'DTC US&amp;CA - P&amp;L'!Z299</f>
        <v>0</v>
      </c>
      <c r="AA331" s="184">
        <f>'DTC US&amp;CA - P&amp;L'!AA299</f>
        <v>0</v>
      </c>
      <c r="AB331" s="184">
        <f>'DTC US&amp;CA - P&amp;L'!AB299</f>
        <v>0</v>
      </c>
      <c r="AC331" s="184">
        <f>'DTC US&amp;CA - P&amp;L'!AC299</f>
        <v>0</v>
      </c>
      <c r="AD331" s="184">
        <f>'DTC US&amp;CA - P&amp;L'!AD299</f>
        <v>1</v>
      </c>
      <c r="AE331" s="184">
        <f>'DTC US&amp;CA - P&amp;L'!AE299</f>
        <v>0</v>
      </c>
      <c r="AF331" s="184">
        <f>'DTC US&amp;CA - P&amp;L'!AF299</f>
        <v>0</v>
      </c>
      <c r="AG331" s="224">
        <f t="shared" si="83"/>
        <v>6</v>
      </c>
    </row>
    <row r="332" outlineLevel="1">
      <c r="A332" s="222" t="s">
        <v>417</v>
      </c>
      <c r="B332" s="184">
        <f>'DTC US&amp;CA - P&amp;L'!B300</f>
        <v>0</v>
      </c>
      <c r="C332" s="184">
        <f>'DTC US&amp;CA - P&amp;L'!C300</f>
        <v>0</v>
      </c>
      <c r="D332" s="184">
        <f>'DTC US&amp;CA - P&amp;L'!D300</f>
        <v>1</v>
      </c>
      <c r="E332" s="184">
        <f>'DTC US&amp;CA - P&amp;L'!E300</f>
        <v>0</v>
      </c>
      <c r="F332" s="184">
        <f>'DTC US&amp;CA - P&amp;L'!F300</f>
        <v>0</v>
      </c>
      <c r="G332" s="184">
        <f>'DTC US&amp;CA - P&amp;L'!G300</f>
        <v>0</v>
      </c>
      <c r="H332" s="184">
        <f>'DTC US&amp;CA - P&amp;L'!H300</f>
        <v>0</v>
      </c>
      <c r="I332" s="184">
        <f>'DTC US&amp;CA - P&amp;L'!I300</f>
        <v>0</v>
      </c>
      <c r="J332" s="184">
        <f>'DTC US&amp;CA - P&amp;L'!J300</f>
        <v>0</v>
      </c>
      <c r="K332" s="184">
        <f>'DTC US&amp;CA - P&amp;L'!K300</f>
        <v>0</v>
      </c>
      <c r="L332" s="184">
        <f>'DTC US&amp;CA - P&amp;L'!L300</f>
        <v>0</v>
      </c>
      <c r="M332" s="184">
        <f>'DTC US&amp;CA - P&amp;L'!M300</f>
        <v>0</v>
      </c>
      <c r="N332" s="184">
        <f>'DTC US&amp;CA - P&amp;L'!N300</f>
        <v>0</v>
      </c>
      <c r="O332" s="184">
        <f>'DTC US&amp;CA - P&amp;L'!O300</f>
        <v>0</v>
      </c>
      <c r="P332" s="184">
        <f>'DTC US&amp;CA - P&amp;L'!P300</f>
        <v>0</v>
      </c>
      <c r="Q332" s="184">
        <f>'DTC US&amp;CA - P&amp;L'!Q300</f>
        <v>0</v>
      </c>
      <c r="R332" s="184">
        <f>'DTC US&amp;CA - P&amp;L'!R300</f>
        <v>0</v>
      </c>
      <c r="S332" s="184">
        <f>'DTC US&amp;CA - P&amp;L'!S300</f>
        <v>0</v>
      </c>
      <c r="T332" s="184">
        <f>'DTC US&amp;CA - P&amp;L'!T300</f>
        <v>0</v>
      </c>
      <c r="U332" s="184">
        <f>'DTC US&amp;CA - P&amp;L'!U300</f>
        <v>0</v>
      </c>
      <c r="V332" s="184">
        <f>'DTC US&amp;CA - P&amp;L'!V300</f>
        <v>0</v>
      </c>
      <c r="W332" s="184">
        <f>'DTC US&amp;CA - P&amp;L'!W300</f>
        <v>0</v>
      </c>
      <c r="X332" s="184">
        <f>'DTC US&amp;CA - P&amp;L'!X300</f>
        <v>0</v>
      </c>
      <c r="Y332" s="184">
        <f>'DTC US&amp;CA - P&amp;L'!Y300</f>
        <v>0</v>
      </c>
      <c r="Z332" s="184">
        <f>'DTC US&amp;CA - P&amp;L'!Z300</f>
        <v>0</v>
      </c>
      <c r="AA332" s="184">
        <f>'DTC US&amp;CA - P&amp;L'!AA300</f>
        <v>0</v>
      </c>
      <c r="AB332" s="184">
        <f>'DTC US&amp;CA - P&amp;L'!AB300</f>
        <v>0</v>
      </c>
      <c r="AC332" s="184">
        <f>'DTC US&amp;CA - P&amp;L'!AC300</f>
        <v>0</v>
      </c>
      <c r="AD332" s="184">
        <f>'DTC US&amp;CA - P&amp;L'!AD300</f>
        <v>0</v>
      </c>
      <c r="AE332" s="184">
        <f>'DTC US&amp;CA - P&amp;L'!AE300</f>
        <v>0</v>
      </c>
      <c r="AF332" s="184">
        <f>'DTC US&amp;CA - P&amp;L'!AF300</f>
        <v>0</v>
      </c>
      <c r="AG332" s="224">
        <f t="shared" si="83"/>
        <v>1</v>
      </c>
    </row>
    <row r="333" outlineLevel="1">
      <c r="A333" s="222" t="s">
        <v>418</v>
      </c>
      <c r="B333" s="184">
        <f>'DTC US&amp;CA - P&amp;L'!B301</f>
        <v>0</v>
      </c>
      <c r="C333" s="184">
        <f>'DTC US&amp;CA - P&amp;L'!C301</f>
        <v>2</v>
      </c>
      <c r="D333" s="184">
        <f>'DTC US&amp;CA - P&amp;L'!D301</f>
        <v>0</v>
      </c>
      <c r="E333" s="184">
        <f>'DTC US&amp;CA - P&amp;L'!E301</f>
        <v>0</v>
      </c>
      <c r="F333" s="184">
        <f>'DTC US&amp;CA - P&amp;L'!F301</f>
        <v>0</v>
      </c>
      <c r="G333" s="184">
        <f>'DTC US&amp;CA - P&amp;L'!G301</f>
        <v>1</v>
      </c>
      <c r="H333" s="184">
        <f>'DTC US&amp;CA - P&amp;L'!H301</f>
        <v>0</v>
      </c>
      <c r="I333" s="184">
        <f>'DTC US&amp;CA - P&amp;L'!I301</f>
        <v>0</v>
      </c>
      <c r="J333" s="184">
        <f>'DTC US&amp;CA - P&amp;L'!J301</f>
        <v>1</v>
      </c>
      <c r="K333" s="184">
        <f>'DTC US&amp;CA - P&amp;L'!K301</f>
        <v>0</v>
      </c>
      <c r="L333" s="184">
        <f>'DTC US&amp;CA - P&amp;L'!L301</f>
        <v>0</v>
      </c>
      <c r="M333" s="184">
        <f>'DTC US&amp;CA - P&amp;L'!M301</f>
        <v>1</v>
      </c>
      <c r="N333" s="184">
        <f>'DTC US&amp;CA - P&amp;L'!N301</f>
        <v>0</v>
      </c>
      <c r="O333" s="184">
        <f>'DTC US&amp;CA - P&amp;L'!O301</f>
        <v>0</v>
      </c>
      <c r="P333" s="184">
        <f>'DTC US&amp;CA - P&amp;L'!P301</f>
        <v>0</v>
      </c>
      <c r="Q333" s="184">
        <f>'DTC US&amp;CA - P&amp;L'!Q301</f>
        <v>0</v>
      </c>
      <c r="R333" s="184">
        <f>'DTC US&amp;CA - P&amp;L'!R301</f>
        <v>0</v>
      </c>
      <c r="S333" s="184">
        <f>'DTC US&amp;CA - P&amp;L'!S301</f>
        <v>0</v>
      </c>
      <c r="T333" s="184">
        <f>'DTC US&amp;CA - P&amp;L'!T301</f>
        <v>1</v>
      </c>
      <c r="U333" s="184">
        <f>'DTC US&amp;CA - P&amp;L'!U301</f>
        <v>0</v>
      </c>
      <c r="V333" s="184">
        <f>'DTC US&amp;CA - P&amp;L'!V301</f>
        <v>1</v>
      </c>
      <c r="W333" s="184">
        <f>'DTC US&amp;CA - P&amp;L'!W301</f>
        <v>0</v>
      </c>
      <c r="X333" s="184">
        <f>'DTC US&amp;CA - P&amp;L'!X301</f>
        <v>0</v>
      </c>
      <c r="Y333" s="184">
        <f>'DTC US&amp;CA - P&amp;L'!Y301</f>
        <v>0</v>
      </c>
      <c r="Z333" s="184">
        <f>'DTC US&amp;CA - P&amp;L'!Z301</f>
        <v>0</v>
      </c>
      <c r="AA333" s="184">
        <f>'DTC US&amp;CA - P&amp;L'!AA301</f>
        <v>0</v>
      </c>
      <c r="AB333" s="184">
        <f>'DTC US&amp;CA - P&amp;L'!AB301</f>
        <v>0</v>
      </c>
      <c r="AC333" s="184">
        <f>'DTC US&amp;CA - P&amp;L'!AC301</f>
        <v>1</v>
      </c>
      <c r="AD333" s="184">
        <f>'DTC US&amp;CA - P&amp;L'!AD301</f>
        <v>0</v>
      </c>
      <c r="AE333" s="184">
        <f>'DTC US&amp;CA - P&amp;L'!AE301</f>
        <v>0</v>
      </c>
      <c r="AF333" s="184">
        <f>'DTC US&amp;CA - P&amp;L'!AF301</f>
        <v>0</v>
      </c>
      <c r="AG333" s="224">
        <f t="shared" si="83"/>
        <v>8</v>
      </c>
    </row>
    <row r="334" outlineLevel="1">
      <c r="A334" s="222" t="s">
        <v>419</v>
      </c>
      <c r="B334" s="184">
        <f>'DTC US&amp;CA - P&amp;L'!B302</f>
        <v>0</v>
      </c>
      <c r="C334" s="184">
        <f>'DTC US&amp;CA - P&amp;L'!C302</f>
        <v>0</v>
      </c>
      <c r="D334" s="184">
        <f>'DTC US&amp;CA - P&amp;L'!D302</f>
        <v>0</v>
      </c>
      <c r="E334" s="184">
        <f>'DTC US&amp;CA - P&amp;L'!E302</f>
        <v>0</v>
      </c>
      <c r="F334" s="184">
        <f>'DTC US&amp;CA - P&amp;L'!F302</f>
        <v>0</v>
      </c>
      <c r="G334" s="184">
        <f>'DTC US&amp;CA - P&amp;L'!G302</f>
        <v>0</v>
      </c>
      <c r="H334" s="184">
        <f>'DTC US&amp;CA - P&amp;L'!H302</f>
        <v>0</v>
      </c>
      <c r="I334" s="184">
        <f>'DTC US&amp;CA - P&amp;L'!I302</f>
        <v>0</v>
      </c>
      <c r="J334" s="184">
        <f>'DTC US&amp;CA - P&amp;L'!J302</f>
        <v>0</v>
      </c>
      <c r="K334" s="184">
        <f>'DTC US&amp;CA - P&amp;L'!K302</f>
        <v>0</v>
      </c>
      <c r="L334" s="184">
        <f>'DTC US&amp;CA - P&amp;L'!L302</f>
        <v>0</v>
      </c>
      <c r="M334" s="184">
        <f>'DTC US&amp;CA - P&amp;L'!M302</f>
        <v>1</v>
      </c>
      <c r="N334" s="184">
        <f>'DTC US&amp;CA - P&amp;L'!N302</f>
        <v>0</v>
      </c>
      <c r="O334" s="184">
        <f>'DTC US&amp;CA - P&amp;L'!O302</f>
        <v>0</v>
      </c>
      <c r="P334" s="184">
        <f>'DTC US&amp;CA - P&amp;L'!P302</f>
        <v>0</v>
      </c>
      <c r="Q334" s="184">
        <f>'DTC US&amp;CA - P&amp;L'!Q302</f>
        <v>0</v>
      </c>
      <c r="R334" s="184">
        <f>'DTC US&amp;CA - P&amp;L'!R302</f>
        <v>0</v>
      </c>
      <c r="S334" s="184">
        <f>'DTC US&amp;CA - P&amp;L'!S302</f>
        <v>0</v>
      </c>
      <c r="T334" s="184">
        <f>'DTC US&amp;CA - P&amp;L'!T302</f>
        <v>0</v>
      </c>
      <c r="U334" s="184">
        <f>'DTC US&amp;CA - P&amp;L'!U302</f>
        <v>0</v>
      </c>
      <c r="V334" s="184">
        <f>'DTC US&amp;CA - P&amp;L'!V302</f>
        <v>0</v>
      </c>
      <c r="W334" s="184">
        <f>'DTC US&amp;CA - P&amp;L'!W302</f>
        <v>0</v>
      </c>
      <c r="X334" s="184">
        <f>'DTC US&amp;CA - P&amp;L'!X302</f>
        <v>0</v>
      </c>
      <c r="Y334" s="184">
        <f>'DTC US&amp;CA - P&amp;L'!Y302</f>
        <v>0</v>
      </c>
      <c r="Z334" s="184">
        <f>'DTC US&amp;CA - P&amp;L'!Z302</f>
        <v>0</v>
      </c>
      <c r="AA334" s="184">
        <f>'DTC US&amp;CA - P&amp;L'!AA302</f>
        <v>0</v>
      </c>
      <c r="AB334" s="184">
        <f>'DTC US&amp;CA - P&amp;L'!AB302</f>
        <v>0</v>
      </c>
      <c r="AC334" s="184">
        <f>'DTC US&amp;CA - P&amp;L'!AC302</f>
        <v>0</v>
      </c>
      <c r="AD334" s="184">
        <f>'DTC US&amp;CA - P&amp;L'!AD302</f>
        <v>0</v>
      </c>
      <c r="AE334" s="184">
        <f>'DTC US&amp;CA - P&amp;L'!AE302</f>
        <v>0</v>
      </c>
      <c r="AF334" s="184">
        <f>'DTC US&amp;CA - P&amp;L'!AF302</f>
        <v>0</v>
      </c>
      <c r="AG334" s="224">
        <f t="shared" si="83"/>
        <v>1</v>
      </c>
    </row>
    <row r="335" outlineLevel="1">
      <c r="A335" s="222" t="s">
        <v>420</v>
      </c>
      <c r="B335" s="184">
        <f>'DTC US&amp;CA - P&amp;L'!B303</f>
        <v>0</v>
      </c>
      <c r="C335" s="184">
        <f>'DTC US&amp;CA - P&amp;L'!C303</f>
        <v>2</v>
      </c>
      <c r="D335" s="184">
        <f>'DTC US&amp;CA - P&amp;L'!D303</f>
        <v>1</v>
      </c>
      <c r="E335" s="184">
        <f>'DTC US&amp;CA - P&amp;L'!E303</f>
        <v>0</v>
      </c>
      <c r="F335" s="184">
        <f>'DTC US&amp;CA - P&amp;L'!F303</f>
        <v>2</v>
      </c>
      <c r="G335" s="184">
        <f>'DTC US&amp;CA - P&amp;L'!G303</f>
        <v>1</v>
      </c>
      <c r="H335" s="184">
        <f>'DTC US&amp;CA - P&amp;L'!H303</f>
        <v>4</v>
      </c>
      <c r="I335" s="184">
        <f>'DTC US&amp;CA - P&amp;L'!I303</f>
        <v>1</v>
      </c>
      <c r="J335" s="184">
        <f>'DTC US&amp;CA - P&amp;L'!J303</f>
        <v>0</v>
      </c>
      <c r="K335" s="184">
        <f>'DTC US&amp;CA - P&amp;L'!K303</f>
        <v>0</v>
      </c>
      <c r="L335" s="184">
        <f>'DTC US&amp;CA - P&amp;L'!L303</f>
        <v>1</v>
      </c>
      <c r="M335" s="184">
        <f>'DTC US&amp;CA - P&amp;L'!M303</f>
        <v>1</v>
      </c>
      <c r="N335" s="184">
        <f>'DTC US&amp;CA - P&amp;L'!N303</f>
        <v>1</v>
      </c>
      <c r="O335" s="184">
        <f>'DTC US&amp;CA - P&amp;L'!O303</f>
        <v>3</v>
      </c>
      <c r="P335" s="184">
        <f>'DTC US&amp;CA - P&amp;L'!P303</f>
        <v>0</v>
      </c>
      <c r="Q335" s="184">
        <f>'DTC US&amp;CA - P&amp;L'!Q303</f>
        <v>0</v>
      </c>
      <c r="R335" s="184">
        <f>'DTC US&amp;CA - P&amp;L'!R303</f>
        <v>1</v>
      </c>
      <c r="S335" s="184">
        <f>'DTC US&amp;CA - P&amp;L'!S303</f>
        <v>1</v>
      </c>
      <c r="T335" s="184">
        <f>'DTC US&amp;CA - P&amp;L'!T303</f>
        <v>2</v>
      </c>
      <c r="U335" s="184">
        <f>'DTC US&amp;CA - P&amp;L'!U303</f>
        <v>1</v>
      </c>
      <c r="V335" s="184">
        <f>'DTC US&amp;CA - P&amp;L'!V303</f>
        <v>1</v>
      </c>
      <c r="W335" s="184">
        <f>'DTC US&amp;CA - P&amp;L'!W303</f>
        <v>0</v>
      </c>
      <c r="X335" s="184">
        <f>'DTC US&amp;CA - P&amp;L'!X303</f>
        <v>1</v>
      </c>
      <c r="Y335" s="184">
        <f>'DTC US&amp;CA - P&amp;L'!Y303</f>
        <v>1</v>
      </c>
      <c r="Z335" s="184">
        <f>'DTC US&amp;CA - P&amp;L'!Z303</f>
        <v>0</v>
      </c>
      <c r="AA335" s="184">
        <f>'DTC US&amp;CA - P&amp;L'!AA303</f>
        <v>2</v>
      </c>
      <c r="AB335" s="184">
        <f>'DTC US&amp;CA - P&amp;L'!AB303</f>
        <v>1</v>
      </c>
      <c r="AC335" s="184">
        <f>'DTC US&amp;CA - P&amp;L'!AC303</f>
        <v>1</v>
      </c>
      <c r="AD335" s="184">
        <f>'DTC US&amp;CA - P&amp;L'!AD303</f>
        <v>3</v>
      </c>
      <c r="AE335" s="184">
        <f>'DTC US&amp;CA - P&amp;L'!AE303</f>
        <v>0</v>
      </c>
      <c r="AF335" s="184">
        <f>'DTC US&amp;CA - P&amp;L'!AF303</f>
        <v>0</v>
      </c>
      <c r="AG335" s="224">
        <f t="shared" si="83"/>
        <v>32</v>
      </c>
    </row>
    <row r="336" outlineLevel="1">
      <c r="A336" s="222" t="s">
        <v>421</v>
      </c>
      <c r="B336" s="184">
        <f>'DTC US&amp;CA - P&amp;L'!B304</f>
        <v>0</v>
      </c>
      <c r="C336" s="184">
        <f>'DTC US&amp;CA - P&amp;L'!C304</f>
        <v>1</v>
      </c>
      <c r="D336" s="184">
        <f>'DTC US&amp;CA - P&amp;L'!D304</f>
        <v>2</v>
      </c>
      <c r="E336" s="184">
        <f>'DTC US&amp;CA - P&amp;L'!E304</f>
        <v>0</v>
      </c>
      <c r="F336" s="184">
        <f>'DTC US&amp;CA - P&amp;L'!F304</f>
        <v>0</v>
      </c>
      <c r="G336" s="184">
        <f>'DTC US&amp;CA - P&amp;L'!G304</f>
        <v>0</v>
      </c>
      <c r="H336" s="184">
        <f>'DTC US&amp;CA - P&amp;L'!H304</f>
        <v>0</v>
      </c>
      <c r="I336" s="184">
        <f>'DTC US&amp;CA - P&amp;L'!I304</f>
        <v>0</v>
      </c>
      <c r="J336" s="184">
        <f>'DTC US&amp;CA - P&amp;L'!J304</f>
        <v>0</v>
      </c>
      <c r="K336" s="184">
        <f>'DTC US&amp;CA - P&amp;L'!K304</f>
        <v>0</v>
      </c>
      <c r="L336" s="184">
        <f>'DTC US&amp;CA - P&amp;L'!L304</f>
        <v>0</v>
      </c>
      <c r="M336" s="184">
        <f>'DTC US&amp;CA - P&amp;L'!M304</f>
        <v>0</v>
      </c>
      <c r="N336" s="184">
        <f>'DTC US&amp;CA - P&amp;L'!N304</f>
        <v>0</v>
      </c>
      <c r="O336" s="184">
        <f>'DTC US&amp;CA - P&amp;L'!O304</f>
        <v>1</v>
      </c>
      <c r="P336" s="184">
        <f>'DTC US&amp;CA - P&amp;L'!P304</f>
        <v>0</v>
      </c>
      <c r="Q336" s="184">
        <f>'DTC US&amp;CA - P&amp;L'!Q304</f>
        <v>0</v>
      </c>
      <c r="R336" s="184">
        <f>'DTC US&amp;CA - P&amp;L'!R304</f>
        <v>0</v>
      </c>
      <c r="S336" s="184">
        <f>'DTC US&amp;CA - P&amp;L'!S304</f>
        <v>0</v>
      </c>
      <c r="T336" s="184">
        <f>'DTC US&amp;CA - P&amp;L'!T304</f>
        <v>0</v>
      </c>
      <c r="U336" s="184">
        <f>'DTC US&amp;CA - P&amp;L'!U304</f>
        <v>0</v>
      </c>
      <c r="V336" s="184">
        <f>'DTC US&amp;CA - P&amp;L'!V304</f>
        <v>1</v>
      </c>
      <c r="W336" s="184">
        <f>'DTC US&amp;CA - P&amp;L'!W304</f>
        <v>1</v>
      </c>
      <c r="X336" s="184">
        <f>'DTC US&amp;CA - P&amp;L'!X304</f>
        <v>0</v>
      </c>
      <c r="Y336" s="184">
        <f>'DTC US&amp;CA - P&amp;L'!Y304</f>
        <v>0</v>
      </c>
      <c r="Z336" s="184">
        <f>'DTC US&amp;CA - P&amp;L'!Z304</f>
        <v>0</v>
      </c>
      <c r="AA336" s="184">
        <f>'DTC US&amp;CA - P&amp;L'!AA304</f>
        <v>0</v>
      </c>
      <c r="AB336" s="184">
        <f>'DTC US&amp;CA - P&amp;L'!AB304</f>
        <v>0</v>
      </c>
      <c r="AC336" s="184">
        <f>'DTC US&amp;CA - P&amp;L'!AC304</f>
        <v>0</v>
      </c>
      <c r="AD336" s="184">
        <f>'DTC US&amp;CA - P&amp;L'!AD304</f>
        <v>0</v>
      </c>
      <c r="AE336" s="184">
        <f>'DTC US&amp;CA - P&amp;L'!AE304</f>
        <v>0</v>
      </c>
      <c r="AF336" s="184">
        <f>'DTC US&amp;CA - P&amp;L'!AF304</f>
        <v>0</v>
      </c>
      <c r="AG336" s="224">
        <f t="shared" si="83"/>
        <v>6</v>
      </c>
    </row>
    <row r="337" outlineLevel="1">
      <c r="A337" s="222" t="s">
        <v>422</v>
      </c>
      <c r="B337" s="184">
        <f>'DTC US&amp;CA - P&amp;L'!B305</f>
        <v>0</v>
      </c>
      <c r="C337" s="184">
        <f>'DTC US&amp;CA - P&amp;L'!C305</f>
        <v>1</v>
      </c>
      <c r="D337" s="184">
        <f>'DTC US&amp;CA - P&amp;L'!D305</f>
        <v>0</v>
      </c>
      <c r="E337" s="184">
        <f>'DTC US&amp;CA - P&amp;L'!E305</f>
        <v>0</v>
      </c>
      <c r="F337" s="184">
        <f>'DTC US&amp;CA - P&amp;L'!F305</f>
        <v>2</v>
      </c>
      <c r="G337" s="184">
        <f>'DTC US&amp;CA - P&amp;L'!G305</f>
        <v>0</v>
      </c>
      <c r="H337" s="184">
        <f>'DTC US&amp;CA - P&amp;L'!H305</f>
        <v>1</v>
      </c>
      <c r="I337" s="184">
        <f>'DTC US&amp;CA - P&amp;L'!I305</f>
        <v>1</v>
      </c>
      <c r="J337" s="184">
        <f>'DTC US&amp;CA - P&amp;L'!J305</f>
        <v>0</v>
      </c>
      <c r="K337" s="184">
        <f>'DTC US&amp;CA - P&amp;L'!K305</f>
        <v>0</v>
      </c>
      <c r="L337" s="184">
        <f>'DTC US&amp;CA - P&amp;L'!L305</f>
        <v>0</v>
      </c>
      <c r="M337" s="184">
        <f>'DTC US&amp;CA - P&amp;L'!M305</f>
        <v>3</v>
      </c>
      <c r="N337" s="184">
        <f>'DTC US&amp;CA - P&amp;L'!N305</f>
        <v>0</v>
      </c>
      <c r="O337" s="184">
        <f>'DTC US&amp;CA - P&amp;L'!O305</f>
        <v>0</v>
      </c>
      <c r="P337" s="184">
        <f>'DTC US&amp;CA - P&amp;L'!P305</f>
        <v>0</v>
      </c>
      <c r="Q337" s="184">
        <f>'DTC US&amp;CA - P&amp;L'!Q305</f>
        <v>0</v>
      </c>
      <c r="R337" s="184">
        <f>'DTC US&amp;CA - P&amp;L'!R305</f>
        <v>0</v>
      </c>
      <c r="S337" s="184">
        <f>'DTC US&amp;CA - P&amp;L'!S305</f>
        <v>0</v>
      </c>
      <c r="T337" s="184">
        <f>'DTC US&amp;CA - P&amp;L'!T305</f>
        <v>0</v>
      </c>
      <c r="U337" s="184">
        <f>'DTC US&amp;CA - P&amp;L'!U305</f>
        <v>0</v>
      </c>
      <c r="V337" s="184">
        <f>'DTC US&amp;CA - P&amp;L'!V305</f>
        <v>0</v>
      </c>
      <c r="W337" s="184">
        <f>'DTC US&amp;CA - P&amp;L'!W305</f>
        <v>0</v>
      </c>
      <c r="X337" s="184">
        <f>'DTC US&amp;CA - P&amp;L'!X305</f>
        <v>0</v>
      </c>
      <c r="Y337" s="184">
        <f>'DTC US&amp;CA - P&amp;L'!Y305</f>
        <v>0</v>
      </c>
      <c r="Z337" s="184">
        <f>'DTC US&amp;CA - P&amp;L'!Z305</f>
        <v>0</v>
      </c>
      <c r="AA337" s="184">
        <f>'DTC US&amp;CA - P&amp;L'!AA305</f>
        <v>0</v>
      </c>
      <c r="AB337" s="184">
        <f>'DTC US&amp;CA - P&amp;L'!AB305</f>
        <v>0</v>
      </c>
      <c r="AC337" s="184">
        <f>'DTC US&amp;CA - P&amp;L'!AC305</f>
        <v>0</v>
      </c>
      <c r="AD337" s="184">
        <f>'DTC US&amp;CA - P&amp;L'!AD305</f>
        <v>0</v>
      </c>
      <c r="AE337" s="184">
        <f>'DTC US&amp;CA - P&amp;L'!AE305</f>
        <v>0</v>
      </c>
      <c r="AF337" s="184">
        <f>'DTC US&amp;CA - P&amp;L'!AF305</f>
        <v>0</v>
      </c>
      <c r="AG337" s="224">
        <f t="shared" si="83"/>
        <v>8</v>
      </c>
    </row>
    <row r="338" outlineLevel="1">
      <c r="A338" s="222" t="s">
        <v>423</v>
      </c>
      <c r="B338" s="184">
        <f>'DTC US&amp;CA - P&amp;L'!B306</f>
        <v>0</v>
      </c>
      <c r="C338" s="184">
        <f>'DTC US&amp;CA - P&amp;L'!C306</f>
        <v>1</v>
      </c>
      <c r="D338" s="184">
        <f>'DTC US&amp;CA - P&amp;L'!D306</f>
        <v>0</v>
      </c>
      <c r="E338" s="184">
        <f>'DTC US&amp;CA - P&amp;L'!E306</f>
        <v>0</v>
      </c>
      <c r="F338" s="184">
        <f>'DTC US&amp;CA - P&amp;L'!F306</f>
        <v>0</v>
      </c>
      <c r="G338" s="184">
        <f>'DTC US&amp;CA - P&amp;L'!G306</f>
        <v>1</v>
      </c>
      <c r="H338" s="184">
        <f>'DTC US&amp;CA - P&amp;L'!H306</f>
        <v>1</v>
      </c>
      <c r="I338" s="184">
        <f>'DTC US&amp;CA - P&amp;L'!I306</f>
        <v>1</v>
      </c>
      <c r="J338" s="184">
        <f>'DTC US&amp;CA - P&amp;L'!J306</f>
        <v>0</v>
      </c>
      <c r="K338" s="184">
        <f>'DTC US&amp;CA - P&amp;L'!K306</f>
        <v>0</v>
      </c>
      <c r="L338" s="184">
        <f>'DTC US&amp;CA - P&amp;L'!L306</f>
        <v>0</v>
      </c>
      <c r="M338" s="184">
        <f>'DTC US&amp;CA - P&amp;L'!M306</f>
        <v>3</v>
      </c>
      <c r="N338" s="184">
        <f>'DTC US&amp;CA - P&amp;L'!N306</f>
        <v>0</v>
      </c>
      <c r="O338" s="184">
        <f>'DTC US&amp;CA - P&amp;L'!O306</f>
        <v>0</v>
      </c>
      <c r="P338" s="184">
        <f>'DTC US&amp;CA - P&amp;L'!P306</f>
        <v>0</v>
      </c>
      <c r="Q338" s="184">
        <f>'DTC US&amp;CA - P&amp;L'!Q306</f>
        <v>0</v>
      </c>
      <c r="R338" s="184">
        <f>'DTC US&amp;CA - P&amp;L'!R306</f>
        <v>0</v>
      </c>
      <c r="S338" s="184">
        <f>'DTC US&amp;CA - P&amp;L'!S306</f>
        <v>0</v>
      </c>
      <c r="T338" s="184">
        <f>'DTC US&amp;CA - P&amp;L'!T306</f>
        <v>0</v>
      </c>
      <c r="U338" s="184">
        <f>'DTC US&amp;CA - P&amp;L'!U306</f>
        <v>0</v>
      </c>
      <c r="V338" s="184">
        <f>'DTC US&amp;CA - P&amp;L'!V306</f>
        <v>0</v>
      </c>
      <c r="W338" s="184">
        <f>'DTC US&amp;CA - P&amp;L'!W306</f>
        <v>0</v>
      </c>
      <c r="X338" s="184">
        <f>'DTC US&amp;CA - P&amp;L'!X306</f>
        <v>0</v>
      </c>
      <c r="Y338" s="184">
        <f>'DTC US&amp;CA - P&amp;L'!Y306</f>
        <v>0</v>
      </c>
      <c r="Z338" s="184">
        <f>'DTC US&amp;CA - P&amp;L'!Z306</f>
        <v>0</v>
      </c>
      <c r="AA338" s="184">
        <f>'DTC US&amp;CA - P&amp;L'!AA306</f>
        <v>0</v>
      </c>
      <c r="AB338" s="184">
        <f>'DTC US&amp;CA - P&amp;L'!AB306</f>
        <v>0</v>
      </c>
      <c r="AC338" s="184">
        <f>'DTC US&amp;CA - P&amp;L'!AC306</f>
        <v>0</v>
      </c>
      <c r="AD338" s="184">
        <f>'DTC US&amp;CA - P&amp;L'!AD306</f>
        <v>0</v>
      </c>
      <c r="AE338" s="184">
        <f>'DTC US&amp;CA - P&amp;L'!AE306</f>
        <v>0</v>
      </c>
      <c r="AF338" s="184">
        <f>'DTC US&amp;CA - P&amp;L'!AF306</f>
        <v>0</v>
      </c>
      <c r="AG338" s="224">
        <f t="shared" si="83"/>
        <v>7</v>
      </c>
    </row>
    <row r="339" outlineLevel="1">
      <c r="A339" s="222" t="s">
        <v>424</v>
      </c>
      <c r="B339" s="184">
        <f>'DTC US&amp;CA - P&amp;L'!B307</f>
        <v>35</v>
      </c>
      <c r="C339" s="184">
        <f>'DTC US&amp;CA - P&amp;L'!C307</f>
        <v>115</v>
      </c>
      <c r="D339" s="184">
        <f>'DTC US&amp;CA - P&amp;L'!D307</f>
        <v>108</v>
      </c>
      <c r="E339" s="184">
        <f>'DTC US&amp;CA - P&amp;L'!E307</f>
        <v>50</v>
      </c>
      <c r="F339" s="184">
        <f>'DTC US&amp;CA - P&amp;L'!F307</f>
        <v>49</v>
      </c>
      <c r="G339" s="184">
        <f>'DTC US&amp;CA - P&amp;L'!G307</f>
        <v>45</v>
      </c>
      <c r="H339" s="184">
        <f>'DTC US&amp;CA - P&amp;L'!H307</f>
        <v>70</v>
      </c>
      <c r="I339" s="184">
        <f>'DTC US&amp;CA - P&amp;L'!I307</f>
        <v>77</v>
      </c>
      <c r="J339" s="184">
        <f>'DTC US&amp;CA - P&amp;L'!J307</f>
        <v>59</v>
      </c>
      <c r="K339" s="184">
        <f>'DTC US&amp;CA - P&amp;L'!K307</f>
        <v>83</v>
      </c>
      <c r="L339" s="184">
        <f>'DTC US&amp;CA - P&amp;L'!L307</f>
        <v>80</v>
      </c>
      <c r="M339" s="184">
        <f>'DTC US&amp;CA - P&amp;L'!M307</f>
        <v>31</v>
      </c>
      <c r="N339" s="184">
        <f>'DTC US&amp;CA - P&amp;L'!N307</f>
        <v>14</v>
      </c>
      <c r="O339" s="184">
        <f>'DTC US&amp;CA - P&amp;L'!O307</f>
        <v>66</v>
      </c>
      <c r="P339" s="184">
        <f>'DTC US&amp;CA - P&amp;L'!P307</f>
        <v>89</v>
      </c>
      <c r="Q339" s="184">
        <f>'DTC US&amp;CA - P&amp;L'!Q307</f>
        <v>85</v>
      </c>
      <c r="R339" s="184">
        <f>'DTC US&amp;CA - P&amp;L'!R307</f>
        <v>50</v>
      </c>
      <c r="S339" s="184">
        <f>'DTC US&amp;CA - P&amp;L'!S307</f>
        <v>49</v>
      </c>
      <c r="T339" s="184">
        <f>'DTC US&amp;CA - P&amp;L'!T307</f>
        <v>29</v>
      </c>
      <c r="U339" s="184">
        <f>'DTC US&amp;CA - P&amp;L'!U307</f>
        <v>55</v>
      </c>
      <c r="V339" s="184">
        <f>'DTC US&amp;CA - P&amp;L'!V307</f>
        <v>65</v>
      </c>
      <c r="W339" s="184">
        <f>'DTC US&amp;CA - P&amp;L'!W307</f>
        <v>31</v>
      </c>
      <c r="X339" s="184">
        <f>'DTC US&amp;CA - P&amp;L'!X307</f>
        <v>76</v>
      </c>
      <c r="Y339" s="184">
        <f>'DTC US&amp;CA - P&amp;L'!Y307</f>
        <v>38</v>
      </c>
      <c r="Z339" s="184">
        <f>'DTC US&amp;CA - P&amp;L'!Z307</f>
        <v>20</v>
      </c>
      <c r="AA339" s="184">
        <f>'DTC US&amp;CA - P&amp;L'!AA307</f>
        <v>36</v>
      </c>
      <c r="AB339" s="184">
        <f>'DTC US&amp;CA - P&amp;L'!AB307</f>
        <v>39</v>
      </c>
      <c r="AC339" s="184">
        <f>'DTC US&amp;CA - P&amp;L'!AC307</f>
        <v>24</v>
      </c>
      <c r="AD339" s="184">
        <f>'DTC US&amp;CA - P&amp;L'!AD307</f>
        <v>55</v>
      </c>
      <c r="AE339" s="184">
        <f>'DTC US&amp;CA - P&amp;L'!AE307</f>
        <v>20</v>
      </c>
      <c r="AF339" s="184">
        <f>'DTC US&amp;CA - P&amp;L'!AF307</f>
        <v>35</v>
      </c>
      <c r="AG339" s="224">
        <f t="shared" si="83"/>
        <v>1678</v>
      </c>
    </row>
    <row r="340" outlineLevel="1">
      <c r="A340" s="222" t="s">
        <v>233</v>
      </c>
      <c r="B340" s="184">
        <f>'DTC US&amp;CA - P&amp;L'!B308</f>
        <v>0</v>
      </c>
      <c r="C340" s="184">
        <f>'DTC US&amp;CA - P&amp;L'!C308</f>
        <v>0</v>
      </c>
      <c r="D340" s="184">
        <f>'DTC US&amp;CA - P&amp;L'!D308</f>
        <v>0</v>
      </c>
      <c r="E340" s="184">
        <f>'DTC US&amp;CA - P&amp;L'!E308</f>
        <v>0</v>
      </c>
      <c r="F340" s="184">
        <f>'DTC US&amp;CA - P&amp;L'!F308</f>
        <v>0</v>
      </c>
      <c r="G340" s="184">
        <f>'DTC US&amp;CA - P&amp;L'!G308</f>
        <v>0</v>
      </c>
      <c r="H340" s="184">
        <f>'DTC US&amp;CA - P&amp;L'!H308</f>
        <v>1</v>
      </c>
      <c r="I340" s="184">
        <f>'DTC US&amp;CA - P&amp;L'!I308</f>
        <v>1</v>
      </c>
      <c r="J340" s="184">
        <f>'DTC US&amp;CA - P&amp;L'!J308</f>
        <v>0</v>
      </c>
      <c r="K340" s="184">
        <f>'DTC US&amp;CA - P&amp;L'!K308</f>
        <v>0</v>
      </c>
      <c r="L340" s="184">
        <f>'DTC US&amp;CA - P&amp;L'!L308</f>
        <v>0</v>
      </c>
      <c r="M340" s="184">
        <f>'DTC US&amp;CA - P&amp;L'!M308</f>
        <v>1</v>
      </c>
      <c r="N340" s="184">
        <f>'DTC US&amp;CA - P&amp;L'!N308</f>
        <v>0</v>
      </c>
      <c r="O340" s="184">
        <f>'DTC US&amp;CA - P&amp;L'!O308</f>
        <v>0</v>
      </c>
      <c r="P340" s="184">
        <f>'DTC US&amp;CA - P&amp;L'!P308</f>
        <v>0</v>
      </c>
      <c r="Q340" s="184">
        <f>'DTC US&amp;CA - P&amp;L'!Q308</f>
        <v>0</v>
      </c>
      <c r="R340" s="184">
        <f>'DTC US&amp;CA - P&amp;L'!R308</f>
        <v>0</v>
      </c>
      <c r="S340" s="184">
        <f>'DTC US&amp;CA - P&amp;L'!S308</f>
        <v>0</v>
      </c>
      <c r="T340" s="184">
        <f>'DTC US&amp;CA - P&amp;L'!T308</f>
        <v>0</v>
      </c>
      <c r="U340" s="184">
        <f>'DTC US&amp;CA - P&amp;L'!U308</f>
        <v>0</v>
      </c>
      <c r="V340" s="184">
        <f>'DTC US&amp;CA - P&amp;L'!V308</f>
        <v>0</v>
      </c>
      <c r="W340" s="184">
        <f>'DTC US&amp;CA - P&amp;L'!W308</f>
        <v>0</v>
      </c>
      <c r="X340" s="184">
        <f>'DTC US&amp;CA - P&amp;L'!X308</f>
        <v>0</v>
      </c>
      <c r="Y340" s="184">
        <f>'DTC US&amp;CA - P&amp;L'!Y308</f>
        <v>0</v>
      </c>
      <c r="Z340" s="184">
        <f>'DTC US&amp;CA - P&amp;L'!Z308</f>
        <v>0</v>
      </c>
      <c r="AA340" s="184">
        <f>'DTC US&amp;CA - P&amp;L'!AA308</f>
        <v>0</v>
      </c>
      <c r="AB340" s="184">
        <f>'DTC US&amp;CA - P&amp;L'!AB308</f>
        <v>0</v>
      </c>
      <c r="AC340" s="184">
        <f>'DTC US&amp;CA - P&amp;L'!AC308</f>
        <v>0</v>
      </c>
      <c r="AD340" s="184">
        <f>'DTC US&amp;CA - P&amp;L'!AD308</f>
        <v>0</v>
      </c>
      <c r="AE340" s="184">
        <f>'DTC US&amp;CA - P&amp;L'!AE308</f>
        <v>0</v>
      </c>
      <c r="AF340" s="184">
        <f>'DTC US&amp;CA - P&amp;L'!AF308</f>
        <v>0</v>
      </c>
      <c r="AG340" s="224">
        <f t="shared" si="83"/>
        <v>3</v>
      </c>
    </row>
    <row r="341">
      <c r="A341" s="228" t="s">
        <v>234</v>
      </c>
      <c r="B341" s="227">
        <f t="shared" ref="B341:AF341" si="84">SUM(B329:B340)</f>
        <v>36</v>
      </c>
      <c r="C341" s="227">
        <f t="shared" si="84"/>
        <v>122</v>
      </c>
      <c r="D341" s="227">
        <f t="shared" si="84"/>
        <v>114</v>
      </c>
      <c r="E341" s="227">
        <f t="shared" si="84"/>
        <v>50</v>
      </c>
      <c r="F341" s="227">
        <f t="shared" si="84"/>
        <v>57</v>
      </c>
      <c r="G341" s="227">
        <f t="shared" si="84"/>
        <v>50</v>
      </c>
      <c r="H341" s="227">
        <f t="shared" si="84"/>
        <v>80</v>
      </c>
      <c r="I341" s="227">
        <f t="shared" si="84"/>
        <v>83</v>
      </c>
      <c r="J341" s="227">
        <f t="shared" si="84"/>
        <v>61</v>
      </c>
      <c r="K341" s="227">
        <f t="shared" si="84"/>
        <v>85</v>
      </c>
      <c r="L341" s="227">
        <f t="shared" si="84"/>
        <v>82</v>
      </c>
      <c r="M341" s="227">
        <f t="shared" si="84"/>
        <v>42</v>
      </c>
      <c r="N341" s="227">
        <f t="shared" si="84"/>
        <v>16</v>
      </c>
      <c r="O341" s="227">
        <f t="shared" si="84"/>
        <v>77</v>
      </c>
      <c r="P341" s="227">
        <f t="shared" si="84"/>
        <v>89</v>
      </c>
      <c r="Q341" s="227">
        <f t="shared" si="84"/>
        <v>85</v>
      </c>
      <c r="R341" s="227">
        <f t="shared" si="84"/>
        <v>53</v>
      </c>
      <c r="S341" s="227">
        <f t="shared" si="84"/>
        <v>51</v>
      </c>
      <c r="T341" s="227">
        <f t="shared" si="84"/>
        <v>34</v>
      </c>
      <c r="U341" s="227">
        <f t="shared" si="84"/>
        <v>57</v>
      </c>
      <c r="V341" s="227">
        <f t="shared" si="84"/>
        <v>70</v>
      </c>
      <c r="W341" s="227">
        <f t="shared" si="84"/>
        <v>34</v>
      </c>
      <c r="X341" s="227">
        <f t="shared" si="84"/>
        <v>77</v>
      </c>
      <c r="Y341" s="227">
        <f t="shared" si="84"/>
        <v>41</v>
      </c>
      <c r="Z341" s="227">
        <f t="shared" si="84"/>
        <v>22</v>
      </c>
      <c r="AA341" s="227">
        <f t="shared" si="84"/>
        <v>39</v>
      </c>
      <c r="AB341" s="227">
        <f t="shared" si="84"/>
        <v>45</v>
      </c>
      <c r="AC341" s="227">
        <f t="shared" si="84"/>
        <v>27</v>
      </c>
      <c r="AD341" s="227">
        <f t="shared" si="84"/>
        <v>61</v>
      </c>
      <c r="AE341" s="227">
        <f t="shared" si="84"/>
        <v>20</v>
      </c>
      <c r="AF341" s="227">
        <f t="shared" si="84"/>
        <v>37</v>
      </c>
      <c r="AG341" s="224">
        <f t="shared" si="83"/>
        <v>1797</v>
      </c>
    </row>
    <row r="342">
      <c r="A342" s="127"/>
      <c r="B342" s="120"/>
      <c r="C342" s="120"/>
      <c r="D342" s="120"/>
      <c r="E342" s="120"/>
      <c r="F342" s="120"/>
      <c r="G342" s="120"/>
      <c r="H342" s="120"/>
      <c r="I342" s="120"/>
      <c r="J342" s="120"/>
      <c r="K342" s="120"/>
      <c r="L342" s="120"/>
      <c r="M342" s="120"/>
      <c r="N342" s="120"/>
      <c r="O342" s="120"/>
      <c r="P342" s="120"/>
      <c r="Q342" s="120"/>
      <c r="R342" s="120"/>
      <c r="S342" s="120"/>
      <c r="T342" s="120"/>
      <c r="U342" s="120"/>
      <c r="V342" s="120"/>
      <c r="W342" s="120"/>
      <c r="X342" s="120"/>
      <c r="Y342" s="120"/>
      <c r="Z342" s="120"/>
      <c r="AA342" s="120"/>
      <c r="AB342" s="120"/>
      <c r="AC342" s="120"/>
      <c r="AD342" s="120"/>
      <c r="AE342" s="120"/>
      <c r="AF342" s="120"/>
      <c r="AG342" s="229"/>
    </row>
    <row r="343">
      <c r="A343" s="222" t="s">
        <v>425</v>
      </c>
      <c r="B343" s="223"/>
      <c r="C343" s="223"/>
      <c r="D343" s="223"/>
      <c r="E343" s="223"/>
      <c r="F343" s="223"/>
      <c r="G343" s="223"/>
      <c r="H343" s="223"/>
      <c r="I343" s="223"/>
      <c r="J343" s="223"/>
      <c r="K343" s="223"/>
      <c r="L343" s="223"/>
      <c r="M343" s="223"/>
      <c r="N343" s="223"/>
      <c r="O343" s="223"/>
      <c r="P343" s="223"/>
      <c r="Q343" s="223"/>
      <c r="R343" s="223"/>
      <c r="S343" s="223"/>
      <c r="T343" s="223"/>
      <c r="U343" s="223"/>
      <c r="V343" s="223"/>
      <c r="W343" s="223"/>
      <c r="X343" s="223"/>
      <c r="Y343" s="223"/>
      <c r="Z343" s="223"/>
      <c r="AA343" s="223"/>
      <c r="AB343" s="223"/>
      <c r="AC343" s="223"/>
      <c r="AD343" s="223"/>
      <c r="AE343" s="223"/>
      <c r="AF343" s="223"/>
      <c r="AG343" s="229"/>
    </row>
    <row r="344" outlineLevel="1">
      <c r="A344" s="222" t="s">
        <v>337</v>
      </c>
      <c r="B344" s="204">
        <f>'DTC EU - P&amp;L'!B312</f>
        <v>0</v>
      </c>
      <c r="C344" s="204">
        <f>'DTC EU - P&amp;L'!C312</f>
        <v>1</v>
      </c>
      <c r="D344" s="204">
        <f>'DTC EU - P&amp;L'!D312</f>
        <v>0</v>
      </c>
      <c r="E344" s="204">
        <f>'DTC EU - P&amp;L'!E312</f>
        <v>0</v>
      </c>
      <c r="F344" s="204">
        <f>'DTC EU - P&amp;L'!F312</f>
        <v>1</v>
      </c>
      <c r="G344" s="204">
        <f>'DTC EU - P&amp;L'!G312</f>
        <v>0</v>
      </c>
      <c r="H344" s="204">
        <f>'DTC EU - P&amp;L'!H312</f>
        <v>0</v>
      </c>
      <c r="I344" s="204">
        <f>'DTC EU - P&amp;L'!I312</f>
        <v>0</v>
      </c>
      <c r="J344" s="204">
        <f>'DTC EU - P&amp;L'!J312</f>
        <v>0</v>
      </c>
      <c r="K344" s="204">
        <f>'DTC EU - P&amp;L'!K312</f>
        <v>0</v>
      </c>
      <c r="L344" s="204">
        <f>'DTC EU - P&amp;L'!L312</f>
        <v>0</v>
      </c>
      <c r="M344" s="204">
        <f>'DTC EU - P&amp;L'!M312</f>
        <v>0</v>
      </c>
      <c r="N344" s="204">
        <f>'DTC EU - P&amp;L'!N312</f>
        <v>0</v>
      </c>
      <c r="O344" s="204">
        <f>'DTC EU - P&amp;L'!O312</f>
        <v>0</v>
      </c>
      <c r="P344" s="204">
        <f>'DTC EU - P&amp;L'!P312</f>
        <v>0</v>
      </c>
      <c r="Q344" s="204">
        <f>'DTC EU - P&amp;L'!Q312</f>
        <v>0</v>
      </c>
      <c r="R344" s="204">
        <f>'DTC EU - P&amp;L'!R312</f>
        <v>0</v>
      </c>
      <c r="S344" s="204">
        <f>'DTC EU - P&amp;L'!S312</f>
        <v>0</v>
      </c>
      <c r="T344" s="204">
        <f>'DTC EU - P&amp;L'!T312</f>
        <v>0</v>
      </c>
      <c r="U344" s="204">
        <f>'DTC EU - P&amp;L'!U312</f>
        <v>0</v>
      </c>
      <c r="V344" s="204">
        <f>'DTC EU - P&amp;L'!V312</f>
        <v>0</v>
      </c>
      <c r="W344" s="204">
        <f>'DTC EU - P&amp;L'!W312</f>
        <v>0</v>
      </c>
      <c r="X344" s="204">
        <f>'DTC EU - P&amp;L'!X312</f>
        <v>0</v>
      </c>
      <c r="Y344" s="204">
        <f>'DTC EU - P&amp;L'!Y312</f>
        <v>0</v>
      </c>
      <c r="Z344" s="204">
        <f>'DTC EU - P&amp;L'!Z312</f>
        <v>0</v>
      </c>
      <c r="AA344" s="204">
        <f>'DTC EU - P&amp;L'!AA312</f>
        <v>1</v>
      </c>
      <c r="AB344" s="204">
        <f>'DTC EU - P&amp;L'!AB312</f>
        <v>0</v>
      </c>
      <c r="AC344" s="204">
        <f>'DTC EU - P&amp;L'!AC312</f>
        <v>0</v>
      </c>
      <c r="AD344" s="204">
        <f>'DTC EU - P&amp;L'!AD312</f>
        <v>0</v>
      </c>
      <c r="AE344" s="204">
        <f>'DTC EU - P&amp;L'!AE312</f>
        <v>0</v>
      </c>
      <c r="AF344" s="204">
        <f>'DTC EU - P&amp;L'!AF312</f>
        <v>0</v>
      </c>
      <c r="AG344" s="224">
        <f t="shared" ref="AG344:AG356" si="85">SUM(B344:AF344)</f>
        <v>3</v>
      </c>
    </row>
    <row r="345" outlineLevel="1">
      <c r="A345" s="222" t="s">
        <v>338</v>
      </c>
      <c r="B345" s="204">
        <f>'DTC EU - P&amp;L'!B313</f>
        <v>0</v>
      </c>
      <c r="C345" s="204">
        <f>'DTC EU - P&amp;L'!C313</f>
        <v>1</v>
      </c>
      <c r="D345" s="204">
        <f>'DTC EU - P&amp;L'!D313</f>
        <v>0</v>
      </c>
      <c r="E345" s="204">
        <f>'DTC EU - P&amp;L'!E313</f>
        <v>0</v>
      </c>
      <c r="F345" s="204">
        <f>'DTC EU - P&amp;L'!F313</f>
        <v>2</v>
      </c>
      <c r="G345" s="204">
        <f>'DTC EU - P&amp;L'!G313</f>
        <v>0</v>
      </c>
      <c r="H345" s="204">
        <f>'DTC EU - P&amp;L'!H313</f>
        <v>0</v>
      </c>
      <c r="I345" s="204">
        <f>'DTC EU - P&amp;L'!I313</f>
        <v>0</v>
      </c>
      <c r="J345" s="204">
        <f>'DTC EU - P&amp;L'!J313</f>
        <v>0</v>
      </c>
      <c r="K345" s="204">
        <f>'DTC EU - P&amp;L'!K313</f>
        <v>0</v>
      </c>
      <c r="L345" s="204">
        <f>'DTC EU - P&amp;L'!L313</f>
        <v>0</v>
      </c>
      <c r="M345" s="204">
        <f>'DTC EU - P&amp;L'!M313</f>
        <v>0</v>
      </c>
      <c r="N345" s="204">
        <f>'DTC EU - P&amp;L'!N313</f>
        <v>0</v>
      </c>
      <c r="O345" s="204">
        <f>'DTC EU - P&amp;L'!O313</f>
        <v>0</v>
      </c>
      <c r="P345" s="204">
        <f>'DTC EU - P&amp;L'!P313</f>
        <v>0</v>
      </c>
      <c r="Q345" s="204">
        <f>'DTC EU - P&amp;L'!Q313</f>
        <v>0</v>
      </c>
      <c r="R345" s="204">
        <f>'DTC EU - P&amp;L'!R313</f>
        <v>0</v>
      </c>
      <c r="S345" s="204">
        <f>'DTC EU - P&amp;L'!S313</f>
        <v>0</v>
      </c>
      <c r="T345" s="204">
        <f>'DTC EU - P&amp;L'!T313</f>
        <v>0</v>
      </c>
      <c r="U345" s="204">
        <f>'DTC EU - P&amp;L'!U313</f>
        <v>0</v>
      </c>
      <c r="V345" s="204">
        <f>'DTC EU - P&amp;L'!V313</f>
        <v>0</v>
      </c>
      <c r="W345" s="204">
        <f>'DTC EU - P&amp;L'!W313</f>
        <v>1</v>
      </c>
      <c r="X345" s="204">
        <f>'DTC EU - P&amp;L'!X313</f>
        <v>0</v>
      </c>
      <c r="Y345" s="204">
        <f>'DTC EU - P&amp;L'!Y313</f>
        <v>0</v>
      </c>
      <c r="Z345" s="204">
        <f>'DTC EU - P&amp;L'!Z313</f>
        <v>0</v>
      </c>
      <c r="AA345" s="204">
        <f>'DTC EU - P&amp;L'!AA313</f>
        <v>1</v>
      </c>
      <c r="AB345" s="204">
        <f>'DTC EU - P&amp;L'!AB313</f>
        <v>0</v>
      </c>
      <c r="AC345" s="204">
        <f>'DTC EU - P&amp;L'!AC313</f>
        <v>0</v>
      </c>
      <c r="AD345" s="204">
        <f>'DTC EU - P&amp;L'!AD313</f>
        <v>0</v>
      </c>
      <c r="AE345" s="204">
        <f>'DTC EU - P&amp;L'!AE313</f>
        <v>0</v>
      </c>
      <c r="AF345" s="204">
        <f>'DTC EU - P&amp;L'!AF313</f>
        <v>0</v>
      </c>
      <c r="AG345" s="224">
        <f t="shared" si="85"/>
        <v>5</v>
      </c>
    </row>
    <row r="346" outlineLevel="1">
      <c r="A346" s="222" t="s">
        <v>426</v>
      </c>
      <c r="B346" s="204">
        <f>'DTC EU - P&amp;L'!B314</f>
        <v>0</v>
      </c>
      <c r="C346" s="204">
        <f>'DTC EU - P&amp;L'!C314</f>
        <v>1</v>
      </c>
      <c r="D346" s="204">
        <f>'DTC EU - P&amp;L'!D314</f>
        <v>0</v>
      </c>
      <c r="E346" s="204">
        <f>'DTC EU - P&amp;L'!E314</f>
        <v>0</v>
      </c>
      <c r="F346" s="204">
        <f>'DTC EU - P&amp;L'!F314</f>
        <v>0</v>
      </c>
      <c r="G346" s="204">
        <f>'DTC EU - P&amp;L'!G314</f>
        <v>0</v>
      </c>
      <c r="H346" s="204">
        <f>'DTC EU - P&amp;L'!H314</f>
        <v>0</v>
      </c>
      <c r="I346" s="204">
        <f>'DTC EU - P&amp;L'!I314</f>
        <v>0</v>
      </c>
      <c r="J346" s="204">
        <f>'DTC EU - P&amp;L'!J314</f>
        <v>0</v>
      </c>
      <c r="K346" s="204">
        <f>'DTC EU - P&amp;L'!K314</f>
        <v>0</v>
      </c>
      <c r="L346" s="204">
        <f>'DTC EU - P&amp;L'!L314</f>
        <v>0</v>
      </c>
      <c r="M346" s="204">
        <f>'DTC EU - P&amp;L'!M314</f>
        <v>0</v>
      </c>
      <c r="N346" s="204">
        <f>'DTC EU - P&amp;L'!N314</f>
        <v>0</v>
      </c>
      <c r="O346" s="204">
        <f>'DTC EU - P&amp;L'!O314</f>
        <v>0</v>
      </c>
      <c r="P346" s="204">
        <f>'DTC EU - P&amp;L'!P314</f>
        <v>0</v>
      </c>
      <c r="Q346" s="204">
        <f>'DTC EU - P&amp;L'!Q314</f>
        <v>0</v>
      </c>
      <c r="R346" s="204">
        <f>'DTC EU - P&amp;L'!R314</f>
        <v>0</v>
      </c>
      <c r="S346" s="204">
        <f>'DTC EU - P&amp;L'!S314</f>
        <v>0</v>
      </c>
      <c r="T346" s="204">
        <f>'DTC EU - P&amp;L'!T314</f>
        <v>0</v>
      </c>
      <c r="U346" s="204">
        <f>'DTC EU - P&amp;L'!U314</f>
        <v>0</v>
      </c>
      <c r="V346" s="204">
        <f>'DTC EU - P&amp;L'!V314</f>
        <v>0</v>
      </c>
      <c r="W346" s="204">
        <f>'DTC EU - P&amp;L'!W314</f>
        <v>0</v>
      </c>
      <c r="X346" s="204">
        <f>'DTC EU - P&amp;L'!X314</f>
        <v>0</v>
      </c>
      <c r="Y346" s="204">
        <f>'DTC EU - P&amp;L'!Y314</f>
        <v>0</v>
      </c>
      <c r="Z346" s="204">
        <f>'DTC EU - P&amp;L'!Z314</f>
        <v>0</v>
      </c>
      <c r="AA346" s="204">
        <f>'DTC EU - P&amp;L'!AA314</f>
        <v>1</v>
      </c>
      <c r="AB346" s="204">
        <f>'DTC EU - P&amp;L'!AB314</f>
        <v>0</v>
      </c>
      <c r="AC346" s="204">
        <f>'DTC EU - P&amp;L'!AC314</f>
        <v>0</v>
      </c>
      <c r="AD346" s="204">
        <f>'DTC EU - P&amp;L'!AD314</f>
        <v>0</v>
      </c>
      <c r="AE346" s="204">
        <f>'DTC EU - P&amp;L'!AE314</f>
        <v>0</v>
      </c>
      <c r="AF346" s="204">
        <f>'DTC EU - P&amp;L'!AF314</f>
        <v>0</v>
      </c>
      <c r="AG346" s="224">
        <f t="shared" si="85"/>
        <v>2</v>
      </c>
    </row>
    <row r="347" outlineLevel="1">
      <c r="A347" s="222" t="s">
        <v>427</v>
      </c>
      <c r="B347" s="204">
        <f>'DTC EU - P&amp;L'!B315</f>
        <v>0</v>
      </c>
      <c r="C347" s="204">
        <f>'DTC EU - P&amp;L'!C315</f>
        <v>0</v>
      </c>
      <c r="D347" s="204">
        <f>'DTC EU - P&amp;L'!D315</f>
        <v>0</v>
      </c>
      <c r="E347" s="204">
        <f>'DTC EU - P&amp;L'!E315</f>
        <v>0</v>
      </c>
      <c r="F347" s="204">
        <f>'DTC EU - P&amp;L'!F315</f>
        <v>0</v>
      </c>
      <c r="G347" s="204">
        <f>'DTC EU - P&amp;L'!G315</f>
        <v>0</v>
      </c>
      <c r="H347" s="204">
        <f>'DTC EU - P&amp;L'!H315</f>
        <v>0</v>
      </c>
      <c r="I347" s="204">
        <f>'DTC EU - P&amp;L'!I315</f>
        <v>0</v>
      </c>
      <c r="J347" s="204">
        <f>'DTC EU - P&amp;L'!J315</f>
        <v>0</v>
      </c>
      <c r="K347" s="204">
        <f>'DTC EU - P&amp;L'!K315</f>
        <v>0</v>
      </c>
      <c r="L347" s="204">
        <f>'DTC EU - P&amp;L'!L315</f>
        <v>0</v>
      </c>
      <c r="M347" s="204">
        <f>'DTC EU - P&amp;L'!M315</f>
        <v>0</v>
      </c>
      <c r="N347" s="204">
        <f>'DTC EU - P&amp;L'!N315</f>
        <v>0</v>
      </c>
      <c r="O347" s="204">
        <f>'DTC EU - P&amp;L'!O315</f>
        <v>0</v>
      </c>
      <c r="P347" s="204">
        <f>'DTC EU - P&amp;L'!P315</f>
        <v>0</v>
      </c>
      <c r="Q347" s="204">
        <f>'DTC EU - P&amp;L'!Q315</f>
        <v>0</v>
      </c>
      <c r="R347" s="204">
        <f>'DTC EU - P&amp;L'!R315</f>
        <v>0</v>
      </c>
      <c r="S347" s="204">
        <f>'DTC EU - P&amp;L'!S315</f>
        <v>0</v>
      </c>
      <c r="T347" s="204">
        <f>'DTC EU - P&amp;L'!T315</f>
        <v>0</v>
      </c>
      <c r="U347" s="204">
        <f>'DTC EU - P&amp;L'!U315</f>
        <v>0</v>
      </c>
      <c r="V347" s="204">
        <f>'DTC EU - P&amp;L'!V315</f>
        <v>0</v>
      </c>
      <c r="W347" s="204">
        <f>'DTC EU - P&amp;L'!W315</f>
        <v>0</v>
      </c>
      <c r="X347" s="204">
        <f>'DTC EU - P&amp;L'!X315</f>
        <v>0</v>
      </c>
      <c r="Y347" s="204">
        <f>'DTC EU - P&amp;L'!Y315</f>
        <v>0</v>
      </c>
      <c r="Z347" s="204">
        <f>'DTC EU - P&amp;L'!Z315</f>
        <v>0</v>
      </c>
      <c r="AA347" s="204">
        <f>'DTC EU - P&amp;L'!AA315</f>
        <v>0</v>
      </c>
      <c r="AB347" s="204">
        <f>'DTC EU - P&amp;L'!AB315</f>
        <v>0</v>
      </c>
      <c r="AC347" s="204">
        <f>'DTC EU - P&amp;L'!AC315</f>
        <v>0</v>
      </c>
      <c r="AD347" s="204">
        <f>'DTC EU - P&amp;L'!AD315</f>
        <v>0</v>
      </c>
      <c r="AE347" s="204">
        <f>'DTC EU - P&amp;L'!AE315</f>
        <v>0</v>
      </c>
      <c r="AF347" s="204">
        <f>'DTC EU - P&amp;L'!AF315</f>
        <v>0</v>
      </c>
      <c r="AG347" s="224">
        <f t="shared" si="85"/>
        <v>0</v>
      </c>
    </row>
    <row r="348" outlineLevel="1">
      <c r="A348" s="222" t="s">
        <v>428</v>
      </c>
      <c r="B348" s="204">
        <f>'DTC EU - P&amp;L'!B316</f>
        <v>0</v>
      </c>
      <c r="C348" s="204">
        <f>'DTC EU - P&amp;L'!C316</f>
        <v>0</v>
      </c>
      <c r="D348" s="204">
        <f>'DTC EU - P&amp;L'!D316</f>
        <v>0</v>
      </c>
      <c r="E348" s="204">
        <f>'DTC EU - P&amp;L'!E316</f>
        <v>0</v>
      </c>
      <c r="F348" s="204">
        <f>'DTC EU - P&amp;L'!F316</f>
        <v>0</v>
      </c>
      <c r="G348" s="204">
        <f>'DTC EU - P&amp;L'!G316</f>
        <v>0</v>
      </c>
      <c r="H348" s="204">
        <f>'DTC EU - P&amp;L'!H316</f>
        <v>0</v>
      </c>
      <c r="I348" s="204">
        <f>'DTC EU - P&amp;L'!I316</f>
        <v>0</v>
      </c>
      <c r="J348" s="204">
        <f>'DTC EU - P&amp;L'!J316</f>
        <v>0</v>
      </c>
      <c r="K348" s="204">
        <f>'DTC EU - P&amp;L'!K316</f>
        <v>0</v>
      </c>
      <c r="L348" s="204">
        <f>'DTC EU - P&amp;L'!L316</f>
        <v>0</v>
      </c>
      <c r="M348" s="204">
        <f>'DTC EU - P&amp;L'!M316</f>
        <v>0</v>
      </c>
      <c r="N348" s="204">
        <f>'DTC EU - P&amp;L'!N316</f>
        <v>0</v>
      </c>
      <c r="O348" s="204">
        <f>'DTC EU - P&amp;L'!O316</f>
        <v>0</v>
      </c>
      <c r="P348" s="204">
        <f>'DTC EU - P&amp;L'!P316</f>
        <v>0</v>
      </c>
      <c r="Q348" s="204">
        <f>'DTC EU - P&amp;L'!Q316</f>
        <v>0</v>
      </c>
      <c r="R348" s="204">
        <f>'DTC EU - P&amp;L'!R316</f>
        <v>0</v>
      </c>
      <c r="S348" s="204">
        <f>'DTC EU - P&amp;L'!S316</f>
        <v>0</v>
      </c>
      <c r="T348" s="204">
        <f>'DTC EU - P&amp;L'!T316</f>
        <v>0</v>
      </c>
      <c r="U348" s="204">
        <f>'DTC EU - P&amp;L'!U316</f>
        <v>0</v>
      </c>
      <c r="V348" s="204">
        <f>'DTC EU - P&amp;L'!V316</f>
        <v>0</v>
      </c>
      <c r="W348" s="204">
        <f>'DTC EU - P&amp;L'!W316</f>
        <v>0</v>
      </c>
      <c r="X348" s="204">
        <f>'DTC EU - P&amp;L'!X316</f>
        <v>0</v>
      </c>
      <c r="Y348" s="204">
        <f>'DTC EU - P&amp;L'!Y316</f>
        <v>0</v>
      </c>
      <c r="Z348" s="204">
        <f>'DTC EU - P&amp;L'!Z316</f>
        <v>0</v>
      </c>
      <c r="AA348" s="204">
        <f>'DTC EU - P&amp;L'!AA316</f>
        <v>0</v>
      </c>
      <c r="AB348" s="204">
        <f>'DTC EU - P&amp;L'!AB316</f>
        <v>0</v>
      </c>
      <c r="AC348" s="204">
        <f>'DTC EU - P&amp;L'!AC316</f>
        <v>0</v>
      </c>
      <c r="AD348" s="204">
        <f>'DTC EU - P&amp;L'!AD316</f>
        <v>0</v>
      </c>
      <c r="AE348" s="204">
        <f>'DTC EU - P&amp;L'!AE316</f>
        <v>0</v>
      </c>
      <c r="AF348" s="204">
        <f>'DTC EU - P&amp;L'!AF316</f>
        <v>0</v>
      </c>
      <c r="AG348" s="224">
        <f t="shared" si="85"/>
        <v>0</v>
      </c>
    </row>
    <row r="349" outlineLevel="1">
      <c r="A349" s="222" t="s">
        <v>429</v>
      </c>
      <c r="B349" s="204">
        <f>'DTC EU - P&amp;L'!B317</f>
        <v>0</v>
      </c>
      <c r="C349" s="204">
        <f>'DTC EU - P&amp;L'!C317</f>
        <v>0</v>
      </c>
      <c r="D349" s="204">
        <f>'DTC EU - P&amp;L'!D317</f>
        <v>0</v>
      </c>
      <c r="E349" s="204">
        <f>'DTC EU - P&amp;L'!E317</f>
        <v>0</v>
      </c>
      <c r="F349" s="204">
        <f>'DTC EU - P&amp;L'!F317</f>
        <v>0</v>
      </c>
      <c r="G349" s="204">
        <f>'DTC EU - P&amp;L'!G317</f>
        <v>0</v>
      </c>
      <c r="H349" s="204">
        <f>'DTC EU - P&amp;L'!H317</f>
        <v>0</v>
      </c>
      <c r="I349" s="204">
        <f>'DTC EU - P&amp;L'!I317</f>
        <v>0</v>
      </c>
      <c r="J349" s="204">
        <f>'DTC EU - P&amp;L'!J317</f>
        <v>0</v>
      </c>
      <c r="K349" s="204">
        <f>'DTC EU - P&amp;L'!K317</f>
        <v>0</v>
      </c>
      <c r="L349" s="204">
        <f>'DTC EU - P&amp;L'!L317</f>
        <v>0</v>
      </c>
      <c r="M349" s="204">
        <f>'DTC EU - P&amp;L'!M317</f>
        <v>0</v>
      </c>
      <c r="N349" s="204">
        <f>'DTC EU - P&amp;L'!N317</f>
        <v>0</v>
      </c>
      <c r="O349" s="204">
        <f>'DTC EU - P&amp;L'!O317</f>
        <v>0</v>
      </c>
      <c r="P349" s="204">
        <f>'DTC EU - P&amp;L'!P317</f>
        <v>0</v>
      </c>
      <c r="Q349" s="204">
        <f>'DTC EU - P&amp;L'!Q317</f>
        <v>0</v>
      </c>
      <c r="R349" s="204">
        <f>'DTC EU - P&amp;L'!R317</f>
        <v>0</v>
      </c>
      <c r="S349" s="204">
        <f>'DTC EU - P&amp;L'!S317</f>
        <v>0</v>
      </c>
      <c r="T349" s="204">
        <f>'DTC EU - P&amp;L'!T317</f>
        <v>0</v>
      </c>
      <c r="U349" s="204">
        <f>'DTC EU - P&amp;L'!U317</f>
        <v>0</v>
      </c>
      <c r="V349" s="204">
        <f>'DTC EU - P&amp;L'!V317</f>
        <v>0</v>
      </c>
      <c r="W349" s="204">
        <f>'DTC EU - P&amp;L'!W317</f>
        <v>0</v>
      </c>
      <c r="X349" s="204">
        <f>'DTC EU - P&amp;L'!X317</f>
        <v>0</v>
      </c>
      <c r="Y349" s="204">
        <f>'DTC EU - P&amp;L'!Y317</f>
        <v>0</v>
      </c>
      <c r="Z349" s="204">
        <f>'DTC EU - P&amp;L'!Z317</f>
        <v>0</v>
      </c>
      <c r="AA349" s="204">
        <f>'DTC EU - P&amp;L'!AA317</f>
        <v>0</v>
      </c>
      <c r="AB349" s="204">
        <f>'DTC EU - P&amp;L'!AB317</f>
        <v>0</v>
      </c>
      <c r="AC349" s="204">
        <f>'DTC EU - P&amp;L'!AC317</f>
        <v>0</v>
      </c>
      <c r="AD349" s="204">
        <f>'DTC EU - P&amp;L'!AD317</f>
        <v>0</v>
      </c>
      <c r="AE349" s="204">
        <f>'DTC EU - P&amp;L'!AE317</f>
        <v>0</v>
      </c>
      <c r="AF349" s="204">
        <f>'DTC EU - P&amp;L'!AF317</f>
        <v>0</v>
      </c>
      <c r="AG349" s="224">
        <f t="shared" si="85"/>
        <v>0</v>
      </c>
    </row>
    <row r="350" outlineLevel="1">
      <c r="A350" s="222" t="s">
        <v>430</v>
      </c>
      <c r="B350" s="204">
        <f>'DTC EU - P&amp;L'!B318</f>
        <v>0</v>
      </c>
      <c r="C350" s="204">
        <f>'DTC EU - P&amp;L'!C318</f>
        <v>0</v>
      </c>
      <c r="D350" s="204">
        <f>'DTC EU - P&amp;L'!D318</f>
        <v>0</v>
      </c>
      <c r="E350" s="204">
        <f>'DTC EU - P&amp;L'!E318</f>
        <v>0</v>
      </c>
      <c r="F350" s="204">
        <f>'DTC EU - P&amp;L'!F318</f>
        <v>0</v>
      </c>
      <c r="G350" s="204">
        <f>'DTC EU - P&amp;L'!G318</f>
        <v>0</v>
      </c>
      <c r="H350" s="204">
        <f>'DTC EU - P&amp;L'!H318</f>
        <v>0</v>
      </c>
      <c r="I350" s="204">
        <f>'DTC EU - P&amp;L'!I318</f>
        <v>0</v>
      </c>
      <c r="J350" s="204">
        <f>'DTC EU - P&amp;L'!J318</f>
        <v>0</v>
      </c>
      <c r="K350" s="204">
        <f>'DTC EU - P&amp;L'!K318</f>
        <v>0</v>
      </c>
      <c r="L350" s="204">
        <f>'DTC EU - P&amp;L'!L318</f>
        <v>0</v>
      </c>
      <c r="M350" s="204">
        <f>'DTC EU - P&amp;L'!M318</f>
        <v>0</v>
      </c>
      <c r="N350" s="204">
        <f>'DTC EU - P&amp;L'!N318</f>
        <v>0</v>
      </c>
      <c r="O350" s="204">
        <f>'DTC EU - P&amp;L'!O318</f>
        <v>0</v>
      </c>
      <c r="P350" s="204">
        <f>'DTC EU - P&amp;L'!P318</f>
        <v>0</v>
      </c>
      <c r="Q350" s="204">
        <f>'DTC EU - P&amp;L'!Q318</f>
        <v>0</v>
      </c>
      <c r="R350" s="204">
        <f>'DTC EU - P&amp;L'!R318</f>
        <v>0</v>
      </c>
      <c r="S350" s="204">
        <f>'DTC EU - P&amp;L'!S318</f>
        <v>0</v>
      </c>
      <c r="T350" s="204">
        <f>'DTC EU - P&amp;L'!T318</f>
        <v>0</v>
      </c>
      <c r="U350" s="204">
        <f>'DTC EU - P&amp;L'!U318</f>
        <v>0</v>
      </c>
      <c r="V350" s="204">
        <f>'DTC EU - P&amp;L'!V318</f>
        <v>0</v>
      </c>
      <c r="W350" s="204">
        <f>'DTC EU - P&amp;L'!W318</f>
        <v>0</v>
      </c>
      <c r="X350" s="204">
        <f>'DTC EU - P&amp;L'!X318</f>
        <v>0</v>
      </c>
      <c r="Y350" s="204">
        <f>'DTC EU - P&amp;L'!Y318</f>
        <v>0</v>
      </c>
      <c r="Z350" s="204">
        <f>'DTC EU - P&amp;L'!Z318</f>
        <v>0</v>
      </c>
      <c r="AA350" s="204">
        <f>'DTC EU - P&amp;L'!AA318</f>
        <v>0</v>
      </c>
      <c r="AB350" s="204">
        <f>'DTC EU - P&amp;L'!AB318</f>
        <v>0</v>
      </c>
      <c r="AC350" s="204">
        <f>'DTC EU - P&amp;L'!AC318</f>
        <v>0</v>
      </c>
      <c r="AD350" s="204">
        <f>'DTC EU - P&amp;L'!AD318</f>
        <v>0</v>
      </c>
      <c r="AE350" s="204">
        <f>'DTC EU - P&amp;L'!AE318</f>
        <v>0</v>
      </c>
      <c r="AF350" s="204">
        <f>'DTC EU - P&amp;L'!AF318</f>
        <v>0</v>
      </c>
      <c r="AG350" s="224">
        <f t="shared" si="85"/>
        <v>0</v>
      </c>
    </row>
    <row r="351" outlineLevel="1">
      <c r="A351" s="222" t="s">
        <v>431</v>
      </c>
      <c r="B351" s="204">
        <f>'DTC EU - P&amp;L'!B319</f>
        <v>0</v>
      </c>
      <c r="C351" s="204">
        <f>'DTC EU - P&amp;L'!C319</f>
        <v>0</v>
      </c>
      <c r="D351" s="204">
        <f>'DTC EU - P&amp;L'!D319</f>
        <v>0</v>
      </c>
      <c r="E351" s="204">
        <f>'DTC EU - P&amp;L'!E319</f>
        <v>0</v>
      </c>
      <c r="F351" s="204">
        <f>'DTC EU - P&amp;L'!F319</f>
        <v>0</v>
      </c>
      <c r="G351" s="204">
        <f>'DTC EU - P&amp;L'!G319</f>
        <v>0</v>
      </c>
      <c r="H351" s="204">
        <f>'DTC EU - P&amp;L'!H319</f>
        <v>0</v>
      </c>
      <c r="I351" s="204">
        <f>'DTC EU - P&amp;L'!I319</f>
        <v>0</v>
      </c>
      <c r="J351" s="204">
        <f>'DTC EU - P&amp;L'!J319</f>
        <v>0</v>
      </c>
      <c r="K351" s="204">
        <f>'DTC EU - P&amp;L'!K319</f>
        <v>0</v>
      </c>
      <c r="L351" s="204">
        <f>'DTC EU - P&amp;L'!L319</f>
        <v>0</v>
      </c>
      <c r="M351" s="204">
        <f>'DTC EU - P&amp;L'!M319</f>
        <v>0</v>
      </c>
      <c r="N351" s="204">
        <f>'DTC EU - P&amp;L'!N319</f>
        <v>0</v>
      </c>
      <c r="O351" s="204">
        <f>'DTC EU - P&amp;L'!O319</f>
        <v>0</v>
      </c>
      <c r="P351" s="204">
        <f>'DTC EU - P&amp;L'!P319</f>
        <v>0</v>
      </c>
      <c r="Q351" s="204">
        <f>'DTC EU - P&amp;L'!Q319</f>
        <v>0</v>
      </c>
      <c r="R351" s="204">
        <f>'DTC EU - P&amp;L'!R319</f>
        <v>0</v>
      </c>
      <c r="S351" s="204">
        <f>'DTC EU - P&amp;L'!S319</f>
        <v>0</v>
      </c>
      <c r="T351" s="204">
        <f>'DTC EU - P&amp;L'!T319</f>
        <v>0</v>
      </c>
      <c r="U351" s="204">
        <f>'DTC EU - P&amp;L'!U319</f>
        <v>0</v>
      </c>
      <c r="V351" s="204">
        <f>'DTC EU - P&amp;L'!V319</f>
        <v>0</v>
      </c>
      <c r="W351" s="204">
        <f>'DTC EU - P&amp;L'!W319</f>
        <v>0</v>
      </c>
      <c r="X351" s="204">
        <f>'DTC EU - P&amp;L'!X319</f>
        <v>0</v>
      </c>
      <c r="Y351" s="204">
        <f>'DTC EU - P&amp;L'!Y319</f>
        <v>0</v>
      </c>
      <c r="Z351" s="204">
        <f>'DTC EU - P&amp;L'!Z319</f>
        <v>0</v>
      </c>
      <c r="AA351" s="204">
        <f>'DTC EU - P&amp;L'!AA319</f>
        <v>0</v>
      </c>
      <c r="AB351" s="204">
        <f>'DTC EU - P&amp;L'!AB319</f>
        <v>0</v>
      </c>
      <c r="AC351" s="204">
        <f>'DTC EU - P&amp;L'!AC319</f>
        <v>0</v>
      </c>
      <c r="AD351" s="204">
        <f>'DTC EU - P&amp;L'!AD319</f>
        <v>0</v>
      </c>
      <c r="AE351" s="204">
        <f>'DTC EU - P&amp;L'!AE319</f>
        <v>0</v>
      </c>
      <c r="AF351" s="204">
        <f>'DTC EU - P&amp;L'!AF319</f>
        <v>0</v>
      </c>
      <c r="AG351" s="224">
        <f t="shared" si="85"/>
        <v>0</v>
      </c>
    </row>
    <row r="352" outlineLevel="1">
      <c r="A352" s="222" t="s">
        <v>432</v>
      </c>
      <c r="B352" s="204">
        <f>'DTC EU - P&amp;L'!B320</f>
        <v>0</v>
      </c>
      <c r="C352" s="204">
        <f>'DTC EU - P&amp;L'!C320</f>
        <v>0</v>
      </c>
      <c r="D352" s="204">
        <f>'DTC EU - P&amp;L'!D320</f>
        <v>0</v>
      </c>
      <c r="E352" s="204">
        <f>'DTC EU - P&amp;L'!E320</f>
        <v>0</v>
      </c>
      <c r="F352" s="204">
        <f>'DTC EU - P&amp;L'!F320</f>
        <v>0</v>
      </c>
      <c r="G352" s="204">
        <f>'DTC EU - P&amp;L'!G320</f>
        <v>0</v>
      </c>
      <c r="H352" s="204">
        <f>'DTC EU - P&amp;L'!H320</f>
        <v>0</v>
      </c>
      <c r="I352" s="204">
        <f>'DTC EU - P&amp;L'!I320</f>
        <v>0</v>
      </c>
      <c r="J352" s="204">
        <f>'DTC EU - P&amp;L'!J320</f>
        <v>0</v>
      </c>
      <c r="K352" s="204">
        <f>'DTC EU - P&amp;L'!K320</f>
        <v>0</v>
      </c>
      <c r="L352" s="204">
        <f>'DTC EU - P&amp;L'!L320</f>
        <v>0</v>
      </c>
      <c r="M352" s="204">
        <f>'DTC EU - P&amp;L'!M320</f>
        <v>0</v>
      </c>
      <c r="N352" s="204">
        <f>'DTC EU - P&amp;L'!N320</f>
        <v>0</v>
      </c>
      <c r="O352" s="204">
        <f>'DTC EU - P&amp;L'!O320</f>
        <v>0</v>
      </c>
      <c r="P352" s="204">
        <f>'DTC EU - P&amp;L'!P320</f>
        <v>0</v>
      </c>
      <c r="Q352" s="204">
        <f>'DTC EU - P&amp;L'!Q320</f>
        <v>0</v>
      </c>
      <c r="R352" s="204">
        <f>'DTC EU - P&amp;L'!R320</f>
        <v>0</v>
      </c>
      <c r="S352" s="204">
        <f>'DTC EU - P&amp;L'!S320</f>
        <v>0</v>
      </c>
      <c r="T352" s="204">
        <f>'DTC EU - P&amp;L'!T320</f>
        <v>0</v>
      </c>
      <c r="U352" s="204">
        <f>'DTC EU - P&amp;L'!U320</f>
        <v>0</v>
      </c>
      <c r="V352" s="204">
        <f>'DTC EU - P&amp;L'!V320</f>
        <v>0</v>
      </c>
      <c r="W352" s="204">
        <f>'DTC EU - P&amp;L'!W320</f>
        <v>0</v>
      </c>
      <c r="X352" s="204">
        <f>'DTC EU - P&amp;L'!X320</f>
        <v>0</v>
      </c>
      <c r="Y352" s="204">
        <f>'DTC EU - P&amp;L'!Y320</f>
        <v>0</v>
      </c>
      <c r="Z352" s="204">
        <f>'DTC EU - P&amp;L'!Z320</f>
        <v>0</v>
      </c>
      <c r="AA352" s="204">
        <f>'DTC EU - P&amp;L'!AA320</f>
        <v>0</v>
      </c>
      <c r="AB352" s="204">
        <f>'DTC EU - P&amp;L'!AB320</f>
        <v>0</v>
      </c>
      <c r="AC352" s="204">
        <f>'DTC EU - P&amp;L'!AC320</f>
        <v>0</v>
      </c>
      <c r="AD352" s="204">
        <f>'DTC EU - P&amp;L'!AD320</f>
        <v>0</v>
      </c>
      <c r="AE352" s="204">
        <f>'DTC EU - P&amp;L'!AE320</f>
        <v>0</v>
      </c>
      <c r="AF352" s="204">
        <f>'DTC EU - P&amp;L'!AF320</f>
        <v>0</v>
      </c>
      <c r="AG352" s="224">
        <f t="shared" si="85"/>
        <v>0</v>
      </c>
    </row>
    <row r="353" ht="18.0" customHeight="1" outlineLevel="1">
      <c r="A353" s="222" t="s">
        <v>433</v>
      </c>
      <c r="B353" s="204">
        <f>'DTC EU - P&amp;L'!B321</f>
        <v>0</v>
      </c>
      <c r="C353" s="204">
        <f>'DTC EU - P&amp;L'!C321</f>
        <v>0</v>
      </c>
      <c r="D353" s="204">
        <f>'DTC EU - P&amp;L'!D321</f>
        <v>0</v>
      </c>
      <c r="E353" s="204">
        <f>'DTC EU - P&amp;L'!E321</f>
        <v>0</v>
      </c>
      <c r="F353" s="204">
        <f>'DTC EU - P&amp;L'!F321</f>
        <v>0</v>
      </c>
      <c r="G353" s="204">
        <f>'DTC EU - P&amp;L'!G321</f>
        <v>0</v>
      </c>
      <c r="H353" s="204">
        <f>'DTC EU - P&amp;L'!H321</f>
        <v>0</v>
      </c>
      <c r="I353" s="204">
        <f>'DTC EU - P&amp;L'!I321</f>
        <v>0</v>
      </c>
      <c r="J353" s="204">
        <f>'DTC EU - P&amp;L'!J321</f>
        <v>0</v>
      </c>
      <c r="K353" s="204">
        <f>'DTC EU - P&amp;L'!K321</f>
        <v>0</v>
      </c>
      <c r="L353" s="204">
        <f>'DTC EU - P&amp;L'!L321</f>
        <v>0</v>
      </c>
      <c r="M353" s="204">
        <f>'DTC EU - P&amp;L'!M321</f>
        <v>0</v>
      </c>
      <c r="N353" s="204">
        <f>'DTC EU - P&amp;L'!N321</f>
        <v>0</v>
      </c>
      <c r="O353" s="204">
        <f>'DTC EU - P&amp;L'!O321</f>
        <v>0</v>
      </c>
      <c r="P353" s="204">
        <f>'DTC EU - P&amp;L'!P321</f>
        <v>0</v>
      </c>
      <c r="Q353" s="204">
        <f>'DTC EU - P&amp;L'!Q321</f>
        <v>0</v>
      </c>
      <c r="R353" s="204">
        <f>'DTC EU - P&amp;L'!R321</f>
        <v>0</v>
      </c>
      <c r="S353" s="204">
        <f>'DTC EU - P&amp;L'!S321</f>
        <v>0</v>
      </c>
      <c r="T353" s="204">
        <f>'DTC EU - P&amp;L'!T321</f>
        <v>0</v>
      </c>
      <c r="U353" s="204">
        <f>'DTC EU - P&amp;L'!U321</f>
        <v>0</v>
      </c>
      <c r="V353" s="204">
        <f>'DTC EU - P&amp;L'!V321</f>
        <v>0</v>
      </c>
      <c r="W353" s="204">
        <f>'DTC EU - P&amp;L'!W321</f>
        <v>0</v>
      </c>
      <c r="X353" s="204">
        <f>'DTC EU - P&amp;L'!X321</f>
        <v>0</v>
      </c>
      <c r="Y353" s="204">
        <f>'DTC EU - P&amp;L'!Y321</f>
        <v>0</v>
      </c>
      <c r="Z353" s="204">
        <f>'DTC EU - P&amp;L'!Z321</f>
        <v>0</v>
      </c>
      <c r="AA353" s="204">
        <f>'DTC EU - P&amp;L'!AA321</f>
        <v>0</v>
      </c>
      <c r="AB353" s="204">
        <f>'DTC EU - P&amp;L'!AB321</f>
        <v>0</v>
      </c>
      <c r="AC353" s="204">
        <f>'DTC EU - P&amp;L'!AC321</f>
        <v>0</v>
      </c>
      <c r="AD353" s="204">
        <f>'DTC EU - P&amp;L'!AD321</f>
        <v>0</v>
      </c>
      <c r="AE353" s="204">
        <f>'DTC EU - P&amp;L'!AE321</f>
        <v>0</v>
      </c>
      <c r="AF353" s="204">
        <f>'DTC EU - P&amp;L'!AF321</f>
        <v>0</v>
      </c>
      <c r="AG353" s="224">
        <f t="shared" si="85"/>
        <v>0</v>
      </c>
    </row>
    <row r="354" ht="18.0" customHeight="1" outlineLevel="1">
      <c r="A354" s="222" t="s">
        <v>434</v>
      </c>
      <c r="B354" s="204">
        <f>'DTC EU - P&amp;L'!B322</f>
        <v>0</v>
      </c>
      <c r="C354" s="204">
        <f>'DTC EU - P&amp;L'!C322</f>
        <v>1</v>
      </c>
      <c r="D354" s="204">
        <f>'DTC EU - P&amp;L'!D322</f>
        <v>2</v>
      </c>
      <c r="E354" s="204">
        <f>'DTC EU - P&amp;L'!E322</f>
        <v>1</v>
      </c>
      <c r="F354" s="204">
        <f>'DTC EU - P&amp;L'!F322</f>
        <v>3</v>
      </c>
      <c r="G354" s="204">
        <f>'DTC EU - P&amp;L'!G322</f>
        <v>1</v>
      </c>
      <c r="H354" s="204">
        <f>'DTC EU - P&amp;L'!H322</f>
        <v>2</v>
      </c>
      <c r="I354" s="204">
        <f>'DTC EU - P&amp;L'!I322</f>
        <v>0</v>
      </c>
      <c r="J354" s="204">
        <f>'DTC EU - P&amp;L'!J322</f>
        <v>0</v>
      </c>
      <c r="K354" s="204">
        <f>'DTC EU - P&amp;L'!K322</f>
        <v>1</v>
      </c>
      <c r="L354" s="204">
        <f>'DTC EU - P&amp;L'!L322</f>
        <v>3</v>
      </c>
      <c r="M354" s="204">
        <f>'DTC EU - P&amp;L'!M322</f>
        <v>1</v>
      </c>
      <c r="N354" s="204">
        <f>'DTC EU - P&amp;L'!N322</f>
        <v>0</v>
      </c>
      <c r="O354" s="204">
        <f>'DTC EU - P&amp;L'!O322</f>
        <v>2</v>
      </c>
      <c r="P354" s="204">
        <f>'DTC EU - P&amp;L'!P322</f>
        <v>0</v>
      </c>
      <c r="Q354" s="204">
        <f>'DTC EU - P&amp;L'!Q322</f>
        <v>6</v>
      </c>
      <c r="R354" s="204">
        <f>'DTC EU - P&amp;L'!R322</f>
        <v>2</v>
      </c>
      <c r="S354" s="204">
        <f>'DTC EU - P&amp;L'!S322</f>
        <v>2</v>
      </c>
      <c r="T354" s="204">
        <f>'DTC EU - P&amp;L'!T322</f>
        <v>0</v>
      </c>
      <c r="U354" s="204">
        <f>'DTC EU - P&amp;L'!U322</f>
        <v>3</v>
      </c>
      <c r="V354" s="204">
        <f>'DTC EU - P&amp;L'!V322</f>
        <v>2</v>
      </c>
      <c r="W354" s="204">
        <f>'DTC EU - P&amp;L'!W322</f>
        <v>1</v>
      </c>
      <c r="X354" s="204">
        <f>'DTC EU - P&amp;L'!X322</f>
        <v>6</v>
      </c>
      <c r="Y354" s="204">
        <f>'DTC EU - P&amp;L'!Y322</f>
        <v>2</v>
      </c>
      <c r="Z354" s="204">
        <f>'DTC EU - P&amp;L'!Z322</f>
        <v>0</v>
      </c>
      <c r="AA354" s="204">
        <f>'DTC EU - P&amp;L'!AA322</f>
        <v>2</v>
      </c>
      <c r="AB354" s="204">
        <f>'DTC EU - P&amp;L'!AB322</f>
        <v>4</v>
      </c>
      <c r="AC354" s="204">
        <f>'DTC EU - P&amp;L'!AC322</f>
        <v>2</v>
      </c>
      <c r="AD354" s="204">
        <f>'DTC EU - P&amp;L'!AD322</f>
        <v>3</v>
      </c>
      <c r="AE354" s="204">
        <f>'DTC EU - P&amp;L'!AE322</f>
        <v>0</v>
      </c>
      <c r="AF354" s="204">
        <f>'DTC EU - P&amp;L'!AF322</f>
        <v>1</v>
      </c>
      <c r="AG354" s="224">
        <f t="shared" si="85"/>
        <v>53</v>
      </c>
    </row>
    <row r="355" ht="18.0" customHeight="1" outlineLevel="1">
      <c r="A355" s="222" t="s">
        <v>233</v>
      </c>
      <c r="B355" s="204">
        <f>'DTC EU - P&amp;L'!B323</f>
        <v>0</v>
      </c>
      <c r="C355" s="204">
        <f>'DTC EU - P&amp;L'!C323</f>
        <v>0</v>
      </c>
      <c r="D355" s="204">
        <f>'DTC EU - P&amp;L'!D323</f>
        <v>0</v>
      </c>
      <c r="E355" s="204">
        <f>'DTC EU - P&amp;L'!E323</f>
        <v>0</v>
      </c>
      <c r="F355" s="204">
        <f>'DTC EU - P&amp;L'!F323</f>
        <v>0</v>
      </c>
      <c r="G355" s="204">
        <f>'DTC EU - P&amp;L'!G323</f>
        <v>0</v>
      </c>
      <c r="H355" s="204">
        <f>'DTC EU - P&amp;L'!H323</f>
        <v>0</v>
      </c>
      <c r="I355" s="204">
        <f>'DTC EU - P&amp;L'!I323</f>
        <v>0</v>
      </c>
      <c r="J355" s="204">
        <f>'DTC EU - P&amp;L'!J323</f>
        <v>0</v>
      </c>
      <c r="K355" s="204">
        <f>'DTC EU - P&amp;L'!K323</f>
        <v>0</v>
      </c>
      <c r="L355" s="204">
        <f>'DTC EU - P&amp;L'!L323</f>
        <v>0</v>
      </c>
      <c r="M355" s="204">
        <f>'DTC EU - P&amp;L'!M323</f>
        <v>0</v>
      </c>
      <c r="N355" s="204">
        <f>'DTC EU - P&amp;L'!N323</f>
        <v>0</v>
      </c>
      <c r="O355" s="204">
        <f>'DTC EU - P&amp;L'!O323</f>
        <v>0</v>
      </c>
      <c r="P355" s="204">
        <f>'DTC EU - P&amp;L'!P323</f>
        <v>0</v>
      </c>
      <c r="Q355" s="204">
        <f>'DTC EU - P&amp;L'!Q323</f>
        <v>0</v>
      </c>
      <c r="R355" s="204">
        <f>'DTC EU - P&amp;L'!R323</f>
        <v>0</v>
      </c>
      <c r="S355" s="204">
        <f>'DTC EU - P&amp;L'!S323</f>
        <v>0</v>
      </c>
      <c r="T355" s="204">
        <f>'DTC EU - P&amp;L'!T323</f>
        <v>0</v>
      </c>
      <c r="U355" s="204">
        <f>'DTC EU - P&amp;L'!U323</f>
        <v>0</v>
      </c>
      <c r="V355" s="204">
        <f>'DTC EU - P&amp;L'!V323</f>
        <v>0</v>
      </c>
      <c r="W355" s="204">
        <f>'DTC EU - P&amp;L'!W323</f>
        <v>0</v>
      </c>
      <c r="X355" s="204">
        <f>'DTC EU - P&amp;L'!X323</f>
        <v>0</v>
      </c>
      <c r="Y355" s="204">
        <f>'DTC EU - P&amp;L'!Y323</f>
        <v>0</v>
      </c>
      <c r="Z355" s="204">
        <f>'DTC EU - P&amp;L'!Z323</f>
        <v>0</v>
      </c>
      <c r="AA355" s="204">
        <f>'DTC EU - P&amp;L'!AA323</f>
        <v>0</v>
      </c>
      <c r="AB355" s="204">
        <f>'DTC EU - P&amp;L'!AB323</f>
        <v>0</v>
      </c>
      <c r="AC355" s="204">
        <f>'DTC EU - P&amp;L'!AC323</f>
        <v>0</v>
      </c>
      <c r="AD355" s="204">
        <f>'DTC EU - P&amp;L'!AD323</f>
        <v>0</v>
      </c>
      <c r="AE355" s="204">
        <f>'DTC EU - P&amp;L'!AE323</f>
        <v>0</v>
      </c>
      <c r="AF355" s="204">
        <f>'DTC EU - P&amp;L'!AF323</f>
        <v>0</v>
      </c>
      <c r="AG355" s="224">
        <f t="shared" si="85"/>
        <v>0</v>
      </c>
    </row>
    <row r="356">
      <c r="A356" s="228" t="s">
        <v>234</v>
      </c>
      <c r="B356" s="227">
        <f t="shared" ref="B356:AF356" si="86">SUM(B344:B355)</f>
        <v>0</v>
      </c>
      <c r="C356" s="227">
        <f t="shared" si="86"/>
        <v>4</v>
      </c>
      <c r="D356" s="227">
        <f t="shared" si="86"/>
        <v>2</v>
      </c>
      <c r="E356" s="227">
        <f t="shared" si="86"/>
        <v>1</v>
      </c>
      <c r="F356" s="227">
        <f t="shared" si="86"/>
        <v>6</v>
      </c>
      <c r="G356" s="227">
        <f t="shared" si="86"/>
        <v>1</v>
      </c>
      <c r="H356" s="227">
        <f t="shared" si="86"/>
        <v>2</v>
      </c>
      <c r="I356" s="227">
        <f t="shared" si="86"/>
        <v>0</v>
      </c>
      <c r="J356" s="227">
        <f t="shared" si="86"/>
        <v>0</v>
      </c>
      <c r="K356" s="227">
        <f t="shared" si="86"/>
        <v>1</v>
      </c>
      <c r="L356" s="227">
        <f t="shared" si="86"/>
        <v>3</v>
      </c>
      <c r="M356" s="227">
        <f t="shared" si="86"/>
        <v>1</v>
      </c>
      <c r="N356" s="227">
        <f t="shared" si="86"/>
        <v>0</v>
      </c>
      <c r="O356" s="227">
        <f t="shared" si="86"/>
        <v>2</v>
      </c>
      <c r="P356" s="227">
        <f t="shared" si="86"/>
        <v>0</v>
      </c>
      <c r="Q356" s="227">
        <f t="shared" si="86"/>
        <v>6</v>
      </c>
      <c r="R356" s="227">
        <f t="shared" si="86"/>
        <v>2</v>
      </c>
      <c r="S356" s="227">
        <f t="shared" si="86"/>
        <v>2</v>
      </c>
      <c r="T356" s="227">
        <f t="shared" si="86"/>
        <v>0</v>
      </c>
      <c r="U356" s="227">
        <f t="shared" si="86"/>
        <v>3</v>
      </c>
      <c r="V356" s="227">
        <f t="shared" si="86"/>
        <v>2</v>
      </c>
      <c r="W356" s="227">
        <f t="shared" si="86"/>
        <v>2</v>
      </c>
      <c r="X356" s="227">
        <f t="shared" si="86"/>
        <v>6</v>
      </c>
      <c r="Y356" s="227">
        <f t="shared" si="86"/>
        <v>2</v>
      </c>
      <c r="Z356" s="227">
        <f t="shared" si="86"/>
        <v>0</v>
      </c>
      <c r="AA356" s="227">
        <f t="shared" si="86"/>
        <v>5</v>
      </c>
      <c r="AB356" s="227">
        <f t="shared" si="86"/>
        <v>4</v>
      </c>
      <c r="AC356" s="227">
        <f t="shared" si="86"/>
        <v>2</v>
      </c>
      <c r="AD356" s="227">
        <f t="shared" si="86"/>
        <v>3</v>
      </c>
      <c r="AE356" s="227">
        <f t="shared" si="86"/>
        <v>0</v>
      </c>
      <c r="AF356" s="227">
        <f t="shared" si="86"/>
        <v>1</v>
      </c>
      <c r="AG356" s="224">
        <f t="shared" si="85"/>
        <v>63</v>
      </c>
    </row>
    <row r="357">
      <c r="A357" s="127"/>
      <c r="B357" s="120"/>
      <c r="C357" s="120"/>
      <c r="D357" s="120"/>
      <c r="E357" s="120"/>
      <c r="F357" s="120"/>
      <c r="G357" s="120"/>
      <c r="H357" s="120"/>
      <c r="I357" s="120"/>
      <c r="J357" s="120"/>
      <c r="K357" s="120"/>
      <c r="L357" s="120"/>
      <c r="M357" s="120"/>
      <c r="N357" s="120"/>
      <c r="O357" s="120"/>
      <c r="P357" s="120"/>
      <c r="Q357" s="120"/>
      <c r="R357" s="120"/>
      <c r="S357" s="120"/>
      <c r="T357" s="120"/>
      <c r="U357" s="120"/>
      <c r="V357" s="120"/>
      <c r="W357" s="120"/>
      <c r="X357" s="120"/>
      <c r="Y357" s="120"/>
      <c r="Z357" s="120"/>
      <c r="AA357" s="120"/>
      <c r="AB357" s="120"/>
      <c r="AC357" s="120"/>
      <c r="AD357" s="120"/>
      <c r="AE357" s="120"/>
      <c r="AF357" s="120"/>
      <c r="AG357" s="177"/>
    </row>
    <row r="358">
      <c r="A358" s="171" t="s">
        <v>435</v>
      </c>
      <c r="B358" s="120"/>
      <c r="C358" s="120"/>
      <c r="D358" s="120"/>
      <c r="E358" s="120"/>
      <c r="F358" s="120"/>
      <c r="G358" s="120"/>
      <c r="H358" s="120"/>
      <c r="I358" s="120"/>
      <c r="J358" s="120"/>
      <c r="K358" s="120"/>
      <c r="L358" s="120"/>
      <c r="M358" s="120"/>
      <c r="N358" s="120"/>
      <c r="O358" s="120"/>
      <c r="P358" s="120"/>
      <c r="Q358" s="120"/>
      <c r="R358" s="120"/>
      <c r="S358" s="120"/>
      <c r="T358" s="120"/>
      <c r="U358" s="120"/>
      <c r="V358" s="120"/>
      <c r="W358" s="120"/>
      <c r="X358" s="120"/>
      <c r="Y358" s="120"/>
      <c r="Z358" s="120"/>
      <c r="AA358" s="120"/>
      <c r="AB358" s="120"/>
      <c r="AC358" s="120"/>
      <c r="AD358" s="120"/>
      <c r="AE358" s="120"/>
      <c r="AF358" s="120"/>
      <c r="AG358" s="216"/>
    </row>
    <row r="359">
      <c r="A359" s="222" t="s">
        <v>436</v>
      </c>
      <c r="B359" s="210">
        <f>'DTC US&amp;CA - P&amp;L'!B327</f>
        <v>3277.36</v>
      </c>
      <c r="C359" s="210">
        <f>'DTC US&amp;CA - P&amp;L'!C327</f>
        <v>12197.73</v>
      </c>
      <c r="D359" s="210">
        <f>'DTC US&amp;CA - P&amp;L'!D327</f>
        <v>10767.76</v>
      </c>
      <c r="E359" s="210">
        <f>'DTC US&amp;CA - P&amp;L'!E327</f>
        <v>4304.76</v>
      </c>
      <c r="F359" s="210">
        <f>'DTC US&amp;CA - P&amp;L'!F327</f>
        <v>5392.06</v>
      </c>
      <c r="G359" s="210">
        <f>'DTC US&amp;CA - P&amp;L'!G327</f>
        <v>4653.38</v>
      </c>
      <c r="H359" s="210">
        <f>'DTC US&amp;CA - P&amp;L'!H327</f>
        <v>9010.87</v>
      </c>
      <c r="I359" s="210">
        <f>'DTC US&amp;CA - P&amp;L'!I327</f>
        <v>8271.35</v>
      </c>
      <c r="J359" s="210">
        <f>'DTC US&amp;CA - P&amp;L'!J327</f>
        <v>5419.97</v>
      </c>
      <c r="K359" s="210">
        <f>'DTC US&amp;CA - P&amp;L'!K327</f>
        <v>8141.71</v>
      </c>
      <c r="L359" s="210">
        <f>'DTC US&amp;CA - P&amp;L'!L327</f>
        <v>7575.55</v>
      </c>
      <c r="M359" s="210">
        <f>'DTC US&amp;CA - P&amp;L'!M327</f>
        <v>4853.4</v>
      </c>
      <c r="N359" s="210">
        <f>'DTC US&amp;CA - P&amp;L'!N327</f>
        <v>1778.58</v>
      </c>
      <c r="O359" s="210">
        <f>'DTC US&amp;CA - P&amp;L'!O327</f>
        <v>7747.43</v>
      </c>
      <c r="P359" s="210">
        <f>'DTC US&amp;CA - P&amp;L'!P327</f>
        <v>8523.704</v>
      </c>
      <c r="Q359" s="210">
        <f>'DTC US&amp;CA - P&amp;L'!Q327</f>
        <v>7650.88</v>
      </c>
      <c r="R359" s="210">
        <f>'DTC US&amp;CA - P&amp;L'!R327</f>
        <v>5435.13</v>
      </c>
      <c r="S359" s="210">
        <f>'DTC US&amp;CA - P&amp;L'!S327</f>
        <v>5392.65</v>
      </c>
      <c r="T359" s="210">
        <f>'DTC US&amp;CA - P&amp;L'!T327</f>
        <v>3728.77</v>
      </c>
      <c r="U359" s="210">
        <f>'DTC US&amp;CA - P&amp;L'!U327</f>
        <v>5483.14</v>
      </c>
      <c r="V359" s="210">
        <f>'DTC US&amp;CA - P&amp;L'!V327</f>
        <v>6599.75</v>
      </c>
      <c r="W359" s="210">
        <f>'DTC US&amp;CA - P&amp;L'!W327</f>
        <v>4107.16</v>
      </c>
      <c r="X359" s="210">
        <f>'DTC US&amp;CA - P&amp;L'!X327</f>
        <v>8050.95</v>
      </c>
      <c r="Y359" s="210">
        <f>'DTC US&amp;CA - P&amp;L'!Y327</f>
        <v>4238.63</v>
      </c>
      <c r="Z359" s="210">
        <f>'DTC US&amp;CA - P&amp;L'!Z327</f>
        <v>3311.87</v>
      </c>
      <c r="AA359" s="210">
        <f>'DTC US&amp;CA - P&amp;L'!AA327</f>
        <v>4768.83</v>
      </c>
      <c r="AB359" s="210">
        <f>'DTC US&amp;CA - P&amp;L'!AB327</f>
        <v>4903.89</v>
      </c>
      <c r="AC359" s="210">
        <f>'DTC US&amp;CA - P&amp;L'!AC327</f>
        <v>2545.32</v>
      </c>
      <c r="AD359" s="210">
        <f>'DTC US&amp;CA - P&amp;L'!AD327</f>
        <v>5886.02</v>
      </c>
      <c r="AE359" s="210">
        <f>'DTC US&amp;CA - P&amp;L'!AE327</f>
        <v>2413.83</v>
      </c>
      <c r="AF359" s="210">
        <f>'DTC US&amp;CA - P&amp;L'!AF327</f>
        <v>3547.17</v>
      </c>
      <c r="AG359" s="125">
        <f t="shared" ref="AG359:AG360" si="88">SUM(B359:AF359)</f>
        <v>179979.604</v>
      </c>
    </row>
    <row r="360">
      <c r="A360" s="230" t="s">
        <v>437</v>
      </c>
      <c r="B360" s="231">
        <f t="shared" ref="B360:AF360" si="87">SUM(B359)</f>
        <v>3277.36</v>
      </c>
      <c r="C360" s="231">
        <f t="shared" si="87"/>
        <v>12197.73</v>
      </c>
      <c r="D360" s="231">
        <f t="shared" si="87"/>
        <v>10767.76</v>
      </c>
      <c r="E360" s="231">
        <f t="shared" si="87"/>
        <v>4304.76</v>
      </c>
      <c r="F360" s="231">
        <f t="shared" si="87"/>
        <v>5392.06</v>
      </c>
      <c r="G360" s="231">
        <f t="shared" si="87"/>
        <v>4653.38</v>
      </c>
      <c r="H360" s="231">
        <f t="shared" si="87"/>
        <v>9010.87</v>
      </c>
      <c r="I360" s="231">
        <f t="shared" si="87"/>
        <v>8271.35</v>
      </c>
      <c r="J360" s="231">
        <f t="shared" si="87"/>
        <v>5419.97</v>
      </c>
      <c r="K360" s="231">
        <f t="shared" si="87"/>
        <v>8141.71</v>
      </c>
      <c r="L360" s="231">
        <f t="shared" si="87"/>
        <v>7575.55</v>
      </c>
      <c r="M360" s="231">
        <f t="shared" si="87"/>
        <v>4853.4</v>
      </c>
      <c r="N360" s="231">
        <f t="shared" si="87"/>
        <v>1778.58</v>
      </c>
      <c r="O360" s="231">
        <f t="shared" si="87"/>
        <v>7747.43</v>
      </c>
      <c r="P360" s="231">
        <f t="shared" si="87"/>
        <v>8523.704</v>
      </c>
      <c r="Q360" s="231">
        <f t="shared" si="87"/>
        <v>7650.88</v>
      </c>
      <c r="R360" s="231">
        <f t="shared" si="87"/>
        <v>5435.13</v>
      </c>
      <c r="S360" s="231">
        <f t="shared" si="87"/>
        <v>5392.65</v>
      </c>
      <c r="T360" s="231">
        <f t="shared" si="87"/>
        <v>3728.77</v>
      </c>
      <c r="U360" s="231">
        <f t="shared" si="87"/>
        <v>5483.14</v>
      </c>
      <c r="V360" s="231">
        <f t="shared" si="87"/>
        <v>6599.75</v>
      </c>
      <c r="W360" s="231">
        <f t="shared" si="87"/>
        <v>4107.16</v>
      </c>
      <c r="X360" s="231">
        <f t="shared" si="87"/>
        <v>8050.95</v>
      </c>
      <c r="Y360" s="231">
        <f t="shared" si="87"/>
        <v>4238.63</v>
      </c>
      <c r="Z360" s="231">
        <f t="shared" si="87"/>
        <v>3311.87</v>
      </c>
      <c r="AA360" s="231">
        <f t="shared" si="87"/>
        <v>4768.83</v>
      </c>
      <c r="AB360" s="231">
        <f t="shared" si="87"/>
        <v>4903.89</v>
      </c>
      <c r="AC360" s="231">
        <f t="shared" si="87"/>
        <v>2545.32</v>
      </c>
      <c r="AD360" s="231">
        <f t="shared" si="87"/>
        <v>5886.02</v>
      </c>
      <c r="AE360" s="231">
        <f t="shared" si="87"/>
        <v>2413.83</v>
      </c>
      <c r="AF360" s="231">
        <f t="shared" si="87"/>
        <v>3547.17</v>
      </c>
      <c r="AG360" s="125">
        <f t="shared" si="88"/>
        <v>179979.604</v>
      </c>
    </row>
    <row r="361">
      <c r="A361" s="187"/>
      <c r="B361" s="195"/>
      <c r="C361" s="195"/>
      <c r="D361" s="195"/>
      <c r="E361" s="195"/>
      <c r="F361" s="195"/>
      <c r="G361" s="195"/>
      <c r="H361" s="195"/>
      <c r="I361" s="195"/>
      <c r="J361" s="195"/>
      <c r="K361" s="195"/>
      <c r="L361" s="195"/>
      <c r="M361" s="195"/>
      <c r="N361" s="195"/>
      <c r="O361" s="195"/>
      <c r="P361" s="195"/>
      <c r="Q361" s="195"/>
      <c r="R361" s="195"/>
      <c r="S361" s="195"/>
      <c r="T361" s="195"/>
      <c r="U361" s="195"/>
      <c r="V361" s="195"/>
      <c r="W361" s="195"/>
      <c r="X361" s="195"/>
      <c r="Y361" s="195"/>
      <c r="Z361" s="195"/>
      <c r="AA361" s="195"/>
      <c r="AB361" s="195"/>
      <c r="AC361" s="195"/>
      <c r="AD361" s="195"/>
      <c r="AE361" s="195"/>
      <c r="AF361" s="195"/>
      <c r="AG361" s="209"/>
    </row>
    <row r="362">
      <c r="A362" s="222" t="s">
        <v>438</v>
      </c>
      <c r="B362" s="210">
        <f>'DTC EU - P&amp;L'!B330</f>
        <v>0</v>
      </c>
      <c r="C362" s="210">
        <f>'DTC EU - P&amp;L'!C330</f>
        <v>580.03</v>
      </c>
      <c r="D362" s="210">
        <f>'DTC EU - P&amp;L'!D330</f>
        <v>185.6</v>
      </c>
      <c r="E362" s="210">
        <f>'DTC EU - P&amp;L'!E330</f>
        <v>92.79</v>
      </c>
      <c r="F362" s="210">
        <f>'DTC EU - P&amp;L'!F330</f>
        <v>825.68</v>
      </c>
      <c r="G362" s="210">
        <f>'DTC EU - P&amp;L'!G330</f>
        <v>93.44</v>
      </c>
      <c r="H362" s="210">
        <f>'DTC EU - P&amp;L'!H330</f>
        <v>186.17</v>
      </c>
      <c r="I362" s="210">
        <f>'DTC EU - P&amp;L'!I330</f>
        <v>0</v>
      </c>
      <c r="J362" s="210">
        <f>'DTC EU - P&amp;L'!J330</f>
        <v>0</v>
      </c>
      <c r="K362" s="210">
        <f>'DTC EU - P&amp;L'!K330</f>
        <v>92.35</v>
      </c>
      <c r="L362" s="210">
        <f>'DTC EU - P&amp;L'!L330</f>
        <v>276.91</v>
      </c>
      <c r="M362" s="210">
        <f>'DTC EU - P&amp;L'!M330</f>
        <v>61.45</v>
      </c>
      <c r="N362" s="210">
        <f>'DTC EU - P&amp;L'!N330</f>
        <v>0</v>
      </c>
      <c r="O362" s="210">
        <f>'DTC EU - P&amp;L'!O330</f>
        <v>185.56</v>
      </c>
      <c r="P362" s="210">
        <f>'DTC EU - P&amp;L'!P330</f>
        <v>0</v>
      </c>
      <c r="Q362" s="210">
        <f>'DTC EU - P&amp;L'!Q330</f>
        <v>525.29</v>
      </c>
      <c r="R362" s="210">
        <f>'DTC EU - P&amp;L'!R330</f>
        <v>375.01</v>
      </c>
      <c r="S362" s="210">
        <f>'DTC EU - P&amp;L'!S330</f>
        <v>185.63</v>
      </c>
      <c r="T362" s="210">
        <f>'DTC EU - P&amp;L'!T330</f>
        <v>0</v>
      </c>
      <c r="U362" s="210">
        <f>'DTC EU - P&amp;L'!U330</f>
        <v>281.39</v>
      </c>
      <c r="V362" s="210">
        <f>'DTC EU - P&amp;L'!V330</f>
        <v>187.4</v>
      </c>
      <c r="W362" s="210">
        <f>'DTC EU - P&amp;L'!W330</f>
        <v>539.12</v>
      </c>
      <c r="X362" s="210">
        <f>'DTC EU - P&amp;L'!X330</f>
        <v>562.35</v>
      </c>
      <c r="Y362" s="210">
        <f>'DTC EU - P&amp;L'!Y330</f>
        <v>189.03</v>
      </c>
      <c r="Z362" s="210">
        <f>'DTC EU - P&amp;L'!Z330</f>
        <v>0</v>
      </c>
      <c r="AA362" s="210">
        <f>'DTC EU - P&amp;L'!AA330</f>
        <v>292.11</v>
      </c>
      <c r="AB362" s="210">
        <f>'DTC EU - P&amp;L'!AB330</f>
        <v>375.94</v>
      </c>
      <c r="AC362" s="210">
        <f>'DTC EU - P&amp;L'!AC330</f>
        <v>156.41</v>
      </c>
      <c r="AD362" s="210">
        <f>'DTC EU - P&amp;L'!AD330</f>
        <v>573.71</v>
      </c>
      <c r="AE362" s="210">
        <f>'DTC EU - P&amp;L'!AE330</f>
        <v>0</v>
      </c>
      <c r="AF362" s="210">
        <f>'DTC EU - P&amp;L'!AF330</f>
        <v>93.32</v>
      </c>
      <c r="AG362" s="125">
        <f t="shared" ref="AG362:AG365" si="89">SUM(B362:AF362)</f>
        <v>6916.69</v>
      </c>
    </row>
    <row r="363">
      <c r="A363" s="222" t="s">
        <v>439</v>
      </c>
      <c r="B363" s="210">
        <f>'DTC EU - P&amp;L'!B331</f>
        <v>0</v>
      </c>
      <c r="C363" s="210">
        <f>'DTC EU - P&amp;L'!C331</f>
        <v>51.33</v>
      </c>
      <c r="D363" s="210">
        <f>'DTC EU - P&amp;L'!D331</f>
        <v>0</v>
      </c>
      <c r="E363" s="210">
        <f>'DTC EU - P&amp;L'!E331</f>
        <v>0</v>
      </c>
      <c r="F363" s="210">
        <f>'DTC EU - P&amp;L'!F331</f>
        <v>51.53</v>
      </c>
      <c r="G363" s="210">
        <f>'DTC EU - P&amp;L'!G331</f>
        <v>0</v>
      </c>
      <c r="H363" s="210">
        <f>'DTC EU - P&amp;L'!H331</f>
        <v>0</v>
      </c>
      <c r="I363" s="210">
        <f>'DTC EU - P&amp;L'!I331</f>
        <v>0</v>
      </c>
      <c r="J363" s="210">
        <f>'DTC EU - P&amp;L'!J331</f>
        <v>0</v>
      </c>
      <c r="K363" s="210">
        <f>'DTC EU - P&amp;L'!K331</f>
        <v>0</v>
      </c>
      <c r="L363" s="210">
        <f>'DTC EU - P&amp;L'!L331</f>
        <v>0</v>
      </c>
      <c r="M363" s="210">
        <f>'DTC EU - P&amp;L'!M331</f>
        <v>0</v>
      </c>
      <c r="N363" s="210">
        <f>'DTC EU - P&amp;L'!N331</f>
        <v>0</v>
      </c>
      <c r="O363" s="210">
        <f>'DTC EU - P&amp;L'!O331</f>
        <v>0</v>
      </c>
      <c r="P363" s="210">
        <f>'DTC EU - P&amp;L'!P331</f>
        <v>0</v>
      </c>
      <c r="Q363" s="210">
        <f>'DTC EU - P&amp;L'!Q331</f>
        <v>0</v>
      </c>
      <c r="R363" s="210">
        <f>'DTC EU - P&amp;L'!R331</f>
        <v>25.76</v>
      </c>
      <c r="S363" s="210">
        <f>'DTC EU - P&amp;L'!S331</f>
        <v>0</v>
      </c>
      <c r="T363" s="210">
        <f>'DTC EU - P&amp;L'!T331</f>
        <v>0</v>
      </c>
      <c r="U363" s="210">
        <f>'DTC EU - P&amp;L'!U331</f>
        <v>0</v>
      </c>
      <c r="V363" s="210">
        <f>'DTC EU - P&amp;L'!V331</f>
        <v>0</v>
      </c>
      <c r="W363" s="210">
        <f>'DTC EU - P&amp;L'!W331</f>
        <v>52.04</v>
      </c>
      <c r="X363" s="210">
        <f>'DTC EU - P&amp;L'!X331</f>
        <v>0</v>
      </c>
      <c r="Y363" s="210">
        <f>'DTC EU - P&amp;L'!Y331</f>
        <v>0</v>
      </c>
      <c r="Z363" s="210">
        <f>'DTC EU - P&amp;L'!Z331</f>
        <v>0</v>
      </c>
      <c r="AA363" s="210">
        <f>'DTC EU - P&amp;L'!AA331</f>
        <v>10.47</v>
      </c>
      <c r="AB363" s="210">
        <f>'DTC EU - P&amp;L'!AB331</f>
        <v>0</v>
      </c>
      <c r="AC363" s="210">
        <f>'DTC EU - P&amp;L'!AC331</f>
        <v>0</v>
      </c>
      <c r="AD363" s="210">
        <f>'DTC EU - P&amp;L'!AD331</f>
        <v>26.07</v>
      </c>
      <c r="AE363" s="210">
        <f>'DTC EU - P&amp;L'!AE331</f>
        <v>0</v>
      </c>
      <c r="AF363" s="210">
        <f>'DTC EU - P&amp;L'!AF331</f>
        <v>0</v>
      </c>
      <c r="AG363" s="125">
        <f t="shared" si="89"/>
        <v>217.2</v>
      </c>
    </row>
    <row r="364">
      <c r="A364" s="222" t="s">
        <v>440</v>
      </c>
      <c r="B364" s="210">
        <f>'DTC EU - P&amp;L'!B332</f>
        <v>0</v>
      </c>
      <c r="C364" s="210">
        <f>'DTC EU - P&amp;L'!C332</f>
        <v>127.6066</v>
      </c>
      <c r="D364" s="210">
        <f>'DTC EU - P&amp;L'!D332</f>
        <v>40.832</v>
      </c>
      <c r="E364" s="210">
        <f>'DTC EU - P&amp;L'!E332</f>
        <v>20.4138</v>
      </c>
      <c r="F364" s="210">
        <f>'DTC EU - P&amp;L'!F332</f>
        <v>181.6496</v>
      </c>
      <c r="G364" s="210">
        <f>'DTC EU - P&amp;L'!G332</f>
        <v>20.5568</v>
      </c>
      <c r="H364" s="210">
        <f>'DTC EU - P&amp;L'!H332</f>
        <v>40.9574</v>
      </c>
      <c r="I364" s="210">
        <f>'DTC EU - P&amp;L'!I332</f>
        <v>0</v>
      </c>
      <c r="J364" s="210">
        <f>'DTC EU - P&amp;L'!J332</f>
        <v>0</v>
      </c>
      <c r="K364" s="210">
        <f>'DTC EU - P&amp;L'!K332</f>
        <v>20.317</v>
      </c>
      <c r="L364" s="210">
        <f>'DTC EU - P&amp;L'!L332</f>
        <v>60.9202</v>
      </c>
      <c r="M364" s="210">
        <f>'DTC EU - P&amp;L'!M332</f>
        <v>13.519</v>
      </c>
      <c r="N364" s="210">
        <f>'DTC EU - P&amp;L'!N332</f>
        <v>0</v>
      </c>
      <c r="O364" s="210">
        <f>'DTC EU - P&amp;L'!O332</f>
        <v>40.8232</v>
      </c>
      <c r="P364" s="210">
        <f>'DTC EU - P&amp;L'!P332</f>
        <v>0</v>
      </c>
      <c r="Q364" s="210">
        <f>'DTC EU - P&amp;L'!Q332</f>
        <v>115.5638</v>
      </c>
      <c r="R364" s="210">
        <f>'DTC EU - P&amp;L'!R332</f>
        <v>82.5022</v>
      </c>
      <c r="S364" s="210">
        <f>'DTC EU - P&amp;L'!S332</f>
        <v>40.8386</v>
      </c>
      <c r="T364" s="210">
        <f>'DTC EU - P&amp;L'!T332</f>
        <v>0</v>
      </c>
      <c r="U364" s="210">
        <f>'DTC EU - P&amp;L'!U332</f>
        <v>61.9058</v>
      </c>
      <c r="V364" s="210">
        <f>'DTC EU - P&amp;L'!V332</f>
        <v>41.228</v>
      </c>
      <c r="W364" s="210">
        <f>'DTC EU - P&amp;L'!W332</f>
        <v>118.6064</v>
      </c>
      <c r="X364" s="210">
        <f>'DTC EU - P&amp;L'!X332</f>
        <v>123.717</v>
      </c>
      <c r="Y364" s="210">
        <f>'DTC EU - P&amp;L'!Y332</f>
        <v>41.5866</v>
      </c>
      <c r="Z364" s="210">
        <f>'DTC EU - P&amp;L'!Z332</f>
        <v>0</v>
      </c>
      <c r="AA364" s="210">
        <f>'DTC EU - P&amp;L'!AA332</f>
        <v>64.2642</v>
      </c>
      <c r="AB364" s="210">
        <f>'DTC EU - P&amp;L'!AB332</f>
        <v>82.7068</v>
      </c>
      <c r="AC364" s="210">
        <f>'DTC EU - P&amp;L'!AC332</f>
        <v>34.4102</v>
      </c>
      <c r="AD364" s="210">
        <f>'DTC EU - P&amp;L'!AD332</f>
        <v>126.2162</v>
      </c>
      <c r="AE364" s="210">
        <f>'DTC EU - P&amp;L'!AE332</f>
        <v>0</v>
      </c>
      <c r="AF364" s="210">
        <f>'DTC EU - P&amp;L'!AF332</f>
        <v>20.5304</v>
      </c>
      <c r="AG364" s="125">
        <f t="shared" si="89"/>
        <v>1521.6718</v>
      </c>
    </row>
    <row r="365">
      <c r="A365" s="230" t="s">
        <v>441</v>
      </c>
      <c r="B365" s="231">
        <f t="shared" ref="B365:AF365" si="90">B362+B363</f>
        <v>0</v>
      </c>
      <c r="C365" s="231">
        <f t="shared" si="90"/>
        <v>631.36</v>
      </c>
      <c r="D365" s="231">
        <f t="shared" si="90"/>
        <v>185.6</v>
      </c>
      <c r="E365" s="231">
        <f t="shared" si="90"/>
        <v>92.79</v>
      </c>
      <c r="F365" s="231">
        <f t="shared" si="90"/>
        <v>877.21</v>
      </c>
      <c r="G365" s="231">
        <f t="shared" si="90"/>
        <v>93.44</v>
      </c>
      <c r="H365" s="231">
        <f t="shared" si="90"/>
        <v>186.17</v>
      </c>
      <c r="I365" s="231">
        <f t="shared" si="90"/>
        <v>0</v>
      </c>
      <c r="J365" s="231">
        <f t="shared" si="90"/>
        <v>0</v>
      </c>
      <c r="K365" s="231">
        <f t="shared" si="90"/>
        <v>92.35</v>
      </c>
      <c r="L365" s="231">
        <f t="shared" si="90"/>
        <v>276.91</v>
      </c>
      <c r="M365" s="231">
        <f t="shared" si="90"/>
        <v>61.45</v>
      </c>
      <c r="N365" s="231">
        <f t="shared" si="90"/>
        <v>0</v>
      </c>
      <c r="O365" s="231">
        <f t="shared" si="90"/>
        <v>185.56</v>
      </c>
      <c r="P365" s="231">
        <f t="shared" si="90"/>
        <v>0</v>
      </c>
      <c r="Q365" s="231">
        <f t="shared" si="90"/>
        <v>525.29</v>
      </c>
      <c r="R365" s="231">
        <f t="shared" si="90"/>
        <v>400.77</v>
      </c>
      <c r="S365" s="231">
        <f t="shared" si="90"/>
        <v>185.63</v>
      </c>
      <c r="T365" s="231">
        <f t="shared" si="90"/>
        <v>0</v>
      </c>
      <c r="U365" s="231">
        <f t="shared" si="90"/>
        <v>281.39</v>
      </c>
      <c r="V365" s="231">
        <f t="shared" si="90"/>
        <v>187.4</v>
      </c>
      <c r="W365" s="231">
        <f t="shared" si="90"/>
        <v>591.16</v>
      </c>
      <c r="X365" s="231">
        <f t="shared" si="90"/>
        <v>562.35</v>
      </c>
      <c r="Y365" s="231">
        <f t="shared" si="90"/>
        <v>189.03</v>
      </c>
      <c r="Z365" s="231">
        <f t="shared" si="90"/>
        <v>0</v>
      </c>
      <c r="AA365" s="231">
        <f t="shared" si="90"/>
        <v>302.58</v>
      </c>
      <c r="AB365" s="231">
        <f t="shared" si="90"/>
        <v>375.94</v>
      </c>
      <c r="AC365" s="231">
        <f t="shared" si="90"/>
        <v>156.41</v>
      </c>
      <c r="AD365" s="231">
        <f t="shared" si="90"/>
        <v>599.78</v>
      </c>
      <c r="AE365" s="231">
        <f t="shared" si="90"/>
        <v>0</v>
      </c>
      <c r="AF365" s="231">
        <f t="shared" si="90"/>
        <v>93.32</v>
      </c>
      <c r="AG365" s="125">
        <f t="shared" si="89"/>
        <v>7133.89</v>
      </c>
    </row>
    <row r="366">
      <c r="A366" s="232"/>
      <c r="T366" s="195"/>
      <c r="U366" s="195"/>
      <c r="V366" s="195"/>
      <c r="W366" s="195"/>
      <c r="X366" s="195"/>
      <c r="Y366" s="195"/>
      <c r="Z366" s="195"/>
      <c r="AA366" s="195"/>
      <c r="AB366" s="195"/>
      <c r="AC366" s="195"/>
      <c r="AD366" s="195"/>
      <c r="AE366" s="195"/>
      <c r="AF366" s="195"/>
      <c r="AG366" s="216"/>
    </row>
    <row r="367">
      <c r="A367" s="232"/>
      <c r="T367" s="195"/>
      <c r="U367" s="195"/>
      <c r="V367" s="195"/>
      <c r="W367" s="195"/>
      <c r="X367" s="195"/>
      <c r="Y367" s="195"/>
      <c r="Z367" s="195"/>
      <c r="AA367" s="195"/>
      <c r="AB367" s="195"/>
      <c r="AC367" s="195"/>
      <c r="AD367" s="195"/>
      <c r="AE367" s="195"/>
      <c r="AF367" s="195"/>
      <c r="AG367" s="216"/>
    </row>
    <row r="368">
      <c r="A368" s="171" t="s">
        <v>442</v>
      </c>
      <c r="B368" s="190"/>
      <c r="C368" s="190"/>
      <c r="D368" s="190"/>
      <c r="E368" s="190"/>
      <c r="F368" s="190"/>
      <c r="G368" s="190"/>
      <c r="H368" s="190"/>
      <c r="I368" s="190"/>
      <c r="J368" s="190"/>
      <c r="K368" s="190"/>
      <c r="L368" s="190"/>
      <c r="M368" s="190"/>
      <c r="N368" s="190"/>
      <c r="O368" s="190"/>
      <c r="P368" s="190"/>
      <c r="Q368" s="190"/>
      <c r="R368" s="190"/>
      <c r="S368" s="190"/>
      <c r="T368" s="233"/>
      <c r="U368" s="233"/>
      <c r="V368" s="233"/>
      <c r="W368" s="233"/>
      <c r="X368" s="233"/>
      <c r="Y368" s="233"/>
      <c r="Z368" s="233"/>
      <c r="AA368" s="233"/>
      <c r="AB368" s="233"/>
      <c r="AC368" s="233"/>
      <c r="AD368" s="233"/>
      <c r="AE368" s="233"/>
      <c r="AF368" s="233"/>
      <c r="AG368" s="216"/>
    </row>
    <row r="369">
      <c r="A369" s="222" t="s">
        <v>312</v>
      </c>
      <c r="B369" s="234"/>
      <c r="C369" s="234"/>
      <c r="D369" s="234"/>
      <c r="E369" s="234"/>
      <c r="F369" s="234"/>
      <c r="G369" s="234"/>
      <c r="H369" s="234"/>
      <c r="I369" s="234"/>
      <c r="J369" s="234"/>
      <c r="K369" s="234"/>
      <c r="L369" s="234"/>
      <c r="M369" s="234"/>
      <c r="N369" s="234"/>
      <c r="O369" s="234"/>
      <c r="P369" s="234"/>
      <c r="Q369" s="234"/>
      <c r="R369" s="234"/>
      <c r="S369" s="234"/>
      <c r="T369" s="234"/>
      <c r="U369" s="234"/>
      <c r="V369" s="234"/>
      <c r="W369" s="234"/>
      <c r="X369" s="234"/>
      <c r="Y369" s="234"/>
      <c r="Z369" s="234"/>
      <c r="AA369" s="234"/>
      <c r="AB369" s="234"/>
      <c r="AC369" s="234"/>
      <c r="AD369" s="234"/>
      <c r="AE369" s="234"/>
      <c r="AF369" s="234"/>
      <c r="AG369" s="177"/>
    </row>
    <row r="370" outlineLevel="1">
      <c r="A370" s="222" t="s">
        <v>443</v>
      </c>
      <c r="B370" s="184">
        <f>'DTC US&amp;CA - P&amp;L'!B338</f>
        <v>13</v>
      </c>
      <c r="C370" s="184">
        <f>'DTC US&amp;CA - P&amp;L'!C338</f>
        <v>5</v>
      </c>
      <c r="D370" s="184">
        <f>'DTC US&amp;CA - P&amp;L'!D338</f>
        <v>8</v>
      </c>
      <c r="E370" s="184">
        <f>'DTC US&amp;CA - P&amp;L'!E338</f>
        <v>4</v>
      </c>
      <c r="F370" s="184">
        <f>'DTC US&amp;CA - P&amp;L'!F338</f>
        <v>0</v>
      </c>
      <c r="G370" s="184">
        <f>'DTC US&amp;CA - P&amp;L'!G338</f>
        <v>20</v>
      </c>
      <c r="H370" s="184">
        <f>'DTC US&amp;CA - P&amp;L'!H338</f>
        <v>0</v>
      </c>
      <c r="I370" s="184">
        <f>'DTC US&amp;CA - P&amp;L'!I338</f>
        <v>11</v>
      </c>
      <c r="J370" s="184">
        <f>'DTC US&amp;CA - P&amp;L'!J338</f>
        <v>3</v>
      </c>
      <c r="K370" s="184">
        <f>'DTC US&amp;CA - P&amp;L'!K338</f>
        <v>0</v>
      </c>
      <c r="L370" s="184">
        <f>'DTC US&amp;CA - P&amp;L'!L338</f>
        <v>2</v>
      </c>
      <c r="M370" s="184">
        <f>'DTC US&amp;CA - P&amp;L'!M338</f>
        <v>0</v>
      </c>
      <c r="N370" s="184">
        <f>'DTC US&amp;CA - P&amp;L'!N338</f>
        <v>1</v>
      </c>
      <c r="O370" s="184">
        <f>'DTC US&amp;CA - P&amp;L'!O338</f>
        <v>13</v>
      </c>
      <c r="P370" s="184">
        <f>'DTC US&amp;CA - P&amp;L'!P338</f>
        <v>12</v>
      </c>
      <c r="Q370" s="184">
        <f>'DTC US&amp;CA - P&amp;L'!Q338</f>
        <v>7</v>
      </c>
      <c r="R370" s="184">
        <f>'DTC US&amp;CA - P&amp;L'!R338</f>
        <v>42</v>
      </c>
      <c r="S370" s="184">
        <f>'DTC US&amp;CA - P&amp;L'!S338</f>
        <v>4</v>
      </c>
      <c r="T370" s="184">
        <f>'DTC US&amp;CA - P&amp;L'!T338</f>
        <v>0</v>
      </c>
      <c r="U370" s="184">
        <f>'DTC US&amp;CA - P&amp;L'!U338</f>
        <v>19</v>
      </c>
      <c r="V370" s="184">
        <f>'DTC US&amp;CA - P&amp;L'!V338</f>
        <v>3</v>
      </c>
      <c r="W370" s="184">
        <f>'DTC US&amp;CA - P&amp;L'!W338</f>
        <v>5</v>
      </c>
      <c r="X370" s="184">
        <f>'DTC US&amp;CA - P&amp;L'!X338</f>
        <v>2</v>
      </c>
      <c r="Y370" s="184">
        <f>'DTC US&amp;CA - P&amp;L'!Y338</f>
        <v>16</v>
      </c>
      <c r="Z370" s="184">
        <f>'DTC US&amp;CA - P&amp;L'!Z338</f>
        <v>0</v>
      </c>
      <c r="AA370" s="184">
        <f>'DTC US&amp;CA - P&amp;L'!AA338</f>
        <v>1</v>
      </c>
      <c r="AB370" s="184">
        <f>'DTC US&amp;CA - P&amp;L'!AB338</f>
        <v>7</v>
      </c>
      <c r="AC370" s="184">
        <f>'DTC US&amp;CA - P&amp;L'!AC338</f>
        <v>14</v>
      </c>
      <c r="AD370" s="184">
        <f>'DTC US&amp;CA - P&amp;L'!AD338</f>
        <v>1</v>
      </c>
      <c r="AE370" s="184">
        <f>'DTC US&amp;CA - P&amp;L'!AE338</f>
        <v>5</v>
      </c>
      <c r="AF370" s="184">
        <f>'DTC US&amp;CA - P&amp;L'!AF338</f>
        <v>0</v>
      </c>
      <c r="AG370" s="224">
        <f t="shared" ref="AG370:AG379" si="91">SUM(B370:AF370)</f>
        <v>218</v>
      </c>
    </row>
    <row r="371" outlineLevel="1">
      <c r="A371" s="222" t="s">
        <v>444</v>
      </c>
      <c r="B371" s="184">
        <f>'DTC US&amp;CA - P&amp;L'!B339</f>
        <v>0</v>
      </c>
      <c r="C371" s="184">
        <f>'DTC US&amp;CA - P&amp;L'!C339</f>
        <v>0</v>
      </c>
      <c r="D371" s="184">
        <f>'DTC US&amp;CA - P&amp;L'!D339</f>
        <v>0</v>
      </c>
      <c r="E371" s="184">
        <f>'DTC US&amp;CA - P&amp;L'!E339</f>
        <v>0</v>
      </c>
      <c r="F371" s="184">
        <f>'DTC US&amp;CA - P&amp;L'!F339</f>
        <v>0</v>
      </c>
      <c r="G371" s="184">
        <f>'DTC US&amp;CA - P&amp;L'!G339</f>
        <v>0</v>
      </c>
      <c r="H371" s="184">
        <f>'DTC US&amp;CA - P&amp;L'!H339</f>
        <v>0</v>
      </c>
      <c r="I371" s="184">
        <f>'DTC US&amp;CA - P&amp;L'!I339</f>
        <v>0</v>
      </c>
      <c r="J371" s="184">
        <f>'DTC US&amp;CA - P&amp;L'!J339</f>
        <v>0</v>
      </c>
      <c r="K371" s="184">
        <f>'DTC US&amp;CA - P&amp;L'!K339</f>
        <v>0</v>
      </c>
      <c r="L371" s="184">
        <f>'DTC US&amp;CA - P&amp;L'!L339</f>
        <v>0</v>
      </c>
      <c r="M371" s="184">
        <f>'DTC US&amp;CA - P&amp;L'!M339</f>
        <v>0</v>
      </c>
      <c r="N371" s="184">
        <f>'DTC US&amp;CA - P&amp;L'!N339</f>
        <v>0</v>
      </c>
      <c r="O371" s="184">
        <f>'DTC US&amp;CA - P&amp;L'!O339</f>
        <v>0</v>
      </c>
      <c r="P371" s="184">
        <f>'DTC US&amp;CA - P&amp;L'!P339</f>
        <v>0</v>
      </c>
      <c r="Q371" s="184">
        <f>'DTC US&amp;CA - P&amp;L'!Q339</f>
        <v>0</v>
      </c>
      <c r="R371" s="184">
        <f>'DTC US&amp;CA - P&amp;L'!R339</f>
        <v>0</v>
      </c>
      <c r="S371" s="184">
        <f>'DTC US&amp;CA - P&amp;L'!S339</f>
        <v>0</v>
      </c>
      <c r="T371" s="184">
        <f>'DTC US&amp;CA - P&amp;L'!T339</f>
        <v>0</v>
      </c>
      <c r="U371" s="184">
        <f>'DTC US&amp;CA - P&amp;L'!U339</f>
        <v>0</v>
      </c>
      <c r="V371" s="184">
        <f>'DTC US&amp;CA - P&amp;L'!V339</f>
        <v>0</v>
      </c>
      <c r="W371" s="184">
        <f>'DTC US&amp;CA - P&amp;L'!W339</f>
        <v>0</v>
      </c>
      <c r="X371" s="184">
        <f>'DTC US&amp;CA - P&amp;L'!X339</f>
        <v>0</v>
      </c>
      <c r="Y371" s="184">
        <f>'DTC US&amp;CA - P&amp;L'!Y339</f>
        <v>0</v>
      </c>
      <c r="Z371" s="184">
        <f>'DTC US&amp;CA - P&amp;L'!Z339</f>
        <v>0</v>
      </c>
      <c r="AA371" s="184">
        <f>'DTC US&amp;CA - P&amp;L'!AA339</f>
        <v>0</v>
      </c>
      <c r="AB371" s="184">
        <f>'DTC US&amp;CA - P&amp;L'!AB339</f>
        <v>0</v>
      </c>
      <c r="AC371" s="184">
        <f>'DTC US&amp;CA - P&amp;L'!AC339</f>
        <v>0</v>
      </c>
      <c r="AD371" s="184">
        <f>'DTC US&amp;CA - P&amp;L'!AD339</f>
        <v>0</v>
      </c>
      <c r="AE371" s="184">
        <f>'DTC US&amp;CA - P&amp;L'!AE339</f>
        <v>0</v>
      </c>
      <c r="AF371" s="184">
        <f>'DTC US&amp;CA - P&amp;L'!AF339</f>
        <v>0</v>
      </c>
      <c r="AG371" s="224">
        <f t="shared" si="91"/>
        <v>0</v>
      </c>
    </row>
    <row r="372" outlineLevel="1">
      <c r="A372" s="222" t="s">
        <v>445</v>
      </c>
      <c r="B372" s="184">
        <f>'DTC US&amp;CA - P&amp;L'!B340</f>
        <v>15</v>
      </c>
      <c r="C372" s="184">
        <f>'DTC US&amp;CA - P&amp;L'!C340</f>
        <v>18</v>
      </c>
      <c r="D372" s="184">
        <f>'DTC US&amp;CA - P&amp;L'!D340</f>
        <v>9</v>
      </c>
      <c r="E372" s="184">
        <f>'DTC US&amp;CA - P&amp;L'!E340</f>
        <v>12</v>
      </c>
      <c r="F372" s="184">
        <f>'DTC US&amp;CA - P&amp;L'!F340</f>
        <v>0</v>
      </c>
      <c r="G372" s="184">
        <f>'DTC US&amp;CA - P&amp;L'!G340</f>
        <v>21</v>
      </c>
      <c r="H372" s="184">
        <f>'DTC US&amp;CA - P&amp;L'!H340</f>
        <v>1</v>
      </c>
      <c r="I372" s="184">
        <f>'DTC US&amp;CA - P&amp;L'!I340</f>
        <v>22</v>
      </c>
      <c r="J372" s="184">
        <f>'DTC US&amp;CA - P&amp;L'!J340</f>
        <v>2</v>
      </c>
      <c r="K372" s="184">
        <f>'DTC US&amp;CA - P&amp;L'!K340</f>
        <v>0</v>
      </c>
      <c r="L372" s="184">
        <f>'DTC US&amp;CA - P&amp;L'!L340</f>
        <v>9</v>
      </c>
      <c r="M372" s="184">
        <f>'DTC US&amp;CA - P&amp;L'!M340</f>
        <v>0</v>
      </c>
      <c r="N372" s="184">
        <f>'DTC US&amp;CA - P&amp;L'!N340</f>
        <v>5</v>
      </c>
      <c r="O372" s="184">
        <f>'DTC US&amp;CA - P&amp;L'!O340</f>
        <v>31</v>
      </c>
      <c r="P372" s="184">
        <f>'DTC US&amp;CA - P&amp;L'!P340</f>
        <v>27</v>
      </c>
      <c r="Q372" s="184">
        <f>'DTC US&amp;CA - P&amp;L'!Q340</f>
        <v>18</v>
      </c>
      <c r="R372" s="184">
        <f>'DTC US&amp;CA - P&amp;L'!R340</f>
        <v>63</v>
      </c>
      <c r="S372" s="184">
        <f>'DTC US&amp;CA - P&amp;L'!S340</f>
        <v>9</v>
      </c>
      <c r="T372" s="184">
        <f>'DTC US&amp;CA - P&amp;L'!T340</f>
        <v>0</v>
      </c>
      <c r="U372" s="184">
        <f>'DTC US&amp;CA - P&amp;L'!U340</f>
        <v>18</v>
      </c>
      <c r="V372" s="184">
        <f>'DTC US&amp;CA - P&amp;L'!V340</f>
        <v>3</v>
      </c>
      <c r="W372" s="184">
        <f>'DTC US&amp;CA - P&amp;L'!W340</f>
        <v>7</v>
      </c>
      <c r="X372" s="184">
        <f>'DTC US&amp;CA - P&amp;L'!X340</f>
        <v>3</v>
      </c>
      <c r="Y372" s="184">
        <f>'DTC US&amp;CA - P&amp;L'!Y340</f>
        <v>16</v>
      </c>
      <c r="Z372" s="184">
        <f>'DTC US&amp;CA - P&amp;L'!Z340</f>
        <v>1</v>
      </c>
      <c r="AA372" s="184">
        <f>'DTC US&amp;CA - P&amp;L'!AA340</f>
        <v>0</v>
      </c>
      <c r="AB372" s="184">
        <f>'DTC US&amp;CA - P&amp;L'!AB340</f>
        <v>14</v>
      </c>
      <c r="AC372" s="184">
        <f>'DTC US&amp;CA - P&amp;L'!AC340</f>
        <v>10</v>
      </c>
      <c r="AD372" s="184">
        <f>'DTC US&amp;CA - P&amp;L'!AD340</f>
        <v>8</v>
      </c>
      <c r="AE372" s="184">
        <f>'DTC US&amp;CA - P&amp;L'!AE340</f>
        <v>8</v>
      </c>
      <c r="AF372" s="184">
        <f>'DTC US&amp;CA - P&amp;L'!AF340</f>
        <v>0</v>
      </c>
      <c r="AG372" s="224">
        <f t="shared" si="91"/>
        <v>350</v>
      </c>
    </row>
    <row r="373" outlineLevel="1">
      <c r="A373" s="222" t="s">
        <v>446</v>
      </c>
      <c r="B373" s="184">
        <f>'DTC US&amp;CA - P&amp;L'!B341</f>
        <v>15</v>
      </c>
      <c r="C373" s="184">
        <f>'DTC US&amp;CA - P&amp;L'!C341</f>
        <v>6</v>
      </c>
      <c r="D373" s="184">
        <f>'DTC US&amp;CA - P&amp;L'!D341</f>
        <v>8</v>
      </c>
      <c r="E373" s="184">
        <f>'DTC US&amp;CA - P&amp;L'!E341</f>
        <v>11</v>
      </c>
      <c r="F373" s="184">
        <f>'DTC US&amp;CA - P&amp;L'!F341</f>
        <v>0</v>
      </c>
      <c r="G373" s="184">
        <f>'DTC US&amp;CA - P&amp;L'!G341</f>
        <v>24</v>
      </c>
      <c r="H373" s="184">
        <f>'DTC US&amp;CA - P&amp;L'!H341</f>
        <v>0</v>
      </c>
      <c r="I373" s="184">
        <f>'DTC US&amp;CA - P&amp;L'!I341</f>
        <v>14</v>
      </c>
      <c r="J373" s="184">
        <f>'DTC US&amp;CA - P&amp;L'!J341</f>
        <v>1</v>
      </c>
      <c r="K373" s="184">
        <f>'DTC US&amp;CA - P&amp;L'!K341</f>
        <v>0</v>
      </c>
      <c r="L373" s="184">
        <f>'DTC US&amp;CA - P&amp;L'!L341</f>
        <v>8</v>
      </c>
      <c r="M373" s="184">
        <f>'DTC US&amp;CA - P&amp;L'!M341</f>
        <v>0</v>
      </c>
      <c r="N373" s="184">
        <f>'DTC US&amp;CA - P&amp;L'!N341</f>
        <v>4</v>
      </c>
      <c r="O373" s="184">
        <f>'DTC US&amp;CA - P&amp;L'!O341</f>
        <v>18</v>
      </c>
      <c r="P373" s="184">
        <f>'DTC US&amp;CA - P&amp;L'!P341</f>
        <v>11</v>
      </c>
      <c r="Q373" s="184">
        <f>'DTC US&amp;CA - P&amp;L'!Q341</f>
        <v>13</v>
      </c>
      <c r="R373" s="184">
        <f>'DTC US&amp;CA - P&amp;L'!R341</f>
        <v>34</v>
      </c>
      <c r="S373" s="184">
        <f>'DTC US&amp;CA - P&amp;L'!S341</f>
        <v>3</v>
      </c>
      <c r="T373" s="184">
        <f>'DTC US&amp;CA - P&amp;L'!T341</f>
        <v>1</v>
      </c>
      <c r="U373" s="184">
        <f>'DTC US&amp;CA - P&amp;L'!U341</f>
        <v>21</v>
      </c>
      <c r="V373" s="184">
        <f>'DTC US&amp;CA - P&amp;L'!V341</f>
        <v>1</v>
      </c>
      <c r="W373" s="184">
        <f>'DTC US&amp;CA - P&amp;L'!W341</f>
        <v>3</v>
      </c>
      <c r="X373" s="184">
        <f>'DTC US&amp;CA - P&amp;L'!X341</f>
        <v>3</v>
      </c>
      <c r="Y373" s="184">
        <f>'DTC US&amp;CA - P&amp;L'!Y341</f>
        <v>16</v>
      </c>
      <c r="Z373" s="184">
        <f>'DTC US&amp;CA - P&amp;L'!Z341</f>
        <v>1</v>
      </c>
      <c r="AA373" s="184">
        <f>'DTC US&amp;CA - P&amp;L'!AA341</f>
        <v>0</v>
      </c>
      <c r="AB373" s="184">
        <f>'DTC US&amp;CA - P&amp;L'!AB341</f>
        <v>6</v>
      </c>
      <c r="AC373" s="184">
        <f>'DTC US&amp;CA - P&amp;L'!AC341</f>
        <v>13</v>
      </c>
      <c r="AD373" s="184">
        <f>'DTC US&amp;CA - P&amp;L'!AD341</f>
        <v>6</v>
      </c>
      <c r="AE373" s="184">
        <f>'DTC US&amp;CA - P&amp;L'!AE341</f>
        <v>3</v>
      </c>
      <c r="AF373" s="184">
        <f>'DTC US&amp;CA - P&amp;L'!AF341</f>
        <v>2</v>
      </c>
      <c r="AG373" s="224">
        <f t="shared" si="91"/>
        <v>246</v>
      </c>
    </row>
    <row r="374" outlineLevel="1">
      <c r="A374" s="222" t="s">
        <v>447</v>
      </c>
      <c r="B374" s="184">
        <f>'DTC US&amp;CA - P&amp;L'!B342</f>
        <v>1</v>
      </c>
      <c r="C374" s="184">
        <f>'DTC US&amp;CA - P&amp;L'!C342</f>
        <v>0</v>
      </c>
      <c r="D374" s="184">
        <f>'DTC US&amp;CA - P&amp;L'!D342</f>
        <v>0</v>
      </c>
      <c r="E374" s="184">
        <f>'DTC US&amp;CA - P&amp;L'!E342</f>
        <v>0</v>
      </c>
      <c r="F374" s="184">
        <f>'DTC US&amp;CA - P&amp;L'!F342</f>
        <v>0</v>
      </c>
      <c r="G374" s="184">
        <f>'DTC US&amp;CA - P&amp;L'!G342</f>
        <v>0</v>
      </c>
      <c r="H374" s="184">
        <f>'DTC US&amp;CA - P&amp;L'!H342</f>
        <v>0</v>
      </c>
      <c r="I374" s="184">
        <f>'DTC US&amp;CA - P&amp;L'!I342</f>
        <v>1</v>
      </c>
      <c r="J374" s="184">
        <f>'DTC US&amp;CA - P&amp;L'!J342</f>
        <v>0</v>
      </c>
      <c r="K374" s="184">
        <f>'DTC US&amp;CA - P&amp;L'!K342</f>
        <v>0</v>
      </c>
      <c r="L374" s="184">
        <f>'DTC US&amp;CA - P&amp;L'!L342</f>
        <v>0</v>
      </c>
      <c r="M374" s="184">
        <f>'DTC US&amp;CA - P&amp;L'!M342</f>
        <v>0</v>
      </c>
      <c r="N374" s="184">
        <f>'DTC US&amp;CA - P&amp;L'!N342</f>
        <v>0</v>
      </c>
      <c r="O374" s="184">
        <f>'DTC US&amp;CA - P&amp;L'!O342</f>
        <v>2</v>
      </c>
      <c r="P374" s="184">
        <f>'DTC US&amp;CA - P&amp;L'!P342</f>
        <v>0</v>
      </c>
      <c r="Q374" s="184">
        <f>'DTC US&amp;CA - P&amp;L'!Q342</f>
        <v>1</v>
      </c>
      <c r="R374" s="184">
        <f>'DTC US&amp;CA - P&amp;L'!R342</f>
        <v>1</v>
      </c>
      <c r="S374" s="184">
        <f>'DTC US&amp;CA - P&amp;L'!S342</f>
        <v>0</v>
      </c>
      <c r="T374" s="184">
        <f>'DTC US&amp;CA - P&amp;L'!T342</f>
        <v>0</v>
      </c>
      <c r="U374" s="184">
        <f>'DTC US&amp;CA - P&amp;L'!U342</f>
        <v>2</v>
      </c>
      <c r="V374" s="184">
        <f>'DTC US&amp;CA - P&amp;L'!V342</f>
        <v>0</v>
      </c>
      <c r="W374" s="184">
        <f>'DTC US&amp;CA - P&amp;L'!W342</f>
        <v>0</v>
      </c>
      <c r="X374" s="184">
        <f>'DTC US&amp;CA - P&amp;L'!X342</f>
        <v>0</v>
      </c>
      <c r="Y374" s="184">
        <f>'DTC US&amp;CA - P&amp;L'!Y342</f>
        <v>0</v>
      </c>
      <c r="Z374" s="184">
        <f>'DTC US&amp;CA - P&amp;L'!Z342</f>
        <v>0</v>
      </c>
      <c r="AA374" s="184">
        <f>'DTC US&amp;CA - P&amp;L'!AA342</f>
        <v>0</v>
      </c>
      <c r="AB374" s="184">
        <f>'DTC US&amp;CA - P&amp;L'!AB342</f>
        <v>1</v>
      </c>
      <c r="AC374" s="184">
        <f>'DTC US&amp;CA - P&amp;L'!AC342</f>
        <v>0</v>
      </c>
      <c r="AD374" s="184">
        <f>'DTC US&amp;CA - P&amp;L'!AD342</f>
        <v>0</v>
      </c>
      <c r="AE374" s="184">
        <f>'DTC US&amp;CA - P&amp;L'!AE342</f>
        <v>0</v>
      </c>
      <c r="AF374" s="184">
        <f>'DTC US&amp;CA - P&amp;L'!AF342</f>
        <v>0</v>
      </c>
      <c r="AG374" s="224">
        <f t="shared" si="91"/>
        <v>9</v>
      </c>
    </row>
    <row r="375" outlineLevel="1">
      <c r="A375" s="222" t="s">
        <v>448</v>
      </c>
      <c r="B375" s="184">
        <f>'DTC US&amp;CA - P&amp;L'!B343</f>
        <v>0</v>
      </c>
      <c r="C375" s="184">
        <f>'DTC US&amp;CA - P&amp;L'!C343</f>
        <v>1</v>
      </c>
      <c r="D375" s="184">
        <f>'DTC US&amp;CA - P&amp;L'!D343</f>
        <v>1</v>
      </c>
      <c r="E375" s="184">
        <f>'DTC US&amp;CA - P&amp;L'!E343</f>
        <v>0</v>
      </c>
      <c r="F375" s="184">
        <f>'DTC US&amp;CA - P&amp;L'!F343</f>
        <v>0</v>
      </c>
      <c r="G375" s="184">
        <f>'DTC US&amp;CA - P&amp;L'!G343</f>
        <v>2</v>
      </c>
      <c r="H375" s="184">
        <f>'DTC US&amp;CA - P&amp;L'!H343</f>
        <v>1</v>
      </c>
      <c r="I375" s="184">
        <f>'DTC US&amp;CA - P&amp;L'!I343</f>
        <v>1</v>
      </c>
      <c r="J375" s="184">
        <f>'DTC US&amp;CA - P&amp;L'!J343</f>
        <v>0</v>
      </c>
      <c r="K375" s="184">
        <f>'DTC US&amp;CA - P&amp;L'!K343</f>
        <v>0</v>
      </c>
      <c r="L375" s="184">
        <f>'DTC US&amp;CA - P&amp;L'!L343</f>
        <v>0</v>
      </c>
      <c r="M375" s="184">
        <f>'DTC US&amp;CA - P&amp;L'!M343</f>
        <v>0</v>
      </c>
      <c r="N375" s="184">
        <f>'DTC US&amp;CA - P&amp;L'!N343</f>
        <v>0</v>
      </c>
      <c r="O375" s="184">
        <f>'DTC US&amp;CA - P&amp;L'!O343</f>
        <v>3</v>
      </c>
      <c r="P375" s="184">
        <f>'DTC US&amp;CA - P&amp;L'!P343</f>
        <v>1</v>
      </c>
      <c r="Q375" s="184">
        <f>'DTC US&amp;CA - P&amp;L'!Q343</f>
        <v>2</v>
      </c>
      <c r="R375" s="184">
        <f>'DTC US&amp;CA - P&amp;L'!R343</f>
        <v>3</v>
      </c>
      <c r="S375" s="184">
        <f>'DTC US&amp;CA - P&amp;L'!S343</f>
        <v>0</v>
      </c>
      <c r="T375" s="184">
        <f>'DTC US&amp;CA - P&amp;L'!T343</f>
        <v>0</v>
      </c>
      <c r="U375" s="184">
        <f>'DTC US&amp;CA - P&amp;L'!U343</f>
        <v>1</v>
      </c>
      <c r="V375" s="184">
        <f>'DTC US&amp;CA - P&amp;L'!V343</f>
        <v>1</v>
      </c>
      <c r="W375" s="184">
        <f>'DTC US&amp;CA - P&amp;L'!W343</f>
        <v>1</v>
      </c>
      <c r="X375" s="184">
        <f>'DTC US&amp;CA - P&amp;L'!X343</f>
        <v>0</v>
      </c>
      <c r="Y375" s="184">
        <f>'DTC US&amp;CA - P&amp;L'!Y343</f>
        <v>1</v>
      </c>
      <c r="Z375" s="184">
        <f>'DTC US&amp;CA - P&amp;L'!Z343</f>
        <v>0</v>
      </c>
      <c r="AA375" s="184">
        <f>'DTC US&amp;CA - P&amp;L'!AA343</f>
        <v>0</v>
      </c>
      <c r="AB375" s="184">
        <f>'DTC US&amp;CA - P&amp;L'!AB343</f>
        <v>0</v>
      </c>
      <c r="AC375" s="184">
        <f>'DTC US&amp;CA - P&amp;L'!AC343</f>
        <v>1</v>
      </c>
      <c r="AD375" s="184">
        <f>'DTC US&amp;CA - P&amp;L'!AD343</f>
        <v>0</v>
      </c>
      <c r="AE375" s="184">
        <f>'DTC US&amp;CA - P&amp;L'!AE343</f>
        <v>1</v>
      </c>
      <c r="AF375" s="184">
        <f>'DTC US&amp;CA - P&amp;L'!AF343</f>
        <v>0</v>
      </c>
      <c r="AG375" s="224">
        <f t="shared" si="91"/>
        <v>21</v>
      </c>
    </row>
    <row r="376" outlineLevel="1">
      <c r="A376" s="225" t="s">
        <v>449</v>
      </c>
      <c r="B376" s="184">
        <f>'DTC US&amp;CA - P&amp;L'!B344</f>
        <v>6</v>
      </c>
      <c r="C376" s="184">
        <f>'DTC US&amp;CA - P&amp;L'!C344</f>
        <v>7</v>
      </c>
      <c r="D376" s="184">
        <f>'DTC US&amp;CA - P&amp;L'!D344</f>
        <v>6</v>
      </c>
      <c r="E376" s="184">
        <f>'DTC US&amp;CA - P&amp;L'!E344</f>
        <v>4</v>
      </c>
      <c r="F376" s="184">
        <f>'DTC US&amp;CA - P&amp;L'!F344</f>
        <v>0</v>
      </c>
      <c r="G376" s="184">
        <f>'DTC US&amp;CA - P&amp;L'!G344</f>
        <v>9</v>
      </c>
      <c r="H376" s="184">
        <f>'DTC US&amp;CA - P&amp;L'!H344</f>
        <v>2</v>
      </c>
      <c r="I376" s="184">
        <f>'DTC US&amp;CA - P&amp;L'!I344</f>
        <v>2</v>
      </c>
      <c r="J376" s="184">
        <f>'DTC US&amp;CA - P&amp;L'!J344</f>
        <v>0</v>
      </c>
      <c r="K376" s="184">
        <f>'DTC US&amp;CA - P&amp;L'!K344</f>
        <v>0</v>
      </c>
      <c r="L376" s="184">
        <f>'DTC US&amp;CA - P&amp;L'!L344</f>
        <v>2</v>
      </c>
      <c r="M376" s="184">
        <f>'DTC US&amp;CA - P&amp;L'!M344</f>
        <v>0</v>
      </c>
      <c r="N376" s="184">
        <f>'DTC US&amp;CA - P&amp;L'!N344</f>
        <v>3</v>
      </c>
      <c r="O376" s="184">
        <f>'DTC US&amp;CA - P&amp;L'!O344</f>
        <v>14</v>
      </c>
      <c r="P376" s="184">
        <f>'DTC US&amp;CA - P&amp;L'!P344</f>
        <v>10</v>
      </c>
      <c r="Q376" s="184">
        <f>'DTC US&amp;CA - P&amp;L'!Q344</f>
        <v>5</v>
      </c>
      <c r="R376" s="184">
        <f>'DTC US&amp;CA - P&amp;L'!R344</f>
        <v>12</v>
      </c>
      <c r="S376" s="184">
        <f>'DTC US&amp;CA - P&amp;L'!S344</f>
        <v>2</v>
      </c>
      <c r="T376" s="184">
        <f>'DTC US&amp;CA - P&amp;L'!T344</f>
        <v>2</v>
      </c>
      <c r="U376" s="184">
        <f>'DTC US&amp;CA - P&amp;L'!U344</f>
        <v>5</v>
      </c>
      <c r="V376" s="184">
        <f>'DTC US&amp;CA - P&amp;L'!V344</f>
        <v>3</v>
      </c>
      <c r="W376" s="184">
        <f>'DTC US&amp;CA - P&amp;L'!W344</f>
        <v>1</v>
      </c>
      <c r="X376" s="184">
        <f>'DTC US&amp;CA - P&amp;L'!X344</f>
        <v>1</v>
      </c>
      <c r="Y376" s="184">
        <f>'DTC US&amp;CA - P&amp;L'!Y344</f>
        <v>3</v>
      </c>
      <c r="Z376" s="184">
        <f>'DTC US&amp;CA - P&amp;L'!Z344</f>
        <v>0</v>
      </c>
      <c r="AA376" s="184">
        <f>'DTC US&amp;CA - P&amp;L'!AA344</f>
        <v>0</v>
      </c>
      <c r="AB376" s="184">
        <f>'DTC US&amp;CA - P&amp;L'!AB344</f>
        <v>1</v>
      </c>
      <c r="AC376" s="184">
        <f>'DTC US&amp;CA - P&amp;L'!AC344</f>
        <v>4</v>
      </c>
      <c r="AD376" s="184">
        <f>'DTC US&amp;CA - P&amp;L'!AD344</f>
        <v>2</v>
      </c>
      <c r="AE376" s="184">
        <f>'DTC US&amp;CA - P&amp;L'!AE344</f>
        <v>1</v>
      </c>
      <c r="AF376" s="184">
        <f>'DTC US&amp;CA - P&amp;L'!AF344</f>
        <v>1</v>
      </c>
      <c r="AG376" s="224">
        <f t="shared" si="91"/>
        <v>108</v>
      </c>
    </row>
    <row r="377" outlineLevel="1">
      <c r="A377" s="225" t="s">
        <v>450</v>
      </c>
      <c r="B377" s="184">
        <f>'DTC US&amp;CA - P&amp;L'!B345</f>
        <v>0</v>
      </c>
      <c r="C377" s="184">
        <f>'DTC US&amp;CA - P&amp;L'!C345</f>
        <v>0</v>
      </c>
      <c r="D377" s="184">
        <f>'DTC US&amp;CA - P&amp;L'!D345</f>
        <v>0</v>
      </c>
      <c r="E377" s="184">
        <f>'DTC US&amp;CA - P&amp;L'!E345</f>
        <v>0</v>
      </c>
      <c r="F377" s="184">
        <f>'DTC US&amp;CA - P&amp;L'!F345</f>
        <v>0</v>
      </c>
      <c r="G377" s="184">
        <f>'DTC US&amp;CA - P&amp;L'!G345</f>
        <v>0</v>
      </c>
      <c r="H377" s="184">
        <f>'DTC US&amp;CA - P&amp;L'!H345</f>
        <v>0</v>
      </c>
      <c r="I377" s="184">
        <f>'DTC US&amp;CA - P&amp;L'!I345</f>
        <v>0</v>
      </c>
      <c r="J377" s="184">
        <f>'DTC US&amp;CA - P&amp;L'!J345</f>
        <v>0</v>
      </c>
      <c r="K377" s="184">
        <f>'DTC US&amp;CA - P&amp;L'!K345</f>
        <v>0</v>
      </c>
      <c r="L377" s="184">
        <f>'DTC US&amp;CA - P&amp;L'!L345</f>
        <v>0</v>
      </c>
      <c r="M377" s="184">
        <f>'DTC US&amp;CA - P&amp;L'!M345</f>
        <v>0</v>
      </c>
      <c r="N377" s="184">
        <f>'DTC US&amp;CA - P&amp;L'!N345</f>
        <v>0</v>
      </c>
      <c r="O377" s="184">
        <f>'DTC US&amp;CA - P&amp;L'!O345</f>
        <v>0</v>
      </c>
      <c r="P377" s="184">
        <f>'DTC US&amp;CA - P&amp;L'!P345</f>
        <v>0</v>
      </c>
      <c r="Q377" s="184">
        <f>'DTC US&amp;CA - P&amp;L'!Q345</f>
        <v>0</v>
      </c>
      <c r="R377" s="184">
        <f>'DTC US&amp;CA - P&amp;L'!R345</f>
        <v>0</v>
      </c>
      <c r="S377" s="184">
        <f>'DTC US&amp;CA - P&amp;L'!S345</f>
        <v>0</v>
      </c>
      <c r="T377" s="184">
        <f>'DTC US&amp;CA - P&amp;L'!T345</f>
        <v>0</v>
      </c>
      <c r="U377" s="184">
        <f>'DTC US&amp;CA - P&amp;L'!U345</f>
        <v>0</v>
      </c>
      <c r="V377" s="184">
        <f>'DTC US&amp;CA - P&amp;L'!V345</f>
        <v>0</v>
      </c>
      <c r="W377" s="184">
        <f>'DTC US&amp;CA - P&amp;L'!W345</f>
        <v>0</v>
      </c>
      <c r="X377" s="184">
        <f>'DTC US&amp;CA - P&amp;L'!X345</f>
        <v>0</v>
      </c>
      <c r="Y377" s="184">
        <f>'DTC US&amp;CA - P&amp;L'!Y345</f>
        <v>0</v>
      </c>
      <c r="Z377" s="184">
        <f>'DTC US&amp;CA - P&amp;L'!Z345</f>
        <v>0</v>
      </c>
      <c r="AA377" s="184">
        <f>'DTC US&amp;CA - P&amp;L'!AA345</f>
        <v>0</v>
      </c>
      <c r="AB377" s="184">
        <f>'DTC US&amp;CA - P&amp;L'!AB345</f>
        <v>0</v>
      </c>
      <c r="AC377" s="184">
        <f>'DTC US&amp;CA - P&amp;L'!AC345</f>
        <v>0</v>
      </c>
      <c r="AD377" s="184">
        <f>'DTC US&amp;CA - P&amp;L'!AD345</f>
        <v>0</v>
      </c>
      <c r="AE377" s="184">
        <f>'DTC US&amp;CA - P&amp;L'!AE345</f>
        <v>0</v>
      </c>
      <c r="AF377" s="184">
        <f>'DTC US&amp;CA - P&amp;L'!AF345</f>
        <v>0</v>
      </c>
      <c r="AG377" s="224">
        <f t="shared" si="91"/>
        <v>0</v>
      </c>
    </row>
    <row r="378" outlineLevel="1">
      <c r="A378" s="225" t="s">
        <v>451</v>
      </c>
      <c r="B378" s="184">
        <f>'DTC US&amp;CA - P&amp;L'!B346</f>
        <v>28</v>
      </c>
      <c r="C378" s="184">
        <f>'DTC US&amp;CA - P&amp;L'!C346</f>
        <v>25</v>
      </c>
      <c r="D378" s="184">
        <f>'DTC US&amp;CA - P&amp;L'!D346</f>
        <v>24</v>
      </c>
      <c r="E378" s="184">
        <f>'DTC US&amp;CA - P&amp;L'!E346</f>
        <v>20</v>
      </c>
      <c r="F378" s="184">
        <f>'DTC US&amp;CA - P&amp;L'!F346</f>
        <v>0</v>
      </c>
      <c r="G378" s="184">
        <f>'DTC US&amp;CA - P&amp;L'!G346</f>
        <v>40</v>
      </c>
      <c r="H378" s="184">
        <f>'DTC US&amp;CA - P&amp;L'!H346</f>
        <v>1</v>
      </c>
      <c r="I378" s="184">
        <f>'DTC US&amp;CA - P&amp;L'!I346</f>
        <v>18</v>
      </c>
      <c r="J378" s="184">
        <f>'DTC US&amp;CA - P&amp;L'!J346</f>
        <v>4</v>
      </c>
      <c r="K378" s="184">
        <f>'DTC US&amp;CA - P&amp;L'!K346</f>
        <v>0</v>
      </c>
      <c r="L378" s="184">
        <f>'DTC US&amp;CA - P&amp;L'!L346</f>
        <v>13</v>
      </c>
      <c r="M378" s="184">
        <f>'DTC US&amp;CA - P&amp;L'!M346</f>
        <v>0</v>
      </c>
      <c r="N378" s="184">
        <f>'DTC US&amp;CA - P&amp;L'!N346</f>
        <v>6</v>
      </c>
      <c r="O378" s="184">
        <f>'DTC US&amp;CA - P&amp;L'!O346</f>
        <v>37</v>
      </c>
      <c r="P378" s="184">
        <f>'DTC US&amp;CA - P&amp;L'!P346</f>
        <v>28</v>
      </c>
      <c r="Q378" s="184">
        <f>'DTC US&amp;CA - P&amp;L'!Q346</f>
        <v>20</v>
      </c>
      <c r="R378" s="184">
        <f>'DTC US&amp;CA - P&amp;L'!R346</f>
        <v>63</v>
      </c>
      <c r="S378" s="184">
        <f>'DTC US&amp;CA - P&amp;L'!S346</f>
        <v>5</v>
      </c>
      <c r="T378" s="184">
        <f>'DTC US&amp;CA - P&amp;L'!T346</f>
        <v>4</v>
      </c>
      <c r="U378" s="184">
        <f>'DTC US&amp;CA - P&amp;L'!U346</f>
        <v>25</v>
      </c>
      <c r="V378" s="184">
        <f>'DTC US&amp;CA - P&amp;L'!V346</f>
        <v>5</v>
      </c>
      <c r="W378" s="184">
        <f>'DTC US&amp;CA - P&amp;L'!W346</f>
        <v>3</v>
      </c>
      <c r="X378" s="184">
        <f>'DTC US&amp;CA - P&amp;L'!X346</f>
        <v>2</v>
      </c>
      <c r="Y378" s="184">
        <f>'DTC US&amp;CA - P&amp;L'!Y346</f>
        <v>33</v>
      </c>
      <c r="Z378" s="184">
        <f>'DTC US&amp;CA - P&amp;L'!Z346</f>
        <v>0</v>
      </c>
      <c r="AA378" s="184">
        <f>'DTC US&amp;CA - P&amp;L'!AA346</f>
        <v>0</v>
      </c>
      <c r="AB378" s="184">
        <f>'DTC US&amp;CA - P&amp;L'!AB346</f>
        <v>15</v>
      </c>
      <c r="AC378" s="184">
        <f>'DTC US&amp;CA - P&amp;L'!AC346</f>
        <v>22</v>
      </c>
      <c r="AD378" s="184">
        <f>'DTC US&amp;CA - P&amp;L'!AD346</f>
        <v>5</v>
      </c>
      <c r="AE378" s="184">
        <f>'DTC US&amp;CA - P&amp;L'!AE346</f>
        <v>8</v>
      </c>
      <c r="AF378" s="184">
        <f>'DTC US&amp;CA - P&amp;L'!AF346</f>
        <v>3</v>
      </c>
      <c r="AG378" s="224">
        <f t="shared" si="91"/>
        <v>457</v>
      </c>
    </row>
    <row r="379" outlineLevel="1">
      <c r="A379" s="225" t="s">
        <v>452</v>
      </c>
      <c r="B379" s="184">
        <f>'DTC US&amp;CA - P&amp;L'!B347</f>
        <v>0</v>
      </c>
      <c r="C379" s="184">
        <f>'DTC US&amp;CA - P&amp;L'!C347</f>
        <v>0</v>
      </c>
      <c r="D379" s="184">
        <f>'DTC US&amp;CA - P&amp;L'!D347</f>
        <v>0</v>
      </c>
      <c r="E379" s="184">
        <f>'DTC US&amp;CA - P&amp;L'!E347</f>
        <v>0</v>
      </c>
      <c r="F379" s="184">
        <f>'DTC US&amp;CA - P&amp;L'!F347</f>
        <v>0</v>
      </c>
      <c r="G379" s="184">
        <f>'DTC US&amp;CA - P&amp;L'!G347</f>
        <v>0</v>
      </c>
      <c r="H379" s="184">
        <f>'DTC US&amp;CA - P&amp;L'!H347</f>
        <v>0</v>
      </c>
      <c r="I379" s="184">
        <f>'DTC US&amp;CA - P&amp;L'!I347</f>
        <v>0</v>
      </c>
      <c r="J379" s="184">
        <f>'DTC US&amp;CA - P&amp;L'!J347</f>
        <v>0</v>
      </c>
      <c r="K379" s="184">
        <f>'DTC US&amp;CA - P&amp;L'!K347</f>
        <v>0</v>
      </c>
      <c r="L379" s="184">
        <f>'DTC US&amp;CA - P&amp;L'!L347</f>
        <v>0</v>
      </c>
      <c r="M379" s="184">
        <f>'DTC US&amp;CA - P&amp;L'!M347</f>
        <v>0</v>
      </c>
      <c r="N379" s="184">
        <f>'DTC US&amp;CA - P&amp;L'!N347</f>
        <v>0</v>
      </c>
      <c r="O379" s="184">
        <f>'DTC US&amp;CA - P&amp;L'!O347</f>
        <v>0</v>
      </c>
      <c r="P379" s="184">
        <f>'DTC US&amp;CA - P&amp;L'!P347</f>
        <v>0</v>
      </c>
      <c r="Q379" s="184">
        <f>'DTC US&amp;CA - P&amp;L'!Q347</f>
        <v>0</v>
      </c>
      <c r="R379" s="184">
        <f>'DTC US&amp;CA - P&amp;L'!R347</f>
        <v>0</v>
      </c>
      <c r="S379" s="184">
        <f>'DTC US&amp;CA - P&amp;L'!S347</f>
        <v>0</v>
      </c>
      <c r="T379" s="184">
        <f>'DTC US&amp;CA - P&amp;L'!T347</f>
        <v>0</v>
      </c>
      <c r="U379" s="184">
        <f>'DTC US&amp;CA - P&amp;L'!U347</f>
        <v>0</v>
      </c>
      <c r="V379" s="184">
        <f>'DTC US&amp;CA - P&amp;L'!V347</f>
        <v>0</v>
      </c>
      <c r="W379" s="184">
        <f>'DTC US&amp;CA - P&amp;L'!W347</f>
        <v>0</v>
      </c>
      <c r="X379" s="184">
        <f>'DTC US&amp;CA - P&amp;L'!X347</f>
        <v>0</v>
      </c>
      <c r="Y379" s="184">
        <f>'DTC US&amp;CA - P&amp;L'!Y347</f>
        <v>0</v>
      </c>
      <c r="Z379" s="184">
        <f>'DTC US&amp;CA - P&amp;L'!Z347</f>
        <v>0</v>
      </c>
      <c r="AA379" s="184">
        <f>'DTC US&amp;CA - P&amp;L'!AA347</f>
        <v>0</v>
      </c>
      <c r="AB379" s="184">
        <f>'DTC US&amp;CA - P&amp;L'!AB347</f>
        <v>0</v>
      </c>
      <c r="AC379" s="184">
        <f>'DTC US&amp;CA - P&amp;L'!AC347</f>
        <v>0</v>
      </c>
      <c r="AD379" s="184">
        <f>'DTC US&amp;CA - P&amp;L'!AD347</f>
        <v>0</v>
      </c>
      <c r="AE379" s="184">
        <f>'DTC US&amp;CA - P&amp;L'!AE347</f>
        <v>0</v>
      </c>
      <c r="AF379" s="184">
        <f>'DTC US&amp;CA - P&amp;L'!AF347</f>
        <v>0</v>
      </c>
      <c r="AG379" s="224">
        <f t="shared" si="91"/>
        <v>0</v>
      </c>
    </row>
    <row r="380">
      <c r="A380" s="222" t="s">
        <v>323</v>
      </c>
      <c r="B380" s="234"/>
      <c r="C380" s="234"/>
      <c r="D380" s="234"/>
      <c r="E380" s="234"/>
      <c r="F380" s="234"/>
      <c r="G380" s="234"/>
      <c r="H380" s="234"/>
      <c r="I380" s="234"/>
      <c r="J380" s="234"/>
      <c r="K380" s="234"/>
      <c r="L380" s="234"/>
      <c r="M380" s="234"/>
      <c r="N380" s="234"/>
      <c r="O380" s="234"/>
      <c r="P380" s="234"/>
      <c r="Q380" s="234"/>
      <c r="R380" s="234"/>
      <c r="S380" s="234"/>
      <c r="T380" s="234"/>
      <c r="U380" s="234"/>
      <c r="V380" s="234"/>
      <c r="W380" s="234"/>
      <c r="X380" s="234"/>
      <c r="Y380" s="234"/>
      <c r="Z380" s="234"/>
      <c r="AA380" s="234"/>
      <c r="AB380" s="234"/>
      <c r="AC380" s="234"/>
      <c r="AD380" s="234"/>
      <c r="AE380" s="234"/>
      <c r="AF380" s="234"/>
      <c r="AG380" s="229"/>
    </row>
    <row r="381" outlineLevel="1">
      <c r="A381" s="222" t="s">
        <v>453</v>
      </c>
      <c r="B381" s="204">
        <f>'DTC EU - P&amp;L'!B349</f>
        <v>0</v>
      </c>
      <c r="C381" s="204">
        <f>'DTC EU - P&amp;L'!C349</f>
        <v>0</v>
      </c>
      <c r="D381" s="204">
        <f>'DTC EU - P&amp;L'!D349</f>
        <v>0</v>
      </c>
      <c r="E381" s="204">
        <f>'DTC EU - P&amp;L'!E349</f>
        <v>0</v>
      </c>
      <c r="F381" s="204">
        <f>'DTC EU - P&amp;L'!F349</f>
        <v>0</v>
      </c>
      <c r="G381" s="204">
        <f>'DTC EU - P&amp;L'!G349</f>
        <v>0</v>
      </c>
      <c r="H381" s="204">
        <f>'DTC EU - P&amp;L'!H349</f>
        <v>0</v>
      </c>
      <c r="I381" s="204">
        <f>'DTC EU - P&amp;L'!I349</f>
        <v>0</v>
      </c>
      <c r="J381" s="204">
        <f>'DTC EU - P&amp;L'!J349</f>
        <v>0</v>
      </c>
      <c r="K381" s="204">
        <f>'DTC EU - P&amp;L'!K349</f>
        <v>0</v>
      </c>
      <c r="L381" s="204">
        <f>'DTC EU - P&amp;L'!L349</f>
        <v>0</v>
      </c>
      <c r="M381" s="204">
        <f>'DTC EU - P&amp;L'!M349</f>
        <v>0</v>
      </c>
      <c r="N381" s="204">
        <f>'DTC EU - P&amp;L'!N349</f>
        <v>0</v>
      </c>
      <c r="O381" s="204">
        <f>'DTC EU - P&amp;L'!O349</f>
        <v>0</v>
      </c>
      <c r="P381" s="204">
        <f>'DTC EU - P&amp;L'!P349</f>
        <v>0</v>
      </c>
      <c r="Q381" s="204">
        <f>'DTC EU - P&amp;L'!Q349</f>
        <v>1</v>
      </c>
      <c r="R381" s="204">
        <f>'DTC EU - P&amp;L'!R349</f>
        <v>0</v>
      </c>
      <c r="S381" s="204">
        <f>'DTC EU - P&amp;L'!S349</f>
        <v>0</v>
      </c>
      <c r="T381" s="204">
        <f>'DTC EU - P&amp;L'!T349</f>
        <v>0</v>
      </c>
      <c r="U381" s="204">
        <f>'DTC EU - P&amp;L'!U349</f>
        <v>0</v>
      </c>
      <c r="V381" s="204">
        <f>'DTC EU - P&amp;L'!V349</f>
        <v>0</v>
      </c>
      <c r="W381" s="204">
        <f>'DTC EU - P&amp;L'!W349</f>
        <v>0</v>
      </c>
      <c r="X381" s="204">
        <f>'DTC EU - P&amp;L'!X349</f>
        <v>0</v>
      </c>
      <c r="Y381" s="204">
        <f>'DTC EU - P&amp;L'!Y349</f>
        <v>0</v>
      </c>
      <c r="Z381" s="204">
        <f>'DTC EU - P&amp;L'!Z349</f>
        <v>0</v>
      </c>
      <c r="AA381" s="204">
        <f>'DTC EU - P&amp;L'!AA349</f>
        <v>0</v>
      </c>
      <c r="AB381" s="204">
        <f>'DTC EU - P&amp;L'!AB349</f>
        <v>0</v>
      </c>
      <c r="AC381" s="204">
        <f>'DTC EU - P&amp;L'!AC349</f>
        <v>1</v>
      </c>
      <c r="AD381" s="204">
        <f>'DTC EU - P&amp;L'!AD349</f>
        <v>1</v>
      </c>
      <c r="AE381" s="204">
        <f>'DTC EU - P&amp;L'!AE349</f>
        <v>0</v>
      </c>
      <c r="AF381" s="204">
        <f>'DTC EU - P&amp;L'!AF349</f>
        <v>0</v>
      </c>
      <c r="AG381" s="224">
        <f t="shared" ref="AG381:AG392" si="92">SUM(B381:AF381)</f>
        <v>3</v>
      </c>
    </row>
    <row r="382" outlineLevel="1">
      <c r="A382" s="222" t="s">
        <v>454</v>
      </c>
      <c r="B382" s="204">
        <f>'DTC EU - P&amp;L'!B350</f>
        <v>0</v>
      </c>
      <c r="C382" s="204">
        <f>'DTC EU - P&amp;L'!C350</f>
        <v>0</v>
      </c>
      <c r="D382" s="204">
        <f>'DTC EU - P&amp;L'!D350</f>
        <v>0</v>
      </c>
      <c r="E382" s="204">
        <f>'DTC EU - P&amp;L'!E350</f>
        <v>0</v>
      </c>
      <c r="F382" s="204">
        <f>'DTC EU - P&amp;L'!F350</f>
        <v>0</v>
      </c>
      <c r="G382" s="204">
        <f>'DTC EU - P&amp;L'!G350</f>
        <v>0</v>
      </c>
      <c r="H382" s="204">
        <f>'DTC EU - P&amp;L'!H350</f>
        <v>0</v>
      </c>
      <c r="I382" s="204">
        <f>'DTC EU - P&amp;L'!I350</f>
        <v>0</v>
      </c>
      <c r="J382" s="204">
        <f>'DTC EU - P&amp;L'!J350</f>
        <v>0</v>
      </c>
      <c r="K382" s="204">
        <f>'DTC EU - P&amp;L'!K350</f>
        <v>0</v>
      </c>
      <c r="L382" s="204">
        <f>'DTC EU - P&amp;L'!L350</f>
        <v>0</v>
      </c>
      <c r="M382" s="204">
        <f>'DTC EU - P&amp;L'!M350</f>
        <v>0</v>
      </c>
      <c r="N382" s="204">
        <f>'DTC EU - P&amp;L'!N350</f>
        <v>0</v>
      </c>
      <c r="O382" s="204">
        <f>'DTC EU - P&amp;L'!O350</f>
        <v>0</v>
      </c>
      <c r="P382" s="204">
        <f>'DTC EU - P&amp;L'!P350</f>
        <v>0</v>
      </c>
      <c r="Q382" s="204">
        <f>'DTC EU - P&amp;L'!Q350</f>
        <v>0</v>
      </c>
      <c r="R382" s="204">
        <f>'DTC EU - P&amp;L'!R350</f>
        <v>0</v>
      </c>
      <c r="S382" s="204">
        <f>'DTC EU - P&amp;L'!S350</f>
        <v>0</v>
      </c>
      <c r="T382" s="204">
        <f>'DTC EU - P&amp;L'!T350</f>
        <v>0</v>
      </c>
      <c r="U382" s="204">
        <f>'DTC EU - P&amp;L'!U350</f>
        <v>0</v>
      </c>
      <c r="V382" s="204">
        <f>'DTC EU - P&amp;L'!V350</f>
        <v>0</v>
      </c>
      <c r="W382" s="204">
        <f>'DTC EU - P&amp;L'!W350</f>
        <v>0</v>
      </c>
      <c r="X382" s="204">
        <f>'DTC EU - P&amp;L'!X350</f>
        <v>0</v>
      </c>
      <c r="Y382" s="204">
        <f>'DTC EU - P&amp;L'!Y350</f>
        <v>0</v>
      </c>
      <c r="Z382" s="204">
        <f>'DTC EU - P&amp;L'!Z350</f>
        <v>0</v>
      </c>
      <c r="AA382" s="204">
        <f>'DTC EU - P&amp;L'!AA350</f>
        <v>0</v>
      </c>
      <c r="AB382" s="204">
        <f>'DTC EU - P&amp;L'!AB350</f>
        <v>0</v>
      </c>
      <c r="AC382" s="204">
        <f>'DTC EU - P&amp;L'!AC350</f>
        <v>0</v>
      </c>
      <c r="AD382" s="204">
        <f>'DTC EU - P&amp;L'!AD350</f>
        <v>0</v>
      </c>
      <c r="AE382" s="204">
        <f>'DTC EU - P&amp;L'!AE350</f>
        <v>0</v>
      </c>
      <c r="AF382" s="204">
        <f>'DTC EU - P&amp;L'!AF350</f>
        <v>0</v>
      </c>
      <c r="AG382" s="224">
        <f t="shared" si="92"/>
        <v>0</v>
      </c>
    </row>
    <row r="383" outlineLevel="1">
      <c r="A383" s="222" t="s">
        <v>455</v>
      </c>
      <c r="B383" s="204">
        <f>'DTC EU - P&amp;L'!B351</f>
        <v>0</v>
      </c>
      <c r="C383" s="204">
        <f>'DTC EU - P&amp;L'!C351</f>
        <v>0</v>
      </c>
      <c r="D383" s="204">
        <f>'DTC EU - P&amp;L'!D351</f>
        <v>0</v>
      </c>
      <c r="E383" s="204">
        <f>'DTC EU - P&amp;L'!E351</f>
        <v>0</v>
      </c>
      <c r="F383" s="204">
        <f>'DTC EU - P&amp;L'!F351</f>
        <v>0</v>
      </c>
      <c r="G383" s="204">
        <f>'DTC EU - P&amp;L'!G351</f>
        <v>0</v>
      </c>
      <c r="H383" s="204">
        <f>'DTC EU - P&amp;L'!H351</f>
        <v>0</v>
      </c>
      <c r="I383" s="204">
        <f>'DTC EU - P&amp;L'!I351</f>
        <v>0</v>
      </c>
      <c r="J383" s="204">
        <f>'DTC EU - P&amp;L'!J351</f>
        <v>0</v>
      </c>
      <c r="K383" s="204">
        <f>'DTC EU - P&amp;L'!K351</f>
        <v>0</v>
      </c>
      <c r="L383" s="204">
        <f>'DTC EU - P&amp;L'!L351</f>
        <v>0</v>
      </c>
      <c r="M383" s="204">
        <f>'DTC EU - P&amp;L'!M351</f>
        <v>0</v>
      </c>
      <c r="N383" s="204">
        <f>'DTC EU - P&amp;L'!N351</f>
        <v>0</v>
      </c>
      <c r="O383" s="204">
        <f>'DTC EU - P&amp;L'!O351</f>
        <v>0</v>
      </c>
      <c r="P383" s="204">
        <f>'DTC EU - P&amp;L'!P351</f>
        <v>0</v>
      </c>
      <c r="Q383" s="204">
        <f>'DTC EU - P&amp;L'!Q351</f>
        <v>0</v>
      </c>
      <c r="R383" s="204">
        <f>'DTC EU - P&amp;L'!R351</f>
        <v>0</v>
      </c>
      <c r="S383" s="204">
        <f>'DTC EU - P&amp;L'!S351</f>
        <v>0</v>
      </c>
      <c r="T383" s="204">
        <f>'DTC EU - P&amp;L'!T351</f>
        <v>0</v>
      </c>
      <c r="U383" s="204">
        <f>'DTC EU - P&amp;L'!U351</f>
        <v>0</v>
      </c>
      <c r="V383" s="204">
        <f>'DTC EU - P&amp;L'!V351</f>
        <v>0</v>
      </c>
      <c r="W383" s="204">
        <f>'DTC EU - P&amp;L'!W351</f>
        <v>0</v>
      </c>
      <c r="X383" s="204">
        <f>'DTC EU - P&amp;L'!X351</f>
        <v>0</v>
      </c>
      <c r="Y383" s="204">
        <f>'DTC EU - P&amp;L'!Y351</f>
        <v>0</v>
      </c>
      <c r="Z383" s="204">
        <f>'DTC EU - P&amp;L'!Z351</f>
        <v>0</v>
      </c>
      <c r="AA383" s="204">
        <f>'DTC EU - P&amp;L'!AA351</f>
        <v>0</v>
      </c>
      <c r="AB383" s="204">
        <f>'DTC EU - P&amp;L'!AB351</f>
        <v>0</v>
      </c>
      <c r="AC383" s="204">
        <f>'DTC EU - P&amp;L'!AC351</f>
        <v>0</v>
      </c>
      <c r="AD383" s="204">
        <f>'DTC EU - P&amp;L'!AD351</f>
        <v>0</v>
      </c>
      <c r="AE383" s="204">
        <f>'DTC EU - P&amp;L'!AE351</f>
        <v>0</v>
      </c>
      <c r="AF383" s="204">
        <f>'DTC EU - P&amp;L'!AF351</f>
        <v>0</v>
      </c>
      <c r="AG383" s="224">
        <f t="shared" si="92"/>
        <v>0</v>
      </c>
    </row>
    <row r="384" outlineLevel="1">
      <c r="A384" s="222" t="s">
        <v>456</v>
      </c>
      <c r="B384" s="204">
        <f>'DTC EU - P&amp;L'!B352</f>
        <v>0</v>
      </c>
      <c r="C384" s="204">
        <f>'DTC EU - P&amp;L'!C352</f>
        <v>0</v>
      </c>
      <c r="D384" s="204">
        <f>'DTC EU - P&amp;L'!D352</f>
        <v>0</v>
      </c>
      <c r="E384" s="204">
        <f>'DTC EU - P&amp;L'!E352</f>
        <v>0</v>
      </c>
      <c r="F384" s="204">
        <f>'DTC EU - P&amp;L'!F352</f>
        <v>0</v>
      </c>
      <c r="G384" s="204">
        <f>'DTC EU - P&amp;L'!G352</f>
        <v>0</v>
      </c>
      <c r="H384" s="204">
        <f>'DTC EU - P&amp;L'!H352</f>
        <v>0</v>
      </c>
      <c r="I384" s="204">
        <f>'DTC EU - P&amp;L'!I352</f>
        <v>0</v>
      </c>
      <c r="J384" s="204">
        <f>'DTC EU - P&amp;L'!J352</f>
        <v>0</v>
      </c>
      <c r="K384" s="204">
        <f>'DTC EU - P&amp;L'!K352</f>
        <v>0</v>
      </c>
      <c r="L384" s="204">
        <f>'DTC EU - P&amp;L'!L352</f>
        <v>0</v>
      </c>
      <c r="M384" s="204">
        <f>'DTC EU - P&amp;L'!M352</f>
        <v>0</v>
      </c>
      <c r="N384" s="204">
        <f>'DTC EU - P&amp;L'!N352</f>
        <v>0</v>
      </c>
      <c r="O384" s="204">
        <f>'DTC EU - P&amp;L'!O352</f>
        <v>0</v>
      </c>
      <c r="P384" s="204">
        <f>'DTC EU - P&amp;L'!P352</f>
        <v>0</v>
      </c>
      <c r="Q384" s="204">
        <f>'DTC EU - P&amp;L'!Q352</f>
        <v>0</v>
      </c>
      <c r="R384" s="204">
        <f>'DTC EU - P&amp;L'!R352</f>
        <v>0</v>
      </c>
      <c r="S384" s="204">
        <f>'DTC EU - P&amp;L'!S352</f>
        <v>0</v>
      </c>
      <c r="T384" s="204">
        <f>'DTC EU - P&amp;L'!T352</f>
        <v>0</v>
      </c>
      <c r="U384" s="204">
        <f>'DTC EU - P&amp;L'!U352</f>
        <v>0</v>
      </c>
      <c r="V384" s="204">
        <f>'DTC EU - P&amp;L'!V352</f>
        <v>0</v>
      </c>
      <c r="W384" s="204">
        <f>'DTC EU - P&amp;L'!W352</f>
        <v>0</v>
      </c>
      <c r="X384" s="204">
        <f>'DTC EU - P&amp;L'!X352</f>
        <v>0</v>
      </c>
      <c r="Y384" s="204">
        <f>'DTC EU - P&amp;L'!Y352</f>
        <v>0</v>
      </c>
      <c r="Z384" s="204">
        <f>'DTC EU - P&amp;L'!Z352</f>
        <v>0</v>
      </c>
      <c r="AA384" s="204">
        <f>'DTC EU - P&amp;L'!AA352</f>
        <v>0</v>
      </c>
      <c r="AB384" s="204">
        <f>'DTC EU - P&amp;L'!AB352</f>
        <v>0</v>
      </c>
      <c r="AC384" s="204">
        <f>'DTC EU - P&amp;L'!AC352</f>
        <v>0</v>
      </c>
      <c r="AD384" s="204">
        <f>'DTC EU - P&amp;L'!AD352</f>
        <v>0</v>
      </c>
      <c r="AE384" s="204">
        <f>'DTC EU - P&amp;L'!AE352</f>
        <v>0</v>
      </c>
      <c r="AF384" s="204">
        <f>'DTC EU - P&amp;L'!AF352</f>
        <v>0</v>
      </c>
      <c r="AG384" s="224">
        <f t="shared" si="92"/>
        <v>0</v>
      </c>
    </row>
    <row r="385" outlineLevel="1">
      <c r="A385" s="222" t="s">
        <v>457</v>
      </c>
      <c r="B385" s="204">
        <f>'DTC EU - P&amp;L'!B353</f>
        <v>0</v>
      </c>
      <c r="C385" s="204">
        <f>'DTC EU - P&amp;L'!C353</f>
        <v>0</v>
      </c>
      <c r="D385" s="204">
        <f>'DTC EU - P&amp;L'!D353</f>
        <v>0</v>
      </c>
      <c r="E385" s="204">
        <f>'DTC EU - P&amp;L'!E353</f>
        <v>0</v>
      </c>
      <c r="F385" s="204">
        <f>'DTC EU - P&amp;L'!F353</f>
        <v>0</v>
      </c>
      <c r="G385" s="204">
        <f>'DTC EU - P&amp;L'!G353</f>
        <v>0</v>
      </c>
      <c r="H385" s="204">
        <f>'DTC EU - P&amp;L'!H353</f>
        <v>0</v>
      </c>
      <c r="I385" s="204">
        <f>'DTC EU - P&amp;L'!I353</f>
        <v>0</v>
      </c>
      <c r="J385" s="204">
        <f>'DTC EU - P&amp;L'!J353</f>
        <v>0</v>
      </c>
      <c r="K385" s="204">
        <f>'DTC EU - P&amp;L'!K353</f>
        <v>0</v>
      </c>
      <c r="L385" s="204">
        <f>'DTC EU - P&amp;L'!L353</f>
        <v>0</v>
      </c>
      <c r="M385" s="204">
        <f>'DTC EU - P&amp;L'!M353</f>
        <v>0</v>
      </c>
      <c r="N385" s="204">
        <f>'DTC EU - P&amp;L'!N353</f>
        <v>0</v>
      </c>
      <c r="O385" s="204">
        <f>'DTC EU - P&amp;L'!O353</f>
        <v>0</v>
      </c>
      <c r="P385" s="204">
        <f>'DTC EU - P&amp;L'!P353</f>
        <v>0</v>
      </c>
      <c r="Q385" s="204">
        <f>'DTC EU - P&amp;L'!Q353</f>
        <v>0</v>
      </c>
      <c r="R385" s="204">
        <f>'DTC EU - P&amp;L'!R353</f>
        <v>0</v>
      </c>
      <c r="S385" s="204">
        <f>'DTC EU - P&amp;L'!S353</f>
        <v>0</v>
      </c>
      <c r="T385" s="204">
        <f>'DTC EU - P&amp;L'!T353</f>
        <v>0</v>
      </c>
      <c r="U385" s="204">
        <f>'DTC EU - P&amp;L'!U353</f>
        <v>0</v>
      </c>
      <c r="V385" s="204">
        <f>'DTC EU - P&amp;L'!V353</f>
        <v>0</v>
      </c>
      <c r="W385" s="204">
        <f>'DTC EU - P&amp;L'!W353</f>
        <v>0</v>
      </c>
      <c r="X385" s="204">
        <f>'DTC EU - P&amp;L'!X353</f>
        <v>0</v>
      </c>
      <c r="Y385" s="204">
        <f>'DTC EU - P&amp;L'!Y353</f>
        <v>0</v>
      </c>
      <c r="Z385" s="204">
        <f>'DTC EU - P&amp;L'!Z353</f>
        <v>0</v>
      </c>
      <c r="AA385" s="204">
        <f>'DTC EU - P&amp;L'!AA353</f>
        <v>0</v>
      </c>
      <c r="AB385" s="204">
        <f>'DTC EU - P&amp;L'!AB353</f>
        <v>0</v>
      </c>
      <c r="AC385" s="204">
        <f>'DTC EU - P&amp;L'!AC353</f>
        <v>0</v>
      </c>
      <c r="AD385" s="204">
        <f>'DTC EU - P&amp;L'!AD353</f>
        <v>0</v>
      </c>
      <c r="AE385" s="204">
        <f>'DTC EU - P&amp;L'!AE353</f>
        <v>0</v>
      </c>
      <c r="AF385" s="204">
        <f>'DTC EU - P&amp;L'!AF353</f>
        <v>0</v>
      </c>
      <c r="AG385" s="224">
        <f t="shared" si="92"/>
        <v>0</v>
      </c>
    </row>
    <row r="386" outlineLevel="1">
      <c r="A386" s="222" t="s">
        <v>458</v>
      </c>
      <c r="B386" s="204">
        <f>'DTC EU - P&amp;L'!B354</f>
        <v>0</v>
      </c>
      <c r="C386" s="204">
        <f>'DTC EU - P&amp;L'!C354</f>
        <v>0</v>
      </c>
      <c r="D386" s="204">
        <f>'DTC EU - P&amp;L'!D354</f>
        <v>0</v>
      </c>
      <c r="E386" s="204">
        <f>'DTC EU - P&amp;L'!E354</f>
        <v>0</v>
      </c>
      <c r="F386" s="204">
        <f>'DTC EU - P&amp;L'!F354</f>
        <v>0</v>
      </c>
      <c r="G386" s="204">
        <f>'DTC EU - P&amp;L'!G354</f>
        <v>0</v>
      </c>
      <c r="H386" s="204">
        <f>'DTC EU - P&amp;L'!H354</f>
        <v>0</v>
      </c>
      <c r="I386" s="204">
        <f>'DTC EU - P&amp;L'!I354</f>
        <v>0</v>
      </c>
      <c r="J386" s="204">
        <f>'DTC EU - P&amp;L'!J354</f>
        <v>0</v>
      </c>
      <c r="K386" s="204">
        <f>'DTC EU - P&amp;L'!K354</f>
        <v>0</v>
      </c>
      <c r="L386" s="204">
        <f>'DTC EU - P&amp;L'!L354</f>
        <v>0</v>
      </c>
      <c r="M386" s="204">
        <f>'DTC EU - P&amp;L'!M354</f>
        <v>0</v>
      </c>
      <c r="N386" s="204">
        <f>'DTC EU - P&amp;L'!N354</f>
        <v>0</v>
      </c>
      <c r="O386" s="204">
        <f>'DTC EU - P&amp;L'!O354</f>
        <v>0</v>
      </c>
      <c r="P386" s="204">
        <f>'DTC EU - P&amp;L'!P354</f>
        <v>0</v>
      </c>
      <c r="Q386" s="204">
        <f>'DTC EU - P&amp;L'!Q354</f>
        <v>0</v>
      </c>
      <c r="R386" s="204">
        <f>'DTC EU - P&amp;L'!R354</f>
        <v>0</v>
      </c>
      <c r="S386" s="204">
        <f>'DTC EU - P&amp;L'!S354</f>
        <v>0</v>
      </c>
      <c r="T386" s="204">
        <f>'DTC EU - P&amp;L'!T354</f>
        <v>0</v>
      </c>
      <c r="U386" s="204">
        <f>'DTC EU - P&amp;L'!U354</f>
        <v>0</v>
      </c>
      <c r="V386" s="204">
        <f>'DTC EU - P&amp;L'!V354</f>
        <v>0</v>
      </c>
      <c r="W386" s="204">
        <f>'DTC EU - P&amp;L'!W354</f>
        <v>0</v>
      </c>
      <c r="X386" s="204">
        <f>'DTC EU - P&amp;L'!X354</f>
        <v>0</v>
      </c>
      <c r="Y386" s="204">
        <f>'DTC EU - P&amp;L'!Y354</f>
        <v>0</v>
      </c>
      <c r="Z386" s="204">
        <f>'DTC EU - P&amp;L'!Z354</f>
        <v>0</v>
      </c>
      <c r="AA386" s="204">
        <f>'DTC EU - P&amp;L'!AA354</f>
        <v>0</v>
      </c>
      <c r="AB386" s="204">
        <f>'DTC EU - P&amp;L'!AB354</f>
        <v>0</v>
      </c>
      <c r="AC386" s="204">
        <f>'DTC EU - P&amp;L'!AC354</f>
        <v>0</v>
      </c>
      <c r="AD386" s="204">
        <f>'DTC EU - P&amp;L'!AD354</f>
        <v>0</v>
      </c>
      <c r="AE386" s="204">
        <f>'DTC EU - P&amp;L'!AE354</f>
        <v>0</v>
      </c>
      <c r="AF386" s="204">
        <f>'DTC EU - P&amp;L'!AF354</f>
        <v>0</v>
      </c>
      <c r="AG386" s="224">
        <f t="shared" si="92"/>
        <v>0</v>
      </c>
    </row>
    <row r="387" outlineLevel="1">
      <c r="A387" s="225" t="s">
        <v>459</v>
      </c>
      <c r="B387" s="204">
        <f>'DTC EU - P&amp;L'!B355</f>
        <v>0</v>
      </c>
      <c r="C387" s="204">
        <f>'DTC EU - P&amp;L'!C355</f>
        <v>0</v>
      </c>
      <c r="D387" s="204">
        <f>'DTC EU - P&amp;L'!D355</f>
        <v>0</v>
      </c>
      <c r="E387" s="204">
        <f>'DTC EU - P&amp;L'!E355</f>
        <v>0</v>
      </c>
      <c r="F387" s="204">
        <f>'DTC EU - P&amp;L'!F355</f>
        <v>0</v>
      </c>
      <c r="G387" s="204">
        <f>'DTC EU - P&amp;L'!G355</f>
        <v>0</v>
      </c>
      <c r="H387" s="204">
        <f>'DTC EU - P&amp;L'!H355</f>
        <v>0</v>
      </c>
      <c r="I387" s="204">
        <f>'DTC EU - P&amp;L'!I355</f>
        <v>0</v>
      </c>
      <c r="J387" s="204">
        <f>'DTC EU - P&amp;L'!J355</f>
        <v>0</v>
      </c>
      <c r="K387" s="204">
        <f>'DTC EU - P&amp;L'!K355</f>
        <v>0</v>
      </c>
      <c r="L387" s="204">
        <f>'DTC EU - P&amp;L'!L355</f>
        <v>0</v>
      </c>
      <c r="M387" s="204">
        <f>'DTC EU - P&amp;L'!M355</f>
        <v>0</v>
      </c>
      <c r="N387" s="204">
        <f>'DTC EU - P&amp;L'!N355</f>
        <v>1</v>
      </c>
      <c r="O387" s="204">
        <f>'DTC EU - P&amp;L'!O355</f>
        <v>0</v>
      </c>
      <c r="P387" s="204">
        <f>'DTC EU - P&amp;L'!P355</f>
        <v>0</v>
      </c>
      <c r="Q387" s="204">
        <f>'DTC EU - P&amp;L'!Q355</f>
        <v>4</v>
      </c>
      <c r="R387" s="204">
        <f>'DTC EU - P&amp;L'!R355</f>
        <v>1</v>
      </c>
      <c r="S387" s="204">
        <f>'DTC EU - P&amp;L'!S355</f>
        <v>0</v>
      </c>
      <c r="T387" s="204">
        <f>'DTC EU - P&amp;L'!T355</f>
        <v>0</v>
      </c>
      <c r="U387" s="204">
        <f>'DTC EU - P&amp;L'!U355</f>
        <v>0</v>
      </c>
      <c r="V387" s="204">
        <f>'DTC EU - P&amp;L'!V355</f>
        <v>0</v>
      </c>
      <c r="W387" s="204">
        <f>'DTC EU - P&amp;L'!W355</f>
        <v>0</v>
      </c>
      <c r="X387" s="204">
        <f>'DTC EU - P&amp;L'!X355</f>
        <v>0</v>
      </c>
      <c r="Y387" s="204">
        <f>'DTC EU - P&amp;L'!Y355</f>
        <v>0</v>
      </c>
      <c r="Z387" s="204">
        <f>'DTC EU - P&amp;L'!Z355</f>
        <v>0</v>
      </c>
      <c r="AA387" s="204">
        <f>'DTC EU - P&amp;L'!AA355</f>
        <v>0</v>
      </c>
      <c r="AB387" s="204">
        <f>'DTC EU - P&amp;L'!AB355</f>
        <v>0</v>
      </c>
      <c r="AC387" s="204">
        <f>'DTC EU - P&amp;L'!AC355</f>
        <v>2</v>
      </c>
      <c r="AD387" s="204">
        <f>'DTC EU - P&amp;L'!AD355</f>
        <v>0</v>
      </c>
      <c r="AE387" s="204">
        <f>'DTC EU - P&amp;L'!AE355</f>
        <v>0</v>
      </c>
      <c r="AF387" s="204">
        <f>'DTC EU - P&amp;L'!AF355</f>
        <v>0</v>
      </c>
      <c r="AG387" s="224">
        <f t="shared" si="92"/>
        <v>8</v>
      </c>
    </row>
    <row r="388" outlineLevel="1">
      <c r="A388" s="225" t="s">
        <v>460</v>
      </c>
      <c r="B388" s="204">
        <f>'DTC EU - P&amp;L'!B356</f>
        <v>0</v>
      </c>
      <c r="C388" s="204">
        <f>'DTC EU - P&amp;L'!C356</f>
        <v>0</v>
      </c>
      <c r="D388" s="204">
        <f>'DTC EU - P&amp;L'!D356</f>
        <v>0</v>
      </c>
      <c r="E388" s="204">
        <f>'DTC EU - P&amp;L'!E356</f>
        <v>0</v>
      </c>
      <c r="F388" s="204">
        <f>'DTC EU - P&amp;L'!F356</f>
        <v>0</v>
      </c>
      <c r="G388" s="204">
        <f>'DTC EU - P&amp;L'!G356</f>
        <v>0</v>
      </c>
      <c r="H388" s="204">
        <f>'DTC EU - P&amp;L'!H356</f>
        <v>0</v>
      </c>
      <c r="I388" s="204">
        <f>'DTC EU - P&amp;L'!I356</f>
        <v>0</v>
      </c>
      <c r="J388" s="204">
        <f>'DTC EU - P&amp;L'!J356</f>
        <v>0</v>
      </c>
      <c r="K388" s="204">
        <f>'DTC EU - P&amp;L'!K356</f>
        <v>0</v>
      </c>
      <c r="L388" s="204">
        <f>'DTC EU - P&amp;L'!L356</f>
        <v>0</v>
      </c>
      <c r="M388" s="204">
        <f>'DTC EU - P&amp;L'!M356</f>
        <v>0</v>
      </c>
      <c r="N388" s="204">
        <f>'DTC EU - P&amp;L'!N356</f>
        <v>0</v>
      </c>
      <c r="O388" s="204">
        <f>'DTC EU - P&amp;L'!O356</f>
        <v>0</v>
      </c>
      <c r="P388" s="204">
        <f>'DTC EU - P&amp;L'!P356</f>
        <v>0</v>
      </c>
      <c r="Q388" s="204">
        <f>'DTC EU - P&amp;L'!Q356</f>
        <v>0</v>
      </c>
      <c r="R388" s="204">
        <f>'DTC EU - P&amp;L'!R356</f>
        <v>0</v>
      </c>
      <c r="S388" s="204">
        <f>'DTC EU - P&amp;L'!S356</f>
        <v>0</v>
      </c>
      <c r="T388" s="204">
        <f>'DTC EU - P&amp;L'!T356</f>
        <v>0</v>
      </c>
      <c r="U388" s="204">
        <f>'DTC EU - P&amp;L'!U356</f>
        <v>0</v>
      </c>
      <c r="V388" s="204">
        <f>'DTC EU - P&amp;L'!V356</f>
        <v>0</v>
      </c>
      <c r="W388" s="204">
        <f>'DTC EU - P&amp;L'!W356</f>
        <v>0</v>
      </c>
      <c r="X388" s="204">
        <f>'DTC EU - P&amp;L'!X356</f>
        <v>0</v>
      </c>
      <c r="Y388" s="204">
        <f>'DTC EU - P&amp;L'!Y356</f>
        <v>0</v>
      </c>
      <c r="Z388" s="204">
        <f>'DTC EU - P&amp;L'!Z356</f>
        <v>0</v>
      </c>
      <c r="AA388" s="204">
        <f>'DTC EU - P&amp;L'!AA356</f>
        <v>0</v>
      </c>
      <c r="AB388" s="204">
        <f>'DTC EU - P&amp;L'!AB356</f>
        <v>0</v>
      </c>
      <c r="AC388" s="204">
        <f>'DTC EU - P&amp;L'!AC356</f>
        <v>0</v>
      </c>
      <c r="AD388" s="204">
        <f>'DTC EU - P&amp;L'!AD356</f>
        <v>0</v>
      </c>
      <c r="AE388" s="204">
        <f>'DTC EU - P&amp;L'!AE356</f>
        <v>0</v>
      </c>
      <c r="AF388" s="204">
        <f>'DTC EU - P&amp;L'!AF356</f>
        <v>0</v>
      </c>
      <c r="AG388" s="224">
        <f t="shared" si="92"/>
        <v>0</v>
      </c>
    </row>
    <row r="389" outlineLevel="1">
      <c r="A389" s="225" t="s">
        <v>461</v>
      </c>
      <c r="B389" s="204">
        <f>'DTC EU - P&amp;L'!B357</f>
        <v>0</v>
      </c>
      <c r="C389" s="204">
        <f>'DTC EU - P&amp;L'!C357</f>
        <v>0</v>
      </c>
      <c r="D389" s="204">
        <f>'DTC EU - P&amp;L'!D357</f>
        <v>0</v>
      </c>
      <c r="E389" s="204">
        <f>'DTC EU - P&amp;L'!E357</f>
        <v>6</v>
      </c>
      <c r="F389" s="204">
        <f>'DTC EU - P&amp;L'!F357</f>
        <v>0</v>
      </c>
      <c r="G389" s="204">
        <f>'DTC EU - P&amp;L'!G357</f>
        <v>0</v>
      </c>
      <c r="H389" s="204">
        <f>'DTC EU - P&amp;L'!H357</f>
        <v>0</v>
      </c>
      <c r="I389" s="204">
        <f>'DTC EU - P&amp;L'!I357</f>
        <v>0</v>
      </c>
      <c r="J389" s="204">
        <f>'DTC EU - P&amp;L'!J357</f>
        <v>0</v>
      </c>
      <c r="K389" s="204">
        <f>'DTC EU - P&amp;L'!K357</f>
        <v>0</v>
      </c>
      <c r="L389" s="204">
        <f>'DTC EU - P&amp;L'!L357</f>
        <v>0</v>
      </c>
      <c r="M389" s="204">
        <f>'DTC EU - P&amp;L'!M357</f>
        <v>0</v>
      </c>
      <c r="N389" s="204">
        <f>'DTC EU - P&amp;L'!N357</f>
        <v>2</v>
      </c>
      <c r="O389" s="204">
        <f>'DTC EU - P&amp;L'!O357</f>
        <v>0</v>
      </c>
      <c r="P389" s="204">
        <f>'DTC EU - P&amp;L'!P357</f>
        <v>0</v>
      </c>
      <c r="Q389" s="204">
        <f>'DTC EU - P&amp;L'!Q357</f>
        <v>2</v>
      </c>
      <c r="R389" s="204">
        <f>'DTC EU - P&amp;L'!R357</f>
        <v>2</v>
      </c>
      <c r="S389" s="204">
        <f>'DTC EU - P&amp;L'!S357</f>
        <v>0</v>
      </c>
      <c r="T389" s="204">
        <f>'DTC EU - P&amp;L'!T357</f>
        <v>0</v>
      </c>
      <c r="U389" s="204">
        <f>'DTC EU - P&amp;L'!U357</f>
        <v>0</v>
      </c>
      <c r="V389" s="204">
        <f>'DTC EU - P&amp;L'!V357</f>
        <v>0</v>
      </c>
      <c r="W389" s="204">
        <f>'DTC EU - P&amp;L'!W357</f>
        <v>0</v>
      </c>
      <c r="X389" s="204">
        <f>'DTC EU - P&amp;L'!X357</f>
        <v>0</v>
      </c>
      <c r="Y389" s="204">
        <f>'DTC EU - P&amp;L'!Y357</f>
        <v>1</v>
      </c>
      <c r="Z389" s="204">
        <f>'DTC EU - P&amp;L'!Z357</f>
        <v>0</v>
      </c>
      <c r="AA389" s="204">
        <f>'DTC EU - P&amp;L'!AA357</f>
        <v>0</v>
      </c>
      <c r="AB389" s="204">
        <f>'DTC EU - P&amp;L'!AB357</f>
        <v>0</v>
      </c>
      <c r="AC389" s="204">
        <f>'DTC EU - P&amp;L'!AC357</f>
        <v>3</v>
      </c>
      <c r="AD389" s="204">
        <f>'DTC EU - P&amp;L'!AD357</f>
        <v>0</v>
      </c>
      <c r="AE389" s="204">
        <f>'DTC EU - P&amp;L'!AE357</f>
        <v>0</v>
      </c>
      <c r="AF389" s="204">
        <f>'DTC EU - P&amp;L'!AF357</f>
        <v>0</v>
      </c>
      <c r="AG389" s="224">
        <f t="shared" si="92"/>
        <v>16</v>
      </c>
    </row>
    <row r="390" outlineLevel="1">
      <c r="A390" s="225" t="s">
        <v>462</v>
      </c>
      <c r="B390" s="204">
        <f>'DTC EU - P&amp;L'!B358</f>
        <v>0</v>
      </c>
      <c r="C390" s="204">
        <f>'DTC EU - P&amp;L'!C358</f>
        <v>0</v>
      </c>
      <c r="D390" s="204">
        <f>'DTC EU - P&amp;L'!D358</f>
        <v>0</v>
      </c>
      <c r="E390" s="204">
        <f>'DTC EU - P&amp;L'!E358</f>
        <v>0</v>
      </c>
      <c r="F390" s="204">
        <f>'DTC EU - P&amp;L'!F358</f>
        <v>0</v>
      </c>
      <c r="G390" s="204">
        <f>'DTC EU - P&amp;L'!G358</f>
        <v>0</v>
      </c>
      <c r="H390" s="204">
        <f>'DTC EU - P&amp;L'!H358</f>
        <v>0</v>
      </c>
      <c r="I390" s="204">
        <f>'DTC EU - P&amp;L'!I358</f>
        <v>0</v>
      </c>
      <c r="J390" s="204">
        <f>'DTC EU - P&amp;L'!J358</f>
        <v>0</v>
      </c>
      <c r="K390" s="204">
        <f>'DTC EU - P&amp;L'!K358</f>
        <v>0</v>
      </c>
      <c r="L390" s="204">
        <f>'DTC EU - P&amp;L'!L358</f>
        <v>0</v>
      </c>
      <c r="M390" s="204">
        <f>'DTC EU - P&amp;L'!M358</f>
        <v>0</v>
      </c>
      <c r="N390" s="204">
        <f>'DTC EU - P&amp;L'!N358</f>
        <v>0</v>
      </c>
      <c r="O390" s="204">
        <f>'DTC EU - P&amp;L'!O358</f>
        <v>0</v>
      </c>
      <c r="P390" s="204">
        <f>'DTC EU - P&amp;L'!P358</f>
        <v>0</v>
      </c>
      <c r="Q390" s="204">
        <f>'DTC EU - P&amp;L'!Q358</f>
        <v>0</v>
      </c>
      <c r="R390" s="204">
        <f>'DTC EU - P&amp;L'!R358</f>
        <v>0</v>
      </c>
      <c r="S390" s="204">
        <f>'DTC EU - P&amp;L'!S358</f>
        <v>0</v>
      </c>
      <c r="T390" s="204">
        <f>'DTC EU - P&amp;L'!T358</f>
        <v>0</v>
      </c>
      <c r="U390" s="204">
        <f>'DTC EU - P&amp;L'!U358</f>
        <v>0</v>
      </c>
      <c r="V390" s="204">
        <f>'DTC EU - P&amp;L'!V358</f>
        <v>0</v>
      </c>
      <c r="W390" s="204">
        <f>'DTC EU - P&amp;L'!W358</f>
        <v>0</v>
      </c>
      <c r="X390" s="204">
        <f>'DTC EU - P&amp;L'!X358</f>
        <v>0</v>
      </c>
      <c r="Y390" s="204">
        <f>'DTC EU - P&amp;L'!Y358</f>
        <v>0</v>
      </c>
      <c r="Z390" s="204">
        <f>'DTC EU - P&amp;L'!Z358</f>
        <v>0</v>
      </c>
      <c r="AA390" s="204">
        <f>'DTC EU - P&amp;L'!AA358</f>
        <v>0</v>
      </c>
      <c r="AB390" s="204">
        <f>'DTC EU - P&amp;L'!AB358</f>
        <v>0</v>
      </c>
      <c r="AC390" s="204">
        <f>'DTC EU - P&amp;L'!AC358</f>
        <v>0</v>
      </c>
      <c r="AD390" s="204">
        <f>'DTC EU - P&amp;L'!AD358</f>
        <v>0</v>
      </c>
      <c r="AE390" s="204">
        <f>'DTC EU - P&amp;L'!AE358</f>
        <v>0</v>
      </c>
      <c r="AF390" s="204">
        <f>'DTC EU - P&amp;L'!AF358</f>
        <v>0</v>
      </c>
      <c r="AG390" s="224">
        <f t="shared" si="92"/>
        <v>0</v>
      </c>
    </row>
    <row r="391">
      <c r="A391" s="226" t="s">
        <v>334</v>
      </c>
      <c r="B391" s="227">
        <f t="shared" ref="B391:AF391" si="93">SUM(B370,B371,B381,B382,B376,B387,B377,B388)</f>
        <v>19</v>
      </c>
      <c r="C391" s="227">
        <f t="shared" si="93"/>
        <v>12</v>
      </c>
      <c r="D391" s="227">
        <f t="shared" si="93"/>
        <v>14</v>
      </c>
      <c r="E391" s="227">
        <f t="shared" si="93"/>
        <v>8</v>
      </c>
      <c r="F391" s="227">
        <f t="shared" si="93"/>
        <v>0</v>
      </c>
      <c r="G391" s="227">
        <f t="shared" si="93"/>
        <v>29</v>
      </c>
      <c r="H391" s="227">
        <f t="shared" si="93"/>
        <v>2</v>
      </c>
      <c r="I391" s="227">
        <f t="shared" si="93"/>
        <v>13</v>
      </c>
      <c r="J391" s="227">
        <f t="shared" si="93"/>
        <v>3</v>
      </c>
      <c r="K391" s="227">
        <f t="shared" si="93"/>
        <v>0</v>
      </c>
      <c r="L391" s="227">
        <f t="shared" si="93"/>
        <v>4</v>
      </c>
      <c r="M391" s="227">
        <f t="shared" si="93"/>
        <v>0</v>
      </c>
      <c r="N391" s="227">
        <f t="shared" si="93"/>
        <v>5</v>
      </c>
      <c r="O391" s="227">
        <f t="shared" si="93"/>
        <v>27</v>
      </c>
      <c r="P391" s="227">
        <f t="shared" si="93"/>
        <v>22</v>
      </c>
      <c r="Q391" s="227">
        <f t="shared" si="93"/>
        <v>17</v>
      </c>
      <c r="R391" s="227">
        <f t="shared" si="93"/>
        <v>55</v>
      </c>
      <c r="S391" s="227">
        <f t="shared" si="93"/>
        <v>6</v>
      </c>
      <c r="T391" s="227">
        <f t="shared" si="93"/>
        <v>2</v>
      </c>
      <c r="U391" s="227">
        <f t="shared" si="93"/>
        <v>24</v>
      </c>
      <c r="V391" s="227">
        <f t="shared" si="93"/>
        <v>6</v>
      </c>
      <c r="W391" s="227">
        <f t="shared" si="93"/>
        <v>6</v>
      </c>
      <c r="X391" s="227">
        <f t="shared" si="93"/>
        <v>3</v>
      </c>
      <c r="Y391" s="227">
        <f t="shared" si="93"/>
        <v>19</v>
      </c>
      <c r="Z391" s="227">
        <f t="shared" si="93"/>
        <v>0</v>
      </c>
      <c r="AA391" s="227">
        <f t="shared" si="93"/>
        <v>1</v>
      </c>
      <c r="AB391" s="227">
        <f t="shared" si="93"/>
        <v>8</v>
      </c>
      <c r="AC391" s="227">
        <f t="shared" si="93"/>
        <v>21</v>
      </c>
      <c r="AD391" s="227">
        <f t="shared" si="93"/>
        <v>4</v>
      </c>
      <c r="AE391" s="227">
        <f t="shared" si="93"/>
        <v>6</v>
      </c>
      <c r="AF391" s="227">
        <f t="shared" si="93"/>
        <v>1</v>
      </c>
      <c r="AG391" s="224">
        <f t="shared" si="92"/>
        <v>337</v>
      </c>
    </row>
    <row r="392">
      <c r="A392" s="226" t="s">
        <v>335</v>
      </c>
      <c r="B392" s="227">
        <f t="shared" ref="B392:AF392" si="94">SUM(B372,B373,B383,B384,B378,B389,B379,B390)</f>
        <v>58</v>
      </c>
      <c r="C392" s="227">
        <f t="shared" si="94"/>
        <v>49</v>
      </c>
      <c r="D392" s="227">
        <f t="shared" si="94"/>
        <v>41</v>
      </c>
      <c r="E392" s="227">
        <f t="shared" si="94"/>
        <v>49</v>
      </c>
      <c r="F392" s="227">
        <f t="shared" si="94"/>
        <v>0</v>
      </c>
      <c r="G392" s="227">
        <f t="shared" si="94"/>
        <v>85</v>
      </c>
      <c r="H392" s="227">
        <f t="shared" si="94"/>
        <v>2</v>
      </c>
      <c r="I392" s="227">
        <f t="shared" si="94"/>
        <v>54</v>
      </c>
      <c r="J392" s="227">
        <f t="shared" si="94"/>
        <v>7</v>
      </c>
      <c r="K392" s="227">
        <f t="shared" si="94"/>
        <v>0</v>
      </c>
      <c r="L392" s="227">
        <f t="shared" si="94"/>
        <v>30</v>
      </c>
      <c r="M392" s="227">
        <f t="shared" si="94"/>
        <v>0</v>
      </c>
      <c r="N392" s="227">
        <f t="shared" si="94"/>
        <v>17</v>
      </c>
      <c r="O392" s="227">
        <f t="shared" si="94"/>
        <v>86</v>
      </c>
      <c r="P392" s="227">
        <f t="shared" si="94"/>
        <v>66</v>
      </c>
      <c r="Q392" s="227">
        <f t="shared" si="94"/>
        <v>53</v>
      </c>
      <c r="R392" s="227">
        <f t="shared" si="94"/>
        <v>162</v>
      </c>
      <c r="S392" s="227">
        <f t="shared" si="94"/>
        <v>17</v>
      </c>
      <c r="T392" s="227">
        <f t="shared" si="94"/>
        <v>5</v>
      </c>
      <c r="U392" s="227">
        <f t="shared" si="94"/>
        <v>64</v>
      </c>
      <c r="V392" s="227">
        <f t="shared" si="94"/>
        <v>9</v>
      </c>
      <c r="W392" s="227">
        <f t="shared" si="94"/>
        <v>13</v>
      </c>
      <c r="X392" s="227">
        <f t="shared" si="94"/>
        <v>8</v>
      </c>
      <c r="Y392" s="227">
        <f t="shared" si="94"/>
        <v>66</v>
      </c>
      <c r="Z392" s="227">
        <f t="shared" si="94"/>
        <v>2</v>
      </c>
      <c r="AA392" s="227">
        <f t="shared" si="94"/>
        <v>0</v>
      </c>
      <c r="AB392" s="227">
        <f t="shared" si="94"/>
        <v>35</v>
      </c>
      <c r="AC392" s="227">
        <f t="shared" si="94"/>
        <v>48</v>
      </c>
      <c r="AD392" s="227">
        <f t="shared" si="94"/>
        <v>19</v>
      </c>
      <c r="AE392" s="227">
        <f t="shared" si="94"/>
        <v>19</v>
      </c>
      <c r="AF392" s="227">
        <f t="shared" si="94"/>
        <v>5</v>
      </c>
      <c r="AG392" s="224">
        <f t="shared" si="92"/>
        <v>1069</v>
      </c>
    </row>
    <row r="393">
      <c r="A393" s="127"/>
      <c r="B393" s="195"/>
      <c r="C393" s="195"/>
      <c r="D393" s="195"/>
      <c r="E393" s="195"/>
      <c r="F393" s="195"/>
      <c r="G393" s="195"/>
      <c r="H393" s="195"/>
      <c r="I393" s="195"/>
      <c r="J393" s="195"/>
      <c r="K393" s="195"/>
      <c r="L393" s="195"/>
      <c r="M393" s="195"/>
      <c r="N393" s="195"/>
      <c r="O393" s="195"/>
      <c r="P393" s="195"/>
      <c r="Q393" s="195"/>
      <c r="R393" s="195"/>
      <c r="S393" s="195"/>
      <c r="T393" s="195"/>
      <c r="U393" s="195"/>
      <c r="V393" s="195"/>
      <c r="W393" s="195"/>
      <c r="X393" s="195"/>
      <c r="Y393" s="195"/>
      <c r="Z393" s="195"/>
      <c r="AA393" s="195"/>
      <c r="AB393" s="195"/>
      <c r="AC393" s="195"/>
      <c r="AD393" s="195"/>
      <c r="AE393" s="195"/>
      <c r="AF393" s="195"/>
      <c r="AG393" s="235"/>
    </row>
    <row r="394">
      <c r="A394" s="222" t="s">
        <v>336</v>
      </c>
      <c r="B394" s="234"/>
      <c r="C394" s="234"/>
      <c r="D394" s="234"/>
      <c r="E394" s="234"/>
      <c r="F394" s="234"/>
      <c r="G394" s="234"/>
      <c r="H394" s="234"/>
      <c r="I394" s="234"/>
      <c r="J394" s="234"/>
      <c r="K394" s="234"/>
      <c r="L394" s="234"/>
      <c r="M394" s="234"/>
      <c r="N394" s="234"/>
      <c r="O394" s="234"/>
      <c r="P394" s="234"/>
      <c r="Q394" s="234"/>
      <c r="R394" s="234"/>
      <c r="S394" s="234"/>
      <c r="T394" s="234"/>
      <c r="U394" s="234"/>
      <c r="V394" s="234"/>
      <c r="W394" s="234"/>
      <c r="X394" s="234"/>
      <c r="Y394" s="234"/>
      <c r="Z394" s="234"/>
      <c r="AA394" s="234"/>
      <c r="AB394" s="234"/>
      <c r="AC394" s="234"/>
      <c r="AD394" s="234"/>
      <c r="AE394" s="234"/>
      <c r="AF394" s="234"/>
      <c r="AG394" s="229"/>
    </row>
    <row r="395" outlineLevel="1">
      <c r="A395" s="222" t="s">
        <v>337</v>
      </c>
      <c r="B395" s="184">
        <f>'DTC US&amp;CA - P&amp;L'!B363</f>
        <v>36</v>
      </c>
      <c r="C395" s="184">
        <f>'DTC US&amp;CA - P&amp;L'!C363</f>
        <v>35</v>
      </c>
      <c r="D395" s="184">
        <f>'DTC US&amp;CA - P&amp;L'!D363</f>
        <v>28</v>
      </c>
      <c r="E395" s="184">
        <f>'DTC US&amp;CA - P&amp;L'!E363</f>
        <v>23</v>
      </c>
      <c r="F395" s="184">
        <f>'DTC US&amp;CA - P&amp;L'!F363</f>
        <v>0</v>
      </c>
      <c r="G395" s="184">
        <f>'DTC US&amp;CA - P&amp;L'!G363</f>
        <v>49</v>
      </c>
      <c r="H395" s="184">
        <f>'DTC US&amp;CA - P&amp;L'!H363</f>
        <v>1</v>
      </c>
      <c r="I395" s="184">
        <f>'DTC US&amp;CA - P&amp;L'!I363</f>
        <v>37</v>
      </c>
      <c r="J395" s="184">
        <f>'DTC US&amp;CA - P&amp;L'!J363</f>
        <v>6</v>
      </c>
      <c r="K395" s="184">
        <f>'DTC US&amp;CA - P&amp;L'!K363</f>
        <v>0</v>
      </c>
      <c r="L395" s="184">
        <f>'DTC US&amp;CA - P&amp;L'!L363</f>
        <v>20</v>
      </c>
      <c r="M395" s="184">
        <f>'DTC US&amp;CA - P&amp;L'!M363</f>
        <v>0</v>
      </c>
      <c r="N395" s="184">
        <f>'DTC US&amp;CA - P&amp;L'!N363</f>
        <v>9</v>
      </c>
      <c r="O395" s="184">
        <f>'DTC US&amp;CA - P&amp;L'!O363</f>
        <v>61</v>
      </c>
      <c r="P395" s="184">
        <f>'DTC US&amp;CA - P&amp;L'!P363</f>
        <v>46</v>
      </c>
      <c r="Q395" s="184">
        <f>'DTC US&amp;CA - P&amp;L'!Q363</f>
        <v>37</v>
      </c>
      <c r="R395" s="184">
        <f>'DTC US&amp;CA - P&amp;L'!R363</f>
        <v>102</v>
      </c>
      <c r="S395" s="184">
        <f>'DTC US&amp;CA - P&amp;L'!S363</f>
        <v>15</v>
      </c>
      <c r="T395" s="184">
        <f>'DTC US&amp;CA - P&amp;L'!T363</f>
        <v>5</v>
      </c>
      <c r="U395" s="184">
        <f>'DTC US&amp;CA - P&amp;L'!U363</f>
        <v>41</v>
      </c>
      <c r="V395" s="184">
        <f>'DTC US&amp;CA - P&amp;L'!V363</f>
        <v>5</v>
      </c>
      <c r="W395" s="184">
        <f>'DTC US&amp;CA - P&amp;L'!W363</f>
        <v>8</v>
      </c>
      <c r="X395" s="184">
        <f>'DTC US&amp;CA - P&amp;L'!X363</f>
        <v>3</v>
      </c>
      <c r="Y395" s="184">
        <f>'DTC US&amp;CA - P&amp;L'!Y363</f>
        <v>39</v>
      </c>
      <c r="Z395" s="184">
        <f>'DTC US&amp;CA - P&amp;L'!Z363</f>
        <v>0</v>
      </c>
      <c r="AA395" s="184">
        <f>'DTC US&amp;CA - P&amp;L'!AA363</f>
        <v>0</v>
      </c>
      <c r="AB395" s="184">
        <f>'DTC US&amp;CA - P&amp;L'!AB363</f>
        <v>23</v>
      </c>
      <c r="AC395" s="184">
        <f>'DTC US&amp;CA - P&amp;L'!AC363</f>
        <v>30</v>
      </c>
      <c r="AD395" s="184">
        <f>'DTC US&amp;CA - P&amp;L'!AD363</f>
        <v>11</v>
      </c>
      <c r="AE395" s="184">
        <f>'DTC US&amp;CA - P&amp;L'!AE363</f>
        <v>15</v>
      </c>
      <c r="AF395" s="184">
        <f>'DTC US&amp;CA - P&amp;L'!AF363</f>
        <v>2</v>
      </c>
      <c r="AG395" s="224">
        <f t="shared" ref="AG395:AG404" si="95">SUM(B395:AF395)</f>
        <v>687</v>
      </c>
    </row>
    <row r="396" outlineLevel="1">
      <c r="A396" s="222" t="s">
        <v>338</v>
      </c>
      <c r="B396" s="184">
        <f>'DTC US&amp;CA - P&amp;L'!B364</f>
        <v>5</v>
      </c>
      <c r="C396" s="184">
        <f>'DTC US&amp;CA - P&amp;L'!C364</f>
        <v>6</v>
      </c>
      <c r="D396" s="184">
        <f>'DTC US&amp;CA - P&amp;L'!D364</f>
        <v>9</v>
      </c>
      <c r="E396" s="184">
        <f>'DTC US&amp;CA - P&amp;L'!E364</f>
        <v>8</v>
      </c>
      <c r="F396" s="184">
        <f>'DTC US&amp;CA - P&amp;L'!F364</f>
        <v>0</v>
      </c>
      <c r="G396" s="184">
        <f>'DTC US&amp;CA - P&amp;L'!G364</f>
        <v>5</v>
      </c>
      <c r="H396" s="184">
        <f>'DTC US&amp;CA - P&amp;L'!H364</f>
        <v>1</v>
      </c>
      <c r="I396" s="184">
        <f>'DTC US&amp;CA - P&amp;L'!I364</f>
        <v>2</v>
      </c>
      <c r="J396" s="184">
        <f>'DTC US&amp;CA - P&amp;L'!J364</f>
        <v>0</v>
      </c>
      <c r="K396" s="184">
        <f>'DTC US&amp;CA - P&amp;L'!K364</f>
        <v>0</v>
      </c>
      <c r="L396" s="184">
        <f>'DTC US&amp;CA - P&amp;L'!L364</f>
        <v>2</v>
      </c>
      <c r="M396" s="184">
        <f>'DTC US&amp;CA - P&amp;L'!M364</f>
        <v>0</v>
      </c>
      <c r="N396" s="184">
        <f>'DTC US&amp;CA - P&amp;L'!N364</f>
        <v>2</v>
      </c>
      <c r="O396" s="184">
        <f>'DTC US&amp;CA - P&amp;L'!O364</f>
        <v>6</v>
      </c>
      <c r="P396" s="184">
        <f>'DTC US&amp;CA - P&amp;L'!P364</f>
        <v>2</v>
      </c>
      <c r="Q396" s="184">
        <f>'DTC US&amp;CA - P&amp;L'!Q364</f>
        <v>4</v>
      </c>
      <c r="R396" s="184">
        <f>'DTC US&amp;CA - P&amp;L'!R364</f>
        <v>19</v>
      </c>
      <c r="S396" s="184">
        <f>'DTC US&amp;CA - P&amp;L'!S364</f>
        <v>0</v>
      </c>
      <c r="T396" s="184">
        <f>'DTC US&amp;CA - P&amp;L'!T364</f>
        <v>1</v>
      </c>
      <c r="U396" s="184">
        <f>'DTC US&amp;CA - P&amp;L'!U364</f>
        <v>4</v>
      </c>
      <c r="V396" s="184">
        <f>'DTC US&amp;CA - P&amp;L'!V364</f>
        <v>3</v>
      </c>
      <c r="W396" s="184">
        <f>'DTC US&amp;CA - P&amp;L'!W364</f>
        <v>0</v>
      </c>
      <c r="X396" s="184">
        <f>'DTC US&amp;CA - P&amp;L'!X364</f>
        <v>1</v>
      </c>
      <c r="Y396" s="184">
        <f>'DTC US&amp;CA - P&amp;L'!Y364</f>
        <v>5</v>
      </c>
      <c r="Z396" s="184">
        <f>'DTC US&amp;CA - P&amp;L'!Z364</f>
        <v>0</v>
      </c>
      <c r="AA396" s="184">
        <f>'DTC US&amp;CA - P&amp;L'!AA364</f>
        <v>0</v>
      </c>
      <c r="AB396" s="184">
        <f>'DTC US&amp;CA - P&amp;L'!AB364</f>
        <v>0</v>
      </c>
      <c r="AC396" s="184">
        <f>'DTC US&amp;CA - P&amp;L'!AC364</f>
        <v>8</v>
      </c>
      <c r="AD396" s="184">
        <f>'DTC US&amp;CA - P&amp;L'!AD364</f>
        <v>2</v>
      </c>
      <c r="AE396" s="184">
        <f>'DTC US&amp;CA - P&amp;L'!AE364</f>
        <v>0</v>
      </c>
      <c r="AF396" s="184">
        <f>'DTC US&amp;CA - P&amp;L'!AF364</f>
        <v>1</v>
      </c>
      <c r="AG396" s="224">
        <f t="shared" si="95"/>
        <v>96</v>
      </c>
    </row>
    <row r="397" outlineLevel="1">
      <c r="A397" s="222" t="s">
        <v>463</v>
      </c>
      <c r="B397" s="184">
        <f>'DTC US&amp;CA - P&amp;L'!B365</f>
        <v>10</v>
      </c>
      <c r="C397" s="184">
        <f>'DTC US&amp;CA - P&amp;L'!C365</f>
        <v>5</v>
      </c>
      <c r="D397" s="184">
        <f>'DTC US&amp;CA - P&amp;L'!D365</f>
        <v>7</v>
      </c>
      <c r="E397" s="184">
        <f>'DTC US&amp;CA - P&amp;L'!E365</f>
        <v>7</v>
      </c>
      <c r="F397" s="184">
        <f>'DTC US&amp;CA - P&amp;L'!F365</f>
        <v>0</v>
      </c>
      <c r="G397" s="184">
        <f>'DTC US&amp;CA - P&amp;L'!G365</f>
        <v>8</v>
      </c>
      <c r="H397" s="184">
        <f>'DTC US&amp;CA - P&amp;L'!H365</f>
        <v>0</v>
      </c>
      <c r="I397" s="184">
        <f>'DTC US&amp;CA - P&amp;L'!I365</f>
        <v>6</v>
      </c>
      <c r="J397" s="184">
        <f>'DTC US&amp;CA - P&amp;L'!J365</f>
        <v>2</v>
      </c>
      <c r="K397" s="184">
        <f>'DTC US&amp;CA - P&amp;L'!K365</f>
        <v>0</v>
      </c>
      <c r="L397" s="184">
        <f>'DTC US&amp;CA - P&amp;L'!L365</f>
        <v>4</v>
      </c>
      <c r="M397" s="184">
        <f>'DTC US&amp;CA - P&amp;L'!M365</f>
        <v>0</v>
      </c>
      <c r="N397" s="184">
        <f>'DTC US&amp;CA - P&amp;L'!N365</f>
        <v>2</v>
      </c>
      <c r="O397" s="184">
        <f>'DTC US&amp;CA - P&amp;L'!O365</f>
        <v>15</v>
      </c>
      <c r="P397" s="184">
        <f>'DTC US&amp;CA - P&amp;L'!P365</f>
        <v>14</v>
      </c>
      <c r="Q397" s="184">
        <f>'DTC US&amp;CA - P&amp;L'!Q365</f>
        <v>8</v>
      </c>
      <c r="R397" s="184">
        <f>'DTC US&amp;CA - P&amp;L'!R365</f>
        <v>23</v>
      </c>
      <c r="S397" s="184">
        <f>'DTC US&amp;CA - P&amp;L'!S365</f>
        <v>1</v>
      </c>
      <c r="T397" s="184">
        <f>'DTC US&amp;CA - P&amp;L'!T365</f>
        <v>0</v>
      </c>
      <c r="U397" s="184">
        <f>'DTC US&amp;CA - P&amp;L'!U365</f>
        <v>10</v>
      </c>
      <c r="V397" s="184">
        <f>'DTC US&amp;CA - P&amp;L'!V365</f>
        <v>3</v>
      </c>
      <c r="W397" s="184">
        <f>'DTC US&amp;CA - P&amp;L'!W365</f>
        <v>2</v>
      </c>
      <c r="X397" s="184">
        <f>'DTC US&amp;CA - P&amp;L'!X365</f>
        <v>0</v>
      </c>
      <c r="Y397" s="184">
        <f>'DTC US&amp;CA - P&amp;L'!Y365</f>
        <v>13</v>
      </c>
      <c r="Z397" s="184">
        <f>'DTC US&amp;CA - P&amp;L'!Z365</f>
        <v>0</v>
      </c>
      <c r="AA397" s="184">
        <f>'DTC US&amp;CA - P&amp;L'!AA365</f>
        <v>0</v>
      </c>
      <c r="AB397" s="184">
        <f>'DTC US&amp;CA - P&amp;L'!AB365</f>
        <v>9</v>
      </c>
      <c r="AC397" s="184">
        <f>'DTC US&amp;CA - P&amp;L'!AC365</f>
        <v>6</v>
      </c>
      <c r="AD397" s="184">
        <f>'DTC US&amp;CA - P&amp;L'!AD365</f>
        <v>0</v>
      </c>
      <c r="AE397" s="184">
        <f>'DTC US&amp;CA - P&amp;L'!AE365</f>
        <v>3</v>
      </c>
      <c r="AF397" s="184">
        <f>'DTC US&amp;CA - P&amp;L'!AF365</f>
        <v>0</v>
      </c>
      <c r="AG397" s="224">
        <f t="shared" si="95"/>
        <v>158</v>
      </c>
    </row>
    <row r="398" outlineLevel="1">
      <c r="A398" s="222" t="s">
        <v>464</v>
      </c>
      <c r="B398" s="184">
        <f>'DTC US&amp;CA - P&amp;L'!B366</f>
        <v>1</v>
      </c>
      <c r="C398" s="184">
        <f>'DTC US&amp;CA - P&amp;L'!C366</f>
        <v>1</v>
      </c>
      <c r="D398" s="184">
        <f>'DTC US&amp;CA - P&amp;L'!D366</f>
        <v>0</v>
      </c>
      <c r="E398" s="184">
        <f>'DTC US&amp;CA - P&amp;L'!E366</f>
        <v>1</v>
      </c>
      <c r="F398" s="184">
        <f>'DTC US&amp;CA - P&amp;L'!F366</f>
        <v>0</v>
      </c>
      <c r="G398" s="184">
        <f>'DTC US&amp;CA - P&amp;L'!G366</f>
        <v>4</v>
      </c>
      <c r="H398" s="184">
        <f>'DTC US&amp;CA - P&amp;L'!H366</f>
        <v>0</v>
      </c>
      <c r="I398" s="184">
        <f>'DTC US&amp;CA - P&amp;L'!I366</f>
        <v>2</v>
      </c>
      <c r="J398" s="184">
        <f>'DTC US&amp;CA - P&amp;L'!J366</f>
        <v>0</v>
      </c>
      <c r="K398" s="184">
        <f>'DTC US&amp;CA - P&amp;L'!K366</f>
        <v>0</v>
      </c>
      <c r="L398" s="184">
        <f>'DTC US&amp;CA - P&amp;L'!L366</f>
        <v>1</v>
      </c>
      <c r="M398" s="184">
        <f>'DTC US&amp;CA - P&amp;L'!M366</f>
        <v>0</v>
      </c>
      <c r="N398" s="184">
        <f>'DTC US&amp;CA - P&amp;L'!N366</f>
        <v>1</v>
      </c>
      <c r="O398" s="184">
        <f>'DTC US&amp;CA - P&amp;L'!O366</f>
        <v>4</v>
      </c>
      <c r="P398" s="184">
        <f>'DTC US&amp;CA - P&amp;L'!P366</f>
        <v>5</v>
      </c>
      <c r="Q398" s="184">
        <f>'DTC US&amp;CA - P&amp;L'!Q366</f>
        <v>2</v>
      </c>
      <c r="R398" s="184">
        <f>'DTC US&amp;CA - P&amp;L'!R366</f>
        <v>6</v>
      </c>
      <c r="S398" s="184">
        <f>'DTC US&amp;CA - P&amp;L'!S366</f>
        <v>1</v>
      </c>
      <c r="T398" s="184">
        <f>'DTC US&amp;CA - P&amp;L'!T366</f>
        <v>1</v>
      </c>
      <c r="U398" s="184">
        <f>'DTC US&amp;CA - P&amp;L'!U366</f>
        <v>1</v>
      </c>
      <c r="V398" s="184">
        <f>'DTC US&amp;CA - P&amp;L'!V366</f>
        <v>0</v>
      </c>
      <c r="W398" s="184">
        <f>'DTC US&amp;CA - P&amp;L'!W366</f>
        <v>0</v>
      </c>
      <c r="X398" s="184">
        <f>'DTC US&amp;CA - P&amp;L'!X366</f>
        <v>2</v>
      </c>
      <c r="Y398" s="184">
        <f>'DTC US&amp;CA - P&amp;L'!Y366</f>
        <v>3</v>
      </c>
      <c r="Z398" s="184">
        <f>'DTC US&amp;CA - P&amp;L'!Z366</f>
        <v>0</v>
      </c>
      <c r="AA398" s="184">
        <f>'DTC US&amp;CA - P&amp;L'!AA366</f>
        <v>0</v>
      </c>
      <c r="AB398" s="184">
        <f>'DTC US&amp;CA - P&amp;L'!AB366</f>
        <v>1</v>
      </c>
      <c r="AC398" s="184">
        <f>'DTC US&amp;CA - P&amp;L'!AC366</f>
        <v>1</v>
      </c>
      <c r="AD398" s="184">
        <f>'DTC US&amp;CA - P&amp;L'!AD366</f>
        <v>2</v>
      </c>
      <c r="AE398" s="184">
        <f>'DTC US&amp;CA - P&amp;L'!AE366</f>
        <v>0</v>
      </c>
      <c r="AF398" s="184">
        <f>'DTC US&amp;CA - P&amp;L'!AF366</f>
        <v>0</v>
      </c>
      <c r="AG398" s="224">
        <f t="shared" si="95"/>
        <v>40</v>
      </c>
    </row>
    <row r="399" outlineLevel="1">
      <c r="A399" s="222" t="s">
        <v>465</v>
      </c>
      <c r="B399" s="184">
        <f>'DTC US&amp;CA - P&amp;L'!B367</f>
        <v>2</v>
      </c>
      <c r="C399" s="184">
        <f>'DTC US&amp;CA - P&amp;L'!C367</f>
        <v>1</v>
      </c>
      <c r="D399" s="184">
        <f>'DTC US&amp;CA - P&amp;L'!D367</f>
        <v>2</v>
      </c>
      <c r="E399" s="184">
        <f>'DTC US&amp;CA - P&amp;L'!E367</f>
        <v>2</v>
      </c>
      <c r="F399" s="184">
        <f>'DTC US&amp;CA - P&amp;L'!F367</f>
        <v>0</v>
      </c>
      <c r="G399" s="184">
        <f>'DTC US&amp;CA - P&amp;L'!G367</f>
        <v>4</v>
      </c>
      <c r="H399" s="184">
        <f>'DTC US&amp;CA - P&amp;L'!H367</f>
        <v>0</v>
      </c>
      <c r="I399" s="184">
        <f>'DTC US&amp;CA - P&amp;L'!I367</f>
        <v>5</v>
      </c>
      <c r="J399" s="184">
        <f>'DTC US&amp;CA - P&amp;L'!J367</f>
        <v>0</v>
      </c>
      <c r="K399" s="184">
        <f>'DTC US&amp;CA - P&amp;L'!K367</f>
        <v>0</v>
      </c>
      <c r="L399" s="184">
        <f>'DTC US&amp;CA - P&amp;L'!L367</f>
        <v>1</v>
      </c>
      <c r="M399" s="184">
        <f>'DTC US&amp;CA - P&amp;L'!M367</f>
        <v>0</v>
      </c>
      <c r="N399" s="184">
        <f>'DTC US&amp;CA - P&amp;L'!N367</f>
        <v>0</v>
      </c>
      <c r="O399" s="184">
        <f>'DTC US&amp;CA - P&amp;L'!O367</f>
        <v>1</v>
      </c>
      <c r="P399" s="184">
        <f>'DTC US&amp;CA - P&amp;L'!P367</f>
        <v>2</v>
      </c>
      <c r="Q399" s="184">
        <f>'DTC US&amp;CA - P&amp;L'!Q367</f>
        <v>3</v>
      </c>
      <c r="R399" s="184">
        <f>'DTC US&amp;CA - P&amp;L'!R367</f>
        <v>7</v>
      </c>
      <c r="S399" s="184">
        <f>'DTC US&amp;CA - P&amp;L'!S367</f>
        <v>2</v>
      </c>
      <c r="T399" s="184">
        <f>'DTC US&amp;CA - P&amp;L'!T367</f>
        <v>1</v>
      </c>
      <c r="U399" s="184">
        <f>'DTC US&amp;CA - P&amp;L'!U367</f>
        <v>5</v>
      </c>
      <c r="V399" s="184">
        <f>'DTC US&amp;CA - P&amp;L'!V367</f>
        <v>1</v>
      </c>
      <c r="W399" s="184">
        <f>'DTC US&amp;CA - P&amp;L'!W367</f>
        <v>2</v>
      </c>
      <c r="X399" s="184">
        <f>'DTC US&amp;CA - P&amp;L'!X367</f>
        <v>0</v>
      </c>
      <c r="Y399" s="184">
        <f>'DTC US&amp;CA - P&amp;L'!Y367</f>
        <v>3</v>
      </c>
      <c r="Z399" s="184">
        <f>'DTC US&amp;CA - P&amp;L'!Z367</f>
        <v>0</v>
      </c>
      <c r="AA399" s="184">
        <f>'DTC US&amp;CA - P&amp;L'!AA367</f>
        <v>0</v>
      </c>
      <c r="AB399" s="184">
        <f>'DTC US&amp;CA - P&amp;L'!AB367</f>
        <v>2</v>
      </c>
      <c r="AC399" s="184">
        <f>'DTC US&amp;CA - P&amp;L'!AC367</f>
        <v>2</v>
      </c>
      <c r="AD399" s="184">
        <f>'DTC US&amp;CA - P&amp;L'!AD367</f>
        <v>1</v>
      </c>
      <c r="AE399" s="184">
        <f>'DTC US&amp;CA - P&amp;L'!AE367</f>
        <v>1</v>
      </c>
      <c r="AF399" s="184">
        <f>'DTC US&amp;CA - P&amp;L'!AF367</f>
        <v>0</v>
      </c>
      <c r="AG399" s="224">
        <f t="shared" si="95"/>
        <v>50</v>
      </c>
    </row>
    <row r="400" outlineLevel="1">
      <c r="A400" s="222" t="s">
        <v>466</v>
      </c>
      <c r="B400" s="184">
        <f>'DTC US&amp;CA - P&amp;L'!B368</f>
        <v>0</v>
      </c>
      <c r="C400" s="184">
        <f>'DTC US&amp;CA - P&amp;L'!C368</f>
        <v>0</v>
      </c>
      <c r="D400" s="184">
        <f>'DTC US&amp;CA - P&amp;L'!D368</f>
        <v>0</v>
      </c>
      <c r="E400" s="184">
        <f>'DTC US&amp;CA - P&amp;L'!E368</f>
        <v>0</v>
      </c>
      <c r="F400" s="184">
        <f>'DTC US&amp;CA - P&amp;L'!F368</f>
        <v>0</v>
      </c>
      <c r="G400" s="184">
        <f>'DTC US&amp;CA - P&amp;L'!G368</f>
        <v>0</v>
      </c>
      <c r="H400" s="184">
        <f>'DTC US&amp;CA - P&amp;L'!H368</f>
        <v>0</v>
      </c>
      <c r="I400" s="184">
        <f>'DTC US&amp;CA - P&amp;L'!I368</f>
        <v>0</v>
      </c>
      <c r="J400" s="184">
        <f>'DTC US&amp;CA - P&amp;L'!J368</f>
        <v>0</v>
      </c>
      <c r="K400" s="184">
        <f>'DTC US&amp;CA - P&amp;L'!K368</f>
        <v>0</v>
      </c>
      <c r="L400" s="184">
        <f>'DTC US&amp;CA - P&amp;L'!L368</f>
        <v>0</v>
      </c>
      <c r="M400" s="184">
        <f>'DTC US&amp;CA - P&amp;L'!M368</f>
        <v>0</v>
      </c>
      <c r="N400" s="184">
        <f>'DTC US&amp;CA - P&amp;L'!N368</f>
        <v>0</v>
      </c>
      <c r="O400" s="184">
        <f>'DTC US&amp;CA - P&amp;L'!O368</f>
        <v>0</v>
      </c>
      <c r="P400" s="184">
        <f>'DTC US&amp;CA - P&amp;L'!P368</f>
        <v>0</v>
      </c>
      <c r="Q400" s="184">
        <f>'DTC US&amp;CA - P&amp;L'!Q368</f>
        <v>0</v>
      </c>
      <c r="R400" s="184">
        <f>'DTC US&amp;CA - P&amp;L'!R368</f>
        <v>0</v>
      </c>
      <c r="S400" s="184">
        <f>'DTC US&amp;CA - P&amp;L'!S368</f>
        <v>0</v>
      </c>
      <c r="T400" s="184">
        <f>'DTC US&amp;CA - P&amp;L'!T368</f>
        <v>0</v>
      </c>
      <c r="U400" s="184">
        <f>'DTC US&amp;CA - P&amp;L'!U368</f>
        <v>0</v>
      </c>
      <c r="V400" s="184">
        <f>'DTC US&amp;CA - P&amp;L'!V368</f>
        <v>0</v>
      </c>
      <c r="W400" s="184">
        <f>'DTC US&amp;CA - P&amp;L'!W368</f>
        <v>0</v>
      </c>
      <c r="X400" s="184">
        <f>'DTC US&amp;CA - P&amp;L'!X368</f>
        <v>0</v>
      </c>
      <c r="Y400" s="184">
        <f>'DTC US&amp;CA - P&amp;L'!Y368</f>
        <v>0</v>
      </c>
      <c r="Z400" s="184">
        <f>'DTC US&amp;CA - P&amp;L'!Z368</f>
        <v>0</v>
      </c>
      <c r="AA400" s="184">
        <f>'DTC US&amp;CA - P&amp;L'!AA368</f>
        <v>0</v>
      </c>
      <c r="AB400" s="184">
        <f>'DTC US&amp;CA - P&amp;L'!AB368</f>
        <v>0</v>
      </c>
      <c r="AC400" s="184">
        <f>'DTC US&amp;CA - P&amp;L'!AC368</f>
        <v>0</v>
      </c>
      <c r="AD400" s="184">
        <f>'DTC US&amp;CA - P&amp;L'!AD368</f>
        <v>0</v>
      </c>
      <c r="AE400" s="184">
        <f>'DTC US&amp;CA - P&amp;L'!AE368</f>
        <v>0</v>
      </c>
      <c r="AF400" s="184">
        <f>'DTC US&amp;CA - P&amp;L'!AF368</f>
        <v>0</v>
      </c>
      <c r="AG400" s="224">
        <f t="shared" si="95"/>
        <v>0</v>
      </c>
    </row>
    <row r="401" outlineLevel="1">
      <c r="A401" s="222" t="s">
        <v>467</v>
      </c>
      <c r="B401" s="184">
        <f>'DTC US&amp;CA - P&amp;L'!B369</f>
        <v>22</v>
      </c>
      <c r="C401" s="184">
        <f>'DTC US&amp;CA - P&amp;L'!C369</f>
        <v>9</v>
      </c>
      <c r="D401" s="184">
        <f>'DTC US&amp;CA - P&amp;L'!D369</f>
        <v>10</v>
      </c>
      <c r="E401" s="184">
        <f>'DTC US&amp;CA - P&amp;L'!E369</f>
        <v>10</v>
      </c>
      <c r="F401" s="184">
        <f>'DTC US&amp;CA - P&amp;L'!F369</f>
        <v>0</v>
      </c>
      <c r="G401" s="184">
        <f>'DTC US&amp;CA - P&amp;L'!G369</f>
        <v>24</v>
      </c>
      <c r="H401" s="184">
        <f>'DTC US&amp;CA - P&amp;L'!H369</f>
        <v>1</v>
      </c>
      <c r="I401" s="184">
        <f>'DTC US&amp;CA - P&amp;L'!I369</f>
        <v>15</v>
      </c>
      <c r="J401" s="184">
        <f>'DTC US&amp;CA - P&amp;L'!J369</f>
        <v>4</v>
      </c>
      <c r="K401" s="184">
        <f>'DTC US&amp;CA - P&amp;L'!K369</f>
        <v>0</v>
      </c>
      <c r="L401" s="184">
        <f>'DTC US&amp;CA - P&amp;L'!L369</f>
        <v>8</v>
      </c>
      <c r="M401" s="184">
        <f>'DTC US&amp;CA - P&amp;L'!M369</f>
        <v>0</v>
      </c>
      <c r="N401" s="184">
        <f>'DTC US&amp;CA - P&amp;L'!N369</f>
        <v>3</v>
      </c>
      <c r="O401" s="184">
        <f>'DTC US&amp;CA - P&amp;L'!O369</f>
        <v>26</v>
      </c>
      <c r="P401" s="184">
        <f>'DTC US&amp;CA - P&amp;L'!P369</f>
        <v>25</v>
      </c>
      <c r="Q401" s="184">
        <f>'DTC US&amp;CA - P&amp;L'!Q369</f>
        <v>19</v>
      </c>
      <c r="R401" s="184">
        <f>'DTC US&amp;CA - P&amp;L'!R369</f>
        <v>51</v>
      </c>
      <c r="S401" s="184">
        <f>'DTC US&amp;CA - P&amp;L'!S369</f>
        <v>1</v>
      </c>
      <c r="T401" s="184">
        <f>'DTC US&amp;CA - P&amp;L'!T369</f>
        <v>2</v>
      </c>
      <c r="U401" s="184">
        <f>'DTC US&amp;CA - P&amp;L'!U369</f>
        <v>24</v>
      </c>
      <c r="V401" s="184">
        <f>'DTC US&amp;CA - P&amp;L'!V369</f>
        <v>5</v>
      </c>
      <c r="W401" s="184">
        <f>'DTC US&amp;CA - P&amp;L'!W369</f>
        <v>6</v>
      </c>
      <c r="X401" s="184">
        <f>'DTC US&amp;CA - P&amp;L'!X369</f>
        <v>0</v>
      </c>
      <c r="Y401" s="184">
        <f>'DTC US&amp;CA - P&amp;L'!Y369</f>
        <v>31</v>
      </c>
      <c r="Z401" s="184">
        <f>'DTC US&amp;CA - P&amp;L'!Z369</f>
        <v>0</v>
      </c>
      <c r="AA401" s="184">
        <f>'DTC US&amp;CA - P&amp;L'!AA369</f>
        <v>0</v>
      </c>
      <c r="AB401" s="184">
        <f>'DTC US&amp;CA - P&amp;L'!AB369</f>
        <v>16</v>
      </c>
      <c r="AC401" s="184">
        <f>'DTC US&amp;CA - P&amp;L'!AC369</f>
        <v>10</v>
      </c>
      <c r="AD401" s="184">
        <f>'DTC US&amp;CA - P&amp;L'!AD369</f>
        <v>4</v>
      </c>
      <c r="AE401" s="184">
        <f>'DTC US&amp;CA - P&amp;L'!AE369</f>
        <v>8</v>
      </c>
      <c r="AF401" s="184">
        <f>'DTC US&amp;CA - P&amp;L'!AF369</f>
        <v>0</v>
      </c>
      <c r="AG401" s="224">
        <f t="shared" si="95"/>
        <v>334</v>
      </c>
    </row>
    <row r="402" outlineLevel="1">
      <c r="A402" s="222" t="s">
        <v>468</v>
      </c>
      <c r="B402" s="184">
        <f>'DTC US&amp;CA - P&amp;L'!B370</f>
        <v>2</v>
      </c>
      <c r="C402" s="184">
        <f>'DTC US&amp;CA - P&amp;L'!C370</f>
        <v>1</v>
      </c>
      <c r="D402" s="184">
        <f>'DTC US&amp;CA - P&amp;L'!D370</f>
        <v>4</v>
      </c>
      <c r="E402" s="184">
        <f>'DTC US&amp;CA - P&amp;L'!E370</f>
        <v>3</v>
      </c>
      <c r="F402" s="184">
        <f>'DTC US&amp;CA - P&amp;L'!F370</f>
        <v>0</v>
      </c>
      <c r="G402" s="184">
        <f>'DTC US&amp;CA - P&amp;L'!G370</f>
        <v>9</v>
      </c>
      <c r="H402" s="184">
        <f>'DTC US&amp;CA - P&amp;L'!H370</f>
        <v>0</v>
      </c>
      <c r="I402" s="184">
        <f>'DTC US&amp;CA - P&amp;L'!I370</f>
        <v>3</v>
      </c>
      <c r="J402" s="184">
        <f>'DTC US&amp;CA - P&amp;L'!J370</f>
        <v>0</v>
      </c>
      <c r="K402" s="184">
        <f>'DTC US&amp;CA - P&amp;L'!K370</f>
        <v>0</v>
      </c>
      <c r="L402" s="184">
        <f>'DTC US&amp;CA - P&amp;L'!L370</f>
        <v>3</v>
      </c>
      <c r="M402" s="184">
        <f>'DTC US&amp;CA - P&amp;L'!M370</f>
        <v>0</v>
      </c>
      <c r="N402" s="184">
        <f>'DTC US&amp;CA - P&amp;L'!N370</f>
        <v>1</v>
      </c>
      <c r="O402" s="184">
        <f>'DTC US&amp;CA - P&amp;L'!O370</f>
        <v>5</v>
      </c>
      <c r="P402" s="184">
        <f>'DTC US&amp;CA - P&amp;L'!P370</f>
        <v>4</v>
      </c>
      <c r="Q402" s="184">
        <f>'DTC US&amp;CA - P&amp;L'!Q370</f>
        <v>3</v>
      </c>
      <c r="R402" s="184">
        <f>'DTC US&amp;CA - P&amp;L'!R370</f>
        <v>10</v>
      </c>
      <c r="S402" s="184">
        <f>'DTC US&amp;CA - P&amp;L'!S370</f>
        <v>1</v>
      </c>
      <c r="T402" s="184">
        <f>'DTC US&amp;CA - P&amp;L'!T370</f>
        <v>1</v>
      </c>
      <c r="U402" s="184">
        <f>'DTC US&amp;CA - P&amp;L'!U370</f>
        <v>2</v>
      </c>
      <c r="V402" s="184">
        <f>'DTC US&amp;CA - P&amp;L'!V370</f>
        <v>0</v>
      </c>
      <c r="W402" s="184">
        <f>'DTC US&amp;CA - P&amp;L'!W370</f>
        <v>0</v>
      </c>
      <c r="X402" s="184">
        <f>'DTC US&amp;CA - P&amp;L'!X370</f>
        <v>2</v>
      </c>
      <c r="Y402" s="184">
        <f>'DTC US&amp;CA - P&amp;L'!Y370</f>
        <v>6</v>
      </c>
      <c r="Z402" s="184">
        <f>'DTC US&amp;CA - P&amp;L'!Z370</f>
        <v>0</v>
      </c>
      <c r="AA402" s="184">
        <f>'DTC US&amp;CA - P&amp;L'!AA370</f>
        <v>0</v>
      </c>
      <c r="AB402" s="184">
        <f>'DTC US&amp;CA - P&amp;L'!AB370</f>
        <v>2</v>
      </c>
      <c r="AC402" s="184">
        <f>'DTC US&amp;CA - P&amp;L'!AC370</f>
        <v>3</v>
      </c>
      <c r="AD402" s="184">
        <f>'DTC US&amp;CA - P&amp;L'!AD370</f>
        <v>2</v>
      </c>
      <c r="AE402" s="184">
        <f>'DTC US&amp;CA - P&amp;L'!AE370</f>
        <v>0</v>
      </c>
      <c r="AF402" s="184">
        <f>'DTC US&amp;CA - P&amp;L'!AF370</f>
        <v>0</v>
      </c>
      <c r="AG402" s="224">
        <f t="shared" si="95"/>
        <v>67</v>
      </c>
    </row>
    <row r="403" outlineLevel="1">
      <c r="A403" s="236" t="s">
        <v>469</v>
      </c>
      <c r="B403" s="184">
        <f>'DTC US&amp;CA - P&amp;L'!B371</f>
        <v>1</v>
      </c>
      <c r="C403" s="184">
        <f>'DTC US&amp;CA - P&amp;L'!C371</f>
        <v>3</v>
      </c>
      <c r="D403" s="184">
        <f>'DTC US&amp;CA - P&amp;L'!D371</f>
        <v>0</v>
      </c>
      <c r="E403" s="184">
        <f>'DTC US&amp;CA - P&amp;L'!E371</f>
        <v>0</v>
      </c>
      <c r="F403" s="184">
        <f>'DTC US&amp;CA - P&amp;L'!F371</f>
        <v>0</v>
      </c>
      <c r="G403" s="184">
        <f>'DTC US&amp;CA - P&amp;L'!G371</f>
        <v>4</v>
      </c>
      <c r="H403" s="184">
        <f>'DTC US&amp;CA - P&amp;L'!H371</f>
        <v>0</v>
      </c>
      <c r="I403" s="184">
        <f>'DTC US&amp;CA - P&amp;L'!I371</f>
        <v>0</v>
      </c>
      <c r="J403" s="184">
        <f>'DTC US&amp;CA - P&amp;L'!J371</f>
        <v>0</v>
      </c>
      <c r="K403" s="184">
        <f>'DTC US&amp;CA - P&amp;L'!K371</f>
        <v>0</v>
      </c>
      <c r="L403" s="184">
        <f>'DTC US&amp;CA - P&amp;L'!L371</f>
        <v>0</v>
      </c>
      <c r="M403" s="184">
        <f>'DTC US&amp;CA - P&amp;L'!M371</f>
        <v>0</v>
      </c>
      <c r="N403" s="184">
        <f>'DTC US&amp;CA - P&amp;L'!N371</f>
        <v>0</v>
      </c>
      <c r="O403" s="184">
        <f>'DTC US&amp;CA - P&amp;L'!O371</f>
        <v>0</v>
      </c>
      <c r="P403" s="184">
        <f>'DTC US&amp;CA - P&amp;L'!P371</f>
        <v>1</v>
      </c>
      <c r="Q403" s="184">
        <f>'DTC US&amp;CA - P&amp;L'!Q371</f>
        <v>2</v>
      </c>
      <c r="R403" s="184">
        <f>'DTC US&amp;CA - P&amp;L'!R371</f>
        <v>4</v>
      </c>
      <c r="S403" s="184">
        <f>'DTC US&amp;CA - P&amp;L'!S371</f>
        <v>0</v>
      </c>
      <c r="T403" s="184">
        <f>'DTC US&amp;CA - P&amp;L'!T371</f>
        <v>0</v>
      </c>
      <c r="U403" s="184">
        <f>'DTC US&amp;CA - P&amp;L'!U371</f>
        <v>1</v>
      </c>
      <c r="V403" s="184">
        <f>'DTC US&amp;CA - P&amp;L'!V371</f>
        <v>0</v>
      </c>
      <c r="W403" s="184">
        <f>'DTC US&amp;CA - P&amp;L'!W371</f>
        <v>1</v>
      </c>
      <c r="X403" s="184">
        <f>'DTC US&amp;CA - P&amp;L'!X371</f>
        <v>0</v>
      </c>
      <c r="Y403" s="184">
        <f>'DTC US&amp;CA - P&amp;L'!Y371</f>
        <v>1</v>
      </c>
      <c r="Z403" s="184">
        <f>'DTC US&amp;CA - P&amp;L'!Z371</f>
        <v>0</v>
      </c>
      <c r="AA403" s="184">
        <f>'DTC US&amp;CA - P&amp;L'!AA371</f>
        <v>0</v>
      </c>
      <c r="AB403" s="184">
        <f>'DTC US&amp;CA - P&amp;L'!AB371</f>
        <v>0</v>
      </c>
      <c r="AC403" s="184">
        <f>'DTC US&amp;CA - P&amp;L'!AC371</f>
        <v>3</v>
      </c>
      <c r="AD403" s="184">
        <f>'DTC US&amp;CA - P&amp;L'!AD371</f>
        <v>0</v>
      </c>
      <c r="AE403" s="184">
        <f>'DTC US&amp;CA - P&amp;L'!AE371</f>
        <v>0</v>
      </c>
      <c r="AF403" s="184">
        <f>'DTC US&amp;CA - P&amp;L'!AF371</f>
        <v>1</v>
      </c>
      <c r="AG403" s="224">
        <f t="shared" si="95"/>
        <v>22</v>
      </c>
    </row>
    <row r="404" outlineLevel="1">
      <c r="A404" s="236" t="s">
        <v>470</v>
      </c>
      <c r="B404" s="184">
        <f>'DTC US&amp;CA - P&amp;L'!B372</f>
        <v>1</v>
      </c>
      <c r="C404" s="184">
        <f>'DTC US&amp;CA - P&amp;L'!C372</f>
        <v>3</v>
      </c>
      <c r="D404" s="184">
        <f>'DTC US&amp;CA - P&amp;L'!D372</f>
        <v>0</v>
      </c>
      <c r="E404" s="184">
        <f>'DTC US&amp;CA - P&amp;L'!E372</f>
        <v>1</v>
      </c>
      <c r="F404" s="184">
        <f>'DTC US&amp;CA - P&amp;L'!F372</f>
        <v>0</v>
      </c>
      <c r="G404" s="184">
        <f>'DTC US&amp;CA - P&amp;L'!G372</f>
        <v>4</v>
      </c>
      <c r="H404" s="184">
        <f>'DTC US&amp;CA - P&amp;L'!H372</f>
        <v>0</v>
      </c>
      <c r="I404" s="184">
        <f>'DTC US&amp;CA - P&amp;L'!I372</f>
        <v>0</v>
      </c>
      <c r="J404" s="184">
        <f>'DTC US&amp;CA - P&amp;L'!J372</f>
        <v>0</v>
      </c>
      <c r="K404" s="184">
        <f>'DTC US&amp;CA - P&amp;L'!K372</f>
        <v>0</v>
      </c>
      <c r="L404" s="184">
        <f>'DTC US&amp;CA - P&amp;L'!L372</f>
        <v>0</v>
      </c>
      <c r="M404" s="184">
        <f>'DTC US&amp;CA - P&amp;L'!M372</f>
        <v>0</v>
      </c>
      <c r="N404" s="184">
        <f>'DTC US&amp;CA - P&amp;L'!N372</f>
        <v>0</v>
      </c>
      <c r="O404" s="184">
        <f>'DTC US&amp;CA - P&amp;L'!O372</f>
        <v>0</v>
      </c>
      <c r="P404" s="184">
        <f>'DTC US&amp;CA - P&amp;L'!P372</f>
        <v>1</v>
      </c>
      <c r="Q404" s="184">
        <f>'DTC US&amp;CA - P&amp;L'!Q372</f>
        <v>2</v>
      </c>
      <c r="R404" s="184">
        <f>'DTC US&amp;CA - P&amp;L'!R372</f>
        <v>7</v>
      </c>
      <c r="S404" s="184">
        <f>'DTC US&amp;CA - P&amp;L'!S372</f>
        <v>0</v>
      </c>
      <c r="T404" s="184">
        <f>'DTC US&amp;CA - P&amp;L'!T372</f>
        <v>0</v>
      </c>
      <c r="U404" s="184">
        <f>'DTC US&amp;CA - P&amp;L'!U372</f>
        <v>1</v>
      </c>
      <c r="V404" s="184">
        <f>'DTC US&amp;CA - P&amp;L'!V372</f>
        <v>0</v>
      </c>
      <c r="W404" s="184">
        <f>'DTC US&amp;CA - P&amp;L'!W372</f>
        <v>2</v>
      </c>
      <c r="X404" s="184">
        <f>'DTC US&amp;CA - P&amp;L'!X372</f>
        <v>0</v>
      </c>
      <c r="Y404" s="184">
        <f>'DTC US&amp;CA - P&amp;L'!Y372</f>
        <v>2</v>
      </c>
      <c r="Z404" s="184">
        <f>'DTC US&amp;CA - P&amp;L'!Z372</f>
        <v>0</v>
      </c>
      <c r="AA404" s="184">
        <f>'DTC US&amp;CA - P&amp;L'!AA372</f>
        <v>0</v>
      </c>
      <c r="AB404" s="184">
        <f>'DTC US&amp;CA - P&amp;L'!AB372</f>
        <v>1</v>
      </c>
      <c r="AC404" s="184">
        <f>'DTC US&amp;CA - P&amp;L'!AC372</f>
        <v>3</v>
      </c>
      <c r="AD404" s="184">
        <f>'DTC US&amp;CA - P&amp;L'!AD372</f>
        <v>0</v>
      </c>
      <c r="AE404" s="184">
        <f>'DTC US&amp;CA - P&amp;L'!AE372</f>
        <v>0</v>
      </c>
      <c r="AF404" s="184">
        <f>'DTC US&amp;CA - P&amp;L'!AF372</f>
        <v>1</v>
      </c>
      <c r="AG404" s="224">
        <f t="shared" si="95"/>
        <v>29</v>
      </c>
    </row>
    <row r="405" outlineLevel="1">
      <c r="A405" s="222" t="s">
        <v>471</v>
      </c>
      <c r="B405" s="184">
        <f>'DTC US&amp;CA - P&amp;L'!B373</f>
        <v>34</v>
      </c>
      <c r="C405" s="184">
        <f>'DTC US&amp;CA - P&amp;L'!C373</f>
        <v>21</v>
      </c>
      <c r="D405" s="184">
        <f>'DTC US&amp;CA - P&amp;L'!D373</f>
        <v>18</v>
      </c>
      <c r="E405" s="184">
        <f>'DTC US&amp;CA - P&amp;L'!E373</f>
        <v>19</v>
      </c>
      <c r="F405" s="184">
        <f>'DTC US&amp;CA - P&amp;L'!F373</f>
        <v>0</v>
      </c>
      <c r="G405" s="184">
        <f>'DTC US&amp;CA - P&amp;L'!G373</f>
        <v>37</v>
      </c>
      <c r="H405" s="184">
        <f>'DTC US&amp;CA - P&amp;L'!H373</f>
        <v>1</v>
      </c>
      <c r="I405" s="184">
        <f>'DTC US&amp;CA - P&amp;L'!I373</f>
        <v>27</v>
      </c>
      <c r="J405" s="184">
        <f>'DTC US&amp;CA - P&amp;L'!J373</f>
        <v>5</v>
      </c>
      <c r="K405" s="184">
        <f>'DTC US&amp;CA - P&amp;L'!K373</f>
        <v>0</v>
      </c>
      <c r="L405" s="184">
        <f>'DTC US&amp;CA - P&amp;L'!L373</f>
        <v>17</v>
      </c>
      <c r="M405" s="184">
        <f>'DTC US&amp;CA - P&amp;L'!M373</f>
        <v>0</v>
      </c>
      <c r="N405" s="184">
        <f>'DTC US&amp;CA - P&amp;L'!N373</f>
        <v>2</v>
      </c>
      <c r="O405" s="184">
        <f>'DTC US&amp;CA - P&amp;L'!O373</f>
        <v>61</v>
      </c>
      <c r="P405" s="184">
        <f>'DTC US&amp;CA - P&amp;L'!P373</f>
        <v>47</v>
      </c>
      <c r="Q405" s="184">
        <f>'DTC US&amp;CA - P&amp;L'!Q373</f>
        <v>44</v>
      </c>
      <c r="R405" s="184">
        <f>'DTC US&amp;CA - P&amp;L'!R373</f>
        <v>115</v>
      </c>
      <c r="S405" s="184">
        <f>'DTC US&amp;CA - P&amp;L'!S373</f>
        <v>10</v>
      </c>
      <c r="T405" s="184">
        <f>'DTC US&amp;CA - P&amp;L'!T373</f>
        <v>4</v>
      </c>
      <c r="U405" s="184">
        <f>'DTC US&amp;CA - P&amp;L'!U373</f>
        <v>46</v>
      </c>
      <c r="V405" s="184">
        <f>'DTC US&amp;CA - P&amp;L'!V373</f>
        <v>3</v>
      </c>
      <c r="W405" s="184">
        <f>'DTC US&amp;CA - P&amp;L'!W373</f>
        <v>10</v>
      </c>
      <c r="X405" s="184">
        <f>'DTC US&amp;CA - P&amp;L'!X373</f>
        <v>9</v>
      </c>
      <c r="Y405" s="184">
        <f>'DTC US&amp;CA - P&amp;L'!Y373</f>
        <v>47</v>
      </c>
      <c r="Z405" s="184">
        <f>'DTC US&amp;CA - P&amp;L'!Z373</f>
        <v>2</v>
      </c>
      <c r="AA405" s="184">
        <f>'DTC US&amp;CA - P&amp;L'!AA373</f>
        <v>0</v>
      </c>
      <c r="AB405" s="184">
        <f>'DTC US&amp;CA - P&amp;L'!AB373</f>
        <v>16</v>
      </c>
      <c r="AC405" s="184">
        <f>'DTC US&amp;CA - P&amp;L'!AC373</f>
        <v>31</v>
      </c>
      <c r="AD405" s="184">
        <f>'DTC US&amp;CA - P&amp;L'!AD373</f>
        <v>11</v>
      </c>
      <c r="AE405" s="184">
        <f>'DTC US&amp;CA - P&amp;L'!AE373</f>
        <v>14</v>
      </c>
      <c r="AF405" s="184">
        <f>'DTC US&amp;CA - P&amp;L'!AF373</f>
        <v>1</v>
      </c>
      <c r="AG405" s="229"/>
    </row>
    <row r="406" outlineLevel="1">
      <c r="A406" s="236" t="s">
        <v>233</v>
      </c>
      <c r="B406" s="184">
        <f>'DTC US&amp;CA - P&amp;L'!B374</f>
        <v>1</v>
      </c>
      <c r="C406" s="184">
        <f>'DTC US&amp;CA - P&amp;L'!C374</f>
        <v>3</v>
      </c>
      <c r="D406" s="184">
        <f>'DTC US&amp;CA - P&amp;L'!D374</f>
        <v>0</v>
      </c>
      <c r="E406" s="184">
        <f>'DTC US&amp;CA - P&amp;L'!E374</f>
        <v>1</v>
      </c>
      <c r="F406" s="184">
        <f>'DTC US&amp;CA - P&amp;L'!F374</f>
        <v>0</v>
      </c>
      <c r="G406" s="184">
        <f>'DTC US&amp;CA - P&amp;L'!G374</f>
        <v>6</v>
      </c>
      <c r="H406" s="184">
        <f>'DTC US&amp;CA - P&amp;L'!H374</f>
        <v>0</v>
      </c>
      <c r="I406" s="184">
        <f>'DTC US&amp;CA - P&amp;L'!I374</f>
        <v>0</v>
      </c>
      <c r="J406" s="184">
        <f>'DTC US&amp;CA - P&amp;L'!J374</f>
        <v>0</v>
      </c>
      <c r="K406" s="184">
        <f>'DTC US&amp;CA - P&amp;L'!K374</f>
        <v>0</v>
      </c>
      <c r="L406" s="184">
        <f>'DTC US&amp;CA - P&amp;L'!L374</f>
        <v>0</v>
      </c>
      <c r="M406" s="184">
        <f>'DTC US&amp;CA - P&amp;L'!M374</f>
        <v>0</v>
      </c>
      <c r="N406" s="184">
        <f>'DTC US&amp;CA - P&amp;L'!N374</f>
        <v>0</v>
      </c>
      <c r="O406" s="184">
        <f>'DTC US&amp;CA - P&amp;L'!O374</f>
        <v>1</v>
      </c>
      <c r="P406" s="184">
        <f>'DTC US&amp;CA - P&amp;L'!P374</f>
        <v>1</v>
      </c>
      <c r="Q406" s="184">
        <f>'DTC US&amp;CA - P&amp;L'!Q374</f>
        <v>2</v>
      </c>
      <c r="R406" s="184">
        <f>'DTC US&amp;CA - P&amp;L'!R374</f>
        <v>8</v>
      </c>
      <c r="S406" s="184">
        <f>'DTC US&amp;CA - P&amp;L'!S374</f>
        <v>0</v>
      </c>
      <c r="T406" s="184">
        <f>'DTC US&amp;CA - P&amp;L'!T374</f>
        <v>0</v>
      </c>
      <c r="U406" s="184">
        <f>'DTC US&amp;CA - P&amp;L'!U374</f>
        <v>1</v>
      </c>
      <c r="V406" s="184">
        <f>'DTC US&amp;CA - P&amp;L'!V374</f>
        <v>0</v>
      </c>
      <c r="W406" s="184">
        <f>'DTC US&amp;CA - P&amp;L'!W374</f>
        <v>2</v>
      </c>
      <c r="X406" s="184">
        <f>'DTC US&amp;CA - P&amp;L'!X374</f>
        <v>0</v>
      </c>
      <c r="Y406" s="184">
        <f>'DTC US&amp;CA - P&amp;L'!Y374</f>
        <v>2</v>
      </c>
      <c r="Z406" s="184">
        <f>'DTC US&amp;CA - P&amp;L'!Z374</f>
        <v>0</v>
      </c>
      <c r="AA406" s="184">
        <f>'DTC US&amp;CA - P&amp;L'!AA374</f>
        <v>0</v>
      </c>
      <c r="AB406" s="184">
        <f>'DTC US&amp;CA - P&amp;L'!AB374</f>
        <v>3</v>
      </c>
      <c r="AC406" s="184">
        <f>'DTC US&amp;CA - P&amp;L'!AC374</f>
        <v>4</v>
      </c>
      <c r="AD406" s="184">
        <f>'DTC US&amp;CA - P&amp;L'!AD374</f>
        <v>1</v>
      </c>
      <c r="AE406" s="184">
        <f>'DTC US&amp;CA - P&amp;L'!AE374</f>
        <v>0</v>
      </c>
      <c r="AF406" s="184">
        <f>'DTC US&amp;CA - P&amp;L'!AF374</f>
        <v>1</v>
      </c>
      <c r="AG406" s="224">
        <f t="shared" ref="AG406:AG407" si="97">SUM(B406:AF406)</f>
        <v>37</v>
      </c>
    </row>
    <row r="407">
      <c r="A407" s="228" t="s">
        <v>234</v>
      </c>
      <c r="B407" s="227">
        <f t="shared" ref="B407:AF407" si="96">SUM(B395:B406)</f>
        <v>115</v>
      </c>
      <c r="C407" s="227">
        <f t="shared" si="96"/>
        <v>88</v>
      </c>
      <c r="D407" s="227">
        <f t="shared" si="96"/>
        <v>78</v>
      </c>
      <c r="E407" s="227">
        <f t="shared" si="96"/>
        <v>75</v>
      </c>
      <c r="F407" s="227">
        <f t="shared" si="96"/>
        <v>0</v>
      </c>
      <c r="G407" s="227">
        <f t="shared" si="96"/>
        <v>154</v>
      </c>
      <c r="H407" s="227">
        <f t="shared" si="96"/>
        <v>4</v>
      </c>
      <c r="I407" s="227">
        <f t="shared" si="96"/>
        <v>97</v>
      </c>
      <c r="J407" s="227">
        <f t="shared" si="96"/>
        <v>17</v>
      </c>
      <c r="K407" s="227">
        <f t="shared" si="96"/>
        <v>0</v>
      </c>
      <c r="L407" s="227">
        <f t="shared" si="96"/>
        <v>56</v>
      </c>
      <c r="M407" s="227">
        <f t="shared" si="96"/>
        <v>0</v>
      </c>
      <c r="N407" s="227">
        <f t="shared" si="96"/>
        <v>20</v>
      </c>
      <c r="O407" s="227">
        <f t="shared" si="96"/>
        <v>180</v>
      </c>
      <c r="P407" s="227">
        <f t="shared" si="96"/>
        <v>148</v>
      </c>
      <c r="Q407" s="227">
        <f t="shared" si="96"/>
        <v>126</v>
      </c>
      <c r="R407" s="227">
        <f t="shared" si="96"/>
        <v>352</v>
      </c>
      <c r="S407" s="227">
        <f t="shared" si="96"/>
        <v>31</v>
      </c>
      <c r="T407" s="227">
        <f t="shared" si="96"/>
        <v>15</v>
      </c>
      <c r="U407" s="227">
        <f t="shared" si="96"/>
        <v>136</v>
      </c>
      <c r="V407" s="227">
        <f t="shared" si="96"/>
        <v>20</v>
      </c>
      <c r="W407" s="227">
        <f t="shared" si="96"/>
        <v>33</v>
      </c>
      <c r="X407" s="227">
        <f t="shared" si="96"/>
        <v>17</v>
      </c>
      <c r="Y407" s="227">
        <f t="shared" si="96"/>
        <v>152</v>
      </c>
      <c r="Z407" s="227">
        <f t="shared" si="96"/>
        <v>2</v>
      </c>
      <c r="AA407" s="227">
        <f t="shared" si="96"/>
        <v>0</v>
      </c>
      <c r="AB407" s="227">
        <f t="shared" si="96"/>
        <v>73</v>
      </c>
      <c r="AC407" s="227">
        <f t="shared" si="96"/>
        <v>101</v>
      </c>
      <c r="AD407" s="227">
        <f t="shared" si="96"/>
        <v>34</v>
      </c>
      <c r="AE407" s="227">
        <f t="shared" si="96"/>
        <v>41</v>
      </c>
      <c r="AF407" s="227">
        <f t="shared" si="96"/>
        <v>7</v>
      </c>
      <c r="AG407" s="224">
        <f t="shared" si="97"/>
        <v>2172</v>
      </c>
    </row>
    <row r="408">
      <c r="A408" s="127"/>
      <c r="B408" s="195"/>
      <c r="C408" s="195"/>
      <c r="D408" s="195"/>
      <c r="E408" s="195"/>
      <c r="F408" s="195"/>
      <c r="G408" s="195"/>
      <c r="H408" s="195"/>
      <c r="I408" s="195"/>
      <c r="J408" s="195"/>
      <c r="K408" s="195"/>
      <c r="L408" s="195"/>
      <c r="M408" s="195"/>
      <c r="N408" s="195"/>
      <c r="O408" s="195"/>
      <c r="P408" s="195"/>
      <c r="Q408" s="195"/>
      <c r="R408" s="195"/>
      <c r="S408" s="195"/>
      <c r="T408" s="195"/>
      <c r="U408" s="195"/>
      <c r="V408" s="195"/>
      <c r="W408" s="195"/>
      <c r="X408" s="195"/>
      <c r="Y408" s="195"/>
      <c r="Z408" s="180" t="s">
        <v>2</v>
      </c>
      <c r="AA408" s="195"/>
      <c r="AB408" s="195"/>
      <c r="AC408" s="195"/>
      <c r="AD408" s="195"/>
      <c r="AE408" s="195"/>
      <c r="AF408" s="195"/>
      <c r="AG408" s="235"/>
    </row>
    <row r="409">
      <c r="A409" s="222" t="s">
        <v>425</v>
      </c>
      <c r="B409" s="234"/>
      <c r="C409" s="234"/>
      <c r="D409" s="234"/>
      <c r="E409" s="234"/>
      <c r="F409" s="234"/>
      <c r="G409" s="234"/>
      <c r="H409" s="234"/>
      <c r="I409" s="234"/>
      <c r="J409" s="234"/>
      <c r="K409" s="234"/>
      <c r="L409" s="234"/>
      <c r="M409" s="234"/>
      <c r="N409" s="234"/>
      <c r="O409" s="234"/>
      <c r="P409" s="234"/>
      <c r="Q409" s="234"/>
      <c r="R409" s="234"/>
      <c r="S409" s="234"/>
      <c r="T409" s="234"/>
      <c r="U409" s="234"/>
      <c r="V409" s="234"/>
      <c r="W409" s="234"/>
      <c r="X409" s="234"/>
      <c r="Y409" s="234"/>
      <c r="Z409" s="234"/>
      <c r="AA409" s="234"/>
      <c r="AB409" s="234"/>
      <c r="AC409" s="234"/>
      <c r="AD409" s="234"/>
      <c r="AE409" s="234"/>
      <c r="AF409" s="234"/>
      <c r="AG409" s="229"/>
    </row>
    <row r="410" outlineLevel="1">
      <c r="A410" s="222" t="s">
        <v>337</v>
      </c>
      <c r="B410" s="204">
        <f>'DTC EU - P&amp;L'!B378</f>
        <v>0</v>
      </c>
      <c r="C410" s="204">
        <f>'DTC EU - P&amp;L'!C378</f>
        <v>0</v>
      </c>
      <c r="D410" s="204">
        <f>'DTC EU - P&amp;L'!D378</f>
        <v>0</v>
      </c>
      <c r="E410" s="204">
        <f>'DTC EU - P&amp;L'!E378</f>
        <v>1</v>
      </c>
      <c r="F410" s="204">
        <f>'DTC EU - P&amp;L'!F378</f>
        <v>0</v>
      </c>
      <c r="G410" s="204">
        <f>'DTC EU - P&amp;L'!G378</f>
        <v>0</v>
      </c>
      <c r="H410" s="204">
        <f>'DTC EU - P&amp;L'!H378</f>
        <v>0</v>
      </c>
      <c r="I410" s="204">
        <f>'DTC EU - P&amp;L'!I378</f>
        <v>0</v>
      </c>
      <c r="J410" s="204">
        <f>'DTC EU - P&amp;L'!J378</f>
        <v>0</v>
      </c>
      <c r="K410" s="204">
        <f>'DTC EU - P&amp;L'!K378</f>
        <v>0</v>
      </c>
      <c r="L410" s="204">
        <f>'DTC EU - P&amp;L'!L378</f>
        <v>1</v>
      </c>
      <c r="M410" s="204">
        <f>'DTC EU - P&amp;L'!M378</f>
        <v>0</v>
      </c>
      <c r="N410" s="204">
        <f>'DTC EU - P&amp;L'!N378</f>
        <v>0</v>
      </c>
      <c r="O410" s="204">
        <f>'DTC EU - P&amp;L'!O378</f>
        <v>0</v>
      </c>
      <c r="P410" s="204">
        <f>'DTC EU - P&amp;L'!P378</f>
        <v>0</v>
      </c>
      <c r="Q410" s="204">
        <f>'DTC EU - P&amp;L'!Q378</f>
        <v>0</v>
      </c>
      <c r="R410" s="204">
        <f>'DTC EU - P&amp;L'!R378</f>
        <v>0</v>
      </c>
      <c r="S410" s="204">
        <f>'DTC EU - P&amp;L'!S378</f>
        <v>0</v>
      </c>
      <c r="T410" s="204">
        <f>'DTC EU - P&amp;L'!T378</f>
        <v>0</v>
      </c>
      <c r="U410" s="204">
        <f>'DTC EU - P&amp;L'!U378</f>
        <v>0</v>
      </c>
      <c r="V410" s="204">
        <f>'DTC EU - P&amp;L'!V378</f>
        <v>0</v>
      </c>
      <c r="W410" s="204">
        <f>'DTC EU - P&amp;L'!W378</f>
        <v>0</v>
      </c>
      <c r="X410" s="204">
        <f>'DTC EU - P&amp;L'!X378</f>
        <v>0</v>
      </c>
      <c r="Y410" s="204">
        <f>'DTC EU - P&amp;L'!Y378</f>
        <v>0</v>
      </c>
      <c r="Z410" s="204">
        <f>'DTC EU - P&amp;L'!Z378</f>
        <v>0</v>
      </c>
      <c r="AA410" s="204">
        <f>'DTC EU - P&amp;L'!AA378</f>
        <v>0</v>
      </c>
      <c r="AB410" s="204">
        <f>'DTC EU - P&amp;L'!AB378</f>
        <v>0</v>
      </c>
      <c r="AC410" s="204">
        <f>'DTC EU - P&amp;L'!AC378</f>
        <v>1</v>
      </c>
      <c r="AD410" s="204">
        <f>'DTC EU - P&amp;L'!AD378</f>
        <v>0</v>
      </c>
      <c r="AE410" s="204">
        <f>'DTC EU - P&amp;L'!AE378</f>
        <v>0</v>
      </c>
      <c r="AF410" s="204">
        <f>'DTC EU - P&amp;L'!AF378</f>
        <v>0</v>
      </c>
      <c r="AG410" s="224">
        <f t="shared" ref="AG410:AG419" si="98">SUM(B410:AF410)</f>
        <v>3</v>
      </c>
    </row>
    <row r="411" outlineLevel="1">
      <c r="A411" s="222" t="s">
        <v>338</v>
      </c>
      <c r="B411" s="204">
        <f>'DTC EU - P&amp;L'!B379</f>
        <v>0</v>
      </c>
      <c r="C411" s="204">
        <f>'DTC EU - P&amp;L'!C379</f>
        <v>0</v>
      </c>
      <c r="D411" s="204">
        <f>'DTC EU - P&amp;L'!D379</f>
        <v>0</v>
      </c>
      <c r="E411" s="204">
        <f>'DTC EU - P&amp;L'!E379</f>
        <v>5</v>
      </c>
      <c r="F411" s="204">
        <f>'DTC EU - P&amp;L'!F379</f>
        <v>0</v>
      </c>
      <c r="G411" s="204">
        <f>'DTC EU - P&amp;L'!G379</f>
        <v>0</v>
      </c>
      <c r="H411" s="204">
        <f>'DTC EU - P&amp;L'!H379</f>
        <v>0</v>
      </c>
      <c r="I411" s="204">
        <f>'DTC EU - P&amp;L'!I379</f>
        <v>0</v>
      </c>
      <c r="J411" s="204">
        <f>'DTC EU - P&amp;L'!J379</f>
        <v>0</v>
      </c>
      <c r="K411" s="204">
        <f>'DTC EU - P&amp;L'!K379</f>
        <v>0</v>
      </c>
      <c r="L411" s="204">
        <f>'DTC EU - P&amp;L'!L379</f>
        <v>0</v>
      </c>
      <c r="M411" s="204">
        <f>'DTC EU - P&amp;L'!M379</f>
        <v>0</v>
      </c>
      <c r="N411" s="204">
        <f>'DTC EU - P&amp;L'!N379</f>
        <v>1</v>
      </c>
      <c r="O411" s="204">
        <f>'DTC EU - P&amp;L'!O379</f>
        <v>0</v>
      </c>
      <c r="P411" s="204">
        <f>'DTC EU - P&amp;L'!P379</f>
        <v>0</v>
      </c>
      <c r="Q411" s="204">
        <f>'DTC EU - P&amp;L'!Q379</f>
        <v>6</v>
      </c>
      <c r="R411" s="204">
        <f>'DTC EU - P&amp;L'!R379</f>
        <v>2</v>
      </c>
      <c r="S411" s="204">
        <f>'DTC EU - P&amp;L'!S379</f>
        <v>0</v>
      </c>
      <c r="T411" s="204">
        <f>'DTC EU - P&amp;L'!T379</f>
        <v>0</v>
      </c>
      <c r="U411" s="204">
        <f>'DTC EU - P&amp;L'!U379</f>
        <v>0</v>
      </c>
      <c r="V411" s="204">
        <f>'DTC EU - P&amp;L'!V379</f>
        <v>0</v>
      </c>
      <c r="W411" s="204">
        <f>'DTC EU - P&amp;L'!W379</f>
        <v>0</v>
      </c>
      <c r="X411" s="204">
        <f>'DTC EU - P&amp;L'!X379</f>
        <v>0</v>
      </c>
      <c r="Y411" s="204">
        <f>'DTC EU - P&amp;L'!Y379</f>
        <v>1</v>
      </c>
      <c r="Z411" s="204">
        <f>'DTC EU - P&amp;L'!Z379</f>
        <v>0</v>
      </c>
      <c r="AA411" s="204">
        <f>'DTC EU - P&amp;L'!AA379</f>
        <v>0</v>
      </c>
      <c r="AB411" s="204">
        <f>'DTC EU - P&amp;L'!AB379</f>
        <v>0</v>
      </c>
      <c r="AC411" s="204">
        <f>'DTC EU - P&amp;L'!AC379</f>
        <v>1</v>
      </c>
      <c r="AD411" s="204">
        <f>'DTC EU - P&amp;L'!AD379</f>
        <v>1</v>
      </c>
      <c r="AE411" s="204">
        <f>'DTC EU - P&amp;L'!AE379</f>
        <v>0</v>
      </c>
      <c r="AF411" s="204">
        <f>'DTC EU - P&amp;L'!AF379</f>
        <v>0</v>
      </c>
      <c r="AG411" s="224">
        <f t="shared" si="98"/>
        <v>17</v>
      </c>
    </row>
    <row r="412" outlineLevel="1">
      <c r="A412" s="222" t="s">
        <v>472</v>
      </c>
      <c r="B412" s="204">
        <f>'DTC EU - P&amp;L'!B380</f>
        <v>0</v>
      </c>
      <c r="C412" s="204">
        <f>'DTC EU - P&amp;L'!C380</f>
        <v>0</v>
      </c>
      <c r="D412" s="204">
        <f>'DTC EU - P&amp;L'!D380</f>
        <v>0</v>
      </c>
      <c r="E412" s="204">
        <f>'DTC EU - P&amp;L'!E380</f>
        <v>0</v>
      </c>
      <c r="F412" s="204">
        <f>'DTC EU - P&amp;L'!F380</f>
        <v>0</v>
      </c>
      <c r="G412" s="204">
        <f>'DTC EU - P&amp;L'!G380</f>
        <v>0</v>
      </c>
      <c r="H412" s="204">
        <f>'DTC EU - P&amp;L'!H380</f>
        <v>0</v>
      </c>
      <c r="I412" s="204">
        <f>'DTC EU - P&amp;L'!I380</f>
        <v>0</v>
      </c>
      <c r="J412" s="204">
        <f>'DTC EU - P&amp;L'!J380</f>
        <v>0</v>
      </c>
      <c r="K412" s="204">
        <f>'DTC EU - P&amp;L'!K380</f>
        <v>0</v>
      </c>
      <c r="L412" s="204">
        <f>'DTC EU - P&amp;L'!L380</f>
        <v>0</v>
      </c>
      <c r="M412" s="204">
        <f>'DTC EU - P&amp;L'!M380</f>
        <v>0</v>
      </c>
      <c r="N412" s="204">
        <f>'DTC EU - P&amp;L'!N380</f>
        <v>0</v>
      </c>
      <c r="O412" s="204">
        <f>'DTC EU - P&amp;L'!O380</f>
        <v>0</v>
      </c>
      <c r="P412" s="204">
        <f>'DTC EU - P&amp;L'!P380</f>
        <v>0</v>
      </c>
      <c r="Q412" s="204">
        <f>'DTC EU - P&amp;L'!Q380</f>
        <v>0</v>
      </c>
      <c r="R412" s="204">
        <f>'DTC EU - P&amp;L'!R380</f>
        <v>0</v>
      </c>
      <c r="S412" s="204">
        <f>'DTC EU - P&amp;L'!S380</f>
        <v>0</v>
      </c>
      <c r="T412" s="204">
        <f>'DTC EU - P&amp;L'!T380</f>
        <v>0</v>
      </c>
      <c r="U412" s="204">
        <f>'DTC EU - P&amp;L'!U380</f>
        <v>0</v>
      </c>
      <c r="V412" s="204">
        <f>'DTC EU - P&amp;L'!V380</f>
        <v>0</v>
      </c>
      <c r="W412" s="204">
        <f>'DTC EU - P&amp;L'!W380</f>
        <v>0</v>
      </c>
      <c r="X412" s="204">
        <f>'DTC EU - P&amp;L'!X380</f>
        <v>0</v>
      </c>
      <c r="Y412" s="204">
        <f>'DTC EU - P&amp;L'!Y380</f>
        <v>0</v>
      </c>
      <c r="Z412" s="204">
        <f>'DTC EU - P&amp;L'!Z380</f>
        <v>0</v>
      </c>
      <c r="AA412" s="204">
        <f>'DTC EU - P&amp;L'!AA380</f>
        <v>0</v>
      </c>
      <c r="AB412" s="204">
        <f>'DTC EU - P&amp;L'!AB380</f>
        <v>0</v>
      </c>
      <c r="AC412" s="204">
        <f>'DTC EU - P&amp;L'!AC380</f>
        <v>0</v>
      </c>
      <c r="AD412" s="204">
        <f>'DTC EU - P&amp;L'!AD380</f>
        <v>0</v>
      </c>
      <c r="AE412" s="204">
        <f>'DTC EU - P&amp;L'!AE380</f>
        <v>0</v>
      </c>
      <c r="AF412" s="204">
        <f>'DTC EU - P&amp;L'!AF380</f>
        <v>0</v>
      </c>
      <c r="AG412" s="224">
        <f t="shared" si="98"/>
        <v>0</v>
      </c>
    </row>
    <row r="413" outlineLevel="1">
      <c r="A413" s="222" t="s">
        <v>473</v>
      </c>
      <c r="B413" s="204">
        <f>'DTC EU - P&amp;L'!B381</f>
        <v>0</v>
      </c>
      <c r="C413" s="204">
        <f>'DTC EU - P&amp;L'!C381</f>
        <v>0</v>
      </c>
      <c r="D413" s="204">
        <f>'DTC EU - P&amp;L'!D381</f>
        <v>0</v>
      </c>
      <c r="E413" s="204">
        <f>'DTC EU - P&amp;L'!E381</f>
        <v>0</v>
      </c>
      <c r="F413" s="204">
        <f>'DTC EU - P&amp;L'!F381</f>
        <v>0</v>
      </c>
      <c r="G413" s="204">
        <f>'DTC EU - P&amp;L'!G381</f>
        <v>0</v>
      </c>
      <c r="H413" s="204">
        <f>'DTC EU - P&amp;L'!H381</f>
        <v>0</v>
      </c>
      <c r="I413" s="204">
        <f>'DTC EU - P&amp;L'!I381</f>
        <v>0</v>
      </c>
      <c r="J413" s="204">
        <f>'DTC EU - P&amp;L'!J381</f>
        <v>0</v>
      </c>
      <c r="K413" s="204">
        <f>'DTC EU - P&amp;L'!K381</f>
        <v>0</v>
      </c>
      <c r="L413" s="204">
        <f>'DTC EU - P&amp;L'!L381</f>
        <v>0</v>
      </c>
      <c r="M413" s="204">
        <f>'DTC EU - P&amp;L'!M381</f>
        <v>0</v>
      </c>
      <c r="N413" s="204">
        <f>'DTC EU - P&amp;L'!N381</f>
        <v>0</v>
      </c>
      <c r="O413" s="204">
        <f>'DTC EU - P&amp;L'!O381</f>
        <v>0</v>
      </c>
      <c r="P413" s="204">
        <f>'DTC EU - P&amp;L'!P381</f>
        <v>0</v>
      </c>
      <c r="Q413" s="204">
        <f>'DTC EU - P&amp;L'!Q381</f>
        <v>0</v>
      </c>
      <c r="R413" s="204">
        <f>'DTC EU - P&amp;L'!R381</f>
        <v>0</v>
      </c>
      <c r="S413" s="204">
        <f>'DTC EU - P&amp;L'!S381</f>
        <v>0</v>
      </c>
      <c r="T413" s="204">
        <f>'DTC EU - P&amp;L'!T381</f>
        <v>0</v>
      </c>
      <c r="U413" s="204">
        <f>'DTC EU - P&amp;L'!U381</f>
        <v>0</v>
      </c>
      <c r="V413" s="204">
        <f>'DTC EU - P&amp;L'!V381</f>
        <v>0</v>
      </c>
      <c r="W413" s="204">
        <f>'DTC EU - P&amp;L'!W381</f>
        <v>0</v>
      </c>
      <c r="X413" s="204">
        <f>'DTC EU - P&amp;L'!X381</f>
        <v>0</v>
      </c>
      <c r="Y413" s="204">
        <f>'DTC EU - P&amp;L'!Y381</f>
        <v>0</v>
      </c>
      <c r="Z413" s="204">
        <f>'DTC EU - P&amp;L'!Z381</f>
        <v>0</v>
      </c>
      <c r="AA413" s="204">
        <f>'DTC EU - P&amp;L'!AA381</f>
        <v>0</v>
      </c>
      <c r="AB413" s="204">
        <f>'DTC EU - P&amp;L'!AB381</f>
        <v>0</v>
      </c>
      <c r="AC413" s="204">
        <f>'DTC EU - P&amp;L'!AC381</f>
        <v>0</v>
      </c>
      <c r="AD413" s="204">
        <f>'DTC EU - P&amp;L'!AD381</f>
        <v>0</v>
      </c>
      <c r="AE413" s="204">
        <f>'DTC EU - P&amp;L'!AE381</f>
        <v>0</v>
      </c>
      <c r="AF413" s="204">
        <f>'DTC EU - P&amp;L'!AF381</f>
        <v>0</v>
      </c>
      <c r="AG413" s="224">
        <f t="shared" si="98"/>
        <v>0</v>
      </c>
    </row>
    <row r="414" outlineLevel="1">
      <c r="A414" s="222" t="s">
        <v>474</v>
      </c>
      <c r="B414" s="204">
        <f>'DTC EU - P&amp;L'!B382</f>
        <v>0</v>
      </c>
      <c r="C414" s="204">
        <f>'DTC EU - P&amp;L'!C382</f>
        <v>0</v>
      </c>
      <c r="D414" s="204">
        <f>'DTC EU - P&amp;L'!D382</f>
        <v>0</v>
      </c>
      <c r="E414" s="204">
        <f>'DTC EU - P&amp;L'!E382</f>
        <v>0</v>
      </c>
      <c r="F414" s="204">
        <f>'DTC EU - P&amp;L'!F382</f>
        <v>0</v>
      </c>
      <c r="G414" s="204">
        <f>'DTC EU - P&amp;L'!G382</f>
        <v>0</v>
      </c>
      <c r="H414" s="204">
        <f>'DTC EU - P&amp;L'!H382</f>
        <v>0</v>
      </c>
      <c r="I414" s="204">
        <f>'DTC EU - P&amp;L'!I382</f>
        <v>0</v>
      </c>
      <c r="J414" s="204">
        <f>'DTC EU - P&amp;L'!J382</f>
        <v>0</v>
      </c>
      <c r="K414" s="204">
        <f>'DTC EU - P&amp;L'!K382</f>
        <v>0</v>
      </c>
      <c r="L414" s="204">
        <f>'DTC EU - P&amp;L'!L382</f>
        <v>0</v>
      </c>
      <c r="M414" s="204">
        <f>'DTC EU - P&amp;L'!M382</f>
        <v>0</v>
      </c>
      <c r="N414" s="204">
        <f>'DTC EU - P&amp;L'!N382</f>
        <v>0</v>
      </c>
      <c r="O414" s="204">
        <f>'DTC EU - P&amp;L'!O382</f>
        <v>0</v>
      </c>
      <c r="P414" s="204">
        <f>'DTC EU - P&amp;L'!P382</f>
        <v>0</v>
      </c>
      <c r="Q414" s="204">
        <f>'DTC EU - P&amp;L'!Q382</f>
        <v>1</v>
      </c>
      <c r="R414" s="204">
        <f>'DTC EU - P&amp;L'!R382</f>
        <v>0</v>
      </c>
      <c r="S414" s="204">
        <f>'DTC EU - P&amp;L'!S382</f>
        <v>0</v>
      </c>
      <c r="T414" s="204">
        <f>'DTC EU - P&amp;L'!T382</f>
        <v>0</v>
      </c>
      <c r="U414" s="204">
        <f>'DTC EU - P&amp;L'!U382</f>
        <v>0</v>
      </c>
      <c r="V414" s="204">
        <f>'DTC EU - P&amp;L'!V382</f>
        <v>0</v>
      </c>
      <c r="W414" s="204">
        <f>'DTC EU - P&amp;L'!W382</f>
        <v>0</v>
      </c>
      <c r="X414" s="204">
        <f>'DTC EU - P&amp;L'!X382</f>
        <v>0</v>
      </c>
      <c r="Y414" s="204">
        <f>'DTC EU - P&amp;L'!Y382</f>
        <v>0</v>
      </c>
      <c r="Z414" s="204">
        <f>'DTC EU - P&amp;L'!Z382</f>
        <v>0</v>
      </c>
      <c r="AA414" s="204">
        <f>'DTC EU - P&amp;L'!AA382</f>
        <v>0</v>
      </c>
      <c r="AB414" s="204">
        <f>'DTC EU - P&amp;L'!AB382</f>
        <v>0</v>
      </c>
      <c r="AC414" s="204">
        <f>'DTC EU - P&amp;L'!AC382</f>
        <v>0</v>
      </c>
      <c r="AD414" s="204">
        <f>'DTC EU - P&amp;L'!AD382</f>
        <v>0</v>
      </c>
      <c r="AE414" s="204">
        <f>'DTC EU - P&amp;L'!AE382</f>
        <v>0</v>
      </c>
      <c r="AF414" s="204">
        <f>'DTC EU - P&amp;L'!AF382</f>
        <v>0</v>
      </c>
      <c r="AG414" s="224">
        <f t="shared" si="98"/>
        <v>1</v>
      </c>
    </row>
    <row r="415" outlineLevel="1">
      <c r="A415" s="222" t="s">
        <v>475</v>
      </c>
      <c r="B415" s="204">
        <f>'DTC EU - P&amp;L'!B383</f>
        <v>0</v>
      </c>
      <c r="C415" s="204">
        <f>'DTC EU - P&amp;L'!C383</f>
        <v>0</v>
      </c>
      <c r="D415" s="204">
        <f>'DTC EU - P&amp;L'!D383</f>
        <v>0</v>
      </c>
      <c r="E415" s="204">
        <f>'DTC EU - P&amp;L'!E383</f>
        <v>0</v>
      </c>
      <c r="F415" s="204">
        <f>'DTC EU - P&amp;L'!F383</f>
        <v>0</v>
      </c>
      <c r="G415" s="204">
        <f>'DTC EU - P&amp;L'!G383</f>
        <v>0</v>
      </c>
      <c r="H415" s="204">
        <f>'DTC EU - P&amp;L'!H383</f>
        <v>0</v>
      </c>
      <c r="I415" s="204">
        <f>'DTC EU - P&amp;L'!I383</f>
        <v>0</v>
      </c>
      <c r="J415" s="204">
        <f>'DTC EU - P&amp;L'!J383</f>
        <v>0</v>
      </c>
      <c r="K415" s="204">
        <f>'DTC EU - P&amp;L'!K383</f>
        <v>0</v>
      </c>
      <c r="L415" s="204">
        <f>'DTC EU - P&amp;L'!L383</f>
        <v>0</v>
      </c>
      <c r="M415" s="204">
        <f>'DTC EU - P&amp;L'!M383</f>
        <v>0</v>
      </c>
      <c r="N415" s="204">
        <f>'DTC EU - P&amp;L'!N383</f>
        <v>0</v>
      </c>
      <c r="O415" s="204">
        <f>'DTC EU - P&amp;L'!O383</f>
        <v>0</v>
      </c>
      <c r="P415" s="204">
        <f>'DTC EU - P&amp;L'!P383</f>
        <v>0</v>
      </c>
      <c r="Q415" s="204">
        <f>'DTC EU - P&amp;L'!Q383</f>
        <v>0</v>
      </c>
      <c r="R415" s="204">
        <f>'DTC EU - P&amp;L'!R383</f>
        <v>0</v>
      </c>
      <c r="S415" s="204">
        <f>'DTC EU - P&amp;L'!S383</f>
        <v>0</v>
      </c>
      <c r="T415" s="204">
        <f>'DTC EU - P&amp;L'!T383</f>
        <v>0</v>
      </c>
      <c r="U415" s="204">
        <f>'DTC EU - P&amp;L'!U383</f>
        <v>0</v>
      </c>
      <c r="V415" s="204">
        <f>'DTC EU - P&amp;L'!V383</f>
        <v>0</v>
      </c>
      <c r="W415" s="204">
        <f>'DTC EU - P&amp;L'!W383</f>
        <v>0</v>
      </c>
      <c r="X415" s="204">
        <f>'DTC EU - P&amp;L'!X383</f>
        <v>0</v>
      </c>
      <c r="Y415" s="204">
        <f>'DTC EU - P&amp;L'!Y383</f>
        <v>0</v>
      </c>
      <c r="Z415" s="204">
        <f>'DTC EU - P&amp;L'!Z383</f>
        <v>0</v>
      </c>
      <c r="AA415" s="204">
        <f>'DTC EU - P&amp;L'!AA383</f>
        <v>0</v>
      </c>
      <c r="AB415" s="204">
        <f>'DTC EU - P&amp;L'!AB383</f>
        <v>0</v>
      </c>
      <c r="AC415" s="204">
        <f>'DTC EU - P&amp;L'!AC383</f>
        <v>0</v>
      </c>
      <c r="AD415" s="204">
        <f>'DTC EU - P&amp;L'!AD383</f>
        <v>0</v>
      </c>
      <c r="AE415" s="204">
        <f>'DTC EU - P&amp;L'!AE383</f>
        <v>0</v>
      </c>
      <c r="AF415" s="204">
        <f>'DTC EU - P&amp;L'!AF383</f>
        <v>0</v>
      </c>
      <c r="AG415" s="224">
        <f t="shared" si="98"/>
        <v>0</v>
      </c>
    </row>
    <row r="416" outlineLevel="1">
      <c r="A416" s="222" t="s">
        <v>476</v>
      </c>
      <c r="B416" s="204">
        <f>'DTC EU - P&amp;L'!B384</f>
        <v>0</v>
      </c>
      <c r="C416" s="204">
        <f>'DTC EU - P&amp;L'!C384</f>
        <v>0</v>
      </c>
      <c r="D416" s="204">
        <f>'DTC EU - P&amp;L'!D384</f>
        <v>0</v>
      </c>
      <c r="E416" s="204">
        <f>'DTC EU - P&amp;L'!E384</f>
        <v>0</v>
      </c>
      <c r="F416" s="204">
        <f>'DTC EU - P&amp;L'!F384</f>
        <v>0</v>
      </c>
      <c r="G416" s="204">
        <f>'DTC EU - P&amp;L'!G384</f>
        <v>0</v>
      </c>
      <c r="H416" s="204">
        <f>'DTC EU - P&amp;L'!H384</f>
        <v>0</v>
      </c>
      <c r="I416" s="204">
        <f>'DTC EU - P&amp;L'!I384</f>
        <v>0</v>
      </c>
      <c r="J416" s="204">
        <f>'DTC EU - P&amp;L'!J384</f>
        <v>0</v>
      </c>
      <c r="K416" s="204">
        <f>'DTC EU - P&amp;L'!K384</f>
        <v>0</v>
      </c>
      <c r="L416" s="204">
        <f>'DTC EU - P&amp;L'!L384</f>
        <v>0</v>
      </c>
      <c r="M416" s="204">
        <f>'DTC EU - P&amp;L'!M384</f>
        <v>0</v>
      </c>
      <c r="N416" s="204">
        <f>'DTC EU - P&amp;L'!N384</f>
        <v>0</v>
      </c>
      <c r="O416" s="204">
        <f>'DTC EU - P&amp;L'!O384</f>
        <v>0</v>
      </c>
      <c r="P416" s="204">
        <f>'DTC EU - P&amp;L'!P384</f>
        <v>0</v>
      </c>
      <c r="Q416" s="204">
        <f>'DTC EU - P&amp;L'!Q384</f>
        <v>0</v>
      </c>
      <c r="R416" s="204">
        <f>'DTC EU - P&amp;L'!R384</f>
        <v>0</v>
      </c>
      <c r="S416" s="204">
        <f>'DTC EU - P&amp;L'!S384</f>
        <v>0</v>
      </c>
      <c r="T416" s="204">
        <f>'DTC EU - P&amp;L'!T384</f>
        <v>0</v>
      </c>
      <c r="U416" s="204">
        <f>'DTC EU - P&amp;L'!U384</f>
        <v>0</v>
      </c>
      <c r="V416" s="204">
        <f>'DTC EU - P&amp;L'!V384</f>
        <v>0</v>
      </c>
      <c r="W416" s="204">
        <f>'DTC EU - P&amp;L'!W384</f>
        <v>0</v>
      </c>
      <c r="X416" s="204">
        <f>'DTC EU - P&amp;L'!X384</f>
        <v>0</v>
      </c>
      <c r="Y416" s="204">
        <f>'DTC EU - P&amp;L'!Y384</f>
        <v>1</v>
      </c>
      <c r="Z416" s="204">
        <f>'DTC EU - P&amp;L'!Z384</f>
        <v>0</v>
      </c>
      <c r="AA416" s="204">
        <f>'DTC EU - P&amp;L'!AA384</f>
        <v>0</v>
      </c>
      <c r="AB416" s="204">
        <f>'DTC EU - P&amp;L'!AB384</f>
        <v>0</v>
      </c>
      <c r="AC416" s="204">
        <f>'DTC EU - P&amp;L'!AC384</f>
        <v>0</v>
      </c>
      <c r="AD416" s="204">
        <f>'DTC EU - P&amp;L'!AD384</f>
        <v>0</v>
      </c>
      <c r="AE416" s="204">
        <f>'DTC EU - P&amp;L'!AE384</f>
        <v>0</v>
      </c>
      <c r="AF416" s="204">
        <f>'DTC EU - P&amp;L'!AF384</f>
        <v>0</v>
      </c>
      <c r="AG416" s="224">
        <f t="shared" si="98"/>
        <v>1</v>
      </c>
    </row>
    <row r="417" outlineLevel="1">
      <c r="A417" s="222" t="s">
        <v>477</v>
      </c>
      <c r="B417" s="204">
        <f>'DTC EU - P&amp;L'!B385</f>
        <v>0</v>
      </c>
      <c r="C417" s="204">
        <f>'DTC EU - P&amp;L'!C385</f>
        <v>0</v>
      </c>
      <c r="D417" s="204">
        <f>'DTC EU - P&amp;L'!D385</f>
        <v>0</v>
      </c>
      <c r="E417" s="204">
        <f>'DTC EU - P&amp;L'!E385</f>
        <v>0</v>
      </c>
      <c r="F417" s="204">
        <f>'DTC EU - P&amp;L'!F385</f>
        <v>0</v>
      </c>
      <c r="G417" s="204">
        <f>'DTC EU - P&amp;L'!G385</f>
        <v>0</v>
      </c>
      <c r="H417" s="204">
        <f>'DTC EU - P&amp;L'!H385</f>
        <v>0</v>
      </c>
      <c r="I417" s="204">
        <f>'DTC EU - P&amp;L'!I385</f>
        <v>0</v>
      </c>
      <c r="J417" s="204">
        <f>'DTC EU - P&amp;L'!J385</f>
        <v>0</v>
      </c>
      <c r="K417" s="204">
        <f>'DTC EU - P&amp;L'!K385</f>
        <v>0</v>
      </c>
      <c r="L417" s="204">
        <f>'DTC EU - P&amp;L'!L385</f>
        <v>0</v>
      </c>
      <c r="M417" s="204">
        <f>'DTC EU - P&amp;L'!M385</f>
        <v>0</v>
      </c>
      <c r="N417" s="204">
        <f>'DTC EU - P&amp;L'!N385</f>
        <v>0</v>
      </c>
      <c r="O417" s="204">
        <f>'DTC EU - P&amp;L'!O385</f>
        <v>0</v>
      </c>
      <c r="P417" s="204">
        <f>'DTC EU - P&amp;L'!P385</f>
        <v>0</v>
      </c>
      <c r="Q417" s="204">
        <f>'DTC EU - P&amp;L'!Q385</f>
        <v>0</v>
      </c>
      <c r="R417" s="204">
        <f>'DTC EU - P&amp;L'!R385</f>
        <v>0</v>
      </c>
      <c r="S417" s="204">
        <f>'DTC EU - P&amp;L'!S385</f>
        <v>0</v>
      </c>
      <c r="T417" s="204">
        <f>'DTC EU - P&amp;L'!T385</f>
        <v>0</v>
      </c>
      <c r="U417" s="204">
        <f>'DTC EU - P&amp;L'!U385</f>
        <v>0</v>
      </c>
      <c r="V417" s="204">
        <f>'DTC EU - P&amp;L'!V385</f>
        <v>0</v>
      </c>
      <c r="W417" s="204">
        <f>'DTC EU - P&amp;L'!W385</f>
        <v>0</v>
      </c>
      <c r="X417" s="204">
        <f>'DTC EU - P&amp;L'!X385</f>
        <v>0</v>
      </c>
      <c r="Y417" s="204">
        <f>'DTC EU - P&amp;L'!Y385</f>
        <v>0</v>
      </c>
      <c r="Z417" s="204">
        <f>'DTC EU - P&amp;L'!Z385</f>
        <v>0</v>
      </c>
      <c r="AA417" s="204">
        <f>'DTC EU - P&amp;L'!AA385</f>
        <v>0</v>
      </c>
      <c r="AB417" s="204">
        <f>'DTC EU - P&amp;L'!AB385</f>
        <v>0</v>
      </c>
      <c r="AC417" s="204">
        <f>'DTC EU - P&amp;L'!AC385</f>
        <v>0</v>
      </c>
      <c r="AD417" s="204">
        <f>'DTC EU - P&amp;L'!AD385</f>
        <v>0</v>
      </c>
      <c r="AE417" s="204">
        <f>'DTC EU - P&amp;L'!AE385</f>
        <v>0</v>
      </c>
      <c r="AF417" s="204">
        <f>'DTC EU - P&amp;L'!AF385</f>
        <v>0</v>
      </c>
      <c r="AG417" s="224">
        <f t="shared" si="98"/>
        <v>0</v>
      </c>
    </row>
    <row r="418" outlineLevel="1">
      <c r="A418" s="236" t="s">
        <v>478</v>
      </c>
      <c r="B418" s="204">
        <f>'DTC EU - P&amp;L'!B386</f>
        <v>0</v>
      </c>
      <c r="C418" s="204">
        <f>'DTC EU - P&amp;L'!C386</f>
        <v>0</v>
      </c>
      <c r="D418" s="204">
        <f>'DTC EU - P&amp;L'!D386</f>
        <v>0</v>
      </c>
      <c r="E418" s="204">
        <f>'DTC EU - P&amp;L'!E386</f>
        <v>0</v>
      </c>
      <c r="F418" s="204">
        <f>'DTC EU - P&amp;L'!F386</f>
        <v>0</v>
      </c>
      <c r="G418" s="204">
        <f>'DTC EU - P&amp;L'!G386</f>
        <v>0</v>
      </c>
      <c r="H418" s="204">
        <f>'DTC EU - P&amp;L'!H386</f>
        <v>0</v>
      </c>
      <c r="I418" s="204">
        <f>'DTC EU - P&amp;L'!I386</f>
        <v>0</v>
      </c>
      <c r="J418" s="204">
        <f>'DTC EU - P&amp;L'!J386</f>
        <v>0</v>
      </c>
      <c r="K418" s="204">
        <f>'DTC EU - P&amp;L'!K386</f>
        <v>0</v>
      </c>
      <c r="L418" s="204">
        <f>'DTC EU - P&amp;L'!L386</f>
        <v>0</v>
      </c>
      <c r="M418" s="204">
        <f>'DTC EU - P&amp;L'!M386</f>
        <v>0</v>
      </c>
      <c r="N418" s="204">
        <f>'DTC EU - P&amp;L'!N386</f>
        <v>0</v>
      </c>
      <c r="O418" s="204">
        <f>'DTC EU - P&amp;L'!O386</f>
        <v>0</v>
      </c>
      <c r="P418" s="204">
        <f>'DTC EU - P&amp;L'!P386</f>
        <v>0</v>
      </c>
      <c r="Q418" s="204">
        <f>'DTC EU - P&amp;L'!Q386</f>
        <v>0</v>
      </c>
      <c r="R418" s="204">
        <f>'DTC EU - P&amp;L'!R386</f>
        <v>0</v>
      </c>
      <c r="S418" s="204">
        <f>'DTC EU - P&amp;L'!S386</f>
        <v>0</v>
      </c>
      <c r="T418" s="204">
        <f>'DTC EU - P&amp;L'!T386</f>
        <v>0</v>
      </c>
      <c r="U418" s="204">
        <f>'DTC EU - P&amp;L'!U386</f>
        <v>0</v>
      </c>
      <c r="V418" s="204">
        <f>'DTC EU - P&amp;L'!V386</f>
        <v>0</v>
      </c>
      <c r="W418" s="204">
        <f>'DTC EU - P&amp;L'!W386</f>
        <v>0</v>
      </c>
      <c r="X418" s="204">
        <f>'DTC EU - P&amp;L'!X386</f>
        <v>0</v>
      </c>
      <c r="Y418" s="204">
        <f>'DTC EU - P&amp;L'!Y386</f>
        <v>0</v>
      </c>
      <c r="Z418" s="204">
        <f>'DTC EU - P&amp;L'!Z386</f>
        <v>0</v>
      </c>
      <c r="AA418" s="204">
        <f>'DTC EU - P&amp;L'!AA386</f>
        <v>0</v>
      </c>
      <c r="AB418" s="204">
        <f>'DTC EU - P&amp;L'!AB386</f>
        <v>0</v>
      </c>
      <c r="AC418" s="204">
        <f>'DTC EU - P&amp;L'!AC386</f>
        <v>0</v>
      </c>
      <c r="AD418" s="204">
        <f>'DTC EU - P&amp;L'!AD386</f>
        <v>0</v>
      </c>
      <c r="AE418" s="204">
        <f>'DTC EU - P&amp;L'!AE386</f>
        <v>0</v>
      </c>
      <c r="AF418" s="204">
        <f>'DTC EU - P&amp;L'!AF386</f>
        <v>0</v>
      </c>
      <c r="AG418" s="224">
        <f t="shared" si="98"/>
        <v>0</v>
      </c>
    </row>
    <row r="419" outlineLevel="1">
      <c r="A419" s="236" t="s">
        <v>479</v>
      </c>
      <c r="B419" s="204">
        <f>'DTC EU - P&amp;L'!B387</f>
        <v>0</v>
      </c>
      <c r="C419" s="204">
        <f>'DTC EU - P&amp;L'!C387</f>
        <v>0</v>
      </c>
      <c r="D419" s="204">
        <f>'DTC EU - P&amp;L'!D387</f>
        <v>0</v>
      </c>
      <c r="E419" s="204">
        <f>'DTC EU - P&amp;L'!E387</f>
        <v>0</v>
      </c>
      <c r="F419" s="204">
        <f>'DTC EU - P&amp;L'!F387</f>
        <v>0</v>
      </c>
      <c r="G419" s="204">
        <f>'DTC EU - P&amp;L'!G387</f>
        <v>0</v>
      </c>
      <c r="H419" s="204">
        <f>'DTC EU - P&amp;L'!H387</f>
        <v>0</v>
      </c>
      <c r="I419" s="204">
        <f>'DTC EU - P&amp;L'!I387</f>
        <v>0</v>
      </c>
      <c r="J419" s="204">
        <f>'DTC EU - P&amp;L'!J387</f>
        <v>0</v>
      </c>
      <c r="K419" s="204">
        <f>'DTC EU - P&amp;L'!K387</f>
        <v>0</v>
      </c>
      <c r="L419" s="204">
        <f>'DTC EU - P&amp;L'!L387</f>
        <v>0</v>
      </c>
      <c r="M419" s="204">
        <f>'DTC EU - P&amp;L'!M387</f>
        <v>0</v>
      </c>
      <c r="N419" s="204">
        <f>'DTC EU - P&amp;L'!N387</f>
        <v>0</v>
      </c>
      <c r="O419" s="204">
        <f>'DTC EU - P&amp;L'!O387</f>
        <v>0</v>
      </c>
      <c r="P419" s="204">
        <f>'DTC EU - P&amp;L'!P387</f>
        <v>0</v>
      </c>
      <c r="Q419" s="204">
        <f>'DTC EU - P&amp;L'!Q387</f>
        <v>0</v>
      </c>
      <c r="R419" s="204">
        <f>'DTC EU - P&amp;L'!R387</f>
        <v>0</v>
      </c>
      <c r="S419" s="204">
        <f>'DTC EU - P&amp;L'!S387</f>
        <v>0</v>
      </c>
      <c r="T419" s="204">
        <f>'DTC EU - P&amp;L'!T387</f>
        <v>0</v>
      </c>
      <c r="U419" s="204">
        <f>'DTC EU - P&amp;L'!U387</f>
        <v>0</v>
      </c>
      <c r="V419" s="204">
        <f>'DTC EU - P&amp;L'!V387</f>
        <v>0</v>
      </c>
      <c r="W419" s="204">
        <f>'DTC EU - P&amp;L'!W387</f>
        <v>0</v>
      </c>
      <c r="X419" s="204">
        <f>'DTC EU - P&amp;L'!X387</f>
        <v>0</v>
      </c>
      <c r="Y419" s="204">
        <f>'DTC EU - P&amp;L'!Y387</f>
        <v>0</v>
      </c>
      <c r="Z419" s="204">
        <f>'DTC EU - P&amp;L'!Z387</f>
        <v>0</v>
      </c>
      <c r="AA419" s="204">
        <f>'DTC EU - P&amp;L'!AA387</f>
        <v>0</v>
      </c>
      <c r="AB419" s="204">
        <f>'DTC EU - P&amp;L'!AB387</f>
        <v>0</v>
      </c>
      <c r="AC419" s="204">
        <f>'DTC EU - P&amp;L'!AC387</f>
        <v>0</v>
      </c>
      <c r="AD419" s="204">
        <f>'DTC EU - P&amp;L'!AD387</f>
        <v>0</v>
      </c>
      <c r="AE419" s="204">
        <f>'DTC EU - P&amp;L'!AE387</f>
        <v>0</v>
      </c>
      <c r="AF419" s="204">
        <f>'DTC EU - P&amp;L'!AF387</f>
        <v>0</v>
      </c>
      <c r="AG419" s="224">
        <f t="shared" si="98"/>
        <v>0</v>
      </c>
    </row>
    <row r="420" outlineLevel="1">
      <c r="A420" s="222" t="s">
        <v>480</v>
      </c>
      <c r="B420" s="204">
        <f>'DTC EU - P&amp;L'!B388</f>
        <v>0</v>
      </c>
      <c r="C420" s="204">
        <f>'DTC EU - P&amp;L'!C388</f>
        <v>0</v>
      </c>
      <c r="D420" s="204">
        <f>'DTC EU - P&amp;L'!D388</f>
        <v>0</v>
      </c>
      <c r="E420" s="204">
        <f>'DTC EU - P&amp;L'!E388</f>
        <v>5</v>
      </c>
      <c r="F420" s="204">
        <f>'DTC EU - P&amp;L'!F388</f>
        <v>0</v>
      </c>
      <c r="G420" s="204">
        <f>'DTC EU - P&amp;L'!G388</f>
        <v>0</v>
      </c>
      <c r="H420" s="204">
        <f>'DTC EU - P&amp;L'!H388</f>
        <v>0</v>
      </c>
      <c r="I420" s="204">
        <f>'DTC EU - P&amp;L'!I388</f>
        <v>0</v>
      </c>
      <c r="J420" s="204">
        <f>'DTC EU - P&amp;L'!J388</f>
        <v>0</v>
      </c>
      <c r="K420" s="204">
        <f>'DTC EU - P&amp;L'!K388</f>
        <v>0</v>
      </c>
      <c r="L420" s="204">
        <f>'DTC EU - P&amp;L'!L388</f>
        <v>0</v>
      </c>
      <c r="M420" s="204">
        <f>'DTC EU - P&amp;L'!M388</f>
        <v>0</v>
      </c>
      <c r="N420" s="204">
        <f>'DTC EU - P&amp;L'!N388</f>
        <v>1</v>
      </c>
      <c r="O420" s="204">
        <f>'DTC EU - P&amp;L'!O388</f>
        <v>0</v>
      </c>
      <c r="P420" s="204">
        <f>'DTC EU - P&amp;L'!P388</f>
        <v>0</v>
      </c>
      <c r="Q420" s="204">
        <f>'DTC EU - P&amp;L'!Q388</f>
        <v>1</v>
      </c>
      <c r="R420" s="204">
        <f>'DTC EU - P&amp;L'!R388</f>
        <v>2</v>
      </c>
      <c r="S420" s="204">
        <f>'DTC EU - P&amp;L'!S388</f>
        <v>0</v>
      </c>
      <c r="T420" s="204">
        <f>'DTC EU - P&amp;L'!T388</f>
        <v>0</v>
      </c>
      <c r="U420" s="204">
        <f>'DTC EU - P&amp;L'!U388</f>
        <v>0</v>
      </c>
      <c r="V420" s="204">
        <f>'DTC EU - P&amp;L'!V388</f>
        <v>0</v>
      </c>
      <c r="W420" s="204">
        <f>'DTC EU - P&amp;L'!W388</f>
        <v>0</v>
      </c>
      <c r="X420" s="204">
        <f>'DTC EU - P&amp;L'!X388</f>
        <v>0</v>
      </c>
      <c r="Y420" s="204">
        <f>'DTC EU - P&amp;L'!Y388</f>
        <v>0</v>
      </c>
      <c r="Z420" s="204">
        <f>'DTC EU - P&amp;L'!Z388</f>
        <v>0</v>
      </c>
      <c r="AA420" s="204">
        <f>'DTC EU - P&amp;L'!AA388</f>
        <v>0</v>
      </c>
      <c r="AB420" s="204">
        <f>'DTC EU - P&amp;L'!AB388</f>
        <v>0</v>
      </c>
      <c r="AC420" s="204">
        <f>'DTC EU - P&amp;L'!AC388</f>
        <v>1</v>
      </c>
      <c r="AD420" s="204">
        <f>'DTC EU - P&amp;L'!AD388</f>
        <v>1</v>
      </c>
      <c r="AE420" s="204">
        <f>'DTC EU - P&amp;L'!AE388</f>
        <v>0</v>
      </c>
      <c r="AF420" s="204">
        <f>'DTC EU - P&amp;L'!AF388</f>
        <v>0</v>
      </c>
      <c r="AG420" s="229"/>
    </row>
    <row r="421" outlineLevel="1">
      <c r="A421" s="236" t="s">
        <v>233</v>
      </c>
      <c r="B421" s="204">
        <f>'DTC EU - P&amp;L'!B389</f>
        <v>0</v>
      </c>
      <c r="C421" s="204">
        <f>'DTC EU - P&amp;L'!C389</f>
        <v>0</v>
      </c>
      <c r="D421" s="204">
        <f>'DTC EU - P&amp;L'!D389</f>
        <v>0</v>
      </c>
      <c r="E421" s="204">
        <f>'DTC EU - P&amp;L'!E389</f>
        <v>0</v>
      </c>
      <c r="F421" s="204">
        <f>'DTC EU - P&amp;L'!F389</f>
        <v>0</v>
      </c>
      <c r="G421" s="204">
        <f>'DTC EU - P&amp;L'!G389</f>
        <v>0</v>
      </c>
      <c r="H421" s="204">
        <f>'DTC EU - P&amp;L'!H389</f>
        <v>0</v>
      </c>
      <c r="I421" s="204">
        <f>'DTC EU - P&amp;L'!I389</f>
        <v>0</v>
      </c>
      <c r="J421" s="204">
        <f>'DTC EU - P&amp;L'!J389</f>
        <v>0</v>
      </c>
      <c r="K421" s="204">
        <f>'DTC EU - P&amp;L'!K389</f>
        <v>0</v>
      </c>
      <c r="L421" s="204">
        <f>'DTC EU - P&amp;L'!L389</f>
        <v>0</v>
      </c>
      <c r="M421" s="204">
        <f>'DTC EU - P&amp;L'!M389</f>
        <v>0</v>
      </c>
      <c r="N421" s="204">
        <f>'DTC EU - P&amp;L'!N389</f>
        <v>0</v>
      </c>
      <c r="O421" s="204">
        <f>'DTC EU - P&amp;L'!O389</f>
        <v>0</v>
      </c>
      <c r="P421" s="204">
        <f>'DTC EU - P&amp;L'!P389</f>
        <v>0</v>
      </c>
      <c r="Q421" s="204">
        <f>'DTC EU - P&amp;L'!Q389</f>
        <v>0</v>
      </c>
      <c r="R421" s="204">
        <f>'DTC EU - P&amp;L'!R389</f>
        <v>0</v>
      </c>
      <c r="S421" s="204">
        <f>'DTC EU - P&amp;L'!S389</f>
        <v>0</v>
      </c>
      <c r="T421" s="204">
        <f>'DTC EU - P&amp;L'!T389</f>
        <v>0</v>
      </c>
      <c r="U421" s="204">
        <f>'DTC EU - P&amp;L'!U389</f>
        <v>0</v>
      </c>
      <c r="V421" s="204">
        <f>'DTC EU - P&amp;L'!V389</f>
        <v>0</v>
      </c>
      <c r="W421" s="204">
        <f>'DTC EU - P&amp;L'!W389</f>
        <v>0</v>
      </c>
      <c r="X421" s="204">
        <f>'DTC EU - P&amp;L'!X389</f>
        <v>0</v>
      </c>
      <c r="Y421" s="204">
        <f>'DTC EU - P&amp;L'!Y389</f>
        <v>0</v>
      </c>
      <c r="Z421" s="204">
        <f>'DTC EU - P&amp;L'!Z389</f>
        <v>0</v>
      </c>
      <c r="AA421" s="204">
        <f>'DTC EU - P&amp;L'!AA389</f>
        <v>0</v>
      </c>
      <c r="AB421" s="204">
        <f>'DTC EU - P&amp;L'!AB389</f>
        <v>0</v>
      </c>
      <c r="AC421" s="204">
        <f>'DTC EU - P&amp;L'!AC389</f>
        <v>0</v>
      </c>
      <c r="AD421" s="204">
        <f>'DTC EU - P&amp;L'!AD389</f>
        <v>0</v>
      </c>
      <c r="AE421" s="204">
        <f>'DTC EU - P&amp;L'!AE389</f>
        <v>0</v>
      </c>
      <c r="AF421" s="204">
        <f>'DTC EU - P&amp;L'!AF389</f>
        <v>0</v>
      </c>
      <c r="AG421" s="224">
        <f t="shared" ref="AG421:AG422" si="100">SUM(B421:AF421)</f>
        <v>0</v>
      </c>
    </row>
    <row r="422">
      <c r="A422" s="228" t="s">
        <v>234</v>
      </c>
      <c r="B422" s="227">
        <f t="shared" ref="B422:AF422" si="99">SUM(B410:B421)</f>
        <v>0</v>
      </c>
      <c r="C422" s="227">
        <f t="shared" si="99"/>
        <v>0</v>
      </c>
      <c r="D422" s="227">
        <f t="shared" si="99"/>
        <v>0</v>
      </c>
      <c r="E422" s="227">
        <f t="shared" si="99"/>
        <v>11</v>
      </c>
      <c r="F422" s="227">
        <f t="shared" si="99"/>
        <v>0</v>
      </c>
      <c r="G422" s="227">
        <f t="shared" si="99"/>
        <v>0</v>
      </c>
      <c r="H422" s="227">
        <f t="shared" si="99"/>
        <v>0</v>
      </c>
      <c r="I422" s="227">
        <f t="shared" si="99"/>
        <v>0</v>
      </c>
      <c r="J422" s="227">
        <f t="shared" si="99"/>
        <v>0</v>
      </c>
      <c r="K422" s="227">
        <f t="shared" si="99"/>
        <v>0</v>
      </c>
      <c r="L422" s="227">
        <f t="shared" si="99"/>
        <v>1</v>
      </c>
      <c r="M422" s="227">
        <f t="shared" si="99"/>
        <v>0</v>
      </c>
      <c r="N422" s="227">
        <f t="shared" si="99"/>
        <v>2</v>
      </c>
      <c r="O422" s="227">
        <f t="shared" si="99"/>
        <v>0</v>
      </c>
      <c r="P422" s="227">
        <f t="shared" si="99"/>
        <v>0</v>
      </c>
      <c r="Q422" s="227">
        <f t="shared" si="99"/>
        <v>8</v>
      </c>
      <c r="R422" s="227">
        <f t="shared" si="99"/>
        <v>4</v>
      </c>
      <c r="S422" s="227">
        <f t="shared" si="99"/>
        <v>0</v>
      </c>
      <c r="T422" s="227">
        <f t="shared" si="99"/>
        <v>0</v>
      </c>
      <c r="U422" s="227">
        <f t="shared" si="99"/>
        <v>0</v>
      </c>
      <c r="V422" s="227">
        <f t="shared" si="99"/>
        <v>0</v>
      </c>
      <c r="W422" s="227">
        <f t="shared" si="99"/>
        <v>0</v>
      </c>
      <c r="X422" s="227">
        <f t="shared" si="99"/>
        <v>0</v>
      </c>
      <c r="Y422" s="227">
        <f t="shared" si="99"/>
        <v>2</v>
      </c>
      <c r="Z422" s="227">
        <f t="shared" si="99"/>
        <v>0</v>
      </c>
      <c r="AA422" s="227">
        <f t="shared" si="99"/>
        <v>0</v>
      </c>
      <c r="AB422" s="227">
        <f t="shared" si="99"/>
        <v>0</v>
      </c>
      <c r="AC422" s="227">
        <f t="shared" si="99"/>
        <v>3</v>
      </c>
      <c r="AD422" s="227">
        <f t="shared" si="99"/>
        <v>2</v>
      </c>
      <c r="AE422" s="227">
        <f t="shared" si="99"/>
        <v>0</v>
      </c>
      <c r="AF422" s="227">
        <f t="shared" si="99"/>
        <v>0</v>
      </c>
      <c r="AG422" s="224">
        <f t="shared" si="100"/>
        <v>33</v>
      </c>
    </row>
    <row r="423">
      <c r="A423" s="187"/>
      <c r="B423" s="195"/>
      <c r="C423" s="195"/>
      <c r="D423" s="195"/>
      <c r="E423" s="195"/>
      <c r="F423" s="195"/>
      <c r="G423" s="195"/>
      <c r="H423" s="195"/>
      <c r="I423" s="195"/>
      <c r="J423" s="195"/>
      <c r="K423" s="195"/>
      <c r="L423" s="195"/>
      <c r="M423" s="195"/>
      <c r="N423" s="195"/>
      <c r="O423" s="195"/>
      <c r="P423" s="195"/>
      <c r="Q423" s="195"/>
      <c r="R423" s="195"/>
      <c r="S423" s="195"/>
      <c r="T423" s="195"/>
      <c r="U423" s="195"/>
      <c r="V423" s="195"/>
      <c r="W423" s="195"/>
      <c r="X423" s="195"/>
      <c r="Y423" s="195"/>
      <c r="Z423" s="195"/>
      <c r="AA423" s="195"/>
      <c r="AB423" s="195"/>
      <c r="AC423" s="195"/>
      <c r="AD423" s="195"/>
      <c r="AE423" s="195"/>
      <c r="AF423" s="195"/>
      <c r="AG423" s="235"/>
    </row>
    <row r="424">
      <c r="A424" s="222" t="s">
        <v>481</v>
      </c>
      <c r="B424" s="184">
        <f>'DTC US&amp;CA - P&amp;L'!B392</f>
        <v>82</v>
      </c>
      <c r="C424" s="184">
        <f>'DTC US&amp;CA - P&amp;L'!C392</f>
        <v>63</v>
      </c>
      <c r="D424" s="184">
        <f>'DTC US&amp;CA - P&amp;L'!D392</f>
        <v>56</v>
      </c>
      <c r="E424" s="184">
        <f>'DTC US&amp;CA - P&amp;L'!E392</f>
        <v>54</v>
      </c>
      <c r="F424" s="184">
        <f>'DTC US&amp;CA - P&amp;L'!F392</f>
        <v>0</v>
      </c>
      <c r="G424" s="184">
        <f>'DTC US&amp;CA - P&amp;L'!G392</f>
        <v>123</v>
      </c>
      <c r="H424" s="184">
        <f>'DTC US&amp;CA - P&amp;L'!H392</f>
        <v>5</v>
      </c>
      <c r="I424" s="184">
        <f>'DTC US&amp;CA - P&amp;L'!I392</f>
        <v>72</v>
      </c>
      <c r="J424" s="184">
        <f>'DTC US&amp;CA - P&amp;L'!J392</f>
        <v>10</v>
      </c>
      <c r="K424" s="184">
        <f>'DTC US&amp;CA - P&amp;L'!K392</f>
        <v>0</v>
      </c>
      <c r="L424" s="184">
        <f>'DTC US&amp;CA - P&amp;L'!L392</f>
        <v>32</v>
      </c>
      <c r="M424" s="184">
        <f>'DTC US&amp;CA - P&amp;L'!M392</f>
        <v>0</v>
      </c>
      <c r="N424" s="184">
        <f>'DTC US&amp;CA - P&amp;L'!N392</f>
        <v>17</v>
      </c>
      <c r="O424" s="184">
        <f>'DTC US&amp;CA - P&amp;L'!O392</f>
        <v>119</v>
      </c>
      <c r="P424" s="184">
        <f>'DTC US&amp;CA - P&amp;L'!P392</f>
        <v>90</v>
      </c>
      <c r="Q424" s="184">
        <f>'DTC US&amp;CA - P&amp;L'!Q392</f>
        <v>65</v>
      </c>
      <c r="R424" s="184">
        <f>'DTC US&amp;CA - P&amp;L'!R392</f>
        <v>222</v>
      </c>
      <c r="S424" s="184">
        <f>'DTC US&amp;CA - P&amp;L'!S392</f>
        <v>23</v>
      </c>
      <c r="T424" s="184">
        <f>'DTC US&amp;CA - P&amp;L'!T392</f>
        <v>7</v>
      </c>
      <c r="U424" s="184">
        <f>'DTC US&amp;CA - P&amp;L'!U392</f>
        <v>90</v>
      </c>
      <c r="V424" s="184">
        <f>'DTC US&amp;CA - P&amp;L'!V392</f>
        <v>15</v>
      </c>
      <c r="W424" s="184">
        <f>'DTC US&amp;CA - P&amp;L'!W392</f>
        <v>22</v>
      </c>
      <c r="X424" s="184">
        <f>'DTC US&amp;CA - P&amp;L'!X392</f>
        <v>11</v>
      </c>
      <c r="Y424" s="184">
        <f>'DTC US&amp;CA - P&amp;L'!Y392</f>
        <v>82</v>
      </c>
      <c r="Z424" s="184">
        <f>'DTC US&amp;CA - P&amp;L'!Z392</f>
        <v>2</v>
      </c>
      <c r="AA424" s="184">
        <f>'DTC US&amp;CA - P&amp;L'!AA392</f>
        <v>1</v>
      </c>
      <c r="AB424" s="184">
        <f>'DTC US&amp;CA - P&amp;L'!AB392</f>
        <v>46</v>
      </c>
      <c r="AC424" s="184">
        <f>'DTC US&amp;CA - P&amp;L'!AC392</f>
        <v>67</v>
      </c>
      <c r="AD424" s="184">
        <f>'DTC US&amp;CA - P&amp;L'!AD392</f>
        <v>21</v>
      </c>
      <c r="AE424" s="184">
        <f>'DTC US&amp;CA - P&amp;L'!AE392</f>
        <v>26</v>
      </c>
      <c r="AF424" s="184">
        <f>'DTC US&amp;CA - P&amp;L'!AF392</f>
        <v>7</v>
      </c>
      <c r="AG424" s="224">
        <f t="shared" ref="AG424:AG426" si="101">SUM(B424:AF424)</f>
        <v>1430</v>
      </c>
    </row>
    <row r="425">
      <c r="A425" s="222" t="s">
        <v>482</v>
      </c>
      <c r="B425" s="184">
        <f>'DTC EU - P&amp;L'!B393</f>
        <v>0</v>
      </c>
      <c r="C425" s="184">
        <f>'DTC EU - P&amp;L'!C393</f>
        <v>0</v>
      </c>
      <c r="D425" s="184">
        <f>'DTC EU - P&amp;L'!D393</f>
        <v>0</v>
      </c>
      <c r="E425" s="184">
        <f>'DTC EU - P&amp;L'!E393</f>
        <v>6</v>
      </c>
      <c r="F425" s="184">
        <f>'DTC EU - P&amp;L'!F393</f>
        <v>0</v>
      </c>
      <c r="G425" s="184">
        <f>'DTC EU - P&amp;L'!G393</f>
        <v>0</v>
      </c>
      <c r="H425" s="184">
        <f>'DTC EU - P&amp;L'!H393</f>
        <v>0</v>
      </c>
      <c r="I425" s="184">
        <f>'DTC EU - P&amp;L'!I393</f>
        <v>0</v>
      </c>
      <c r="J425" s="184">
        <f>'DTC EU - P&amp;L'!J393</f>
        <v>0</v>
      </c>
      <c r="K425" s="184">
        <f>'DTC EU - P&amp;L'!K393</f>
        <v>0</v>
      </c>
      <c r="L425" s="184">
        <f>'DTC EU - P&amp;L'!L393</f>
        <v>1</v>
      </c>
      <c r="M425" s="184">
        <f>'DTC EU - P&amp;L'!M393</f>
        <v>0</v>
      </c>
      <c r="N425" s="184">
        <f>'DTC EU - P&amp;L'!N393</f>
        <v>3</v>
      </c>
      <c r="O425" s="184">
        <f>'DTC EU - P&amp;L'!O393</f>
        <v>0</v>
      </c>
      <c r="P425" s="184">
        <f>'DTC EU - P&amp;L'!P393</f>
        <v>0</v>
      </c>
      <c r="Q425" s="184">
        <f>'DTC EU - P&amp;L'!Q393</f>
        <v>7</v>
      </c>
      <c r="R425" s="184">
        <f>'DTC EU - P&amp;L'!R393</f>
        <v>3</v>
      </c>
      <c r="S425" s="184">
        <f>'DTC EU - P&amp;L'!S393</f>
        <v>0</v>
      </c>
      <c r="T425" s="184">
        <f>'DTC EU - P&amp;L'!T393</f>
        <v>0</v>
      </c>
      <c r="U425" s="184">
        <f>'DTC EU - P&amp;L'!U393</f>
        <v>0</v>
      </c>
      <c r="V425" s="184">
        <f>'DTC EU - P&amp;L'!V393</f>
        <v>0</v>
      </c>
      <c r="W425" s="184">
        <f>'DTC EU - P&amp;L'!W393</f>
        <v>0</v>
      </c>
      <c r="X425" s="184">
        <f>'DTC EU - P&amp;L'!X393</f>
        <v>0</v>
      </c>
      <c r="Y425" s="184">
        <f>'DTC EU - P&amp;L'!Y393</f>
        <v>1</v>
      </c>
      <c r="Z425" s="184">
        <f>'DTC EU - P&amp;L'!Z393</f>
        <v>0</v>
      </c>
      <c r="AA425" s="184">
        <f>'DTC EU - P&amp;L'!AA393</f>
        <v>0</v>
      </c>
      <c r="AB425" s="184">
        <f>'DTC EU - P&amp;L'!AB393</f>
        <v>0</v>
      </c>
      <c r="AC425" s="184">
        <f>'DTC EU - P&amp;L'!AC393</f>
        <v>6</v>
      </c>
      <c r="AD425" s="184">
        <f>'DTC EU - P&amp;L'!AD393</f>
        <v>1</v>
      </c>
      <c r="AE425" s="184">
        <f>'DTC EU - P&amp;L'!AE393</f>
        <v>0</v>
      </c>
      <c r="AF425" s="184">
        <f>'DTC EU - P&amp;L'!AF393</f>
        <v>0</v>
      </c>
      <c r="AG425" s="224">
        <f t="shared" si="101"/>
        <v>28</v>
      </c>
    </row>
    <row r="426">
      <c r="A426" s="230" t="s">
        <v>205</v>
      </c>
      <c r="B426" s="227">
        <f t="shared" ref="B426:AF426" si="102">sum(B424:B425)</f>
        <v>82</v>
      </c>
      <c r="C426" s="227">
        <f t="shared" si="102"/>
        <v>63</v>
      </c>
      <c r="D426" s="227">
        <f t="shared" si="102"/>
        <v>56</v>
      </c>
      <c r="E426" s="227">
        <f t="shared" si="102"/>
        <v>60</v>
      </c>
      <c r="F426" s="227">
        <f t="shared" si="102"/>
        <v>0</v>
      </c>
      <c r="G426" s="227">
        <f t="shared" si="102"/>
        <v>123</v>
      </c>
      <c r="H426" s="227">
        <f t="shared" si="102"/>
        <v>5</v>
      </c>
      <c r="I426" s="227">
        <f t="shared" si="102"/>
        <v>72</v>
      </c>
      <c r="J426" s="227">
        <f t="shared" si="102"/>
        <v>10</v>
      </c>
      <c r="K426" s="227">
        <f t="shared" si="102"/>
        <v>0</v>
      </c>
      <c r="L426" s="227">
        <f t="shared" si="102"/>
        <v>33</v>
      </c>
      <c r="M426" s="227">
        <f t="shared" si="102"/>
        <v>0</v>
      </c>
      <c r="N426" s="227">
        <f t="shared" si="102"/>
        <v>20</v>
      </c>
      <c r="O426" s="227">
        <f t="shared" si="102"/>
        <v>119</v>
      </c>
      <c r="P426" s="227">
        <f t="shared" si="102"/>
        <v>90</v>
      </c>
      <c r="Q426" s="227">
        <f t="shared" si="102"/>
        <v>72</v>
      </c>
      <c r="R426" s="227">
        <f t="shared" si="102"/>
        <v>225</v>
      </c>
      <c r="S426" s="227">
        <f t="shared" si="102"/>
        <v>23</v>
      </c>
      <c r="T426" s="227">
        <f t="shared" si="102"/>
        <v>7</v>
      </c>
      <c r="U426" s="227">
        <f t="shared" si="102"/>
        <v>90</v>
      </c>
      <c r="V426" s="227">
        <f t="shared" si="102"/>
        <v>15</v>
      </c>
      <c r="W426" s="227">
        <f t="shared" si="102"/>
        <v>22</v>
      </c>
      <c r="X426" s="227">
        <f t="shared" si="102"/>
        <v>11</v>
      </c>
      <c r="Y426" s="227">
        <f t="shared" si="102"/>
        <v>83</v>
      </c>
      <c r="Z426" s="227">
        <f t="shared" si="102"/>
        <v>2</v>
      </c>
      <c r="AA426" s="227">
        <f t="shared" si="102"/>
        <v>1</v>
      </c>
      <c r="AB426" s="227">
        <f t="shared" si="102"/>
        <v>46</v>
      </c>
      <c r="AC426" s="227">
        <f t="shared" si="102"/>
        <v>73</v>
      </c>
      <c r="AD426" s="227">
        <f t="shared" si="102"/>
        <v>22</v>
      </c>
      <c r="AE426" s="227">
        <f t="shared" si="102"/>
        <v>26</v>
      </c>
      <c r="AF426" s="227">
        <f t="shared" si="102"/>
        <v>7</v>
      </c>
      <c r="AG426" s="224">
        <f t="shared" si="101"/>
        <v>1458</v>
      </c>
    </row>
    <row r="427">
      <c r="A427" s="187"/>
      <c r="B427" s="237"/>
      <c r="C427" s="195"/>
      <c r="D427" s="195"/>
      <c r="E427" s="195"/>
      <c r="F427" s="195"/>
      <c r="G427" s="195"/>
      <c r="H427" s="195"/>
      <c r="I427" s="195"/>
      <c r="J427" s="195"/>
      <c r="K427" s="195"/>
      <c r="L427" s="195"/>
      <c r="M427" s="195"/>
      <c r="N427" s="195"/>
      <c r="O427" s="195"/>
      <c r="P427" s="195"/>
      <c r="Q427" s="195"/>
      <c r="R427" s="195"/>
      <c r="S427" s="195"/>
      <c r="T427" s="195"/>
      <c r="U427" s="195"/>
      <c r="V427" s="195"/>
      <c r="W427" s="195"/>
      <c r="X427" s="195"/>
      <c r="Y427" s="195"/>
      <c r="Z427" s="195"/>
      <c r="AA427" s="195"/>
      <c r="AB427" s="195"/>
      <c r="AC427" s="195"/>
      <c r="AD427" s="195"/>
      <c r="AE427" s="195"/>
      <c r="AF427" s="195"/>
      <c r="AG427" s="216"/>
    </row>
    <row r="428">
      <c r="A428" s="171" t="s">
        <v>483</v>
      </c>
      <c r="B428" s="180"/>
      <c r="C428" s="195"/>
      <c r="D428" s="195"/>
      <c r="E428" s="195"/>
      <c r="F428" s="195"/>
      <c r="G428" s="195"/>
      <c r="H428" s="195"/>
      <c r="I428" s="195"/>
      <c r="J428" s="195"/>
      <c r="K428" s="195"/>
      <c r="L428" s="195"/>
      <c r="M428" s="195"/>
      <c r="N428" s="195"/>
      <c r="O428" s="195"/>
      <c r="P428" s="195"/>
      <c r="Q428" s="195"/>
      <c r="R428" s="195"/>
      <c r="S428" s="195"/>
      <c r="T428" s="195"/>
      <c r="U428" s="195"/>
      <c r="V428" s="195"/>
      <c r="W428" s="195"/>
      <c r="X428" s="195"/>
      <c r="Y428" s="195"/>
      <c r="Z428" s="195"/>
      <c r="AA428" s="195"/>
      <c r="AB428" s="195"/>
      <c r="AC428" s="195"/>
      <c r="AD428" s="195"/>
      <c r="AE428" s="195"/>
      <c r="AF428" s="195"/>
      <c r="AG428" s="216"/>
    </row>
    <row r="429">
      <c r="A429" s="222" t="s">
        <v>436</v>
      </c>
      <c r="B429" s="210">
        <f>'DTC US&amp;CA - P&amp;L'!B397</f>
        <v>20170.92</v>
      </c>
      <c r="C429" s="210">
        <f>'DTC US&amp;CA - P&amp;L'!C397</f>
        <v>16150.83</v>
      </c>
      <c r="D429" s="210">
        <f>'DTC US&amp;CA - P&amp;L'!D397</f>
        <v>14056.82</v>
      </c>
      <c r="E429" s="210">
        <f>'DTC US&amp;CA - P&amp;L'!E397</f>
        <v>13798.02</v>
      </c>
      <c r="F429" s="210">
        <f>'DTC US&amp;CA - P&amp;L'!F397</f>
        <v>0</v>
      </c>
      <c r="G429" s="210">
        <f>'DTC US&amp;CA - P&amp;L'!G397</f>
        <v>31467.89</v>
      </c>
      <c r="H429" s="210">
        <f>'DTC US&amp;CA - P&amp;L'!H397</f>
        <v>1218.44</v>
      </c>
      <c r="I429" s="210">
        <f>'DTC US&amp;CA - P&amp;L'!I397</f>
        <v>17593.75</v>
      </c>
      <c r="J429" s="210">
        <f>'DTC US&amp;CA - P&amp;L'!J397</f>
        <v>2591.53</v>
      </c>
      <c r="K429" s="210">
        <f>'DTC US&amp;CA - P&amp;L'!K397</f>
        <v>0</v>
      </c>
      <c r="L429" s="210">
        <f>'DTC US&amp;CA - P&amp;L'!L397</f>
        <v>9774.29</v>
      </c>
      <c r="M429" s="210">
        <f>'DTC US&amp;CA - P&amp;L'!M397</f>
        <v>0</v>
      </c>
      <c r="N429" s="210">
        <f>'DTC US&amp;CA - P&amp;L'!N397</f>
        <v>5077.89</v>
      </c>
      <c r="O429" s="210">
        <f>'DTC US&amp;CA - P&amp;L'!O397</f>
        <v>30225.23</v>
      </c>
      <c r="P429" s="210">
        <f>'DTC US&amp;CA - P&amp;L'!P397</f>
        <v>23261.01</v>
      </c>
      <c r="Q429" s="210">
        <f>'DTC US&amp;CA - P&amp;L'!Q397</f>
        <v>17408.39</v>
      </c>
      <c r="R429" s="210">
        <f>'DTC US&amp;CA - P&amp;L'!R397</f>
        <v>57246.45</v>
      </c>
      <c r="S429" s="210">
        <f>'DTC US&amp;CA - P&amp;L'!S397</f>
        <v>6094.25</v>
      </c>
      <c r="T429" s="210">
        <f>'DTC US&amp;CA - P&amp;L'!T397</f>
        <v>1973.66</v>
      </c>
      <c r="U429" s="210">
        <f>'DTC US&amp;CA - P&amp;L'!U397</f>
        <v>23418.26</v>
      </c>
      <c r="V429" s="210">
        <f>'DTC US&amp;CA - P&amp;L'!V397</f>
        <v>4446.27</v>
      </c>
      <c r="W429" s="210">
        <f>'DTC US&amp;CA - P&amp;L'!W397</f>
        <v>5450.72</v>
      </c>
      <c r="X429" s="210">
        <f>'DTC US&amp;CA - P&amp;L'!X397</f>
        <v>2558.08</v>
      </c>
      <c r="Y429" s="210">
        <f>'DTC US&amp;CA - P&amp;L'!Y397</f>
        <v>22876.33</v>
      </c>
      <c r="Z429" s="210">
        <f>'DTC US&amp;CA - P&amp;L'!Z397</f>
        <v>629.5</v>
      </c>
      <c r="AA429" s="210">
        <f>'DTC US&amp;CA - P&amp;L'!AA397</f>
        <v>364.17</v>
      </c>
      <c r="AB429" s="210">
        <f>'DTC US&amp;CA - P&amp;L'!AB397</f>
        <v>12047.76</v>
      </c>
      <c r="AC429" s="210">
        <f>'DTC US&amp;CA - P&amp;L'!AC397</f>
        <v>16961.92</v>
      </c>
      <c r="AD429" s="210">
        <f>'DTC US&amp;CA - P&amp;L'!AD397</f>
        <v>5890.28</v>
      </c>
      <c r="AE429" s="210">
        <f>'DTC US&amp;CA - P&amp;L'!AE397</f>
        <v>6708.31</v>
      </c>
      <c r="AF429" s="210">
        <f>'DTC US&amp;CA - P&amp;L'!AF397</f>
        <v>1746.22</v>
      </c>
      <c r="AG429" s="125">
        <f t="shared" ref="AG429:AG430" si="104">SUM(B429:AF429)</f>
        <v>371207.19</v>
      </c>
    </row>
    <row r="430">
      <c r="A430" s="230" t="s">
        <v>437</v>
      </c>
      <c r="B430" s="238">
        <f t="shared" ref="B430:AF430" si="103">sum(B429)</f>
        <v>20170.92</v>
      </c>
      <c r="C430" s="238">
        <f t="shared" si="103"/>
        <v>16150.83</v>
      </c>
      <c r="D430" s="238">
        <f t="shared" si="103"/>
        <v>14056.82</v>
      </c>
      <c r="E430" s="238">
        <f t="shared" si="103"/>
        <v>13798.02</v>
      </c>
      <c r="F430" s="238">
        <f t="shared" si="103"/>
        <v>0</v>
      </c>
      <c r="G430" s="238">
        <f t="shared" si="103"/>
        <v>31467.89</v>
      </c>
      <c r="H430" s="238">
        <f t="shared" si="103"/>
        <v>1218.44</v>
      </c>
      <c r="I430" s="238">
        <f t="shared" si="103"/>
        <v>17593.75</v>
      </c>
      <c r="J430" s="238">
        <f t="shared" si="103"/>
        <v>2591.53</v>
      </c>
      <c r="K430" s="238">
        <f t="shared" si="103"/>
        <v>0</v>
      </c>
      <c r="L430" s="238">
        <f t="shared" si="103"/>
        <v>9774.29</v>
      </c>
      <c r="M430" s="238">
        <f t="shared" si="103"/>
        <v>0</v>
      </c>
      <c r="N430" s="238">
        <f t="shared" si="103"/>
        <v>5077.89</v>
      </c>
      <c r="O430" s="238">
        <f t="shared" si="103"/>
        <v>30225.23</v>
      </c>
      <c r="P430" s="238">
        <f t="shared" si="103"/>
        <v>23261.01</v>
      </c>
      <c r="Q430" s="238">
        <f t="shared" si="103"/>
        <v>17408.39</v>
      </c>
      <c r="R430" s="238">
        <f t="shared" si="103"/>
        <v>57246.45</v>
      </c>
      <c r="S430" s="238">
        <f t="shared" si="103"/>
        <v>6094.25</v>
      </c>
      <c r="T430" s="238">
        <f t="shared" si="103"/>
        <v>1973.66</v>
      </c>
      <c r="U430" s="238">
        <f t="shared" si="103"/>
        <v>23418.26</v>
      </c>
      <c r="V430" s="238">
        <f t="shared" si="103"/>
        <v>4446.27</v>
      </c>
      <c r="W430" s="238">
        <f t="shared" si="103"/>
        <v>5450.72</v>
      </c>
      <c r="X430" s="238">
        <f t="shared" si="103"/>
        <v>2558.08</v>
      </c>
      <c r="Y430" s="238">
        <f t="shared" si="103"/>
        <v>22876.33</v>
      </c>
      <c r="Z430" s="238">
        <f t="shared" si="103"/>
        <v>629.5</v>
      </c>
      <c r="AA430" s="238">
        <f t="shared" si="103"/>
        <v>364.17</v>
      </c>
      <c r="AB430" s="238">
        <f t="shared" si="103"/>
        <v>12047.76</v>
      </c>
      <c r="AC430" s="238">
        <f t="shared" si="103"/>
        <v>16961.92</v>
      </c>
      <c r="AD430" s="238">
        <f t="shared" si="103"/>
        <v>5890.28</v>
      </c>
      <c r="AE430" s="238">
        <f t="shared" si="103"/>
        <v>6708.31</v>
      </c>
      <c r="AF430" s="238">
        <f t="shared" si="103"/>
        <v>1746.22</v>
      </c>
      <c r="AG430" s="125">
        <f t="shared" si="104"/>
        <v>371207.19</v>
      </c>
    </row>
    <row r="431">
      <c r="A431" s="187"/>
      <c r="B431" s="239"/>
      <c r="C431" s="239"/>
      <c r="D431" s="239"/>
      <c r="E431" s="239"/>
      <c r="F431" s="239"/>
      <c r="G431" s="239"/>
      <c r="H431" s="239"/>
      <c r="I431" s="239"/>
      <c r="J431" s="239"/>
      <c r="K431" s="239"/>
      <c r="L431" s="239"/>
      <c r="M431" s="239"/>
      <c r="N431" s="239"/>
      <c r="O431" s="239"/>
      <c r="P431" s="239"/>
      <c r="Q431" s="239"/>
      <c r="R431" s="239"/>
      <c r="S431" s="239"/>
      <c r="T431" s="239"/>
      <c r="U431" s="239"/>
      <c r="V431" s="239"/>
      <c r="W431" s="239"/>
      <c r="X431" s="239"/>
      <c r="Y431" s="239"/>
      <c r="Z431" s="239"/>
      <c r="AA431" s="239"/>
      <c r="AB431" s="239"/>
      <c r="AC431" s="239"/>
      <c r="AD431" s="239"/>
      <c r="AE431" s="239"/>
      <c r="AF431" s="239"/>
      <c r="AG431" s="216"/>
    </row>
    <row r="432">
      <c r="A432" s="222" t="s">
        <v>438</v>
      </c>
      <c r="B432" s="210">
        <f>'DTC EU - P&amp;L'!B400</f>
        <v>0</v>
      </c>
      <c r="C432" s="210">
        <f>'DTC EU - P&amp;L'!C400</f>
        <v>0</v>
      </c>
      <c r="D432" s="210">
        <f>'DTC EU - P&amp;L'!D400</f>
        <v>0</v>
      </c>
      <c r="E432" s="210">
        <f>'DTC EU - P&amp;L'!E400</f>
        <v>1410.54</v>
      </c>
      <c r="F432" s="210">
        <f>'DTC EU - P&amp;L'!F400</f>
        <v>0</v>
      </c>
      <c r="G432" s="210">
        <f>'DTC EU - P&amp;L'!G400</f>
        <v>0</v>
      </c>
      <c r="H432" s="210">
        <f>'DTC EU - P&amp;L'!H400</f>
        <v>0</v>
      </c>
      <c r="I432" s="210">
        <f>'DTC EU - P&amp;L'!I400</f>
        <v>0</v>
      </c>
      <c r="J432" s="210">
        <f>'DTC EU - P&amp;L'!J400</f>
        <v>0</v>
      </c>
      <c r="K432" s="210">
        <f>'DTC EU - P&amp;L'!K400</f>
        <v>0</v>
      </c>
      <c r="L432" s="210">
        <f>'DTC EU - P&amp;L'!L400</f>
        <v>42.05</v>
      </c>
      <c r="M432" s="210">
        <f>'DTC EU - P&amp;L'!M400</f>
        <v>0</v>
      </c>
      <c r="N432" s="210">
        <f>'DTC EU - P&amp;L'!N400</f>
        <v>685.01</v>
      </c>
      <c r="O432" s="210">
        <f>'DTC EU - P&amp;L'!O400</f>
        <v>0</v>
      </c>
      <c r="P432" s="210">
        <f>'DTC EU - P&amp;L'!P400</f>
        <v>0</v>
      </c>
      <c r="Q432" s="210">
        <f>'DTC EU - P&amp;L'!Q400</f>
        <v>1717.18</v>
      </c>
      <c r="R432" s="210">
        <f>'DTC EU - P&amp;L'!R400</f>
        <v>707.82</v>
      </c>
      <c r="S432" s="210">
        <f>'DTC EU - P&amp;L'!S400</f>
        <v>0</v>
      </c>
      <c r="T432" s="210">
        <f>'DTC EU - P&amp;L'!T400</f>
        <v>0</v>
      </c>
      <c r="U432" s="210">
        <f>'DTC EU - P&amp;L'!U400</f>
        <v>0</v>
      </c>
      <c r="V432" s="210">
        <f>'DTC EU - P&amp;L'!V400</f>
        <v>0</v>
      </c>
      <c r="W432" s="210">
        <f>'DTC EU - P&amp;L'!W400</f>
        <v>0</v>
      </c>
      <c r="X432" s="210">
        <f>'DTC EU - P&amp;L'!X400</f>
        <v>0</v>
      </c>
      <c r="Y432" s="210">
        <f>'DTC EU - P&amp;L'!Y400</f>
        <v>323.49</v>
      </c>
      <c r="Z432" s="210">
        <f>'DTC EU - P&amp;L'!Z400</f>
        <v>0</v>
      </c>
      <c r="AA432" s="210">
        <f>'DTC EU - P&amp;L'!AA400</f>
        <v>0</v>
      </c>
      <c r="AB432" s="210">
        <f>'DTC EU - P&amp;L'!AB400</f>
        <v>0</v>
      </c>
      <c r="AC432" s="210">
        <f>'DTC EU - P&amp;L'!AC400</f>
        <v>1447.55</v>
      </c>
      <c r="AD432" s="210">
        <f>'DTC EU - P&amp;L'!AD400</f>
        <v>0</v>
      </c>
      <c r="AE432" s="210">
        <f>'DTC EU - P&amp;L'!AE400</f>
        <v>0</v>
      </c>
      <c r="AF432" s="210">
        <f>'DTC EU - P&amp;L'!AF400</f>
        <v>0</v>
      </c>
      <c r="AG432" s="125">
        <f t="shared" ref="AG432:AG435" si="105">SUM(B432:AF432)</f>
        <v>6333.64</v>
      </c>
    </row>
    <row r="433">
      <c r="A433" s="222" t="s">
        <v>439</v>
      </c>
      <c r="B433" s="210">
        <f>'DTC EU - P&amp;L'!B401</f>
        <v>0</v>
      </c>
      <c r="C433" s="210">
        <f>'DTC EU - P&amp;L'!C401</f>
        <v>0</v>
      </c>
      <c r="D433" s="210">
        <f>'DTC EU - P&amp;L'!D401</f>
        <v>0</v>
      </c>
      <c r="E433" s="210">
        <f>'DTC EU - P&amp;L'!E401</f>
        <v>0</v>
      </c>
      <c r="F433" s="210">
        <f>'DTC EU - P&amp;L'!F401</f>
        <v>0</v>
      </c>
      <c r="G433" s="210">
        <f>'DTC EU - P&amp;L'!G401</f>
        <v>0</v>
      </c>
      <c r="H433" s="210">
        <f>'DTC EU - P&amp;L'!H401</f>
        <v>0</v>
      </c>
      <c r="I433" s="210">
        <f>'DTC EU - P&amp;L'!I401</f>
        <v>0</v>
      </c>
      <c r="J433" s="210">
        <f>'DTC EU - P&amp;L'!J401</f>
        <v>0</v>
      </c>
      <c r="K433" s="210">
        <f>'DTC EU - P&amp;L'!K401</f>
        <v>0</v>
      </c>
      <c r="L433" s="210">
        <f>'DTC EU - P&amp;L'!L401</f>
        <v>10.26</v>
      </c>
      <c r="M433" s="210">
        <f>'DTC EU - P&amp;L'!M401</f>
        <v>0</v>
      </c>
      <c r="N433" s="210">
        <f>'DTC EU - P&amp;L'!N401</f>
        <v>0</v>
      </c>
      <c r="O433" s="210">
        <f>'DTC EU - P&amp;L'!O401</f>
        <v>0</v>
      </c>
      <c r="P433" s="210">
        <f>'DTC EU - P&amp;L'!P401</f>
        <v>0</v>
      </c>
      <c r="Q433" s="210">
        <f>'DTC EU - P&amp;L'!Q401</f>
        <v>25.75</v>
      </c>
      <c r="R433" s="210">
        <f>'DTC EU - P&amp;L'!R401</f>
        <v>26.73</v>
      </c>
      <c r="S433" s="210">
        <f>'DTC EU - P&amp;L'!S401</f>
        <v>0</v>
      </c>
      <c r="T433" s="210">
        <f>'DTC EU - P&amp;L'!T401</f>
        <v>0</v>
      </c>
      <c r="U433" s="210">
        <f>'DTC EU - P&amp;L'!U401</f>
        <v>0</v>
      </c>
      <c r="V433" s="210">
        <f>'DTC EU - P&amp;L'!V401</f>
        <v>0</v>
      </c>
      <c r="W433" s="210">
        <f>'DTC EU - P&amp;L'!W401</f>
        <v>0</v>
      </c>
      <c r="X433" s="210">
        <f>'DTC EU - P&amp;L'!X401</f>
        <v>0</v>
      </c>
      <c r="Y433" s="210">
        <f>'DTC EU - P&amp;L'!Y401</f>
        <v>26.26</v>
      </c>
      <c r="Z433" s="210">
        <f>'DTC EU - P&amp;L'!Z401</f>
        <v>0</v>
      </c>
      <c r="AA433" s="210">
        <f>'DTC EU - P&amp;L'!AA401</f>
        <v>0</v>
      </c>
      <c r="AB433" s="210">
        <f>'DTC EU - P&amp;L'!AB401</f>
        <v>0</v>
      </c>
      <c r="AC433" s="210">
        <f>'DTC EU - P&amp;L'!AC401</f>
        <v>0</v>
      </c>
      <c r="AD433" s="210">
        <f>'DTC EU - P&amp;L'!AD401</f>
        <v>0</v>
      </c>
      <c r="AE433" s="210">
        <f>'DTC EU - P&amp;L'!AE401</f>
        <v>0</v>
      </c>
      <c r="AF433" s="210">
        <f>'DTC EU - P&amp;L'!AF401</f>
        <v>0</v>
      </c>
      <c r="AG433" s="125">
        <f t="shared" si="105"/>
        <v>89</v>
      </c>
    </row>
    <row r="434">
      <c r="A434" s="222" t="s">
        <v>440</v>
      </c>
      <c r="B434" s="210">
        <f t="shared" ref="B434:AF434" si="106">B432*0.22</f>
        <v>0</v>
      </c>
      <c r="C434" s="210">
        <f t="shared" si="106"/>
        <v>0</v>
      </c>
      <c r="D434" s="210">
        <f t="shared" si="106"/>
        <v>0</v>
      </c>
      <c r="E434" s="210">
        <f t="shared" si="106"/>
        <v>310.3188</v>
      </c>
      <c r="F434" s="210">
        <f t="shared" si="106"/>
        <v>0</v>
      </c>
      <c r="G434" s="210">
        <f t="shared" si="106"/>
        <v>0</v>
      </c>
      <c r="H434" s="210">
        <f t="shared" si="106"/>
        <v>0</v>
      </c>
      <c r="I434" s="210">
        <f t="shared" si="106"/>
        <v>0</v>
      </c>
      <c r="J434" s="210">
        <f t="shared" si="106"/>
        <v>0</v>
      </c>
      <c r="K434" s="210">
        <f t="shared" si="106"/>
        <v>0</v>
      </c>
      <c r="L434" s="210">
        <f t="shared" si="106"/>
        <v>9.251</v>
      </c>
      <c r="M434" s="210">
        <f t="shared" si="106"/>
        <v>0</v>
      </c>
      <c r="N434" s="210">
        <f t="shared" si="106"/>
        <v>150.7022</v>
      </c>
      <c r="O434" s="210">
        <f t="shared" si="106"/>
        <v>0</v>
      </c>
      <c r="P434" s="210">
        <f t="shared" si="106"/>
        <v>0</v>
      </c>
      <c r="Q434" s="210">
        <f t="shared" si="106"/>
        <v>377.7796</v>
      </c>
      <c r="R434" s="210">
        <f t="shared" si="106"/>
        <v>155.7204</v>
      </c>
      <c r="S434" s="210">
        <f t="shared" si="106"/>
        <v>0</v>
      </c>
      <c r="T434" s="210">
        <f t="shared" si="106"/>
        <v>0</v>
      </c>
      <c r="U434" s="210">
        <f t="shared" si="106"/>
        <v>0</v>
      </c>
      <c r="V434" s="210">
        <f t="shared" si="106"/>
        <v>0</v>
      </c>
      <c r="W434" s="210">
        <f t="shared" si="106"/>
        <v>0</v>
      </c>
      <c r="X434" s="210">
        <f t="shared" si="106"/>
        <v>0</v>
      </c>
      <c r="Y434" s="210">
        <f t="shared" si="106"/>
        <v>71.1678</v>
      </c>
      <c r="Z434" s="210">
        <f t="shared" si="106"/>
        <v>0</v>
      </c>
      <c r="AA434" s="210">
        <f t="shared" si="106"/>
        <v>0</v>
      </c>
      <c r="AB434" s="210">
        <f t="shared" si="106"/>
        <v>0</v>
      </c>
      <c r="AC434" s="210">
        <f t="shared" si="106"/>
        <v>318.461</v>
      </c>
      <c r="AD434" s="210">
        <f t="shared" si="106"/>
        <v>0</v>
      </c>
      <c r="AE434" s="210">
        <f t="shared" si="106"/>
        <v>0</v>
      </c>
      <c r="AF434" s="210">
        <f t="shared" si="106"/>
        <v>0</v>
      </c>
      <c r="AG434" s="125">
        <f t="shared" si="105"/>
        <v>1393.4008</v>
      </c>
    </row>
    <row r="435">
      <c r="A435" s="230" t="s">
        <v>441</v>
      </c>
      <c r="B435" s="231">
        <f t="shared" ref="B435:AF435" si="107">SUM(B432+B433)</f>
        <v>0</v>
      </c>
      <c r="C435" s="231">
        <f t="shared" si="107"/>
        <v>0</v>
      </c>
      <c r="D435" s="231">
        <f t="shared" si="107"/>
        <v>0</v>
      </c>
      <c r="E435" s="231">
        <f t="shared" si="107"/>
        <v>1410.54</v>
      </c>
      <c r="F435" s="231">
        <f t="shared" si="107"/>
        <v>0</v>
      </c>
      <c r="G435" s="231">
        <f t="shared" si="107"/>
        <v>0</v>
      </c>
      <c r="H435" s="231">
        <f t="shared" si="107"/>
        <v>0</v>
      </c>
      <c r="I435" s="231">
        <f t="shared" si="107"/>
        <v>0</v>
      </c>
      <c r="J435" s="231">
        <f t="shared" si="107"/>
        <v>0</v>
      </c>
      <c r="K435" s="231">
        <f t="shared" si="107"/>
        <v>0</v>
      </c>
      <c r="L435" s="231">
        <f t="shared" si="107"/>
        <v>52.31</v>
      </c>
      <c r="M435" s="231">
        <f t="shared" si="107"/>
        <v>0</v>
      </c>
      <c r="N435" s="231">
        <f t="shared" si="107"/>
        <v>685.01</v>
      </c>
      <c r="O435" s="231">
        <f t="shared" si="107"/>
        <v>0</v>
      </c>
      <c r="P435" s="231">
        <f t="shared" si="107"/>
        <v>0</v>
      </c>
      <c r="Q435" s="231">
        <f t="shared" si="107"/>
        <v>1742.93</v>
      </c>
      <c r="R435" s="231">
        <f t="shared" si="107"/>
        <v>734.55</v>
      </c>
      <c r="S435" s="231">
        <f t="shared" si="107"/>
        <v>0</v>
      </c>
      <c r="T435" s="231">
        <f t="shared" si="107"/>
        <v>0</v>
      </c>
      <c r="U435" s="231">
        <f t="shared" si="107"/>
        <v>0</v>
      </c>
      <c r="V435" s="231">
        <f t="shared" si="107"/>
        <v>0</v>
      </c>
      <c r="W435" s="231">
        <f t="shared" si="107"/>
        <v>0</v>
      </c>
      <c r="X435" s="231">
        <f t="shared" si="107"/>
        <v>0</v>
      </c>
      <c r="Y435" s="231">
        <f t="shared" si="107"/>
        <v>349.75</v>
      </c>
      <c r="Z435" s="231">
        <f t="shared" si="107"/>
        <v>0</v>
      </c>
      <c r="AA435" s="231">
        <f t="shared" si="107"/>
        <v>0</v>
      </c>
      <c r="AB435" s="231">
        <f t="shared" si="107"/>
        <v>0</v>
      </c>
      <c r="AC435" s="231">
        <f t="shared" si="107"/>
        <v>1447.55</v>
      </c>
      <c r="AD435" s="231">
        <f t="shared" si="107"/>
        <v>0</v>
      </c>
      <c r="AE435" s="231">
        <f t="shared" si="107"/>
        <v>0</v>
      </c>
      <c r="AF435" s="231">
        <f t="shared" si="107"/>
        <v>0</v>
      </c>
      <c r="AG435" s="125">
        <f t="shared" si="105"/>
        <v>6422.64</v>
      </c>
    </row>
    <row r="436">
      <c r="A436" s="232"/>
      <c r="B436" s="195"/>
      <c r="C436" s="195"/>
      <c r="D436" s="195"/>
      <c r="E436" s="195"/>
      <c r="F436" s="195"/>
      <c r="G436" s="195"/>
      <c r="H436" s="195"/>
      <c r="I436" s="195"/>
      <c r="J436" s="195"/>
      <c r="K436" s="195"/>
      <c r="L436" s="195"/>
      <c r="M436" s="195"/>
      <c r="N436" s="195"/>
      <c r="O436" s="195"/>
      <c r="P436" s="195"/>
      <c r="Q436" s="195"/>
      <c r="R436" s="195"/>
      <c r="S436" s="195"/>
      <c r="T436" s="195"/>
      <c r="U436" s="195"/>
      <c r="V436" s="195"/>
      <c r="W436" s="195"/>
      <c r="X436" s="195"/>
      <c r="Y436" s="195"/>
      <c r="Z436" s="195"/>
      <c r="AA436" s="195"/>
      <c r="AB436" s="195"/>
      <c r="AC436" s="195"/>
      <c r="AD436" s="195"/>
      <c r="AE436" s="195"/>
      <c r="AF436" s="195"/>
      <c r="AG436" s="216"/>
    </row>
    <row r="437">
      <c r="A437" s="232"/>
      <c r="B437" s="195"/>
      <c r="C437" s="195"/>
      <c r="D437" s="195"/>
      <c r="E437" s="195"/>
      <c r="F437" s="195"/>
      <c r="G437" s="195"/>
      <c r="H437" s="195"/>
      <c r="I437" s="195"/>
      <c r="J437" s="195"/>
      <c r="K437" s="195"/>
      <c r="L437" s="195"/>
      <c r="M437" s="195"/>
      <c r="N437" s="195"/>
      <c r="O437" s="195"/>
      <c r="P437" s="195"/>
      <c r="Q437" s="195"/>
      <c r="R437" s="195"/>
      <c r="S437" s="195"/>
      <c r="T437" s="195"/>
      <c r="U437" s="195"/>
      <c r="V437" s="195"/>
      <c r="W437" s="195"/>
      <c r="X437" s="195"/>
      <c r="Y437" s="195"/>
      <c r="Z437" s="195"/>
      <c r="AA437" s="195"/>
      <c r="AB437" s="195"/>
      <c r="AC437" s="195"/>
      <c r="AD437" s="195"/>
      <c r="AE437" s="195"/>
      <c r="AF437" s="195"/>
      <c r="AG437" s="216"/>
    </row>
    <row r="438">
      <c r="A438" s="165" t="s">
        <v>484</v>
      </c>
      <c r="B438" s="240" t="s">
        <v>485</v>
      </c>
      <c r="C438" s="233"/>
      <c r="D438" s="233"/>
      <c r="E438" s="233"/>
      <c r="F438" s="233"/>
      <c r="G438" s="233"/>
      <c r="H438" s="233"/>
      <c r="I438" s="233"/>
      <c r="J438" s="233"/>
      <c r="K438" s="233"/>
      <c r="L438" s="233"/>
      <c r="M438" s="233"/>
      <c r="N438" s="233"/>
      <c r="O438" s="233"/>
      <c r="P438" s="233"/>
      <c r="Q438" s="233"/>
      <c r="R438" s="233"/>
      <c r="S438" s="233"/>
      <c r="T438" s="233"/>
      <c r="U438" s="233"/>
      <c r="V438" s="233"/>
      <c r="W438" s="233"/>
      <c r="X438" s="233"/>
      <c r="Y438" s="233"/>
      <c r="Z438" s="233"/>
      <c r="AA438" s="233"/>
      <c r="AB438" s="233"/>
      <c r="AC438" s="233"/>
      <c r="AD438" s="233"/>
      <c r="AE438" s="233"/>
      <c r="AF438" s="233"/>
      <c r="AG438" s="216"/>
    </row>
    <row r="439">
      <c r="A439" s="222" t="s">
        <v>312</v>
      </c>
      <c r="B439" s="241"/>
      <c r="C439" s="241"/>
      <c r="D439" s="241"/>
      <c r="E439" s="241"/>
      <c r="F439" s="241"/>
      <c r="G439" s="241"/>
      <c r="H439" s="241"/>
      <c r="I439" s="241"/>
      <c r="J439" s="241"/>
      <c r="K439" s="241"/>
      <c r="L439" s="241"/>
      <c r="M439" s="241"/>
      <c r="N439" s="241"/>
      <c r="O439" s="241"/>
      <c r="P439" s="241"/>
      <c r="Q439" s="241"/>
      <c r="R439" s="241"/>
      <c r="S439" s="241"/>
      <c r="T439" s="241"/>
      <c r="U439" s="241"/>
      <c r="V439" s="241"/>
      <c r="W439" s="241"/>
      <c r="X439" s="241"/>
      <c r="Y439" s="241"/>
      <c r="Z439" s="241"/>
      <c r="AA439" s="241"/>
      <c r="AB439" s="241"/>
      <c r="AC439" s="241"/>
      <c r="AD439" s="241"/>
      <c r="AE439" s="241"/>
      <c r="AF439" s="241"/>
      <c r="AG439" s="177"/>
    </row>
    <row r="440" outlineLevel="1">
      <c r="A440" s="222" t="s">
        <v>486</v>
      </c>
      <c r="B440" s="184">
        <v>0.0</v>
      </c>
      <c r="C440" s="184">
        <v>0.0</v>
      </c>
      <c r="D440" s="184">
        <v>0.0</v>
      </c>
      <c r="E440" s="184">
        <v>0.0</v>
      </c>
      <c r="F440" s="184">
        <v>0.0</v>
      </c>
      <c r="G440" s="184">
        <v>4.0</v>
      </c>
      <c r="H440" s="184">
        <v>0.0</v>
      </c>
      <c r="I440" s="184">
        <v>1.0</v>
      </c>
      <c r="J440" s="184">
        <v>2.0</v>
      </c>
      <c r="K440" s="184">
        <v>0.0</v>
      </c>
      <c r="L440" s="184">
        <v>0.0</v>
      </c>
      <c r="M440" s="184">
        <v>0.0</v>
      </c>
      <c r="N440" s="184">
        <v>4.0</v>
      </c>
      <c r="O440" s="184">
        <v>0.0</v>
      </c>
      <c r="P440" s="184">
        <v>1.0</v>
      </c>
      <c r="Q440" s="184">
        <v>0.0</v>
      </c>
      <c r="R440" s="184">
        <v>0.0</v>
      </c>
      <c r="S440" s="184">
        <v>0.0</v>
      </c>
      <c r="T440" s="184">
        <v>0.0</v>
      </c>
      <c r="U440" s="184">
        <v>0.0</v>
      </c>
      <c r="V440" s="184">
        <v>0.0</v>
      </c>
      <c r="W440" s="184">
        <v>0.0</v>
      </c>
      <c r="X440" s="184">
        <v>0.0</v>
      </c>
      <c r="Y440" s="184">
        <v>0.0</v>
      </c>
      <c r="Z440" s="184">
        <v>0.0</v>
      </c>
      <c r="AA440" s="184">
        <v>0.0</v>
      </c>
      <c r="AB440" s="184">
        <v>1.0</v>
      </c>
      <c r="AC440" s="184">
        <v>0.0</v>
      </c>
      <c r="AD440" s="184">
        <v>0.0</v>
      </c>
      <c r="AE440" s="184">
        <v>0.0</v>
      </c>
      <c r="AF440" s="184">
        <v>0.0</v>
      </c>
      <c r="AG440" s="125">
        <f t="shared" ref="AG440:AG445" si="108">SUM(B440:AF440)</f>
        <v>13</v>
      </c>
    </row>
    <row r="441" outlineLevel="1">
      <c r="A441" s="222" t="s">
        <v>487</v>
      </c>
      <c r="B441" s="184">
        <v>0.0</v>
      </c>
      <c r="C441" s="184">
        <v>0.0</v>
      </c>
      <c r="D441" s="184">
        <v>0.0</v>
      </c>
      <c r="E441" s="184">
        <v>0.0</v>
      </c>
      <c r="F441" s="184">
        <v>0.0</v>
      </c>
      <c r="G441" s="184">
        <v>0.0</v>
      </c>
      <c r="H441" s="184">
        <v>0.0</v>
      </c>
      <c r="I441" s="184">
        <v>0.0</v>
      </c>
      <c r="J441" s="184">
        <v>0.0</v>
      </c>
      <c r="K441" s="184">
        <v>0.0</v>
      </c>
      <c r="L441" s="184">
        <v>0.0</v>
      </c>
      <c r="M441" s="184">
        <v>0.0</v>
      </c>
      <c r="N441" s="184">
        <v>0.0</v>
      </c>
      <c r="O441" s="184">
        <v>0.0</v>
      </c>
      <c r="P441" s="184">
        <v>0.0</v>
      </c>
      <c r="Q441" s="184">
        <v>0.0</v>
      </c>
      <c r="R441" s="184">
        <v>0.0</v>
      </c>
      <c r="S441" s="184">
        <v>0.0</v>
      </c>
      <c r="T441" s="184">
        <v>0.0</v>
      </c>
      <c r="U441" s="184">
        <v>0.0</v>
      </c>
      <c r="V441" s="184">
        <v>0.0</v>
      </c>
      <c r="W441" s="184">
        <v>0.0</v>
      </c>
      <c r="X441" s="184">
        <v>0.0</v>
      </c>
      <c r="Y441" s="184">
        <v>0.0</v>
      </c>
      <c r="Z441" s="184">
        <v>0.0</v>
      </c>
      <c r="AA441" s="184">
        <v>0.0</v>
      </c>
      <c r="AB441" s="184">
        <v>0.0</v>
      </c>
      <c r="AC441" s="184">
        <v>0.0</v>
      </c>
      <c r="AD441" s="184">
        <v>0.0</v>
      </c>
      <c r="AE441" s="184">
        <v>0.0</v>
      </c>
      <c r="AF441" s="184">
        <v>0.0</v>
      </c>
      <c r="AG441" s="125">
        <f t="shared" si="108"/>
        <v>0</v>
      </c>
    </row>
    <row r="442" outlineLevel="1">
      <c r="A442" s="222" t="s">
        <v>488</v>
      </c>
      <c r="B442" s="184">
        <v>0.0</v>
      </c>
      <c r="C442" s="184">
        <v>0.0</v>
      </c>
      <c r="D442" s="184">
        <v>1.0</v>
      </c>
      <c r="E442" s="184">
        <v>0.0</v>
      </c>
      <c r="F442" s="184">
        <v>0.0</v>
      </c>
      <c r="G442" s="184">
        <v>4.0</v>
      </c>
      <c r="H442" s="184">
        <v>0.0</v>
      </c>
      <c r="I442" s="184">
        <v>3.0</v>
      </c>
      <c r="J442" s="184">
        <v>1.0</v>
      </c>
      <c r="K442" s="184">
        <v>0.0</v>
      </c>
      <c r="L442" s="184">
        <v>0.0</v>
      </c>
      <c r="M442" s="184">
        <v>0.0</v>
      </c>
      <c r="N442" s="184">
        <v>2.0</v>
      </c>
      <c r="O442" s="184">
        <v>0.0</v>
      </c>
      <c r="P442" s="184">
        <v>0.0</v>
      </c>
      <c r="Q442" s="184">
        <v>0.0</v>
      </c>
      <c r="R442" s="184">
        <v>0.0</v>
      </c>
      <c r="S442" s="184">
        <v>0.0</v>
      </c>
      <c r="T442" s="184">
        <v>0.0</v>
      </c>
      <c r="U442" s="184">
        <v>0.0</v>
      </c>
      <c r="V442" s="184">
        <v>0.0</v>
      </c>
      <c r="W442" s="184">
        <v>0.0</v>
      </c>
      <c r="X442" s="184">
        <v>0.0</v>
      </c>
      <c r="Y442" s="184">
        <v>0.0</v>
      </c>
      <c r="Z442" s="184">
        <v>0.0</v>
      </c>
      <c r="AA442" s="184">
        <v>0.0</v>
      </c>
      <c r="AB442" s="184">
        <v>2.0</v>
      </c>
      <c r="AC442" s="184">
        <v>0.0</v>
      </c>
      <c r="AD442" s="184">
        <v>0.0</v>
      </c>
      <c r="AE442" s="184">
        <v>0.0</v>
      </c>
      <c r="AF442" s="184">
        <v>0.0</v>
      </c>
      <c r="AG442" s="125">
        <f t="shared" si="108"/>
        <v>13</v>
      </c>
    </row>
    <row r="443" outlineLevel="1">
      <c r="A443" s="222" t="s">
        <v>489</v>
      </c>
      <c r="B443" s="184">
        <v>0.0</v>
      </c>
      <c r="C443" s="184">
        <v>0.0</v>
      </c>
      <c r="D443" s="184">
        <v>0.0</v>
      </c>
      <c r="E443" s="184">
        <v>0.0</v>
      </c>
      <c r="F443" s="184">
        <v>0.0</v>
      </c>
      <c r="G443" s="184">
        <v>2.0</v>
      </c>
      <c r="H443" s="184">
        <v>0.0</v>
      </c>
      <c r="I443" s="184">
        <v>3.0</v>
      </c>
      <c r="J443" s="184">
        <v>1.0</v>
      </c>
      <c r="K443" s="184">
        <v>0.0</v>
      </c>
      <c r="L443" s="184">
        <v>0.0</v>
      </c>
      <c r="M443" s="184">
        <v>0.0</v>
      </c>
      <c r="N443" s="184">
        <v>1.0</v>
      </c>
      <c r="O443" s="184">
        <v>0.0</v>
      </c>
      <c r="P443" s="184">
        <v>0.0</v>
      </c>
      <c r="Q443" s="184">
        <v>0.0</v>
      </c>
      <c r="R443" s="184">
        <v>0.0</v>
      </c>
      <c r="S443" s="184">
        <v>0.0</v>
      </c>
      <c r="T443" s="184">
        <v>0.0</v>
      </c>
      <c r="U443" s="184">
        <v>0.0</v>
      </c>
      <c r="V443" s="184">
        <v>0.0</v>
      </c>
      <c r="W443" s="184">
        <v>0.0</v>
      </c>
      <c r="X443" s="184">
        <v>0.0</v>
      </c>
      <c r="Y443" s="184">
        <v>0.0</v>
      </c>
      <c r="Z443" s="184">
        <v>0.0</v>
      </c>
      <c r="AA443" s="184">
        <v>0.0</v>
      </c>
      <c r="AB443" s="184">
        <v>4.0</v>
      </c>
      <c r="AC443" s="184">
        <v>0.0</v>
      </c>
      <c r="AD443" s="184">
        <v>0.0</v>
      </c>
      <c r="AE443" s="184">
        <v>0.0</v>
      </c>
      <c r="AF443" s="184">
        <v>0.0</v>
      </c>
      <c r="AG443" s="125">
        <f t="shared" si="108"/>
        <v>11</v>
      </c>
    </row>
    <row r="444" outlineLevel="1">
      <c r="A444" s="222" t="s">
        <v>490</v>
      </c>
      <c r="B444" s="184">
        <v>0.0</v>
      </c>
      <c r="C444" s="184">
        <v>0.0</v>
      </c>
      <c r="D444" s="184">
        <v>0.0</v>
      </c>
      <c r="E444" s="184">
        <v>0.0</v>
      </c>
      <c r="F444" s="184">
        <v>0.0</v>
      </c>
      <c r="G444" s="184">
        <v>0.0</v>
      </c>
      <c r="H444" s="184">
        <v>0.0</v>
      </c>
      <c r="I444" s="184">
        <v>1.0</v>
      </c>
      <c r="J444" s="184">
        <v>1.0</v>
      </c>
      <c r="K444" s="184">
        <v>0.0</v>
      </c>
      <c r="L444" s="184">
        <v>0.0</v>
      </c>
      <c r="M444" s="184">
        <v>0.0</v>
      </c>
      <c r="N444" s="184">
        <v>0.0</v>
      </c>
      <c r="O444" s="184">
        <v>0.0</v>
      </c>
      <c r="P444" s="184">
        <v>1.0</v>
      </c>
      <c r="Q444" s="184">
        <v>0.0</v>
      </c>
      <c r="R444" s="184">
        <v>0.0</v>
      </c>
      <c r="S444" s="184">
        <v>0.0</v>
      </c>
      <c r="T444" s="184">
        <v>0.0</v>
      </c>
      <c r="U444" s="184">
        <v>0.0</v>
      </c>
      <c r="V444" s="184">
        <v>0.0</v>
      </c>
      <c r="W444" s="184">
        <v>0.0</v>
      </c>
      <c r="X444" s="184">
        <v>0.0</v>
      </c>
      <c r="Y444" s="184">
        <v>0.0</v>
      </c>
      <c r="Z444" s="184">
        <v>0.0</v>
      </c>
      <c r="AA444" s="184">
        <v>0.0</v>
      </c>
      <c r="AB444" s="184">
        <v>1.0</v>
      </c>
      <c r="AC444" s="184">
        <v>0.0</v>
      </c>
      <c r="AD444" s="184">
        <v>0.0</v>
      </c>
      <c r="AE444" s="184">
        <v>0.0</v>
      </c>
      <c r="AF444" s="184">
        <v>0.0</v>
      </c>
      <c r="AG444" s="242">
        <f t="shared" si="108"/>
        <v>4</v>
      </c>
    </row>
    <row r="445" outlineLevel="1">
      <c r="A445" s="222" t="s">
        <v>491</v>
      </c>
      <c r="B445" s="184">
        <v>0.0</v>
      </c>
      <c r="C445" s="184">
        <v>0.0</v>
      </c>
      <c r="D445" s="184">
        <v>0.0</v>
      </c>
      <c r="E445" s="184">
        <v>0.0</v>
      </c>
      <c r="F445" s="184">
        <v>0.0</v>
      </c>
      <c r="G445" s="184">
        <v>0.0</v>
      </c>
      <c r="H445" s="184">
        <v>0.0</v>
      </c>
      <c r="I445" s="184">
        <v>0.0</v>
      </c>
      <c r="J445" s="184">
        <v>0.0</v>
      </c>
      <c r="K445" s="184">
        <v>0.0</v>
      </c>
      <c r="L445" s="184">
        <v>0.0</v>
      </c>
      <c r="M445" s="184">
        <v>0.0</v>
      </c>
      <c r="N445" s="184">
        <v>0.0</v>
      </c>
      <c r="O445" s="184">
        <v>0.0</v>
      </c>
      <c r="P445" s="184">
        <v>0.0</v>
      </c>
      <c r="Q445" s="184">
        <v>0.0</v>
      </c>
      <c r="R445" s="184">
        <v>0.0</v>
      </c>
      <c r="S445" s="184">
        <v>0.0</v>
      </c>
      <c r="T445" s="184">
        <v>0.0</v>
      </c>
      <c r="U445" s="184">
        <v>0.0</v>
      </c>
      <c r="V445" s="184">
        <v>0.0</v>
      </c>
      <c r="W445" s="184">
        <v>0.0</v>
      </c>
      <c r="X445" s="184">
        <v>0.0</v>
      </c>
      <c r="Y445" s="184">
        <v>0.0</v>
      </c>
      <c r="Z445" s="184">
        <v>0.0</v>
      </c>
      <c r="AA445" s="184">
        <v>0.0</v>
      </c>
      <c r="AB445" s="184">
        <v>0.0</v>
      </c>
      <c r="AC445" s="184">
        <v>0.0</v>
      </c>
      <c r="AD445" s="184">
        <v>0.0</v>
      </c>
      <c r="AE445" s="184">
        <v>0.0</v>
      </c>
      <c r="AF445" s="184">
        <v>0.0</v>
      </c>
      <c r="AG445" s="242">
        <f t="shared" si="108"/>
        <v>0</v>
      </c>
    </row>
    <row r="446" outlineLevel="1">
      <c r="A446" s="225" t="s">
        <v>492</v>
      </c>
      <c r="B446" s="184">
        <v>0.0</v>
      </c>
      <c r="C446" s="184">
        <v>0.0</v>
      </c>
      <c r="D446" s="184">
        <v>0.0</v>
      </c>
      <c r="E446" s="184">
        <v>0.0</v>
      </c>
      <c r="F446" s="184">
        <v>0.0</v>
      </c>
      <c r="G446" s="184">
        <v>2.0</v>
      </c>
      <c r="H446" s="184">
        <v>0.0</v>
      </c>
      <c r="I446" s="184">
        <v>1.0</v>
      </c>
      <c r="J446" s="184">
        <v>1.0</v>
      </c>
      <c r="K446" s="184">
        <v>0.0</v>
      </c>
      <c r="L446" s="184">
        <v>0.0</v>
      </c>
      <c r="M446" s="184">
        <v>0.0</v>
      </c>
      <c r="N446" s="184">
        <v>1.0</v>
      </c>
      <c r="O446" s="184">
        <v>0.0</v>
      </c>
      <c r="P446" s="184">
        <v>0.0</v>
      </c>
      <c r="Q446" s="184">
        <v>0.0</v>
      </c>
      <c r="R446" s="184">
        <v>0.0</v>
      </c>
      <c r="S446" s="184">
        <v>0.0</v>
      </c>
      <c r="T446" s="184">
        <v>0.0</v>
      </c>
      <c r="U446" s="184">
        <v>0.0</v>
      </c>
      <c r="V446" s="184">
        <v>0.0</v>
      </c>
      <c r="W446" s="184">
        <v>0.0</v>
      </c>
      <c r="X446" s="184">
        <v>0.0</v>
      </c>
      <c r="Y446" s="184">
        <v>0.0</v>
      </c>
      <c r="Z446" s="184">
        <v>0.0</v>
      </c>
      <c r="AA446" s="184">
        <v>0.0</v>
      </c>
      <c r="AB446" s="184">
        <v>0.0</v>
      </c>
      <c r="AC446" s="184">
        <v>0.0</v>
      </c>
      <c r="AD446" s="184">
        <v>0.0</v>
      </c>
      <c r="AE446" s="184">
        <v>0.0</v>
      </c>
      <c r="AF446" s="184">
        <v>0.0</v>
      </c>
      <c r="AG446" s="242"/>
    </row>
    <row r="447" outlineLevel="1">
      <c r="A447" s="225" t="s">
        <v>493</v>
      </c>
      <c r="B447" s="184">
        <v>0.0</v>
      </c>
      <c r="C447" s="184">
        <v>0.0</v>
      </c>
      <c r="D447" s="184">
        <v>0.0</v>
      </c>
      <c r="E447" s="184">
        <v>0.0</v>
      </c>
      <c r="F447" s="184">
        <v>0.0</v>
      </c>
      <c r="G447" s="184">
        <v>0.0</v>
      </c>
      <c r="H447" s="184">
        <v>0.0</v>
      </c>
      <c r="I447" s="184">
        <v>0.0</v>
      </c>
      <c r="J447" s="184">
        <v>0.0</v>
      </c>
      <c r="K447" s="184">
        <v>0.0</v>
      </c>
      <c r="L447" s="184">
        <v>0.0</v>
      </c>
      <c r="M447" s="184">
        <v>0.0</v>
      </c>
      <c r="N447" s="184">
        <v>0.0</v>
      </c>
      <c r="O447" s="184">
        <v>0.0</v>
      </c>
      <c r="P447" s="184">
        <v>0.0</v>
      </c>
      <c r="Q447" s="184">
        <v>0.0</v>
      </c>
      <c r="R447" s="184">
        <v>0.0</v>
      </c>
      <c r="S447" s="184">
        <v>0.0</v>
      </c>
      <c r="T447" s="184">
        <v>0.0</v>
      </c>
      <c r="U447" s="184">
        <v>0.0</v>
      </c>
      <c r="V447" s="184">
        <v>0.0</v>
      </c>
      <c r="W447" s="184">
        <v>0.0</v>
      </c>
      <c r="X447" s="184">
        <v>0.0</v>
      </c>
      <c r="Y447" s="184">
        <v>0.0</v>
      </c>
      <c r="Z447" s="184">
        <v>0.0</v>
      </c>
      <c r="AA447" s="184">
        <v>0.0</v>
      </c>
      <c r="AB447" s="184">
        <v>0.0</v>
      </c>
      <c r="AC447" s="184">
        <v>0.0</v>
      </c>
      <c r="AD447" s="184">
        <v>0.0</v>
      </c>
      <c r="AE447" s="184">
        <v>0.0</v>
      </c>
      <c r="AF447" s="184">
        <v>0.0</v>
      </c>
      <c r="AG447" s="242"/>
    </row>
    <row r="448" outlineLevel="1">
      <c r="A448" s="225" t="s">
        <v>494</v>
      </c>
      <c r="B448" s="184">
        <v>0.0</v>
      </c>
      <c r="C448" s="184">
        <v>0.0</v>
      </c>
      <c r="D448" s="184">
        <v>0.0</v>
      </c>
      <c r="E448" s="184">
        <v>0.0</v>
      </c>
      <c r="F448" s="184">
        <v>0.0</v>
      </c>
      <c r="G448" s="184">
        <v>2.0</v>
      </c>
      <c r="H448" s="184">
        <v>0.0</v>
      </c>
      <c r="I448" s="184">
        <v>1.0</v>
      </c>
      <c r="J448" s="184">
        <v>0.0</v>
      </c>
      <c r="K448" s="184">
        <v>0.0</v>
      </c>
      <c r="L448" s="184">
        <v>0.0</v>
      </c>
      <c r="M448" s="184">
        <v>0.0</v>
      </c>
      <c r="N448" s="184">
        <v>3.0</v>
      </c>
      <c r="O448" s="184">
        <v>0.0</v>
      </c>
      <c r="P448" s="184">
        <v>2.0</v>
      </c>
      <c r="Q448" s="184">
        <v>0.0</v>
      </c>
      <c r="R448" s="184">
        <v>0.0</v>
      </c>
      <c r="S448" s="184">
        <v>0.0</v>
      </c>
      <c r="T448" s="184">
        <v>0.0</v>
      </c>
      <c r="U448" s="184">
        <v>0.0</v>
      </c>
      <c r="V448" s="184">
        <v>0.0</v>
      </c>
      <c r="W448" s="184">
        <v>0.0</v>
      </c>
      <c r="X448" s="184">
        <v>0.0</v>
      </c>
      <c r="Y448" s="184">
        <v>0.0</v>
      </c>
      <c r="Z448" s="184">
        <v>0.0</v>
      </c>
      <c r="AA448" s="184">
        <v>0.0</v>
      </c>
      <c r="AB448" s="184">
        <v>3.0</v>
      </c>
      <c r="AC448" s="184">
        <v>0.0</v>
      </c>
      <c r="AD448" s="184">
        <v>0.0</v>
      </c>
      <c r="AE448" s="184">
        <v>0.0</v>
      </c>
      <c r="AF448" s="184">
        <v>0.0</v>
      </c>
      <c r="AG448" s="242"/>
    </row>
    <row r="449" outlineLevel="1">
      <c r="A449" s="225" t="s">
        <v>495</v>
      </c>
      <c r="B449" s="184">
        <v>0.0</v>
      </c>
      <c r="C449" s="184">
        <v>0.0</v>
      </c>
      <c r="D449" s="184">
        <v>0.0</v>
      </c>
      <c r="E449" s="184">
        <v>0.0</v>
      </c>
      <c r="F449" s="184">
        <v>0.0</v>
      </c>
      <c r="G449" s="184">
        <v>0.0</v>
      </c>
      <c r="H449" s="184">
        <v>0.0</v>
      </c>
      <c r="I449" s="184">
        <v>0.0</v>
      </c>
      <c r="J449" s="184">
        <v>0.0</v>
      </c>
      <c r="K449" s="184">
        <v>0.0</v>
      </c>
      <c r="L449" s="184">
        <v>0.0</v>
      </c>
      <c r="M449" s="184">
        <v>0.0</v>
      </c>
      <c r="N449" s="184">
        <v>0.0</v>
      </c>
      <c r="O449" s="184">
        <v>0.0</v>
      </c>
      <c r="P449" s="184">
        <v>0.0</v>
      </c>
      <c r="Q449" s="184">
        <v>0.0</v>
      </c>
      <c r="R449" s="184">
        <v>0.0</v>
      </c>
      <c r="S449" s="184">
        <v>0.0</v>
      </c>
      <c r="T449" s="184">
        <v>0.0</v>
      </c>
      <c r="U449" s="184">
        <v>0.0</v>
      </c>
      <c r="V449" s="184">
        <v>0.0</v>
      </c>
      <c r="W449" s="184">
        <v>0.0</v>
      </c>
      <c r="X449" s="184">
        <v>0.0</v>
      </c>
      <c r="Y449" s="184">
        <v>0.0</v>
      </c>
      <c r="Z449" s="184">
        <v>0.0</v>
      </c>
      <c r="AA449" s="184">
        <v>0.0</v>
      </c>
      <c r="AB449" s="184">
        <v>0.0</v>
      </c>
      <c r="AC449" s="184">
        <v>0.0</v>
      </c>
      <c r="AD449" s="184">
        <v>0.0</v>
      </c>
      <c r="AE449" s="184">
        <v>0.0</v>
      </c>
      <c r="AF449" s="184">
        <v>0.0</v>
      </c>
      <c r="AG449" s="242"/>
    </row>
    <row r="450">
      <c r="A450" s="222" t="s">
        <v>496</v>
      </c>
      <c r="B450" s="241"/>
      <c r="C450" s="241"/>
      <c r="D450" s="241"/>
      <c r="E450" s="241"/>
      <c r="F450" s="241"/>
      <c r="G450" s="241"/>
      <c r="H450" s="241"/>
      <c r="I450" s="241"/>
      <c r="J450" s="241"/>
      <c r="K450" s="241"/>
      <c r="L450" s="241"/>
      <c r="M450" s="241"/>
      <c r="N450" s="241"/>
      <c r="O450" s="241"/>
      <c r="P450" s="241"/>
      <c r="Q450" s="241"/>
      <c r="R450" s="234"/>
      <c r="S450" s="234"/>
      <c r="T450" s="234"/>
      <c r="U450" s="241"/>
      <c r="V450" s="243"/>
      <c r="W450" s="243"/>
      <c r="X450" s="243"/>
      <c r="Y450" s="243"/>
      <c r="Z450" s="243"/>
      <c r="AA450" s="243"/>
      <c r="AB450" s="243"/>
      <c r="AC450" s="234"/>
      <c r="AD450" s="241"/>
      <c r="AE450" s="241"/>
      <c r="AF450" s="241"/>
      <c r="AG450" s="177"/>
    </row>
    <row r="451" outlineLevel="1">
      <c r="A451" s="222" t="s">
        <v>497</v>
      </c>
      <c r="B451" s="184">
        <v>0.0</v>
      </c>
      <c r="C451" s="184">
        <v>0.0</v>
      </c>
      <c r="D451" s="184">
        <v>0.0</v>
      </c>
      <c r="E451" s="184">
        <v>0.0</v>
      </c>
      <c r="F451" s="184">
        <v>0.0</v>
      </c>
      <c r="G451" s="184">
        <v>0.0</v>
      </c>
      <c r="H451" s="184">
        <v>0.0</v>
      </c>
      <c r="I451" s="184">
        <v>0.0</v>
      </c>
      <c r="J451" s="184">
        <v>0.0</v>
      </c>
      <c r="K451" s="184">
        <v>0.0</v>
      </c>
      <c r="L451" s="184">
        <v>0.0</v>
      </c>
      <c r="M451" s="184">
        <v>0.0</v>
      </c>
      <c r="N451" s="184">
        <v>0.0</v>
      </c>
      <c r="O451" s="184">
        <v>9.0</v>
      </c>
      <c r="P451" s="184">
        <v>0.0</v>
      </c>
      <c r="Q451" s="184">
        <v>0.0</v>
      </c>
      <c r="R451" s="184">
        <v>0.0</v>
      </c>
      <c r="S451" s="184">
        <v>0.0</v>
      </c>
      <c r="T451" s="184">
        <v>0.0</v>
      </c>
      <c r="U451" s="184">
        <v>0.0</v>
      </c>
      <c r="V451" s="184">
        <v>0.0</v>
      </c>
      <c r="W451" s="186">
        <v>5.0</v>
      </c>
      <c r="X451" s="186">
        <v>0.0</v>
      </c>
      <c r="Y451" s="186">
        <v>9.0</v>
      </c>
      <c r="Z451" s="184">
        <v>0.0</v>
      </c>
      <c r="AA451" s="184">
        <v>0.0</v>
      </c>
      <c r="AB451" s="184">
        <v>0.0</v>
      </c>
      <c r="AC451" s="184">
        <v>0.0</v>
      </c>
      <c r="AD451" s="184">
        <v>0.0</v>
      </c>
      <c r="AE451" s="184">
        <v>0.0</v>
      </c>
      <c r="AF451" s="184">
        <v>20.0</v>
      </c>
      <c r="AG451" s="125">
        <f t="shared" ref="AG451:AG453" si="109">SUM(B451:AF451)</f>
        <v>43</v>
      </c>
    </row>
    <row r="452" outlineLevel="1">
      <c r="A452" s="222" t="s">
        <v>498</v>
      </c>
      <c r="B452" s="184">
        <v>0.0</v>
      </c>
      <c r="C452" s="184">
        <v>0.0</v>
      </c>
      <c r="D452" s="184">
        <v>0.0</v>
      </c>
      <c r="E452" s="184">
        <v>0.0</v>
      </c>
      <c r="F452" s="184">
        <v>0.0</v>
      </c>
      <c r="G452" s="184">
        <v>0.0</v>
      </c>
      <c r="H452" s="184">
        <v>0.0</v>
      </c>
      <c r="I452" s="184">
        <v>0.0</v>
      </c>
      <c r="J452" s="184">
        <v>0.0</v>
      </c>
      <c r="K452" s="184">
        <v>0.0</v>
      </c>
      <c r="L452" s="184">
        <v>0.0</v>
      </c>
      <c r="M452" s="184">
        <v>0.0</v>
      </c>
      <c r="N452" s="184">
        <v>0.0</v>
      </c>
      <c r="O452" s="184">
        <v>1.0</v>
      </c>
      <c r="P452" s="184">
        <v>0.0</v>
      </c>
      <c r="Q452" s="184">
        <v>0.0</v>
      </c>
      <c r="R452" s="184">
        <v>0.0</v>
      </c>
      <c r="S452" s="184">
        <v>0.0</v>
      </c>
      <c r="T452" s="184">
        <v>0.0</v>
      </c>
      <c r="U452" s="184">
        <v>0.0</v>
      </c>
      <c r="V452" s="184">
        <v>0.0</v>
      </c>
      <c r="W452" s="186">
        <v>0.0</v>
      </c>
      <c r="X452" s="186">
        <v>0.0</v>
      </c>
      <c r="Y452" s="184">
        <v>0.0</v>
      </c>
      <c r="Z452" s="184">
        <v>0.0</v>
      </c>
      <c r="AA452" s="184">
        <v>0.0</v>
      </c>
      <c r="AB452" s="184">
        <v>0.0</v>
      </c>
      <c r="AC452" s="184">
        <v>0.0</v>
      </c>
      <c r="AD452" s="184">
        <v>0.0</v>
      </c>
      <c r="AE452" s="184">
        <v>0.0</v>
      </c>
      <c r="AF452" s="184">
        <v>0.0</v>
      </c>
      <c r="AG452" s="125">
        <f t="shared" si="109"/>
        <v>1</v>
      </c>
    </row>
    <row r="453" outlineLevel="1">
      <c r="A453" s="222" t="s">
        <v>499</v>
      </c>
      <c r="B453" s="184">
        <v>0.0</v>
      </c>
      <c r="C453" s="184">
        <v>0.0</v>
      </c>
      <c r="D453" s="184">
        <v>0.0</v>
      </c>
      <c r="E453" s="184">
        <v>0.0</v>
      </c>
      <c r="F453" s="184">
        <v>0.0</v>
      </c>
      <c r="G453" s="184">
        <v>1.0</v>
      </c>
      <c r="H453" s="184">
        <v>19.0</v>
      </c>
      <c r="I453" s="184">
        <v>0.0</v>
      </c>
      <c r="J453" s="184">
        <v>6.0</v>
      </c>
      <c r="K453" s="184">
        <v>0.0</v>
      </c>
      <c r="L453" s="184">
        <v>0.0</v>
      </c>
      <c r="M453" s="184">
        <v>0.0</v>
      </c>
      <c r="N453" s="184">
        <v>0.0</v>
      </c>
      <c r="O453" s="184">
        <v>0.0</v>
      </c>
      <c r="P453" s="184">
        <v>0.0</v>
      </c>
      <c r="Q453" s="184">
        <v>218.0</v>
      </c>
      <c r="R453" s="186">
        <v>15.0</v>
      </c>
      <c r="S453" s="184">
        <v>0.0</v>
      </c>
      <c r="T453" s="184">
        <v>0.0</v>
      </c>
      <c r="U453" s="184">
        <v>0.0</v>
      </c>
      <c r="V453" s="184">
        <v>0.0</v>
      </c>
      <c r="W453" s="186">
        <v>0.0</v>
      </c>
      <c r="X453" s="186">
        <v>8.0</v>
      </c>
      <c r="Y453" s="184">
        <v>0.0</v>
      </c>
      <c r="Z453" s="184">
        <v>0.0</v>
      </c>
      <c r="AA453" s="184">
        <v>0.0</v>
      </c>
      <c r="AB453" s="184">
        <v>0.0</v>
      </c>
      <c r="AC453" s="184">
        <v>0.0</v>
      </c>
      <c r="AD453" s="186">
        <v>213.0</v>
      </c>
      <c r="AE453" s="186">
        <v>39.0</v>
      </c>
      <c r="AF453" s="186">
        <v>11.0</v>
      </c>
      <c r="AG453" s="125">
        <f t="shared" si="109"/>
        <v>530</v>
      </c>
    </row>
    <row r="454">
      <c r="A454" s="222" t="s">
        <v>323</v>
      </c>
      <c r="B454" s="241"/>
      <c r="C454" s="241"/>
      <c r="D454" s="241"/>
      <c r="E454" s="241"/>
      <c r="F454" s="241"/>
      <c r="G454" s="241"/>
      <c r="H454" s="241"/>
      <c r="I454" s="241"/>
      <c r="J454" s="241"/>
      <c r="K454" s="241"/>
      <c r="L454" s="241"/>
      <c r="M454" s="241"/>
      <c r="N454" s="241"/>
      <c r="O454" s="241"/>
      <c r="P454" s="241"/>
      <c r="Q454" s="241"/>
      <c r="R454" s="241"/>
      <c r="S454" s="241"/>
      <c r="T454" s="241"/>
      <c r="U454" s="241"/>
      <c r="V454" s="241"/>
      <c r="W454" s="241"/>
      <c r="X454" s="241"/>
      <c r="Y454" s="241"/>
      <c r="Z454" s="241"/>
      <c r="AA454" s="241"/>
      <c r="AB454" s="241"/>
      <c r="AC454" s="241"/>
      <c r="AD454" s="241"/>
      <c r="AE454" s="241"/>
      <c r="AF454" s="241"/>
      <c r="AG454" s="177"/>
    </row>
    <row r="455" outlineLevel="1">
      <c r="A455" s="222" t="s">
        <v>500</v>
      </c>
      <c r="B455" s="186">
        <v>0.0</v>
      </c>
      <c r="C455" s="186">
        <v>0.0</v>
      </c>
      <c r="D455" s="186">
        <v>0.0</v>
      </c>
      <c r="E455" s="186">
        <v>0.0</v>
      </c>
      <c r="F455" s="186">
        <v>0.0</v>
      </c>
      <c r="G455" s="186">
        <v>0.0</v>
      </c>
      <c r="H455" s="186">
        <v>0.0</v>
      </c>
      <c r="I455" s="184">
        <v>0.0</v>
      </c>
      <c r="J455" s="184">
        <v>0.0</v>
      </c>
      <c r="K455" s="184">
        <v>0.0</v>
      </c>
      <c r="L455" s="184">
        <v>0.0</v>
      </c>
      <c r="M455" s="184">
        <v>0.0</v>
      </c>
      <c r="N455" s="184">
        <v>0.0</v>
      </c>
      <c r="O455" s="184">
        <v>0.0</v>
      </c>
      <c r="P455" s="184">
        <v>0.0</v>
      </c>
      <c r="Q455" s="184">
        <v>0.0</v>
      </c>
      <c r="R455" s="184">
        <v>0.0</v>
      </c>
      <c r="S455" s="184">
        <v>0.0</v>
      </c>
      <c r="T455" s="184">
        <v>0.0</v>
      </c>
      <c r="U455" s="184">
        <v>0.0</v>
      </c>
      <c r="V455" s="184">
        <v>0.0</v>
      </c>
      <c r="W455" s="184">
        <v>0.0</v>
      </c>
      <c r="X455" s="184">
        <v>0.0</v>
      </c>
      <c r="Y455" s="184">
        <v>0.0</v>
      </c>
      <c r="Z455" s="184">
        <v>0.0</v>
      </c>
      <c r="AA455" s="184">
        <v>0.0</v>
      </c>
      <c r="AB455" s="184">
        <v>0.0</v>
      </c>
      <c r="AC455" s="184">
        <v>0.0</v>
      </c>
      <c r="AD455" s="184">
        <v>0.0</v>
      </c>
      <c r="AE455" s="184">
        <v>0.0</v>
      </c>
      <c r="AF455" s="184">
        <v>0.0</v>
      </c>
      <c r="AG455" s="125">
        <f t="shared" ref="AG455:AG460" si="110">SUM(B455:AF455)</f>
        <v>0</v>
      </c>
    </row>
    <row r="456" outlineLevel="1">
      <c r="A456" s="222" t="s">
        <v>501</v>
      </c>
      <c r="B456" s="186">
        <v>0.0</v>
      </c>
      <c r="C456" s="186">
        <v>0.0</v>
      </c>
      <c r="D456" s="186">
        <v>0.0</v>
      </c>
      <c r="E456" s="186">
        <v>0.0</v>
      </c>
      <c r="F456" s="186">
        <v>0.0</v>
      </c>
      <c r="G456" s="186">
        <v>0.0</v>
      </c>
      <c r="H456" s="186">
        <v>0.0</v>
      </c>
      <c r="I456" s="184">
        <v>0.0</v>
      </c>
      <c r="J456" s="184">
        <v>0.0</v>
      </c>
      <c r="K456" s="184">
        <v>0.0</v>
      </c>
      <c r="L456" s="184">
        <v>0.0</v>
      </c>
      <c r="M456" s="184">
        <v>0.0</v>
      </c>
      <c r="N456" s="184">
        <v>0.0</v>
      </c>
      <c r="O456" s="184">
        <v>0.0</v>
      </c>
      <c r="P456" s="184">
        <v>0.0</v>
      </c>
      <c r="Q456" s="184">
        <v>0.0</v>
      </c>
      <c r="R456" s="184">
        <v>0.0</v>
      </c>
      <c r="S456" s="184">
        <v>0.0</v>
      </c>
      <c r="T456" s="184">
        <v>0.0</v>
      </c>
      <c r="U456" s="184">
        <v>0.0</v>
      </c>
      <c r="V456" s="184">
        <v>0.0</v>
      </c>
      <c r="W456" s="184">
        <v>0.0</v>
      </c>
      <c r="X456" s="184">
        <v>0.0</v>
      </c>
      <c r="Y456" s="184">
        <v>0.0</v>
      </c>
      <c r="Z456" s="184">
        <v>0.0</v>
      </c>
      <c r="AA456" s="184">
        <v>0.0</v>
      </c>
      <c r="AB456" s="184">
        <v>0.0</v>
      </c>
      <c r="AC456" s="184">
        <v>0.0</v>
      </c>
      <c r="AD456" s="184">
        <v>0.0</v>
      </c>
      <c r="AE456" s="184">
        <v>0.0</v>
      </c>
      <c r="AF456" s="184">
        <v>0.0</v>
      </c>
      <c r="AG456" s="125">
        <f t="shared" si="110"/>
        <v>0</v>
      </c>
    </row>
    <row r="457" outlineLevel="1">
      <c r="A457" s="222" t="s">
        <v>502</v>
      </c>
      <c r="B457" s="186">
        <v>0.0</v>
      </c>
      <c r="C457" s="186">
        <v>0.0</v>
      </c>
      <c r="D457" s="186">
        <v>0.0</v>
      </c>
      <c r="E457" s="186">
        <v>4.0</v>
      </c>
      <c r="F457" s="186">
        <v>0.0</v>
      </c>
      <c r="G457" s="186">
        <v>0.0</v>
      </c>
      <c r="H457" s="186">
        <v>0.0</v>
      </c>
      <c r="I457" s="184">
        <v>0.0</v>
      </c>
      <c r="J457" s="184">
        <v>0.0</v>
      </c>
      <c r="K457" s="184">
        <v>0.0</v>
      </c>
      <c r="L457" s="184">
        <v>0.0</v>
      </c>
      <c r="M457" s="184">
        <v>0.0</v>
      </c>
      <c r="N457" s="184">
        <v>0.0</v>
      </c>
      <c r="O457" s="184">
        <v>0.0</v>
      </c>
      <c r="P457" s="184">
        <v>0.0</v>
      </c>
      <c r="Q457" s="184">
        <v>0.0</v>
      </c>
      <c r="R457" s="184">
        <v>0.0</v>
      </c>
      <c r="S457" s="184">
        <v>0.0</v>
      </c>
      <c r="T457" s="184">
        <v>0.0</v>
      </c>
      <c r="U457" s="184">
        <v>0.0</v>
      </c>
      <c r="V457" s="184">
        <v>0.0</v>
      </c>
      <c r="W457" s="184">
        <v>0.0</v>
      </c>
      <c r="X457" s="184">
        <v>0.0</v>
      </c>
      <c r="Y457" s="184">
        <v>0.0</v>
      </c>
      <c r="Z457" s="184">
        <v>0.0</v>
      </c>
      <c r="AA457" s="184">
        <v>0.0</v>
      </c>
      <c r="AB457" s="184">
        <v>0.0</v>
      </c>
      <c r="AC457" s="184">
        <v>0.0</v>
      </c>
      <c r="AD457" s="184">
        <v>0.0</v>
      </c>
      <c r="AE457" s="184">
        <v>0.0</v>
      </c>
      <c r="AF457" s="184">
        <v>0.0</v>
      </c>
      <c r="AG457" s="125">
        <f t="shared" si="110"/>
        <v>4</v>
      </c>
    </row>
    <row r="458" outlineLevel="1">
      <c r="A458" s="222" t="s">
        <v>503</v>
      </c>
      <c r="B458" s="186">
        <v>0.0</v>
      </c>
      <c r="C458" s="186">
        <v>0.0</v>
      </c>
      <c r="D458" s="186">
        <v>0.0</v>
      </c>
      <c r="E458" s="186">
        <v>0.0</v>
      </c>
      <c r="F458" s="186">
        <v>0.0</v>
      </c>
      <c r="G458" s="186">
        <v>0.0</v>
      </c>
      <c r="H458" s="186">
        <v>0.0</v>
      </c>
      <c r="I458" s="184">
        <v>0.0</v>
      </c>
      <c r="J458" s="184">
        <v>0.0</v>
      </c>
      <c r="K458" s="184">
        <v>0.0</v>
      </c>
      <c r="L458" s="184">
        <v>0.0</v>
      </c>
      <c r="M458" s="184">
        <v>0.0</v>
      </c>
      <c r="N458" s="184">
        <v>0.0</v>
      </c>
      <c r="O458" s="184">
        <v>0.0</v>
      </c>
      <c r="P458" s="184">
        <v>0.0</v>
      </c>
      <c r="Q458" s="184">
        <v>0.0</v>
      </c>
      <c r="R458" s="184">
        <v>0.0</v>
      </c>
      <c r="S458" s="184">
        <v>0.0</v>
      </c>
      <c r="T458" s="184">
        <v>0.0</v>
      </c>
      <c r="U458" s="184">
        <v>0.0</v>
      </c>
      <c r="V458" s="184">
        <v>0.0</v>
      </c>
      <c r="W458" s="184">
        <v>0.0</v>
      </c>
      <c r="X458" s="184">
        <v>0.0</v>
      </c>
      <c r="Y458" s="184">
        <v>0.0</v>
      </c>
      <c r="Z458" s="184">
        <v>0.0</v>
      </c>
      <c r="AA458" s="184">
        <v>0.0</v>
      </c>
      <c r="AB458" s="184">
        <v>0.0</v>
      </c>
      <c r="AC458" s="184">
        <v>0.0</v>
      </c>
      <c r="AD458" s="184">
        <v>0.0</v>
      </c>
      <c r="AE458" s="184">
        <v>0.0</v>
      </c>
      <c r="AF458" s="184">
        <v>0.0</v>
      </c>
      <c r="AG458" s="125">
        <f t="shared" si="110"/>
        <v>0</v>
      </c>
    </row>
    <row r="459" outlineLevel="1">
      <c r="A459" s="222" t="s">
        <v>504</v>
      </c>
      <c r="B459" s="186">
        <v>0.0</v>
      </c>
      <c r="C459" s="186">
        <v>0.0</v>
      </c>
      <c r="D459" s="186">
        <v>0.0</v>
      </c>
      <c r="E459" s="186">
        <v>0.0</v>
      </c>
      <c r="F459" s="186">
        <v>0.0</v>
      </c>
      <c r="G459" s="186">
        <v>0.0</v>
      </c>
      <c r="H459" s="186">
        <v>0.0</v>
      </c>
      <c r="I459" s="184">
        <v>0.0</v>
      </c>
      <c r="J459" s="184">
        <v>0.0</v>
      </c>
      <c r="K459" s="184">
        <v>0.0</v>
      </c>
      <c r="L459" s="184">
        <v>0.0</v>
      </c>
      <c r="M459" s="184">
        <v>0.0</v>
      </c>
      <c r="N459" s="184">
        <v>0.0</v>
      </c>
      <c r="O459" s="184">
        <v>0.0</v>
      </c>
      <c r="P459" s="184">
        <v>0.0</v>
      </c>
      <c r="Q459" s="184">
        <v>0.0</v>
      </c>
      <c r="R459" s="184">
        <v>0.0</v>
      </c>
      <c r="S459" s="184">
        <v>0.0</v>
      </c>
      <c r="T459" s="184">
        <v>0.0</v>
      </c>
      <c r="U459" s="184">
        <v>0.0</v>
      </c>
      <c r="V459" s="184">
        <v>0.0</v>
      </c>
      <c r="W459" s="184">
        <v>0.0</v>
      </c>
      <c r="X459" s="184">
        <v>0.0</v>
      </c>
      <c r="Y459" s="184">
        <v>0.0</v>
      </c>
      <c r="Z459" s="184">
        <v>0.0</v>
      </c>
      <c r="AA459" s="184">
        <v>0.0</v>
      </c>
      <c r="AB459" s="184">
        <v>0.0</v>
      </c>
      <c r="AC459" s="184">
        <v>0.0</v>
      </c>
      <c r="AD459" s="184">
        <v>0.0</v>
      </c>
      <c r="AE459" s="184">
        <v>0.0</v>
      </c>
      <c r="AF459" s="184">
        <v>0.0</v>
      </c>
      <c r="AG459" s="242">
        <f t="shared" si="110"/>
        <v>0</v>
      </c>
    </row>
    <row r="460" outlineLevel="1">
      <c r="A460" s="222" t="s">
        <v>505</v>
      </c>
      <c r="B460" s="186">
        <v>0.0</v>
      </c>
      <c r="C460" s="186">
        <v>0.0</v>
      </c>
      <c r="D460" s="186">
        <v>0.0</v>
      </c>
      <c r="E460" s="186">
        <v>0.0</v>
      </c>
      <c r="F460" s="186">
        <v>0.0</v>
      </c>
      <c r="G460" s="186">
        <v>0.0</v>
      </c>
      <c r="H460" s="186">
        <v>0.0</v>
      </c>
      <c r="I460" s="184">
        <v>0.0</v>
      </c>
      <c r="J460" s="184">
        <v>0.0</v>
      </c>
      <c r="K460" s="184">
        <v>0.0</v>
      </c>
      <c r="L460" s="184">
        <v>0.0</v>
      </c>
      <c r="M460" s="184">
        <v>0.0</v>
      </c>
      <c r="N460" s="184">
        <v>0.0</v>
      </c>
      <c r="O460" s="184">
        <v>0.0</v>
      </c>
      <c r="P460" s="184">
        <v>0.0</v>
      </c>
      <c r="Q460" s="184">
        <v>0.0</v>
      </c>
      <c r="R460" s="184">
        <v>0.0</v>
      </c>
      <c r="S460" s="184">
        <v>0.0</v>
      </c>
      <c r="T460" s="184">
        <v>0.0</v>
      </c>
      <c r="U460" s="184">
        <v>0.0</v>
      </c>
      <c r="V460" s="184">
        <v>0.0</v>
      </c>
      <c r="W460" s="184">
        <v>0.0</v>
      </c>
      <c r="X460" s="184">
        <v>0.0</v>
      </c>
      <c r="Y460" s="184">
        <v>0.0</v>
      </c>
      <c r="Z460" s="184">
        <v>0.0</v>
      </c>
      <c r="AA460" s="184">
        <v>0.0</v>
      </c>
      <c r="AB460" s="184">
        <v>0.0</v>
      </c>
      <c r="AC460" s="184">
        <v>0.0</v>
      </c>
      <c r="AD460" s="184">
        <v>0.0</v>
      </c>
      <c r="AE460" s="184">
        <v>0.0</v>
      </c>
      <c r="AF460" s="184">
        <v>0.0</v>
      </c>
      <c r="AG460" s="242">
        <f t="shared" si="110"/>
        <v>0</v>
      </c>
    </row>
    <row r="461" outlineLevel="1">
      <c r="A461" s="225" t="s">
        <v>506</v>
      </c>
      <c r="B461" s="186">
        <v>0.0</v>
      </c>
      <c r="C461" s="186">
        <v>0.0</v>
      </c>
      <c r="D461" s="186">
        <v>0.0</v>
      </c>
      <c r="E461" s="186">
        <v>0.0</v>
      </c>
      <c r="F461" s="186">
        <v>0.0</v>
      </c>
      <c r="G461" s="186">
        <v>0.0</v>
      </c>
      <c r="H461" s="186">
        <v>0.0</v>
      </c>
      <c r="I461" s="184">
        <v>0.0</v>
      </c>
      <c r="J461" s="184">
        <v>0.0</v>
      </c>
      <c r="K461" s="184">
        <v>0.0</v>
      </c>
      <c r="L461" s="184">
        <v>0.0</v>
      </c>
      <c r="M461" s="184">
        <v>0.0</v>
      </c>
      <c r="N461" s="184">
        <v>0.0</v>
      </c>
      <c r="O461" s="184">
        <v>0.0</v>
      </c>
      <c r="P461" s="184">
        <v>0.0</v>
      </c>
      <c r="Q461" s="184">
        <v>0.0</v>
      </c>
      <c r="R461" s="184">
        <v>0.0</v>
      </c>
      <c r="S461" s="184">
        <v>0.0</v>
      </c>
      <c r="T461" s="184">
        <v>0.0</v>
      </c>
      <c r="U461" s="184">
        <v>0.0</v>
      </c>
      <c r="V461" s="184">
        <v>0.0</v>
      </c>
      <c r="W461" s="184">
        <v>0.0</v>
      </c>
      <c r="X461" s="184">
        <v>0.0</v>
      </c>
      <c r="Y461" s="184">
        <v>0.0</v>
      </c>
      <c r="Z461" s="184">
        <v>0.0</v>
      </c>
      <c r="AA461" s="184">
        <v>0.0</v>
      </c>
      <c r="AB461" s="184">
        <v>0.0</v>
      </c>
      <c r="AC461" s="184">
        <v>0.0</v>
      </c>
      <c r="AD461" s="184">
        <v>0.0</v>
      </c>
      <c r="AE461" s="184">
        <v>0.0</v>
      </c>
      <c r="AF461" s="184">
        <v>0.0</v>
      </c>
      <c r="AG461" s="242"/>
    </row>
    <row r="462" outlineLevel="1">
      <c r="A462" s="225" t="s">
        <v>507</v>
      </c>
      <c r="B462" s="186">
        <v>0.0</v>
      </c>
      <c r="C462" s="186">
        <v>0.0</v>
      </c>
      <c r="D462" s="186">
        <v>0.0</v>
      </c>
      <c r="E462" s="186">
        <v>0.0</v>
      </c>
      <c r="F462" s="186">
        <v>0.0</v>
      </c>
      <c r="G462" s="186">
        <v>0.0</v>
      </c>
      <c r="H462" s="186">
        <v>0.0</v>
      </c>
      <c r="I462" s="184">
        <v>0.0</v>
      </c>
      <c r="J462" s="184">
        <v>0.0</v>
      </c>
      <c r="K462" s="184">
        <v>0.0</v>
      </c>
      <c r="L462" s="184">
        <v>0.0</v>
      </c>
      <c r="M462" s="184">
        <v>0.0</v>
      </c>
      <c r="N462" s="184">
        <v>0.0</v>
      </c>
      <c r="O462" s="184">
        <v>0.0</v>
      </c>
      <c r="P462" s="184">
        <v>0.0</v>
      </c>
      <c r="Q462" s="184">
        <v>0.0</v>
      </c>
      <c r="R462" s="184">
        <v>0.0</v>
      </c>
      <c r="S462" s="184">
        <v>0.0</v>
      </c>
      <c r="T462" s="184">
        <v>0.0</v>
      </c>
      <c r="U462" s="184">
        <v>0.0</v>
      </c>
      <c r="V462" s="184">
        <v>0.0</v>
      </c>
      <c r="W462" s="184">
        <v>0.0</v>
      </c>
      <c r="X462" s="184">
        <v>0.0</v>
      </c>
      <c r="Y462" s="184">
        <v>0.0</v>
      </c>
      <c r="Z462" s="184">
        <v>0.0</v>
      </c>
      <c r="AA462" s="184">
        <v>0.0</v>
      </c>
      <c r="AB462" s="184">
        <v>0.0</v>
      </c>
      <c r="AC462" s="184">
        <v>0.0</v>
      </c>
      <c r="AD462" s="184">
        <v>0.0</v>
      </c>
      <c r="AE462" s="184">
        <v>0.0</v>
      </c>
      <c r="AF462" s="184">
        <v>0.0</v>
      </c>
      <c r="AG462" s="242"/>
    </row>
    <row r="463" outlineLevel="1">
      <c r="A463" s="225" t="s">
        <v>508</v>
      </c>
      <c r="B463" s="186">
        <v>0.0</v>
      </c>
      <c r="C463" s="186">
        <v>0.0</v>
      </c>
      <c r="D463" s="186">
        <v>0.0</v>
      </c>
      <c r="E463" s="186">
        <v>0.0</v>
      </c>
      <c r="F463" s="186">
        <v>0.0</v>
      </c>
      <c r="G463" s="186">
        <v>0.0</v>
      </c>
      <c r="H463" s="186">
        <v>0.0</v>
      </c>
      <c r="I463" s="184">
        <v>0.0</v>
      </c>
      <c r="J463" s="184">
        <v>0.0</v>
      </c>
      <c r="K463" s="184">
        <v>0.0</v>
      </c>
      <c r="L463" s="184">
        <v>0.0</v>
      </c>
      <c r="M463" s="184">
        <v>0.0</v>
      </c>
      <c r="N463" s="184">
        <v>0.0</v>
      </c>
      <c r="O463" s="184">
        <v>0.0</v>
      </c>
      <c r="P463" s="184">
        <v>0.0</v>
      </c>
      <c r="Q463" s="184">
        <v>0.0</v>
      </c>
      <c r="R463" s="184">
        <v>0.0</v>
      </c>
      <c r="S463" s="184">
        <v>0.0</v>
      </c>
      <c r="T463" s="184">
        <v>0.0</v>
      </c>
      <c r="U463" s="184">
        <v>0.0</v>
      </c>
      <c r="V463" s="184">
        <v>0.0</v>
      </c>
      <c r="W463" s="184">
        <v>0.0</v>
      </c>
      <c r="X463" s="184">
        <v>0.0</v>
      </c>
      <c r="Y463" s="184">
        <v>0.0</v>
      </c>
      <c r="Z463" s="184">
        <v>0.0</v>
      </c>
      <c r="AA463" s="184">
        <v>0.0</v>
      </c>
      <c r="AB463" s="184">
        <v>0.0</v>
      </c>
      <c r="AC463" s="184">
        <v>0.0</v>
      </c>
      <c r="AD463" s="184">
        <v>0.0</v>
      </c>
      <c r="AE463" s="184">
        <v>0.0</v>
      </c>
      <c r="AF463" s="184">
        <v>0.0</v>
      </c>
      <c r="AG463" s="242"/>
    </row>
    <row r="464" outlineLevel="1">
      <c r="A464" s="225" t="s">
        <v>509</v>
      </c>
      <c r="B464" s="186">
        <v>0.0</v>
      </c>
      <c r="C464" s="186">
        <v>0.0</v>
      </c>
      <c r="D464" s="186">
        <v>0.0</v>
      </c>
      <c r="E464" s="186">
        <v>0.0</v>
      </c>
      <c r="F464" s="186">
        <v>0.0</v>
      </c>
      <c r="G464" s="186">
        <v>0.0</v>
      </c>
      <c r="H464" s="186">
        <v>0.0</v>
      </c>
      <c r="I464" s="184">
        <v>0.0</v>
      </c>
      <c r="J464" s="184">
        <v>0.0</v>
      </c>
      <c r="K464" s="184">
        <v>0.0</v>
      </c>
      <c r="L464" s="184">
        <v>0.0</v>
      </c>
      <c r="M464" s="184">
        <v>0.0</v>
      </c>
      <c r="N464" s="184">
        <v>0.0</v>
      </c>
      <c r="O464" s="184">
        <v>0.0</v>
      </c>
      <c r="P464" s="184">
        <v>0.0</v>
      </c>
      <c r="Q464" s="184">
        <v>0.0</v>
      </c>
      <c r="R464" s="184">
        <v>0.0</v>
      </c>
      <c r="S464" s="184">
        <v>0.0</v>
      </c>
      <c r="T464" s="184">
        <v>0.0</v>
      </c>
      <c r="U464" s="184">
        <v>0.0</v>
      </c>
      <c r="V464" s="184">
        <v>0.0</v>
      </c>
      <c r="W464" s="184">
        <v>0.0</v>
      </c>
      <c r="X464" s="184">
        <v>0.0</v>
      </c>
      <c r="Y464" s="184">
        <v>0.0</v>
      </c>
      <c r="Z464" s="184">
        <v>0.0</v>
      </c>
      <c r="AA464" s="184">
        <v>0.0</v>
      </c>
      <c r="AB464" s="184">
        <v>0.0</v>
      </c>
      <c r="AC464" s="184">
        <v>0.0</v>
      </c>
      <c r="AD464" s="184">
        <v>0.0</v>
      </c>
      <c r="AE464" s="184">
        <v>0.0</v>
      </c>
      <c r="AF464" s="184">
        <v>0.0</v>
      </c>
      <c r="AG464" s="242"/>
    </row>
    <row r="465">
      <c r="A465" s="222" t="s">
        <v>510</v>
      </c>
      <c r="B465" s="243"/>
      <c r="C465" s="243"/>
      <c r="D465" s="243"/>
      <c r="E465" s="243"/>
      <c r="F465" s="243"/>
      <c r="G465" s="243"/>
      <c r="H465" s="243"/>
      <c r="I465" s="234"/>
      <c r="J465" s="234"/>
      <c r="K465" s="234"/>
      <c r="L465" s="234"/>
      <c r="M465" s="234"/>
      <c r="N465" s="234"/>
      <c r="O465" s="234"/>
      <c r="P465" s="234"/>
      <c r="Q465" s="234"/>
      <c r="R465" s="234"/>
      <c r="S465" s="234"/>
      <c r="T465" s="234"/>
      <c r="U465" s="234"/>
      <c r="V465" s="234"/>
      <c r="W465" s="234"/>
      <c r="X465" s="234"/>
      <c r="Y465" s="234"/>
      <c r="Z465" s="234"/>
      <c r="AA465" s="234"/>
      <c r="AB465" s="234"/>
      <c r="AC465" s="234"/>
      <c r="AD465" s="234"/>
      <c r="AE465" s="234"/>
      <c r="AF465" s="234"/>
      <c r="AG465" s="177"/>
    </row>
    <row r="466" outlineLevel="1">
      <c r="A466" s="222" t="s">
        <v>511</v>
      </c>
      <c r="B466" s="186">
        <v>0.0</v>
      </c>
      <c r="C466" s="186">
        <v>0.0</v>
      </c>
      <c r="D466" s="186">
        <v>0.0</v>
      </c>
      <c r="E466" s="186">
        <v>0.0</v>
      </c>
      <c r="F466" s="186">
        <v>0.0</v>
      </c>
      <c r="G466" s="186">
        <v>0.0</v>
      </c>
      <c r="H466" s="186">
        <v>2.0</v>
      </c>
      <c r="I466" s="184">
        <v>3.0</v>
      </c>
      <c r="J466" s="184">
        <v>0.0</v>
      </c>
      <c r="K466" s="184">
        <v>0.0</v>
      </c>
      <c r="L466" s="184">
        <v>0.0</v>
      </c>
      <c r="M466" s="184">
        <v>0.0</v>
      </c>
      <c r="N466" s="184">
        <v>0.0</v>
      </c>
      <c r="O466" s="184">
        <v>0.0</v>
      </c>
      <c r="P466" s="184">
        <v>0.0</v>
      </c>
      <c r="Q466" s="184">
        <v>0.0</v>
      </c>
      <c r="R466" s="184">
        <v>0.0</v>
      </c>
      <c r="S466" s="184">
        <v>0.0</v>
      </c>
      <c r="T466" s="184">
        <v>0.0</v>
      </c>
      <c r="U466" s="184">
        <v>0.0</v>
      </c>
      <c r="V466" s="184">
        <v>0.0</v>
      </c>
      <c r="W466" s="184">
        <v>0.0</v>
      </c>
      <c r="X466" s="184">
        <v>0.0</v>
      </c>
      <c r="Y466" s="184">
        <v>0.0</v>
      </c>
      <c r="Z466" s="184">
        <v>0.0</v>
      </c>
      <c r="AA466" s="184">
        <v>0.0</v>
      </c>
      <c r="AB466" s="184">
        <v>0.0</v>
      </c>
      <c r="AC466" s="184">
        <v>0.0</v>
      </c>
      <c r="AD466" s="184">
        <v>0.0</v>
      </c>
      <c r="AE466" s="184">
        <v>0.0</v>
      </c>
      <c r="AF466" s="184">
        <v>0.0</v>
      </c>
      <c r="AG466" s="125">
        <f t="shared" ref="AG466:AG470" si="111">SUM(B466:AF466)</f>
        <v>5</v>
      </c>
    </row>
    <row r="467" outlineLevel="1">
      <c r="A467" s="222" t="s">
        <v>512</v>
      </c>
      <c r="B467" s="186">
        <v>0.0</v>
      </c>
      <c r="C467" s="186">
        <v>0.0</v>
      </c>
      <c r="D467" s="186">
        <v>0.0</v>
      </c>
      <c r="E467" s="186">
        <v>0.0</v>
      </c>
      <c r="F467" s="186">
        <v>0.0</v>
      </c>
      <c r="G467" s="186">
        <v>0.0</v>
      </c>
      <c r="H467" s="186">
        <v>0.0</v>
      </c>
      <c r="I467" s="184">
        <v>0.0</v>
      </c>
      <c r="J467" s="184">
        <v>0.0</v>
      </c>
      <c r="K467" s="184">
        <v>0.0</v>
      </c>
      <c r="L467" s="184">
        <v>0.0</v>
      </c>
      <c r="M467" s="184">
        <v>0.0</v>
      </c>
      <c r="N467" s="184">
        <v>0.0</v>
      </c>
      <c r="O467" s="184">
        <v>0.0</v>
      </c>
      <c r="P467" s="184">
        <v>0.0</v>
      </c>
      <c r="Q467" s="184">
        <v>0.0</v>
      </c>
      <c r="R467" s="184">
        <v>0.0</v>
      </c>
      <c r="S467" s="184">
        <v>0.0</v>
      </c>
      <c r="T467" s="184">
        <v>0.0</v>
      </c>
      <c r="U467" s="184">
        <v>0.0</v>
      </c>
      <c r="V467" s="184">
        <v>0.0</v>
      </c>
      <c r="W467" s="184">
        <v>0.0</v>
      </c>
      <c r="X467" s="184">
        <v>0.0</v>
      </c>
      <c r="Y467" s="184">
        <v>0.0</v>
      </c>
      <c r="Z467" s="184">
        <v>0.0</v>
      </c>
      <c r="AA467" s="184">
        <v>0.0</v>
      </c>
      <c r="AB467" s="184">
        <v>0.0</v>
      </c>
      <c r="AC467" s="184">
        <v>0.0</v>
      </c>
      <c r="AD467" s="184">
        <v>0.0</v>
      </c>
      <c r="AE467" s="184">
        <v>0.0</v>
      </c>
      <c r="AF467" s="184">
        <v>0.0</v>
      </c>
      <c r="AG467" s="125">
        <f t="shared" si="111"/>
        <v>0</v>
      </c>
    </row>
    <row r="468" outlineLevel="1">
      <c r="A468" s="222" t="s">
        <v>499</v>
      </c>
      <c r="B468" s="186">
        <v>0.0</v>
      </c>
      <c r="C468" s="186">
        <v>0.0</v>
      </c>
      <c r="D468" s="186">
        <v>0.0</v>
      </c>
      <c r="E468" s="186">
        <v>2.0</v>
      </c>
      <c r="F468" s="186">
        <v>0.0</v>
      </c>
      <c r="G468" s="186">
        <v>1.0</v>
      </c>
      <c r="H468" s="186">
        <v>0.0</v>
      </c>
      <c r="I468" s="184">
        <v>12.0</v>
      </c>
      <c r="J468" s="184">
        <v>0.0</v>
      </c>
      <c r="K468" s="184">
        <v>0.0</v>
      </c>
      <c r="L468" s="184">
        <v>0.0</v>
      </c>
      <c r="M468" s="184">
        <v>0.0</v>
      </c>
      <c r="N468" s="184">
        <v>1.0</v>
      </c>
      <c r="O468" s="184">
        <v>0.0</v>
      </c>
      <c r="P468" s="184">
        <v>0.0</v>
      </c>
      <c r="Q468" s="184">
        <v>0.0</v>
      </c>
      <c r="R468" s="184">
        <v>0.0</v>
      </c>
      <c r="S468" s="184">
        <v>0.0</v>
      </c>
      <c r="T468" s="184">
        <v>0.0</v>
      </c>
      <c r="U468" s="184">
        <v>0.0</v>
      </c>
      <c r="V468" s="184">
        <v>0.0</v>
      </c>
      <c r="W468" s="184">
        <v>0.0</v>
      </c>
      <c r="X468" s="184">
        <v>0.0</v>
      </c>
      <c r="Y468" s="184">
        <v>0.0</v>
      </c>
      <c r="Z468" s="184">
        <v>0.0</v>
      </c>
      <c r="AA468" s="184">
        <v>0.0</v>
      </c>
      <c r="AB468" s="184">
        <v>1.0</v>
      </c>
      <c r="AC468" s="184">
        <v>0.0</v>
      </c>
      <c r="AD468" s="184">
        <v>0.0</v>
      </c>
      <c r="AE468" s="184">
        <v>0.0</v>
      </c>
      <c r="AF468" s="184">
        <v>0.0</v>
      </c>
      <c r="AG468" s="125">
        <f t="shared" si="111"/>
        <v>17</v>
      </c>
    </row>
    <row r="469">
      <c r="A469" s="226" t="s">
        <v>334</v>
      </c>
      <c r="B469" s="244">
        <v>0.0</v>
      </c>
      <c r="C469" s="244">
        <v>0.0</v>
      </c>
      <c r="D469" s="244">
        <v>0.0</v>
      </c>
      <c r="E469" s="244">
        <v>0.0</v>
      </c>
      <c r="F469" s="244">
        <v>0.0</v>
      </c>
      <c r="G469" s="244">
        <v>6.0</v>
      </c>
      <c r="H469" s="244">
        <v>0.0</v>
      </c>
      <c r="I469" s="244">
        <v>2.0</v>
      </c>
      <c r="J469" s="244">
        <v>3.0</v>
      </c>
      <c r="K469" s="244">
        <v>0.0</v>
      </c>
      <c r="L469" s="244">
        <v>0.0</v>
      </c>
      <c r="M469" s="244">
        <v>0.0</v>
      </c>
      <c r="N469" s="244">
        <v>5.0</v>
      </c>
      <c r="O469" s="244">
        <v>0.0</v>
      </c>
      <c r="P469" s="245">
        <f t="shared" ref="P469:AF469" si="112">P440+P441+P455+P456+P446+P447+P461+P462</f>
        <v>1</v>
      </c>
      <c r="Q469" s="245">
        <f t="shared" si="112"/>
        <v>0</v>
      </c>
      <c r="R469" s="245">
        <f t="shared" si="112"/>
        <v>0</v>
      </c>
      <c r="S469" s="245">
        <f t="shared" si="112"/>
        <v>0</v>
      </c>
      <c r="T469" s="245">
        <f t="shared" si="112"/>
        <v>0</v>
      </c>
      <c r="U469" s="245">
        <f t="shared" si="112"/>
        <v>0</v>
      </c>
      <c r="V469" s="245">
        <f t="shared" si="112"/>
        <v>0</v>
      </c>
      <c r="W469" s="245">
        <f t="shared" si="112"/>
        <v>0</v>
      </c>
      <c r="X469" s="245">
        <f t="shared" si="112"/>
        <v>0</v>
      </c>
      <c r="Y469" s="245">
        <f t="shared" si="112"/>
        <v>0</v>
      </c>
      <c r="Z469" s="245">
        <f t="shared" si="112"/>
        <v>0</v>
      </c>
      <c r="AA469" s="245">
        <f t="shared" si="112"/>
        <v>0</v>
      </c>
      <c r="AB469" s="245">
        <f t="shared" si="112"/>
        <v>1</v>
      </c>
      <c r="AC469" s="245">
        <f t="shared" si="112"/>
        <v>0</v>
      </c>
      <c r="AD469" s="245">
        <f t="shared" si="112"/>
        <v>0</v>
      </c>
      <c r="AE469" s="245">
        <f t="shared" si="112"/>
        <v>0</v>
      </c>
      <c r="AF469" s="245">
        <f t="shared" si="112"/>
        <v>0</v>
      </c>
      <c r="AG469" s="125">
        <f t="shared" si="111"/>
        <v>18</v>
      </c>
    </row>
    <row r="470">
      <c r="A470" s="226" t="s">
        <v>335</v>
      </c>
      <c r="B470" s="244">
        <v>0.0</v>
      </c>
      <c r="C470" s="244">
        <v>0.0</v>
      </c>
      <c r="D470" s="244">
        <v>1.0</v>
      </c>
      <c r="E470" s="244">
        <v>4.0</v>
      </c>
      <c r="F470" s="244">
        <v>0.0</v>
      </c>
      <c r="G470" s="244">
        <v>8.0</v>
      </c>
      <c r="H470" s="244">
        <v>0.0</v>
      </c>
      <c r="I470" s="244">
        <v>7.0</v>
      </c>
      <c r="J470" s="244">
        <v>2.0</v>
      </c>
      <c r="K470" s="244">
        <v>0.0</v>
      </c>
      <c r="L470" s="244">
        <v>0.0</v>
      </c>
      <c r="M470" s="244">
        <v>0.0</v>
      </c>
      <c r="N470" s="244">
        <v>6.0</v>
      </c>
      <c r="O470" s="244">
        <v>0.0</v>
      </c>
      <c r="P470" s="245">
        <f t="shared" ref="P470:AF470" si="113">+P442+P443+P457+P458+P448+P449+P463+P464</f>
        <v>2</v>
      </c>
      <c r="Q470" s="245">
        <f t="shared" si="113"/>
        <v>0</v>
      </c>
      <c r="R470" s="245">
        <f t="shared" si="113"/>
        <v>0</v>
      </c>
      <c r="S470" s="245">
        <f t="shared" si="113"/>
        <v>0</v>
      </c>
      <c r="T470" s="245">
        <f t="shared" si="113"/>
        <v>0</v>
      </c>
      <c r="U470" s="245">
        <f t="shared" si="113"/>
        <v>0</v>
      </c>
      <c r="V470" s="245">
        <f t="shared" si="113"/>
        <v>0</v>
      </c>
      <c r="W470" s="245">
        <f t="shared" si="113"/>
        <v>0</v>
      </c>
      <c r="X470" s="245">
        <f t="shared" si="113"/>
        <v>0</v>
      </c>
      <c r="Y470" s="245">
        <f t="shared" si="113"/>
        <v>0</v>
      </c>
      <c r="Z470" s="245">
        <f t="shared" si="113"/>
        <v>0</v>
      </c>
      <c r="AA470" s="245">
        <f t="shared" si="113"/>
        <v>0</v>
      </c>
      <c r="AB470" s="245">
        <f t="shared" si="113"/>
        <v>9</v>
      </c>
      <c r="AC470" s="245">
        <f t="shared" si="113"/>
        <v>0</v>
      </c>
      <c r="AD470" s="245">
        <f t="shared" si="113"/>
        <v>0</v>
      </c>
      <c r="AE470" s="245">
        <f t="shared" si="113"/>
        <v>0</v>
      </c>
      <c r="AF470" s="245">
        <f t="shared" si="113"/>
        <v>0</v>
      </c>
      <c r="AG470" s="125">
        <f t="shared" si="111"/>
        <v>39</v>
      </c>
    </row>
    <row r="471">
      <c r="A471" s="127"/>
      <c r="B471" s="184"/>
      <c r="C471" s="195"/>
      <c r="D471" s="195"/>
      <c r="E471" s="195"/>
      <c r="F471" s="195"/>
      <c r="G471" s="195"/>
      <c r="H471" s="195"/>
      <c r="I471" s="195"/>
      <c r="J471" s="195"/>
      <c r="K471" s="195"/>
      <c r="L471" s="195"/>
      <c r="M471" s="195"/>
      <c r="N471" s="195"/>
      <c r="O471" s="195"/>
      <c r="P471" s="195"/>
      <c r="Q471" s="195"/>
      <c r="R471" s="195"/>
      <c r="S471" s="195"/>
      <c r="T471" s="195"/>
      <c r="U471" s="195"/>
      <c r="V471" s="195"/>
      <c r="W471" s="195"/>
      <c r="X471" s="195"/>
      <c r="Y471" s="195"/>
      <c r="Z471" s="195"/>
      <c r="AA471" s="195"/>
      <c r="AB471" s="195"/>
      <c r="AC471" s="180"/>
      <c r="AD471" s="195"/>
      <c r="AE471" s="195"/>
      <c r="AF471" s="195"/>
      <c r="AG471" s="216"/>
    </row>
    <row r="472">
      <c r="A472" s="222" t="s">
        <v>336</v>
      </c>
      <c r="B472" s="241"/>
      <c r="C472" s="241"/>
      <c r="D472" s="241"/>
      <c r="E472" s="241"/>
      <c r="F472" s="241"/>
      <c r="G472" s="241"/>
      <c r="H472" s="241"/>
      <c r="I472" s="241"/>
      <c r="J472" s="241"/>
      <c r="K472" s="241"/>
      <c r="L472" s="241"/>
      <c r="M472" s="241"/>
      <c r="N472" s="241"/>
      <c r="O472" s="241"/>
      <c r="P472" s="241"/>
      <c r="Q472" s="241"/>
      <c r="R472" s="241"/>
      <c r="S472" s="241"/>
      <c r="T472" s="241"/>
      <c r="U472" s="241"/>
      <c r="V472" s="241"/>
      <c r="W472" s="241"/>
      <c r="X472" s="241"/>
      <c r="Y472" s="241"/>
      <c r="Z472" s="241"/>
      <c r="AA472" s="241"/>
      <c r="AB472" s="241"/>
      <c r="AC472" s="241"/>
      <c r="AD472" s="241"/>
      <c r="AE472" s="241"/>
      <c r="AF472" s="241"/>
      <c r="AG472" s="177"/>
    </row>
    <row r="473" outlineLevel="1">
      <c r="A473" s="222" t="s">
        <v>337</v>
      </c>
      <c r="B473" s="184">
        <v>0.0</v>
      </c>
      <c r="C473" s="184">
        <v>0.0</v>
      </c>
      <c r="D473" s="184">
        <v>0.0</v>
      </c>
      <c r="E473" s="184">
        <v>0.0</v>
      </c>
      <c r="F473" s="184">
        <v>0.0</v>
      </c>
      <c r="G473" s="184">
        <v>8.0</v>
      </c>
      <c r="H473" s="184">
        <v>0.0</v>
      </c>
      <c r="I473" s="184">
        <v>1.0</v>
      </c>
      <c r="J473" s="184">
        <v>2.0</v>
      </c>
      <c r="K473" s="184">
        <v>0.0</v>
      </c>
      <c r="L473" s="184">
        <v>0.0</v>
      </c>
      <c r="M473" s="184">
        <v>0.0</v>
      </c>
      <c r="N473" s="184">
        <v>4.0</v>
      </c>
      <c r="O473" s="184">
        <v>6.0</v>
      </c>
      <c r="P473" s="184">
        <v>3.0</v>
      </c>
      <c r="Q473" s="184">
        <v>0.0</v>
      </c>
      <c r="R473" s="184">
        <v>0.0</v>
      </c>
      <c r="S473" s="184">
        <v>0.0</v>
      </c>
      <c r="T473" s="184">
        <v>0.0</v>
      </c>
      <c r="U473" s="184">
        <v>0.0</v>
      </c>
      <c r="V473" s="184">
        <v>0.0</v>
      </c>
      <c r="W473" s="184">
        <v>1.0</v>
      </c>
      <c r="X473" s="184">
        <v>0.0</v>
      </c>
      <c r="Y473" s="184">
        <v>3.0</v>
      </c>
      <c r="Z473" s="184">
        <v>0.0</v>
      </c>
      <c r="AA473" s="184">
        <v>0.0</v>
      </c>
      <c r="AB473" s="184">
        <v>8.0</v>
      </c>
      <c r="AC473" s="184">
        <v>0.0</v>
      </c>
      <c r="AD473" s="184">
        <v>0.0</v>
      </c>
      <c r="AE473" s="184">
        <v>6.0</v>
      </c>
      <c r="AF473" s="184">
        <v>1.0</v>
      </c>
      <c r="AG473" s="125">
        <f t="shared" ref="AG473:AG482" si="114">SUM(B473:AF473)</f>
        <v>43</v>
      </c>
    </row>
    <row r="474" outlineLevel="1">
      <c r="A474" s="222" t="s">
        <v>338</v>
      </c>
      <c r="B474" s="184">
        <v>0.0</v>
      </c>
      <c r="C474" s="184">
        <v>0.0</v>
      </c>
      <c r="D474" s="184">
        <v>0.0</v>
      </c>
      <c r="E474" s="184">
        <v>0.0</v>
      </c>
      <c r="F474" s="184">
        <v>0.0</v>
      </c>
      <c r="G474" s="184">
        <v>1.0</v>
      </c>
      <c r="H474" s="184">
        <v>0.0</v>
      </c>
      <c r="I474" s="184">
        <v>1.0</v>
      </c>
      <c r="J474" s="184">
        <v>0.0</v>
      </c>
      <c r="K474" s="184">
        <v>0.0</v>
      </c>
      <c r="L474" s="184">
        <v>0.0</v>
      </c>
      <c r="M474" s="184">
        <v>0.0</v>
      </c>
      <c r="N474" s="184">
        <v>3.0</v>
      </c>
      <c r="O474" s="184">
        <v>3.0</v>
      </c>
      <c r="P474" s="184">
        <v>0.0</v>
      </c>
      <c r="Q474" s="184">
        <v>0.0</v>
      </c>
      <c r="R474" s="184">
        <v>0.0</v>
      </c>
      <c r="S474" s="184">
        <v>0.0</v>
      </c>
      <c r="T474" s="184">
        <v>0.0</v>
      </c>
      <c r="U474" s="184">
        <v>0.0</v>
      </c>
      <c r="V474" s="184">
        <v>3.0</v>
      </c>
      <c r="W474" s="184">
        <v>0.0</v>
      </c>
      <c r="X474" s="184">
        <v>0.0</v>
      </c>
      <c r="Y474" s="184">
        <v>0.0</v>
      </c>
      <c r="Z474" s="184">
        <v>0.0</v>
      </c>
      <c r="AA474" s="184">
        <v>0.0</v>
      </c>
      <c r="AB474" s="184">
        <v>0.0</v>
      </c>
      <c r="AC474" s="184">
        <v>0.0</v>
      </c>
      <c r="AD474" s="184">
        <v>0.0</v>
      </c>
      <c r="AE474" s="184">
        <v>15.0</v>
      </c>
      <c r="AF474" s="184">
        <v>1.0</v>
      </c>
      <c r="AG474" s="125">
        <f t="shared" si="114"/>
        <v>27</v>
      </c>
    </row>
    <row r="475" outlineLevel="1">
      <c r="A475" s="222" t="s">
        <v>513</v>
      </c>
      <c r="B475" s="184">
        <v>0.0</v>
      </c>
      <c r="C475" s="184">
        <v>0.0</v>
      </c>
      <c r="D475" s="184">
        <v>0.0</v>
      </c>
      <c r="E475" s="184">
        <v>0.0</v>
      </c>
      <c r="F475" s="184">
        <v>0.0</v>
      </c>
      <c r="G475" s="184">
        <v>0.0</v>
      </c>
      <c r="H475" s="184">
        <v>0.0</v>
      </c>
      <c r="I475" s="184">
        <v>1.0</v>
      </c>
      <c r="J475" s="184">
        <v>0.0</v>
      </c>
      <c r="K475" s="184">
        <v>0.0</v>
      </c>
      <c r="L475" s="184">
        <v>0.0</v>
      </c>
      <c r="M475" s="184">
        <v>0.0</v>
      </c>
      <c r="N475" s="184">
        <v>0.0</v>
      </c>
      <c r="O475" s="184">
        <v>2.0</v>
      </c>
      <c r="P475" s="184">
        <v>1.0</v>
      </c>
      <c r="Q475" s="184">
        <v>0.0</v>
      </c>
      <c r="R475" s="184">
        <v>0.0</v>
      </c>
      <c r="S475" s="184">
        <v>0.0</v>
      </c>
      <c r="T475" s="184">
        <v>0.0</v>
      </c>
      <c r="U475" s="184">
        <v>0.0</v>
      </c>
      <c r="V475" s="184">
        <v>3.0</v>
      </c>
      <c r="W475" s="184">
        <v>1.0</v>
      </c>
      <c r="X475" s="184">
        <v>0.0</v>
      </c>
      <c r="Y475" s="184">
        <v>0.0</v>
      </c>
      <c r="Z475" s="184">
        <v>0.0</v>
      </c>
      <c r="AA475" s="184">
        <v>0.0</v>
      </c>
      <c r="AB475" s="184">
        <v>3.0</v>
      </c>
      <c r="AC475" s="184">
        <v>0.0</v>
      </c>
      <c r="AD475" s="184">
        <v>0.0</v>
      </c>
      <c r="AE475" s="184">
        <v>1.0</v>
      </c>
      <c r="AF475" s="184">
        <v>2.0</v>
      </c>
      <c r="AG475" s="125">
        <f t="shared" si="114"/>
        <v>14</v>
      </c>
    </row>
    <row r="476" outlineLevel="1">
      <c r="A476" s="222" t="s">
        <v>514</v>
      </c>
      <c r="B476" s="184">
        <v>0.0</v>
      </c>
      <c r="C476" s="184">
        <v>0.0</v>
      </c>
      <c r="D476" s="184">
        <v>0.0</v>
      </c>
      <c r="E476" s="184">
        <v>0.0</v>
      </c>
      <c r="F476" s="184">
        <v>0.0</v>
      </c>
      <c r="G476" s="184">
        <v>1.0</v>
      </c>
      <c r="H476" s="184">
        <v>0.0</v>
      </c>
      <c r="I476" s="184">
        <v>0.0</v>
      </c>
      <c r="J476" s="184">
        <v>0.0</v>
      </c>
      <c r="K476" s="184">
        <v>0.0</v>
      </c>
      <c r="L476" s="184">
        <v>0.0</v>
      </c>
      <c r="M476" s="184">
        <v>0.0</v>
      </c>
      <c r="N476" s="184">
        <v>0.0</v>
      </c>
      <c r="O476" s="184">
        <v>0.0</v>
      </c>
      <c r="P476" s="184">
        <v>0.0</v>
      </c>
      <c r="Q476" s="184">
        <v>0.0</v>
      </c>
      <c r="R476" s="184">
        <v>0.0</v>
      </c>
      <c r="S476" s="184">
        <v>0.0</v>
      </c>
      <c r="T476" s="184">
        <v>0.0</v>
      </c>
      <c r="U476" s="184">
        <v>0.0</v>
      </c>
      <c r="V476" s="184">
        <v>0.0</v>
      </c>
      <c r="W476" s="184">
        <v>0.0</v>
      </c>
      <c r="X476" s="184">
        <v>0.0</v>
      </c>
      <c r="Y476" s="184">
        <v>0.0</v>
      </c>
      <c r="Z476" s="184">
        <v>0.0</v>
      </c>
      <c r="AA476" s="184">
        <v>0.0</v>
      </c>
      <c r="AB476" s="184">
        <v>1.0</v>
      </c>
      <c r="AC476" s="184">
        <v>0.0</v>
      </c>
      <c r="AD476" s="184">
        <v>0.0</v>
      </c>
      <c r="AE476" s="184">
        <v>0.0</v>
      </c>
      <c r="AF476" s="184">
        <v>0.0</v>
      </c>
      <c r="AG476" s="125">
        <f t="shared" si="114"/>
        <v>2</v>
      </c>
    </row>
    <row r="477" outlineLevel="1">
      <c r="A477" s="222" t="s">
        <v>515</v>
      </c>
      <c r="B477" s="184">
        <v>0.0</v>
      </c>
      <c r="C477" s="184">
        <v>0.0</v>
      </c>
      <c r="D477" s="184">
        <v>0.0</v>
      </c>
      <c r="E477" s="184">
        <v>0.0</v>
      </c>
      <c r="F477" s="184">
        <v>0.0</v>
      </c>
      <c r="G477" s="184">
        <v>3.0</v>
      </c>
      <c r="H477" s="186">
        <v>0.0</v>
      </c>
      <c r="I477" s="184">
        <v>3.0</v>
      </c>
      <c r="J477" s="184">
        <v>2.0</v>
      </c>
      <c r="K477" s="184">
        <v>0.0</v>
      </c>
      <c r="L477" s="184">
        <v>0.0</v>
      </c>
      <c r="M477" s="184">
        <v>0.0</v>
      </c>
      <c r="N477" s="184">
        <v>1.0</v>
      </c>
      <c r="O477" s="184">
        <v>3.0</v>
      </c>
      <c r="P477" s="184">
        <v>16.0</v>
      </c>
      <c r="Q477" s="184">
        <v>0.0</v>
      </c>
      <c r="R477" s="184">
        <v>0.0</v>
      </c>
      <c r="S477" s="184">
        <v>0.0</v>
      </c>
      <c r="T477" s="184">
        <v>0.0</v>
      </c>
      <c r="U477" s="184">
        <v>0.0</v>
      </c>
      <c r="V477" s="184">
        <v>0.0</v>
      </c>
      <c r="W477" s="184">
        <v>5.0</v>
      </c>
      <c r="X477" s="184">
        <v>0.0</v>
      </c>
      <c r="Y477" s="184">
        <v>10.0</v>
      </c>
      <c r="Z477" s="184">
        <v>0.0</v>
      </c>
      <c r="AA477" s="184">
        <v>0.0</v>
      </c>
      <c r="AB477" s="184">
        <v>1.0</v>
      </c>
      <c r="AC477" s="184">
        <v>0.0</v>
      </c>
      <c r="AD477" s="184">
        <v>23.0</v>
      </c>
      <c r="AE477" s="184">
        <v>26.0</v>
      </c>
      <c r="AF477" s="184">
        <v>12.0</v>
      </c>
      <c r="AG477" s="125">
        <f t="shared" si="114"/>
        <v>105</v>
      </c>
    </row>
    <row r="478" outlineLevel="1">
      <c r="A478" s="222" t="s">
        <v>516</v>
      </c>
      <c r="B478" s="184">
        <v>0.0</v>
      </c>
      <c r="C478" s="184">
        <v>0.0</v>
      </c>
      <c r="D478" s="184">
        <v>0.0</v>
      </c>
      <c r="E478" s="184">
        <v>0.0</v>
      </c>
      <c r="F478" s="184">
        <v>0.0</v>
      </c>
      <c r="G478" s="184">
        <v>0.0</v>
      </c>
      <c r="H478" s="184">
        <v>0.0</v>
      </c>
      <c r="I478" s="184">
        <v>1.0</v>
      </c>
      <c r="J478" s="184">
        <v>0.0</v>
      </c>
      <c r="K478" s="184">
        <v>0.0</v>
      </c>
      <c r="L478" s="184">
        <v>0.0</v>
      </c>
      <c r="M478" s="184">
        <v>0.0</v>
      </c>
      <c r="N478" s="184">
        <v>0.0</v>
      </c>
      <c r="O478" s="184">
        <v>0.0</v>
      </c>
      <c r="P478" s="184">
        <v>2.0</v>
      </c>
      <c r="Q478" s="184">
        <v>0.0</v>
      </c>
      <c r="R478" s="184">
        <v>0.0</v>
      </c>
      <c r="S478" s="184">
        <v>0.0</v>
      </c>
      <c r="T478" s="184">
        <v>0.0</v>
      </c>
      <c r="U478" s="184">
        <v>0.0</v>
      </c>
      <c r="V478" s="184">
        <v>0.0</v>
      </c>
      <c r="W478" s="184">
        <v>0.0</v>
      </c>
      <c r="X478" s="184">
        <v>0.0</v>
      </c>
      <c r="Y478" s="184">
        <v>0.0</v>
      </c>
      <c r="Z478" s="184">
        <v>0.0</v>
      </c>
      <c r="AA478" s="184">
        <v>0.0</v>
      </c>
      <c r="AB478" s="184">
        <v>0.0</v>
      </c>
      <c r="AC478" s="184">
        <v>0.0</v>
      </c>
      <c r="AD478" s="184">
        <v>7.0</v>
      </c>
      <c r="AE478" s="184">
        <v>1.0</v>
      </c>
      <c r="AF478" s="184">
        <v>0.0</v>
      </c>
      <c r="AG478" s="125">
        <f t="shared" si="114"/>
        <v>11</v>
      </c>
    </row>
    <row r="479" outlineLevel="1">
      <c r="A479" s="222" t="s">
        <v>517</v>
      </c>
      <c r="B479" s="184">
        <v>0.0</v>
      </c>
      <c r="C479" s="184">
        <v>0.0</v>
      </c>
      <c r="D479" s="184">
        <v>1.0</v>
      </c>
      <c r="E479" s="184">
        <v>0.0</v>
      </c>
      <c r="F479" s="184">
        <v>0.0</v>
      </c>
      <c r="G479" s="184">
        <v>3.0</v>
      </c>
      <c r="H479" s="184">
        <v>0.0</v>
      </c>
      <c r="I479" s="184">
        <v>0.0</v>
      </c>
      <c r="J479" s="184">
        <v>0.0</v>
      </c>
      <c r="K479" s="184">
        <v>0.0</v>
      </c>
      <c r="L479" s="184">
        <v>0.0</v>
      </c>
      <c r="M479" s="184">
        <v>0.0</v>
      </c>
      <c r="N479" s="184">
        <v>0.0</v>
      </c>
      <c r="O479" s="184">
        <v>3.0</v>
      </c>
      <c r="P479" s="184">
        <v>0.0</v>
      </c>
      <c r="Q479" s="184">
        <v>0.0</v>
      </c>
      <c r="R479" s="184">
        <v>0.0</v>
      </c>
      <c r="S479" s="184">
        <v>0.0</v>
      </c>
      <c r="T479" s="184">
        <v>0.0</v>
      </c>
      <c r="U479" s="184">
        <v>0.0</v>
      </c>
      <c r="V479" s="184">
        <v>2.0</v>
      </c>
      <c r="W479" s="184">
        <v>2.0</v>
      </c>
      <c r="X479" s="184">
        <v>0.0</v>
      </c>
      <c r="Y479" s="184">
        <v>1.0</v>
      </c>
      <c r="Z479" s="184">
        <v>0.0</v>
      </c>
      <c r="AA479" s="184">
        <v>0.0</v>
      </c>
      <c r="AB479" s="184">
        <v>4.0</v>
      </c>
      <c r="AC479" s="184">
        <v>0.0</v>
      </c>
      <c r="AD479" s="184">
        <v>0.0</v>
      </c>
      <c r="AE479" s="184">
        <v>2.0</v>
      </c>
      <c r="AF479" s="184">
        <v>0.0</v>
      </c>
      <c r="AG479" s="125">
        <f t="shared" si="114"/>
        <v>18</v>
      </c>
    </row>
    <row r="480" outlineLevel="1">
      <c r="A480" s="222" t="s">
        <v>518</v>
      </c>
      <c r="B480" s="184">
        <v>0.0</v>
      </c>
      <c r="C480" s="184">
        <v>0.0</v>
      </c>
      <c r="D480" s="184">
        <v>0.0</v>
      </c>
      <c r="E480" s="184">
        <v>0.0</v>
      </c>
      <c r="F480" s="184">
        <v>0.0</v>
      </c>
      <c r="G480" s="184">
        <v>1.0</v>
      </c>
      <c r="H480" s="184">
        <v>0.0</v>
      </c>
      <c r="I480" s="184">
        <v>0.0</v>
      </c>
      <c r="J480" s="184">
        <v>0.0</v>
      </c>
      <c r="K480" s="184">
        <v>0.0</v>
      </c>
      <c r="L480" s="184">
        <v>0.0</v>
      </c>
      <c r="M480" s="184">
        <v>0.0</v>
      </c>
      <c r="N480" s="184">
        <v>0.0</v>
      </c>
      <c r="O480" s="184">
        <v>0.0</v>
      </c>
      <c r="P480" s="184">
        <v>0.0</v>
      </c>
      <c r="Q480" s="184">
        <v>0.0</v>
      </c>
      <c r="R480" s="184">
        <v>0.0</v>
      </c>
      <c r="S480" s="184">
        <v>0.0</v>
      </c>
      <c r="T480" s="184">
        <v>0.0</v>
      </c>
      <c r="U480" s="184">
        <v>0.0</v>
      </c>
      <c r="V480" s="184">
        <v>0.0</v>
      </c>
      <c r="W480" s="184">
        <v>0.0</v>
      </c>
      <c r="X480" s="184">
        <v>0.0</v>
      </c>
      <c r="Y480" s="184">
        <v>0.0</v>
      </c>
      <c r="Z480" s="184">
        <v>0.0</v>
      </c>
      <c r="AA480" s="184">
        <v>0.0</v>
      </c>
      <c r="AB480" s="184">
        <v>2.0</v>
      </c>
      <c r="AC480" s="184">
        <v>0.0</v>
      </c>
      <c r="AD480" s="184">
        <v>0.0</v>
      </c>
      <c r="AE480" s="184">
        <v>0.0</v>
      </c>
      <c r="AF480" s="184">
        <v>0.0</v>
      </c>
      <c r="AG480" s="125">
        <f t="shared" si="114"/>
        <v>3</v>
      </c>
    </row>
    <row r="481" outlineLevel="1">
      <c r="A481" s="236" t="s">
        <v>519</v>
      </c>
      <c r="B481" s="184">
        <v>0.0</v>
      </c>
      <c r="C481" s="184">
        <v>0.0</v>
      </c>
      <c r="D481" s="184">
        <v>0.0</v>
      </c>
      <c r="E481" s="184">
        <v>0.0</v>
      </c>
      <c r="F481" s="184">
        <v>0.0</v>
      </c>
      <c r="G481" s="184">
        <v>0.0</v>
      </c>
      <c r="H481" s="184">
        <v>0.0</v>
      </c>
      <c r="I481" s="184">
        <v>1.0</v>
      </c>
      <c r="J481" s="184">
        <v>1.0</v>
      </c>
      <c r="K481" s="184">
        <v>0.0</v>
      </c>
      <c r="L481" s="184">
        <v>0.0</v>
      </c>
      <c r="M481" s="184">
        <v>0.0</v>
      </c>
      <c r="N481" s="184">
        <v>0.0</v>
      </c>
      <c r="O481" s="184">
        <v>0.0</v>
      </c>
      <c r="P481" s="184">
        <v>1.0</v>
      </c>
      <c r="Q481" s="184">
        <v>0.0</v>
      </c>
      <c r="R481" s="184">
        <v>0.0</v>
      </c>
      <c r="S481" s="184">
        <v>0.0</v>
      </c>
      <c r="T481" s="184">
        <v>0.0</v>
      </c>
      <c r="U481" s="184">
        <v>0.0</v>
      </c>
      <c r="V481" s="184">
        <v>0.0</v>
      </c>
      <c r="W481" s="184">
        <v>0.0</v>
      </c>
      <c r="X481" s="184">
        <v>0.0</v>
      </c>
      <c r="Y481" s="184">
        <v>0.0</v>
      </c>
      <c r="Z481" s="184">
        <v>0.0</v>
      </c>
      <c r="AA481" s="184">
        <v>0.0</v>
      </c>
      <c r="AB481" s="184">
        <v>2.0</v>
      </c>
      <c r="AC481" s="184">
        <v>0.0</v>
      </c>
      <c r="AD481" s="184">
        <v>0.0</v>
      </c>
      <c r="AE481" s="184">
        <v>2.0</v>
      </c>
      <c r="AF481" s="184">
        <v>0.0</v>
      </c>
      <c r="AG481" s="242">
        <f t="shared" si="114"/>
        <v>7</v>
      </c>
    </row>
    <row r="482" outlineLevel="1">
      <c r="A482" s="236" t="s">
        <v>520</v>
      </c>
      <c r="B482" s="184">
        <v>0.0</v>
      </c>
      <c r="C482" s="184">
        <v>0.0</v>
      </c>
      <c r="D482" s="184">
        <v>0.0</v>
      </c>
      <c r="E482" s="184">
        <v>0.0</v>
      </c>
      <c r="F482" s="184">
        <v>0.0</v>
      </c>
      <c r="G482" s="184">
        <v>0.0</v>
      </c>
      <c r="H482" s="184">
        <v>0.0</v>
      </c>
      <c r="I482" s="184">
        <v>0.0</v>
      </c>
      <c r="J482" s="184">
        <v>0.0</v>
      </c>
      <c r="K482" s="184">
        <v>0.0</v>
      </c>
      <c r="L482" s="184">
        <v>0.0</v>
      </c>
      <c r="M482" s="184">
        <v>0.0</v>
      </c>
      <c r="N482" s="184">
        <v>0.0</v>
      </c>
      <c r="O482" s="184">
        <v>0.0</v>
      </c>
      <c r="P482" s="184">
        <v>0.0</v>
      </c>
      <c r="Q482" s="184">
        <v>0.0</v>
      </c>
      <c r="R482" s="184">
        <v>0.0</v>
      </c>
      <c r="S482" s="184">
        <v>0.0</v>
      </c>
      <c r="T482" s="184">
        <v>0.0</v>
      </c>
      <c r="U482" s="184">
        <v>0.0</v>
      </c>
      <c r="V482" s="184">
        <v>0.0</v>
      </c>
      <c r="W482" s="184">
        <v>0.0</v>
      </c>
      <c r="X482" s="184">
        <v>0.0</v>
      </c>
      <c r="Y482" s="184">
        <v>0.0</v>
      </c>
      <c r="Z482" s="184">
        <v>0.0</v>
      </c>
      <c r="AA482" s="184">
        <v>0.0</v>
      </c>
      <c r="AB482" s="184">
        <v>1.0</v>
      </c>
      <c r="AC482" s="184">
        <v>0.0</v>
      </c>
      <c r="AD482" s="184">
        <v>0.0</v>
      </c>
      <c r="AE482" s="184">
        <v>0.0</v>
      </c>
      <c r="AF482" s="184">
        <v>0.0</v>
      </c>
      <c r="AG482" s="242">
        <f t="shared" si="114"/>
        <v>1</v>
      </c>
    </row>
    <row r="483" outlineLevel="1">
      <c r="A483" s="236" t="s">
        <v>233</v>
      </c>
      <c r="B483" s="184">
        <v>0.0</v>
      </c>
      <c r="C483" s="184">
        <v>1.0</v>
      </c>
      <c r="D483" s="184">
        <v>5.0</v>
      </c>
      <c r="E483" s="184">
        <v>0.0</v>
      </c>
      <c r="F483" s="184">
        <v>0.0</v>
      </c>
      <c r="G483" s="184">
        <v>12.0</v>
      </c>
      <c r="H483" s="184">
        <v>0.0</v>
      </c>
      <c r="I483" s="184">
        <v>3.0</v>
      </c>
      <c r="J483" s="184">
        <v>0.0</v>
      </c>
      <c r="K483" s="184">
        <v>0.0</v>
      </c>
      <c r="L483" s="184">
        <v>0.0</v>
      </c>
      <c r="M483" s="184">
        <v>0.0</v>
      </c>
      <c r="N483" s="184">
        <v>0.0</v>
      </c>
      <c r="O483" s="184">
        <v>0.0</v>
      </c>
      <c r="P483" s="184">
        <v>1.0</v>
      </c>
      <c r="Q483" s="184">
        <v>0.0</v>
      </c>
      <c r="R483" s="184">
        <v>2.0</v>
      </c>
      <c r="S483" s="184">
        <v>0.0</v>
      </c>
      <c r="T483" s="184">
        <v>0.0</v>
      </c>
      <c r="U483" s="184">
        <v>0.0</v>
      </c>
      <c r="V483" s="184">
        <v>2.0</v>
      </c>
      <c r="W483" s="184">
        <v>0.0</v>
      </c>
      <c r="X483" s="184">
        <v>5.0</v>
      </c>
      <c r="Y483" s="184">
        <v>0.0</v>
      </c>
      <c r="Z483" s="184">
        <v>0.0</v>
      </c>
      <c r="AA483" s="184">
        <v>0.0</v>
      </c>
      <c r="AB483" s="184">
        <v>1.0</v>
      </c>
      <c r="AC483" s="184">
        <v>0.0</v>
      </c>
      <c r="AD483" s="184">
        <v>115.0</v>
      </c>
      <c r="AE483" s="184">
        <v>13.0</v>
      </c>
      <c r="AF483" s="184">
        <v>3.0</v>
      </c>
      <c r="AG483" s="242"/>
    </row>
    <row r="484">
      <c r="A484" s="228" t="s">
        <v>234</v>
      </c>
      <c r="B484" s="245">
        <v>0.0</v>
      </c>
      <c r="C484" s="245">
        <v>1.0</v>
      </c>
      <c r="D484" s="245">
        <v>6.0</v>
      </c>
      <c r="E484" s="245">
        <v>0.0</v>
      </c>
      <c r="F484" s="245">
        <v>0.0</v>
      </c>
      <c r="G484" s="245">
        <v>29.0</v>
      </c>
      <c r="H484" s="245">
        <v>0.0</v>
      </c>
      <c r="I484" s="245">
        <v>11.0</v>
      </c>
      <c r="J484" s="245">
        <v>5.0</v>
      </c>
      <c r="K484" s="246">
        <v>0.0</v>
      </c>
      <c r="L484" s="245">
        <v>0.0</v>
      </c>
      <c r="M484" s="245">
        <v>0.0</v>
      </c>
      <c r="N484" s="245">
        <v>8.0</v>
      </c>
      <c r="O484" s="245">
        <v>17.0</v>
      </c>
      <c r="P484" s="245">
        <f>SUM(P473:P483)</f>
        <v>24</v>
      </c>
      <c r="Q484" s="245">
        <f t="shared" ref="Q484:U484" si="115">SUM(Q473:Q482)</f>
        <v>0</v>
      </c>
      <c r="R484" s="245">
        <f t="shared" si="115"/>
        <v>0</v>
      </c>
      <c r="S484" s="245">
        <f t="shared" si="115"/>
        <v>0</v>
      </c>
      <c r="T484" s="245">
        <f t="shared" si="115"/>
        <v>0</v>
      </c>
      <c r="U484" s="245">
        <f t="shared" si="115"/>
        <v>0</v>
      </c>
      <c r="V484" s="245">
        <f t="shared" ref="V484:X484" si="116">SUM(V473:V483)</f>
        <v>10</v>
      </c>
      <c r="W484" s="245">
        <f t="shared" si="116"/>
        <v>9</v>
      </c>
      <c r="X484" s="245">
        <f t="shared" si="116"/>
        <v>5</v>
      </c>
      <c r="Y484" s="245">
        <f t="shared" ref="Y484:AA484" si="117">SUM(Y473:Y482)</f>
        <v>14</v>
      </c>
      <c r="Z484" s="245">
        <f t="shared" si="117"/>
        <v>0</v>
      </c>
      <c r="AA484" s="245">
        <f t="shared" si="117"/>
        <v>0</v>
      </c>
      <c r="AB484" s="245">
        <f t="shared" ref="AB484:AF484" si="118">SUM(AB473:AB483)</f>
        <v>23</v>
      </c>
      <c r="AC484" s="245">
        <f t="shared" si="118"/>
        <v>0</v>
      </c>
      <c r="AD484" s="245">
        <f t="shared" si="118"/>
        <v>145</v>
      </c>
      <c r="AE484" s="245">
        <f t="shared" si="118"/>
        <v>66</v>
      </c>
      <c r="AF484" s="245">
        <f t="shared" si="118"/>
        <v>19</v>
      </c>
      <c r="AG484" s="125">
        <f>SUM(B484:AF484)</f>
        <v>392</v>
      </c>
    </row>
    <row r="485">
      <c r="A485" s="127"/>
      <c r="B485" s="184"/>
      <c r="C485" s="184"/>
      <c r="D485" s="184"/>
      <c r="E485" s="184"/>
      <c r="F485" s="184"/>
      <c r="G485" s="184"/>
      <c r="H485" s="184"/>
      <c r="I485" s="184"/>
      <c r="J485" s="184"/>
      <c r="K485" s="184"/>
      <c r="L485" s="184"/>
      <c r="M485" s="184"/>
      <c r="N485" s="184"/>
      <c r="O485" s="184"/>
      <c r="P485" s="184"/>
      <c r="Q485" s="184"/>
      <c r="R485" s="184"/>
      <c r="S485" s="184"/>
      <c r="T485" s="184"/>
      <c r="U485" s="184"/>
      <c r="V485" s="184"/>
      <c r="W485" s="184"/>
      <c r="X485" s="184"/>
      <c r="Y485" s="184"/>
      <c r="Z485" s="184"/>
      <c r="AA485" s="184"/>
      <c r="AB485" s="184"/>
      <c r="AC485" s="184"/>
      <c r="AD485" s="184"/>
      <c r="AE485" s="184"/>
      <c r="AF485" s="184"/>
      <c r="AG485" s="177"/>
    </row>
    <row r="486">
      <c r="A486" s="222" t="s">
        <v>425</v>
      </c>
      <c r="B486" s="241"/>
      <c r="C486" s="241"/>
      <c r="D486" s="241"/>
      <c r="E486" s="241"/>
      <c r="F486" s="241"/>
      <c r="G486" s="241"/>
      <c r="H486" s="241"/>
      <c r="I486" s="241"/>
      <c r="J486" s="241"/>
      <c r="K486" s="241"/>
      <c r="L486" s="241"/>
      <c r="M486" s="241"/>
      <c r="N486" s="241"/>
      <c r="O486" s="241"/>
      <c r="P486" s="241"/>
      <c r="Q486" s="241"/>
      <c r="R486" s="241"/>
      <c r="S486" s="241"/>
      <c r="T486" s="241"/>
      <c r="U486" s="241"/>
      <c r="V486" s="241"/>
      <c r="W486" s="241"/>
      <c r="X486" s="241"/>
      <c r="Y486" s="241"/>
      <c r="Z486" s="241"/>
      <c r="AA486" s="241"/>
      <c r="AB486" s="241"/>
      <c r="AC486" s="241"/>
      <c r="AD486" s="241"/>
      <c r="AE486" s="241"/>
      <c r="AF486" s="241"/>
      <c r="AG486" s="177"/>
    </row>
    <row r="487" outlineLevel="1">
      <c r="A487" s="222" t="s">
        <v>337</v>
      </c>
      <c r="B487" s="184">
        <v>0.0</v>
      </c>
      <c r="C487" s="184">
        <v>0.0</v>
      </c>
      <c r="D487" s="184">
        <v>0.0</v>
      </c>
      <c r="E487" s="184">
        <v>0.0</v>
      </c>
      <c r="F487" s="184">
        <v>0.0</v>
      </c>
      <c r="G487" s="184">
        <v>0.0</v>
      </c>
      <c r="H487" s="184">
        <v>0.0</v>
      </c>
      <c r="I487" s="184">
        <v>0.0</v>
      </c>
      <c r="J487" s="184">
        <v>0.0</v>
      </c>
      <c r="K487" s="184">
        <v>0.0</v>
      </c>
      <c r="L487" s="184">
        <v>0.0</v>
      </c>
      <c r="M487" s="184">
        <v>0.0</v>
      </c>
      <c r="N487" s="184">
        <v>0.0</v>
      </c>
      <c r="O487" s="184">
        <v>0.0</v>
      </c>
      <c r="P487" s="184">
        <v>0.0</v>
      </c>
      <c r="Q487" s="184">
        <v>0.0</v>
      </c>
      <c r="R487" s="184">
        <v>0.0</v>
      </c>
      <c r="S487" s="184">
        <v>0.0</v>
      </c>
      <c r="T487" s="184">
        <v>0.0</v>
      </c>
      <c r="U487" s="184">
        <v>0.0</v>
      </c>
      <c r="V487" s="184">
        <v>0.0</v>
      </c>
      <c r="W487" s="184">
        <v>0.0</v>
      </c>
      <c r="X487" s="184">
        <v>0.0</v>
      </c>
      <c r="Y487" s="191">
        <v>0.0</v>
      </c>
      <c r="Z487" s="191">
        <v>0.0</v>
      </c>
      <c r="AA487" s="191">
        <v>0.0</v>
      </c>
      <c r="AB487" s="191">
        <v>0.0</v>
      </c>
      <c r="AC487" s="191">
        <v>0.0</v>
      </c>
      <c r="AD487" s="191">
        <v>0.0</v>
      </c>
      <c r="AE487" s="191">
        <v>0.0</v>
      </c>
      <c r="AF487" s="191">
        <v>0.0</v>
      </c>
      <c r="AG487" s="125">
        <f t="shared" ref="AG487:AG496" si="119">SUM(B487:AF487)</f>
        <v>0</v>
      </c>
    </row>
    <row r="488" outlineLevel="1">
      <c r="A488" s="222" t="s">
        <v>338</v>
      </c>
      <c r="B488" s="184">
        <v>0.0</v>
      </c>
      <c r="C488" s="184">
        <v>0.0</v>
      </c>
      <c r="D488" s="184">
        <v>0.0</v>
      </c>
      <c r="E488" s="184">
        <v>0.0</v>
      </c>
      <c r="F488" s="184">
        <v>0.0</v>
      </c>
      <c r="G488" s="184">
        <v>0.0</v>
      </c>
      <c r="H488" s="184">
        <v>0.0</v>
      </c>
      <c r="I488" s="184">
        <v>2.0</v>
      </c>
      <c r="J488" s="184">
        <v>0.0</v>
      </c>
      <c r="K488" s="184">
        <v>0.0</v>
      </c>
      <c r="L488" s="184">
        <v>0.0</v>
      </c>
      <c r="M488" s="184">
        <v>0.0</v>
      </c>
      <c r="N488" s="184">
        <v>1.0</v>
      </c>
      <c r="O488" s="184">
        <v>0.0</v>
      </c>
      <c r="P488" s="184">
        <v>0.0</v>
      </c>
      <c r="Q488" s="184">
        <v>0.0</v>
      </c>
      <c r="R488" s="184">
        <v>1.0</v>
      </c>
      <c r="S488" s="184">
        <v>0.0</v>
      </c>
      <c r="T488" s="184">
        <v>0.0</v>
      </c>
      <c r="U488" s="184">
        <v>0.0</v>
      </c>
      <c r="V488" s="184">
        <v>0.0</v>
      </c>
      <c r="W488" s="184">
        <v>0.0</v>
      </c>
      <c r="X488" s="184">
        <v>0.0</v>
      </c>
      <c r="Y488" s="191">
        <v>0.0</v>
      </c>
      <c r="Z488" s="191">
        <v>0.0</v>
      </c>
      <c r="AA488" s="191">
        <v>0.0</v>
      </c>
      <c r="AB488" s="191">
        <v>0.0</v>
      </c>
      <c r="AC488" s="191">
        <v>0.0</v>
      </c>
      <c r="AD488" s="191">
        <v>0.0</v>
      </c>
      <c r="AE488" s="191">
        <v>0.0</v>
      </c>
      <c r="AF488" s="191">
        <v>0.0</v>
      </c>
      <c r="AG488" s="125">
        <f t="shared" si="119"/>
        <v>4</v>
      </c>
    </row>
    <row r="489" outlineLevel="1">
      <c r="A489" s="222" t="s">
        <v>521</v>
      </c>
      <c r="B489" s="184">
        <v>0.0</v>
      </c>
      <c r="C489" s="184">
        <v>0.0</v>
      </c>
      <c r="D489" s="184">
        <v>0.0</v>
      </c>
      <c r="E489" s="184">
        <v>0.0</v>
      </c>
      <c r="F489" s="184">
        <v>0.0</v>
      </c>
      <c r="G489" s="184">
        <v>0.0</v>
      </c>
      <c r="H489" s="184">
        <v>0.0</v>
      </c>
      <c r="I489" s="184">
        <v>0.0</v>
      </c>
      <c r="J489" s="184">
        <v>0.0</v>
      </c>
      <c r="K489" s="184">
        <v>0.0</v>
      </c>
      <c r="L489" s="184">
        <v>0.0</v>
      </c>
      <c r="M489" s="184">
        <v>0.0</v>
      </c>
      <c r="N489" s="184">
        <v>0.0</v>
      </c>
      <c r="O489" s="184">
        <v>0.0</v>
      </c>
      <c r="P489" s="184">
        <v>0.0</v>
      </c>
      <c r="Q489" s="184">
        <v>0.0</v>
      </c>
      <c r="R489" s="184">
        <v>0.0</v>
      </c>
      <c r="S489" s="184">
        <v>0.0</v>
      </c>
      <c r="T489" s="184">
        <v>0.0</v>
      </c>
      <c r="U489" s="184">
        <v>0.0</v>
      </c>
      <c r="V489" s="184">
        <v>0.0</v>
      </c>
      <c r="W489" s="184">
        <v>0.0</v>
      </c>
      <c r="X489" s="184">
        <v>0.0</v>
      </c>
      <c r="Y489" s="191">
        <v>0.0</v>
      </c>
      <c r="Z489" s="191">
        <v>0.0</v>
      </c>
      <c r="AA489" s="191">
        <v>0.0</v>
      </c>
      <c r="AB489" s="191">
        <v>0.0</v>
      </c>
      <c r="AC489" s="191">
        <v>0.0</v>
      </c>
      <c r="AD489" s="191">
        <v>0.0</v>
      </c>
      <c r="AE489" s="191">
        <v>0.0</v>
      </c>
      <c r="AF489" s="191">
        <v>0.0</v>
      </c>
      <c r="AG489" s="125">
        <f t="shared" si="119"/>
        <v>0</v>
      </c>
    </row>
    <row r="490" outlineLevel="1">
      <c r="A490" s="222" t="s">
        <v>522</v>
      </c>
      <c r="B490" s="184">
        <v>0.0</v>
      </c>
      <c r="C490" s="184">
        <v>0.0</v>
      </c>
      <c r="D490" s="184">
        <v>0.0</v>
      </c>
      <c r="E490" s="184">
        <v>0.0</v>
      </c>
      <c r="F490" s="184">
        <v>0.0</v>
      </c>
      <c r="G490" s="184">
        <v>0.0</v>
      </c>
      <c r="H490" s="184">
        <v>0.0</v>
      </c>
      <c r="I490" s="184">
        <v>0.0</v>
      </c>
      <c r="J490" s="184">
        <v>0.0</v>
      </c>
      <c r="K490" s="184">
        <v>0.0</v>
      </c>
      <c r="L490" s="184">
        <v>0.0</v>
      </c>
      <c r="M490" s="184">
        <v>0.0</v>
      </c>
      <c r="N490" s="184">
        <v>0.0</v>
      </c>
      <c r="O490" s="184">
        <v>0.0</v>
      </c>
      <c r="P490" s="184">
        <v>0.0</v>
      </c>
      <c r="Q490" s="184">
        <v>0.0</v>
      </c>
      <c r="R490" s="184">
        <v>0.0</v>
      </c>
      <c r="S490" s="184">
        <v>0.0</v>
      </c>
      <c r="T490" s="184">
        <v>0.0</v>
      </c>
      <c r="U490" s="184">
        <v>0.0</v>
      </c>
      <c r="V490" s="184">
        <v>0.0</v>
      </c>
      <c r="W490" s="184">
        <v>0.0</v>
      </c>
      <c r="X490" s="184">
        <v>0.0</v>
      </c>
      <c r="Y490" s="191">
        <v>0.0</v>
      </c>
      <c r="Z490" s="191">
        <v>0.0</v>
      </c>
      <c r="AA490" s="191">
        <v>0.0</v>
      </c>
      <c r="AB490" s="191">
        <v>0.0</v>
      </c>
      <c r="AC490" s="191">
        <v>0.0</v>
      </c>
      <c r="AD490" s="191">
        <v>0.0</v>
      </c>
      <c r="AE490" s="191">
        <v>0.0</v>
      </c>
      <c r="AF490" s="191">
        <v>0.0</v>
      </c>
      <c r="AG490" s="125">
        <f t="shared" si="119"/>
        <v>0</v>
      </c>
    </row>
    <row r="491" outlineLevel="1">
      <c r="A491" s="222" t="s">
        <v>523</v>
      </c>
      <c r="B491" s="184">
        <v>0.0</v>
      </c>
      <c r="C491" s="184">
        <v>0.0</v>
      </c>
      <c r="D491" s="184">
        <v>0.0</v>
      </c>
      <c r="E491" s="184">
        <v>0.0</v>
      </c>
      <c r="F491" s="184">
        <v>0.0</v>
      </c>
      <c r="G491" s="184">
        <v>0.0</v>
      </c>
      <c r="H491" s="184">
        <v>0.0</v>
      </c>
      <c r="I491" s="184">
        <v>2.0</v>
      </c>
      <c r="J491" s="184">
        <v>0.0</v>
      </c>
      <c r="K491" s="184">
        <v>0.0</v>
      </c>
      <c r="L491" s="184">
        <v>0.0</v>
      </c>
      <c r="M491" s="184">
        <v>0.0</v>
      </c>
      <c r="N491" s="184">
        <v>0.0</v>
      </c>
      <c r="O491" s="184">
        <v>0.0</v>
      </c>
      <c r="P491" s="184">
        <v>0.0</v>
      </c>
      <c r="Q491" s="184">
        <v>0.0</v>
      </c>
      <c r="R491" s="184">
        <v>0.0</v>
      </c>
      <c r="S491" s="184">
        <v>0.0</v>
      </c>
      <c r="T491" s="184">
        <v>0.0</v>
      </c>
      <c r="U491" s="184">
        <v>0.0</v>
      </c>
      <c r="V491" s="184">
        <v>0.0</v>
      </c>
      <c r="W491" s="184">
        <v>0.0</v>
      </c>
      <c r="X491" s="184">
        <v>0.0</v>
      </c>
      <c r="Y491" s="191">
        <v>0.0</v>
      </c>
      <c r="Z491" s="191">
        <v>0.0</v>
      </c>
      <c r="AA491" s="191">
        <v>0.0</v>
      </c>
      <c r="AB491" s="191">
        <v>0.0</v>
      </c>
      <c r="AC491" s="191">
        <v>0.0</v>
      </c>
      <c r="AD491" s="191">
        <v>0.0</v>
      </c>
      <c r="AE491" s="191">
        <v>0.0</v>
      </c>
      <c r="AF491" s="191">
        <v>0.0</v>
      </c>
      <c r="AG491" s="125">
        <f t="shared" si="119"/>
        <v>2</v>
      </c>
    </row>
    <row r="492" outlineLevel="1">
      <c r="A492" s="222" t="s">
        <v>524</v>
      </c>
      <c r="B492" s="184">
        <v>0.0</v>
      </c>
      <c r="C492" s="184">
        <v>0.0</v>
      </c>
      <c r="D492" s="184">
        <v>0.0</v>
      </c>
      <c r="E492" s="184">
        <v>0.0</v>
      </c>
      <c r="F492" s="184">
        <v>0.0</v>
      </c>
      <c r="G492" s="184">
        <v>0.0</v>
      </c>
      <c r="H492" s="184">
        <v>0.0</v>
      </c>
      <c r="I492" s="184">
        <v>0.0</v>
      </c>
      <c r="J492" s="184">
        <v>0.0</v>
      </c>
      <c r="K492" s="184">
        <v>0.0</v>
      </c>
      <c r="L492" s="184">
        <v>0.0</v>
      </c>
      <c r="M492" s="184">
        <v>0.0</v>
      </c>
      <c r="N492" s="184">
        <v>0.0</v>
      </c>
      <c r="O492" s="184">
        <v>0.0</v>
      </c>
      <c r="P492" s="184">
        <v>0.0</v>
      </c>
      <c r="Q492" s="184">
        <v>0.0</v>
      </c>
      <c r="R492" s="184">
        <v>0.0</v>
      </c>
      <c r="S492" s="184">
        <v>0.0</v>
      </c>
      <c r="T492" s="184">
        <v>0.0</v>
      </c>
      <c r="U492" s="184">
        <v>0.0</v>
      </c>
      <c r="V492" s="184">
        <v>0.0</v>
      </c>
      <c r="W492" s="184">
        <v>0.0</v>
      </c>
      <c r="X492" s="184">
        <v>0.0</v>
      </c>
      <c r="Y492" s="191">
        <v>0.0</v>
      </c>
      <c r="Z492" s="191">
        <v>0.0</v>
      </c>
      <c r="AA492" s="191">
        <v>0.0</v>
      </c>
      <c r="AB492" s="191">
        <v>0.0</v>
      </c>
      <c r="AC492" s="191">
        <v>0.0</v>
      </c>
      <c r="AD492" s="191">
        <v>0.0</v>
      </c>
      <c r="AE492" s="191">
        <v>0.0</v>
      </c>
      <c r="AF492" s="191">
        <v>0.0</v>
      </c>
      <c r="AG492" s="125">
        <f t="shared" si="119"/>
        <v>0</v>
      </c>
    </row>
    <row r="493" outlineLevel="1">
      <c r="A493" s="222" t="s">
        <v>525</v>
      </c>
      <c r="B493" s="184">
        <v>0.0</v>
      </c>
      <c r="C493" s="184">
        <v>0.0</v>
      </c>
      <c r="D493" s="184">
        <v>0.0</v>
      </c>
      <c r="E493" s="184">
        <v>0.0</v>
      </c>
      <c r="F493" s="184">
        <v>0.0</v>
      </c>
      <c r="G493" s="184">
        <v>0.0</v>
      </c>
      <c r="H493" s="184">
        <v>0.0</v>
      </c>
      <c r="I493" s="184">
        <v>0.0</v>
      </c>
      <c r="J493" s="184">
        <v>0.0</v>
      </c>
      <c r="K493" s="184">
        <v>0.0</v>
      </c>
      <c r="L493" s="184">
        <v>0.0</v>
      </c>
      <c r="M493" s="184">
        <v>0.0</v>
      </c>
      <c r="N493" s="184">
        <v>0.0</v>
      </c>
      <c r="O493" s="184">
        <v>0.0</v>
      </c>
      <c r="P493" s="184">
        <v>0.0</v>
      </c>
      <c r="Q493" s="184">
        <v>0.0</v>
      </c>
      <c r="R493" s="184">
        <v>0.0</v>
      </c>
      <c r="S493" s="184">
        <v>0.0</v>
      </c>
      <c r="T493" s="184">
        <v>0.0</v>
      </c>
      <c r="U493" s="184">
        <v>0.0</v>
      </c>
      <c r="V493" s="184">
        <v>0.0</v>
      </c>
      <c r="W493" s="184">
        <v>0.0</v>
      </c>
      <c r="X493" s="184">
        <v>0.0</v>
      </c>
      <c r="Y493" s="191">
        <v>0.0</v>
      </c>
      <c r="Z493" s="191">
        <v>0.0</v>
      </c>
      <c r="AA493" s="191">
        <v>0.0</v>
      </c>
      <c r="AB493" s="191">
        <v>0.0</v>
      </c>
      <c r="AC493" s="191">
        <v>0.0</v>
      </c>
      <c r="AD493" s="191">
        <v>0.0</v>
      </c>
      <c r="AE493" s="191">
        <v>0.0</v>
      </c>
      <c r="AF493" s="191">
        <v>0.0</v>
      </c>
      <c r="AG493" s="125">
        <f t="shared" si="119"/>
        <v>0</v>
      </c>
    </row>
    <row r="494" outlineLevel="1">
      <c r="A494" s="222" t="s">
        <v>526</v>
      </c>
      <c r="B494" s="184">
        <v>0.0</v>
      </c>
      <c r="C494" s="184">
        <v>0.0</v>
      </c>
      <c r="D494" s="184">
        <v>0.0</v>
      </c>
      <c r="E494" s="184">
        <v>0.0</v>
      </c>
      <c r="F494" s="184">
        <v>0.0</v>
      </c>
      <c r="G494" s="184">
        <v>0.0</v>
      </c>
      <c r="H494" s="184">
        <v>0.0</v>
      </c>
      <c r="I494" s="184">
        <v>0.0</v>
      </c>
      <c r="J494" s="184">
        <v>0.0</v>
      </c>
      <c r="K494" s="184">
        <v>0.0</v>
      </c>
      <c r="L494" s="184">
        <v>0.0</v>
      </c>
      <c r="M494" s="184">
        <v>0.0</v>
      </c>
      <c r="N494" s="184">
        <v>0.0</v>
      </c>
      <c r="O494" s="184">
        <v>0.0</v>
      </c>
      <c r="P494" s="184">
        <v>0.0</v>
      </c>
      <c r="Q494" s="184">
        <v>0.0</v>
      </c>
      <c r="R494" s="184">
        <v>0.0</v>
      </c>
      <c r="S494" s="184">
        <v>0.0</v>
      </c>
      <c r="T494" s="184">
        <v>0.0</v>
      </c>
      <c r="U494" s="184">
        <v>0.0</v>
      </c>
      <c r="V494" s="184">
        <v>0.0</v>
      </c>
      <c r="W494" s="184">
        <v>0.0</v>
      </c>
      <c r="X494" s="184">
        <v>0.0</v>
      </c>
      <c r="Y494" s="191">
        <v>0.0</v>
      </c>
      <c r="Z494" s="191">
        <v>0.0</v>
      </c>
      <c r="AA494" s="191">
        <v>0.0</v>
      </c>
      <c r="AB494" s="191">
        <v>0.0</v>
      </c>
      <c r="AC494" s="191">
        <v>0.0</v>
      </c>
      <c r="AD494" s="191">
        <v>0.0</v>
      </c>
      <c r="AE494" s="191">
        <v>0.0</v>
      </c>
      <c r="AF494" s="191">
        <v>0.0</v>
      </c>
      <c r="AG494" s="125">
        <f t="shared" si="119"/>
        <v>0</v>
      </c>
    </row>
    <row r="495" outlineLevel="1">
      <c r="A495" s="236" t="s">
        <v>527</v>
      </c>
      <c r="B495" s="184">
        <v>0.0</v>
      </c>
      <c r="C495" s="184">
        <v>0.0</v>
      </c>
      <c r="D495" s="184">
        <v>0.0</v>
      </c>
      <c r="E495" s="184">
        <v>0.0</v>
      </c>
      <c r="F495" s="184">
        <v>0.0</v>
      </c>
      <c r="G495" s="184">
        <v>0.0</v>
      </c>
      <c r="H495" s="184">
        <v>0.0</v>
      </c>
      <c r="I495" s="184">
        <v>0.0</v>
      </c>
      <c r="J495" s="184">
        <v>0.0</v>
      </c>
      <c r="K495" s="184">
        <v>0.0</v>
      </c>
      <c r="L495" s="184">
        <v>0.0</v>
      </c>
      <c r="M495" s="184">
        <v>0.0</v>
      </c>
      <c r="N495" s="184">
        <v>0.0</v>
      </c>
      <c r="O495" s="184">
        <v>0.0</v>
      </c>
      <c r="P495" s="184">
        <v>0.0</v>
      </c>
      <c r="Q495" s="184">
        <v>0.0</v>
      </c>
      <c r="R495" s="184">
        <v>0.0</v>
      </c>
      <c r="S495" s="184">
        <v>0.0</v>
      </c>
      <c r="T495" s="184">
        <v>0.0</v>
      </c>
      <c r="U495" s="184">
        <v>0.0</v>
      </c>
      <c r="V495" s="184">
        <v>0.0</v>
      </c>
      <c r="W495" s="184">
        <v>0.0</v>
      </c>
      <c r="X495" s="184">
        <v>0.0</v>
      </c>
      <c r="Y495" s="191">
        <v>0.0</v>
      </c>
      <c r="Z495" s="191">
        <v>0.0</v>
      </c>
      <c r="AA495" s="191">
        <v>0.0</v>
      </c>
      <c r="AB495" s="191">
        <v>0.0</v>
      </c>
      <c r="AC495" s="191">
        <v>0.0</v>
      </c>
      <c r="AD495" s="191">
        <v>0.0</v>
      </c>
      <c r="AE495" s="191">
        <v>0.0</v>
      </c>
      <c r="AF495" s="191">
        <v>0.0</v>
      </c>
      <c r="AG495" s="242">
        <f t="shared" si="119"/>
        <v>0</v>
      </c>
    </row>
    <row r="496" outlineLevel="1">
      <c r="A496" s="236" t="s">
        <v>528</v>
      </c>
      <c r="B496" s="184">
        <v>0.0</v>
      </c>
      <c r="C496" s="184">
        <v>0.0</v>
      </c>
      <c r="D496" s="184">
        <v>0.0</v>
      </c>
      <c r="E496" s="184">
        <v>0.0</v>
      </c>
      <c r="F496" s="184">
        <v>0.0</v>
      </c>
      <c r="G496" s="184">
        <v>0.0</v>
      </c>
      <c r="H496" s="184">
        <v>0.0</v>
      </c>
      <c r="I496" s="184">
        <v>0.0</v>
      </c>
      <c r="J496" s="184">
        <v>0.0</v>
      </c>
      <c r="K496" s="184">
        <v>0.0</v>
      </c>
      <c r="L496" s="184">
        <v>0.0</v>
      </c>
      <c r="M496" s="184">
        <v>0.0</v>
      </c>
      <c r="N496" s="184">
        <v>0.0</v>
      </c>
      <c r="O496" s="184">
        <v>0.0</v>
      </c>
      <c r="P496" s="184">
        <v>0.0</v>
      </c>
      <c r="Q496" s="184">
        <v>0.0</v>
      </c>
      <c r="R496" s="184">
        <v>0.0</v>
      </c>
      <c r="S496" s="184">
        <v>0.0</v>
      </c>
      <c r="T496" s="184">
        <v>0.0</v>
      </c>
      <c r="U496" s="184">
        <v>0.0</v>
      </c>
      <c r="V496" s="184">
        <v>0.0</v>
      </c>
      <c r="W496" s="184">
        <v>0.0</v>
      </c>
      <c r="X496" s="184">
        <v>0.0</v>
      </c>
      <c r="Y496" s="191">
        <v>0.0</v>
      </c>
      <c r="Z496" s="191">
        <v>0.0</v>
      </c>
      <c r="AA496" s="191">
        <v>0.0</v>
      </c>
      <c r="AB496" s="191">
        <v>0.0</v>
      </c>
      <c r="AC496" s="191">
        <v>0.0</v>
      </c>
      <c r="AD496" s="191">
        <v>0.0</v>
      </c>
      <c r="AE496" s="191">
        <v>0.0</v>
      </c>
      <c r="AF496" s="191">
        <v>0.0</v>
      </c>
      <c r="AG496" s="242">
        <f t="shared" si="119"/>
        <v>0</v>
      </c>
    </row>
    <row r="497" outlineLevel="1">
      <c r="A497" s="236" t="s">
        <v>233</v>
      </c>
      <c r="B497" s="184">
        <v>0.0</v>
      </c>
      <c r="C497" s="184">
        <v>0.0</v>
      </c>
      <c r="D497" s="184">
        <v>0.0</v>
      </c>
      <c r="E497" s="184">
        <v>5.0</v>
      </c>
      <c r="F497" s="184">
        <v>0.0</v>
      </c>
      <c r="G497" s="184">
        <v>0.0</v>
      </c>
      <c r="H497" s="184">
        <v>0.0</v>
      </c>
      <c r="I497" s="184">
        <v>7.0</v>
      </c>
      <c r="J497" s="184">
        <v>0.0</v>
      </c>
      <c r="K497" s="184">
        <v>0.0</v>
      </c>
      <c r="L497" s="184">
        <v>0.0</v>
      </c>
      <c r="M497" s="184">
        <v>0.0</v>
      </c>
      <c r="N497" s="184">
        <v>0.0</v>
      </c>
      <c r="O497" s="184">
        <v>0.0</v>
      </c>
      <c r="P497" s="184">
        <v>0.0</v>
      </c>
      <c r="Q497" s="184">
        <v>0.0</v>
      </c>
      <c r="R497" s="184">
        <v>0.0</v>
      </c>
      <c r="S497" s="184">
        <v>0.0</v>
      </c>
      <c r="T497" s="184">
        <v>0.0</v>
      </c>
      <c r="U497" s="184">
        <v>0.0</v>
      </c>
      <c r="V497" s="184">
        <v>0.0</v>
      </c>
      <c r="W497" s="184">
        <v>0.0</v>
      </c>
      <c r="X497" s="184">
        <v>0.0</v>
      </c>
      <c r="Y497" s="191">
        <v>0.0</v>
      </c>
      <c r="Z497" s="191">
        <v>0.0</v>
      </c>
      <c r="AA497" s="191">
        <v>0.0</v>
      </c>
      <c r="AB497" s="191">
        <v>3.0</v>
      </c>
      <c r="AC497" s="191">
        <v>1.0</v>
      </c>
      <c r="AD497" s="191">
        <v>0.0</v>
      </c>
      <c r="AE497" s="191">
        <v>0.0</v>
      </c>
      <c r="AF497" s="191">
        <v>0.0</v>
      </c>
      <c r="AG497" s="242"/>
    </row>
    <row r="498">
      <c r="A498" s="228" t="s">
        <v>234</v>
      </c>
      <c r="B498" s="245">
        <v>0.0</v>
      </c>
      <c r="C498" s="245">
        <v>0.0</v>
      </c>
      <c r="D498" s="245">
        <v>0.0</v>
      </c>
      <c r="E498" s="245">
        <v>5.0</v>
      </c>
      <c r="F498" s="245">
        <v>0.0</v>
      </c>
      <c r="G498" s="245">
        <v>0.0</v>
      </c>
      <c r="H498" s="245">
        <v>0.0</v>
      </c>
      <c r="I498" s="245">
        <v>11.0</v>
      </c>
      <c r="J498" s="245">
        <v>0.0</v>
      </c>
      <c r="K498" s="245">
        <v>0.0</v>
      </c>
      <c r="L498" s="245">
        <v>0.0</v>
      </c>
      <c r="M498" s="245">
        <v>0.0</v>
      </c>
      <c r="N498" s="245">
        <v>1.0</v>
      </c>
      <c r="O498" s="245">
        <v>0.0</v>
      </c>
      <c r="P498" s="245">
        <f t="shared" ref="P498:AF498" si="120">SUM(P487:P496)</f>
        <v>0</v>
      </c>
      <c r="Q498" s="245">
        <f t="shared" si="120"/>
        <v>0</v>
      </c>
      <c r="R498" s="245">
        <f t="shared" si="120"/>
        <v>1</v>
      </c>
      <c r="S498" s="245">
        <f t="shared" si="120"/>
        <v>0</v>
      </c>
      <c r="T498" s="245">
        <f t="shared" si="120"/>
        <v>0</v>
      </c>
      <c r="U498" s="245">
        <f t="shared" si="120"/>
        <v>0</v>
      </c>
      <c r="V498" s="245">
        <f t="shared" si="120"/>
        <v>0</v>
      </c>
      <c r="W498" s="245">
        <f t="shared" si="120"/>
        <v>0</v>
      </c>
      <c r="X498" s="245">
        <f t="shared" si="120"/>
        <v>0</v>
      </c>
      <c r="Y498" s="245">
        <f t="shared" si="120"/>
        <v>0</v>
      </c>
      <c r="Z498" s="245">
        <f t="shared" si="120"/>
        <v>0</v>
      </c>
      <c r="AA498" s="245">
        <f t="shared" si="120"/>
        <v>0</v>
      </c>
      <c r="AB498" s="245">
        <f t="shared" si="120"/>
        <v>0</v>
      </c>
      <c r="AC498" s="245">
        <f t="shared" si="120"/>
        <v>0</v>
      </c>
      <c r="AD498" s="245">
        <f t="shared" si="120"/>
        <v>0</v>
      </c>
      <c r="AE498" s="245">
        <f t="shared" si="120"/>
        <v>0</v>
      </c>
      <c r="AF498" s="245">
        <f t="shared" si="120"/>
        <v>0</v>
      </c>
      <c r="AG498" s="125">
        <f>SUM(B498:AF498)</f>
        <v>18</v>
      </c>
    </row>
    <row r="499">
      <c r="A499" s="247"/>
      <c r="B499" s="184"/>
      <c r="C499" s="184"/>
      <c r="D499" s="184"/>
      <c r="E499" s="184"/>
      <c r="F499" s="184"/>
      <c r="G499" s="184"/>
      <c r="H499" s="184"/>
      <c r="I499" s="184"/>
      <c r="J499" s="184"/>
      <c r="K499" s="184"/>
      <c r="L499" s="184"/>
      <c r="M499" s="184"/>
      <c r="N499" s="184"/>
      <c r="O499" s="184"/>
      <c r="P499" s="184"/>
      <c r="Q499" s="184"/>
      <c r="R499" s="184"/>
      <c r="S499" s="184"/>
      <c r="T499" s="184"/>
      <c r="U499" s="184"/>
      <c r="V499" s="184"/>
      <c r="W499" s="184"/>
      <c r="X499" s="184"/>
      <c r="Y499" s="184"/>
      <c r="Z499" s="184"/>
      <c r="AA499" s="184"/>
      <c r="AB499" s="184"/>
      <c r="AC499" s="184"/>
      <c r="AD499" s="184"/>
      <c r="AE499" s="184"/>
      <c r="AF499" s="184"/>
      <c r="AG499" s="177"/>
    </row>
    <row r="500">
      <c r="A500" s="248" t="s">
        <v>529</v>
      </c>
      <c r="B500" s="245">
        <v>0.0</v>
      </c>
      <c r="C500" s="245">
        <v>22.0</v>
      </c>
      <c r="D500" s="245">
        <v>15.0</v>
      </c>
      <c r="E500" s="245">
        <v>0.0</v>
      </c>
      <c r="F500" s="245">
        <v>0.0</v>
      </c>
      <c r="G500" s="245">
        <v>46.0</v>
      </c>
      <c r="H500" s="245">
        <v>28.0</v>
      </c>
      <c r="I500" s="245">
        <v>19.0</v>
      </c>
      <c r="J500" s="245">
        <v>11.0</v>
      </c>
      <c r="K500" s="245">
        <v>0.0</v>
      </c>
      <c r="L500" s="245">
        <v>0.0</v>
      </c>
      <c r="M500" s="245">
        <v>0.0</v>
      </c>
      <c r="N500" s="245">
        <v>11.0</v>
      </c>
      <c r="O500" s="245">
        <v>109.0</v>
      </c>
      <c r="P500" s="245">
        <v>17.0</v>
      </c>
      <c r="Q500" s="245">
        <v>218.0</v>
      </c>
      <c r="R500" s="245">
        <v>16.0</v>
      </c>
      <c r="S500" s="245">
        <v>0.0</v>
      </c>
      <c r="T500" s="245">
        <v>0.0</v>
      </c>
      <c r="U500" s="245">
        <v>0.0</v>
      </c>
      <c r="V500" s="249">
        <v>39.0</v>
      </c>
      <c r="W500" s="249">
        <v>126.0</v>
      </c>
      <c r="X500" s="249">
        <v>13.0</v>
      </c>
      <c r="Y500" s="249">
        <v>21.0</v>
      </c>
      <c r="Z500" s="249">
        <v>0.0</v>
      </c>
      <c r="AA500" s="249">
        <v>0.0</v>
      </c>
      <c r="AB500" s="245">
        <v>2.0</v>
      </c>
      <c r="AC500" s="245">
        <v>1.0</v>
      </c>
      <c r="AD500" s="245">
        <v>600.0</v>
      </c>
      <c r="AE500" s="245">
        <v>284.0</v>
      </c>
      <c r="AF500" s="245">
        <v>153.0</v>
      </c>
      <c r="AG500" s="125">
        <f t="shared" ref="AG500:AG501" si="121">SUM(B500:AF500)</f>
        <v>1751</v>
      </c>
    </row>
    <row r="501">
      <c r="A501" s="248" t="s">
        <v>530</v>
      </c>
      <c r="B501" s="245">
        <v>0.0</v>
      </c>
      <c r="C501" s="245">
        <v>0.0</v>
      </c>
      <c r="D501" s="245">
        <v>0.0</v>
      </c>
      <c r="E501" s="245">
        <v>8.0</v>
      </c>
      <c r="F501" s="245">
        <v>0.0</v>
      </c>
      <c r="G501" s="245">
        <v>1.0</v>
      </c>
      <c r="H501" s="245">
        <v>2.0</v>
      </c>
      <c r="I501" s="245">
        <v>55.0</v>
      </c>
      <c r="J501" s="245">
        <v>2.0</v>
      </c>
      <c r="K501" s="245">
        <v>1.0</v>
      </c>
      <c r="L501" s="245">
        <v>0.0</v>
      </c>
      <c r="M501" s="245">
        <v>0.0</v>
      </c>
      <c r="N501" s="245">
        <v>5.0</v>
      </c>
      <c r="O501" s="245">
        <v>0.0</v>
      </c>
      <c r="P501" s="245">
        <v>0.0</v>
      </c>
      <c r="Q501" s="245">
        <v>0.0</v>
      </c>
      <c r="R501" s="245">
        <v>8.0</v>
      </c>
      <c r="S501" s="245">
        <v>0.0</v>
      </c>
      <c r="T501" s="245">
        <v>0.0</v>
      </c>
      <c r="U501" s="245">
        <v>0.0</v>
      </c>
      <c r="V501" s="245">
        <v>0.0</v>
      </c>
      <c r="W501" s="245">
        <v>0.0</v>
      </c>
      <c r="X501" s="245">
        <v>0.0</v>
      </c>
      <c r="Y501" s="245">
        <v>0.0</v>
      </c>
      <c r="Z501" s="245">
        <v>0.0</v>
      </c>
      <c r="AA501" s="245">
        <v>0.0</v>
      </c>
      <c r="AB501" s="245">
        <v>4.0</v>
      </c>
      <c r="AC501" s="245">
        <v>1.0</v>
      </c>
      <c r="AD501" s="245">
        <v>0.0</v>
      </c>
      <c r="AE501" s="245">
        <v>0.0</v>
      </c>
      <c r="AF501" s="245">
        <v>0.0</v>
      </c>
      <c r="AG501" s="125">
        <f t="shared" si="121"/>
        <v>87</v>
      </c>
    </row>
    <row r="502">
      <c r="A502" s="187"/>
      <c r="B502" s="195"/>
      <c r="C502" s="195"/>
      <c r="D502" s="195"/>
      <c r="E502" s="195"/>
      <c r="F502" s="195"/>
      <c r="G502" s="195"/>
      <c r="H502" s="195"/>
      <c r="I502" s="195"/>
      <c r="J502" s="195"/>
      <c r="K502" s="195"/>
      <c r="L502" s="195"/>
      <c r="M502" s="195"/>
      <c r="N502" s="195"/>
      <c r="O502" s="195"/>
      <c r="P502" s="195"/>
      <c r="Q502" s="195"/>
      <c r="R502" s="195"/>
      <c r="S502" s="195"/>
      <c r="T502" s="195"/>
      <c r="U502" s="195"/>
      <c r="V502" s="195"/>
      <c r="W502" s="195"/>
      <c r="X502" s="195"/>
      <c r="Y502" s="195"/>
      <c r="Z502" s="195"/>
      <c r="AA502" s="195"/>
      <c r="AB502" s="195"/>
      <c r="AC502" s="195"/>
      <c r="AD502" s="195"/>
      <c r="AE502" s="195"/>
      <c r="AF502" s="195"/>
      <c r="AG502" s="216"/>
    </row>
    <row r="503">
      <c r="A503" s="165" t="s">
        <v>531</v>
      </c>
      <c r="AG503" s="216"/>
    </row>
    <row r="504">
      <c r="A504" s="230" t="s">
        <v>532</v>
      </c>
      <c r="B504" s="245">
        <v>0.0</v>
      </c>
      <c r="C504" s="245">
        <v>0.0</v>
      </c>
      <c r="D504" s="245">
        <v>0.0</v>
      </c>
      <c r="E504" s="245">
        <v>0.0</v>
      </c>
      <c r="F504" s="245">
        <v>0.0</v>
      </c>
      <c r="G504" s="245">
        <v>0.0</v>
      </c>
      <c r="H504" s="245">
        <v>0.0</v>
      </c>
      <c r="I504" s="245">
        <v>1.0</v>
      </c>
      <c r="J504" s="245">
        <v>7.0</v>
      </c>
      <c r="K504" s="245">
        <v>0.0</v>
      </c>
      <c r="L504" s="245">
        <v>0.0</v>
      </c>
      <c r="M504" s="245">
        <v>0.0</v>
      </c>
      <c r="N504" s="245">
        <v>0.0</v>
      </c>
      <c r="O504" s="245">
        <v>0.0</v>
      </c>
      <c r="P504" s="245">
        <v>0.0</v>
      </c>
      <c r="Q504" s="245">
        <v>0.0</v>
      </c>
      <c r="R504" s="245">
        <v>6.0</v>
      </c>
      <c r="S504" s="245">
        <v>0.0</v>
      </c>
      <c r="T504" s="245">
        <v>0.0</v>
      </c>
      <c r="U504" s="245">
        <v>0.0</v>
      </c>
      <c r="V504" s="245">
        <v>0.0</v>
      </c>
      <c r="W504" s="245">
        <v>4.0</v>
      </c>
      <c r="X504" s="245">
        <v>0.0</v>
      </c>
      <c r="Y504" s="245">
        <v>0.0</v>
      </c>
      <c r="Z504" s="245">
        <v>0.0</v>
      </c>
      <c r="AA504" s="245">
        <v>0.0</v>
      </c>
      <c r="AB504" s="245">
        <v>10.0</v>
      </c>
      <c r="AC504" s="245">
        <v>0.0</v>
      </c>
      <c r="AD504" s="245">
        <v>0.0</v>
      </c>
      <c r="AE504" s="245">
        <v>0.0</v>
      </c>
      <c r="AF504" s="245">
        <v>0.0</v>
      </c>
      <c r="AG504" s="125">
        <f t="shared" ref="AG504:AG505" si="122">SUM(B504:AF504)</f>
        <v>28</v>
      </c>
    </row>
    <row r="505">
      <c r="A505" s="230" t="s">
        <v>533</v>
      </c>
      <c r="B505" s="245">
        <v>0.0</v>
      </c>
      <c r="C505" s="245">
        <v>0.0</v>
      </c>
      <c r="D505" s="245">
        <v>0.0</v>
      </c>
      <c r="E505" s="245">
        <v>0.0</v>
      </c>
      <c r="F505" s="245">
        <v>0.0</v>
      </c>
      <c r="G505" s="245">
        <v>0.0</v>
      </c>
      <c r="H505" s="245">
        <v>0.0</v>
      </c>
      <c r="I505" s="245">
        <v>5.0</v>
      </c>
      <c r="J505" s="245">
        <v>0.0</v>
      </c>
      <c r="K505" s="245">
        <v>0.0</v>
      </c>
      <c r="L505" s="245">
        <v>0.0</v>
      </c>
      <c r="M505" s="245">
        <v>0.0</v>
      </c>
      <c r="N505" s="245">
        <v>0.0</v>
      </c>
      <c r="O505" s="245">
        <v>0.0</v>
      </c>
      <c r="P505" s="245">
        <v>0.0</v>
      </c>
      <c r="Q505" s="245">
        <v>0.0</v>
      </c>
      <c r="R505" s="245">
        <v>0.0</v>
      </c>
      <c r="S505" s="245">
        <v>0.0</v>
      </c>
      <c r="T505" s="245">
        <v>0.0</v>
      </c>
      <c r="U505" s="245">
        <v>0.0</v>
      </c>
      <c r="V505" s="245">
        <v>0.0</v>
      </c>
      <c r="W505" s="245">
        <v>0.0</v>
      </c>
      <c r="X505" s="245">
        <v>0.0</v>
      </c>
      <c r="Y505" s="245">
        <v>0.0</v>
      </c>
      <c r="Z505" s="245">
        <v>0.0</v>
      </c>
      <c r="AA505" s="245">
        <v>0.0</v>
      </c>
      <c r="AB505" s="245">
        <v>0.0</v>
      </c>
      <c r="AC505" s="245">
        <v>0.0</v>
      </c>
      <c r="AD505" s="245">
        <v>0.0</v>
      </c>
      <c r="AE505" s="245">
        <v>0.0</v>
      </c>
      <c r="AF505" s="245">
        <v>0.0</v>
      </c>
      <c r="AG505" s="125">
        <f t="shared" si="122"/>
        <v>5</v>
      </c>
    </row>
    <row r="506">
      <c r="A506" s="187"/>
      <c r="AG506" s="216"/>
    </row>
    <row r="507">
      <c r="A507" s="165" t="s">
        <v>534</v>
      </c>
      <c r="AG507" s="216"/>
    </row>
    <row r="508">
      <c r="A508" s="228" t="s">
        <v>535</v>
      </c>
      <c r="B508" s="250">
        <v>0.0</v>
      </c>
      <c r="C508" s="250">
        <v>0.0</v>
      </c>
      <c r="D508" s="250">
        <v>0.0</v>
      </c>
      <c r="E508" s="250">
        <v>0.0</v>
      </c>
      <c r="F508" s="250">
        <v>0.0</v>
      </c>
      <c r="G508" s="250">
        <v>0.0</v>
      </c>
      <c r="H508" s="250">
        <v>0.0</v>
      </c>
      <c r="I508" s="250">
        <v>0.0</v>
      </c>
      <c r="J508" s="250">
        <v>0.0</v>
      </c>
      <c r="K508" s="250">
        <v>0.0</v>
      </c>
      <c r="L508" s="250">
        <v>0.0</v>
      </c>
      <c r="M508" s="250">
        <v>0.0</v>
      </c>
      <c r="N508" s="250">
        <v>0.0</v>
      </c>
      <c r="O508" s="250">
        <v>0.0</v>
      </c>
      <c r="P508" s="250"/>
      <c r="Q508" s="250"/>
      <c r="R508" s="250"/>
      <c r="S508" s="250"/>
      <c r="T508" s="250"/>
      <c r="U508" s="250"/>
      <c r="V508" s="250"/>
      <c r="W508" s="250"/>
      <c r="X508" s="250"/>
      <c r="Y508" s="250"/>
      <c r="Z508" s="250"/>
      <c r="AA508" s="250"/>
      <c r="AB508" s="250"/>
      <c r="AC508" s="250"/>
      <c r="AD508" s="250">
        <f t="shared" ref="AD508:AF508" si="123">AD627</f>
        <v>0</v>
      </c>
      <c r="AE508" s="250">
        <f t="shared" si="123"/>
        <v>0</v>
      </c>
      <c r="AF508" s="250">
        <f t="shared" si="123"/>
        <v>0</v>
      </c>
      <c r="AG508" s="125">
        <f>SUM(B508:AF508)</f>
        <v>0</v>
      </c>
    </row>
    <row r="509">
      <c r="A509" s="187"/>
      <c r="AG509" s="216"/>
    </row>
    <row r="510">
      <c r="A510" s="251" t="s">
        <v>536</v>
      </c>
      <c r="B510" s="120"/>
      <c r="C510" s="120"/>
      <c r="D510" s="120"/>
      <c r="E510" s="120"/>
      <c r="F510" s="120"/>
      <c r="G510" s="120"/>
      <c r="H510" s="120"/>
      <c r="I510" s="120"/>
      <c r="J510" s="120"/>
      <c r="K510" s="120"/>
      <c r="L510" s="120"/>
      <c r="M510" s="120"/>
      <c r="N510" s="120"/>
      <c r="O510" s="120"/>
      <c r="P510" s="120"/>
      <c r="Q510" s="120"/>
      <c r="R510" s="120"/>
      <c r="S510" s="120"/>
      <c r="T510" s="120"/>
      <c r="U510" s="120"/>
      <c r="V510" s="120"/>
      <c r="W510" s="120"/>
      <c r="X510" s="120"/>
      <c r="Y510" s="120"/>
      <c r="Z510" s="120"/>
      <c r="AA510" s="120"/>
      <c r="AB510" s="120"/>
      <c r="AC510" s="120"/>
      <c r="AD510" s="120"/>
      <c r="AE510" s="120"/>
      <c r="AF510" s="120"/>
      <c r="AG510" s="216"/>
    </row>
    <row r="511">
      <c r="A511" s="252" t="s">
        <v>537</v>
      </c>
      <c r="B511" s="253">
        <f t="shared" ref="B511:AF511" si="124">SUM(B25:B29)</f>
        <v>8255.24703</v>
      </c>
      <c r="C511" s="253">
        <f t="shared" si="124"/>
        <v>7758.65339</v>
      </c>
      <c r="D511" s="253">
        <f t="shared" si="124"/>
        <v>6218.655024</v>
      </c>
      <c r="E511" s="253">
        <f t="shared" si="124"/>
        <v>6993.838928</v>
      </c>
      <c r="F511" s="253">
        <f t="shared" si="124"/>
        <v>7613.11692</v>
      </c>
      <c r="G511" s="253">
        <f t="shared" si="124"/>
        <v>7269.520421</v>
      </c>
      <c r="H511" s="253">
        <f t="shared" si="124"/>
        <v>8343.91092</v>
      </c>
      <c r="I511" s="253">
        <f t="shared" si="124"/>
        <v>9333.247374</v>
      </c>
      <c r="J511" s="253">
        <f t="shared" si="124"/>
        <v>9178.619</v>
      </c>
      <c r="K511" s="253">
        <f t="shared" si="124"/>
        <v>6238.507754</v>
      </c>
      <c r="L511" s="253">
        <f t="shared" si="124"/>
        <v>5953.152871</v>
      </c>
      <c r="M511" s="253">
        <f t="shared" si="124"/>
        <v>7688.783424</v>
      </c>
      <c r="N511" s="253">
        <f t="shared" si="124"/>
        <v>7079.87339</v>
      </c>
      <c r="O511" s="253">
        <f t="shared" si="124"/>
        <v>7952.512</v>
      </c>
      <c r="P511" s="253">
        <f t="shared" si="124"/>
        <v>8809.25553</v>
      </c>
      <c r="Q511" s="253">
        <f t="shared" si="124"/>
        <v>7739.532606</v>
      </c>
      <c r="R511" s="253">
        <f t="shared" si="124"/>
        <v>8191.292165</v>
      </c>
      <c r="S511" s="253">
        <f t="shared" si="124"/>
        <v>10572.06963</v>
      </c>
      <c r="T511" s="253">
        <f t="shared" si="124"/>
        <v>15508.75091</v>
      </c>
      <c r="U511" s="253">
        <f t="shared" si="124"/>
        <v>11237.60694</v>
      </c>
      <c r="V511" s="253">
        <f t="shared" si="124"/>
        <v>27940.34216</v>
      </c>
      <c r="W511" s="253">
        <f t="shared" si="124"/>
        <v>29586.99681</v>
      </c>
      <c r="X511" s="253">
        <f t="shared" si="124"/>
        <v>50142.85041</v>
      </c>
      <c r="Y511" s="253">
        <f t="shared" si="124"/>
        <v>40231.77719</v>
      </c>
      <c r="Z511" s="253">
        <f t="shared" si="124"/>
        <v>30425.74478</v>
      </c>
      <c r="AA511" s="253">
        <f t="shared" si="124"/>
        <v>61306.18994</v>
      </c>
      <c r="AB511" s="253">
        <f t="shared" si="124"/>
        <v>12605.79394</v>
      </c>
      <c r="AC511" s="253">
        <f t="shared" si="124"/>
        <v>30573.11046</v>
      </c>
      <c r="AD511" s="253">
        <f t="shared" si="124"/>
        <v>37621.72229</v>
      </c>
      <c r="AE511" s="253">
        <f t="shared" si="124"/>
        <v>36027.42837</v>
      </c>
      <c r="AF511" s="253">
        <f t="shared" si="124"/>
        <v>20602.23305</v>
      </c>
      <c r="AG511" s="125">
        <f t="shared" ref="AG511:AG532" si="125">SUM(B511:AF511)</f>
        <v>545000.3356</v>
      </c>
    </row>
    <row r="512">
      <c r="A512" s="254" t="s">
        <v>538</v>
      </c>
      <c r="B512" s="159"/>
      <c r="C512" s="159"/>
      <c r="D512" s="159"/>
      <c r="E512" s="159"/>
      <c r="F512" s="159"/>
      <c r="G512" s="159"/>
      <c r="H512" s="159"/>
      <c r="I512" s="159"/>
      <c r="J512" s="159"/>
      <c r="K512" s="159"/>
      <c r="L512" s="159"/>
      <c r="M512" s="159"/>
      <c r="N512" s="159"/>
      <c r="O512" s="159"/>
      <c r="P512" s="159"/>
      <c r="Q512" s="159"/>
      <c r="R512" s="159"/>
      <c r="S512" s="159"/>
      <c r="T512" s="159"/>
      <c r="U512" s="159"/>
      <c r="V512" s="159"/>
      <c r="W512" s="159"/>
      <c r="X512" s="159"/>
      <c r="Y512" s="159"/>
      <c r="Z512" s="159"/>
      <c r="AA512" s="159"/>
      <c r="AB512" s="159"/>
      <c r="AC512" s="159"/>
      <c r="AD512" s="159"/>
      <c r="AE512" s="159"/>
      <c r="AF512" s="159"/>
      <c r="AG512" s="125">
        <f t="shared" si="125"/>
        <v>0</v>
      </c>
    </row>
    <row r="513">
      <c r="A513" s="252" t="s">
        <v>539</v>
      </c>
      <c r="B513" s="255">
        <f>(B57+B58+B61+B62)*'Data - P&amp;L'!$C$3</f>
        <v>4109.63</v>
      </c>
      <c r="C513" s="255">
        <f>(C57+C58+C61+C62)*'Data - P&amp;L'!$C$3</f>
        <v>3690.28</v>
      </c>
      <c r="D513" s="255">
        <f>(D57+D58+D61+D62)*'Data - P&amp;L'!$C$3</f>
        <v>3019.32</v>
      </c>
      <c r="E513" s="255">
        <f>(E57+E58+E61+E62)*'Data - P&amp;L'!$C$3</f>
        <v>1845.14</v>
      </c>
      <c r="F513" s="255">
        <f>(F57+F58+F61+F62)*'Data - P&amp;L'!$C$3</f>
        <v>2851.58</v>
      </c>
      <c r="G513" s="255">
        <f>(G57+G58+G61+G62)*'Data - P&amp;L'!$C$3</f>
        <v>2096.75</v>
      </c>
      <c r="H513" s="255">
        <f>(H57+H58+H61+H62)*'Data - P&amp;L'!$C$3</f>
        <v>3270.93</v>
      </c>
      <c r="I513" s="255">
        <f>(I57+I58+I61+I62)*'Data - P&amp;L'!$C$3</f>
        <v>2683.84</v>
      </c>
      <c r="J513" s="255">
        <f>(J57+J58+J61+J62)*'Data - P&amp;L'!$C$3</f>
        <v>3187.06</v>
      </c>
      <c r="K513" s="255">
        <f>(K57+K58+K61+K62)*'Data - P&amp;L'!$C$3</f>
        <v>2599.97</v>
      </c>
      <c r="L513" s="255">
        <f>(L57+L58+L61+L62)*'Data - P&amp;L'!$C$3</f>
        <v>2516.1</v>
      </c>
      <c r="M513" s="255">
        <f>(M57+M58+M61+M62)*'Data - P&amp;L'!$C$3</f>
        <v>2180.62</v>
      </c>
      <c r="N513" s="255">
        <f>(N57+N58+N61+N62)*'Data - P&amp;L'!$C$3</f>
        <v>1509.66</v>
      </c>
      <c r="O513" s="255">
        <f>(O57+O58+O61+O62)*'Data - P&amp;L'!$C$3</f>
        <v>1425.79</v>
      </c>
      <c r="P513" s="255">
        <f>(P57+P58+P61+P62)*'Data - P&amp;L'!$C$3</f>
        <v>1258.05</v>
      </c>
      <c r="Q513" s="255">
        <f>(Q57+Q58+Q61+Q62)*'Data - P&amp;L'!$C$3</f>
        <v>922.57</v>
      </c>
      <c r="R513" s="255">
        <f>(R57+R58+R61+R62)*'Data - P&amp;L'!$C$3</f>
        <v>754.83</v>
      </c>
      <c r="S513" s="255">
        <f>(S57+S58+S61+S62)*'Data - P&amp;L'!$C$3</f>
        <v>670.96</v>
      </c>
      <c r="T513" s="255">
        <f>(T57+T58+T61+T62)*'Data - P&amp;L'!$C$3</f>
        <v>1090.31</v>
      </c>
      <c r="U513" s="255">
        <f>(U57+U58+U61+U62)*'Data - P&amp;L'!$C$3</f>
        <v>670.96</v>
      </c>
      <c r="V513" s="255">
        <f>(V57+V58+V61+V62)*'Data - P&amp;L'!$C$3</f>
        <v>670.96</v>
      </c>
      <c r="W513" s="255">
        <f>(W57+W58+W61+W62)*'Data - P&amp;L'!$C$3</f>
        <v>1258.05</v>
      </c>
      <c r="X513" s="255">
        <f>(X57+X58+X61+X62)*'Data - P&amp;L'!$C$3</f>
        <v>1258.05</v>
      </c>
      <c r="Y513" s="255">
        <f>(Y57+Y58+Y61+Y62)*'Data - P&amp;L'!$C$3</f>
        <v>1258.05</v>
      </c>
      <c r="Z513" s="255">
        <f>(Z57+Z58+Z61+Z62)*'Data - P&amp;L'!$C$3</f>
        <v>922.57</v>
      </c>
      <c r="AA513" s="255">
        <f>(AA57+AA58+AA61+AA62)*'Data - P&amp;L'!$C$3</f>
        <v>1929.01</v>
      </c>
      <c r="AB513" s="255">
        <f>(AB57+AB58+AB61+AB62)*'Data - P&amp;L'!$C$3</f>
        <v>2096.75</v>
      </c>
      <c r="AC513" s="255">
        <f>(AC57+AC58+AC61+AC62)*'Data - P&amp;L'!$C$3</f>
        <v>3690.28</v>
      </c>
      <c r="AD513" s="255">
        <f>(AD57+AD58+AD61+AD62)*'Data - P&amp;L'!$C$3</f>
        <v>2683.84</v>
      </c>
      <c r="AE513" s="255">
        <f>(AE57+AE58+AE61+AE62)*'Data - P&amp;L'!$C$3</f>
        <v>3187.06</v>
      </c>
      <c r="AF513" s="255">
        <f>(AF57+AF58+AF61+AF62)*'Data - P&amp;L'!$C$3</f>
        <v>3019.32</v>
      </c>
      <c r="AG513" s="256">
        <f t="shared" si="125"/>
        <v>64328.29</v>
      </c>
    </row>
    <row r="514">
      <c r="A514" s="254" t="s">
        <v>540</v>
      </c>
      <c r="B514" s="159">
        <f>(B59+B60+B63+B64)*'Data - P&amp;L'!$C$4</f>
        <v>1051.38</v>
      </c>
      <c r="C514" s="159">
        <f>(C59+C60+C63+C64)*'Data - P&amp;L'!$C$4</f>
        <v>860.22</v>
      </c>
      <c r="D514" s="159">
        <f>(D59+D60+D63+D64)*'Data - P&amp;L'!$C$4</f>
        <v>1816.02</v>
      </c>
      <c r="E514" s="159">
        <f>(E59+E60+E63+E64)*'Data - P&amp;L'!$C$4</f>
        <v>4301.1</v>
      </c>
      <c r="F514" s="159">
        <f>(F59+F60+F63+F64)*'Data - P&amp;L'!$C$4</f>
        <v>3345.3</v>
      </c>
      <c r="G514" s="159">
        <f>(G59+G60+G63+G64)*'Data - P&amp;L'!$C$4</f>
        <v>3632.04</v>
      </c>
      <c r="H514" s="159">
        <f>(H59+H60+H63+H64)*'Data - P&amp;L'!$C$4</f>
        <v>2867.4</v>
      </c>
      <c r="I514" s="159">
        <f>(I59+I60+I63+I64)*'Data - P&amp;L'!$C$4</f>
        <v>4014.36</v>
      </c>
      <c r="J514" s="159">
        <f>(J59+J60+J63+J64)*'Data - P&amp;L'!$C$4</f>
        <v>3154.14</v>
      </c>
      <c r="K514" s="159">
        <f>(K59+K60+K63+K64)*'Data - P&amp;L'!$C$4</f>
        <v>2962.98</v>
      </c>
      <c r="L514" s="159">
        <f>(L59+L60+L63+L64)*'Data - P&amp;L'!$C$4</f>
        <v>6499.44</v>
      </c>
      <c r="M514" s="159">
        <f>(M59+M60+M63+M64)*'Data - P&amp;L'!$C$4</f>
        <v>5543.64</v>
      </c>
      <c r="N514" s="159">
        <f>(N59+N60+N63+N64)*'Data - P&amp;L'!$C$4</f>
        <v>3345.3</v>
      </c>
      <c r="O514" s="159">
        <f>(O59+O60+O63+O64)*'Data - P&amp;L'!$C$4</f>
        <v>4874.58</v>
      </c>
      <c r="P514" s="159">
        <f>(P59+P60+P63+P64)*'Data - P&amp;L'!$C$4</f>
        <v>2962.98</v>
      </c>
      <c r="Q514" s="159">
        <f>(Q59+Q60+Q63+Q64)*'Data - P&amp;L'!$C$4</f>
        <v>2485.08</v>
      </c>
      <c r="R514" s="159">
        <f>(R59+R60+R63+R64)*'Data - P&amp;L'!$C$4</f>
        <v>4874.58</v>
      </c>
      <c r="S514" s="159">
        <f>(S59+S60+S63+S64)*'Data - P&amp;L'!$C$4</f>
        <v>7646.4</v>
      </c>
      <c r="T514" s="159">
        <f>(T59+T60+T63+T64)*'Data - P&amp;L'!$C$4</f>
        <v>7646.4</v>
      </c>
      <c r="U514" s="159">
        <f>(U59+U60+U63+U64)*'Data - P&amp;L'!$C$4</f>
        <v>6117.12</v>
      </c>
      <c r="V514" s="159">
        <f>(V59+V60+V63+V64)*'Data - P&amp;L'!$C$4</f>
        <v>6881.76</v>
      </c>
      <c r="W514" s="159">
        <f>(W59+W60+W63+W64)*'Data - P&amp;L'!$C$4</f>
        <v>6786.18</v>
      </c>
      <c r="X514" s="159">
        <f>(X59+X60+X63+X64)*'Data - P&amp;L'!$C$4</f>
        <v>9940.32</v>
      </c>
      <c r="Y514" s="159">
        <f>(Y59+Y60+Y63+Y64)*'Data - P&amp;L'!$C$4</f>
        <v>9271.26</v>
      </c>
      <c r="Z514" s="159">
        <f>(Z59+Z60+Z63+Z64)*'Data - P&amp;L'!$C$4</f>
        <v>9844.74</v>
      </c>
      <c r="AA514" s="159">
        <f>(AA59+AA60+AA63+AA64)*'Data - P&amp;L'!$C$4</f>
        <v>11565.18</v>
      </c>
      <c r="AB514" s="159">
        <f>(AB59+AB60+AB63+AB64)*'Data - P&amp;L'!$C$4</f>
        <v>9366.84</v>
      </c>
      <c r="AC514" s="159">
        <f>(AC59+AC60+AC63+AC64)*'Data - P&amp;L'!$C$4</f>
        <v>9940.32</v>
      </c>
      <c r="AD514" s="159">
        <f>(AD59+AD60+AD63+AD64)*'Data - P&amp;L'!$C$4</f>
        <v>8984.52</v>
      </c>
      <c r="AE514" s="159">
        <f>(AE59+AE60+AE63+AE64)*'Data - P&amp;L'!$C$4</f>
        <v>10131.48</v>
      </c>
      <c r="AF514" s="159">
        <f>(AF59+AF60+AF63+AF64)*'Data - P&amp;L'!$C$4</f>
        <v>8697.78</v>
      </c>
      <c r="AG514" s="125">
        <f t="shared" si="125"/>
        <v>181410.84</v>
      </c>
    </row>
    <row r="515">
      <c r="A515" s="252" t="s">
        <v>541</v>
      </c>
      <c r="B515" s="159">
        <f>B67*'Data - P&amp;L'!$C$15</f>
        <v>0</v>
      </c>
      <c r="C515" s="159">
        <f>C67*'Data - P&amp;L'!$C$15</f>
        <v>0</v>
      </c>
      <c r="D515" s="159">
        <f>D67*'Data - P&amp;L'!$C$15</f>
        <v>0</v>
      </c>
      <c r="E515" s="159">
        <f>E67*'Data - P&amp;L'!$C$15</f>
        <v>0</v>
      </c>
      <c r="F515" s="159">
        <f>F67*'Data - P&amp;L'!$C$15</f>
        <v>0</v>
      </c>
      <c r="G515" s="159">
        <f>G67*'Data - P&amp;L'!$C$15</f>
        <v>0</v>
      </c>
      <c r="H515" s="159">
        <f>H67*'Data - P&amp;L'!$C$15</f>
        <v>0</v>
      </c>
      <c r="I515" s="159">
        <f>I67*'Data - P&amp;L'!$C$15</f>
        <v>0</v>
      </c>
      <c r="J515" s="159">
        <f>J67*'Data - P&amp;L'!$C$15</f>
        <v>0</v>
      </c>
      <c r="K515" s="159">
        <f>K67*'Data - P&amp;L'!$C$15</f>
        <v>0</v>
      </c>
      <c r="L515" s="159">
        <f>L67*'Data - P&amp;L'!$C$15</f>
        <v>0</v>
      </c>
      <c r="M515" s="159">
        <f>M67*'Data - P&amp;L'!$C$15</f>
        <v>0</v>
      </c>
      <c r="N515" s="159">
        <f>N67*'Data - P&amp;L'!$C$15</f>
        <v>0</v>
      </c>
      <c r="O515" s="159">
        <f>O67*'Data - P&amp;L'!$C$15</f>
        <v>0</v>
      </c>
      <c r="P515" s="159">
        <f>P67*'Data - P&amp;L'!$C$15</f>
        <v>0</v>
      </c>
      <c r="Q515" s="159">
        <f>Q67*'Data - P&amp;L'!$C$15</f>
        <v>0</v>
      </c>
      <c r="R515" s="159">
        <f>R67*'Data - P&amp;L'!$C$15</f>
        <v>0</v>
      </c>
      <c r="S515" s="159">
        <f>S67*'Data - P&amp;L'!$C$15</f>
        <v>0</v>
      </c>
      <c r="T515" s="159">
        <f>T67*'Data - P&amp;L'!$C$15</f>
        <v>0</v>
      </c>
      <c r="U515" s="159">
        <f>U67*'Data - P&amp;L'!$C$15</f>
        <v>0</v>
      </c>
      <c r="V515" s="159">
        <f>V67*'Data - P&amp;L'!$C$15</f>
        <v>0</v>
      </c>
      <c r="W515" s="159">
        <f>W67*'Data - P&amp;L'!$C$15</f>
        <v>0</v>
      </c>
      <c r="X515" s="159">
        <f>X67*'Data - P&amp;L'!$C$15</f>
        <v>0</v>
      </c>
      <c r="Y515" s="159">
        <f>Y67*'Data - P&amp;L'!$C$15</f>
        <v>0</v>
      </c>
      <c r="Z515" s="159">
        <f>Z67*'Data - P&amp;L'!$C$15</f>
        <v>0</v>
      </c>
      <c r="AA515" s="159">
        <f>AA67*'Data - P&amp;L'!$C$15</f>
        <v>0</v>
      </c>
      <c r="AB515" s="159">
        <f>AB67*'Data - P&amp;L'!$C$15</f>
        <v>0</v>
      </c>
      <c r="AC515" s="159">
        <f>AC67*'Data - P&amp;L'!$C$15</f>
        <v>0</v>
      </c>
      <c r="AD515" s="159">
        <f>AD67*'Data - P&amp;L'!$C$15</f>
        <v>0</v>
      </c>
      <c r="AE515" s="159">
        <f>AE67*'Data - P&amp;L'!$C$15</f>
        <v>0</v>
      </c>
      <c r="AF515" s="159">
        <f>AF67*'Data - P&amp;L'!$C$15</f>
        <v>0</v>
      </c>
      <c r="AG515" s="125">
        <f t="shared" si="125"/>
        <v>0</v>
      </c>
    </row>
    <row r="516">
      <c r="A516" s="254" t="s">
        <v>542</v>
      </c>
      <c r="B516" s="159">
        <f>B68*'Data - P&amp;L'!$C$16</f>
        <v>0</v>
      </c>
      <c r="C516" s="159">
        <f>C68*'Data - P&amp;L'!$C$16</f>
        <v>0</v>
      </c>
      <c r="D516" s="159">
        <f>D68*'Data - P&amp;L'!$C$16</f>
        <v>0</v>
      </c>
      <c r="E516" s="159">
        <f>E68*'Data - P&amp;L'!$C$16</f>
        <v>0</v>
      </c>
      <c r="F516" s="159">
        <f>F68*'Data - P&amp;L'!$C$16</f>
        <v>0</v>
      </c>
      <c r="G516" s="159">
        <f>G68*'Data - P&amp;L'!$C$16</f>
        <v>0</v>
      </c>
      <c r="H516" s="159">
        <f>H68*'Data - P&amp;L'!$C$16</f>
        <v>0</v>
      </c>
      <c r="I516" s="159">
        <f>I68*'Data - P&amp;L'!$C$16</f>
        <v>0</v>
      </c>
      <c r="J516" s="159">
        <f>J68*'Data - P&amp;L'!$C$16</f>
        <v>0</v>
      </c>
      <c r="K516" s="159">
        <f>K68*'Data - P&amp;L'!$C$16</f>
        <v>0</v>
      </c>
      <c r="L516" s="159">
        <f>L68*'Data - P&amp;L'!$C$16</f>
        <v>0</v>
      </c>
      <c r="M516" s="159">
        <f>M68*'Data - P&amp;L'!$C$16</f>
        <v>0</v>
      </c>
      <c r="N516" s="159">
        <f>N68*'Data - P&amp;L'!$C$16</f>
        <v>0</v>
      </c>
      <c r="O516" s="159">
        <f>O68*'Data - P&amp;L'!$C$16</f>
        <v>0</v>
      </c>
      <c r="P516" s="159">
        <f>P68*'Data - P&amp;L'!$C$16</f>
        <v>0</v>
      </c>
      <c r="Q516" s="159">
        <f>Q68*'Data - P&amp;L'!$C$16</f>
        <v>0</v>
      </c>
      <c r="R516" s="159">
        <f>R68*'Data - P&amp;L'!$C$16</f>
        <v>0</v>
      </c>
      <c r="S516" s="159">
        <f>S68*'Data - P&amp;L'!$C$16</f>
        <v>0</v>
      </c>
      <c r="T516" s="159">
        <f>T68*'Data - P&amp;L'!$C$16</f>
        <v>0</v>
      </c>
      <c r="U516" s="159">
        <f>U68*'Data - P&amp;L'!$C$16</f>
        <v>0</v>
      </c>
      <c r="V516" s="159">
        <f>V68*'Data - P&amp;L'!$C$16</f>
        <v>0</v>
      </c>
      <c r="W516" s="159">
        <f>W68*'Data - P&amp;L'!$C$16</f>
        <v>0</v>
      </c>
      <c r="X516" s="159">
        <f>X68*'Data - P&amp;L'!$C$16</f>
        <v>0</v>
      </c>
      <c r="Y516" s="159">
        <f>Y68*'Data - P&amp;L'!$C$16</f>
        <v>0</v>
      </c>
      <c r="Z516" s="159">
        <f>Z68*'Data - P&amp;L'!$C$16</f>
        <v>0</v>
      </c>
      <c r="AA516" s="159">
        <f>AA68*'Data - P&amp;L'!$C$16</f>
        <v>0</v>
      </c>
      <c r="AB516" s="159">
        <f>AB68*'Data - P&amp;L'!$C$16</f>
        <v>0</v>
      </c>
      <c r="AC516" s="159">
        <f>AC68*'Data - P&amp;L'!$C$16</f>
        <v>0</v>
      </c>
      <c r="AD516" s="159">
        <f>AD68*'Data - P&amp;L'!$C$16</f>
        <v>0</v>
      </c>
      <c r="AE516" s="159">
        <f>AE68*'Data - P&amp;L'!$C$16</f>
        <v>0</v>
      </c>
      <c r="AF516" s="159">
        <f>AF68*'Data - P&amp;L'!$C$16</f>
        <v>0</v>
      </c>
      <c r="AG516" s="125">
        <f t="shared" si="125"/>
        <v>0</v>
      </c>
    </row>
    <row r="517">
      <c r="A517" s="254" t="s">
        <v>543</v>
      </c>
      <c r="B517" s="159">
        <f>B71*'Data - P&amp;L'!$C$6</f>
        <v>113.39</v>
      </c>
      <c r="C517" s="159">
        <f>C71*'Data - P&amp;L'!$C$6</f>
        <v>162.69</v>
      </c>
      <c r="D517" s="159">
        <f>D71*'Data - P&amp;L'!$C$6</f>
        <v>93.67</v>
      </c>
      <c r="E517" s="159">
        <f>E71*'Data - P&amp;L'!$C$6</f>
        <v>128.18</v>
      </c>
      <c r="F517" s="159">
        <f>F71*'Data - P&amp;L'!$C$6</f>
        <v>152.83</v>
      </c>
      <c r="G517" s="159">
        <f>G71*'Data - P&amp;L'!$C$6</f>
        <v>73.95</v>
      </c>
      <c r="H517" s="159">
        <f>H71*'Data - P&amp;L'!$C$6</f>
        <v>73.95</v>
      </c>
      <c r="I517" s="159">
        <f>I71*'Data - P&amp;L'!$C$6</f>
        <v>64.09</v>
      </c>
      <c r="J517" s="159">
        <f>J71*'Data - P&amp;L'!$C$6</f>
        <v>88.74</v>
      </c>
      <c r="K517" s="159">
        <f>K71*'Data - P&amp;L'!$C$6</f>
        <v>88.74</v>
      </c>
      <c r="L517" s="159">
        <f>L71*'Data - P&amp;L'!$C$6</f>
        <v>64.09</v>
      </c>
      <c r="M517" s="159">
        <f>M71*'Data - P&amp;L'!$C$6</f>
        <v>123.25</v>
      </c>
      <c r="N517" s="159">
        <f>N71*'Data - P&amp;L'!$C$6</f>
        <v>73.95</v>
      </c>
      <c r="O517" s="159">
        <f>O71*'Data - P&amp;L'!$C$6</f>
        <v>83.81</v>
      </c>
      <c r="P517" s="159">
        <f>P71*'Data - P&amp;L'!$C$6</f>
        <v>44.37</v>
      </c>
      <c r="Q517" s="159">
        <f>Q71*'Data - P&amp;L'!$C$6</f>
        <v>34.51</v>
      </c>
      <c r="R517" s="159">
        <f>R71*'Data - P&amp;L'!$C$6</f>
        <v>44.37</v>
      </c>
      <c r="S517" s="159">
        <f>S71*'Data - P&amp;L'!$C$6</f>
        <v>78.88</v>
      </c>
      <c r="T517" s="159">
        <f>T71*'Data - P&amp;L'!$C$6</f>
        <v>108.46</v>
      </c>
      <c r="U517" s="159">
        <f>U71*'Data - P&amp;L'!$C$6</f>
        <v>54.23</v>
      </c>
      <c r="V517" s="159">
        <f>V71*'Data - P&amp;L'!$C$6</f>
        <v>69.02</v>
      </c>
      <c r="W517" s="159">
        <f>W71*'Data - P&amp;L'!$C$6</f>
        <v>118.32</v>
      </c>
      <c r="X517" s="159">
        <f>X71*'Data - P&amp;L'!$C$6</f>
        <v>226.78</v>
      </c>
      <c r="Y517" s="159">
        <f>Y71*'Data - P&amp;L'!$C$6</f>
        <v>236.64</v>
      </c>
      <c r="Z517" s="159">
        <f>Z71*'Data - P&amp;L'!$C$6</f>
        <v>241.57</v>
      </c>
      <c r="AA517" s="159">
        <f>AA71*'Data - P&amp;L'!$C$6</f>
        <v>285.94</v>
      </c>
      <c r="AB517" s="159">
        <f>AB71*'Data - P&amp;L'!$C$6</f>
        <v>133.11</v>
      </c>
      <c r="AC517" s="159">
        <f>AC71*'Data - P&amp;L'!$C$6</f>
        <v>103.53</v>
      </c>
      <c r="AD517" s="159">
        <f>AD71*'Data - P&amp;L'!$C$6</f>
        <v>98.6</v>
      </c>
      <c r="AE517" s="159">
        <f>AE71*'Data - P&amp;L'!$C$6</f>
        <v>83.81</v>
      </c>
      <c r="AF517" s="159">
        <f>AF71*'Data - P&amp;L'!$C$6</f>
        <v>69.02</v>
      </c>
      <c r="AG517" s="125">
        <f t="shared" si="125"/>
        <v>3416.49</v>
      </c>
    </row>
    <row r="518">
      <c r="A518" s="254" t="s">
        <v>544</v>
      </c>
      <c r="B518" s="159">
        <f>B72*'Data - P&amp;L'!$C$8</f>
        <v>22.47</v>
      </c>
      <c r="C518" s="159">
        <f>C72*'Data - P&amp;L'!$C$8</f>
        <v>22.47</v>
      </c>
      <c r="D518" s="159">
        <f>D72*'Data - P&amp;L'!$C$8</f>
        <v>18.19</v>
      </c>
      <c r="E518" s="159">
        <f>E72*'Data - P&amp;L'!$C$8</f>
        <v>24.61</v>
      </c>
      <c r="F518" s="159">
        <f>F72*'Data - P&amp;L'!$C$8</f>
        <v>24.61</v>
      </c>
      <c r="G518" s="159">
        <f>G72*'Data - P&amp;L'!$C$8</f>
        <v>12.84</v>
      </c>
      <c r="H518" s="159">
        <f>H72*'Data - P&amp;L'!$C$8</f>
        <v>17.12</v>
      </c>
      <c r="I518" s="159">
        <f>I72*'Data - P&amp;L'!$C$8</f>
        <v>20.33</v>
      </c>
      <c r="J518" s="159">
        <f>J72*'Data - P&amp;L'!$C$8</f>
        <v>16.05</v>
      </c>
      <c r="K518" s="159">
        <f>K72*'Data - P&amp;L'!$C$8</f>
        <v>21.4</v>
      </c>
      <c r="L518" s="159">
        <f>L72*'Data - P&amp;L'!$C$8</f>
        <v>11.77</v>
      </c>
      <c r="M518" s="159">
        <f>M72*'Data - P&amp;L'!$C$8</f>
        <v>21.4</v>
      </c>
      <c r="N518" s="159">
        <f>N72*'Data - P&amp;L'!$C$8</f>
        <v>16.05</v>
      </c>
      <c r="O518" s="159">
        <f>O72*'Data - P&amp;L'!$C$8</f>
        <v>10.7</v>
      </c>
      <c r="P518" s="159">
        <f>P72*'Data - P&amp;L'!$C$8</f>
        <v>5.35</v>
      </c>
      <c r="Q518" s="159">
        <f>Q72*'Data - P&amp;L'!$C$8</f>
        <v>17.12</v>
      </c>
      <c r="R518" s="159">
        <f>R72*'Data - P&amp;L'!$C$8</f>
        <v>10.7</v>
      </c>
      <c r="S518" s="159">
        <f>S72*'Data - P&amp;L'!$C$8</f>
        <v>26.75</v>
      </c>
      <c r="T518" s="159">
        <f>T72*'Data - P&amp;L'!$C$8</f>
        <v>18.19</v>
      </c>
      <c r="U518" s="159">
        <f>U72*'Data - P&amp;L'!$C$8</f>
        <v>27.82</v>
      </c>
      <c r="V518" s="159">
        <f>V72*'Data - P&amp;L'!$C$8</f>
        <v>11.77</v>
      </c>
      <c r="W518" s="159">
        <f>W72*'Data - P&amp;L'!$C$8</f>
        <v>17.12</v>
      </c>
      <c r="X518" s="159">
        <f>X72*'Data - P&amp;L'!$C$8</f>
        <v>78.11</v>
      </c>
      <c r="Y518" s="159">
        <f>Y72*'Data - P&amp;L'!$C$8</f>
        <v>99.51</v>
      </c>
      <c r="Z518" s="159">
        <f>Z72*'Data - P&amp;L'!$C$8</f>
        <v>96.3</v>
      </c>
      <c r="AA518" s="159">
        <f>AA72*'Data - P&amp;L'!$C$8</f>
        <v>129.47</v>
      </c>
      <c r="AB518" s="159">
        <f>AB72*'Data - P&amp;L'!$C$8</f>
        <v>95.23</v>
      </c>
      <c r="AC518" s="159">
        <f>AC72*'Data - P&amp;L'!$C$8</f>
        <v>119.84</v>
      </c>
      <c r="AD518" s="159">
        <f>AD72*'Data - P&amp;L'!$C$8</f>
        <v>102.72</v>
      </c>
      <c r="AE518" s="159">
        <f>AE72*'Data - P&amp;L'!$C$8</f>
        <v>113.42</v>
      </c>
      <c r="AF518" s="159">
        <f>AF72*'Data - P&amp;L'!$C$8</f>
        <v>93.09</v>
      </c>
      <c r="AG518" s="125">
        <f t="shared" si="125"/>
        <v>1322.52</v>
      </c>
    </row>
    <row r="519">
      <c r="A519" s="254" t="s">
        <v>545</v>
      </c>
      <c r="B519" s="159">
        <f>(B73+B74)*'Data - P&amp;L'!$C$9</f>
        <v>131.56</v>
      </c>
      <c r="C519" s="159">
        <f>(C73+C74)*'Data - P&amp;L'!$C$9</f>
        <v>47.84</v>
      </c>
      <c r="D519" s="159">
        <f>(D73+D74)*'Data - P&amp;L'!$C$9</f>
        <v>95.68</v>
      </c>
      <c r="E519" s="159">
        <f>(E73+E74)*'Data - P&amp;L'!$C$9</f>
        <v>179.4</v>
      </c>
      <c r="F519" s="159">
        <f>(F73+F74)*'Data - P&amp;L'!$C$9</f>
        <v>137.54</v>
      </c>
      <c r="G519" s="159">
        <f>(G73+G74)*'Data - P&amp;L'!$C$9</f>
        <v>65.78</v>
      </c>
      <c r="H519" s="159">
        <f>(H73+H74)*'Data - P&amp;L'!$C$9</f>
        <v>83.72</v>
      </c>
      <c r="I519" s="159">
        <f>(I73+I74)*'Data - P&amp;L'!$C$9</f>
        <v>47.84</v>
      </c>
      <c r="J519" s="159">
        <f>(J73+J74)*'Data - P&amp;L'!$C$9</f>
        <v>107.64</v>
      </c>
      <c r="K519" s="159">
        <f>(K73+K74)*'Data - P&amp;L'!$C$9</f>
        <v>89.7</v>
      </c>
      <c r="L519" s="159">
        <f>(L73+L74)*'Data - P&amp;L'!$C$9</f>
        <v>101.66</v>
      </c>
      <c r="M519" s="159">
        <f>(M73+M74)*'Data - P&amp;L'!$C$9</f>
        <v>137.54</v>
      </c>
      <c r="N519" s="159">
        <f>(N73+N74)*'Data - P&amp;L'!$C$9</f>
        <v>77.74</v>
      </c>
      <c r="O519" s="159">
        <f>(O73+O74)*'Data - P&amp;L'!$C$9</f>
        <v>113.62</v>
      </c>
      <c r="P519" s="159">
        <f>(P73+P74)*'Data - P&amp;L'!$C$9</f>
        <v>65.78</v>
      </c>
      <c r="Q519" s="159">
        <f>(Q73+Q74)*'Data - P&amp;L'!$C$9</f>
        <v>29.9</v>
      </c>
      <c r="R519" s="159">
        <f>(R73+R74)*'Data - P&amp;L'!$C$9</f>
        <v>47.84</v>
      </c>
      <c r="S519" s="159">
        <f>(S73+S74)*'Data - P&amp;L'!$C$9</f>
        <v>101.66</v>
      </c>
      <c r="T519" s="159">
        <f>(T73+T74)*'Data - P&amp;L'!$C$9</f>
        <v>113.62</v>
      </c>
      <c r="U519" s="159">
        <f>(U73+U74)*'Data - P&amp;L'!$C$9</f>
        <v>107.64</v>
      </c>
      <c r="V519" s="159">
        <f>(V73+V74)*'Data - P&amp;L'!$C$9</f>
        <v>41.86</v>
      </c>
      <c r="W519" s="159">
        <f>(W73+W74)*'Data - P&amp;L'!$C$9</f>
        <v>155.48</v>
      </c>
      <c r="X519" s="159">
        <f>(X73+X74)*'Data - P&amp;L'!$C$9</f>
        <v>281.06</v>
      </c>
      <c r="Y519" s="159">
        <f>(Y73+Y74)*'Data - P&amp;L'!$C$9</f>
        <v>287.04</v>
      </c>
      <c r="Z519" s="159">
        <f>(Z73+Z74)*'Data - P&amp;L'!$C$9</f>
        <v>328.9</v>
      </c>
      <c r="AA519" s="159">
        <f>(AA73+AA74)*'Data - P&amp;L'!$C$9</f>
        <v>388.7</v>
      </c>
      <c r="AB519" s="159">
        <f>(AB73+AB74)*'Data - P&amp;L'!$C$9</f>
        <v>167.44</v>
      </c>
      <c r="AC519" s="159">
        <f>(AC73+AC74)*'Data - P&amp;L'!$C$9</f>
        <v>95.68</v>
      </c>
      <c r="AD519" s="159">
        <f>(AD73+AD74)*'Data - P&amp;L'!$C$9</f>
        <v>83.72</v>
      </c>
      <c r="AE519" s="159">
        <f>(AE73+AE74)*'Data - P&amp;L'!$C$9</f>
        <v>83.72</v>
      </c>
      <c r="AF519" s="159">
        <f>(AF73+AF74)*'Data - P&amp;L'!$C$9</f>
        <v>47.84</v>
      </c>
      <c r="AG519" s="125">
        <f t="shared" si="125"/>
        <v>3845.14</v>
      </c>
    </row>
    <row r="520">
      <c r="A520" s="254" t="s">
        <v>546</v>
      </c>
      <c r="B520" s="159">
        <f>(B75+B76)*'Data - P&amp;L'!$C$5</f>
        <v>975.57</v>
      </c>
      <c r="C520" s="159">
        <f>(C75+C76)*'Data - P&amp;L'!$C$5</f>
        <v>755.28</v>
      </c>
      <c r="D520" s="159">
        <f>(D75+D76)*'Data - P&amp;L'!$C$5</f>
        <v>618.91</v>
      </c>
      <c r="E520" s="159">
        <f>(E75+E76)*'Data - P&amp;L'!$C$5</f>
        <v>440.58</v>
      </c>
      <c r="F520" s="159">
        <f>(F75+F76)*'Data - P&amp;L'!$C$5</f>
        <v>566.46</v>
      </c>
      <c r="G520" s="159">
        <f>(G75+G76)*'Data - P&amp;L'!$C$5</f>
        <v>461.56</v>
      </c>
      <c r="H520" s="159">
        <f>(H75+H76)*'Data - P&amp;L'!$C$5</f>
        <v>335.68</v>
      </c>
      <c r="I520" s="159">
        <f>(I75+I76)*'Data - P&amp;L'!$C$5</f>
        <v>314.7</v>
      </c>
      <c r="J520" s="159">
        <f>(J75+J76)*'Data - P&amp;L'!$C$5</f>
        <v>514.01</v>
      </c>
      <c r="K520" s="159">
        <f>(K75+K76)*'Data - P&amp;L'!$C$5</f>
        <v>367.15</v>
      </c>
      <c r="L520" s="159">
        <f>(L75+L76)*'Data - P&amp;L'!$C$5</f>
        <v>398.62</v>
      </c>
      <c r="M520" s="159">
        <f>(M75+M76)*'Data - P&amp;L'!$C$5</f>
        <v>534.99</v>
      </c>
      <c r="N520" s="159">
        <f>(N75+N76)*'Data - P&amp;L'!$C$5</f>
        <v>272.74</v>
      </c>
      <c r="O520" s="159">
        <f>(O75+O76)*'Data - P&amp;L'!$C$5</f>
        <v>304.21</v>
      </c>
      <c r="P520" s="159">
        <f>(P75+P76)*'Data - P&amp;L'!$C$5</f>
        <v>188.82</v>
      </c>
      <c r="Q520" s="159">
        <f>(Q75+Q76)*'Data - P&amp;L'!$C$5</f>
        <v>199.31</v>
      </c>
      <c r="R520" s="159">
        <f>(R75+R76)*'Data - P&amp;L'!$C$5</f>
        <v>220.29</v>
      </c>
      <c r="S520" s="159">
        <f>(S75+S76)*'Data - P&amp;L'!$C$5</f>
        <v>241.27</v>
      </c>
      <c r="T520" s="159">
        <f>(T75+T76)*'Data - P&amp;L'!$C$5</f>
        <v>283.23</v>
      </c>
      <c r="U520" s="159">
        <f>(U75+U76)*'Data - P&amp;L'!$C$5</f>
        <v>115.39</v>
      </c>
      <c r="V520" s="159">
        <f>(V75+V76)*'Data - P&amp;L'!$C$5</f>
        <v>178.33</v>
      </c>
      <c r="W520" s="159">
        <f>(W75+W76)*'Data - P&amp;L'!$C$5</f>
        <v>178.33</v>
      </c>
      <c r="X520" s="159">
        <f>(X75+X76)*'Data - P&amp;L'!$C$5</f>
        <v>104.9</v>
      </c>
      <c r="Y520" s="159">
        <f>(Y75+Y76)*'Data - P&amp;L'!$C$5</f>
        <v>146.86</v>
      </c>
      <c r="Z520" s="159">
        <f>(Z75+Z76)*'Data - P&amp;L'!$C$5</f>
        <v>251.76</v>
      </c>
      <c r="AA520" s="159">
        <f>(AA75+AA76)*'Data - P&amp;L'!$C$5</f>
        <v>272.74</v>
      </c>
      <c r="AB520" s="159">
        <f>(AB75+AB76)*'Data - P&amp;L'!$C$5</f>
        <v>241.27</v>
      </c>
      <c r="AC520" s="159">
        <f>(AC75+AC76)*'Data - P&amp;L'!$C$5</f>
        <v>314.7</v>
      </c>
      <c r="AD520" s="159">
        <f>(AD75+AD76)*'Data - P&amp;L'!$C$5</f>
        <v>346.17</v>
      </c>
      <c r="AE520" s="159">
        <f>(AE75+AE76)*'Data - P&amp;L'!$C$5</f>
        <v>241.27</v>
      </c>
      <c r="AF520" s="159">
        <f>(AF75+AF76)*'Data - P&amp;L'!$C$5</f>
        <v>199.31</v>
      </c>
      <c r="AG520" s="125">
        <f t="shared" si="125"/>
        <v>10584.41</v>
      </c>
    </row>
    <row r="521">
      <c r="A521" s="254" t="s">
        <v>547</v>
      </c>
      <c r="B521" s="257">
        <f>(B77+B78)*'Data - P&amp;L'!$C$10</f>
        <v>458.89</v>
      </c>
      <c r="C521" s="257">
        <f>(C77+C78)*'Data - P&amp;L'!$C$10</f>
        <v>336.8</v>
      </c>
      <c r="D521" s="257">
        <f>(D77+D78)*'Data - P&amp;L'!$C$10</f>
        <v>391.53</v>
      </c>
      <c r="E521" s="257">
        <f>(E77+E78)*'Data - P&amp;L'!$C$10</f>
        <v>412.58</v>
      </c>
      <c r="F521" s="257">
        <f>(F77+F78)*'Data - P&amp;L'!$C$10</f>
        <v>471.52</v>
      </c>
      <c r="G521" s="257">
        <f>(G77+G78)*'Data - P&amp;L'!$C$10</f>
        <v>273.65</v>
      </c>
      <c r="H521" s="257">
        <f>(H77+H78)*'Data - P&amp;L'!$C$10</f>
        <v>298.91</v>
      </c>
      <c r="I521" s="257">
        <f>(I77+I78)*'Data - P&amp;L'!$C$10</f>
        <v>328.38</v>
      </c>
      <c r="J521" s="257">
        <f>(J77+J78)*'Data - P&amp;L'!$C$10</f>
        <v>332.59</v>
      </c>
      <c r="K521" s="257">
        <f>(K77+K78)*'Data - P&amp;L'!$C$10</f>
        <v>353.64</v>
      </c>
      <c r="L521" s="257">
        <f>(L77+L78)*'Data - P&amp;L'!$C$10</f>
        <v>256.81</v>
      </c>
      <c r="M521" s="257">
        <f>(M77+M78)*'Data - P&amp;L'!$C$10</f>
        <v>404.16</v>
      </c>
      <c r="N521" s="257">
        <f>(N77+N78)*'Data - P&amp;L'!$C$10</f>
        <v>231.55</v>
      </c>
      <c r="O521" s="257">
        <f>(O77+O78)*'Data - P&amp;L'!$C$10</f>
        <v>256.81</v>
      </c>
      <c r="P521" s="257">
        <f>(P77+P78)*'Data - P&amp;L'!$C$10</f>
        <v>147.35</v>
      </c>
      <c r="Q521" s="257">
        <f>(Q77+Q78)*'Data - P&amp;L'!$C$10</f>
        <v>185.24</v>
      </c>
      <c r="R521" s="257">
        <f>(R77+R78)*'Data - P&amp;L'!$C$10</f>
        <v>155.77</v>
      </c>
      <c r="S521" s="257">
        <f>(S77+S78)*'Data - P&amp;L'!$C$10</f>
        <v>277.86</v>
      </c>
      <c r="T521" s="257">
        <f>(T77+T78)*'Data - P&amp;L'!$C$10</f>
        <v>303.12</v>
      </c>
      <c r="U521" s="257">
        <f>(U77+U78)*'Data - P&amp;L'!$C$10</f>
        <v>235.76</v>
      </c>
      <c r="V521" s="257">
        <f>(V77+V78)*'Data - P&amp;L'!$C$10</f>
        <v>189.45</v>
      </c>
      <c r="W521" s="257">
        <f>(W77+W78)*'Data - P&amp;L'!$C$10</f>
        <v>273.65</v>
      </c>
      <c r="X521" s="257">
        <f>(X77+X78)*'Data - P&amp;L'!$C$10</f>
        <v>349.43</v>
      </c>
      <c r="Y521" s="257">
        <f>(Y77+Y78)*'Data - P&amp;L'!$C$10</f>
        <v>357.85</v>
      </c>
      <c r="Z521" s="257">
        <f>(Z77+Z78)*'Data - P&amp;L'!$C$10</f>
        <v>433.63</v>
      </c>
      <c r="AA521" s="257">
        <f>(AA77+AA78)*'Data - P&amp;L'!$C$10</f>
        <v>547.3</v>
      </c>
      <c r="AB521" s="257">
        <f>(AB77+AB78)*'Data - P&amp;L'!$C$10</f>
        <v>282.07</v>
      </c>
      <c r="AC521" s="257">
        <f>(AC77+AC78)*'Data - P&amp;L'!$C$10</f>
        <v>206.29</v>
      </c>
      <c r="AD521" s="257">
        <f>(AD77+AD78)*'Data - P&amp;L'!$C$10</f>
        <v>248.39</v>
      </c>
      <c r="AE521" s="257">
        <f>(AE77+AE78)*'Data - P&amp;L'!$C$10</f>
        <v>202.08</v>
      </c>
      <c r="AF521" s="257">
        <f>(AF77+AF78)*'Data - P&amp;L'!$C$10</f>
        <v>193.66</v>
      </c>
      <c r="AG521" s="125">
        <f t="shared" si="125"/>
        <v>9396.72</v>
      </c>
    </row>
    <row r="522">
      <c r="A522" s="254" t="s">
        <v>548</v>
      </c>
      <c r="B522" s="257">
        <f>B79*'Data - P&amp;L'!$C$17</f>
        <v>41.19</v>
      </c>
      <c r="C522" s="257">
        <f>C79*'Data - P&amp;L'!$C$17</f>
        <v>13.73</v>
      </c>
      <c r="D522" s="257">
        <f>D79*'Data - P&amp;L'!$C$17</f>
        <v>13.73</v>
      </c>
      <c r="E522" s="257">
        <f>E79*'Data - P&amp;L'!$C$17</f>
        <v>27.46</v>
      </c>
      <c r="F522" s="257">
        <f>F79*'Data - P&amp;L'!$C$17</f>
        <v>0</v>
      </c>
      <c r="G522" s="257">
        <f>G79*'Data - P&amp;L'!$C$17</f>
        <v>13.73</v>
      </c>
      <c r="H522" s="257">
        <f>H79*'Data - P&amp;L'!$C$17</f>
        <v>0</v>
      </c>
      <c r="I522" s="257">
        <f>I79*'Data - P&amp;L'!$C$17</f>
        <v>13.73</v>
      </c>
      <c r="J522" s="257">
        <f>J79*'Data - P&amp;L'!$C$17</f>
        <v>13.73</v>
      </c>
      <c r="K522" s="257">
        <f>K79*'Data - P&amp;L'!$C$17</f>
        <v>0</v>
      </c>
      <c r="L522" s="257">
        <f>L79*'Data - P&amp;L'!$C$17</f>
        <v>13.73</v>
      </c>
      <c r="M522" s="257">
        <f>M79*'Data - P&amp;L'!$C$17</f>
        <v>27.46</v>
      </c>
      <c r="N522" s="257">
        <f>N79*'Data - P&amp;L'!$C$17</f>
        <v>13.73</v>
      </c>
      <c r="O522" s="257">
        <f>O79*'Data - P&amp;L'!$C$17</f>
        <v>13.73</v>
      </c>
      <c r="P522" s="257">
        <f>P79*'Data - P&amp;L'!$C$17</f>
        <v>0</v>
      </c>
      <c r="Q522" s="257">
        <f>Q79*'Data - P&amp;L'!$C$17</f>
        <v>0</v>
      </c>
      <c r="R522" s="257">
        <f>R79*'Data - P&amp;L'!$C$17</f>
        <v>13.73</v>
      </c>
      <c r="S522" s="257">
        <f>S79*'Data - P&amp;L'!$C$17</f>
        <v>0</v>
      </c>
      <c r="T522" s="257">
        <f>T79*'Data - P&amp;L'!$C$17</f>
        <v>13.73</v>
      </c>
      <c r="U522" s="257">
        <f>U79*'Data - P&amp;L'!$C$17</f>
        <v>0</v>
      </c>
      <c r="V522" s="257">
        <f>V79*'Data - P&amp;L'!$C$17</f>
        <v>0</v>
      </c>
      <c r="W522" s="257">
        <f>W79*'Data - P&amp;L'!$C$17</f>
        <v>0</v>
      </c>
      <c r="X522" s="257">
        <f>X79*'Data - P&amp;L'!$C$17</f>
        <v>27.46</v>
      </c>
      <c r="Y522" s="257">
        <f>Y79*'Data - P&amp;L'!$C$17</f>
        <v>0</v>
      </c>
      <c r="Z522" s="257">
        <f>Z79*'Data - P&amp;L'!$C$17</f>
        <v>0</v>
      </c>
      <c r="AA522" s="257">
        <f>AA79*'Data - P&amp;L'!$C$17</f>
        <v>0</v>
      </c>
      <c r="AB522" s="257">
        <f>AB79*'Data - P&amp;L'!$C$17</f>
        <v>13.73</v>
      </c>
      <c r="AC522" s="257">
        <f>AC79*'Data - P&amp;L'!$C$17</f>
        <v>13.73</v>
      </c>
      <c r="AD522" s="257">
        <f>AD79*'Data - P&amp;L'!$C$17</f>
        <v>0</v>
      </c>
      <c r="AE522" s="257">
        <f>AE79*'Data - P&amp;L'!$C$17</f>
        <v>13.73</v>
      </c>
      <c r="AF522" s="257">
        <f>AF79*'Data - P&amp;L'!$C$17</f>
        <v>0</v>
      </c>
      <c r="AG522" s="125">
        <f t="shared" si="125"/>
        <v>302.06</v>
      </c>
    </row>
    <row r="523">
      <c r="A523" s="254" t="s">
        <v>549</v>
      </c>
      <c r="B523" s="257">
        <f>B80*'Data - P&amp;L'!$C$18</f>
        <v>0</v>
      </c>
      <c r="C523" s="257">
        <f>C80*'Data - P&amp;L'!$C$18</f>
        <v>0</v>
      </c>
      <c r="D523" s="257">
        <f>D80*'Data - P&amp;L'!$C$18</f>
        <v>0</v>
      </c>
      <c r="E523" s="257">
        <f>E80*'Data - P&amp;L'!$C$18</f>
        <v>0</v>
      </c>
      <c r="F523" s="257">
        <f>F80*'Data - P&amp;L'!$C$18</f>
        <v>0</v>
      </c>
      <c r="G523" s="257">
        <f>G80*'Data - P&amp;L'!$C$18</f>
        <v>0</v>
      </c>
      <c r="H523" s="257">
        <f>H80*'Data - P&amp;L'!$C$18</f>
        <v>0</v>
      </c>
      <c r="I523" s="257">
        <f>I80*'Data - P&amp;L'!$C$18</f>
        <v>0</v>
      </c>
      <c r="J523" s="257">
        <f>J80*'Data - P&amp;L'!$C$18</f>
        <v>0</v>
      </c>
      <c r="K523" s="257">
        <f>K80*'Data - P&amp;L'!$C$18</f>
        <v>0</v>
      </c>
      <c r="L523" s="257">
        <f>L80*'Data - P&amp;L'!$C$18</f>
        <v>0</v>
      </c>
      <c r="M523" s="257">
        <f>M80*'Data - P&amp;L'!$C$18</f>
        <v>0</v>
      </c>
      <c r="N523" s="257">
        <f>N80*'Data - P&amp;L'!$C$18</f>
        <v>0</v>
      </c>
      <c r="O523" s="257">
        <f>O80*'Data - P&amp;L'!$C$18</f>
        <v>0</v>
      </c>
      <c r="P523" s="257">
        <f>P80*'Data - P&amp;L'!$C$18</f>
        <v>0</v>
      </c>
      <c r="Q523" s="257">
        <f>Q80*'Data - P&amp;L'!$C$18</f>
        <v>0</v>
      </c>
      <c r="R523" s="257">
        <f>R80*'Data - P&amp;L'!$C$18</f>
        <v>0</v>
      </c>
      <c r="S523" s="257">
        <f>S80*'Data - P&amp;L'!$C$18</f>
        <v>0</v>
      </c>
      <c r="T523" s="257">
        <f>T80*'Data - P&amp;L'!$C$18</f>
        <v>0</v>
      </c>
      <c r="U523" s="257">
        <f>U80*'Data - P&amp;L'!$C$18</f>
        <v>0</v>
      </c>
      <c r="V523" s="257">
        <f>V80*'Data - P&amp;L'!$C$18</f>
        <v>0</v>
      </c>
      <c r="W523" s="257">
        <f>W80*'Data - P&amp;L'!$C$18</f>
        <v>0</v>
      </c>
      <c r="X523" s="257">
        <f>X80*'Data - P&amp;L'!$C$18</f>
        <v>0</v>
      </c>
      <c r="Y523" s="257">
        <f>Y80*'Data - P&amp;L'!$C$18</f>
        <v>0</v>
      </c>
      <c r="Z523" s="257">
        <f>Z80*'Data - P&amp;L'!$C$18</f>
        <v>0</v>
      </c>
      <c r="AA523" s="257">
        <f>AA80*'Data - P&amp;L'!$C$18</f>
        <v>0</v>
      </c>
      <c r="AB523" s="257">
        <f>AB80*'Data - P&amp;L'!$C$18</f>
        <v>0</v>
      </c>
      <c r="AC523" s="257">
        <f>AC80*'Data - P&amp;L'!$C$18</f>
        <v>0</v>
      </c>
      <c r="AD523" s="257">
        <f>AD80*'Data - P&amp;L'!$C$18</f>
        <v>0</v>
      </c>
      <c r="AE523" s="257">
        <f>AE80*'Data - P&amp;L'!$C$18</f>
        <v>0</v>
      </c>
      <c r="AF523" s="257">
        <f>AF80*'Data - P&amp;L'!$C$18</f>
        <v>0</v>
      </c>
      <c r="AG523" s="125">
        <f t="shared" si="125"/>
        <v>0</v>
      </c>
    </row>
    <row r="524">
      <c r="A524" s="254" t="s">
        <v>550</v>
      </c>
      <c r="B524" s="257">
        <f>B95*'Data - P&amp;L'!$C$11</f>
        <v>0</v>
      </c>
      <c r="C524" s="257">
        <f>C95*'Data - P&amp;L'!$C$11</f>
        <v>0</v>
      </c>
      <c r="D524" s="257">
        <f>D95*'Data - P&amp;L'!$C$11</f>
        <v>0</v>
      </c>
      <c r="E524" s="257">
        <f>E95*'Data - P&amp;L'!$C$11</f>
        <v>0</v>
      </c>
      <c r="F524" s="257">
        <f>F95*'Data - P&amp;L'!$C$11</f>
        <v>0</v>
      </c>
      <c r="G524" s="257">
        <f>G95*'Data - P&amp;L'!$C$11</f>
        <v>0</v>
      </c>
      <c r="H524" s="257">
        <f>H95*'Data - P&amp;L'!$C$11</f>
        <v>0</v>
      </c>
      <c r="I524" s="257">
        <f>I95*'Data - P&amp;L'!$C$11</f>
        <v>0</v>
      </c>
      <c r="J524" s="257">
        <f>J95*'Data - P&amp;L'!$C$11</f>
        <v>0</v>
      </c>
      <c r="K524" s="257">
        <f>K95*'Data - P&amp;L'!$C$11</f>
        <v>3.94</v>
      </c>
      <c r="L524" s="257">
        <f>L95*'Data - P&amp;L'!$C$11</f>
        <v>0</v>
      </c>
      <c r="M524" s="257">
        <f>M95*'Data - P&amp;L'!$C$11</f>
        <v>0</v>
      </c>
      <c r="N524" s="257">
        <f>N95*'Data - P&amp;L'!$C$11</f>
        <v>3.94</v>
      </c>
      <c r="O524" s="257">
        <f>O95*'Data - P&amp;L'!$C$11</f>
        <v>0</v>
      </c>
      <c r="P524" s="257">
        <f>P95*'Data - P&amp;L'!$C$11</f>
        <v>0</v>
      </c>
      <c r="Q524" s="257">
        <f>Q95*'Data - P&amp;L'!$C$11</f>
        <v>0</v>
      </c>
      <c r="R524" s="257">
        <f>R95*'Data - P&amp;L'!$C$11</f>
        <v>0</v>
      </c>
      <c r="S524" s="257">
        <f>S95*'Data - P&amp;L'!$C$11</f>
        <v>3.94</v>
      </c>
      <c r="T524" s="257">
        <f>T95*'Data - P&amp;L'!$C$11</f>
        <v>11.82</v>
      </c>
      <c r="U524" s="257">
        <f>U95*'Data - P&amp;L'!$C$11</f>
        <v>0</v>
      </c>
      <c r="V524" s="257">
        <f>V95*'Data - P&amp;L'!$C$11</f>
        <v>0</v>
      </c>
      <c r="W524" s="257">
        <f>W95*'Data - P&amp;L'!$C$11</f>
        <v>0</v>
      </c>
      <c r="X524" s="257">
        <f>X95*'Data - P&amp;L'!$C$11</f>
        <v>3.94</v>
      </c>
      <c r="Y524" s="257">
        <f>Y95*'Data - P&amp;L'!$C$11</f>
        <v>3.94</v>
      </c>
      <c r="Z524" s="257">
        <f>Z95*'Data - P&amp;L'!$C$11</f>
        <v>0</v>
      </c>
      <c r="AA524" s="257">
        <f>AA95*'Data - P&amp;L'!$C$11</f>
        <v>0</v>
      </c>
      <c r="AB524" s="257">
        <f>AB95*'Data - P&amp;L'!$C$11</f>
        <v>0</v>
      </c>
      <c r="AC524" s="257">
        <f>AC95*'Data - P&amp;L'!$C$11</f>
        <v>0</v>
      </c>
      <c r="AD524" s="257">
        <f>AD95*'Data - P&amp;L'!$C$11</f>
        <v>0</v>
      </c>
      <c r="AE524" s="257">
        <f>AE95*'Data - P&amp;L'!$C$11</f>
        <v>0</v>
      </c>
      <c r="AF524" s="257">
        <f>AF95*'Data - P&amp;L'!$C$11</f>
        <v>0</v>
      </c>
      <c r="AG524" s="125">
        <f t="shared" si="125"/>
        <v>31.52</v>
      </c>
    </row>
    <row r="525">
      <c r="A525" s="258" t="s">
        <v>551</v>
      </c>
      <c r="B525" s="259"/>
      <c r="C525" s="259"/>
      <c r="D525" s="259"/>
      <c r="E525" s="259"/>
      <c r="F525" s="259"/>
      <c r="G525" s="259"/>
      <c r="H525" s="259"/>
      <c r="I525" s="259"/>
      <c r="J525" s="259"/>
      <c r="K525" s="259"/>
      <c r="L525" s="259"/>
      <c r="M525" s="259"/>
      <c r="N525" s="259"/>
      <c r="O525" s="259"/>
      <c r="P525" s="259"/>
      <c r="Q525" s="259"/>
      <c r="R525" s="259"/>
      <c r="S525" s="259"/>
      <c r="T525" s="259"/>
      <c r="U525" s="259"/>
      <c r="V525" s="259"/>
      <c r="W525" s="259"/>
      <c r="X525" s="259"/>
      <c r="Y525" s="259"/>
      <c r="Z525" s="259"/>
      <c r="AA525" s="259"/>
      <c r="AB525" s="259"/>
      <c r="AC525" s="259"/>
      <c r="AD525" s="259"/>
      <c r="AE525" s="259"/>
      <c r="AF525" s="259"/>
      <c r="AG525" s="125">
        <f t="shared" si="125"/>
        <v>0</v>
      </c>
    </row>
    <row r="526">
      <c r="A526" s="254" t="s">
        <v>552</v>
      </c>
      <c r="B526" s="159">
        <f>(B54*'Data - P&amp;L'!$L$12*'Data - P&amp;L'!$L$3)+(B54*'Data - P&amp;L'!$L$13*'Data - P&amp;L'!$L$14)</f>
        <v>4213.297914</v>
      </c>
      <c r="C526" s="159">
        <f>(C54*'Data - P&amp;L'!$L$12*'Data - P&amp;L'!$L$3)+(C54*'Data - P&amp;L'!$L$13*'Data - P&amp;L'!$L$14)</f>
        <v>4604.061037</v>
      </c>
      <c r="D526" s="159">
        <f>(D54*'Data - P&amp;L'!$L$12*'Data - P&amp;L'!$L$3)+(D54*'Data - P&amp;L'!$L$13*'Data - P&amp;L'!$L$14)</f>
        <v>4610.93225</v>
      </c>
      <c r="E526" s="159">
        <f>(E54*'Data - P&amp;L'!$L$12*'Data - P&amp;L'!$L$3)+(E54*'Data - P&amp;L'!$L$13*'Data - P&amp;L'!$L$14)</f>
        <v>3032.582565</v>
      </c>
      <c r="F526" s="159">
        <f>(F54*'Data - P&amp;L'!$L$12*'Data - P&amp;L'!$L$3)+(F54*'Data - P&amp;L'!$L$13*'Data - P&amp;L'!$L$14)</f>
        <v>3152.784703</v>
      </c>
      <c r="G526" s="159">
        <f>(G54*'Data - P&amp;L'!$L$12*'Data - P&amp;L'!$L$3)+(G54*'Data - P&amp;L'!$L$13*'Data - P&amp;L'!$L$14)</f>
        <v>2747.422414</v>
      </c>
      <c r="H526" s="159">
        <f>(H54*'Data - P&amp;L'!$L$12*'Data - P&amp;L'!$L$3)+(H54*'Data - P&amp;L'!$L$13*'Data - P&amp;L'!$L$14)</f>
        <v>2750.371882</v>
      </c>
      <c r="I526" s="159">
        <f>(I54*'Data - P&amp;L'!$L$12*'Data - P&amp;L'!$L$3)+(I54*'Data - P&amp;L'!$L$13*'Data - P&amp;L'!$L$14)</f>
        <v>2679.618103</v>
      </c>
      <c r="J526" s="159">
        <f>(J54*'Data - P&amp;L'!$L$12*'Data - P&amp;L'!$L$3)+(J54*'Data - P&amp;L'!$L$13*'Data - P&amp;L'!$L$14)</f>
        <v>2726.0213</v>
      </c>
      <c r="K526" s="159">
        <f>(K54*'Data - P&amp;L'!$L$12*'Data - P&amp;L'!$L$3)+(K54*'Data - P&amp;L'!$L$13*'Data - P&amp;L'!$L$14)</f>
        <v>2214.125976</v>
      </c>
      <c r="L526" s="159">
        <f>(L54*'Data - P&amp;L'!$L$12*'Data - P&amp;L'!$L$3)+(L54*'Data - P&amp;L'!$L$13*'Data - P&amp;L'!$L$14)</f>
        <v>2392.877</v>
      </c>
      <c r="M526" s="159">
        <f>(M54*'Data - P&amp;L'!$L$12*'Data - P&amp;L'!$L$3)+(M54*'Data - P&amp;L'!$L$13*'Data - P&amp;L'!$L$14)</f>
        <v>2581.827886</v>
      </c>
      <c r="N526" s="159">
        <f>(N54*'Data - P&amp;L'!$L$12*'Data - P&amp;L'!$L$3)+(N54*'Data - P&amp;L'!$L$13*'Data - P&amp;L'!$L$14)</f>
        <v>2338.737763</v>
      </c>
      <c r="O526" s="159">
        <f>(O54*'Data - P&amp;L'!$L$12*'Data - P&amp;L'!$L$3)+(O54*'Data - P&amp;L'!$L$13*'Data - P&amp;L'!$L$14)</f>
        <v>2785.615021</v>
      </c>
      <c r="P526" s="159">
        <f>(P54*'Data - P&amp;L'!$L$12*'Data - P&amp;L'!$L$3)+(P54*'Data - P&amp;L'!$L$13*'Data - P&amp;L'!$L$14)</f>
        <v>2138.531872</v>
      </c>
      <c r="Q526" s="159">
        <f>(Q54*'Data - P&amp;L'!$L$12*'Data - P&amp;L'!$L$3)+(Q54*'Data - P&amp;L'!$L$13*'Data - P&amp;L'!$L$14)</f>
        <v>1948.512035</v>
      </c>
      <c r="R526" s="159">
        <f>(R54*'Data - P&amp;L'!$L$12*'Data - P&amp;L'!$L$3)+(R54*'Data - P&amp;L'!$L$13*'Data - P&amp;L'!$L$14)</f>
        <v>1975.399011</v>
      </c>
      <c r="S526" s="159">
        <f>(S54*'Data - P&amp;L'!$L$12*'Data - P&amp;L'!$L$3)+(S54*'Data - P&amp;L'!$L$13*'Data - P&amp;L'!$L$14)</f>
        <v>2086.497548</v>
      </c>
      <c r="T526" s="159">
        <f>(T54*'Data - P&amp;L'!$L$12*'Data - P&amp;L'!$L$3)+(T54*'Data - P&amp;L'!$L$13*'Data - P&amp;L'!$L$14)</f>
        <v>2335.701296</v>
      </c>
      <c r="U526" s="159">
        <f>(U54*'Data - P&amp;L'!$L$12*'Data - P&amp;L'!$L$3)+(U54*'Data - P&amp;L'!$L$13*'Data - P&amp;L'!$L$14)</f>
        <v>1640.638112</v>
      </c>
      <c r="V526" s="159">
        <f>(V54*'Data - P&amp;L'!$L$12*'Data - P&amp;L'!$L$3)+(V54*'Data - P&amp;L'!$L$13*'Data - P&amp;L'!$L$14)</f>
        <v>1349.039385</v>
      </c>
      <c r="W526" s="159">
        <f>(W54*'Data - P&amp;L'!$L$12*'Data - P&amp;L'!$L$3)+(W54*'Data - P&amp;L'!$L$13*'Data - P&amp;L'!$L$14)</f>
        <v>1242.584716</v>
      </c>
      <c r="X526" s="159">
        <f>(X54*'Data - P&amp;L'!$L$12*'Data - P&amp;L'!$L$3)+(X54*'Data - P&amp;L'!$L$13*'Data - P&amp;L'!$L$14)</f>
        <v>1483.195766</v>
      </c>
      <c r="Y526" s="159">
        <f>(Y54*'Data - P&amp;L'!$L$12*'Data - P&amp;L'!$L$3)+(Y54*'Data - P&amp;L'!$L$13*'Data - P&amp;L'!$L$14)</f>
        <v>1480.913211</v>
      </c>
      <c r="Z526" s="159">
        <f>(Z54*'Data - P&amp;L'!$L$12*'Data - P&amp;L'!$L$3)+(Z54*'Data - P&amp;L'!$L$13*'Data - P&amp;L'!$L$14)</f>
        <v>1674.46662</v>
      </c>
      <c r="AA526" s="159">
        <f>(AA54*'Data - P&amp;L'!$L$12*'Data - P&amp;L'!$L$3)+(AA54*'Data - P&amp;L'!$L$13*'Data - P&amp;L'!$L$14)</f>
        <v>1777.568302</v>
      </c>
      <c r="AB526" s="159">
        <f>(AB54*'Data - P&amp;L'!$L$12*'Data - P&amp;L'!$L$3)+(AB54*'Data - P&amp;L'!$L$13*'Data - P&amp;L'!$L$14)</f>
        <v>1360.425809</v>
      </c>
      <c r="AC526" s="159">
        <f>(AC54*'Data - P&amp;L'!$L$12*'Data - P&amp;L'!$L$3)+(AC54*'Data - P&amp;L'!$L$13*'Data - P&amp;L'!$L$14)</f>
        <v>1434.827327</v>
      </c>
      <c r="AD526" s="159">
        <f>(AD54*'Data - P&amp;L'!$L$12*'Data - P&amp;L'!$L$3)+(AD54*'Data - P&amp;L'!$L$13*'Data - P&amp;L'!$L$14)</f>
        <v>1287.362145</v>
      </c>
      <c r="AE526" s="159">
        <f>(AE54*'Data - P&amp;L'!$L$12*'Data - P&amp;L'!$L$3)+(AE54*'Data - P&amp;L'!$L$13*'Data - P&amp;L'!$L$14)</f>
        <v>1377.935302</v>
      </c>
      <c r="AF526" s="159">
        <f>(AF54*'Data - P&amp;L'!$L$12*'Data - P&amp;L'!$L$3)+(AF54*'Data - P&amp;L'!$L$13*'Data - P&amp;L'!$L$14)</f>
        <v>1230.997618</v>
      </c>
      <c r="AG526" s="256">
        <f t="shared" si="125"/>
        <v>70654.87189</v>
      </c>
    </row>
    <row r="527">
      <c r="A527" s="260" t="s">
        <v>553</v>
      </c>
      <c r="B527" s="261">
        <f>(B44*'Data - P&amp;L'!$L$12*'Data - P&amp;L'!$I$10)+(B44*'Data - P&amp;L'!$L$13*'Data - P&amp;L'!$L$15)</f>
        <v>429.6</v>
      </c>
      <c r="C527" s="261">
        <f>(C44*'Data - P&amp;L'!$L$12*'Data - P&amp;L'!$I$10)+(C44*'Data - P&amp;L'!$L$13*'Data - P&amp;L'!$L$15)</f>
        <v>479.7</v>
      </c>
      <c r="D527" s="261">
        <f>(D44*'Data - P&amp;L'!$L$12*'Data - P&amp;L'!$I$10)+(D44*'Data - P&amp;L'!$L$13*'Data - P&amp;L'!$L$15)</f>
        <v>475.5</v>
      </c>
      <c r="E527" s="261">
        <f>(E44*'Data - P&amp;L'!$L$12*'Data - P&amp;L'!$I$10)+(E44*'Data - P&amp;L'!$L$13*'Data - P&amp;L'!$L$15)</f>
        <v>291.6</v>
      </c>
      <c r="F527" s="261">
        <f>(F44*'Data - P&amp;L'!$L$12*'Data - P&amp;L'!$I$10)+(F44*'Data - P&amp;L'!$L$13*'Data - P&amp;L'!$L$15)</f>
        <v>312</v>
      </c>
      <c r="G527" s="261">
        <f>(G44*'Data - P&amp;L'!$L$12*'Data - P&amp;L'!$I$10)+(G44*'Data - P&amp;L'!$L$13*'Data - P&amp;L'!$L$15)</f>
        <v>260.4</v>
      </c>
      <c r="H527" s="261">
        <f>(H44*'Data - P&amp;L'!$L$12*'Data - P&amp;L'!$I$10)+(H44*'Data - P&amp;L'!$L$13*'Data - P&amp;L'!$L$15)</f>
        <v>256.5</v>
      </c>
      <c r="I527" s="261">
        <f>(I44*'Data - P&amp;L'!$L$12*'Data - P&amp;L'!$I$10)+(I44*'Data - P&amp;L'!$L$13*'Data - P&amp;L'!$L$15)</f>
        <v>242.4</v>
      </c>
      <c r="J527" s="261">
        <f>(J44*'Data - P&amp;L'!$L$12*'Data - P&amp;L'!$I$10)+(J44*'Data - P&amp;L'!$L$13*'Data - P&amp;L'!$L$15)</f>
        <v>252</v>
      </c>
      <c r="K527" s="261">
        <f>(K44*'Data - P&amp;L'!$L$12*'Data - P&amp;L'!$I$10)+(K44*'Data - P&amp;L'!$L$13*'Data - P&amp;L'!$L$15)</f>
        <v>212.1</v>
      </c>
      <c r="L527" s="261">
        <f>(L44*'Data - P&amp;L'!$L$12*'Data - P&amp;L'!$I$10)+(L44*'Data - P&amp;L'!$L$13*'Data - P&amp;L'!$L$15)</f>
        <v>186.9</v>
      </c>
      <c r="M527" s="261">
        <f>(M44*'Data - P&amp;L'!$L$12*'Data - P&amp;L'!$I$10)+(M44*'Data - P&amp;L'!$L$13*'Data - P&amp;L'!$L$15)</f>
        <v>221.1</v>
      </c>
      <c r="N527" s="261">
        <f>(N44*'Data - P&amp;L'!$L$12*'Data - P&amp;L'!$I$10)+(N44*'Data - P&amp;L'!$L$13*'Data - P&amp;L'!$L$15)</f>
        <v>217.5</v>
      </c>
      <c r="O527" s="261">
        <f>(O44*'Data - P&amp;L'!$L$12*'Data - P&amp;L'!$I$10)+(O44*'Data - P&amp;L'!$L$13*'Data - P&amp;L'!$L$15)</f>
        <v>255.9</v>
      </c>
      <c r="P527" s="261">
        <f>(P44*'Data - P&amp;L'!$L$12*'Data - P&amp;L'!$I$10)+(P44*'Data - P&amp;L'!$L$13*'Data - P&amp;L'!$L$15)</f>
        <v>201.9</v>
      </c>
      <c r="Q527" s="261">
        <f>(Q44*'Data - P&amp;L'!$L$12*'Data - P&amp;L'!$I$10)+(Q44*'Data - P&amp;L'!$L$13*'Data - P&amp;L'!$L$15)</f>
        <v>191.1</v>
      </c>
      <c r="R527" s="261">
        <f>(R44*'Data - P&amp;L'!$L$12*'Data - P&amp;L'!$I$10)+(R44*'Data - P&amp;L'!$L$13*'Data - P&amp;L'!$L$15)</f>
        <v>177.3</v>
      </c>
      <c r="S527" s="261">
        <f>(S44*'Data - P&amp;L'!$L$12*'Data - P&amp;L'!$I$10)+(S44*'Data - P&amp;L'!$L$13*'Data - P&amp;L'!$L$15)</f>
        <v>168.6</v>
      </c>
      <c r="T527" s="261">
        <f>(T44*'Data - P&amp;L'!$L$12*'Data - P&amp;L'!$I$10)+(T44*'Data - P&amp;L'!$L$13*'Data - P&amp;L'!$L$15)</f>
        <v>189</v>
      </c>
      <c r="U527" s="261">
        <f>(U44*'Data - P&amp;L'!$L$12*'Data - P&amp;L'!$I$10)+(U44*'Data - P&amp;L'!$L$13*'Data - P&amp;L'!$L$15)</f>
        <v>133.2</v>
      </c>
      <c r="V527" s="261">
        <f>(V44*'Data - P&amp;L'!$L$12*'Data - P&amp;L'!$I$10)+(V44*'Data - P&amp;L'!$L$13*'Data - P&amp;L'!$L$15)</f>
        <v>94.2</v>
      </c>
      <c r="W527" s="261">
        <f>(W44*'Data - P&amp;L'!$L$12*'Data - P&amp;L'!$I$10)+(W44*'Data - P&amp;L'!$L$13*'Data - P&amp;L'!$L$15)</f>
        <v>79.2</v>
      </c>
      <c r="X527" s="261">
        <f>(X44*'Data - P&amp;L'!$L$12*'Data - P&amp;L'!$I$10)+(X44*'Data - P&amp;L'!$L$13*'Data - P&amp;L'!$L$15)</f>
        <v>80.7</v>
      </c>
      <c r="Y527" s="261">
        <f>(Y44*'Data - P&amp;L'!$L$12*'Data - P&amp;L'!$I$10)+(Y44*'Data - P&amp;L'!$L$13*'Data - P&amp;L'!$L$15)</f>
        <v>82.5</v>
      </c>
      <c r="Z527" s="261">
        <f>(Z44*'Data - P&amp;L'!$L$12*'Data - P&amp;L'!$I$10)+(Z44*'Data - P&amp;L'!$L$13*'Data - P&amp;L'!$L$15)</f>
        <v>105.9</v>
      </c>
      <c r="AA527" s="261">
        <f>(AA44*'Data - P&amp;L'!$L$12*'Data - P&amp;L'!$I$10)+(AA44*'Data - P&amp;L'!$L$13*'Data - P&amp;L'!$L$15)</f>
        <v>98.1</v>
      </c>
      <c r="AB527" s="261">
        <f>(AB44*'Data - P&amp;L'!$L$12*'Data - P&amp;L'!$I$10)+(AB44*'Data - P&amp;L'!$L$13*'Data - P&amp;L'!$L$15)</f>
        <v>74.7</v>
      </c>
      <c r="AC527" s="261">
        <f>(AC44*'Data - P&amp;L'!$L$12*'Data - P&amp;L'!$I$10)+(AC44*'Data - P&amp;L'!$L$13*'Data - P&amp;L'!$L$15)</f>
        <v>74.1</v>
      </c>
      <c r="AD527" s="261">
        <f>(AD44*'Data - P&amp;L'!$L$12*'Data - P&amp;L'!$I$10)+(AD44*'Data - P&amp;L'!$L$13*'Data - P&amp;L'!$L$15)</f>
        <v>67.2</v>
      </c>
      <c r="AE527" s="261">
        <f>(AE44*'Data - P&amp;L'!$L$12*'Data - P&amp;L'!$I$10)+(AE44*'Data - P&amp;L'!$L$13*'Data - P&amp;L'!$L$15)</f>
        <v>69.3</v>
      </c>
      <c r="AF527" s="261">
        <f>(AF44*'Data - P&amp;L'!$L$12*'Data - P&amp;L'!$I$10)+(AF44*'Data - P&amp;L'!$L$13*'Data - P&amp;L'!$L$15)</f>
        <v>63.9</v>
      </c>
      <c r="AG527" s="262">
        <f t="shared" si="125"/>
        <v>6044.1</v>
      </c>
    </row>
    <row r="528">
      <c r="A528" s="263" t="s">
        <v>554</v>
      </c>
      <c r="B528" s="159">
        <f>((SUM(B193:B202))*'Data - P&amp;L'!$C$38)+((SUM(B204:B213))*'Data - P&amp;L'!$C$39)</f>
        <v>716.4</v>
      </c>
      <c r="C528" s="159">
        <f>((SUM(C193:C202))*'Data - P&amp;L'!$C$38)+((SUM(C204:C213))*'Data - P&amp;L'!$C$39)</f>
        <v>632.82</v>
      </c>
      <c r="D528" s="159">
        <f>((SUM(D193:D202))*'Data - P&amp;L'!$C$38)+((SUM(D204:D213))*'Data - P&amp;L'!$C$39)</f>
        <v>656.7</v>
      </c>
      <c r="E528" s="159">
        <f>((SUM(E193:E202))*'Data - P&amp;L'!$C$38)+((SUM(E204:E213))*'Data - P&amp;L'!$C$39)</f>
        <v>776.1</v>
      </c>
      <c r="F528" s="159">
        <f>((SUM(F193:F202))*'Data - P&amp;L'!$C$38)+((SUM(F204:F213))*'Data - P&amp;L'!$C$39)</f>
        <v>823.86</v>
      </c>
      <c r="G528" s="159">
        <f>((SUM(G193:G202))*'Data - P&amp;L'!$C$38)+((SUM(G204:G213))*'Data - P&amp;L'!$C$39)</f>
        <v>704.46</v>
      </c>
      <c r="H528" s="159">
        <f>((SUM(H193:H202))*'Data - P&amp;L'!$C$38)+((SUM(H204:H213))*'Data - P&amp;L'!$C$39)</f>
        <v>823.86</v>
      </c>
      <c r="I528" s="159">
        <f>((SUM(I193:I202))*'Data - P&amp;L'!$C$38)+((SUM(I204:I213))*'Data - P&amp;L'!$C$39)</f>
        <v>883.56</v>
      </c>
      <c r="J528" s="159">
        <f>((SUM(J193:J202))*'Data - P&amp;L'!$C$38)+((SUM(J204:J213))*'Data - P&amp;L'!$C$39)</f>
        <v>835.8</v>
      </c>
      <c r="K528" s="159">
        <f>((SUM(K193:K202))*'Data - P&amp;L'!$C$38)+((SUM(K204:K213))*'Data - P&amp;L'!$C$39)</f>
        <v>740.28</v>
      </c>
      <c r="L528" s="159">
        <f>((SUM(L193:L202))*'Data - P&amp;L'!$C$38)+((SUM(L204:L213))*'Data - P&amp;L'!$C$39)</f>
        <v>1158.18</v>
      </c>
      <c r="M528" s="159">
        <f>((SUM(M193:M202))*'Data - P&amp;L'!$C$38)+((SUM(M204:M213))*'Data - P&amp;L'!$C$39)</f>
        <v>979.08</v>
      </c>
      <c r="N528" s="159">
        <f>((SUM(N193:N202))*'Data - P&amp;L'!$C$38)+((SUM(N204:N213))*'Data - P&amp;L'!$C$39)</f>
        <v>632.82</v>
      </c>
      <c r="O528" s="159">
        <f>((SUM(O193:O202))*'Data - P&amp;L'!$C$38)+((SUM(O204:O213))*'Data - P&amp;L'!$C$39)</f>
        <v>811.92</v>
      </c>
      <c r="P528" s="159">
        <f>((SUM(P193:P202))*'Data - P&amp;L'!$C$38)+((SUM(P204:P213))*'Data - P&amp;L'!$C$39)</f>
        <v>549.24</v>
      </c>
      <c r="Q528" s="159">
        <f>((SUM(Q193:Q202))*'Data - P&amp;L'!$C$38)+((SUM(Q204:Q213))*'Data - P&amp;L'!$C$39)</f>
        <v>429.84</v>
      </c>
      <c r="R528" s="159">
        <f>((SUM(R193:R202))*'Data - P&amp;L'!$C$38)+((SUM(R204:R213))*'Data - P&amp;L'!$C$39)</f>
        <v>716.4</v>
      </c>
      <c r="S528" s="159">
        <f>((SUM(S193:S202))*'Data - P&amp;L'!$C$38)+((SUM(S204:S213))*'Data - P&amp;L'!$C$39)</f>
        <v>1910.4</v>
      </c>
      <c r="T528" s="159">
        <f>((SUM(T193:T202))*'Data - P&amp;L'!$C$38)+((SUM(T204:T213))*'Data - P&amp;L'!$C$39)</f>
        <v>1110.42</v>
      </c>
      <c r="U528" s="159">
        <f>((SUM(U193:U202))*'Data - P&amp;L'!$C$38)+((SUM(U204:U213))*'Data - P&amp;L'!$C$39)</f>
        <v>859.68</v>
      </c>
      <c r="V528" s="159">
        <f>((SUM(V193:V202))*'Data - P&amp;L'!$C$38)+((SUM(V204:V213))*'Data - P&amp;L'!$C$39)</f>
        <v>943.26</v>
      </c>
      <c r="W528" s="159">
        <f>((SUM(W193:W202))*'Data - P&amp;L'!$C$38)+((SUM(W204:W213))*'Data - P&amp;L'!$C$39)</f>
        <v>1026.84</v>
      </c>
      <c r="X528" s="159">
        <f>((SUM(X193:X202))*'Data - P&amp;L'!$C$38)+((SUM(X204:X213))*'Data - P&amp;L'!$C$39)</f>
        <v>1385.04</v>
      </c>
      <c r="Y528" s="159">
        <f>((SUM(Y193:Y202))*'Data - P&amp;L'!$C$38)+((SUM(Y204:Y213))*'Data - P&amp;L'!$C$39)</f>
        <v>1313.4</v>
      </c>
      <c r="Z528" s="159">
        <f>((SUM(Z193:Z202))*'Data - P&amp;L'!$C$38)+((SUM(Z204:Z213))*'Data - P&amp;L'!$C$39)</f>
        <v>1349.22</v>
      </c>
      <c r="AA528" s="159">
        <f>((SUM(AA193:AA202))*'Data - P&amp;L'!$C$38)+((SUM(AA204:AA213))*'Data - P&amp;L'!$C$39)</f>
        <v>1707.42</v>
      </c>
      <c r="AB528" s="159">
        <f>((SUM(AB193:AB202))*'Data - P&amp;L'!$C$38)+((SUM(AB204:AB213))*'Data - P&amp;L'!$C$39)</f>
        <v>1444.74</v>
      </c>
      <c r="AC528" s="159">
        <f>((SUM(AC193:AC202))*'Data - P&amp;L'!$C$38)+((SUM(AC204:AC213))*'Data - P&amp;L'!$C$39)</f>
        <v>1767.12</v>
      </c>
      <c r="AD528" s="159">
        <f>((SUM(AD193:AD202))*'Data - P&amp;L'!$C$38)+((SUM(AD204:AD213))*'Data - P&amp;L'!$C$39)</f>
        <v>1504.44</v>
      </c>
      <c r="AE528" s="159">
        <f>((SUM(AE193:AE202))*'Data - P&amp;L'!$C$38)+((SUM(AE204:AE213))*'Data - P&amp;L'!$C$39)</f>
        <v>1707.42</v>
      </c>
      <c r="AF528" s="159">
        <f>((SUM(AF193:AF202))*'Data - P&amp;L'!$C$38)+((SUM(AF204:AF213))*'Data - P&amp;L'!$C$39)</f>
        <v>1504.44</v>
      </c>
      <c r="AG528" s="256">
        <f t="shared" si="125"/>
        <v>32405.16</v>
      </c>
    </row>
    <row r="529">
      <c r="A529" s="254" t="s">
        <v>555</v>
      </c>
      <c r="B529" s="257">
        <f>((SUM(B193:B202))*'Data - P&amp;L'!$C$34)+((SUM(B204:B213))*'Data - P&amp;L'!$C$35)</f>
        <v>728.88</v>
      </c>
      <c r="C529" s="257">
        <f>((SUM(C193:C202))*'Data - P&amp;L'!$C$34)+((SUM(C204:C213))*'Data - P&amp;L'!$C$35)</f>
        <v>635.94</v>
      </c>
      <c r="D529" s="257">
        <f>((SUM(D193:D202))*'Data - P&amp;L'!$C$34)+((SUM(D204:D213))*'Data - P&amp;L'!$C$35)</f>
        <v>666.06</v>
      </c>
      <c r="E529" s="257">
        <f>((SUM(E193:E202))*'Data - P&amp;L'!$C$34)+((SUM(E204:E213))*'Data - P&amp;L'!$C$35)</f>
        <v>779.22</v>
      </c>
      <c r="F529" s="257">
        <f>((SUM(F193:F202))*'Data - P&amp;L'!$C$34)+((SUM(F204:F213))*'Data - P&amp;L'!$C$35)</f>
        <v>830.1</v>
      </c>
      <c r="G529" s="257">
        <f>((SUM(G193:G202))*'Data - P&amp;L'!$C$34)+((SUM(G204:G213))*'Data - P&amp;L'!$C$35)</f>
        <v>723.18</v>
      </c>
      <c r="H529" s="257">
        <f>((SUM(H193:H202))*'Data - P&amp;L'!$C$34)+((SUM(H204:H213))*'Data - P&amp;L'!$C$35)</f>
        <v>851.94</v>
      </c>
      <c r="I529" s="257">
        <f>((SUM(I193:I202))*'Data - P&amp;L'!$C$34)+((SUM(I204:I213))*'Data - P&amp;L'!$C$35)</f>
        <v>905.4</v>
      </c>
      <c r="J529" s="257">
        <f>((SUM(J193:J202))*'Data - P&amp;L'!$C$34)+((SUM(J204:J213))*'Data - P&amp;L'!$C$35)</f>
        <v>860.76</v>
      </c>
      <c r="K529" s="257">
        <f>((SUM(K193:K202))*'Data - P&amp;L'!$C$34)+((SUM(K204:K213))*'Data - P&amp;L'!$C$35)</f>
        <v>749.64</v>
      </c>
      <c r="L529" s="257">
        <f>((SUM(L193:L202))*'Data - P&amp;L'!$C$34)+((SUM(L204:L213))*'Data - P&amp;L'!$C$35)</f>
        <v>1170.66</v>
      </c>
      <c r="M529" s="257">
        <f>((SUM(M193:M202))*'Data - P&amp;L'!$C$34)+((SUM(M204:M213))*'Data - P&amp;L'!$C$35)</f>
        <v>991.56</v>
      </c>
      <c r="N529" s="257">
        <f>((SUM(N193:N202))*'Data - P&amp;L'!$C$34)+((SUM(N204:N213))*'Data - P&amp;L'!$C$35)</f>
        <v>645.3</v>
      </c>
      <c r="O529" s="257">
        <f>((SUM(O193:O202))*'Data - P&amp;L'!$C$34)+((SUM(O204:O213))*'Data - P&amp;L'!$C$35)</f>
        <v>840</v>
      </c>
      <c r="P529" s="257">
        <f>((SUM(P193:P202))*'Data - P&amp;L'!$C$34)+((SUM(P204:P213))*'Data - P&amp;L'!$C$35)</f>
        <v>555.48</v>
      </c>
      <c r="Q529" s="257">
        <f>((SUM(Q193:Q202))*'Data - P&amp;L'!$C$34)+((SUM(Q204:Q213))*'Data - P&amp;L'!$C$35)</f>
        <v>432.96</v>
      </c>
      <c r="R529" s="257">
        <f>((SUM(R193:R202))*'Data - P&amp;L'!$C$34)+((SUM(R204:R213))*'Data - P&amp;L'!$C$35)</f>
        <v>732</v>
      </c>
      <c r="S529" s="257">
        <f>((SUM(S193:S202))*'Data - P&amp;L'!$C$34)+((SUM(S204:S213))*'Data - P&amp;L'!$C$35)</f>
        <v>2160</v>
      </c>
      <c r="T529" s="257">
        <f>((SUM(T193:T202))*'Data - P&amp;L'!$C$34)+((SUM(T204:T213))*'Data - P&amp;L'!$C$35)</f>
        <v>1175.94</v>
      </c>
      <c r="U529" s="257">
        <f>((SUM(U193:U202))*'Data - P&amp;L'!$C$34)+((SUM(U204:U213))*'Data - P&amp;L'!$C$35)</f>
        <v>862.8</v>
      </c>
      <c r="V529" s="257">
        <f>((SUM(V193:V202))*'Data - P&amp;L'!$C$34)+((SUM(V204:V213))*'Data - P&amp;L'!$C$35)</f>
        <v>952.62</v>
      </c>
      <c r="W529" s="257">
        <f>((SUM(W193:W202))*'Data - P&amp;L'!$C$34)+((SUM(W204:W213))*'Data - P&amp;L'!$C$35)</f>
        <v>1039.32</v>
      </c>
      <c r="X529" s="257">
        <f>((SUM(X193:X202))*'Data - P&amp;L'!$C$34)+((SUM(X204:X213))*'Data - P&amp;L'!$C$35)</f>
        <v>1397.52</v>
      </c>
      <c r="Y529" s="257">
        <f>((SUM(Y193:Y202))*'Data - P&amp;L'!$C$34)+((SUM(Y204:Y213))*'Data - P&amp;L'!$C$35)</f>
        <v>1332.12</v>
      </c>
      <c r="Z529" s="257">
        <f>((SUM(Z193:Z202))*'Data - P&amp;L'!$C$34)+((SUM(Z204:Z213))*'Data - P&amp;L'!$C$35)</f>
        <v>1380.42</v>
      </c>
      <c r="AA529" s="257">
        <f>((SUM(AA193:AA202))*'Data - P&amp;L'!$C$34)+((SUM(AA204:AA213))*'Data - P&amp;L'!$C$35)</f>
        <v>1751.1</v>
      </c>
      <c r="AB529" s="257">
        <f>((SUM(AB193:AB202))*'Data - P&amp;L'!$C$34)+((SUM(AB204:AB213))*'Data - P&amp;L'!$C$35)</f>
        <v>1482.18</v>
      </c>
      <c r="AC529" s="257">
        <f>((SUM(AC193:AC202))*'Data - P&amp;L'!$C$34)+((SUM(AC204:AC213))*'Data - P&amp;L'!$C$35)</f>
        <v>1782.72</v>
      </c>
      <c r="AD529" s="257">
        <f>((SUM(AD193:AD202))*'Data - P&amp;L'!$C$34)+((SUM(AD204:AD213))*'Data - P&amp;L'!$C$35)</f>
        <v>1526.28</v>
      </c>
      <c r="AE529" s="257">
        <f>((SUM(AE193:AE202))*'Data - P&amp;L'!$C$34)+((SUM(AE204:AE213))*'Data - P&amp;L'!$C$35)</f>
        <v>1723.02</v>
      </c>
      <c r="AF529" s="257">
        <f>((SUM(AF193:AF202))*'Data - P&amp;L'!$C$34)+((SUM(AF204:AF213))*'Data - P&amp;L'!$C$35)</f>
        <v>1516.92</v>
      </c>
      <c r="AG529" s="125">
        <f t="shared" si="125"/>
        <v>33182.04</v>
      </c>
    </row>
    <row r="530">
      <c r="A530" s="254" t="s">
        <v>556</v>
      </c>
      <c r="B530" s="264">
        <f>((SUM(B218:B228))*'Data - P&amp;L'!$D$38)+((SUM(B232:B242))*'Data - P&amp;L'!$D$39)</f>
        <v>397.505</v>
      </c>
      <c r="C530" s="264">
        <f>((SUM(C218:C228))*'Data - P&amp;L'!$D$38)+((SUM(C232:C242))*'Data - P&amp;L'!$D$39)</f>
        <v>311.43</v>
      </c>
      <c r="D530" s="264">
        <f>((SUM(D218:D228))*'Data - P&amp;L'!$D$38)+((SUM(D232:D242))*'Data - P&amp;L'!$D$39)</f>
        <v>301.4</v>
      </c>
      <c r="E530" s="264">
        <f>((SUM(E218:E228))*'Data - P&amp;L'!$D$38)+((SUM(E232:E242))*'Data - P&amp;L'!$D$39)</f>
        <v>321.475</v>
      </c>
      <c r="F530" s="264">
        <f>((SUM(F218:F228))*'Data - P&amp;L'!$D$38)+((SUM(F232:F242))*'Data - P&amp;L'!$D$39)</f>
        <v>353.01</v>
      </c>
      <c r="G530" s="264">
        <f>((SUM(G218:G228))*'Data - P&amp;L'!$D$38)+((SUM(G232:G242))*'Data - P&amp;L'!$D$39)</f>
        <v>210.97</v>
      </c>
      <c r="H530" s="264">
        <f>((SUM(H218:H228))*'Data - P&amp;L'!$D$38)+((SUM(H232:H242))*'Data - P&amp;L'!$D$39)</f>
        <v>218.14</v>
      </c>
      <c r="I530" s="264">
        <f>((SUM(I218:I228))*'Data - P&amp;L'!$D$38)+((SUM(I232:I242))*'Data - P&amp;L'!$D$39)</f>
        <v>215.26</v>
      </c>
      <c r="J530" s="264">
        <f>((SUM(J218:J228))*'Data - P&amp;L'!$D$38)+((SUM(J232:J242))*'Data - P&amp;L'!$D$39)</f>
        <v>265.515</v>
      </c>
      <c r="K530" s="264">
        <f>((SUM(K218:K228))*'Data - P&amp;L'!$D$38)+((SUM(K232:K242))*'Data - P&amp;L'!$D$39)</f>
        <v>255.435</v>
      </c>
      <c r="L530" s="264">
        <f>((SUM(L218:L228))*'Data - P&amp;L'!$D$38)+((SUM(L232:L242))*'Data - P&amp;L'!$D$39)</f>
        <v>208.085</v>
      </c>
      <c r="M530" s="264">
        <f>((SUM(M218:M228))*'Data - P&amp;L'!$D$38)+((SUM(M232:M242))*'Data - P&amp;L'!$D$39)</f>
        <v>315.725</v>
      </c>
      <c r="N530" s="264">
        <f>((SUM(N218:N228))*'Data - P&amp;L'!$D$38)+((SUM(N232:N242))*'Data - P&amp;L'!$D$39)</f>
        <v>180.83</v>
      </c>
      <c r="O530" s="264">
        <f>((SUM(O218:O228))*'Data - P&amp;L'!$D$38)+((SUM(O232:O242))*'Data - P&amp;L'!$D$39)</f>
        <v>198.035</v>
      </c>
      <c r="P530" s="264">
        <f>((SUM(P218:P228))*'Data - P&amp;L'!$D$38)+((SUM(P232:P242))*'Data - P&amp;L'!$D$39)</f>
        <v>113.38</v>
      </c>
      <c r="Q530" s="264">
        <f>((SUM(Q218:Q228))*'Data - P&amp;L'!$D$38)+((SUM(Q232:Q242))*'Data - P&amp;L'!$D$39)</f>
        <v>130.605</v>
      </c>
      <c r="R530" s="264">
        <f>((SUM(R218:R228))*'Data - P&amp;L'!$D$38)+((SUM(R232:R242))*'Data - P&amp;L'!$D$39)</f>
        <v>126.31</v>
      </c>
      <c r="S530" s="264">
        <f>((SUM(S218:S228))*'Data - P&amp;L'!$D$38)+((SUM(S232:S242))*'Data - P&amp;L'!$D$39)</f>
        <v>388.125</v>
      </c>
      <c r="T530" s="264">
        <f>((SUM(T218:T228))*'Data - P&amp;L'!$D$38)+((SUM(T232:T242))*'Data - P&amp;L'!$D$39)</f>
        <v>231.165</v>
      </c>
      <c r="U530" s="264">
        <f>((SUM(U218:U228))*'Data - P&amp;L'!$D$38)+((SUM(U232:U242))*'Data - P&amp;L'!$D$39)</f>
        <v>176.51</v>
      </c>
      <c r="V530" s="264">
        <f>((SUM(V218:V228))*'Data - P&amp;L'!$D$38)+((SUM(V232:V242))*'Data - P&amp;L'!$D$39)</f>
        <v>139.23</v>
      </c>
      <c r="W530" s="264">
        <f>((SUM(W218:W228))*'Data - P&amp;L'!$D$38)+((SUM(W232:W242))*'Data - P&amp;L'!$D$39)</f>
        <v>213.855</v>
      </c>
      <c r="X530" s="264">
        <f>((SUM(X218:X228))*'Data - P&amp;L'!$D$38)+((SUM(X232:X242))*'Data - P&amp;L'!$D$39)</f>
        <v>365.98</v>
      </c>
      <c r="Y530" s="264">
        <f>((SUM(Y218:Y228))*'Data - P&amp;L'!$D$38)+((SUM(Y232:Y242))*'Data - P&amp;L'!$D$39)</f>
        <v>416.185</v>
      </c>
      <c r="Z530" s="264">
        <f>((SUM(Z218:Z228))*'Data - P&amp;L'!$D$38)+((SUM(Z232:Z242))*'Data - P&amp;L'!$D$39)</f>
        <v>462.155</v>
      </c>
      <c r="AA530" s="264">
        <f>((SUM(AA218:AA228))*'Data - P&amp;L'!$D$38)+((SUM(AA232:AA242))*'Data - P&amp;L'!$D$39)</f>
        <v>579.91</v>
      </c>
      <c r="AB530" s="264">
        <f>((SUM(AB218:AB228))*'Data - P&amp;L'!$D$38)+((SUM(AB232:AB242))*'Data - P&amp;L'!$D$39)</f>
        <v>341.615</v>
      </c>
      <c r="AC530" s="264">
        <f>((SUM(AC218:AC228))*'Data - P&amp;L'!$D$38)+((SUM(AC232:AC242))*'Data - P&amp;L'!$D$39)</f>
        <v>335.815</v>
      </c>
      <c r="AD530" s="264">
        <f>((SUM(AD218:AD228))*'Data - P&amp;L'!$D$38)+((SUM(AD232:AD242))*'Data - P&amp;L'!$D$39)</f>
        <v>321.5</v>
      </c>
      <c r="AE530" s="264">
        <f>((SUM(AE218:AE228))*'Data - P&amp;L'!$D$38)+((SUM(AE232:AE242))*'Data - P&amp;L'!$D$39)</f>
        <v>305.715</v>
      </c>
      <c r="AF530" s="264">
        <f>((SUM(AF218:AF228))*'Data - P&amp;L'!$D$38)+((SUM(AF232:AF242))*'Data - P&amp;L'!$D$39)</f>
        <v>251.175</v>
      </c>
      <c r="AG530" s="125">
        <f t="shared" si="125"/>
        <v>8652.045</v>
      </c>
    </row>
    <row r="531">
      <c r="A531" s="254" t="s">
        <v>557</v>
      </c>
      <c r="B531" s="264">
        <f>(B229*'Data - P&amp;L'!$D$34)+(B243*'Data - P&amp;L'!$D$35)</f>
        <v>1704.945</v>
      </c>
      <c r="C531" s="264">
        <f>(C229*'Data - P&amp;L'!$D$34)+(C243*'Data - P&amp;L'!$D$35)</f>
        <v>1335.67</v>
      </c>
      <c r="D531" s="264">
        <f>(D229*'Data - P&amp;L'!$D$34)+(D243*'Data - P&amp;L'!$D$35)</f>
        <v>1292.6</v>
      </c>
      <c r="E531" s="264">
        <f>(E229*'Data - P&amp;L'!$D$34)+(E243*'Data - P&amp;L'!$D$35)</f>
        <v>1378.755</v>
      </c>
      <c r="F531" s="264">
        <f>(F229*'Data - P&amp;L'!$D$34)+(F243*'Data - P&amp;L'!$D$35)</f>
        <v>1514.13</v>
      </c>
      <c r="G531" s="264">
        <f>(G229*'Data - P&amp;L'!$D$34)+(G243*'Data - P&amp;L'!$D$35)</f>
        <v>904.81</v>
      </c>
      <c r="H531" s="264">
        <f>(H229*'Data - P&amp;L'!$D$34)+(H243*'Data - P&amp;L'!$D$35)</f>
        <v>935.58</v>
      </c>
      <c r="I531" s="264">
        <f>(I229*'Data - P&amp;L'!$D$34)+(I243*'Data - P&amp;L'!$D$35)</f>
        <v>923.26</v>
      </c>
      <c r="J531" s="264">
        <f>(J229*'Data - P&amp;L'!$D$34)+(J243*'Data - P&amp;L'!$D$35)</f>
        <v>1138.715</v>
      </c>
      <c r="K531" s="264">
        <f>(K229*'Data - P&amp;L'!$D$34)+(K243*'Data - P&amp;L'!$D$35)</f>
        <v>1095.595</v>
      </c>
      <c r="L531" s="264">
        <f>(L229*'Data - P&amp;L'!$D$34)+(L243*'Data - P&amp;L'!$D$35)</f>
        <v>892.485</v>
      </c>
      <c r="M531" s="264">
        <f>(M229*'Data - P&amp;L'!$D$34)+(M243*'Data - P&amp;L'!$D$35)</f>
        <v>1354.125</v>
      </c>
      <c r="N531" s="264">
        <f>(N229*'Data - P&amp;L'!$D$34)+(N243*'Data - P&amp;L'!$D$35)</f>
        <v>775.55</v>
      </c>
      <c r="O531" s="264">
        <f>(O229*'Data - P&amp;L'!$D$34)+(O243*'Data - P&amp;L'!$D$35)</f>
        <v>849.395</v>
      </c>
      <c r="P531" s="264">
        <f>(P229*'Data - P&amp;L'!$D$34)+(P243*'Data - P&amp;L'!$D$35)</f>
        <v>486.26</v>
      </c>
      <c r="Q531" s="264">
        <f>(Q229*'Data - P&amp;L'!$D$34)+(Q243*'Data - P&amp;L'!$D$35)</f>
        <v>560.125</v>
      </c>
      <c r="R531" s="264">
        <f>(R229*'Data - P&amp;L'!$D$34)+(R243*'Data - P&amp;L'!$D$35)</f>
        <v>541.67</v>
      </c>
      <c r="S531" s="264">
        <f>(S229*'Data - P&amp;L'!$D$34)+(S243*'Data - P&amp;L'!$D$35)</f>
        <v>1662.525</v>
      </c>
      <c r="T531" s="264">
        <f>(T229*'Data - P&amp;L'!$D$34)+(T243*'Data - P&amp;L'!$D$35)</f>
        <v>991.085</v>
      </c>
      <c r="U531" s="264">
        <f>(U229*'Data - P&amp;L'!$D$34)+(U243*'Data - P&amp;L'!$D$35)</f>
        <v>757.07</v>
      </c>
      <c r="V531" s="264">
        <f>(V229*'Data - P&amp;L'!$D$34)+(V243*'Data - P&amp;L'!$D$35)</f>
        <v>597.07</v>
      </c>
      <c r="W531" s="264">
        <f>(W229*'Data - P&amp;L'!$D$34)+(W243*'Data - P&amp;L'!$D$35)</f>
        <v>917.135</v>
      </c>
      <c r="X531" s="264">
        <f>(X229*'Data - P&amp;L'!$D$34)+(X243*'Data - P&amp;L'!$D$35)</f>
        <v>1569.58</v>
      </c>
      <c r="Y531" s="264">
        <f>(Y229*'Data - P&amp;L'!$D$34)+(Y243*'Data - P&amp;L'!$D$35)</f>
        <v>1784.985</v>
      </c>
      <c r="Z531" s="264">
        <f>(Z229*'Data - P&amp;L'!$D$34)+(Z243*'Data - P&amp;L'!$D$35)</f>
        <v>1981.995</v>
      </c>
      <c r="AA531" s="264">
        <f>(AA229*'Data - P&amp;L'!$D$34)+(AA243*'Data - P&amp;L'!$D$35)</f>
        <v>2486.79</v>
      </c>
      <c r="AB531" s="264">
        <f>(AB229*'Data - P&amp;L'!$D$34)+(AB243*'Data - P&amp;L'!$D$35)</f>
        <v>1464.975</v>
      </c>
      <c r="AC531" s="264">
        <f>(AC229*'Data - P&amp;L'!$D$34)+(AC243*'Data - P&amp;L'!$D$35)</f>
        <v>1440.295</v>
      </c>
      <c r="AD531" s="264">
        <f>(AD229*'Data - P&amp;L'!$D$34)+(AD243*'Data - P&amp;L'!$D$35)</f>
        <v>1378.78</v>
      </c>
      <c r="AE531" s="264">
        <f>(AE229*'Data - P&amp;L'!$D$34)+(AE243*'Data - P&amp;L'!$D$35)</f>
        <v>1311.075</v>
      </c>
      <c r="AF531" s="264">
        <f>(AF229*'Data - P&amp;L'!$D$34)+(AF243*'Data - P&amp;L'!$D$35)</f>
        <v>1077.175</v>
      </c>
      <c r="AG531" s="125">
        <f t="shared" si="125"/>
        <v>37104.205</v>
      </c>
    </row>
    <row r="532">
      <c r="A532" s="254" t="s">
        <v>558</v>
      </c>
      <c r="B532" s="264">
        <f>B95*'Data - P&amp;L'!$E$23</f>
        <v>0</v>
      </c>
      <c r="C532" s="264">
        <f>C95*'Data - P&amp;L'!$E$23</f>
        <v>0</v>
      </c>
      <c r="D532" s="264">
        <f>D95*'Data - P&amp;L'!$E$23</f>
        <v>0</v>
      </c>
      <c r="E532" s="264">
        <f>E95*'Data - P&amp;L'!$E$23</f>
        <v>0</v>
      </c>
      <c r="F532" s="264">
        <f>F95*'Data - P&amp;L'!$E$23</f>
        <v>0</v>
      </c>
      <c r="G532" s="264">
        <f>G95*'Data - P&amp;L'!$E$23</f>
        <v>0</v>
      </c>
      <c r="H532" s="264">
        <f>H95*'Data - P&amp;L'!$E$23</f>
        <v>0</v>
      </c>
      <c r="I532" s="264">
        <f>I95*'Data - P&amp;L'!$E$23</f>
        <v>0</v>
      </c>
      <c r="J532" s="264">
        <f>J95*'Data - P&amp;L'!$E$23</f>
        <v>0</v>
      </c>
      <c r="K532" s="264">
        <f>K95*'Data - P&amp;L'!$E$23</f>
        <v>5.4</v>
      </c>
      <c r="L532" s="264">
        <f>L95*'Data - P&amp;L'!$E$23</f>
        <v>0</v>
      </c>
      <c r="M532" s="264">
        <f>M95*'Data - P&amp;L'!$E$23</f>
        <v>0</v>
      </c>
      <c r="N532" s="264">
        <f>N95*'Data - P&amp;L'!$E$23</f>
        <v>5.4</v>
      </c>
      <c r="O532" s="264">
        <f>O95*'Data - P&amp;L'!$E$23</f>
        <v>0</v>
      </c>
      <c r="P532" s="264">
        <f>P95*'Data - P&amp;L'!$E$23</f>
        <v>0</v>
      </c>
      <c r="Q532" s="264">
        <f>Q95*'Data - P&amp;L'!$E$23</f>
        <v>0</v>
      </c>
      <c r="R532" s="264">
        <f>R95*'Data - P&amp;L'!$E$23</f>
        <v>0</v>
      </c>
      <c r="S532" s="264">
        <f>S95*'Data - P&amp;L'!$E$23</f>
        <v>5.4</v>
      </c>
      <c r="T532" s="264">
        <f>T95*'Data - P&amp;L'!$E$23</f>
        <v>16.2</v>
      </c>
      <c r="U532" s="264">
        <f>U95*'Data - P&amp;L'!$E$23</f>
        <v>0</v>
      </c>
      <c r="V532" s="264">
        <f>V95*'Data - P&amp;L'!$E$23</f>
        <v>0</v>
      </c>
      <c r="W532" s="264">
        <f>W95*'Data - P&amp;L'!$E$23</f>
        <v>0</v>
      </c>
      <c r="X532" s="264">
        <f>X95*'Data - P&amp;L'!$E$23</f>
        <v>5.4</v>
      </c>
      <c r="Y532" s="264">
        <f>Y95*'Data - P&amp;L'!$E$23</f>
        <v>5.4</v>
      </c>
      <c r="Z532" s="264">
        <f>Z95*'Data - P&amp;L'!$E$23</f>
        <v>0</v>
      </c>
      <c r="AA532" s="264">
        <f>AA95*'Data - P&amp;L'!$E$23</f>
        <v>0</v>
      </c>
      <c r="AB532" s="264">
        <f>AB95*'Data - P&amp;L'!$E$23</f>
        <v>0</v>
      </c>
      <c r="AC532" s="264">
        <f>AC95*'Data - P&amp;L'!$E$23</f>
        <v>0</v>
      </c>
      <c r="AD532" s="264">
        <f>AD95*'Data - P&amp;L'!$E$23</f>
        <v>0</v>
      </c>
      <c r="AE532" s="264">
        <f>AE95*'Data - P&amp;L'!$E$23</f>
        <v>0</v>
      </c>
      <c r="AF532" s="264">
        <f>AF95*'Data - P&amp;L'!$E$23</f>
        <v>0</v>
      </c>
      <c r="AG532" s="125">
        <f t="shared" si="125"/>
        <v>43.2</v>
      </c>
    </row>
    <row r="533">
      <c r="A533" s="258" t="s">
        <v>559</v>
      </c>
      <c r="B533" s="265"/>
      <c r="C533" s="265"/>
      <c r="D533" s="265"/>
      <c r="E533" s="265"/>
      <c r="F533" s="265"/>
      <c r="G533" s="265"/>
      <c r="H533" s="265"/>
      <c r="I533" s="265"/>
      <c r="J533" s="265"/>
      <c r="K533" s="265"/>
      <c r="L533" s="265"/>
      <c r="M533" s="265"/>
      <c r="N533" s="265"/>
      <c r="O533" s="265"/>
      <c r="P533" s="265"/>
      <c r="Q533" s="265"/>
      <c r="R533" s="265"/>
      <c r="S533" s="265"/>
      <c r="T533" s="265"/>
      <c r="U533" s="265"/>
      <c r="V533" s="265"/>
      <c r="W533" s="265"/>
      <c r="X533" s="265"/>
      <c r="Y533" s="265"/>
      <c r="Z533" s="265"/>
      <c r="AA533" s="265"/>
      <c r="AB533" s="265"/>
      <c r="AC533" s="265"/>
      <c r="AD533" s="265"/>
      <c r="AE533" s="265"/>
      <c r="AF533" s="265"/>
      <c r="AG533" s="262"/>
    </row>
    <row r="534">
      <c r="A534" s="254" t="s">
        <v>560</v>
      </c>
      <c r="B534" s="264">
        <f>'DTC US&amp;CA - P&amp;L'!B20</f>
        <v>4928.35</v>
      </c>
      <c r="C534" s="264">
        <f>'DTC US&amp;CA - P&amp;L'!C20</f>
        <v>4728.89</v>
      </c>
      <c r="D534" s="264">
        <f>'DTC US&amp;CA - P&amp;L'!D20</f>
        <v>5167.52</v>
      </c>
      <c r="E534" s="264">
        <f>'DTC US&amp;CA - P&amp;L'!E20</f>
        <v>3607.16</v>
      </c>
      <c r="F534" s="264">
        <f>'DTC US&amp;CA - P&amp;L'!F20</f>
        <v>3951.86</v>
      </c>
      <c r="G534" s="264">
        <f>'DTC US&amp;CA - P&amp;L'!G20</f>
        <v>3241.54</v>
      </c>
      <c r="H534" s="264">
        <f>'DTC US&amp;CA - P&amp;L'!H20</f>
        <v>3330.51</v>
      </c>
      <c r="I534" s="264">
        <f>'DTC US&amp;CA - P&amp;L'!I20</f>
        <v>3154.94</v>
      </c>
      <c r="J534" s="264">
        <f>'DTC US&amp;CA - P&amp;L'!J20</f>
        <v>3108.9</v>
      </c>
      <c r="K534" s="264">
        <f>'DTC US&amp;CA - P&amp;L'!K20</f>
        <v>2659.86</v>
      </c>
      <c r="L534" s="264">
        <f>'DTC US&amp;CA - P&amp;L'!L20</f>
        <v>2968.59</v>
      </c>
      <c r="M534" s="264">
        <f>'DTC US&amp;CA - P&amp;L'!M20</f>
        <v>3272.94</v>
      </c>
      <c r="N534" s="264">
        <f>'DTC US&amp;CA - P&amp;L'!N20</f>
        <v>2470.75</v>
      </c>
      <c r="O534" s="264">
        <f>'DTC US&amp;CA - P&amp;L'!O20</f>
        <v>3150.53</v>
      </c>
      <c r="P534" s="264">
        <f>'DTC US&amp;CA - P&amp;L'!P20</f>
        <v>2324.83</v>
      </c>
      <c r="Q534" s="264">
        <f>'DTC US&amp;CA - P&amp;L'!Q20</f>
        <v>2192.58</v>
      </c>
      <c r="R534" s="264">
        <f>'DTC US&amp;CA - P&amp;L'!R20</f>
        <v>2529.88</v>
      </c>
      <c r="S534" s="264">
        <f>'DTC US&amp;CA - P&amp;L'!S20</f>
        <v>2944.25</v>
      </c>
      <c r="T534" s="264">
        <f>'DTC US&amp;CA - P&amp;L'!T20</f>
        <v>3115.64</v>
      </c>
      <c r="U534" s="264">
        <f>'DTC US&amp;CA - P&amp;L'!U20</f>
        <v>2330.51</v>
      </c>
      <c r="V534" s="264">
        <f>'DTC US&amp;CA - P&amp;L'!V20</f>
        <v>2248.45</v>
      </c>
      <c r="W534" s="264">
        <f>'DTC US&amp;CA - P&amp;L'!W20</f>
        <v>2185.37</v>
      </c>
      <c r="X534" s="264">
        <f>'DTC US&amp;CA - P&amp;L'!X20</f>
        <v>2894.57</v>
      </c>
      <c r="Y534" s="264">
        <f>'DTC US&amp;CA - P&amp;L'!Y20</f>
        <v>2533.08</v>
      </c>
      <c r="Z534" s="264">
        <f>'DTC US&amp;CA - P&amp;L'!Z20</f>
        <v>2792.62</v>
      </c>
      <c r="AA534" s="264">
        <f>'DTC US&amp;CA - P&amp;L'!AA20</f>
        <v>3116.51</v>
      </c>
      <c r="AB534" s="264">
        <f>'DTC US&amp;CA - P&amp;L'!AB20</f>
        <v>2429.6</v>
      </c>
      <c r="AC534" s="264">
        <f>'DTC US&amp;CA - P&amp;L'!AC20</f>
        <v>2855.81</v>
      </c>
      <c r="AD534" s="264">
        <f>'DTC US&amp;CA - P&amp;L'!AD20</f>
        <v>2474.51</v>
      </c>
      <c r="AE534" s="264">
        <f>'DTC US&amp;CA - P&amp;L'!AE20</f>
        <v>2606.27</v>
      </c>
      <c r="AF534" s="264">
        <f>'DTC US&amp;CA - P&amp;L'!AF20</f>
        <v>2286.52</v>
      </c>
      <c r="AG534" s="125">
        <f t="shared" ref="AG534:AG535" si="126">SUM(B534:AF534)</f>
        <v>93603.34</v>
      </c>
    </row>
    <row r="535">
      <c r="A535" s="260" t="s">
        <v>561</v>
      </c>
      <c r="B535" s="266">
        <f>'DTC EU - P&amp;L'!B20*Summary!B121</f>
        <v>1002.556456</v>
      </c>
      <c r="C535" s="266">
        <f>'DTC EU - P&amp;L'!C20*Summary!C121</f>
        <v>853.484442</v>
      </c>
      <c r="D535" s="266">
        <f>'DTC EU - P&amp;L'!D20*Summary!D121</f>
        <v>827.702992</v>
      </c>
      <c r="E535" s="266">
        <f>'DTC EU - P&amp;L'!E20*Summary!E121</f>
        <v>406.243089</v>
      </c>
      <c r="F535" s="266">
        <f>'DTC EU - P&amp;L'!F20*Summary!F121</f>
        <v>642.176685</v>
      </c>
      <c r="G535" s="266">
        <f>'DTC EU - P&amp;L'!G20*Summary!G121</f>
        <v>1002.883587</v>
      </c>
      <c r="H535" s="266">
        <f>'DTC EU - P&amp;L'!H20*Summary!H121</f>
        <v>921.929688</v>
      </c>
      <c r="I535" s="266">
        <f>'DTC EU - P&amp;L'!I20*Summary!I121</f>
        <v>1001.027559</v>
      </c>
      <c r="J535" s="266">
        <f>'DTC EU - P&amp;L'!J20*Summary!J121</f>
        <v>1096.297488</v>
      </c>
      <c r="K535" s="266">
        <f>'DTC EU - P&amp;L'!K20*Summary!K121</f>
        <v>617.51585</v>
      </c>
      <c r="L535" s="266">
        <f>'DTC EU - P&amp;L'!L20*Summary!L121</f>
        <v>769.798107</v>
      </c>
      <c r="M535" s="266">
        <f>'DTC EU - P&amp;L'!M20*Summary!M121</f>
        <v>743.057949</v>
      </c>
      <c r="N535" s="266">
        <f>'DTC EU - P&amp;L'!N20*Summary!N121</f>
        <v>630.42395</v>
      </c>
      <c r="O535" s="266">
        <f>'DTC EU - P&amp;L'!O20*Summary!O121</f>
        <v>996.52336</v>
      </c>
      <c r="P535" s="266">
        <f>'DTC EU - P&amp;L'!P20*Summary!P121</f>
        <v>407.115775</v>
      </c>
      <c r="Q535" s="266">
        <f>'DTC EU - P&amp;L'!Q20*Summary!Q121</f>
        <v>296.297964</v>
      </c>
      <c r="R535" s="266">
        <f>'DTC EU - P&amp;L'!R20*Summary!R121</f>
        <v>613.368499</v>
      </c>
      <c r="S535" s="266">
        <f>'DTC EU - P&amp;L'!S20*Summary!S121</f>
        <v>654.866802</v>
      </c>
      <c r="T535" s="266">
        <f>'DTC EU - P&amp;L'!T20*Summary!T121</f>
        <v>1304.103474</v>
      </c>
      <c r="U535" s="266">
        <f>'DTC EU - P&amp;L'!U20*Summary!U121</f>
        <v>144.014591</v>
      </c>
      <c r="V535" s="266">
        <f>'DTC EU - P&amp;L'!V20*Summary!V121</f>
        <v>273.710656</v>
      </c>
      <c r="W535" s="266">
        <f>'DTC EU - P&amp;L'!W20*Summary!W121</f>
        <v>391.788344</v>
      </c>
      <c r="X535" s="266">
        <f>'DTC EU - P&amp;L'!X20*Summary!X121</f>
        <v>317.730405</v>
      </c>
      <c r="Y535" s="266">
        <f>'DTC EU - P&amp;L'!Y20*Summary!Y121</f>
        <v>319.553775</v>
      </c>
      <c r="Z535" s="266">
        <f>'DTC EU - P&amp;L'!Z20*Summary!Z121</f>
        <v>577.362864</v>
      </c>
      <c r="AA535" s="266">
        <f>'DTC EU - P&amp;L'!AA20*Summary!AA121</f>
        <v>932.860908</v>
      </c>
      <c r="AB535" s="266">
        <f>'DTC EU - P&amp;L'!AB20*Summary!AB121</f>
        <v>733.962544</v>
      </c>
      <c r="AC535" s="266">
        <f>'DTC EU - P&amp;L'!AC20*Summary!AC121</f>
        <v>236.018699</v>
      </c>
      <c r="AD535" s="266">
        <f>'DTC EU - P&amp;L'!AD20*Summary!AD121</f>
        <v>409.030356</v>
      </c>
      <c r="AE535" s="266">
        <f>'DTC EU - P&amp;L'!AE20*Summary!AE121</f>
        <v>391.65499</v>
      </c>
      <c r="AF535" s="266">
        <f>'DTC EU - P&amp;L'!AF20*Summary!AF121</f>
        <v>277.89526</v>
      </c>
      <c r="AG535" s="262">
        <f t="shared" si="126"/>
        <v>19792.95711</v>
      </c>
    </row>
    <row r="536">
      <c r="A536" s="123"/>
      <c r="B536" s="267"/>
      <c r="C536" s="267"/>
      <c r="D536" s="267"/>
      <c r="E536" s="267"/>
      <c r="F536" s="267"/>
      <c r="G536" s="267"/>
      <c r="H536" s="267"/>
      <c r="I536" s="267"/>
      <c r="J536" s="267"/>
      <c r="K536" s="267"/>
      <c r="L536" s="267"/>
      <c r="M536" s="267"/>
      <c r="N536" s="267"/>
      <c r="O536" s="267"/>
      <c r="P536" s="267"/>
      <c r="Q536" s="267"/>
      <c r="R536" s="267"/>
      <c r="S536" s="267"/>
      <c r="T536" s="267"/>
      <c r="U536" s="267"/>
      <c r="V536" s="267"/>
      <c r="W536" s="267"/>
      <c r="X536" s="267"/>
      <c r="Y536" s="267"/>
      <c r="Z536" s="267"/>
      <c r="AA536" s="267"/>
      <c r="AB536" s="267"/>
      <c r="AC536" s="267"/>
      <c r="AD536" s="267"/>
      <c r="AE536" s="267"/>
      <c r="AF536" s="267"/>
      <c r="AG536" s="125"/>
    </row>
    <row r="537">
      <c r="A537" s="226" t="s">
        <v>562</v>
      </c>
      <c r="B537" s="268">
        <f t="shared" ref="B537:AF537" si="127">SUM(B511:B535)</f>
        <v>29280.8614</v>
      </c>
      <c r="C537" s="268">
        <f t="shared" si="127"/>
        <v>27229.95887</v>
      </c>
      <c r="D537" s="268">
        <f t="shared" si="127"/>
        <v>26284.12027</v>
      </c>
      <c r="E537" s="268">
        <f t="shared" si="127"/>
        <v>24946.02458</v>
      </c>
      <c r="F537" s="268">
        <f t="shared" si="127"/>
        <v>26742.87831</v>
      </c>
      <c r="G537" s="268">
        <f t="shared" si="127"/>
        <v>23695.48642</v>
      </c>
      <c r="H537" s="268">
        <f t="shared" si="127"/>
        <v>25380.45249</v>
      </c>
      <c r="I537" s="268">
        <f t="shared" si="127"/>
        <v>26825.98304</v>
      </c>
      <c r="J537" s="268">
        <f t="shared" si="127"/>
        <v>26876.58779</v>
      </c>
      <c r="K537" s="268">
        <f t="shared" si="127"/>
        <v>21275.97958</v>
      </c>
      <c r="L537" s="268">
        <f t="shared" si="127"/>
        <v>25562.94798</v>
      </c>
      <c r="M537" s="268">
        <f t="shared" si="127"/>
        <v>27121.25926</v>
      </c>
      <c r="N537" s="268">
        <f t="shared" si="127"/>
        <v>20521.8451</v>
      </c>
      <c r="O537" s="268">
        <f t="shared" si="127"/>
        <v>24923.68038</v>
      </c>
      <c r="P537" s="268">
        <f t="shared" si="127"/>
        <v>20258.69318</v>
      </c>
      <c r="Q537" s="268">
        <f t="shared" si="127"/>
        <v>17795.2826</v>
      </c>
      <c r="R537" s="268">
        <f t="shared" si="127"/>
        <v>21725.72967</v>
      </c>
      <c r="S537" s="268">
        <f t="shared" si="127"/>
        <v>31600.45398</v>
      </c>
      <c r="T537" s="268">
        <f t="shared" si="127"/>
        <v>35566.88568</v>
      </c>
      <c r="U537" s="268">
        <f t="shared" si="127"/>
        <v>25470.94965</v>
      </c>
      <c r="V537" s="268">
        <f t="shared" si="127"/>
        <v>42581.0722</v>
      </c>
      <c r="W537" s="268">
        <f t="shared" si="127"/>
        <v>45470.21987</v>
      </c>
      <c r="X537" s="268">
        <f t="shared" si="127"/>
        <v>71912.61658</v>
      </c>
      <c r="Y537" s="268">
        <f t="shared" si="127"/>
        <v>61161.06418</v>
      </c>
      <c r="Z537" s="268">
        <f t="shared" si="127"/>
        <v>52869.35426</v>
      </c>
      <c r="AA537" s="268">
        <f t="shared" si="127"/>
        <v>88874.78914</v>
      </c>
      <c r="AB537" s="268">
        <f t="shared" si="127"/>
        <v>34334.43229</v>
      </c>
      <c r="AC537" s="268">
        <f t="shared" si="127"/>
        <v>54984.18648</v>
      </c>
      <c r="AD537" s="268">
        <f t="shared" si="127"/>
        <v>59138.78479</v>
      </c>
      <c r="AE537" s="268">
        <f t="shared" si="127"/>
        <v>59576.38866</v>
      </c>
      <c r="AF537" s="268">
        <f t="shared" si="127"/>
        <v>41131.27593</v>
      </c>
      <c r="AG537" s="125">
        <f>SUM(B537:AF537)</f>
        <v>1121120.245</v>
      </c>
    </row>
    <row r="538">
      <c r="A538" s="187"/>
      <c r="AG538" s="269"/>
    </row>
    <row r="539">
      <c r="A539" s="187"/>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c r="AA539" s="64"/>
      <c r="AB539" s="64"/>
      <c r="AC539" s="64"/>
      <c r="AD539" s="64"/>
      <c r="AE539" s="64"/>
      <c r="AF539" s="64"/>
      <c r="AG539" s="269"/>
    </row>
    <row r="540">
      <c r="A540" s="123"/>
      <c r="B540" s="267"/>
      <c r="C540" s="267"/>
      <c r="D540" s="267"/>
      <c r="E540" s="267"/>
      <c r="F540" s="267"/>
      <c r="G540" s="267"/>
      <c r="H540" s="267"/>
      <c r="I540" s="267"/>
      <c r="J540" s="267"/>
      <c r="K540" s="267"/>
      <c r="L540" s="267"/>
      <c r="M540" s="267"/>
      <c r="N540" s="267"/>
      <c r="O540" s="267"/>
      <c r="P540" s="267"/>
      <c r="Q540" s="267"/>
      <c r="R540" s="267"/>
      <c r="S540" s="267"/>
      <c r="T540" s="267"/>
      <c r="U540" s="267"/>
      <c r="V540" s="267"/>
      <c r="W540" s="267"/>
      <c r="X540" s="267"/>
      <c r="Y540" s="267"/>
      <c r="Z540" s="267"/>
      <c r="AA540" s="267"/>
      <c r="AB540" s="267"/>
      <c r="AC540" s="267"/>
      <c r="AD540" s="267"/>
      <c r="AE540" s="267"/>
      <c r="AF540" s="267"/>
      <c r="AG540" s="125"/>
    </row>
    <row r="541">
      <c r="A541" s="270" t="s">
        <v>563</v>
      </c>
      <c r="B541" s="271">
        <f t="shared" ref="B541:AF541" si="128">B543/B65</f>
        <v>1818.493507</v>
      </c>
      <c r="C541" s="271">
        <f t="shared" si="128"/>
        <v>2339.538939</v>
      </c>
      <c r="D541" s="271">
        <f t="shared" si="128"/>
        <v>2275.765364</v>
      </c>
      <c r="E541" s="271">
        <f t="shared" si="128"/>
        <v>1114.366179</v>
      </c>
      <c r="F541" s="271">
        <f t="shared" si="128"/>
        <v>1113.244255</v>
      </c>
      <c r="G541" s="271">
        <f t="shared" si="128"/>
        <v>1056.296329</v>
      </c>
      <c r="H541" s="271">
        <f t="shared" si="128"/>
        <v>941.4287135</v>
      </c>
      <c r="I541" s="271">
        <f t="shared" si="128"/>
        <v>826.8792414</v>
      </c>
      <c r="J541" s="271">
        <f t="shared" si="128"/>
        <v>882.5721676</v>
      </c>
      <c r="K541" s="271">
        <f t="shared" si="128"/>
        <v>829.8299831</v>
      </c>
      <c r="L541" s="271">
        <f t="shared" si="128"/>
        <v>541.1608918</v>
      </c>
      <c r="M541" s="271">
        <f t="shared" si="128"/>
        <v>686.6876052</v>
      </c>
      <c r="N541" s="271">
        <f t="shared" si="128"/>
        <v>1062.200125</v>
      </c>
      <c r="O541" s="271">
        <f t="shared" si="128"/>
        <v>979.0140231</v>
      </c>
      <c r="P541" s="271">
        <f t="shared" si="128"/>
        <v>1086.603753</v>
      </c>
      <c r="Q541" s="271">
        <f t="shared" si="128"/>
        <v>1248.804584</v>
      </c>
      <c r="R541" s="271">
        <f t="shared" si="128"/>
        <v>719.307588</v>
      </c>
      <c r="S541" s="271">
        <f t="shared" si="128"/>
        <v>419.6918911</v>
      </c>
      <c r="T541" s="271">
        <f t="shared" si="128"/>
        <v>442.4927946</v>
      </c>
      <c r="U541" s="271">
        <f t="shared" si="128"/>
        <v>394.6894446</v>
      </c>
      <c r="V541" s="271">
        <f t="shared" si="128"/>
        <v>21.62039838</v>
      </c>
      <c r="W541" s="271">
        <f t="shared" si="128"/>
        <v>-54.14114218</v>
      </c>
      <c r="X541" s="271">
        <f t="shared" si="128"/>
        <v>-194.9192982</v>
      </c>
      <c r="Y541" s="271">
        <f t="shared" si="128"/>
        <v>-111.7751531</v>
      </c>
      <c r="Z541" s="271">
        <f t="shared" si="128"/>
        <v>18.68746052</v>
      </c>
      <c r="AA541" s="271">
        <f t="shared" si="128"/>
        <v>-211.7262125</v>
      </c>
      <c r="AB541" s="271">
        <f t="shared" si="128"/>
        <v>84.14854939</v>
      </c>
      <c r="AC541" s="271">
        <f t="shared" si="128"/>
        <v>-53.07893072</v>
      </c>
      <c r="AD541" s="271">
        <f t="shared" si="128"/>
        <v>-133.7614168</v>
      </c>
      <c r="AE541" s="271">
        <f t="shared" si="128"/>
        <v>-99.42059693</v>
      </c>
      <c r="AF541" s="271">
        <f t="shared" si="128"/>
        <v>-5.494373604</v>
      </c>
      <c r="AG541" s="272"/>
    </row>
    <row r="542">
      <c r="A542" s="273">
        <f>SUM(B54:AF54)</f>
        <v>2320738.114</v>
      </c>
      <c r="B542" s="267"/>
      <c r="C542" s="267"/>
      <c r="D542" s="267"/>
      <c r="E542" s="267"/>
      <c r="F542" s="267"/>
      <c r="G542" s="267"/>
      <c r="H542" s="267"/>
      <c r="I542" s="267"/>
      <c r="J542" s="267"/>
      <c r="K542" s="267"/>
      <c r="L542" s="267"/>
      <c r="M542" s="267"/>
      <c r="N542" s="267"/>
      <c r="O542" s="267"/>
      <c r="P542" s="267"/>
      <c r="Q542" s="267"/>
      <c r="R542" s="267"/>
      <c r="S542" s="267"/>
      <c r="T542" s="267"/>
      <c r="U542" s="267"/>
      <c r="V542" s="267"/>
      <c r="W542" s="267"/>
      <c r="X542" s="267"/>
      <c r="Y542" s="267"/>
      <c r="Z542" s="267"/>
      <c r="AA542" s="267"/>
      <c r="AB542" s="267"/>
      <c r="AC542" s="267"/>
      <c r="AD542" s="267"/>
      <c r="AE542" s="267"/>
      <c r="AF542" s="267"/>
      <c r="AG542" s="125"/>
    </row>
    <row r="543">
      <c r="A543" s="274" t="s">
        <v>564</v>
      </c>
      <c r="B543" s="267">
        <f t="shared" ref="B543:AF543" si="129">B54-B537</f>
        <v>109109.6104</v>
      </c>
      <c r="C543" s="267">
        <f t="shared" si="129"/>
        <v>123995.5638</v>
      </c>
      <c r="D543" s="267">
        <f t="shared" si="129"/>
        <v>125167.095</v>
      </c>
      <c r="E543" s="267">
        <f t="shared" si="129"/>
        <v>74662.53397</v>
      </c>
      <c r="F543" s="267">
        <f t="shared" si="129"/>
        <v>76813.8536</v>
      </c>
      <c r="G543" s="267">
        <f t="shared" si="129"/>
        <v>66546.66875</v>
      </c>
      <c r="H543" s="267">
        <f t="shared" si="129"/>
        <v>64958.58123</v>
      </c>
      <c r="I543" s="267">
        <f t="shared" si="129"/>
        <v>61189.06386</v>
      </c>
      <c r="J543" s="267">
        <f t="shared" si="129"/>
        <v>62662.6239</v>
      </c>
      <c r="K543" s="267">
        <f t="shared" si="129"/>
        <v>51449.45895</v>
      </c>
      <c r="L543" s="267">
        <f t="shared" si="129"/>
        <v>53033.7674</v>
      </c>
      <c r="M543" s="267">
        <f t="shared" si="129"/>
        <v>57681.75883</v>
      </c>
      <c r="N543" s="267">
        <f t="shared" si="129"/>
        <v>56296.60662</v>
      </c>
      <c r="O543" s="267">
        <f t="shared" si="129"/>
        <v>66572.95357</v>
      </c>
      <c r="P543" s="267">
        <f t="shared" si="129"/>
        <v>49983.77265</v>
      </c>
      <c r="Q543" s="267">
        <f t="shared" si="129"/>
        <v>46205.76961</v>
      </c>
      <c r="R543" s="267">
        <f t="shared" si="129"/>
        <v>43158.45528</v>
      </c>
      <c r="S543" s="267">
        <f t="shared" si="129"/>
        <v>36932.88642</v>
      </c>
      <c r="T543" s="267">
        <f t="shared" si="129"/>
        <v>41151.8299</v>
      </c>
      <c r="U543" s="267">
        <f t="shared" si="129"/>
        <v>28417.64001</v>
      </c>
      <c r="V543" s="267">
        <f t="shared" si="129"/>
        <v>1729.631871</v>
      </c>
      <c r="W543" s="267">
        <f t="shared" si="129"/>
        <v>-4656.138228</v>
      </c>
      <c r="X543" s="267">
        <f t="shared" si="129"/>
        <v>-23195.39649</v>
      </c>
      <c r="Y543" s="267">
        <f t="shared" si="129"/>
        <v>-12518.81715</v>
      </c>
      <c r="Z543" s="267">
        <f t="shared" si="129"/>
        <v>2130.3705</v>
      </c>
      <c r="AA543" s="267">
        <f t="shared" si="129"/>
        <v>-30488.5746</v>
      </c>
      <c r="AB543" s="267">
        <f t="shared" si="129"/>
        <v>10350.27157</v>
      </c>
      <c r="AC543" s="267">
        <f t="shared" si="129"/>
        <v>-7855.681747</v>
      </c>
      <c r="AD543" s="267">
        <f t="shared" si="129"/>
        <v>-16853.93852</v>
      </c>
      <c r="AE543" s="267">
        <f t="shared" si="129"/>
        <v>-14316.56596</v>
      </c>
      <c r="AF543" s="267">
        <f t="shared" si="129"/>
        <v>-697.7854477</v>
      </c>
      <c r="AG543" s="125">
        <f>SUM(B543:AF543)</f>
        <v>1199617.87</v>
      </c>
    </row>
    <row r="544">
      <c r="A544" s="275">
        <f>SUM(B543:AF543)</f>
        <v>1199617.87</v>
      </c>
      <c r="B544" s="276"/>
      <c r="C544" s="276"/>
      <c r="D544" s="276"/>
      <c r="E544" s="276"/>
      <c r="F544" s="276"/>
      <c r="G544" s="276"/>
      <c r="H544" s="276"/>
      <c r="I544" s="276"/>
      <c r="J544" s="276"/>
      <c r="K544" s="276"/>
      <c r="L544" s="276"/>
      <c r="M544" s="276"/>
      <c r="N544" s="276"/>
      <c r="O544" s="276"/>
      <c r="P544" s="276"/>
      <c r="Q544" s="276"/>
      <c r="R544" s="276"/>
      <c r="S544" s="276"/>
      <c r="T544" s="276"/>
      <c r="U544" s="276"/>
      <c r="V544" s="276"/>
      <c r="W544" s="276"/>
      <c r="X544" s="276"/>
      <c r="Y544" s="276"/>
      <c r="Z544" s="276"/>
      <c r="AA544" s="276"/>
      <c r="AB544" s="276"/>
      <c r="AC544" s="276"/>
      <c r="AD544" s="276"/>
      <c r="AE544" s="276"/>
      <c r="AF544" s="276"/>
      <c r="AG544" s="125"/>
    </row>
    <row r="545">
      <c r="A545" s="274" t="s">
        <v>565</v>
      </c>
      <c r="B545" s="276">
        <f t="shared" ref="B545:AF545" si="130">B543/B54</f>
        <v>0.788418516</v>
      </c>
      <c r="C545" s="276">
        <f t="shared" si="130"/>
        <v>0.819938074</v>
      </c>
      <c r="D545" s="276">
        <f t="shared" si="130"/>
        <v>0.8264515725</v>
      </c>
      <c r="E545" s="276">
        <f t="shared" si="130"/>
        <v>0.749559426</v>
      </c>
      <c r="F545" s="276">
        <f t="shared" si="130"/>
        <v>0.7417562546</v>
      </c>
      <c r="G545" s="276">
        <f t="shared" si="130"/>
        <v>0.7374233098</v>
      </c>
      <c r="H545" s="276">
        <f t="shared" si="130"/>
        <v>0.7190533101</v>
      </c>
      <c r="I545" s="276">
        <f t="shared" si="130"/>
        <v>0.6952113987</v>
      </c>
      <c r="J545" s="276">
        <f t="shared" si="130"/>
        <v>0.6998344381</v>
      </c>
      <c r="K545" s="276">
        <f t="shared" si="130"/>
        <v>0.7074479026</v>
      </c>
      <c r="L545" s="276">
        <f t="shared" si="130"/>
        <v>0.6747580626</v>
      </c>
      <c r="M545" s="276">
        <f t="shared" si="130"/>
        <v>0.6801852119</v>
      </c>
      <c r="N545" s="276">
        <f t="shared" si="130"/>
        <v>0.7328526592</v>
      </c>
      <c r="O545" s="276">
        <f t="shared" si="130"/>
        <v>0.7276000296</v>
      </c>
      <c r="P545" s="276">
        <f t="shared" si="130"/>
        <v>0.7115890945</v>
      </c>
      <c r="Q545" s="276">
        <f t="shared" si="130"/>
        <v>0.7219532806</v>
      </c>
      <c r="R545" s="276">
        <f t="shared" si="130"/>
        <v>0.6651613996</v>
      </c>
      <c r="S545" s="276">
        <f t="shared" si="130"/>
        <v>0.5389039291</v>
      </c>
      <c r="T545" s="276">
        <f t="shared" si="130"/>
        <v>0.5363988381</v>
      </c>
      <c r="U545" s="276">
        <f t="shared" si="130"/>
        <v>0.5273405779</v>
      </c>
      <c r="V545" s="276">
        <f t="shared" si="130"/>
        <v>0.03903417711</v>
      </c>
      <c r="W545" s="276">
        <f t="shared" si="130"/>
        <v>-0.114081661</v>
      </c>
      <c r="X545" s="276">
        <f t="shared" si="130"/>
        <v>-0.4761231541</v>
      </c>
      <c r="Y545" s="276">
        <f t="shared" si="130"/>
        <v>-0.2573651077</v>
      </c>
      <c r="Z545" s="276">
        <f t="shared" si="130"/>
        <v>0.03873420293</v>
      </c>
      <c r="AA545" s="276">
        <f t="shared" si="130"/>
        <v>-0.5221878973</v>
      </c>
      <c r="AB545" s="276">
        <f t="shared" si="130"/>
        <v>0.231628962</v>
      </c>
      <c r="AC545" s="276">
        <f t="shared" si="130"/>
        <v>-0.1666864203</v>
      </c>
      <c r="AD545" s="276">
        <f t="shared" si="130"/>
        <v>-0.3985810521</v>
      </c>
      <c r="AE545" s="276">
        <f t="shared" si="130"/>
        <v>-0.3163195325</v>
      </c>
      <c r="AF545" s="276">
        <f t="shared" si="130"/>
        <v>-0.01725761094</v>
      </c>
      <c r="AG545" s="125"/>
    </row>
    <row r="546">
      <c r="A546" s="277">
        <f>A544/A542</f>
        <v>0.5169122109</v>
      </c>
      <c r="B546" s="267"/>
      <c r="C546" s="267"/>
      <c r="D546" s="267"/>
      <c r="E546" s="267"/>
      <c r="F546" s="267"/>
      <c r="G546" s="267"/>
      <c r="H546" s="267"/>
      <c r="I546" s="267"/>
      <c r="J546" s="267"/>
      <c r="K546" s="267"/>
      <c r="L546" s="267"/>
      <c r="M546" s="267"/>
      <c r="N546" s="267"/>
      <c r="O546" s="267"/>
      <c r="P546" s="267"/>
      <c r="Q546" s="267"/>
      <c r="R546" s="267"/>
      <c r="S546" s="267"/>
      <c r="T546" s="267"/>
      <c r="U546" s="267"/>
      <c r="V546" s="267"/>
      <c r="W546" s="267"/>
      <c r="X546" s="267"/>
      <c r="Y546" s="267"/>
      <c r="Z546" s="267"/>
      <c r="AA546" s="267"/>
      <c r="AB546" s="267"/>
      <c r="AC546" s="267"/>
      <c r="AD546" s="267"/>
      <c r="AE546" s="267"/>
      <c r="AF546" s="267"/>
      <c r="AG546" s="125"/>
    </row>
    <row r="547">
      <c r="A547" s="278" t="s">
        <v>566</v>
      </c>
      <c r="B547" s="279">
        <f>Summary!B151</f>
        <v>16.76394071</v>
      </c>
      <c r="C547" s="279">
        <f>Summary!C151</f>
        <v>19.49120744</v>
      </c>
      <c r="D547" s="279">
        <f>Summary!D151</f>
        <v>24.35433622</v>
      </c>
      <c r="E547" s="279">
        <f>Summary!E151</f>
        <v>14.24232951</v>
      </c>
      <c r="F547" s="279">
        <f>Summary!F151</f>
        <v>13.60240924</v>
      </c>
      <c r="G547" s="279">
        <f>Summary!G151</f>
        <v>12.41377009</v>
      </c>
      <c r="H547" s="279">
        <f>Summary!H151</f>
        <v>10.8269413</v>
      </c>
      <c r="I547" s="279">
        <f>Summary!I151</f>
        <v>9.430270449</v>
      </c>
      <c r="J547" s="279">
        <f>Summary!J151</f>
        <v>9.755194293</v>
      </c>
      <c r="K547" s="279">
        <f>Summary!K151</f>
        <v>11.65750551</v>
      </c>
      <c r="L547" s="279">
        <f>Summary!L151</f>
        <v>13.20253605</v>
      </c>
      <c r="M547" s="279">
        <f>Summary!M151</f>
        <v>11.02944555</v>
      </c>
      <c r="N547" s="279">
        <f>Summary!N151</f>
        <v>10.85025783</v>
      </c>
      <c r="O547" s="279">
        <f>Summary!O151</f>
        <v>11.50537515</v>
      </c>
      <c r="P547" s="279">
        <f>Summary!P151</f>
        <v>7.97371192</v>
      </c>
      <c r="Q547" s="279">
        <f>Summary!Q151</f>
        <v>8.269369156</v>
      </c>
      <c r="R547" s="279">
        <f>Summary!R151</f>
        <v>7.921117163</v>
      </c>
      <c r="S547" s="279">
        <f>Summary!S151</f>
        <v>6.482490449</v>
      </c>
      <c r="T547" s="279">
        <f>Summary!T151</f>
        <v>4.946801714</v>
      </c>
      <c r="U547" s="279">
        <f>Summary!U151</f>
        <v>4.795379473</v>
      </c>
      <c r="V547" s="279">
        <f>Summary!V151</f>
        <v>1.585904132</v>
      </c>
      <c r="W547" s="279">
        <f>Summary!W151</f>
        <v>1.379460102</v>
      </c>
      <c r="X547" s="279">
        <f>Summary!X151</f>
        <v>0.9715686223</v>
      </c>
      <c r="Y547" s="279">
        <f>Summary!Y151</f>
        <v>1.209050418</v>
      </c>
      <c r="Z547" s="279">
        <f>Summary!Z151</f>
        <v>1.807670615</v>
      </c>
      <c r="AA547" s="279">
        <f>Summary!AA151</f>
        <v>0.9523706269</v>
      </c>
      <c r="AB547" s="279">
        <f>Summary!AB151</f>
        <v>3.544775053</v>
      </c>
      <c r="AC547" s="279">
        <f>Summary!AC151</f>
        <v>1.541501798</v>
      </c>
      <c r="AD547" s="279">
        <f>Summary!AD151</f>
        <v>1.123947648</v>
      </c>
      <c r="AE547" s="279">
        <f>Summary!AE151</f>
        <v>1.256260154</v>
      </c>
      <c r="AF547" s="279">
        <f>Summary!AF151</f>
        <v>1.962578056</v>
      </c>
      <c r="AG547" s="280"/>
    </row>
    <row r="548">
      <c r="A548" s="123"/>
      <c r="B548" s="267"/>
      <c r="C548" s="267"/>
      <c r="D548" s="267"/>
      <c r="E548" s="267"/>
      <c r="F548" s="267"/>
      <c r="G548" s="267"/>
      <c r="H548" s="267"/>
      <c r="I548" s="267"/>
      <c r="J548" s="267"/>
      <c r="K548" s="267"/>
      <c r="L548" s="267"/>
      <c r="M548" s="267"/>
      <c r="N548" s="267"/>
      <c r="O548" s="267"/>
      <c r="P548" s="267"/>
      <c r="Q548" s="267"/>
      <c r="R548" s="267"/>
      <c r="S548" s="267"/>
      <c r="T548" s="267"/>
      <c r="U548" s="267"/>
      <c r="V548" s="267"/>
      <c r="W548" s="267"/>
      <c r="X548" s="267"/>
      <c r="Y548" s="267"/>
      <c r="Z548" s="267"/>
      <c r="AA548" s="267"/>
      <c r="AB548" s="267"/>
      <c r="AC548" s="267"/>
      <c r="AD548" s="267"/>
      <c r="AE548" s="267"/>
      <c r="AF548" s="267"/>
      <c r="AG548" s="125"/>
    </row>
    <row r="549">
      <c r="A549" s="123"/>
      <c r="B549" s="267"/>
      <c r="C549" s="267"/>
      <c r="D549" s="267"/>
      <c r="E549" s="267"/>
      <c r="F549" s="267"/>
      <c r="G549" s="267"/>
      <c r="H549" s="267"/>
      <c r="I549" s="267"/>
      <c r="J549" s="267"/>
      <c r="K549" s="267"/>
      <c r="L549" s="267"/>
      <c r="M549" s="267"/>
      <c r="N549" s="267"/>
      <c r="O549" s="267"/>
      <c r="P549" s="267"/>
      <c r="Q549" s="267"/>
      <c r="R549" s="267"/>
      <c r="S549" s="267"/>
      <c r="T549" s="267"/>
      <c r="U549" s="267"/>
      <c r="V549" s="267"/>
      <c r="W549" s="267"/>
      <c r="X549" s="267"/>
      <c r="Y549" s="267"/>
      <c r="Z549" s="267"/>
      <c r="AA549" s="267"/>
      <c r="AB549" s="267"/>
      <c r="AC549" s="267"/>
      <c r="AD549" s="267"/>
      <c r="AE549" s="267"/>
      <c r="AF549" s="267"/>
      <c r="AG549" s="125"/>
    </row>
    <row r="550">
      <c r="A550" s="251" t="s">
        <v>567</v>
      </c>
      <c r="B550" s="266" t="str">
        <f t="shared" ref="B550:AF550" si="131">iferror(#REF!+#REF!+#REF!+#REF!+#REF!,"")</f>
        <v/>
      </c>
      <c r="C550" s="266" t="str">
        <f t="shared" si="131"/>
        <v/>
      </c>
      <c r="D550" s="266" t="str">
        <f t="shared" si="131"/>
        <v/>
      </c>
      <c r="E550" s="266" t="str">
        <f t="shared" si="131"/>
        <v/>
      </c>
      <c r="F550" s="266" t="str">
        <f t="shared" si="131"/>
        <v/>
      </c>
      <c r="G550" s="266" t="str">
        <f t="shared" si="131"/>
        <v/>
      </c>
      <c r="H550" s="266" t="str">
        <f t="shared" si="131"/>
        <v/>
      </c>
      <c r="I550" s="266" t="str">
        <f t="shared" si="131"/>
        <v/>
      </c>
      <c r="J550" s="266" t="str">
        <f t="shared" si="131"/>
        <v/>
      </c>
      <c r="K550" s="266" t="str">
        <f t="shared" si="131"/>
        <v/>
      </c>
      <c r="L550" s="266" t="str">
        <f t="shared" si="131"/>
        <v/>
      </c>
      <c r="M550" s="266" t="str">
        <f t="shared" si="131"/>
        <v/>
      </c>
      <c r="N550" s="266" t="str">
        <f t="shared" si="131"/>
        <v/>
      </c>
      <c r="O550" s="266" t="str">
        <f t="shared" si="131"/>
        <v/>
      </c>
      <c r="P550" s="266" t="str">
        <f t="shared" si="131"/>
        <v/>
      </c>
      <c r="Q550" s="266" t="str">
        <f t="shared" si="131"/>
        <v/>
      </c>
      <c r="R550" s="266" t="str">
        <f t="shared" si="131"/>
        <v/>
      </c>
      <c r="S550" s="266" t="str">
        <f t="shared" si="131"/>
        <v/>
      </c>
      <c r="T550" s="266" t="str">
        <f t="shared" si="131"/>
        <v/>
      </c>
      <c r="U550" s="266" t="str">
        <f t="shared" si="131"/>
        <v/>
      </c>
      <c r="V550" s="266" t="str">
        <f t="shared" si="131"/>
        <v/>
      </c>
      <c r="W550" s="266" t="str">
        <f t="shared" si="131"/>
        <v/>
      </c>
      <c r="X550" s="266" t="str">
        <f t="shared" si="131"/>
        <v/>
      </c>
      <c r="Y550" s="266" t="str">
        <f t="shared" si="131"/>
        <v/>
      </c>
      <c r="Z550" s="266" t="str">
        <f t="shared" si="131"/>
        <v/>
      </c>
      <c r="AA550" s="266" t="str">
        <f t="shared" si="131"/>
        <v/>
      </c>
      <c r="AB550" s="266" t="str">
        <f t="shared" si="131"/>
        <v/>
      </c>
      <c r="AC550" s="266" t="str">
        <f t="shared" si="131"/>
        <v/>
      </c>
      <c r="AD550" s="266" t="str">
        <f t="shared" si="131"/>
        <v/>
      </c>
      <c r="AE550" s="266" t="str">
        <f t="shared" si="131"/>
        <v/>
      </c>
      <c r="AF550" s="266" t="str">
        <f t="shared" si="131"/>
        <v/>
      </c>
      <c r="AG550" s="125">
        <f t="shared" ref="AG550:AG599" si="133">SUM(B550:AF550)</f>
        <v>0</v>
      </c>
    </row>
    <row r="551">
      <c r="A551" s="254" t="s">
        <v>568</v>
      </c>
      <c r="B551" s="281">
        <f t="shared" ref="B551:AF551" si="132">SUM(B552:B566)-B567</f>
        <v>-2879.73</v>
      </c>
      <c r="C551" s="281">
        <f t="shared" si="132"/>
        <v>-10871.63</v>
      </c>
      <c r="D551" s="281">
        <f t="shared" si="132"/>
        <v>-9570.45</v>
      </c>
      <c r="E551" s="281">
        <f t="shared" si="132"/>
        <v>-4010.45</v>
      </c>
      <c r="F551" s="281">
        <f t="shared" si="132"/>
        <v>-4928.41</v>
      </c>
      <c r="G551" s="281">
        <f t="shared" si="132"/>
        <v>-4189.02</v>
      </c>
      <c r="H551" s="281">
        <f t="shared" si="132"/>
        <v>-7574.2</v>
      </c>
      <c r="I551" s="281">
        <f t="shared" si="132"/>
        <v>-7120.77</v>
      </c>
      <c r="J551" s="281">
        <f t="shared" si="132"/>
        <v>-4833.81</v>
      </c>
      <c r="K551" s="281">
        <f t="shared" si="132"/>
        <v>-7213.07</v>
      </c>
      <c r="L551" s="281">
        <f t="shared" si="132"/>
        <v>-6959.22</v>
      </c>
      <c r="M551" s="281">
        <f t="shared" si="132"/>
        <v>-4090.45</v>
      </c>
      <c r="N551" s="281">
        <f t="shared" si="132"/>
        <v>-1409.08</v>
      </c>
      <c r="O551" s="281">
        <f t="shared" si="132"/>
        <v>-6453.77</v>
      </c>
      <c r="P551" s="281">
        <f t="shared" si="132"/>
        <v>-7620.984</v>
      </c>
      <c r="Q551" s="281">
        <f t="shared" si="132"/>
        <v>-7485.42</v>
      </c>
      <c r="R551" s="281">
        <f t="shared" si="132"/>
        <v>-4819.51</v>
      </c>
      <c r="S551" s="281">
        <f t="shared" si="132"/>
        <v>-4820.18</v>
      </c>
      <c r="T551" s="281">
        <f t="shared" si="132"/>
        <v>-3082.51</v>
      </c>
      <c r="U551" s="281">
        <f t="shared" si="132"/>
        <v>-5072.75</v>
      </c>
      <c r="V551" s="281">
        <f t="shared" si="132"/>
        <v>-5984.67</v>
      </c>
      <c r="W551" s="281">
        <f t="shared" si="132"/>
        <v>-3717.32</v>
      </c>
      <c r="X551" s="281">
        <f t="shared" si="132"/>
        <v>-7501.22</v>
      </c>
      <c r="Y551" s="281">
        <f t="shared" si="132"/>
        <v>-3731.63</v>
      </c>
      <c r="Z551" s="281">
        <f t="shared" si="132"/>
        <v>-2545.45</v>
      </c>
      <c r="AA551" s="281">
        <f t="shared" si="132"/>
        <v>-4142.05</v>
      </c>
      <c r="AB551" s="281">
        <f t="shared" si="132"/>
        <v>-4193.4</v>
      </c>
      <c r="AC551" s="281">
        <f t="shared" si="132"/>
        <v>-2342.51</v>
      </c>
      <c r="AD551" s="281">
        <f t="shared" si="132"/>
        <v>-5374.98</v>
      </c>
      <c r="AE551" s="281">
        <f t="shared" si="132"/>
        <v>-2034.82</v>
      </c>
      <c r="AF551" s="281">
        <f t="shared" si="132"/>
        <v>-3003.25</v>
      </c>
      <c r="AG551" s="125">
        <f t="shared" si="133"/>
        <v>-159576.714</v>
      </c>
    </row>
    <row r="552" outlineLevel="1">
      <c r="A552" s="173" t="s">
        <v>569</v>
      </c>
      <c r="B552" s="267">
        <f>(B304+B305+B310+B311+B315+B316+B321+B322)*'Data - P&amp;L'!$C$3</f>
        <v>0</v>
      </c>
      <c r="C552" s="267">
        <f>(C304+C305+C310+C311+C315+C316+C321+C322)*'Data - P&amp;L'!$C$3</f>
        <v>335.48</v>
      </c>
      <c r="D552" s="267">
        <f>(D304+D305+D310+D311+D315+D316+D321+D322)*'Data - P&amp;L'!$C$3</f>
        <v>0</v>
      </c>
      <c r="E552" s="267">
        <f>(E304+E305+E310+E311+E315+E316+E321+E322)*'Data - P&amp;L'!$C$3</f>
        <v>0</v>
      </c>
      <c r="F552" s="267">
        <f>(F304+F305+F310+F311+F315+F316+F321+F322)*'Data - P&amp;L'!$C$3</f>
        <v>251.61</v>
      </c>
      <c r="G552" s="267">
        <f>(G304+G305+G310+G311+G315+G316+G321+G322)*'Data - P&amp;L'!$C$3</f>
        <v>0</v>
      </c>
      <c r="H552" s="267">
        <f>(H304+H305+H310+H311+H315+H316+H321+H322)*'Data - P&amp;L'!$C$3</f>
        <v>167.74</v>
      </c>
      <c r="I552" s="267">
        <f>(I304+I305+I310+I311+I315+I316+I321+I322)*'Data - P&amp;L'!$C$3</f>
        <v>83.87</v>
      </c>
      <c r="J552" s="267">
        <f>(J304+J305+J310+J311+J315+J316+J321+J322)*'Data - P&amp;L'!$C$3</f>
        <v>83.87</v>
      </c>
      <c r="K552" s="267">
        <f>(K304+K305+K310+K311+K315+K316+K321+K322)*'Data - P&amp;L'!$C$3</f>
        <v>0</v>
      </c>
      <c r="L552" s="267">
        <f>(L304+L305+L310+L311+L315+L316+L321+L322)*'Data - P&amp;L'!$C$3</f>
        <v>0</v>
      </c>
      <c r="M552" s="267">
        <f>(M304+M305+M310+M311+M315+M316+M321+M322)*'Data - P&amp;L'!$C$3</f>
        <v>83.87</v>
      </c>
      <c r="N552" s="267">
        <f>(N304+N305+N310+N311+N315+N316+N321+N322)*'Data - P&amp;L'!$C$3</f>
        <v>0</v>
      </c>
      <c r="O552" s="267">
        <f>(O304+O305+O310+O311+O315+O316+O321+O322)*'Data - P&amp;L'!$C$3</f>
        <v>83.87</v>
      </c>
      <c r="P552" s="267">
        <f>(P304+P305+P310+P311+P315+P316+P321+P322)*'Data - P&amp;L'!$C$3</f>
        <v>83.87</v>
      </c>
      <c r="Q552" s="267">
        <f>(Q304+Q305+Q310+Q311+Q315+Q316+Q321+Q322)*'Data - P&amp;L'!$C$3</f>
        <v>0</v>
      </c>
      <c r="R552" s="267">
        <f>(R304+R305+R310+R311+R315+R316+R321+R322)*'Data - P&amp;L'!$C$3</f>
        <v>83.87</v>
      </c>
      <c r="S552" s="267">
        <f>(S304+S305+S310+S311+S315+S316+S321+S322)*'Data - P&amp;L'!$C$3</f>
        <v>83.87</v>
      </c>
      <c r="T552" s="267">
        <f>(T304+T305+T310+T311+T315+T316+T321+T322)*'Data - P&amp;L'!$C$3</f>
        <v>0</v>
      </c>
      <c r="U552" s="267">
        <f>(U304+U305+U310+U311+U315+U316+U321+U322)*'Data - P&amp;L'!$C$3</f>
        <v>83.87</v>
      </c>
      <c r="V552" s="267">
        <f>(V304+V305+V310+V311+V315+V316+V321+V322)*'Data - P&amp;L'!$C$3</f>
        <v>83.87</v>
      </c>
      <c r="W552" s="267">
        <f>(W304+W305+W310+W311+W315+W316+W321+W322)*'Data - P&amp;L'!$C$3</f>
        <v>167.74</v>
      </c>
      <c r="X552" s="267">
        <f>(X304+X305+X310+X311+X315+X316+X321+X322)*'Data - P&amp;L'!$C$3</f>
        <v>0</v>
      </c>
      <c r="Y552" s="267">
        <f>(Y304+Y305+Y310+Y311+Y315+Y316+Y321+Y322)*'Data - P&amp;L'!$C$3</f>
        <v>0</v>
      </c>
      <c r="Z552" s="267">
        <f>(Z304+Z305+Z310+Z311+Z315+Z316+Z321+Z322)*'Data - P&amp;L'!$C$3</f>
        <v>0</v>
      </c>
      <c r="AA552" s="267">
        <f>(AA304+AA305+AA310+AA311+AA315+AA316+AA321+AA322)*'Data - P&amp;L'!$C$3</f>
        <v>167.74</v>
      </c>
      <c r="AB552" s="267">
        <f>(AB304+AB305+AB310+AB311+AB315+AB316+AB321+AB322)*'Data - P&amp;L'!$C$3</f>
        <v>167.74</v>
      </c>
      <c r="AC552" s="267">
        <f>(AC304+AC305+AC310+AC311+AC315+AC316+AC321+AC322)*'Data - P&amp;L'!$C$3</f>
        <v>0</v>
      </c>
      <c r="AD552" s="267">
        <f>(AD304+AD305+AD310+AD311+AD315+AD316+AD321+AD322)*'Data - P&amp;L'!$C$3</f>
        <v>0</v>
      </c>
      <c r="AE552" s="267">
        <f>(AE304+AE305+AE310+AE311+AE315+AE316+AE321+AE322)*'Data - P&amp;L'!$C$3</f>
        <v>83.87</v>
      </c>
      <c r="AF552" s="267">
        <f>(AF304+AF305+AF310+AF311+AF315+AF316+AF321+AF322)*'Data - P&amp;L'!$C$3</f>
        <v>83.87</v>
      </c>
      <c r="AG552" s="125">
        <f t="shared" si="133"/>
        <v>2180.62</v>
      </c>
    </row>
    <row r="553" outlineLevel="1">
      <c r="A553" s="173" t="s">
        <v>570</v>
      </c>
      <c r="B553" s="267">
        <f>(B306+B307+B312+B313+B317+B318+B323+B324)*'Data - P&amp;L'!$C$4</f>
        <v>95.58</v>
      </c>
      <c r="C553" s="267">
        <f>(C306+C307+C312+C313+C317+C318+C323+C324)*'Data - P&amp;L'!$C$4</f>
        <v>382.32</v>
      </c>
      <c r="D553" s="267">
        <f>(D306+D307+D312+D313+D317+D318+D323+D324)*'Data - P&amp;L'!$C$4</f>
        <v>382.32</v>
      </c>
      <c r="E553" s="267">
        <f>(E306+E307+E312+E313+E317+E318+E323+E324)*'Data - P&amp;L'!$C$4</f>
        <v>0</v>
      </c>
      <c r="F553" s="267">
        <f>(F306+F307+F312+F313+F317+F318+F323+F324)*'Data - P&amp;L'!$C$4</f>
        <v>286.74</v>
      </c>
      <c r="G553" s="267">
        <f>(G306+G307+G312+G313+G317+G318+G323+G324)*'Data - P&amp;L'!$C$4</f>
        <v>95.58</v>
      </c>
      <c r="H553" s="267">
        <f>(H306+H307+H312+H313+H317+H318+H323+H324)*'Data - P&amp;L'!$C$4</f>
        <v>573.48</v>
      </c>
      <c r="I553" s="267">
        <f>(I306+I307+I312+I313+I317+I318+I323+I324)*'Data - P&amp;L'!$C$4</f>
        <v>286.74</v>
      </c>
      <c r="J553" s="267">
        <f>(J306+J307+J312+J313+J317+J318+J323+J324)*'Data - P&amp;L'!$C$4</f>
        <v>0</v>
      </c>
      <c r="K553" s="267">
        <f>(K306+K307+K312+K313+K317+K318+K323+K324)*'Data - P&amp;L'!$C$4</f>
        <v>286.74</v>
      </c>
      <c r="L553" s="267">
        <f>(L306+L307+L312+L313+L317+L318+L323+L324)*'Data - P&amp;L'!$C$4</f>
        <v>191.16</v>
      </c>
      <c r="M553" s="267">
        <f>(M306+M307+M312+M313+M317+M318+M323+M324)*'Data - P&amp;L'!$C$4</f>
        <v>191.16</v>
      </c>
      <c r="N553" s="267">
        <f>(N306+N307+N312+N313+N317+N318+N323+N324)*'Data - P&amp;L'!$C$4</f>
        <v>191.16</v>
      </c>
      <c r="O553" s="267">
        <f>(O306+O307+O312+O313+O317+O318+O323+O324)*'Data - P&amp;L'!$C$4</f>
        <v>477.9</v>
      </c>
      <c r="P553" s="267">
        <f>(P306+P307+P312+P313+P317+P318+P323+P324)*'Data - P&amp;L'!$C$4</f>
        <v>95.58</v>
      </c>
      <c r="Q553" s="267">
        <f>(Q306+Q307+Q312+Q313+Q317+Q318+Q323+Q324)*'Data - P&amp;L'!$C$4</f>
        <v>0</v>
      </c>
      <c r="R553" s="267">
        <f>(R306+R307+R312+R313+R317+R318+R323+R324)*'Data - P&amp;L'!$C$4</f>
        <v>382.32</v>
      </c>
      <c r="S553" s="267">
        <f>(S306+S307+S312+S313+S317+S318+S323+S324)*'Data - P&amp;L'!$C$4</f>
        <v>191.16</v>
      </c>
      <c r="T553" s="267">
        <f>(T306+T307+T312+T313+T317+T318+T323+T324)*'Data - P&amp;L'!$C$4</f>
        <v>286.74</v>
      </c>
      <c r="U553" s="267">
        <f>(U306+U307+U312+U313+U317+U318+U323+U324)*'Data - P&amp;L'!$C$4</f>
        <v>95.58</v>
      </c>
      <c r="V553" s="267">
        <f>(V306+V307+V312+V313+V317+V318+V323+V324)*'Data - P&amp;L'!$C$4</f>
        <v>95.58</v>
      </c>
      <c r="W553" s="267">
        <f>(W306+W307+W312+W313+W317+W318+W323+W324)*'Data - P&amp;L'!$C$4</f>
        <v>382.32</v>
      </c>
      <c r="X553" s="267">
        <f>(X306+X307+X312+X313+X317+X318+X323+X324)*'Data - P&amp;L'!$C$4</f>
        <v>382.32</v>
      </c>
      <c r="Y553" s="267">
        <f>(Y306+Y307+Y312+Y313+Y317+Y318+Y323+Y324)*'Data - P&amp;L'!$C$4</f>
        <v>286.74</v>
      </c>
      <c r="Z553" s="267">
        <f>(Z306+Z307+Z312+Z313+Z317+Z318+Z323+Z324)*'Data - P&amp;L'!$C$4</f>
        <v>477.9</v>
      </c>
      <c r="AA553" s="267">
        <f>(AA306+AA307+AA312+AA313+AA317+AA318+AA323+AA324)*'Data - P&amp;L'!$C$4</f>
        <v>286.74</v>
      </c>
      <c r="AB553" s="267">
        <f>(AB306+AB307+AB312+AB313+AB317+AB318+AB323+AB324)*'Data - P&amp;L'!$C$4</f>
        <v>382.32</v>
      </c>
      <c r="AC553" s="267">
        <f>(AC306+AC307+AC312+AC313+AC317+AC318+AC323+AC324)*'Data - P&amp;L'!$C$4</f>
        <v>95.58</v>
      </c>
      <c r="AD553" s="267">
        <f>(AD306+AD307+AD312+AD313+AD317+AD318+AD323+AD324)*'Data - P&amp;L'!$C$4</f>
        <v>477.9</v>
      </c>
      <c r="AE553" s="267">
        <f>(AE306+AE307+AE312+AE313+AE317+AE318+AE323+AE324)*'Data - P&amp;L'!$C$4</f>
        <v>95.58</v>
      </c>
      <c r="AF553" s="267">
        <f>(AF306+AF307+AF312+AF313+AF317+AF318+AF323+AF324)*'Data - P&amp;L'!$C$4</f>
        <v>191.16</v>
      </c>
      <c r="AG553" s="125">
        <f t="shared" si="133"/>
        <v>7646.4</v>
      </c>
    </row>
    <row r="554" outlineLevel="1">
      <c r="A554" s="173" t="s">
        <v>541</v>
      </c>
      <c r="B554" s="267">
        <f>(B308+B319)*'Data - P&amp;L'!$C$15</f>
        <v>0</v>
      </c>
      <c r="C554" s="267">
        <f>(C308+C319)*'Data - P&amp;L'!$C$15</f>
        <v>0</v>
      </c>
      <c r="D554" s="267">
        <f>(D308+D319)*'Data - P&amp;L'!$C$15</f>
        <v>0</v>
      </c>
      <c r="E554" s="267">
        <f>(E308+E319)*'Data - P&amp;L'!$C$15</f>
        <v>0</v>
      </c>
      <c r="F554" s="267">
        <f>(F308+F319)*'Data - P&amp;L'!$C$15</f>
        <v>87.9</v>
      </c>
      <c r="G554" s="267">
        <f>(G308+G319)*'Data - P&amp;L'!$C$15</f>
        <v>0</v>
      </c>
      <c r="H554" s="267">
        <f>(H308+H319)*'Data - P&amp;L'!$C$15</f>
        <v>0</v>
      </c>
      <c r="I554" s="267">
        <f>(I308+I319)*'Data - P&amp;L'!$C$15</f>
        <v>0</v>
      </c>
      <c r="J554" s="267">
        <f>(J308+J319)*'Data - P&amp;L'!$C$15</f>
        <v>0</v>
      </c>
      <c r="K554" s="267">
        <f>(K308+K319)*'Data - P&amp;L'!$C$15</f>
        <v>0</v>
      </c>
      <c r="L554" s="267">
        <f>(L308+L319)*'Data - P&amp;L'!$C$15</f>
        <v>0</v>
      </c>
      <c r="M554" s="267">
        <f>(M308+M319)*'Data - P&amp;L'!$C$15</f>
        <v>0</v>
      </c>
      <c r="N554" s="267">
        <f>(N308+N319)*'Data - P&amp;L'!$C$15</f>
        <v>0</v>
      </c>
      <c r="O554" s="267">
        <f>(O308+O319)*'Data - P&amp;L'!$C$15</f>
        <v>0</v>
      </c>
      <c r="P554" s="267">
        <f>(P308+P319)*'Data - P&amp;L'!$C$15</f>
        <v>0</v>
      </c>
      <c r="Q554" s="267">
        <f>(Q308+Q319)*'Data - P&amp;L'!$C$15</f>
        <v>0</v>
      </c>
      <c r="R554" s="267">
        <f>(R308+R319)*'Data - P&amp;L'!$C$15</f>
        <v>0</v>
      </c>
      <c r="S554" s="267">
        <f>(S308+S319)*'Data - P&amp;L'!$C$15</f>
        <v>0</v>
      </c>
      <c r="T554" s="267">
        <f>(T308+T319)*'Data - P&amp;L'!$C$15</f>
        <v>0</v>
      </c>
      <c r="U554" s="267">
        <f>(U308+U319)*'Data - P&amp;L'!$C$15</f>
        <v>0</v>
      </c>
      <c r="V554" s="267">
        <f>(V308+V319)*'Data - P&amp;L'!$C$15</f>
        <v>0</v>
      </c>
      <c r="W554" s="267">
        <f>(W308+W319)*'Data - P&amp;L'!$C$15</f>
        <v>0</v>
      </c>
      <c r="X554" s="267">
        <f>(X308+X319)*'Data - P&amp;L'!$C$15</f>
        <v>0</v>
      </c>
      <c r="Y554" s="267">
        <f>(Y308+Y319)*'Data - P&amp;L'!$C$15</f>
        <v>0</v>
      </c>
      <c r="Z554" s="267">
        <f>(Z308+Z319)*'Data - P&amp;L'!$C$15</f>
        <v>0</v>
      </c>
      <c r="AA554" s="267">
        <f>(AA308+AA319)*'Data - P&amp;L'!$C$15</f>
        <v>0</v>
      </c>
      <c r="AB554" s="267">
        <f>(AB308+AB319)*'Data - P&amp;L'!$C$15</f>
        <v>0</v>
      </c>
      <c r="AC554" s="267">
        <f>(AC308+AC319)*'Data - P&amp;L'!$C$15</f>
        <v>0</v>
      </c>
      <c r="AD554" s="267">
        <f>(AD308+AD319)*'Data - P&amp;L'!$C$15</f>
        <v>0</v>
      </c>
      <c r="AE554" s="267">
        <f>(AE308+AE319)*'Data - P&amp;L'!$C$15</f>
        <v>0</v>
      </c>
      <c r="AF554" s="267">
        <f>(AF308+AF319)*'Data - P&amp;L'!$C$15</f>
        <v>0</v>
      </c>
      <c r="AG554" s="125">
        <f t="shared" si="133"/>
        <v>87.9</v>
      </c>
    </row>
    <row r="555" outlineLevel="1">
      <c r="A555" s="173" t="s">
        <v>542</v>
      </c>
      <c r="B555" s="267">
        <f>(B309+B320)*'Data - P&amp;L'!$C$16</f>
        <v>0</v>
      </c>
      <c r="C555" s="267">
        <f>(C309+C320)*'Data - P&amp;L'!$C$16</f>
        <v>0</v>
      </c>
      <c r="D555" s="267">
        <f>(D309+D320)*'Data - P&amp;L'!$C$16</f>
        <v>0</v>
      </c>
      <c r="E555" s="267">
        <f>(E309+E320)*'Data - P&amp;L'!$C$16</f>
        <v>0</v>
      </c>
      <c r="F555" s="267">
        <f>(F309+F320)*'Data - P&amp;L'!$C$16</f>
        <v>0</v>
      </c>
      <c r="G555" s="267">
        <f>(G309+G320)*'Data - P&amp;L'!$C$16</f>
        <v>0</v>
      </c>
      <c r="H555" s="267">
        <f>(H309+H320)*'Data - P&amp;L'!$C$16</f>
        <v>0</v>
      </c>
      <c r="I555" s="267">
        <f>(I309+I320)*'Data - P&amp;L'!$C$16</f>
        <v>0</v>
      </c>
      <c r="J555" s="267">
        <f>(J309+J320)*'Data - P&amp;L'!$C$16</f>
        <v>0</v>
      </c>
      <c r="K555" s="267">
        <f>(K309+K320)*'Data - P&amp;L'!$C$16</f>
        <v>0</v>
      </c>
      <c r="L555" s="267">
        <f>(L309+L320)*'Data - P&amp;L'!$C$16</f>
        <v>0</v>
      </c>
      <c r="M555" s="267">
        <f>(M309+M320)*'Data - P&amp;L'!$C$16</f>
        <v>0</v>
      </c>
      <c r="N555" s="267">
        <f>(N309+N320)*'Data - P&amp;L'!$C$16</f>
        <v>0</v>
      </c>
      <c r="O555" s="267">
        <f>(O309+O320)*'Data - P&amp;L'!$C$16</f>
        <v>97.21</v>
      </c>
      <c r="P555" s="267">
        <f>(P309+P320)*'Data - P&amp;L'!$C$16</f>
        <v>0</v>
      </c>
      <c r="Q555" s="267">
        <f>(Q309+Q320)*'Data - P&amp;L'!$C$16</f>
        <v>0</v>
      </c>
      <c r="R555" s="267">
        <f>(R309+R320)*'Data - P&amp;L'!$C$16</f>
        <v>0</v>
      </c>
      <c r="S555" s="267">
        <f>(S309+S320)*'Data - P&amp;L'!$C$16</f>
        <v>0</v>
      </c>
      <c r="T555" s="267">
        <f>(T309+T320)*'Data - P&amp;L'!$C$16</f>
        <v>0</v>
      </c>
      <c r="U555" s="267">
        <f>(U309+U320)*'Data - P&amp;L'!$C$16</f>
        <v>0</v>
      </c>
      <c r="V555" s="267">
        <f>(V309+V320)*'Data - P&amp;L'!$C$16</f>
        <v>0</v>
      </c>
      <c r="W555" s="267">
        <f>(W309+W320)*'Data - P&amp;L'!$C$16</f>
        <v>0</v>
      </c>
      <c r="X555" s="267">
        <f>(X309+X320)*'Data - P&amp;L'!$C$16</f>
        <v>0</v>
      </c>
      <c r="Y555" s="267">
        <f>(Y309+Y320)*'Data - P&amp;L'!$C$16</f>
        <v>0</v>
      </c>
      <c r="Z555" s="267">
        <f>(Z309+Z320)*'Data - P&amp;L'!$C$16</f>
        <v>0</v>
      </c>
      <c r="AA555" s="267">
        <f>(AA309+AA320)*'Data - P&amp;L'!$C$16</f>
        <v>0</v>
      </c>
      <c r="AB555" s="267">
        <f>(AB309+AB320)*'Data - P&amp;L'!$C$16</f>
        <v>0</v>
      </c>
      <c r="AC555" s="267">
        <f>(AC309+AC320)*'Data - P&amp;L'!$C$16</f>
        <v>0</v>
      </c>
      <c r="AD555" s="267">
        <f>(AD309+AD320)*'Data - P&amp;L'!$C$16</f>
        <v>0</v>
      </c>
      <c r="AE555" s="267">
        <f>(AE309+AE320)*'Data - P&amp;L'!$C$16</f>
        <v>0</v>
      </c>
      <c r="AF555" s="267">
        <f>(AF309+AF320)*'Data - P&amp;L'!$C$16</f>
        <v>0</v>
      </c>
      <c r="AG555" s="125">
        <f t="shared" si="133"/>
        <v>97.21</v>
      </c>
    </row>
    <row r="556" outlineLevel="1">
      <c r="A556" s="173" t="s">
        <v>571</v>
      </c>
      <c r="B556" s="267">
        <f>(B329+B344)*'Data - P&amp;L'!$C$6</f>
        <v>4.93</v>
      </c>
      <c r="C556" s="267">
        <f>(C329+C344)*'Data - P&amp;L'!$C$6</f>
        <v>4.93</v>
      </c>
      <c r="D556" s="267">
        <f>(D329+D344)*'Data - P&amp;L'!$C$6</f>
        <v>4.93</v>
      </c>
      <c r="E556" s="267">
        <f>(E329+E344)*'Data - P&amp;L'!$C$6</f>
        <v>0</v>
      </c>
      <c r="F556" s="267">
        <f>(F329+F344)*'Data - P&amp;L'!$C$6</f>
        <v>14.79</v>
      </c>
      <c r="G556" s="267">
        <f>(G329+G344)*'Data - P&amp;L'!$C$6</f>
        <v>9.86</v>
      </c>
      <c r="H556" s="267">
        <f>(H329+H344)*'Data - P&amp;L'!$C$6</f>
        <v>9.86</v>
      </c>
      <c r="I556" s="267">
        <f>(I329+I344)*'Data - P&amp;L'!$C$6</f>
        <v>9.86</v>
      </c>
      <c r="J556" s="267">
        <f>(J329+J344)*'Data - P&amp;L'!$C$6</f>
        <v>4.93</v>
      </c>
      <c r="K556" s="267">
        <f>(K329+K344)*'Data - P&amp;L'!$C$6</f>
        <v>9.86</v>
      </c>
      <c r="L556" s="267">
        <f>(L329+L344)*'Data - P&amp;L'!$C$6</f>
        <v>4.93</v>
      </c>
      <c r="M556" s="267">
        <f>(M329+M344)*'Data - P&amp;L'!$C$6</f>
        <v>4.93</v>
      </c>
      <c r="N556" s="267">
        <f>(N329+N344)*'Data - P&amp;L'!$C$6</f>
        <v>4.93</v>
      </c>
      <c r="O556" s="267">
        <f>(O329+O344)*'Data - P&amp;L'!$C$6</f>
        <v>24.65</v>
      </c>
      <c r="P556" s="267">
        <f>(P329+P344)*'Data - P&amp;L'!$C$6</f>
        <v>0</v>
      </c>
      <c r="Q556" s="267">
        <f>(Q329+Q344)*'Data - P&amp;L'!$C$6</f>
        <v>0</v>
      </c>
      <c r="R556" s="267">
        <f>(R329+R344)*'Data - P&amp;L'!$C$6</f>
        <v>4.93</v>
      </c>
      <c r="S556" s="267">
        <f>(S329+S344)*'Data - P&amp;L'!$C$6</f>
        <v>4.93</v>
      </c>
      <c r="T556" s="267">
        <f>(T329+T344)*'Data - P&amp;L'!$C$6</f>
        <v>4.93</v>
      </c>
      <c r="U556" s="267">
        <f>(U329+U344)*'Data - P&amp;L'!$C$6</f>
        <v>4.93</v>
      </c>
      <c r="V556" s="267">
        <f>(V329+V344)*'Data - P&amp;L'!$C$6</f>
        <v>9.86</v>
      </c>
      <c r="W556" s="267">
        <f>(W329+W344)*'Data - P&amp;L'!$C$6</f>
        <v>4.93</v>
      </c>
      <c r="X556" s="267">
        <f>(X329+X344)*'Data - P&amp;L'!$C$6</f>
        <v>0</v>
      </c>
      <c r="Y556" s="267">
        <f>(Y329+Y344)*'Data - P&amp;L'!$C$6</f>
        <v>0</v>
      </c>
      <c r="Z556" s="267">
        <f>(Z329+Z344)*'Data - P&amp;L'!$C$6</f>
        <v>0</v>
      </c>
      <c r="AA556" s="267">
        <f>(AA329+AA344)*'Data - P&amp;L'!$C$6</f>
        <v>4.93</v>
      </c>
      <c r="AB556" s="267">
        <f>(AB329+AB344)*'Data - P&amp;L'!$C$6</f>
        <v>14.79</v>
      </c>
      <c r="AC556" s="267">
        <f>(AC329+AC344)*'Data - P&amp;L'!$C$6</f>
        <v>4.93</v>
      </c>
      <c r="AD556" s="267">
        <f>(AD329+AD344)*'Data - P&amp;L'!$C$6</f>
        <v>4.93</v>
      </c>
      <c r="AE556" s="267">
        <f>(AE329+AE344)*'Data - P&amp;L'!$C$6</f>
        <v>0</v>
      </c>
      <c r="AF556" s="267">
        <f>(AF329+AF344)*'Data - P&amp;L'!$C$6</f>
        <v>0</v>
      </c>
      <c r="AG556" s="125">
        <f t="shared" si="133"/>
        <v>177.48</v>
      </c>
    </row>
    <row r="557" outlineLevel="1">
      <c r="A557" s="173" t="s">
        <v>572</v>
      </c>
      <c r="B557" s="267">
        <f>(B330+B345)*'Data - P&amp;L'!$C$8</f>
        <v>0</v>
      </c>
      <c r="C557" s="267">
        <f>(C330+C345)*'Data - P&amp;L'!$C$8</f>
        <v>1.07</v>
      </c>
      <c r="D557" s="267">
        <f>(D330+D345)*'Data - P&amp;L'!$C$8</f>
        <v>1.07</v>
      </c>
      <c r="E557" s="267">
        <f>(E330+E345)*'Data - P&amp;L'!$C$8</f>
        <v>0</v>
      </c>
      <c r="F557" s="267">
        <f>(F330+F345)*'Data - P&amp;L'!$C$8</f>
        <v>3.21</v>
      </c>
      <c r="G557" s="267">
        <f>(G330+G345)*'Data - P&amp;L'!$C$8</f>
        <v>0</v>
      </c>
      <c r="H557" s="267">
        <f>(H330+H345)*'Data - P&amp;L'!$C$8</f>
        <v>1.07</v>
      </c>
      <c r="I557" s="267">
        <f>(I330+I345)*'Data - P&amp;L'!$C$8</f>
        <v>0</v>
      </c>
      <c r="J557" s="267">
        <f>(J330+J345)*'Data - P&amp;L'!$C$8</f>
        <v>0</v>
      </c>
      <c r="K557" s="267">
        <f>(K330+K345)*'Data - P&amp;L'!$C$8</f>
        <v>0</v>
      </c>
      <c r="L557" s="267">
        <f>(L330+L345)*'Data - P&amp;L'!$C$8</f>
        <v>0</v>
      </c>
      <c r="M557" s="267">
        <f>(M330+M345)*'Data - P&amp;L'!$C$8</f>
        <v>0</v>
      </c>
      <c r="N557" s="267">
        <f>(N330+N345)*'Data - P&amp;L'!$C$8</f>
        <v>0</v>
      </c>
      <c r="O557" s="267">
        <f>(O330+O345)*'Data - P&amp;L'!$C$8</f>
        <v>0</v>
      </c>
      <c r="P557" s="267">
        <f>(P330+P345)*'Data - P&amp;L'!$C$8</f>
        <v>0</v>
      </c>
      <c r="Q557" s="267">
        <f>(Q330+Q345)*'Data - P&amp;L'!$C$8</f>
        <v>0</v>
      </c>
      <c r="R557" s="267">
        <f>(R330+R345)*'Data - P&amp;L'!$C$8</f>
        <v>1.07</v>
      </c>
      <c r="S557" s="267">
        <f>(S330+S345)*'Data - P&amp;L'!$C$8</f>
        <v>0</v>
      </c>
      <c r="T557" s="267">
        <f>(T330+T345)*'Data - P&amp;L'!$C$8</f>
        <v>0</v>
      </c>
      <c r="U557" s="267">
        <f>(U330+U345)*'Data - P&amp;L'!$C$8</f>
        <v>0</v>
      </c>
      <c r="V557" s="267">
        <f>(V330+V345)*'Data - P&amp;L'!$C$8</f>
        <v>0</v>
      </c>
      <c r="W557" s="267">
        <f>(W330+W345)*'Data - P&amp;L'!$C$8</f>
        <v>2.14</v>
      </c>
      <c r="X557" s="267">
        <f>(X330+X345)*'Data - P&amp;L'!$C$8</f>
        <v>0</v>
      </c>
      <c r="Y557" s="267">
        <f>(Y330+Y345)*'Data - P&amp;L'!$C$8</f>
        <v>1.07</v>
      </c>
      <c r="Z557" s="267">
        <f>(Z330+Z345)*'Data - P&amp;L'!$C$8</f>
        <v>2.14</v>
      </c>
      <c r="AA557" s="267">
        <f>(AA330+AA345)*'Data - P&amp;L'!$C$8</f>
        <v>2.14</v>
      </c>
      <c r="AB557" s="267">
        <f>(AB330+AB345)*'Data - P&amp;L'!$C$8</f>
        <v>2.14</v>
      </c>
      <c r="AC557" s="267">
        <f>(AC330+AC345)*'Data - P&amp;L'!$C$8</f>
        <v>0</v>
      </c>
      <c r="AD557" s="267">
        <f>(AD330+AD345)*'Data - P&amp;L'!$C$8</f>
        <v>1.07</v>
      </c>
      <c r="AE557" s="267">
        <f>(AE330+AE345)*'Data - P&amp;L'!$C$8</f>
        <v>0</v>
      </c>
      <c r="AF557" s="267">
        <f>(AF330+AF345)*'Data - P&amp;L'!$C$8</f>
        <v>2.14</v>
      </c>
      <c r="AG557" s="125">
        <f t="shared" si="133"/>
        <v>20.33</v>
      </c>
    </row>
    <row r="558" outlineLevel="1">
      <c r="A558" s="173" t="s">
        <v>573</v>
      </c>
      <c r="B558" s="267">
        <f>(B331+B332+B346+B347)*'Data - P&amp;L'!$C$9</f>
        <v>0</v>
      </c>
      <c r="C558" s="267">
        <f>(C331+C332+C346+C347)*'Data - P&amp;L'!$C$9</f>
        <v>5.98</v>
      </c>
      <c r="D558" s="267">
        <f>(D331+D332+D346+D347)*'Data - P&amp;L'!$C$9</f>
        <v>5.98</v>
      </c>
      <c r="E558" s="267">
        <f>(E331+E332+E346+E347)*'Data - P&amp;L'!$C$9</f>
        <v>0</v>
      </c>
      <c r="F558" s="267">
        <f>(F331+F332+F346+F347)*'Data - P&amp;L'!$C$9</f>
        <v>5.98</v>
      </c>
      <c r="G558" s="267">
        <f>(G331+G332+G346+G347)*'Data - P&amp;L'!$C$9</f>
        <v>0</v>
      </c>
      <c r="H558" s="267">
        <f>(H331+H332+H346+H347)*'Data - P&amp;L'!$C$9</f>
        <v>0</v>
      </c>
      <c r="I558" s="267">
        <f>(I331+I332+I346+I347)*'Data - P&amp;L'!$C$9</f>
        <v>0</v>
      </c>
      <c r="J558" s="267">
        <f>(J331+J332+J346+J347)*'Data - P&amp;L'!$C$9</f>
        <v>0</v>
      </c>
      <c r="K558" s="267">
        <f>(K331+K332+K346+K347)*'Data - P&amp;L'!$C$9</f>
        <v>0</v>
      </c>
      <c r="L558" s="267">
        <f>(L331+L332+L346+L347)*'Data - P&amp;L'!$C$9</f>
        <v>0</v>
      </c>
      <c r="M558" s="267">
        <f>(M331+M332+M346+M347)*'Data - P&amp;L'!$C$9</f>
        <v>0</v>
      </c>
      <c r="N558" s="267">
        <f>(N331+N332+N346+N347)*'Data - P&amp;L'!$C$9</f>
        <v>0</v>
      </c>
      <c r="O558" s="267">
        <f>(O331+O332+O346+O347)*'Data - P&amp;L'!$C$9</f>
        <v>11.96</v>
      </c>
      <c r="P558" s="267">
        <f>(P331+P332+P346+P347)*'Data - P&amp;L'!$C$9</f>
        <v>0</v>
      </c>
      <c r="Q558" s="267">
        <f>(Q331+Q332+Q346+Q347)*'Data - P&amp;L'!$C$9</f>
        <v>0</v>
      </c>
      <c r="R558" s="267">
        <f>(R331+R332+R346+R347)*'Data - P&amp;L'!$C$9</f>
        <v>0</v>
      </c>
      <c r="S558" s="267">
        <f>(S331+S332+S346+S347)*'Data - P&amp;L'!$C$9</f>
        <v>0</v>
      </c>
      <c r="T558" s="267">
        <f>(T331+T332+T346+T347)*'Data - P&amp;L'!$C$9</f>
        <v>5.98</v>
      </c>
      <c r="U558" s="267">
        <f>(U331+U332+U346+U347)*'Data - P&amp;L'!$C$9</f>
        <v>0</v>
      </c>
      <c r="V558" s="267">
        <f>(V331+V332+V346+V347)*'Data - P&amp;L'!$C$9</f>
        <v>0</v>
      </c>
      <c r="W558" s="267">
        <f>(W331+W332+W346+W347)*'Data - P&amp;L'!$C$9</f>
        <v>0</v>
      </c>
      <c r="X558" s="267">
        <f>(X331+X332+X346+X347)*'Data - P&amp;L'!$C$9</f>
        <v>0</v>
      </c>
      <c r="Y558" s="267">
        <f>(Y331+Y332+Y346+Y347)*'Data - P&amp;L'!$C$9</f>
        <v>5.98</v>
      </c>
      <c r="Z558" s="267">
        <f>(Z331+Z332+Z346+Z347)*'Data - P&amp;L'!$C$9</f>
        <v>0</v>
      </c>
      <c r="AA558" s="267">
        <f>(AA331+AA332+AA346+AA347)*'Data - P&amp;L'!$C$9</f>
        <v>5.98</v>
      </c>
      <c r="AB558" s="267">
        <f>(AB331+AB332+AB346+AB347)*'Data - P&amp;L'!$C$9</f>
        <v>0</v>
      </c>
      <c r="AC558" s="267">
        <f>(AC331+AC332+AC346+AC347)*'Data - P&amp;L'!$C$9</f>
        <v>0</v>
      </c>
      <c r="AD558" s="267">
        <f>(AD331+AD332+AD346+AD347)*'Data - P&amp;L'!$C$9</f>
        <v>5.98</v>
      </c>
      <c r="AE558" s="267">
        <f>(AE331+AE332+AE346+AE347)*'Data - P&amp;L'!$C$9</f>
        <v>0</v>
      </c>
      <c r="AF558" s="267">
        <f>(AF331+AF332+AF346+AF347)*'Data - P&amp;L'!$C$9</f>
        <v>0</v>
      </c>
      <c r="AG558" s="125">
        <f t="shared" si="133"/>
        <v>53.82</v>
      </c>
    </row>
    <row r="559" outlineLevel="1">
      <c r="A559" s="173" t="s">
        <v>574</v>
      </c>
      <c r="B559" s="267">
        <f>(B333+B334+B348+B349)*'Data - P&amp;L'!$C$5</f>
        <v>0</v>
      </c>
      <c r="C559" s="267">
        <f>(C333+C334+C348+C349)*'Data - P&amp;L'!$C$5</f>
        <v>20.98</v>
      </c>
      <c r="D559" s="267">
        <f>(D333+D334+D348+D349)*'Data - P&amp;L'!$C$5</f>
        <v>0</v>
      </c>
      <c r="E559" s="267">
        <f>(E333+E334+E348+E349)*'Data - P&amp;L'!$C$5</f>
        <v>0</v>
      </c>
      <c r="F559" s="267">
        <f>(F333+F334+F348+F349)*'Data - P&amp;L'!$C$5</f>
        <v>0</v>
      </c>
      <c r="G559" s="267">
        <f>(G333+G334+G348+G349)*'Data - P&amp;L'!$C$5</f>
        <v>10.49</v>
      </c>
      <c r="H559" s="267">
        <f>(H333+H334+H348+H349)*'Data - P&amp;L'!$C$5</f>
        <v>0</v>
      </c>
      <c r="I559" s="267">
        <f>(I333+I334+I348+I349)*'Data - P&amp;L'!$C$5</f>
        <v>0</v>
      </c>
      <c r="J559" s="267">
        <f>(J333+J334+J348+J349)*'Data - P&amp;L'!$C$5</f>
        <v>10.49</v>
      </c>
      <c r="K559" s="267">
        <f>(K333+K334+K348+K349)*'Data - P&amp;L'!$C$5</f>
        <v>0</v>
      </c>
      <c r="L559" s="267">
        <f>(L333+L334+L348+L349)*'Data - P&amp;L'!$C$5</f>
        <v>0</v>
      </c>
      <c r="M559" s="267">
        <f>(M333+M334+M348+M349)*'Data - P&amp;L'!$C$5</f>
        <v>20.98</v>
      </c>
      <c r="N559" s="267">
        <f>(N333+N334+N348+N349)*'Data - P&amp;L'!$C$5</f>
        <v>0</v>
      </c>
      <c r="O559" s="267">
        <f>(O333+O334+O348+O349)*'Data - P&amp;L'!$C$5</f>
        <v>0</v>
      </c>
      <c r="P559" s="267">
        <f>(P333+P334+P348+P349)*'Data - P&amp;L'!$C$5</f>
        <v>0</v>
      </c>
      <c r="Q559" s="267">
        <f>(Q333+Q334+Q348+Q349)*'Data - P&amp;L'!$C$5</f>
        <v>0</v>
      </c>
      <c r="R559" s="267">
        <f>(R333+R334+R348+R349)*'Data - P&amp;L'!$C$5</f>
        <v>0</v>
      </c>
      <c r="S559" s="267">
        <f>(S333+S334+S348+S349)*'Data - P&amp;L'!$C$5</f>
        <v>0</v>
      </c>
      <c r="T559" s="267">
        <f>(T333+T334+T348+T349)*'Data - P&amp;L'!$C$5</f>
        <v>10.49</v>
      </c>
      <c r="U559" s="267">
        <f>(U333+U334+U348+U349)*'Data - P&amp;L'!$C$5</f>
        <v>0</v>
      </c>
      <c r="V559" s="267">
        <f>(V333+V334+V348+V349)*'Data - P&amp;L'!$C$5</f>
        <v>10.49</v>
      </c>
      <c r="W559" s="267">
        <f>(W333+W334+W348+W349)*'Data - P&amp;L'!$C$5</f>
        <v>0</v>
      </c>
      <c r="X559" s="267">
        <f>(X333+X334+X348+X349)*'Data - P&amp;L'!$C$5</f>
        <v>0</v>
      </c>
      <c r="Y559" s="267">
        <f>(Y333+Y334+Y348+Y349)*'Data - P&amp;L'!$C$5</f>
        <v>0</v>
      </c>
      <c r="Z559" s="267">
        <f>(Z333+Z334+Z348+Z349)*'Data - P&amp;L'!$C$5</f>
        <v>0</v>
      </c>
      <c r="AA559" s="267">
        <f>(AA333+AA334+AA348+AA349)*'Data - P&amp;L'!$C$5</f>
        <v>0</v>
      </c>
      <c r="AB559" s="267">
        <f>(AB333+AB334+AB348+AB349)*'Data - P&amp;L'!$C$5</f>
        <v>0</v>
      </c>
      <c r="AC559" s="267">
        <f>(AC333+AC334+AC348+AC349)*'Data - P&amp;L'!$C$5</f>
        <v>10.49</v>
      </c>
      <c r="AD559" s="267">
        <f>(AD333+AD334+AD348+AD349)*'Data - P&amp;L'!$C$5</f>
        <v>0</v>
      </c>
      <c r="AE559" s="267">
        <f>(AE333+AE334+AE348+AE349)*'Data - P&amp;L'!$C$5</f>
        <v>0</v>
      </c>
      <c r="AF559" s="267">
        <f>(AF333+AF334+AF348+AF349)*'Data - P&amp;L'!$C$5</f>
        <v>0</v>
      </c>
      <c r="AG559" s="125">
        <f t="shared" si="133"/>
        <v>94.41</v>
      </c>
    </row>
    <row r="560" outlineLevel="1">
      <c r="A560" s="173" t="s">
        <v>575</v>
      </c>
      <c r="B560" s="267">
        <f>(B335+B336+B350+B351)*'Data - P&amp;L'!$C$10</f>
        <v>0</v>
      </c>
      <c r="C560" s="267">
        <f>(C335+C336+C350+C351)*'Data - P&amp;L'!$C$10</f>
        <v>12.63</v>
      </c>
      <c r="D560" s="267">
        <f>(D335+D336+D350+D351)*'Data - P&amp;L'!$C$10</f>
        <v>12.63</v>
      </c>
      <c r="E560" s="267">
        <f>(E335+E336+E350+E351)*'Data - P&amp;L'!$C$10</f>
        <v>0</v>
      </c>
      <c r="F560" s="267">
        <f>(F335+F336+F350+F351)*'Data - P&amp;L'!$C$10</f>
        <v>8.42</v>
      </c>
      <c r="G560" s="267">
        <f>(G335+G336+G350+G351)*'Data - P&amp;L'!$C$10</f>
        <v>4.21</v>
      </c>
      <c r="H560" s="267">
        <f>(H335+H336+H350+H351)*'Data - P&amp;L'!$C$10</f>
        <v>16.84</v>
      </c>
      <c r="I560" s="267">
        <f>(I335+I336+I350+I351)*'Data - P&amp;L'!$C$10</f>
        <v>4.21</v>
      </c>
      <c r="J560" s="267">
        <f>(J335+J336+J350+J351)*'Data - P&amp;L'!$C$10</f>
        <v>0</v>
      </c>
      <c r="K560" s="267">
        <f>(K335+K336+K350+K351)*'Data - P&amp;L'!$C$10</f>
        <v>0</v>
      </c>
      <c r="L560" s="267">
        <f>(L335+L336+L350+L351)*'Data - P&amp;L'!$C$10</f>
        <v>4.21</v>
      </c>
      <c r="M560" s="267">
        <f>(M335+M336+M350+M351)*'Data - P&amp;L'!$C$10</f>
        <v>4.21</v>
      </c>
      <c r="N560" s="267">
        <f>(N335+N336+N350+N351)*'Data - P&amp;L'!$C$10</f>
        <v>4.21</v>
      </c>
      <c r="O560" s="267">
        <f>(O335+O336+O350+O351)*'Data - P&amp;L'!$C$10</f>
        <v>16.84</v>
      </c>
      <c r="P560" s="267">
        <f>(P335+P336+P350+P351)*'Data - P&amp;L'!$C$10</f>
        <v>0</v>
      </c>
      <c r="Q560" s="267">
        <f>(Q335+Q336+Q350+Q351)*'Data - P&amp;L'!$C$10</f>
        <v>0</v>
      </c>
      <c r="R560" s="267">
        <f>(R335+R336+R350+R351)*'Data - P&amp;L'!$C$10</f>
        <v>4.21</v>
      </c>
      <c r="S560" s="267">
        <f>(S335+S336+S350+S351)*'Data - P&amp;L'!$C$10</f>
        <v>4.21</v>
      </c>
      <c r="T560" s="267">
        <f>(T335+T336+T350+T351)*'Data - P&amp;L'!$C$10</f>
        <v>8.42</v>
      </c>
      <c r="U560" s="267">
        <f>(U335+U336+U350+U351)*'Data - P&amp;L'!$C$10</f>
        <v>4.21</v>
      </c>
      <c r="V560" s="267">
        <f>(V335+V336+V350+V351)*'Data - P&amp;L'!$C$10</f>
        <v>8.42</v>
      </c>
      <c r="W560" s="267">
        <f>(W335+W336+W350+W351)*'Data - P&amp;L'!$C$10</f>
        <v>4.21</v>
      </c>
      <c r="X560" s="267">
        <f>(X335+X336+X350+X351)*'Data - P&amp;L'!$C$10</f>
        <v>4.21</v>
      </c>
      <c r="Y560" s="267">
        <f>(Y335+Y336+Y350+Y351)*'Data - P&amp;L'!$C$10</f>
        <v>4.21</v>
      </c>
      <c r="Z560" s="267">
        <f>(Z335+Z336+Z350+Z351)*'Data - P&amp;L'!$C$10</f>
        <v>0</v>
      </c>
      <c r="AA560" s="267">
        <f>(AA335+AA336+AA350+AA351)*'Data - P&amp;L'!$C$10</f>
        <v>8.42</v>
      </c>
      <c r="AB560" s="267">
        <f>(AB335+AB336+AB350+AB351)*'Data - P&amp;L'!$C$10</f>
        <v>4.21</v>
      </c>
      <c r="AC560" s="267">
        <f>(AC335+AC336+AC350+AC351)*'Data - P&amp;L'!$C$10</f>
        <v>4.21</v>
      </c>
      <c r="AD560" s="267">
        <f>(AD335+AD336+AD350+AD351)*'Data - P&amp;L'!$C$10</f>
        <v>12.63</v>
      </c>
      <c r="AE560" s="267">
        <f>(AE335+AE336+AE350+AE351)*'Data - P&amp;L'!$C$10</f>
        <v>0</v>
      </c>
      <c r="AF560" s="267">
        <f>(AF335+AF336+AF350+AF351)*'Data - P&amp;L'!$C$10</f>
        <v>0</v>
      </c>
      <c r="AG560" s="125">
        <f t="shared" si="133"/>
        <v>159.98</v>
      </c>
    </row>
    <row r="561" outlineLevel="1">
      <c r="A561" s="173" t="s">
        <v>548</v>
      </c>
      <c r="B561" s="267">
        <f>(B337+B352)*'Data - P&amp;L'!$C$17</f>
        <v>0</v>
      </c>
      <c r="C561" s="267">
        <f>(C337+C352)*'Data - P&amp;L'!$C$17</f>
        <v>13.73</v>
      </c>
      <c r="D561" s="267">
        <f>(D337+D352)*'Data - P&amp;L'!$C$17</f>
        <v>0</v>
      </c>
      <c r="E561" s="267">
        <f>(E337+E352)*'Data - P&amp;L'!$C$17</f>
        <v>0</v>
      </c>
      <c r="F561" s="267">
        <f>(F337+F352)*'Data - P&amp;L'!$C$17</f>
        <v>27.46</v>
      </c>
      <c r="G561" s="267">
        <f>(G337+G352)*'Data - P&amp;L'!$C$17</f>
        <v>0</v>
      </c>
      <c r="H561" s="267">
        <f>(H337+H352)*'Data - P&amp;L'!$C$17</f>
        <v>13.73</v>
      </c>
      <c r="I561" s="267">
        <f>(I337+I352)*'Data - P&amp;L'!$C$17</f>
        <v>13.73</v>
      </c>
      <c r="J561" s="267">
        <f>(J337+J352)*'Data - P&amp;L'!$C$17</f>
        <v>0</v>
      </c>
      <c r="K561" s="267">
        <f>(K337+K352)*'Data - P&amp;L'!$C$17</f>
        <v>0</v>
      </c>
      <c r="L561" s="267">
        <f>(L337+L352)*'Data - P&amp;L'!$C$17</f>
        <v>0</v>
      </c>
      <c r="M561" s="267">
        <f>(M337+M352)*'Data - P&amp;L'!$C$17</f>
        <v>41.19</v>
      </c>
      <c r="N561" s="267">
        <f>(N337+N352)*'Data - P&amp;L'!$C$17</f>
        <v>0</v>
      </c>
      <c r="O561" s="267">
        <f>(O337+O352)*'Data - P&amp;L'!$C$17</f>
        <v>0</v>
      </c>
      <c r="P561" s="267">
        <f>(P337+P352)*'Data - P&amp;L'!$C$17</f>
        <v>0</v>
      </c>
      <c r="Q561" s="267">
        <f>(Q337+Q352)*'Data - P&amp;L'!$C$17</f>
        <v>0</v>
      </c>
      <c r="R561" s="267">
        <f>(R337+R352)*'Data - P&amp;L'!$C$17</f>
        <v>0</v>
      </c>
      <c r="S561" s="267">
        <f>(S337+S352)*'Data - P&amp;L'!$C$17</f>
        <v>0</v>
      </c>
      <c r="T561" s="267">
        <f>(T337+T352)*'Data - P&amp;L'!$C$17</f>
        <v>0</v>
      </c>
      <c r="U561" s="267">
        <f>(U337+U352)*'Data - P&amp;L'!$C$17</f>
        <v>0</v>
      </c>
      <c r="V561" s="267">
        <f>(V337+V352)*'Data - P&amp;L'!$C$17</f>
        <v>0</v>
      </c>
      <c r="W561" s="267">
        <f>(W337+W352)*'Data - P&amp;L'!$C$17</f>
        <v>0</v>
      </c>
      <c r="X561" s="267">
        <f>(X337+X352)*'Data - P&amp;L'!$C$17</f>
        <v>0</v>
      </c>
      <c r="Y561" s="267">
        <f>(Y337+Y352)*'Data - P&amp;L'!$C$17</f>
        <v>0</v>
      </c>
      <c r="Z561" s="267">
        <f>(Z337+Z352)*'Data - P&amp;L'!$C$17</f>
        <v>0</v>
      </c>
      <c r="AA561" s="267">
        <f>(AA337+AA352)*'Data - P&amp;L'!$C$17</f>
        <v>0</v>
      </c>
      <c r="AB561" s="267">
        <f>(AB337+AB352)*'Data - P&amp;L'!$C$17</f>
        <v>0</v>
      </c>
      <c r="AC561" s="267">
        <f>(AC337+AC352)*'Data - P&amp;L'!$C$17</f>
        <v>0</v>
      </c>
      <c r="AD561" s="267">
        <f>(AD337+AD352)*'Data - P&amp;L'!$C$17</f>
        <v>0</v>
      </c>
      <c r="AE561" s="267">
        <f>(AE337+AE352)*'Data - P&amp;L'!$C$17</f>
        <v>0</v>
      </c>
      <c r="AF561" s="267">
        <f>(AF337+AF352)*'Data - P&amp;L'!$C$17</f>
        <v>0</v>
      </c>
      <c r="AG561" s="125">
        <f t="shared" si="133"/>
        <v>109.84</v>
      </c>
    </row>
    <row r="562" outlineLevel="1">
      <c r="A562" s="173" t="s">
        <v>549</v>
      </c>
      <c r="B562" s="267">
        <f>(B338+B353)*'Data - P&amp;L'!$C$18</f>
        <v>0</v>
      </c>
      <c r="C562" s="267">
        <f>(C338+C353)*'Data - P&amp;L'!$C$18</f>
        <v>26.68</v>
      </c>
      <c r="D562" s="267">
        <f>(D338+D353)*'Data - P&amp;L'!$C$18</f>
        <v>0</v>
      </c>
      <c r="E562" s="267">
        <f>(E338+E353)*'Data - P&amp;L'!$C$18</f>
        <v>0</v>
      </c>
      <c r="F562" s="267">
        <f>(F338+F353)*'Data - P&amp;L'!$C$18</f>
        <v>0</v>
      </c>
      <c r="G562" s="267">
        <f>(G338+G353)*'Data - P&amp;L'!$C$18</f>
        <v>26.68</v>
      </c>
      <c r="H562" s="267">
        <f>(H338+H353)*'Data - P&amp;L'!$C$18</f>
        <v>26.68</v>
      </c>
      <c r="I562" s="267">
        <f>(I338+I353)*'Data - P&amp;L'!$C$18</f>
        <v>26.68</v>
      </c>
      <c r="J562" s="267">
        <f>(J338+J353)*'Data - P&amp;L'!$C$18</f>
        <v>0</v>
      </c>
      <c r="K562" s="267">
        <f>(K338+K353)*'Data - P&amp;L'!$C$18</f>
        <v>0</v>
      </c>
      <c r="L562" s="267">
        <f>(L338+L353)*'Data - P&amp;L'!$C$18</f>
        <v>0</v>
      </c>
      <c r="M562" s="267">
        <f>(M338+M353)*'Data - P&amp;L'!$C$18</f>
        <v>80.04</v>
      </c>
      <c r="N562" s="267">
        <f>(N338+N353)*'Data - P&amp;L'!$C$18</f>
        <v>0</v>
      </c>
      <c r="O562" s="267">
        <f>(O338+O353)*'Data - P&amp;L'!$C$18</f>
        <v>0</v>
      </c>
      <c r="P562" s="267">
        <f>(P338+P353)*'Data - P&amp;L'!$C$18</f>
        <v>0</v>
      </c>
      <c r="Q562" s="267">
        <f>(Q338+Q353)*'Data - P&amp;L'!$C$18</f>
        <v>0</v>
      </c>
      <c r="R562" s="267">
        <f>(R338+R353)*'Data - P&amp;L'!$C$18</f>
        <v>0</v>
      </c>
      <c r="S562" s="267">
        <f>(S338+S353)*'Data - P&amp;L'!$C$18</f>
        <v>0</v>
      </c>
      <c r="T562" s="267">
        <f>(T338+T353)*'Data - P&amp;L'!$C$18</f>
        <v>0</v>
      </c>
      <c r="U562" s="267">
        <f>(U338+U353)*'Data - P&amp;L'!$C$18</f>
        <v>0</v>
      </c>
      <c r="V562" s="267">
        <f>(V338+V353)*'Data - P&amp;L'!$C$18</f>
        <v>0</v>
      </c>
      <c r="W562" s="267">
        <f>(W338+W353)*'Data - P&amp;L'!$C$18</f>
        <v>0</v>
      </c>
      <c r="X562" s="267">
        <f>(X338+X353)*'Data - P&amp;L'!$C$18</f>
        <v>0</v>
      </c>
      <c r="Y562" s="267">
        <f>(Y338+Y353)*'Data - P&amp;L'!$C$18</f>
        <v>0</v>
      </c>
      <c r="Z562" s="267">
        <f>(Z338+Z353)*'Data - P&amp;L'!$C$18</f>
        <v>0</v>
      </c>
      <c r="AA562" s="267">
        <f>(AA338+AA353)*'Data - P&amp;L'!$C$18</f>
        <v>0</v>
      </c>
      <c r="AB562" s="267">
        <f>(AB338+AB353)*'Data - P&amp;L'!$C$18</f>
        <v>0</v>
      </c>
      <c r="AC562" s="267">
        <f>(AC338+AC353)*'Data - P&amp;L'!$C$18</f>
        <v>0</v>
      </c>
      <c r="AD562" s="267">
        <f>(AD338+AD353)*'Data - P&amp;L'!$C$18</f>
        <v>0</v>
      </c>
      <c r="AE562" s="267">
        <f>(AE338+AE353)*'Data - P&amp;L'!$C$18</f>
        <v>0</v>
      </c>
      <c r="AF562" s="267">
        <f>(AF338+AF353)*'Data - P&amp;L'!$C$18</f>
        <v>0</v>
      </c>
      <c r="AG562" s="125">
        <f t="shared" si="133"/>
        <v>186.76</v>
      </c>
    </row>
    <row r="563" outlineLevel="1">
      <c r="A563" s="173" t="s">
        <v>576</v>
      </c>
      <c r="B563" s="267">
        <f>((SUM(B304:B313))*'Data - P&amp;L'!$C$38)+((SUM(B315:B324))*'Data - P&amp;L'!$C$39)</f>
        <v>11.94</v>
      </c>
      <c r="C563" s="267">
        <f>((SUM(C304:C313))*'Data - P&amp;L'!$C$38)+((SUM(C315:C324))*'Data - P&amp;L'!$C$39)</f>
        <v>95.52</v>
      </c>
      <c r="D563" s="267">
        <f>((SUM(D304:D313))*'Data - P&amp;L'!$C$38)+((SUM(D315:D324))*'Data - P&amp;L'!$C$39)</f>
        <v>47.76</v>
      </c>
      <c r="E563" s="267">
        <f>((SUM(E304:E313))*'Data - P&amp;L'!$C$38)+((SUM(E315:E324))*'Data - P&amp;L'!$C$39)</f>
        <v>0</v>
      </c>
      <c r="F563" s="267">
        <f>((SUM(F304:F313))*'Data - P&amp;L'!$C$38)+((SUM(F315:F324))*'Data - P&amp;L'!$C$39)</f>
        <v>83.58</v>
      </c>
      <c r="G563" s="267">
        <f>((SUM(G304:G313))*'Data - P&amp;L'!$C$38)+((SUM(G315:G324))*'Data - P&amp;L'!$C$39)</f>
        <v>11.94</v>
      </c>
      <c r="H563" s="267">
        <f>((SUM(H304:H313))*'Data - P&amp;L'!$C$38)+((SUM(H315:H324))*'Data - P&amp;L'!$C$39)</f>
        <v>95.52</v>
      </c>
      <c r="I563" s="267">
        <f>((SUM(I304:I313))*'Data - P&amp;L'!$C$38)+((SUM(I315:I324))*'Data - P&amp;L'!$C$39)</f>
        <v>47.76</v>
      </c>
      <c r="J563" s="267">
        <f>((SUM(J304:J313))*'Data - P&amp;L'!$C$38)+((SUM(J315:J324))*'Data - P&amp;L'!$C$39)</f>
        <v>11.94</v>
      </c>
      <c r="K563" s="267">
        <f>((SUM(K304:K313))*'Data - P&amp;L'!$C$38)+((SUM(K315:K324))*'Data - P&amp;L'!$C$39)</f>
        <v>35.82</v>
      </c>
      <c r="L563" s="267">
        <f>((SUM(L304:L313))*'Data - P&amp;L'!$C$38)+((SUM(L315:L324))*'Data - P&amp;L'!$C$39)</f>
        <v>23.88</v>
      </c>
      <c r="M563" s="267">
        <f>((SUM(M304:M313))*'Data - P&amp;L'!$C$38)+((SUM(M315:M324))*'Data - P&amp;L'!$C$39)</f>
        <v>35.82</v>
      </c>
      <c r="N563" s="267">
        <f>((SUM(N304:N313))*'Data - P&amp;L'!$C$38)+((SUM(N315:N324))*'Data - P&amp;L'!$C$39)</f>
        <v>23.88</v>
      </c>
      <c r="O563" s="267">
        <f>((SUM(O304:O313))*'Data - P&amp;L'!$C$38)+((SUM(O315:O324))*'Data - P&amp;L'!$C$39)</f>
        <v>83.58</v>
      </c>
      <c r="P563" s="267">
        <f>((SUM(P304:P313))*'Data - P&amp;L'!$C$38)+((SUM(P315:P324))*'Data - P&amp;L'!$C$39)</f>
        <v>23.88</v>
      </c>
      <c r="Q563" s="267">
        <f>((SUM(Q304:Q313))*'Data - P&amp;L'!$C$38)+((SUM(Q315:Q324))*'Data - P&amp;L'!$C$39)</f>
        <v>0</v>
      </c>
      <c r="R563" s="267">
        <f>((SUM(R304:R313))*'Data - P&amp;L'!$C$38)+((SUM(R315:R324))*'Data - P&amp;L'!$C$39)</f>
        <v>59.7</v>
      </c>
      <c r="S563" s="267">
        <f>((SUM(S304:S313))*'Data - P&amp;L'!$C$38)+((SUM(S315:S324))*'Data - P&amp;L'!$C$39)</f>
        <v>35.82</v>
      </c>
      <c r="T563" s="267">
        <f>((SUM(T304:T313))*'Data - P&amp;L'!$C$38)+((SUM(T315:T324))*'Data - P&amp;L'!$C$39)</f>
        <v>35.82</v>
      </c>
      <c r="U563" s="267">
        <f>((SUM(U304:U313))*'Data - P&amp;L'!$C$38)+((SUM(U315:U324))*'Data - P&amp;L'!$C$39)</f>
        <v>23.88</v>
      </c>
      <c r="V563" s="267">
        <f>((SUM(V304:V313))*'Data - P&amp;L'!$C$38)+((SUM(V315:V324))*'Data - P&amp;L'!$C$39)</f>
        <v>23.88</v>
      </c>
      <c r="W563" s="267">
        <f>((SUM(W304:W313))*'Data - P&amp;L'!$C$38)+((SUM(W315:W324))*'Data - P&amp;L'!$C$39)</f>
        <v>71.64</v>
      </c>
      <c r="X563" s="267">
        <f>((SUM(X304:X313))*'Data - P&amp;L'!$C$38)+((SUM(X315:X324))*'Data - P&amp;L'!$C$39)</f>
        <v>47.76</v>
      </c>
      <c r="Y563" s="267">
        <f>((SUM(Y304:Y313))*'Data - P&amp;L'!$C$38)+((SUM(Y315:Y324))*'Data - P&amp;L'!$C$39)</f>
        <v>35.82</v>
      </c>
      <c r="Z563" s="267">
        <f>((SUM(Z304:Z313))*'Data - P&amp;L'!$C$38)+((SUM(Z315:Z324))*'Data - P&amp;L'!$C$39)</f>
        <v>59.7</v>
      </c>
      <c r="AA563" s="267">
        <f>((SUM(AA304:AA313))*'Data - P&amp;L'!$C$38)+((SUM(AA315:AA324))*'Data - P&amp;L'!$C$39)</f>
        <v>59.7</v>
      </c>
      <c r="AB563" s="267">
        <f>((SUM(AB304:AB313))*'Data - P&amp;L'!$C$38)+((SUM(AB315:AB324))*'Data - P&amp;L'!$C$39)</f>
        <v>71.64</v>
      </c>
      <c r="AC563" s="267">
        <f>((SUM(AC304:AC313))*'Data - P&amp;L'!$C$38)+((SUM(AC315:AC324))*'Data - P&amp;L'!$C$39)</f>
        <v>11.94</v>
      </c>
      <c r="AD563" s="267">
        <f>((SUM(AD304:AD313))*'Data - P&amp;L'!$C$38)+((SUM(AD315:AD324))*'Data - P&amp;L'!$C$39)</f>
        <v>59.7</v>
      </c>
      <c r="AE563" s="267">
        <f>((SUM(AE304:AE313))*'Data - P&amp;L'!$C$38)+((SUM(AE315:AE324))*'Data - P&amp;L'!$C$39)</f>
        <v>23.88</v>
      </c>
      <c r="AF563" s="267">
        <f>((SUM(AF304:AF313))*'Data - P&amp;L'!$C$38)+((SUM(AF315:AF324))*'Data - P&amp;L'!$C$39)</f>
        <v>35.82</v>
      </c>
      <c r="AG563" s="125">
        <f t="shared" si="133"/>
        <v>1289.52</v>
      </c>
    </row>
    <row r="564" outlineLevel="1">
      <c r="A564" s="173" t="s">
        <v>577</v>
      </c>
      <c r="B564" s="267">
        <f>((sum(B304:B313))*'Data - P&amp;L'!$C$34)+((sum(B315:B324))*'Data - P&amp;L'!$C$35)</f>
        <v>11.94</v>
      </c>
      <c r="C564" s="267">
        <f>((sum(C304:C313))*'Data - P&amp;L'!$C$34)+((sum(C315:C324))*'Data - P&amp;L'!$C$35)</f>
        <v>101.76</v>
      </c>
      <c r="D564" s="267">
        <f>((sum(D304:D313))*'Data - P&amp;L'!$C$34)+((sum(D315:D324))*'Data - P&amp;L'!$C$35)</f>
        <v>47.76</v>
      </c>
      <c r="E564" s="267">
        <f>((sum(E304:E313))*'Data - P&amp;L'!$C$34)+((sum(E315:E324))*'Data - P&amp;L'!$C$35)</f>
        <v>0</v>
      </c>
      <c r="F564" s="267">
        <f>((sum(F304:F313))*'Data - P&amp;L'!$C$34)+((sum(F315:F324))*'Data - P&amp;L'!$C$35)</f>
        <v>92.94</v>
      </c>
      <c r="G564" s="267">
        <f>((sum(G304:G313))*'Data - P&amp;L'!$C$34)+((sum(G315:G324))*'Data - P&amp;L'!$C$35)</f>
        <v>11.94</v>
      </c>
      <c r="H564" s="267">
        <f>((sum(H304:H313))*'Data - P&amp;L'!$C$34)+((sum(H315:H324))*'Data - P&amp;L'!$C$35)</f>
        <v>95.52</v>
      </c>
      <c r="I564" s="267">
        <f>((sum(I304:I313))*'Data - P&amp;L'!$C$34)+((sum(I315:I324))*'Data - P&amp;L'!$C$35)</f>
        <v>47.76</v>
      </c>
      <c r="J564" s="267">
        <f>((sum(J304:J313))*'Data - P&amp;L'!$C$34)+((sum(J315:J324))*'Data - P&amp;L'!$C$35)</f>
        <v>11.94</v>
      </c>
      <c r="K564" s="267">
        <f>((sum(K304:K313))*'Data - P&amp;L'!$C$34)+((sum(K315:K324))*'Data - P&amp;L'!$C$35)</f>
        <v>35.82</v>
      </c>
      <c r="L564" s="267">
        <f>((sum(L304:L313))*'Data - P&amp;L'!$C$34)+((sum(L315:L324))*'Data - P&amp;L'!$C$35)</f>
        <v>23.88</v>
      </c>
      <c r="M564" s="267">
        <f>((sum(M304:M313))*'Data - P&amp;L'!$C$34)+((sum(M315:M324))*'Data - P&amp;L'!$C$35)</f>
        <v>35.82</v>
      </c>
      <c r="N564" s="267">
        <f>((sum(N304:N313))*'Data - P&amp;L'!$C$34)+((sum(N315:N324))*'Data - P&amp;L'!$C$35)</f>
        <v>23.88</v>
      </c>
      <c r="O564" s="267">
        <f>((sum(O304:O313))*'Data - P&amp;L'!$C$34)+((sum(O315:O324))*'Data - P&amp;L'!$C$35)</f>
        <v>83.58</v>
      </c>
      <c r="P564" s="267">
        <f>((sum(P304:P313))*'Data - P&amp;L'!$C$34)+((sum(P315:P324))*'Data - P&amp;L'!$C$35)</f>
        <v>23.88</v>
      </c>
      <c r="Q564" s="267">
        <f>((sum(Q304:Q313))*'Data - P&amp;L'!$C$34)+((sum(Q315:Q324))*'Data - P&amp;L'!$C$35)</f>
        <v>0</v>
      </c>
      <c r="R564" s="267">
        <f>((sum(R304:R313))*'Data - P&amp;L'!$C$34)+((sum(R315:R324))*'Data - P&amp;L'!$C$35)</f>
        <v>62.82</v>
      </c>
      <c r="S564" s="267">
        <f>((sum(S304:S313))*'Data - P&amp;L'!$C$34)+((sum(S315:S324))*'Data - P&amp;L'!$C$35)</f>
        <v>35.82</v>
      </c>
      <c r="T564" s="267">
        <f>((sum(T304:T313))*'Data - P&amp;L'!$C$34)+((sum(T315:T324))*'Data - P&amp;L'!$C$35)</f>
        <v>35.82</v>
      </c>
      <c r="U564" s="267">
        <f>((sum(U304:U313))*'Data - P&amp;L'!$C$34)+((sum(U315:U324))*'Data - P&amp;L'!$C$35)</f>
        <v>23.88</v>
      </c>
      <c r="V564" s="267">
        <f>((sum(V304:V313))*'Data - P&amp;L'!$C$34)+((sum(V315:V324))*'Data - P&amp;L'!$C$35)</f>
        <v>23.88</v>
      </c>
      <c r="W564" s="267">
        <f>((sum(W304:W313))*'Data - P&amp;L'!$C$34)+((sum(W315:W324))*'Data - P&amp;L'!$C$35)</f>
        <v>74.76</v>
      </c>
      <c r="X564" s="267">
        <f>((sum(X304:X313))*'Data - P&amp;L'!$C$34)+((sum(X315:X324))*'Data - P&amp;L'!$C$35)</f>
        <v>47.76</v>
      </c>
      <c r="Y564" s="267">
        <f>((sum(Y304:Y313))*'Data - P&amp;L'!$C$34)+((sum(Y315:Y324))*'Data - P&amp;L'!$C$35)</f>
        <v>35.82</v>
      </c>
      <c r="Z564" s="267">
        <f>((sum(Z304:Z313))*'Data - P&amp;L'!$C$34)+((sum(Z315:Z324))*'Data - P&amp;L'!$C$35)</f>
        <v>59.7</v>
      </c>
      <c r="AA564" s="267">
        <f>((sum(AA304:AA313))*'Data - P&amp;L'!$C$34)+((sum(AA315:AA324))*'Data - P&amp;L'!$C$35)</f>
        <v>59.7</v>
      </c>
      <c r="AB564" s="267">
        <f>((sum(AB304:AB313))*'Data - P&amp;L'!$C$34)+((sum(AB315:AB324))*'Data - P&amp;L'!$C$35)</f>
        <v>71.64</v>
      </c>
      <c r="AC564" s="267">
        <f>((sum(AC304:AC313))*'Data - P&amp;L'!$C$34)+((sum(AC315:AC324))*'Data - P&amp;L'!$C$35)</f>
        <v>11.94</v>
      </c>
      <c r="AD564" s="267">
        <f>((sum(AD304:AD313))*'Data - P&amp;L'!$C$34)+((sum(AD315:AD324))*'Data - P&amp;L'!$C$35)</f>
        <v>62.82</v>
      </c>
      <c r="AE564" s="267">
        <f>((sum(AE304:AE313))*'Data - P&amp;L'!$C$34)+((sum(AE315:AE324))*'Data - P&amp;L'!$C$35)</f>
        <v>23.88</v>
      </c>
      <c r="AF564" s="267">
        <f>((sum(AF304:AF313))*'Data - P&amp;L'!$C$34)+((sum(AF315:AF324))*'Data - P&amp;L'!$C$35)</f>
        <v>35.82</v>
      </c>
      <c r="AG564" s="125">
        <f t="shared" si="133"/>
        <v>1314.48</v>
      </c>
    </row>
    <row r="565" outlineLevel="1">
      <c r="A565" s="173" t="s">
        <v>578</v>
      </c>
      <c r="B565" s="267">
        <f>(B341*'Data - P&amp;L'!$D$38)+(B356*'Data - P&amp;L'!$D$39)</f>
        <v>51.66</v>
      </c>
      <c r="C565" s="267">
        <f>(C341*'Data - P&amp;L'!$D$38)+(C356*'Data - P&amp;L'!$D$39)</f>
        <v>180.83</v>
      </c>
      <c r="D565" s="267">
        <f>(D341*'Data - P&amp;L'!$D$38)+(D356*'Data - P&amp;L'!$D$39)</f>
        <v>166.47</v>
      </c>
      <c r="E565" s="267">
        <f>(E341*'Data - P&amp;L'!$D$38)+(E356*'Data - P&amp;L'!$D$39)</f>
        <v>73.19</v>
      </c>
      <c r="F565" s="267">
        <f>(F341*'Data - P&amp;L'!$D$38)+(F356*'Data - P&amp;L'!$D$39)</f>
        <v>90.435</v>
      </c>
      <c r="G565" s="267">
        <f>(G341*'Data - P&amp;L'!$D$38)+(G356*'Data - P&amp;L'!$D$39)</f>
        <v>73.19</v>
      </c>
      <c r="H565" s="267">
        <f>(H341*'Data - P&amp;L'!$D$38)+(H356*'Data - P&amp;L'!$D$39)</f>
        <v>117.68</v>
      </c>
      <c r="I565" s="267">
        <f>(I341*'Data - P&amp;L'!$D$38)+(I356*'Data - P&amp;L'!$D$39)</f>
        <v>119.105</v>
      </c>
      <c r="J565" s="267">
        <f>(J341*'Data - P&amp;L'!$D$38)+(J356*'Data - P&amp;L'!$D$39)</f>
        <v>87.535</v>
      </c>
      <c r="K565" s="267">
        <f>(K341*'Data - P&amp;L'!$D$38)+(K356*'Data - P&amp;L'!$D$39)</f>
        <v>123.415</v>
      </c>
      <c r="L565" s="267">
        <f>(L341*'Data - P&amp;L'!$D$38)+(L356*'Data - P&amp;L'!$D$39)</f>
        <v>121.99</v>
      </c>
      <c r="M565" s="267">
        <f>(M341*'Data - P&amp;L'!$D$38)+(M356*'Data - P&amp;L'!$D$39)</f>
        <v>61.71</v>
      </c>
      <c r="N565" s="267">
        <f>(N341*'Data - P&amp;L'!$D$38)+(N356*'Data - P&amp;L'!$D$39)</f>
        <v>22.96</v>
      </c>
      <c r="O565" s="267">
        <f>(O341*'Data - P&amp;L'!$D$38)+(O356*'Data - P&amp;L'!$D$39)</f>
        <v>113.375</v>
      </c>
      <c r="P565" s="267">
        <f>(P341*'Data - P&amp;L'!$D$38)+(P356*'Data - P&amp;L'!$D$39)</f>
        <v>127.715</v>
      </c>
      <c r="Q565" s="267">
        <f>(Q341*'Data - P&amp;L'!$D$38)+(Q356*'Data - P&amp;L'!$D$39)</f>
        <v>130.615</v>
      </c>
      <c r="R565" s="267">
        <f>(R341*'Data - P&amp;L'!$D$38)+(R356*'Data - P&amp;L'!$D$39)</f>
        <v>78.935</v>
      </c>
      <c r="S565" s="267">
        <f>(S341*'Data - P&amp;L'!$D$38)+(S356*'Data - P&amp;L'!$D$39)</f>
        <v>76.065</v>
      </c>
      <c r="T565" s="267">
        <f>(T341*'Data - P&amp;L'!$D$38)+(T356*'Data - P&amp;L'!$D$39)</f>
        <v>48.79</v>
      </c>
      <c r="U565" s="267">
        <f>(U341*'Data - P&amp;L'!$D$38)+(U356*'Data - P&amp;L'!$D$39)</f>
        <v>86.115</v>
      </c>
      <c r="V565" s="267">
        <f>(V341*'Data - P&amp;L'!$D$38)+(V356*'Data - P&amp;L'!$D$39)</f>
        <v>103.33</v>
      </c>
      <c r="W565" s="267">
        <f>(W341*'Data - P&amp;L'!$D$38)+(W356*'Data - P&amp;L'!$D$39)</f>
        <v>51.67</v>
      </c>
      <c r="X565" s="267">
        <f>(X341*'Data - P&amp;L'!$D$38)+(X356*'Data - P&amp;L'!$D$39)</f>
        <v>119.135</v>
      </c>
      <c r="Y565" s="267">
        <f>(Y341*'Data - P&amp;L'!$D$38)+(Y356*'Data - P&amp;L'!$D$39)</f>
        <v>61.715</v>
      </c>
      <c r="Z565" s="267">
        <f>(Z341*'Data - P&amp;L'!$D$38)+(Z356*'Data - P&amp;L'!$D$39)</f>
        <v>31.57</v>
      </c>
      <c r="AA565" s="267">
        <f>(AA341*'Data - P&amp;L'!$D$38)+(AA356*'Data - P&amp;L'!$D$39)</f>
        <v>63.165</v>
      </c>
      <c r="AB565" s="267">
        <f>(AB341*'Data - P&amp;L'!$D$38)+(AB356*'Data - P&amp;L'!$D$39)</f>
        <v>70.335</v>
      </c>
      <c r="AC565" s="267">
        <f>(AC341*'Data - P&amp;L'!$D$38)+(AC356*'Data - P&amp;L'!$D$39)</f>
        <v>41.625</v>
      </c>
      <c r="AD565" s="267">
        <f>(AD341*'Data - P&amp;L'!$D$38)+(AD356*'Data - P&amp;L'!$D$39)</f>
        <v>91.855</v>
      </c>
      <c r="AE565" s="267">
        <f>(AE341*'Data - P&amp;L'!$D$38)+(AE356*'Data - P&amp;L'!$D$39)</f>
        <v>28.7</v>
      </c>
      <c r="AF565" s="267">
        <f>(AF341*'Data - P&amp;L'!$D$38)+(AF356*'Data - P&amp;L'!$D$39)</f>
        <v>54.535</v>
      </c>
      <c r="AG565" s="125">
        <f t="shared" si="133"/>
        <v>2669.415</v>
      </c>
    </row>
    <row r="566" outlineLevel="1">
      <c r="A566" s="173" t="s">
        <v>579</v>
      </c>
      <c r="B566" s="267">
        <f>(B341*'Data - P&amp;L'!$D$34)+(B356*'Data - P&amp;L'!$D$35)</f>
        <v>221.58</v>
      </c>
      <c r="C566" s="267">
        <f>(C341*'Data - P&amp;L'!$D$34)+(C356*'Data - P&amp;L'!$D$35)</f>
        <v>775.55</v>
      </c>
      <c r="D566" s="267">
        <f>(D341*'Data - P&amp;L'!$D$34)+(D356*'Data - P&amp;L'!$D$35)</f>
        <v>713.99</v>
      </c>
      <c r="E566" s="267">
        <f>(E341*'Data - P&amp;L'!$D$34)+(E356*'Data - P&amp;L'!$D$35)</f>
        <v>313.91</v>
      </c>
      <c r="F566" s="267">
        <f>(F341*'Data - P&amp;L'!$D$34)+(F356*'Data - P&amp;L'!$D$35)</f>
        <v>387.795</v>
      </c>
      <c r="G566" s="267">
        <f>(G341*'Data - P&amp;L'!$D$34)+(G356*'Data - P&amp;L'!$D$35)</f>
        <v>313.91</v>
      </c>
      <c r="H566" s="267">
        <f>(H341*'Data - P&amp;L'!$D$34)+(H356*'Data - P&amp;L'!$D$35)</f>
        <v>504.72</v>
      </c>
      <c r="I566" s="267">
        <f>(I341*'Data - P&amp;L'!$D$34)+(I356*'Data - P&amp;L'!$D$35)</f>
        <v>510.865</v>
      </c>
      <c r="J566" s="267">
        <f>(J341*'Data - P&amp;L'!$D$34)+(J356*'Data - P&amp;L'!$D$35)</f>
        <v>375.455</v>
      </c>
      <c r="K566" s="267">
        <f>(K341*'Data - P&amp;L'!$D$34)+(K356*'Data - P&amp;L'!$D$35)</f>
        <v>529.335</v>
      </c>
      <c r="L566" s="267">
        <f>(L341*'Data - P&amp;L'!$D$34)+(L356*'Data - P&amp;L'!$D$35)</f>
        <v>523.19</v>
      </c>
      <c r="M566" s="267">
        <f>(M341*'Data - P&amp;L'!$D$34)+(M356*'Data - P&amp;L'!$D$35)</f>
        <v>264.67</v>
      </c>
      <c r="N566" s="267">
        <f>(N341*'Data - P&amp;L'!$D$34)+(N356*'Data - P&amp;L'!$D$35)</f>
        <v>98.48</v>
      </c>
      <c r="O566" s="267">
        <f>(O341*'Data - P&amp;L'!$D$34)+(O356*'Data - P&amp;L'!$D$35)</f>
        <v>486.255</v>
      </c>
      <c r="P566" s="267">
        <f>(P341*'Data - P&amp;L'!$D$34)+(P356*'Data - P&amp;L'!$D$35)</f>
        <v>547.795</v>
      </c>
      <c r="Q566" s="267">
        <f>(Q341*'Data - P&amp;L'!$D$34)+(Q356*'Data - P&amp;L'!$D$35)</f>
        <v>560.135</v>
      </c>
      <c r="R566" s="267">
        <f>(R341*'Data - P&amp;L'!$D$34)+(R356*'Data - P&amp;L'!$D$35)</f>
        <v>338.535</v>
      </c>
      <c r="S566" s="267">
        <f>(S341*'Data - P&amp;L'!$D$34)+(S356*'Data - P&amp;L'!$D$35)</f>
        <v>326.225</v>
      </c>
      <c r="T566" s="267">
        <f>(T341*'Data - P&amp;L'!$D$34)+(T356*'Data - P&amp;L'!$D$35)</f>
        <v>209.27</v>
      </c>
      <c r="U566" s="267">
        <f>(U341*'Data - P&amp;L'!$D$34)+(U356*'Data - P&amp;L'!$D$35)</f>
        <v>369.315</v>
      </c>
      <c r="V566" s="267">
        <f>(V341*'Data - P&amp;L'!$D$34)+(V356*'Data - P&amp;L'!$D$35)</f>
        <v>443.17</v>
      </c>
      <c r="W566" s="267">
        <f>(W341*'Data - P&amp;L'!$D$34)+(W356*'Data - P&amp;L'!$D$35)</f>
        <v>221.59</v>
      </c>
      <c r="X566" s="267">
        <f>(X341*'Data - P&amp;L'!$D$34)+(X356*'Data - P&amp;L'!$D$35)</f>
        <v>510.895</v>
      </c>
      <c r="Y566" s="267">
        <f>(Y341*'Data - P&amp;L'!$D$34)+(Y356*'Data - P&amp;L'!$D$35)</f>
        <v>264.675</v>
      </c>
      <c r="Z566" s="267">
        <f>(Z341*'Data - P&amp;L'!$D$34)+(Z356*'Data - P&amp;L'!$D$35)</f>
        <v>135.41</v>
      </c>
      <c r="AA566" s="267">
        <f>(AA341*'Data - P&amp;L'!$D$34)+(AA356*'Data - P&amp;L'!$D$35)</f>
        <v>270.845</v>
      </c>
      <c r="AB566" s="267">
        <f>(AB341*'Data - P&amp;L'!$D$34)+(AB356*'Data - P&amp;L'!$D$35)</f>
        <v>301.615</v>
      </c>
      <c r="AC566" s="267">
        <f>(AC341*'Data - P&amp;L'!$D$34)+(AC356*'Data - P&amp;L'!$D$35)</f>
        <v>178.505</v>
      </c>
      <c r="AD566" s="267">
        <f>(AD341*'Data - P&amp;L'!$D$34)+(AD356*'Data - P&amp;L'!$D$35)</f>
        <v>393.935</v>
      </c>
      <c r="AE566" s="267">
        <f>(AE341*'Data - P&amp;L'!$D$34)+(AE356*'Data - P&amp;L'!$D$35)</f>
        <v>123.1</v>
      </c>
      <c r="AF566" s="267">
        <f>(AF341*'Data - P&amp;L'!$D$34)+(AF356*'Data - P&amp;L'!$D$35)</f>
        <v>233.895</v>
      </c>
      <c r="AG566" s="125">
        <f t="shared" si="133"/>
        <v>11448.615</v>
      </c>
    </row>
    <row r="567" outlineLevel="1">
      <c r="A567" s="173" t="s">
        <v>580</v>
      </c>
      <c r="B567" s="267">
        <f t="shared" ref="B567:AF567" si="134">B360+B365</f>
        <v>3277.36</v>
      </c>
      <c r="C567" s="267">
        <f t="shared" si="134"/>
        <v>12829.09</v>
      </c>
      <c r="D567" s="267">
        <f t="shared" si="134"/>
        <v>10953.36</v>
      </c>
      <c r="E567" s="267">
        <f t="shared" si="134"/>
        <v>4397.55</v>
      </c>
      <c r="F567" s="267">
        <f t="shared" si="134"/>
        <v>6269.27</v>
      </c>
      <c r="G567" s="267">
        <f t="shared" si="134"/>
        <v>4746.82</v>
      </c>
      <c r="H567" s="267">
        <f t="shared" si="134"/>
        <v>9197.04</v>
      </c>
      <c r="I567" s="267">
        <f t="shared" si="134"/>
        <v>8271.35</v>
      </c>
      <c r="J567" s="267">
        <f t="shared" si="134"/>
        <v>5419.97</v>
      </c>
      <c r="K567" s="267">
        <f t="shared" si="134"/>
        <v>8234.06</v>
      </c>
      <c r="L567" s="267">
        <f t="shared" si="134"/>
        <v>7852.46</v>
      </c>
      <c r="M567" s="267">
        <f t="shared" si="134"/>
        <v>4914.85</v>
      </c>
      <c r="N567" s="267">
        <f t="shared" si="134"/>
        <v>1778.58</v>
      </c>
      <c r="O567" s="267">
        <f t="shared" si="134"/>
        <v>7932.99</v>
      </c>
      <c r="P567" s="267">
        <f t="shared" si="134"/>
        <v>8523.704</v>
      </c>
      <c r="Q567" s="267">
        <f t="shared" si="134"/>
        <v>8176.17</v>
      </c>
      <c r="R567" s="267">
        <f t="shared" si="134"/>
        <v>5835.9</v>
      </c>
      <c r="S567" s="267">
        <f t="shared" si="134"/>
        <v>5578.28</v>
      </c>
      <c r="T567" s="267">
        <f t="shared" si="134"/>
        <v>3728.77</v>
      </c>
      <c r="U567" s="267">
        <f t="shared" si="134"/>
        <v>5764.53</v>
      </c>
      <c r="V567" s="267">
        <f t="shared" si="134"/>
        <v>6787.15</v>
      </c>
      <c r="W567" s="267">
        <f t="shared" si="134"/>
        <v>4698.32</v>
      </c>
      <c r="X567" s="267">
        <f t="shared" si="134"/>
        <v>8613.3</v>
      </c>
      <c r="Y567" s="267">
        <f t="shared" si="134"/>
        <v>4427.66</v>
      </c>
      <c r="Z567" s="267">
        <f t="shared" si="134"/>
        <v>3311.87</v>
      </c>
      <c r="AA567" s="267">
        <f t="shared" si="134"/>
        <v>5071.41</v>
      </c>
      <c r="AB567" s="267">
        <f t="shared" si="134"/>
        <v>5279.83</v>
      </c>
      <c r="AC567" s="267">
        <f t="shared" si="134"/>
        <v>2701.73</v>
      </c>
      <c r="AD567" s="267">
        <f t="shared" si="134"/>
        <v>6485.8</v>
      </c>
      <c r="AE567" s="267">
        <f t="shared" si="134"/>
        <v>2413.83</v>
      </c>
      <c r="AF567" s="267">
        <f t="shared" si="134"/>
        <v>3640.49</v>
      </c>
      <c r="AG567" s="125">
        <f t="shared" si="133"/>
        <v>187113.494</v>
      </c>
    </row>
    <row r="568">
      <c r="A568" s="254" t="s">
        <v>581</v>
      </c>
      <c r="B568" s="281">
        <f t="shared" ref="B568:AF568" si="135">SUM(B569:B581)-B582-B583</f>
        <v>-19220.79125</v>
      </c>
      <c r="C568" s="281">
        <f t="shared" si="135"/>
        <v>-15338.24</v>
      </c>
      <c r="D568" s="281">
        <f t="shared" si="135"/>
        <v>-13339.7575</v>
      </c>
      <c r="E568" s="281">
        <f t="shared" si="135"/>
        <v>-14648.33875</v>
      </c>
      <c r="F568" s="281">
        <f t="shared" si="135"/>
        <v>0</v>
      </c>
      <c r="G568" s="281">
        <f t="shared" si="135"/>
        <v>-30064.3125</v>
      </c>
      <c r="H568" s="281">
        <f t="shared" si="135"/>
        <v>-1163.485</v>
      </c>
      <c r="I568" s="281">
        <f t="shared" si="135"/>
        <v>-16739.61625</v>
      </c>
      <c r="J568" s="281">
        <f t="shared" si="135"/>
        <v>-2460.81875</v>
      </c>
      <c r="K568" s="281">
        <f t="shared" si="135"/>
        <v>0</v>
      </c>
      <c r="L568" s="281">
        <f t="shared" si="135"/>
        <v>-9375.8475</v>
      </c>
      <c r="M568" s="281">
        <f t="shared" si="135"/>
        <v>0</v>
      </c>
      <c r="N568" s="281">
        <f t="shared" si="135"/>
        <v>-5532.6925</v>
      </c>
      <c r="O568" s="281">
        <f t="shared" si="135"/>
        <v>-28729.9575</v>
      </c>
      <c r="P568" s="281">
        <f t="shared" si="135"/>
        <v>-22101.0725</v>
      </c>
      <c r="Q568" s="281">
        <f t="shared" si="135"/>
        <v>-18338.7475</v>
      </c>
      <c r="R568" s="281">
        <f t="shared" si="135"/>
        <v>-55218.7825</v>
      </c>
      <c r="S568" s="281">
        <f t="shared" si="135"/>
        <v>-5798.62625</v>
      </c>
      <c r="T568" s="281">
        <f t="shared" si="135"/>
        <v>-1877.26875</v>
      </c>
      <c r="U568" s="281">
        <f t="shared" si="135"/>
        <v>-22237.41</v>
      </c>
      <c r="V568" s="281">
        <f t="shared" si="135"/>
        <v>-4234.8225</v>
      </c>
      <c r="W568" s="281">
        <f t="shared" si="135"/>
        <v>-5210.24125</v>
      </c>
      <c r="X568" s="281">
        <f t="shared" si="135"/>
        <v>-2421.02375</v>
      </c>
      <c r="Y568" s="281">
        <f t="shared" si="135"/>
        <v>-22049.1225</v>
      </c>
      <c r="Z568" s="281">
        <f t="shared" si="135"/>
        <v>-605.0225</v>
      </c>
      <c r="AA568" s="281">
        <f t="shared" si="135"/>
        <v>-355.2175</v>
      </c>
      <c r="AB568" s="281">
        <f t="shared" si="135"/>
        <v>-11483.01875</v>
      </c>
      <c r="AC568" s="281">
        <f t="shared" si="135"/>
        <v>-17699.29625</v>
      </c>
      <c r="AD568" s="281">
        <f t="shared" si="135"/>
        <v>-5599.545</v>
      </c>
      <c r="AE568" s="281">
        <f t="shared" si="135"/>
        <v>-6370.84875</v>
      </c>
      <c r="AF568" s="281">
        <f t="shared" si="135"/>
        <v>-1677.52125</v>
      </c>
      <c r="AG568" s="125">
        <f t="shared" si="133"/>
        <v>-359891.445</v>
      </c>
    </row>
    <row r="569" outlineLevel="1">
      <c r="A569" s="173" t="s">
        <v>582</v>
      </c>
      <c r="B569" s="267">
        <f>((B370+B371+B376+B377+B381+B382+B387+B388)*'Data - P&amp;L'!$C$3)*'Data - P&amp;L'!$C$54</f>
        <v>398.3825</v>
      </c>
      <c r="C569" s="267">
        <f>((C370+C371+C376+C377+C381+C382+C387+C388)*'Data - P&amp;L'!$C$3)*'Data - P&amp;L'!$C$54</f>
        <v>251.61</v>
      </c>
      <c r="D569" s="267">
        <f>((D370+D371+D376+D377+D381+D382+D387+D388)*'Data - P&amp;L'!$C$3)*'Data - P&amp;L'!$C$54</f>
        <v>293.545</v>
      </c>
      <c r="E569" s="267">
        <f>((E370+E371+E376+E377+E381+E382+E387+E388)*'Data - P&amp;L'!$C$3)*'Data - P&amp;L'!$C$54</f>
        <v>167.74</v>
      </c>
      <c r="F569" s="267">
        <f>((F370+F371+F376+F377+F381+F382+F387+F388)*'Data - P&amp;L'!$C$3)*'Data - P&amp;L'!$C$54</f>
        <v>0</v>
      </c>
      <c r="G569" s="267">
        <f>((G370+G371+G376+G377+G381+G382+G387+G388)*'Data - P&amp;L'!$C$3)*'Data - P&amp;L'!$C$54</f>
        <v>608.0575</v>
      </c>
      <c r="H569" s="267">
        <f>((H370+H371+H376+H377+H381+H382+H387+H388)*'Data - P&amp;L'!$C$3)*'Data - P&amp;L'!$C$54</f>
        <v>41.935</v>
      </c>
      <c r="I569" s="267">
        <f>((I370+I371+I376+I377+I381+I382+I387+I388)*'Data - P&amp;L'!$C$3)*'Data - P&amp;L'!$C$54</f>
        <v>272.5775</v>
      </c>
      <c r="J569" s="267">
        <f>((J370+J371+J376+J377+J381+J382+J387+J388)*'Data - P&amp;L'!$C$3)*'Data - P&amp;L'!$C$54</f>
        <v>62.9025</v>
      </c>
      <c r="K569" s="267">
        <f>((K370+K371+K376+K377+K381+K382+K387+K388)*'Data - P&amp;L'!$C$3)*'Data - P&amp;L'!$C$54</f>
        <v>0</v>
      </c>
      <c r="L569" s="267">
        <f>((L370+L371+L376+L377+L381+L382+L387+L388)*'Data - P&amp;L'!$C$3)*'Data - P&amp;L'!$C$54</f>
        <v>83.87</v>
      </c>
      <c r="M569" s="267">
        <f>((M370+M371+M376+M377+M381+M382+M387+M388)*'Data - P&amp;L'!$C$3)*'Data - P&amp;L'!$C$54</f>
        <v>0</v>
      </c>
      <c r="N569" s="267">
        <f>((N370+N371+N376+N377+N381+N382+N387+N388)*'Data - P&amp;L'!$C$3)*'Data - P&amp;L'!$C$54</f>
        <v>104.8375</v>
      </c>
      <c r="O569" s="267">
        <f>((O370+O371+O376+O377+O381+O382+O387+O388)*'Data - P&amp;L'!$C$3)*'Data - P&amp;L'!$C$54</f>
        <v>566.1225</v>
      </c>
      <c r="P569" s="267">
        <f>((P370+P371+P376+P377+P381+P382+P387+P388)*'Data - P&amp;L'!$C$3)*'Data - P&amp;L'!$C$54</f>
        <v>461.285</v>
      </c>
      <c r="Q569" s="267">
        <f>((Q370+Q371+Q376+Q377+Q381+Q382+Q387+Q388)*'Data - P&amp;L'!$C$3)*'Data - P&amp;L'!$C$54</f>
        <v>356.4475</v>
      </c>
      <c r="R569" s="267">
        <f>((R370+R371+R376+R377+R381+R382+R387+R388)*'Data - P&amp;L'!$C$3)*'Data - P&amp;L'!$C$54</f>
        <v>1153.2125</v>
      </c>
      <c r="S569" s="267">
        <f>((S370+S371+S376+S377+S381+S382+S387+S388)*'Data - P&amp;L'!$C$3)*'Data - P&amp;L'!$C$54</f>
        <v>125.805</v>
      </c>
      <c r="T569" s="267">
        <f>((T370+T371+T376+T377+T381+T382+T387+T388)*'Data - P&amp;L'!$C$3)*'Data - P&amp;L'!$C$54</f>
        <v>41.935</v>
      </c>
      <c r="U569" s="267">
        <f>((U370+U371+U376+U377+U381+U382+U387+U388)*'Data - P&amp;L'!$C$3)*'Data - P&amp;L'!$C$54</f>
        <v>503.22</v>
      </c>
      <c r="V569" s="267">
        <f>((V370+V371+V376+V377+V381+V382+V387+V388)*'Data - P&amp;L'!$C$3)*'Data - P&amp;L'!$C$54</f>
        <v>125.805</v>
      </c>
      <c r="W569" s="267">
        <f>((W370+W371+W376+W377+W381+W382+W387+W388)*'Data - P&amp;L'!$C$3)*'Data - P&amp;L'!$C$54</f>
        <v>125.805</v>
      </c>
      <c r="X569" s="267">
        <f>((X370+X371+X376+X377+X381+X382+X387+X388)*'Data - P&amp;L'!$C$3)*'Data - P&amp;L'!$C$54</f>
        <v>62.9025</v>
      </c>
      <c r="Y569" s="267">
        <f>((Y370+Y371+Y376+Y377+Y381+Y382+Y387+Y388)*'Data - P&amp;L'!$C$3)*'Data - P&amp;L'!$C$54</f>
        <v>398.3825</v>
      </c>
      <c r="Z569" s="267">
        <f>((Z370+Z371+Z376+Z377+Z381+Z382+Z387+Z388)*'Data - P&amp;L'!$C$3)*'Data - P&amp;L'!$C$54</f>
        <v>0</v>
      </c>
      <c r="AA569" s="267">
        <f>((AA370+AA371+AA376+AA377+AA381+AA382+AA387+AA388)*'Data - P&amp;L'!$C$3)*'Data - P&amp;L'!$C$54</f>
        <v>20.9675</v>
      </c>
      <c r="AB569" s="267">
        <f>((AB370+AB371+AB376+AB377+AB381+AB382+AB387+AB388)*'Data - P&amp;L'!$C$3)*'Data - P&amp;L'!$C$54</f>
        <v>167.74</v>
      </c>
      <c r="AC569" s="267">
        <f>((AC370+AC371+AC376+AC377+AC381+AC382+AC387+AC388)*'Data - P&amp;L'!$C$3)*'Data - P&amp;L'!$C$54</f>
        <v>440.3175</v>
      </c>
      <c r="AD569" s="267">
        <f>((AD370+AD371+AD376+AD377+AD381+AD382+AD387+AD388)*'Data - P&amp;L'!$C$3)*'Data - P&amp;L'!$C$54</f>
        <v>83.87</v>
      </c>
      <c r="AE569" s="267">
        <f>((AE370+AE371+AE376+AE377+AE381+AE382+AE387+AE388)*'Data - P&amp;L'!$C$3)*'Data - P&amp;L'!$C$54</f>
        <v>125.805</v>
      </c>
      <c r="AF569" s="267">
        <f>((AF370+AF371+AF376+AF377+AF381+AF382+AF387+AF388)*'Data - P&amp;L'!$C$3)*'Data - P&amp;L'!$C$54</f>
        <v>20.9675</v>
      </c>
      <c r="AG569" s="125">
        <f t="shared" si="133"/>
        <v>7066.0475</v>
      </c>
    </row>
    <row r="570" outlineLevel="1">
      <c r="A570" s="173" t="s">
        <v>583</v>
      </c>
      <c r="B570" s="267">
        <f>(B372+B373+B378+B379+B383+B384+B389+B390)*'Data - P&amp;L'!$C$4*'Data - P&amp;L'!$C$54</f>
        <v>1385.91</v>
      </c>
      <c r="C570" s="267">
        <f>(C372+C373+C378+C379+C383+C384+C389+C390)*'Data - P&amp;L'!$C$4*'Data - P&amp;L'!$C$54</f>
        <v>1170.855</v>
      </c>
      <c r="D570" s="267">
        <f>(D372+D373+D378+D379+D383+D384+D389+D390)*'Data - P&amp;L'!$C$4*'Data - P&amp;L'!$C$54</f>
        <v>979.695</v>
      </c>
      <c r="E570" s="267">
        <f>(E372+E373+E378+E379+E383+E384+E389+E390)*'Data - P&amp;L'!$C$4*'Data - P&amp;L'!$C$54</f>
        <v>1170.855</v>
      </c>
      <c r="F570" s="267">
        <f>(F372+F373+F378+F379+F383+F384+F389+F390)*'Data - P&amp;L'!$C$4*'Data - P&amp;L'!$C$54</f>
        <v>0</v>
      </c>
      <c r="G570" s="267">
        <f>(G372+G373+G378+G379+G383+G384+G389+G390)*'Data - P&amp;L'!$C$4*'Data - P&amp;L'!$C$54</f>
        <v>2031.075</v>
      </c>
      <c r="H570" s="267">
        <f>(H372+H373+H378+H379+H383+H384+H389+H390)*'Data - P&amp;L'!$C$4*'Data - P&amp;L'!$C$54</f>
        <v>47.79</v>
      </c>
      <c r="I570" s="267">
        <f>(I372+I373+I378+I379+I383+I384+I389+I390)*'Data - P&amp;L'!$C$4*'Data - P&amp;L'!$C$54</f>
        <v>1290.33</v>
      </c>
      <c r="J570" s="267">
        <f>(J372+J373+J378+J379+J383+J384+J389+J390)*'Data - P&amp;L'!$C$4*'Data - P&amp;L'!$C$54</f>
        <v>167.265</v>
      </c>
      <c r="K570" s="267">
        <f>(K372+K373+K378+K379+K383+K384+K389+K390)*'Data - P&amp;L'!$C$4*'Data - P&amp;L'!$C$54</f>
        <v>0</v>
      </c>
      <c r="L570" s="267">
        <f>(L372+L373+L378+L379+L383+L384+L389+L390)*'Data - P&amp;L'!$C$4*'Data - P&amp;L'!$C$54</f>
        <v>716.85</v>
      </c>
      <c r="M570" s="267">
        <f>(M372+M373+M378+M379+M383+M384+M389+M390)*'Data - P&amp;L'!$C$4*'Data - P&amp;L'!$C$54</f>
        <v>0</v>
      </c>
      <c r="N570" s="267">
        <f>(N372+N373+N378+N379+N383+N384+N389+N390)*'Data - P&amp;L'!$C$4*'Data - P&amp;L'!$C$54</f>
        <v>406.215</v>
      </c>
      <c r="O570" s="267">
        <f>(O372+O373+O378+O379+O383+O384+O389+O390)*'Data - P&amp;L'!$C$4*'Data - P&amp;L'!$C$54</f>
        <v>2054.97</v>
      </c>
      <c r="P570" s="267">
        <f>(P372+P373+P378+P379+P383+P384+P389+P390)*'Data - P&amp;L'!$C$4*'Data - P&amp;L'!$C$54</f>
        <v>1577.07</v>
      </c>
      <c r="Q570" s="267">
        <f>(Q372+Q373+Q378+Q379+Q383+Q384+Q389+Q390)*'Data - P&amp;L'!$C$4*'Data - P&amp;L'!$C$54</f>
        <v>1266.435</v>
      </c>
      <c r="R570" s="267">
        <f>(R372+R373+R378+R379+R383+R384+R389+R390)*'Data - P&amp;L'!$C$4*'Data - P&amp;L'!$C$54</f>
        <v>3870.99</v>
      </c>
      <c r="S570" s="267">
        <f>(S372+S373+S378+S379+S383+S384+S389+S390)*'Data - P&amp;L'!$C$4*'Data - P&amp;L'!$C$54</f>
        <v>406.215</v>
      </c>
      <c r="T570" s="267">
        <f>(T372+T373+T378+T379+T383+T384+T389+T390)*'Data - P&amp;L'!$C$4*'Data - P&amp;L'!$C$54</f>
        <v>119.475</v>
      </c>
      <c r="U570" s="267">
        <f>(U372+U373+U378+U379+U383+U384+U389+U390)*'Data - P&amp;L'!$C$4*'Data - P&amp;L'!$C$54</f>
        <v>1529.28</v>
      </c>
      <c r="V570" s="267">
        <f>(V372+V373+V378+V379+V383+V384+V389+V390)*'Data - P&amp;L'!$C$4*'Data - P&amp;L'!$C$54</f>
        <v>215.055</v>
      </c>
      <c r="W570" s="267">
        <f>(W372+W373+W378+W379+W383+W384+W389+W390)*'Data - P&amp;L'!$C$4*'Data - P&amp;L'!$C$54</f>
        <v>310.635</v>
      </c>
      <c r="X570" s="267">
        <f>(X372+X373+X378+X379+X383+X384+X389+X390)*'Data - P&amp;L'!$C$4*'Data - P&amp;L'!$C$54</f>
        <v>191.16</v>
      </c>
      <c r="Y570" s="267">
        <f>(Y372+Y373+Y378+Y379+Y383+Y384+Y389+Y390)*'Data - P&amp;L'!$C$4*'Data - P&amp;L'!$C$54</f>
        <v>1577.07</v>
      </c>
      <c r="Z570" s="267">
        <f>(Z372+Z373+Z378+Z379+Z383+Z384+Z389+Z390)*'Data - P&amp;L'!$C$4*'Data - P&amp;L'!$C$54</f>
        <v>47.79</v>
      </c>
      <c r="AA570" s="267">
        <f>(AA372+AA373+AA378+AA379+AA383+AA384+AA389+AA390)*'Data - P&amp;L'!$C$4*'Data - P&amp;L'!$C$54</f>
        <v>0</v>
      </c>
      <c r="AB570" s="267">
        <f>(AB372+AB373+AB378+AB379+AB383+AB384+AB389+AB390)*'Data - P&amp;L'!$C$4*'Data - P&amp;L'!$C$54</f>
        <v>836.325</v>
      </c>
      <c r="AC570" s="267">
        <f>(AC372+AC373+AC378+AC379+AC383+AC384+AC389+AC390)*'Data - P&amp;L'!$C$4*'Data - P&amp;L'!$C$54</f>
        <v>1146.96</v>
      </c>
      <c r="AD570" s="267">
        <f>(AD372+AD373+AD378+AD379+AD383+AD384+AD389+AD390)*'Data - P&amp;L'!$C$4*'Data - P&amp;L'!$C$54</f>
        <v>454.005</v>
      </c>
      <c r="AE570" s="267">
        <f>(AE372+AE373+AE378+AE379+AE383+AE384+AE389+AE390)*'Data - P&amp;L'!$C$4*'Data - P&amp;L'!$C$54</f>
        <v>454.005</v>
      </c>
      <c r="AF570" s="267">
        <f>(AF372+AF373+AF378+AF379+AF383+AF384+AF389+AF390)*'Data - P&amp;L'!$C$4*'Data - P&amp;L'!$C$54</f>
        <v>119.475</v>
      </c>
      <c r="AG570" s="125">
        <f t="shared" si="133"/>
        <v>25543.755</v>
      </c>
    </row>
    <row r="571" outlineLevel="1">
      <c r="A571" s="173" t="s">
        <v>541</v>
      </c>
      <c r="B571" s="267">
        <f>(B374+B385)*'Data - P&amp;L'!$C$15*'Data - P&amp;L'!$C$54</f>
        <v>21.975</v>
      </c>
      <c r="C571" s="267">
        <f>(C374+C385)*'Data - P&amp;L'!$C$15*'Data - P&amp;L'!$C$54</f>
        <v>0</v>
      </c>
      <c r="D571" s="267">
        <f>(D374+D385)*'Data - P&amp;L'!$C$15*'Data - P&amp;L'!$C$54</f>
        <v>0</v>
      </c>
      <c r="E571" s="267">
        <f>(E374+E385)*'Data - P&amp;L'!$C$15*'Data - P&amp;L'!$C$54</f>
        <v>0</v>
      </c>
      <c r="F571" s="267">
        <f>(F374+F385)*'Data - P&amp;L'!$C$15*'Data - P&amp;L'!$C$54</f>
        <v>0</v>
      </c>
      <c r="G571" s="267">
        <f>(G374+G385)*'Data - P&amp;L'!$C$15*'Data - P&amp;L'!$C$54</f>
        <v>0</v>
      </c>
      <c r="H571" s="267">
        <f>(H374+H385)*'Data - P&amp;L'!$C$15*'Data - P&amp;L'!$C$54</f>
        <v>0</v>
      </c>
      <c r="I571" s="267">
        <f>(I374+I385)*'Data - P&amp;L'!$C$15*'Data - P&amp;L'!$C$54</f>
        <v>21.975</v>
      </c>
      <c r="J571" s="267">
        <f>(J374+J385)*'Data - P&amp;L'!$C$15*'Data - P&amp;L'!$C$54</f>
        <v>0</v>
      </c>
      <c r="K571" s="267">
        <f>(K374+K385)*'Data - P&amp;L'!$C$15*'Data - P&amp;L'!$C$54</f>
        <v>0</v>
      </c>
      <c r="L571" s="267">
        <f>(L374+L385)*'Data - P&amp;L'!$C$15*'Data - P&amp;L'!$C$54</f>
        <v>0</v>
      </c>
      <c r="M571" s="267">
        <f>(M374+M385)*'Data - P&amp;L'!$C$15*'Data - P&amp;L'!$C$54</f>
        <v>0</v>
      </c>
      <c r="N571" s="267">
        <f>(N374+N385)*'Data - P&amp;L'!$C$15*'Data - P&amp;L'!$C$54</f>
        <v>0</v>
      </c>
      <c r="O571" s="267">
        <f>(O374+O385)*'Data - P&amp;L'!$C$15*'Data - P&amp;L'!$C$54</f>
        <v>43.95</v>
      </c>
      <c r="P571" s="267">
        <f>(P374+P385)*'Data - P&amp;L'!$C$15*'Data - P&amp;L'!$C$54</f>
        <v>0</v>
      </c>
      <c r="Q571" s="267">
        <f>(Q374+Q385)*'Data - P&amp;L'!$C$15*'Data - P&amp;L'!$C$54</f>
        <v>21.975</v>
      </c>
      <c r="R571" s="267">
        <f>(R374+R385)*'Data - P&amp;L'!$C$15*'Data - P&amp;L'!$C$54</f>
        <v>21.975</v>
      </c>
      <c r="S571" s="267">
        <f>(S374+S385)*'Data - P&amp;L'!$C$15*'Data - P&amp;L'!$C$54</f>
        <v>0</v>
      </c>
      <c r="T571" s="267">
        <f>(T374+T385)*'Data - P&amp;L'!$C$15*'Data - P&amp;L'!$C$54</f>
        <v>0</v>
      </c>
      <c r="U571" s="267">
        <f>(U374+U385)*'Data - P&amp;L'!$C$15*'Data - P&amp;L'!$C$54</f>
        <v>43.95</v>
      </c>
      <c r="V571" s="267">
        <f>(V374+V385)*'Data - P&amp;L'!$C$15*'Data - P&amp;L'!$C$54</f>
        <v>0</v>
      </c>
      <c r="W571" s="267">
        <f>(W374+W385)*'Data - P&amp;L'!$C$15*'Data - P&amp;L'!$C$54</f>
        <v>0</v>
      </c>
      <c r="X571" s="267">
        <f>(X374+X385)*'Data - P&amp;L'!$C$15*'Data - P&amp;L'!$C$54</f>
        <v>0</v>
      </c>
      <c r="Y571" s="267">
        <f>(Y374+Y385)*'Data - P&amp;L'!$C$15*'Data - P&amp;L'!$C$54</f>
        <v>0</v>
      </c>
      <c r="Z571" s="267">
        <f>(Z374+Z385)*'Data - P&amp;L'!$C$15*'Data - P&amp;L'!$C$54</f>
        <v>0</v>
      </c>
      <c r="AA571" s="267">
        <f>(AA374+AA385)*'Data - P&amp;L'!$C$15*'Data - P&amp;L'!$C$54</f>
        <v>0</v>
      </c>
      <c r="AB571" s="267">
        <f>(AB374+AB385)*'Data - P&amp;L'!$C$15*'Data - P&amp;L'!$C$54</f>
        <v>21.975</v>
      </c>
      <c r="AC571" s="267">
        <f>(AC374+AC385)*'Data - P&amp;L'!$C$15*'Data - P&amp;L'!$C$54</f>
        <v>0</v>
      </c>
      <c r="AD571" s="267">
        <f>(AD374+AD385)*'Data - P&amp;L'!$C$15*'Data - P&amp;L'!$C$54</f>
        <v>0</v>
      </c>
      <c r="AE571" s="267">
        <f>(AE374+AE385)*'Data - P&amp;L'!$C$15*'Data - P&amp;L'!$C$54</f>
        <v>0</v>
      </c>
      <c r="AF571" s="267">
        <f>(AF374+AF385)*'Data - P&amp;L'!$C$15*'Data - P&amp;L'!$C$54</f>
        <v>0</v>
      </c>
      <c r="AG571" s="125">
        <f t="shared" si="133"/>
        <v>197.775</v>
      </c>
    </row>
    <row r="572" outlineLevel="1">
      <c r="A572" s="173" t="s">
        <v>542</v>
      </c>
      <c r="B572" s="267">
        <f>(B375+B386)*'Data - P&amp;L'!$C$16*'Data - P&amp;L'!$C$54</f>
        <v>0</v>
      </c>
      <c r="C572" s="267">
        <f>(C375+C386)*'Data - P&amp;L'!$C$16*'Data - P&amp;L'!$C$54</f>
        <v>24.3025</v>
      </c>
      <c r="D572" s="267">
        <f>(D375+D386)*'Data - P&amp;L'!$C$16*'Data - P&amp;L'!$C$54</f>
        <v>24.3025</v>
      </c>
      <c r="E572" s="267">
        <f>(E375+E386)*'Data - P&amp;L'!$C$16*'Data - P&amp;L'!$C$54</f>
        <v>0</v>
      </c>
      <c r="F572" s="267">
        <f>(F375+F386)*'Data - P&amp;L'!$C$16*'Data - P&amp;L'!$C$54</f>
        <v>0</v>
      </c>
      <c r="G572" s="267">
        <f>(G375+G386)*'Data - P&amp;L'!$C$16*'Data - P&amp;L'!$C$54</f>
        <v>48.605</v>
      </c>
      <c r="H572" s="267">
        <f>(H375+H386)*'Data - P&amp;L'!$C$16*'Data - P&amp;L'!$C$54</f>
        <v>24.3025</v>
      </c>
      <c r="I572" s="267">
        <f>(I375+I386)*'Data - P&amp;L'!$C$16*'Data - P&amp;L'!$C$54</f>
        <v>24.3025</v>
      </c>
      <c r="J572" s="267">
        <f>(J375+J386)*'Data - P&amp;L'!$C$16*'Data - P&amp;L'!$C$54</f>
        <v>0</v>
      </c>
      <c r="K572" s="267">
        <f>(K375+K386)*'Data - P&amp;L'!$C$16*'Data - P&amp;L'!$C$54</f>
        <v>0</v>
      </c>
      <c r="L572" s="267">
        <f>(L375+L386)*'Data - P&amp;L'!$C$16*'Data - P&amp;L'!$C$54</f>
        <v>0</v>
      </c>
      <c r="M572" s="267">
        <f>(M375+M386)*'Data - P&amp;L'!$C$16*'Data - P&amp;L'!$C$54</f>
        <v>0</v>
      </c>
      <c r="N572" s="267">
        <f>(N375+N386)*'Data - P&amp;L'!$C$16*'Data - P&amp;L'!$C$54</f>
        <v>0</v>
      </c>
      <c r="O572" s="267">
        <f>(O375+O386)*'Data - P&amp;L'!$C$16*'Data - P&amp;L'!$C$54</f>
        <v>72.9075</v>
      </c>
      <c r="P572" s="267">
        <f>(P375+P386)*'Data - P&amp;L'!$C$16*'Data - P&amp;L'!$C$54</f>
        <v>24.3025</v>
      </c>
      <c r="Q572" s="267">
        <f>(Q375+Q386)*'Data - P&amp;L'!$C$16*'Data - P&amp;L'!$C$54</f>
        <v>48.605</v>
      </c>
      <c r="R572" s="267">
        <f>(R375+R386)*'Data - P&amp;L'!$C$16*'Data - P&amp;L'!$C$54</f>
        <v>72.9075</v>
      </c>
      <c r="S572" s="267">
        <f>(S375+S386)*'Data - P&amp;L'!$C$16*'Data - P&amp;L'!$C$54</f>
        <v>0</v>
      </c>
      <c r="T572" s="267">
        <f>(T375+T386)*'Data - P&amp;L'!$C$16*'Data - P&amp;L'!$C$54</f>
        <v>0</v>
      </c>
      <c r="U572" s="267">
        <f>(U375+U386)*'Data - P&amp;L'!$C$16*'Data - P&amp;L'!$C$54</f>
        <v>24.3025</v>
      </c>
      <c r="V572" s="267">
        <f>(V375+V386)*'Data - P&amp;L'!$C$16*'Data - P&amp;L'!$C$54</f>
        <v>24.3025</v>
      </c>
      <c r="W572" s="267">
        <f>(W375+W386)*'Data - P&amp;L'!$C$16*'Data - P&amp;L'!$C$54</f>
        <v>24.3025</v>
      </c>
      <c r="X572" s="267">
        <f>(X375+X386)*'Data - P&amp;L'!$C$16*'Data - P&amp;L'!$C$54</f>
        <v>0</v>
      </c>
      <c r="Y572" s="267">
        <f>(Y375+Y386)*'Data - P&amp;L'!$C$16*'Data - P&amp;L'!$C$54</f>
        <v>24.3025</v>
      </c>
      <c r="Z572" s="267">
        <f>(Z375+Z386)*'Data - P&amp;L'!$C$16*'Data - P&amp;L'!$C$54</f>
        <v>0</v>
      </c>
      <c r="AA572" s="267">
        <f>(AA375+AA386)*'Data - P&amp;L'!$C$16*'Data - P&amp;L'!$C$54</f>
        <v>0</v>
      </c>
      <c r="AB572" s="267">
        <f>(AB375+AB386)*'Data - P&amp;L'!$C$16*'Data - P&amp;L'!$C$54</f>
        <v>0</v>
      </c>
      <c r="AC572" s="267">
        <f>(AC375+AC386)*'Data - P&amp;L'!$C$16*'Data - P&amp;L'!$C$54</f>
        <v>24.3025</v>
      </c>
      <c r="AD572" s="267">
        <f>(AD375+AD386)*'Data - P&amp;L'!$C$16*'Data - P&amp;L'!$C$54</f>
        <v>0</v>
      </c>
      <c r="AE572" s="267">
        <f>(AE375+AE386)*'Data - P&amp;L'!$C$16*'Data - P&amp;L'!$C$54</f>
        <v>24.3025</v>
      </c>
      <c r="AF572" s="267">
        <f>(AF375+AF386)*'Data - P&amp;L'!$C$16*'Data - P&amp;L'!$C$54</f>
        <v>0</v>
      </c>
      <c r="AG572" s="125">
        <f t="shared" si="133"/>
        <v>510.3525</v>
      </c>
    </row>
    <row r="573" outlineLevel="1">
      <c r="A573" s="173" t="s">
        <v>584</v>
      </c>
      <c r="B573" s="267">
        <f>(B395+B410)*'Data - P&amp;L'!$C$6*'Data - P&amp;L'!$C$54</f>
        <v>44.37</v>
      </c>
      <c r="C573" s="267">
        <f>(C395+C410)*'Data - P&amp;L'!$C$6*'Data - P&amp;L'!$C$54</f>
        <v>43.1375</v>
      </c>
      <c r="D573" s="267">
        <f>(D395+D410)*'Data - P&amp;L'!$C$6*'Data - P&amp;L'!$C$54</f>
        <v>34.51</v>
      </c>
      <c r="E573" s="267">
        <f>(E395+E410)*'Data - P&amp;L'!$C$6*'Data - P&amp;L'!$C$54</f>
        <v>29.58</v>
      </c>
      <c r="F573" s="267">
        <f>(F395+F410)*'Data - P&amp;L'!$C$6*'Data - P&amp;L'!$C$54</f>
        <v>0</v>
      </c>
      <c r="G573" s="267">
        <f>(G395+G410)*'Data - P&amp;L'!$C$6*'Data - P&amp;L'!$C$54</f>
        <v>60.3925</v>
      </c>
      <c r="H573" s="267">
        <f>(H395+H410)*'Data - P&amp;L'!$C$6*'Data - P&amp;L'!$C$54</f>
        <v>1.2325</v>
      </c>
      <c r="I573" s="267">
        <f>(I395+I410)*'Data - P&amp;L'!$C$6*'Data - P&amp;L'!$C$54</f>
        <v>45.6025</v>
      </c>
      <c r="J573" s="267">
        <f>(J395+J410)*'Data - P&amp;L'!$C$6*'Data - P&amp;L'!$C$54</f>
        <v>7.395</v>
      </c>
      <c r="K573" s="267">
        <f>(K395+K410)*'Data - P&amp;L'!$C$6*'Data - P&amp;L'!$C$54</f>
        <v>0</v>
      </c>
      <c r="L573" s="267">
        <f>(L395+L410)*'Data - P&amp;L'!$C$6*'Data - P&amp;L'!$C$54</f>
        <v>25.8825</v>
      </c>
      <c r="M573" s="267">
        <f>(M395+M410)*'Data - P&amp;L'!$C$6*'Data - P&amp;L'!$C$54</f>
        <v>0</v>
      </c>
      <c r="N573" s="267">
        <f>(N395+N410)*'Data - P&amp;L'!$C$6*'Data - P&amp;L'!$C$54</f>
        <v>11.0925</v>
      </c>
      <c r="O573" s="267">
        <f>(O395+O410)*'Data - P&amp;L'!$C$6*'Data - P&amp;L'!$C$54</f>
        <v>75.1825</v>
      </c>
      <c r="P573" s="267">
        <f>(P395+P410)*'Data - P&amp;L'!$C$6*'Data - P&amp;L'!$C$54</f>
        <v>56.695</v>
      </c>
      <c r="Q573" s="267">
        <f>(Q395+Q410)*'Data - P&amp;L'!$C$6*'Data - P&amp;L'!$C$54</f>
        <v>45.6025</v>
      </c>
      <c r="R573" s="267">
        <f>(R395+R410)*'Data - P&amp;L'!$C$6*'Data - P&amp;L'!$C$54</f>
        <v>125.715</v>
      </c>
      <c r="S573" s="267">
        <f>(S395+S410)*'Data - P&amp;L'!$C$6*'Data - P&amp;L'!$C$54</f>
        <v>18.4875</v>
      </c>
      <c r="T573" s="267">
        <f>(T395+T410)*'Data - P&amp;L'!$C$6*'Data - P&amp;L'!$C$54</f>
        <v>6.1625</v>
      </c>
      <c r="U573" s="267">
        <f>(U395+U410)*'Data - P&amp;L'!$C$6*'Data - P&amp;L'!$C$54</f>
        <v>50.5325</v>
      </c>
      <c r="V573" s="267">
        <f>(V395+V410)*'Data - P&amp;L'!$C$6*'Data - P&amp;L'!$C$54</f>
        <v>6.1625</v>
      </c>
      <c r="W573" s="267">
        <f>(W395+W410)*'Data - P&amp;L'!$C$6*'Data - P&amp;L'!$C$54</f>
        <v>9.86</v>
      </c>
      <c r="X573" s="267">
        <f>(X395+X410)*'Data - P&amp;L'!$C$6*'Data - P&amp;L'!$C$54</f>
        <v>3.6975</v>
      </c>
      <c r="Y573" s="267">
        <f>(Y395+Y410)*'Data - P&amp;L'!$C$6*'Data - P&amp;L'!$C$54</f>
        <v>48.0675</v>
      </c>
      <c r="Z573" s="267">
        <f>(Z395+Z410)*'Data - P&amp;L'!$C$6*'Data - P&amp;L'!$C$54</f>
        <v>0</v>
      </c>
      <c r="AA573" s="267">
        <f>(AA395+AA410)*'Data - P&amp;L'!$C$6*'Data - P&amp;L'!$C$54</f>
        <v>0</v>
      </c>
      <c r="AB573" s="267">
        <f>(AB395+AB410)*'Data - P&amp;L'!$C$6*'Data - P&amp;L'!$C$54</f>
        <v>28.3475</v>
      </c>
      <c r="AC573" s="267">
        <f>(AC395+AC410)*'Data - P&amp;L'!$C$6*'Data - P&amp;L'!$C$54</f>
        <v>38.2075</v>
      </c>
      <c r="AD573" s="267">
        <f>(AD395+AD410)*'Data - P&amp;L'!$C$6*'Data - P&amp;L'!$C$54</f>
        <v>13.5575</v>
      </c>
      <c r="AE573" s="267">
        <f>(AE395+AE410)*'Data - P&amp;L'!$C$6*'Data - P&amp;L'!$C$54</f>
        <v>18.4875</v>
      </c>
      <c r="AF573" s="267">
        <f>(AF395+AF410)*'Data - P&amp;L'!$C$6*'Data - P&amp;L'!$C$54</f>
        <v>2.465</v>
      </c>
      <c r="AG573" s="125">
        <f t="shared" si="133"/>
        <v>850.425</v>
      </c>
    </row>
    <row r="574" outlineLevel="1">
      <c r="A574" s="173" t="s">
        <v>585</v>
      </c>
      <c r="B574" s="267">
        <f>(B396+B411)*'Data - P&amp;L'!$C$8*'Data - P&amp;L'!$C$54</f>
        <v>1.3375</v>
      </c>
      <c r="C574" s="267">
        <f>(C396+C411)*'Data - P&amp;L'!$C$8*'Data - P&amp;L'!$C$54</f>
        <v>1.605</v>
      </c>
      <c r="D574" s="267">
        <f>(D396+D411)*'Data - P&amp;L'!$C$8*'Data - P&amp;L'!$C$54</f>
        <v>2.4075</v>
      </c>
      <c r="E574" s="267">
        <f>(E396+E411)*'Data - P&amp;L'!$C$8*'Data - P&amp;L'!$C$54</f>
        <v>3.4775</v>
      </c>
      <c r="F574" s="267">
        <f>(F396+F411)*'Data - P&amp;L'!$C$8*'Data - P&amp;L'!$C$54</f>
        <v>0</v>
      </c>
      <c r="G574" s="267">
        <f>(G396+G411)*'Data - P&amp;L'!$C$8*'Data - P&amp;L'!$C$54</f>
        <v>1.3375</v>
      </c>
      <c r="H574" s="267">
        <f>(H396+H411)*'Data - P&amp;L'!$C$8*'Data - P&amp;L'!$C$54</f>
        <v>0.2675</v>
      </c>
      <c r="I574" s="267">
        <f>(I396+I411)*'Data - P&amp;L'!$C$8*'Data - P&amp;L'!$C$54</f>
        <v>0.535</v>
      </c>
      <c r="J574" s="267">
        <f>(J396+J411)*'Data - P&amp;L'!$C$8*'Data - P&amp;L'!$C$54</f>
        <v>0</v>
      </c>
      <c r="K574" s="267">
        <f>(K396+K411)*'Data - P&amp;L'!$C$8*'Data - P&amp;L'!$C$54</f>
        <v>0</v>
      </c>
      <c r="L574" s="267">
        <f>(L396+L411)*'Data - P&amp;L'!$C$8*'Data - P&amp;L'!$C$54</f>
        <v>0.535</v>
      </c>
      <c r="M574" s="267">
        <f>(M396+M411)*'Data - P&amp;L'!$C$8*'Data - P&amp;L'!$C$54</f>
        <v>0</v>
      </c>
      <c r="N574" s="267">
        <f>(N396+N411)*'Data - P&amp;L'!$C$8*'Data - P&amp;L'!$C$54</f>
        <v>0.8025</v>
      </c>
      <c r="O574" s="267">
        <f>(O396+O411)*'Data - P&amp;L'!$C$8*'Data - P&amp;L'!$C$54</f>
        <v>1.605</v>
      </c>
      <c r="P574" s="267">
        <f>(P396+P411)*'Data - P&amp;L'!$C$8*'Data - P&amp;L'!$C$54</f>
        <v>0.535</v>
      </c>
      <c r="Q574" s="267">
        <f>(Q396+Q411)*'Data - P&amp;L'!$C$8*'Data - P&amp;L'!$C$54</f>
        <v>2.675</v>
      </c>
      <c r="R574" s="267">
        <f>(R396+R411)*'Data - P&amp;L'!$C$8*'Data - P&amp;L'!$C$54</f>
        <v>5.6175</v>
      </c>
      <c r="S574" s="267">
        <f>(S396+S411)*'Data - P&amp;L'!$C$8*'Data - P&amp;L'!$C$54</f>
        <v>0</v>
      </c>
      <c r="T574" s="267">
        <f>(T396+T411)*'Data - P&amp;L'!$C$8*'Data - P&amp;L'!$C$54</f>
        <v>0.2675</v>
      </c>
      <c r="U574" s="267">
        <f>(U396+U411)*'Data - P&amp;L'!$C$8*'Data - P&amp;L'!$C$54</f>
        <v>1.07</v>
      </c>
      <c r="V574" s="267">
        <f>(V396+V411)*'Data - P&amp;L'!$C$8*'Data - P&amp;L'!$C$54</f>
        <v>0.8025</v>
      </c>
      <c r="W574" s="267">
        <f>(W396+W411)*'Data - P&amp;L'!$C$8*'Data - P&amp;L'!$C$54</f>
        <v>0</v>
      </c>
      <c r="X574" s="267">
        <f>(X396+X411)*'Data - P&amp;L'!$C$8*'Data - P&amp;L'!$C$54</f>
        <v>0.2675</v>
      </c>
      <c r="Y574" s="267">
        <f>(Y396+Y411)*'Data - P&amp;L'!$C$8*'Data - P&amp;L'!$C$54</f>
        <v>1.605</v>
      </c>
      <c r="Z574" s="267">
        <f>(Z396+Z411)*'Data - P&amp;L'!$C$8*'Data - P&amp;L'!$C$54</f>
        <v>0</v>
      </c>
      <c r="AA574" s="267">
        <f>(AA396+AA411)*'Data - P&amp;L'!$C$8*'Data - P&amp;L'!$C$54</f>
        <v>0</v>
      </c>
      <c r="AB574" s="267">
        <f>(AB396+AB411)*'Data - P&amp;L'!$C$8*'Data - P&amp;L'!$C$54</f>
        <v>0</v>
      </c>
      <c r="AC574" s="267">
        <f>(AC396+AC411)*'Data - P&amp;L'!$C$8*'Data - P&amp;L'!$C$54</f>
        <v>2.4075</v>
      </c>
      <c r="AD574" s="267">
        <f>(AD396+AD411)*'Data - P&amp;L'!$C$8*'Data - P&amp;L'!$C$54</f>
        <v>0.8025</v>
      </c>
      <c r="AE574" s="267">
        <f>(AE396+AE411)*'Data - P&amp;L'!$C$8*'Data - P&amp;L'!$C$54</f>
        <v>0</v>
      </c>
      <c r="AF574" s="267">
        <f>(AF396+AF411)*'Data - P&amp;L'!$C$8*'Data - P&amp;L'!$C$54</f>
        <v>0.2675</v>
      </c>
      <c r="AG574" s="125">
        <f t="shared" si="133"/>
        <v>30.2275</v>
      </c>
    </row>
    <row r="575" outlineLevel="1">
      <c r="A575" s="173" t="s">
        <v>573</v>
      </c>
      <c r="B575" s="267">
        <f>(B397+B398+B412+B413)*'Data - P&amp;L'!$C$9*'Data - P&amp;L'!$C$54</f>
        <v>16.445</v>
      </c>
      <c r="C575" s="267">
        <f>(C397+C398+C412+C413)*'Data - P&amp;L'!$C$9*'Data - P&amp;L'!$C$54</f>
        <v>8.97</v>
      </c>
      <c r="D575" s="267">
        <f>(D397+D398+D412+D413)*'Data - P&amp;L'!$C$9*'Data - P&amp;L'!$C$54</f>
        <v>10.465</v>
      </c>
      <c r="E575" s="267">
        <f>(E397+E398+E412+E413)*'Data - P&amp;L'!$C$9*'Data - P&amp;L'!$C$54</f>
        <v>11.96</v>
      </c>
      <c r="F575" s="267">
        <f>(F397+F398+F412+F413)*'Data - P&amp;L'!$C$9*'Data - P&amp;L'!$C$54</f>
        <v>0</v>
      </c>
      <c r="G575" s="267">
        <f>(G397+G398+G412+G413)*'Data - P&amp;L'!$C$9*'Data - P&amp;L'!$C$54</f>
        <v>17.94</v>
      </c>
      <c r="H575" s="267">
        <f>(H397+H398+H412+H413)*'Data - P&amp;L'!$C$9*'Data - P&amp;L'!$C$54</f>
        <v>0</v>
      </c>
      <c r="I575" s="267">
        <f>(I397+I398+I412+I413)*'Data - P&amp;L'!$C$9*'Data - P&amp;L'!$C$54</f>
        <v>11.96</v>
      </c>
      <c r="J575" s="267">
        <f>(J397+J398+J412+J413)*'Data - P&amp;L'!$C$9*'Data - P&amp;L'!$C$54</f>
        <v>2.99</v>
      </c>
      <c r="K575" s="267">
        <f>(K397+K398+K412+K413)*'Data - P&amp;L'!$C$9*'Data - P&amp;L'!$C$54</f>
        <v>0</v>
      </c>
      <c r="L575" s="267">
        <f>(L397+L398+L412+L413)*'Data - P&amp;L'!$C$9*'Data - P&amp;L'!$C$54</f>
        <v>7.475</v>
      </c>
      <c r="M575" s="267">
        <f>(M397+M398+M412+M413)*'Data - P&amp;L'!$C$9*'Data - P&amp;L'!$C$54</f>
        <v>0</v>
      </c>
      <c r="N575" s="267">
        <f>(N397+N398+N412+N413)*'Data - P&amp;L'!$C$9*'Data - P&amp;L'!$C$54</f>
        <v>4.485</v>
      </c>
      <c r="O575" s="267">
        <f>(O397+O398+O412+O413)*'Data - P&amp;L'!$C$9*'Data - P&amp;L'!$C$54</f>
        <v>28.405</v>
      </c>
      <c r="P575" s="267">
        <f>(P397+P398+P412+P413)*'Data - P&amp;L'!$C$9*'Data - P&amp;L'!$C$54</f>
        <v>28.405</v>
      </c>
      <c r="Q575" s="267">
        <f>(Q397+Q398+Q412+Q413)*'Data - P&amp;L'!$C$9*'Data - P&amp;L'!$C$54</f>
        <v>14.95</v>
      </c>
      <c r="R575" s="267">
        <f>(R397+R398+R412+R413)*'Data - P&amp;L'!$C$9*'Data - P&amp;L'!$C$54</f>
        <v>43.355</v>
      </c>
      <c r="S575" s="267">
        <f>(S397+S398+S412+S413)*'Data - P&amp;L'!$C$9*'Data - P&amp;L'!$C$54</f>
        <v>2.99</v>
      </c>
      <c r="T575" s="267">
        <f>(T397+T398+T412+T413)*'Data - P&amp;L'!$C$9*'Data - P&amp;L'!$C$54</f>
        <v>1.495</v>
      </c>
      <c r="U575" s="267">
        <f>(U397+U398+U412+U413)*'Data - P&amp;L'!$C$9*'Data - P&amp;L'!$C$54</f>
        <v>16.445</v>
      </c>
      <c r="V575" s="267">
        <f>(V397+V398+V412+V413)*'Data - P&amp;L'!$C$9*'Data - P&amp;L'!$C$54</f>
        <v>4.485</v>
      </c>
      <c r="W575" s="267">
        <f>(W397+W398+W412+W413)*'Data - P&amp;L'!$C$9*'Data - P&amp;L'!$C$54</f>
        <v>2.99</v>
      </c>
      <c r="X575" s="267">
        <f>(X397+X398+X412+X413)*'Data - P&amp;L'!$C$9*'Data - P&amp;L'!$C$54</f>
        <v>2.99</v>
      </c>
      <c r="Y575" s="267">
        <f>(Y397+Y398+Y412+Y413)*'Data - P&amp;L'!$C$9*'Data - P&amp;L'!$C$54</f>
        <v>23.92</v>
      </c>
      <c r="Z575" s="267">
        <f>(Z397+Z398+Z412+Z413)*'Data - P&amp;L'!$C$9*'Data - P&amp;L'!$C$54</f>
        <v>0</v>
      </c>
      <c r="AA575" s="267">
        <f>(AA397+AA398+AA412+AA413)*'Data - P&amp;L'!$C$9*'Data - P&amp;L'!$C$54</f>
        <v>0</v>
      </c>
      <c r="AB575" s="267">
        <f>(AB397+AB398+AB412+AB413)*'Data - P&amp;L'!$C$9*'Data - P&amp;L'!$C$54</f>
        <v>14.95</v>
      </c>
      <c r="AC575" s="267">
        <f>(AC397+AC398+AC412+AC413)*'Data - P&amp;L'!$C$9*'Data - P&amp;L'!$C$54</f>
        <v>10.465</v>
      </c>
      <c r="AD575" s="267">
        <f>(AD397+AD398+AD412+AD413)*'Data - P&amp;L'!$C$9*'Data - P&amp;L'!$C$54</f>
        <v>2.99</v>
      </c>
      <c r="AE575" s="267">
        <f>(AE397+AE398+AE412+AE413)*'Data - P&amp;L'!$C$9*'Data - P&amp;L'!$C$54</f>
        <v>4.485</v>
      </c>
      <c r="AF575" s="267">
        <f>(AF397+AF398+AF412+AF413)*'Data - P&amp;L'!$C$9*'Data - P&amp;L'!$C$54</f>
        <v>0</v>
      </c>
      <c r="AG575" s="125">
        <f t="shared" si="133"/>
        <v>296.01</v>
      </c>
    </row>
    <row r="576" outlineLevel="1">
      <c r="A576" s="173" t="s">
        <v>574</v>
      </c>
      <c r="B576" s="267">
        <f>(B399+B400+B414+B415)*'Data - P&amp;L'!$C$5*'Data - P&amp;L'!$C$54</f>
        <v>5.245</v>
      </c>
      <c r="C576" s="267">
        <f>(C399+C400+C414+C415)*'Data - P&amp;L'!$C$5*'Data - P&amp;L'!$C$54</f>
        <v>2.6225</v>
      </c>
      <c r="D576" s="267">
        <f>(D399+D400+D414+D415)*'Data - P&amp;L'!$C$5*'Data - P&amp;L'!$C$54</f>
        <v>5.245</v>
      </c>
      <c r="E576" s="267">
        <f>(E399+E400+E414+E415)*'Data - P&amp;L'!$C$5*'Data - P&amp;L'!$C$54</f>
        <v>5.245</v>
      </c>
      <c r="F576" s="267">
        <f>(F399+F400+F414+F415)*'Data - P&amp;L'!$C$5*'Data - P&amp;L'!$C$54</f>
        <v>0</v>
      </c>
      <c r="G576" s="267">
        <f>(G399+G400+G414+G415)*'Data - P&amp;L'!$C$5*'Data - P&amp;L'!$C$54</f>
        <v>10.49</v>
      </c>
      <c r="H576" s="267">
        <f>(H399+H400+H414+H415)*'Data - P&amp;L'!$C$5*'Data - P&amp;L'!$C$54</f>
        <v>0</v>
      </c>
      <c r="I576" s="267">
        <f>(I399+I400+I414+I415)*'Data - P&amp;L'!$C$5*'Data - P&amp;L'!$C$54</f>
        <v>13.1125</v>
      </c>
      <c r="J576" s="267">
        <f>(J399+J400+J414+J415)*'Data - P&amp;L'!$C$5*'Data - P&amp;L'!$C$54</f>
        <v>0</v>
      </c>
      <c r="K576" s="267">
        <f>(K399+K400+K414+K415)*'Data - P&amp;L'!$C$5*'Data - P&amp;L'!$C$54</f>
        <v>0</v>
      </c>
      <c r="L576" s="267">
        <f>(L399+L400+L414+L415)*'Data - P&amp;L'!$C$5*'Data - P&amp;L'!$C$54</f>
        <v>2.6225</v>
      </c>
      <c r="M576" s="267">
        <f>(M399+M400+M414+M415)*'Data - P&amp;L'!$C$5*'Data - P&amp;L'!$C$54</f>
        <v>0</v>
      </c>
      <c r="N576" s="267">
        <f>(N399+N400+N414+N415)*'Data - P&amp;L'!$C$5*'Data - P&amp;L'!$C$54</f>
        <v>0</v>
      </c>
      <c r="O576" s="267">
        <f>(O399+O400+O414+O415)*'Data - P&amp;L'!$C$5*'Data - P&amp;L'!$C$54</f>
        <v>2.6225</v>
      </c>
      <c r="P576" s="267">
        <f>(P399+P400+P414+P415)*'Data - P&amp;L'!$C$5*'Data - P&amp;L'!$C$54</f>
        <v>5.245</v>
      </c>
      <c r="Q576" s="267">
        <f>(Q399+Q400+Q414+Q415)*'Data - P&amp;L'!$C$5*'Data - P&amp;L'!$C$54</f>
        <v>10.49</v>
      </c>
      <c r="R576" s="267">
        <f>(R399+R400+R414+R415)*'Data - P&amp;L'!$C$5*'Data - P&amp;L'!$C$54</f>
        <v>18.3575</v>
      </c>
      <c r="S576" s="267">
        <f>(S399+S400+S414+S415)*'Data - P&amp;L'!$C$5*'Data - P&amp;L'!$C$54</f>
        <v>5.245</v>
      </c>
      <c r="T576" s="267">
        <f>(T399+T400+T414+T415)*'Data - P&amp;L'!$C$5*'Data - P&amp;L'!$C$54</f>
        <v>2.6225</v>
      </c>
      <c r="U576" s="267">
        <f>(U399+U400+U414+U415)*'Data - P&amp;L'!$C$5*'Data - P&amp;L'!$C$54</f>
        <v>13.1125</v>
      </c>
      <c r="V576" s="267">
        <f>(V399+V400+V414+V415)*'Data - P&amp;L'!$C$5*'Data - P&amp;L'!$C$54</f>
        <v>2.6225</v>
      </c>
      <c r="W576" s="267">
        <f>(W399+W400+W414+W415)*'Data - P&amp;L'!$C$5*'Data - P&amp;L'!$C$54</f>
        <v>5.245</v>
      </c>
      <c r="X576" s="267">
        <f>(X399+X400+X414+X415)*'Data - P&amp;L'!$C$5*'Data - P&amp;L'!$C$54</f>
        <v>0</v>
      </c>
      <c r="Y576" s="267">
        <f>(Y399+Y400+Y414+Y415)*'Data - P&amp;L'!$C$5*'Data - P&amp;L'!$C$54</f>
        <v>7.8675</v>
      </c>
      <c r="Z576" s="267">
        <f>(Z399+Z400+Z414+Z415)*'Data - P&amp;L'!$C$5*'Data - P&amp;L'!$C$54</f>
        <v>0</v>
      </c>
      <c r="AA576" s="267">
        <f>(AA399+AA400+AA414+AA415)*'Data - P&amp;L'!$C$5*'Data - P&amp;L'!$C$54</f>
        <v>0</v>
      </c>
      <c r="AB576" s="267">
        <f>(AB399+AB400+AB414+AB415)*'Data - P&amp;L'!$C$5*'Data - P&amp;L'!$C$54</f>
        <v>5.245</v>
      </c>
      <c r="AC576" s="267">
        <f>(AC399+AC400+AC414+AC415)*'Data - P&amp;L'!$C$5*'Data - P&amp;L'!$C$54</f>
        <v>5.245</v>
      </c>
      <c r="AD576" s="267">
        <f>(AD399+AD400+AD414+AD415)*'Data - P&amp;L'!$C$5*'Data - P&amp;L'!$C$54</f>
        <v>2.6225</v>
      </c>
      <c r="AE576" s="267">
        <f>(AE399+AE400+AE414+AE415)*'Data - P&amp;L'!$C$5*'Data - P&amp;L'!$C$54</f>
        <v>2.6225</v>
      </c>
      <c r="AF576" s="267">
        <f>(AF399+AF400+AF414+AF415)*'Data - P&amp;L'!$C$5*'Data - P&amp;L'!$C$54</f>
        <v>0</v>
      </c>
      <c r="AG576" s="125">
        <f t="shared" si="133"/>
        <v>133.7475</v>
      </c>
    </row>
    <row r="577" outlineLevel="1">
      <c r="A577" s="173" t="s">
        <v>575</v>
      </c>
      <c r="B577" s="267">
        <f>(B401+B402+B416+B417)*'Data - P&amp;L'!$C$10*'Data - P&amp;L'!$C$54</f>
        <v>25.26</v>
      </c>
      <c r="C577" s="267">
        <f>(C401+C402+C416+C417)*'Data - P&amp;L'!$C$10*'Data - P&amp;L'!$C$54</f>
        <v>10.525</v>
      </c>
      <c r="D577" s="267">
        <f>(D401+D402+D416+D417)*'Data - P&amp;L'!$C$10*'Data - P&amp;L'!$C$54</f>
        <v>14.735</v>
      </c>
      <c r="E577" s="267">
        <f>(E401+E402+E416+E417)*'Data - P&amp;L'!$C$10*'Data - P&amp;L'!$C$54</f>
        <v>13.6825</v>
      </c>
      <c r="F577" s="267">
        <f>(F401+F402+F416+F417)*'Data - P&amp;L'!$C$10*'Data - P&amp;L'!$C$54</f>
        <v>0</v>
      </c>
      <c r="G577" s="267">
        <f>(G401+G402+G416+G417)*'Data - P&amp;L'!$C$10*'Data - P&amp;L'!$C$54</f>
        <v>34.7325</v>
      </c>
      <c r="H577" s="267">
        <f>(H401+H402+H416+H417)*'Data - P&amp;L'!$C$10*'Data - P&amp;L'!$C$54</f>
        <v>1.0525</v>
      </c>
      <c r="I577" s="267">
        <f>(I401+I402+I416+I417)*'Data - P&amp;L'!$C$10*'Data - P&amp;L'!$C$54</f>
        <v>18.945</v>
      </c>
      <c r="J577" s="267">
        <f>(J401+J402+J416+J417)*'Data - P&amp;L'!$C$10*'Data - P&amp;L'!$C$54</f>
        <v>4.21</v>
      </c>
      <c r="K577" s="267">
        <f>(K401+K402+K416+K417)*'Data - P&amp;L'!$C$10*'Data - P&amp;L'!$C$54</f>
        <v>0</v>
      </c>
      <c r="L577" s="267">
        <f>(L401+L402+L416+L417)*'Data - P&amp;L'!$C$10*'Data - P&amp;L'!$C$54</f>
        <v>11.5775</v>
      </c>
      <c r="M577" s="267">
        <f>(M401+M402+M416+M417)*'Data - P&amp;L'!$C$10*'Data - P&amp;L'!$C$54</f>
        <v>0</v>
      </c>
      <c r="N577" s="267">
        <f>(N401+N402+N416+N417)*'Data - P&amp;L'!$C$10*'Data - P&amp;L'!$C$54</f>
        <v>4.21</v>
      </c>
      <c r="O577" s="267">
        <f>(O401+O402+O416+O417)*'Data - P&amp;L'!$C$10*'Data - P&amp;L'!$C$54</f>
        <v>32.6275</v>
      </c>
      <c r="P577" s="267">
        <f>(P401+P402+P416+P417)*'Data - P&amp;L'!$C$10*'Data - P&amp;L'!$C$54</f>
        <v>30.5225</v>
      </c>
      <c r="Q577" s="267">
        <f>(Q401+Q402+Q416+Q417)*'Data - P&amp;L'!$C$10*'Data - P&amp;L'!$C$54</f>
        <v>23.155</v>
      </c>
      <c r="R577" s="267">
        <f>(R401+R402+R416+R417)*'Data - P&amp;L'!$C$10*'Data - P&amp;L'!$C$54</f>
        <v>64.2025</v>
      </c>
      <c r="S577" s="267">
        <f>(S401+S402+S416+S417)*'Data - P&amp;L'!$C$10*'Data - P&amp;L'!$C$54</f>
        <v>2.105</v>
      </c>
      <c r="T577" s="267">
        <f>(T401+T402+T416+T417)*'Data - P&amp;L'!$C$10*'Data - P&amp;L'!$C$54</f>
        <v>3.1575</v>
      </c>
      <c r="U577" s="267">
        <f>(U401+U402+U416+U417)*'Data - P&amp;L'!$C$10*'Data - P&amp;L'!$C$54</f>
        <v>27.365</v>
      </c>
      <c r="V577" s="267">
        <f>(V401+V402+V416+V417)*'Data - P&amp;L'!$C$10*'Data - P&amp;L'!$C$54</f>
        <v>5.2625</v>
      </c>
      <c r="W577" s="267">
        <f>(W401+W402+W416+W417)*'Data - P&amp;L'!$C$10*'Data - P&amp;L'!$C$54</f>
        <v>6.315</v>
      </c>
      <c r="X577" s="267">
        <f>(X401+X402+X416+X417)*'Data - P&amp;L'!$C$10*'Data - P&amp;L'!$C$54</f>
        <v>2.105</v>
      </c>
      <c r="Y577" s="267">
        <f>(Y401+Y402+Y416+Y417)*'Data - P&amp;L'!$C$10*'Data - P&amp;L'!$C$54</f>
        <v>39.995</v>
      </c>
      <c r="Z577" s="267">
        <f>(Z401+Z402+Z416+Z417)*'Data - P&amp;L'!$C$10*'Data - P&amp;L'!$C$54</f>
        <v>0</v>
      </c>
      <c r="AA577" s="267">
        <f>(AA401+AA402+AA416+AA417)*'Data - P&amp;L'!$C$10*'Data - P&amp;L'!$C$54</f>
        <v>0</v>
      </c>
      <c r="AB577" s="267">
        <f>(AB401+AB402+AB416+AB417)*'Data - P&amp;L'!$C$10*'Data - P&amp;L'!$C$54</f>
        <v>18.945</v>
      </c>
      <c r="AC577" s="267">
        <f>(AC401+AC402+AC416+AC417)*'Data - P&amp;L'!$C$10*'Data - P&amp;L'!$C$54</f>
        <v>13.6825</v>
      </c>
      <c r="AD577" s="267">
        <f>(AD401+AD402+AD416+AD417)*'Data - P&amp;L'!$C$10*'Data - P&amp;L'!$C$54</f>
        <v>6.315</v>
      </c>
      <c r="AE577" s="267">
        <f>(AE401+AE402+AE416+AE417)*'Data - P&amp;L'!$C$10*'Data - P&amp;L'!$C$54</f>
        <v>8.42</v>
      </c>
      <c r="AF577" s="267">
        <f>(AF401+AF402+AF416+AF417)*'Data - P&amp;L'!$C$10*'Data - P&amp;L'!$C$54</f>
        <v>0</v>
      </c>
      <c r="AG577" s="125">
        <f t="shared" si="133"/>
        <v>423.105</v>
      </c>
    </row>
    <row r="578" outlineLevel="1">
      <c r="A578" s="173" t="s">
        <v>548</v>
      </c>
      <c r="B578" s="267">
        <f>(B403+B418)*'Data - P&amp;L'!$C$17*'Data - P&amp;L'!$C$54</f>
        <v>3.4325</v>
      </c>
      <c r="C578" s="267">
        <f>(C403+C418)*'Data - P&amp;L'!$C$17*'Data - P&amp;L'!$C$54</f>
        <v>10.2975</v>
      </c>
      <c r="D578" s="267">
        <f>(D403+D418)*'Data - P&amp;L'!$C$17*'Data - P&amp;L'!$C$54</f>
        <v>0</v>
      </c>
      <c r="E578" s="267">
        <f>(E403+E418)*'Data - P&amp;L'!$C$17*'Data - P&amp;L'!$C$54</f>
        <v>0</v>
      </c>
      <c r="F578" s="267">
        <f>(F403+F418)*'Data - P&amp;L'!$C$17*'Data - P&amp;L'!$C$54</f>
        <v>0</v>
      </c>
      <c r="G578" s="267">
        <f>(G403+G418)*'Data - P&amp;L'!$C$17*'Data - P&amp;L'!$C$54</f>
        <v>13.73</v>
      </c>
      <c r="H578" s="267">
        <f>(H403+H418)*'Data - P&amp;L'!$C$17*'Data - P&amp;L'!$C$54</f>
        <v>0</v>
      </c>
      <c r="I578" s="267">
        <f>(I403+I418)*'Data - P&amp;L'!$C$17*'Data - P&amp;L'!$C$54</f>
        <v>0</v>
      </c>
      <c r="J578" s="267">
        <f>(J403+J418)*'Data - P&amp;L'!$C$17*'Data - P&amp;L'!$C$54</f>
        <v>0</v>
      </c>
      <c r="K578" s="267">
        <f>(K403+K418)*'Data - P&amp;L'!$C$17*'Data - P&amp;L'!$C$54</f>
        <v>0</v>
      </c>
      <c r="L578" s="267">
        <f>(L403+L418)*'Data - P&amp;L'!$C$17*'Data - P&amp;L'!$C$54</f>
        <v>0</v>
      </c>
      <c r="M578" s="267">
        <f>(M403+M418)*'Data - P&amp;L'!$C$17*'Data - P&amp;L'!$C$54</f>
        <v>0</v>
      </c>
      <c r="N578" s="267">
        <f>(N403+N418)*'Data - P&amp;L'!$C$17*'Data - P&amp;L'!$C$54</f>
        <v>0</v>
      </c>
      <c r="O578" s="267">
        <f>(O403+O418)*'Data - P&amp;L'!$C$17*'Data - P&amp;L'!$C$54</f>
        <v>0</v>
      </c>
      <c r="P578" s="267">
        <f>(P403+P418)*'Data - P&amp;L'!$C$17*'Data - P&amp;L'!$C$54</f>
        <v>3.4325</v>
      </c>
      <c r="Q578" s="267">
        <f>(Q403+Q418)*'Data - P&amp;L'!$C$17*'Data - P&amp;L'!$C$54</f>
        <v>6.865</v>
      </c>
      <c r="R578" s="267">
        <f>(R403+R418)*'Data - P&amp;L'!$C$17*'Data - P&amp;L'!$C$54</f>
        <v>13.73</v>
      </c>
      <c r="S578" s="267">
        <f>(S403+S418)*'Data - P&amp;L'!$C$17*'Data - P&amp;L'!$C$54</f>
        <v>0</v>
      </c>
      <c r="T578" s="267">
        <f>(T403+T418)*'Data - P&amp;L'!$C$17*'Data - P&amp;L'!$C$54</f>
        <v>0</v>
      </c>
      <c r="U578" s="267">
        <f>(U403+U418)*'Data - P&amp;L'!$C$17*'Data - P&amp;L'!$C$54</f>
        <v>3.4325</v>
      </c>
      <c r="V578" s="267">
        <f>(V403+V418)*'Data - P&amp;L'!$C$17*'Data - P&amp;L'!$C$54</f>
        <v>0</v>
      </c>
      <c r="W578" s="267">
        <f>(W403+W418)*'Data - P&amp;L'!$C$17*'Data - P&amp;L'!$C$54</f>
        <v>3.4325</v>
      </c>
      <c r="X578" s="267">
        <f>(X403+X418)*'Data - P&amp;L'!$C$17*'Data - P&amp;L'!$C$54</f>
        <v>0</v>
      </c>
      <c r="Y578" s="267">
        <f>(Y403+Y418)*'Data - P&amp;L'!$C$17*'Data - P&amp;L'!$C$54</f>
        <v>3.4325</v>
      </c>
      <c r="Z578" s="267">
        <f>(Z403+Z418)*'Data - P&amp;L'!$C$17*'Data - P&amp;L'!$C$54</f>
        <v>0</v>
      </c>
      <c r="AA578" s="267">
        <f>(AA403+AA418)*'Data - P&amp;L'!$C$17*'Data - P&amp;L'!$C$54</f>
        <v>0</v>
      </c>
      <c r="AB578" s="267">
        <f>(AB403+AB418)*'Data - P&amp;L'!$C$17*'Data - P&amp;L'!$C$54</f>
        <v>0</v>
      </c>
      <c r="AC578" s="267">
        <f>(AC403+AC418)*'Data - P&amp;L'!$C$17*'Data - P&amp;L'!$C$54</f>
        <v>10.2975</v>
      </c>
      <c r="AD578" s="267">
        <f>(AD403+AD418)*'Data - P&amp;L'!$C$17*'Data - P&amp;L'!$C$54</f>
        <v>0</v>
      </c>
      <c r="AE578" s="267">
        <f>(AE403+AE418)*'Data - P&amp;L'!$C$17*'Data - P&amp;L'!$C$54</f>
        <v>0</v>
      </c>
      <c r="AF578" s="267">
        <f>(AF403+AF418)*'Data - P&amp;L'!$C$17*'Data - P&amp;L'!$C$54</f>
        <v>3.4325</v>
      </c>
      <c r="AG578" s="125">
        <f t="shared" si="133"/>
        <v>75.515</v>
      </c>
    </row>
    <row r="579" outlineLevel="1">
      <c r="A579" s="173" t="s">
        <v>549</v>
      </c>
      <c r="B579" s="267">
        <f>(B404+B419)*'Data - P&amp;L'!$C$18*'Data - P&amp;L'!$C$54</f>
        <v>6.67</v>
      </c>
      <c r="C579" s="267">
        <f>(C404+C419)*'Data - P&amp;L'!$C$18*'Data - P&amp;L'!$C$54</f>
        <v>20.01</v>
      </c>
      <c r="D579" s="267">
        <f>(D404+D419)*'Data - P&amp;L'!$C$18*'Data - P&amp;L'!$C$54</f>
        <v>0</v>
      </c>
      <c r="E579" s="267">
        <f>(E404+E419)*'Data - P&amp;L'!$C$18*'Data - P&amp;L'!$C$54</f>
        <v>6.67</v>
      </c>
      <c r="F579" s="267">
        <f>(F404+F419)*'Data - P&amp;L'!$C$18*'Data - P&amp;L'!$C$54</f>
        <v>0</v>
      </c>
      <c r="G579" s="267">
        <f>(G404+G419)*'Data - P&amp;L'!$C$18*'Data - P&amp;L'!$C$54</f>
        <v>26.68</v>
      </c>
      <c r="H579" s="267">
        <f>(H404+H419)*'Data - P&amp;L'!$C$18*'Data - P&amp;L'!$C$54</f>
        <v>0</v>
      </c>
      <c r="I579" s="267">
        <f>(I404+I419)*'Data - P&amp;L'!$C$18*'Data - P&amp;L'!$C$54</f>
        <v>0</v>
      </c>
      <c r="J579" s="267">
        <f>(J404+J419)*'Data - P&amp;L'!$C$18*'Data - P&amp;L'!$C$54</f>
        <v>0</v>
      </c>
      <c r="K579" s="267">
        <f>(K404+K419)*'Data - P&amp;L'!$C$18*'Data - P&amp;L'!$C$54</f>
        <v>0</v>
      </c>
      <c r="L579" s="267">
        <f>(L404+L419)*'Data - P&amp;L'!$C$18*'Data - P&amp;L'!$C$54</f>
        <v>0</v>
      </c>
      <c r="M579" s="267">
        <f>(M404+M419)*'Data - P&amp;L'!$C$18*'Data - P&amp;L'!$C$54</f>
        <v>0</v>
      </c>
      <c r="N579" s="267">
        <f>(N404+N419)*'Data - P&amp;L'!$C$18*'Data - P&amp;L'!$C$54</f>
        <v>0</v>
      </c>
      <c r="O579" s="267">
        <f>(O404+O419)*'Data - P&amp;L'!$C$18*'Data - P&amp;L'!$C$54</f>
        <v>0</v>
      </c>
      <c r="P579" s="267">
        <f>(P404+P419)*'Data - P&amp;L'!$C$18*'Data - P&amp;L'!$C$54</f>
        <v>6.67</v>
      </c>
      <c r="Q579" s="267">
        <f>(Q404+Q419)*'Data - P&amp;L'!$C$18*'Data - P&amp;L'!$C$54</f>
        <v>13.34</v>
      </c>
      <c r="R579" s="267">
        <f>(R404+R419)*'Data - P&amp;L'!$C$18*'Data - P&amp;L'!$C$54</f>
        <v>46.69</v>
      </c>
      <c r="S579" s="267">
        <f>(S404+S419)*'Data - P&amp;L'!$C$18*'Data - P&amp;L'!$C$54</f>
        <v>0</v>
      </c>
      <c r="T579" s="267">
        <f>(T404+T419)*'Data - P&amp;L'!$C$18*'Data - P&amp;L'!$C$54</f>
        <v>0</v>
      </c>
      <c r="U579" s="267">
        <f>(U404+U419)*'Data - P&amp;L'!$C$18*'Data - P&amp;L'!$C$54</f>
        <v>6.67</v>
      </c>
      <c r="V579" s="267">
        <f>(V404+V419)*'Data - P&amp;L'!$C$18*'Data - P&amp;L'!$C$54</f>
        <v>0</v>
      </c>
      <c r="W579" s="267">
        <f>(W404+W419)*'Data - P&amp;L'!$C$18*'Data - P&amp;L'!$C$54</f>
        <v>13.34</v>
      </c>
      <c r="X579" s="267">
        <f>(X404+X419)*'Data - P&amp;L'!$C$18*'Data - P&amp;L'!$C$54</f>
        <v>0</v>
      </c>
      <c r="Y579" s="267">
        <f>(Y404+Y419)*'Data - P&amp;L'!$C$18*'Data - P&amp;L'!$C$54</f>
        <v>13.34</v>
      </c>
      <c r="Z579" s="267">
        <f>(Z404+Z419)*'Data - P&amp;L'!$C$18*'Data - P&amp;L'!$C$54</f>
        <v>0</v>
      </c>
      <c r="AA579" s="267">
        <f>(AA404+AA419)*'Data - P&amp;L'!$C$18*'Data - P&amp;L'!$C$54</f>
        <v>0</v>
      </c>
      <c r="AB579" s="267">
        <f>(AB404+AB419)*'Data - P&amp;L'!$C$18*'Data - P&amp;L'!$C$54</f>
        <v>6.67</v>
      </c>
      <c r="AC579" s="267">
        <f>(AC404+AC419)*'Data - P&amp;L'!$C$18*'Data - P&amp;L'!$C$54</f>
        <v>20.01</v>
      </c>
      <c r="AD579" s="267">
        <f>(AD404+AD419)*'Data - P&amp;L'!$C$18*'Data - P&amp;L'!$C$54</f>
        <v>0</v>
      </c>
      <c r="AE579" s="267">
        <f>(AE404+AE419)*'Data - P&amp;L'!$C$18*'Data - P&amp;L'!$C$54</f>
        <v>0</v>
      </c>
      <c r="AF579" s="267">
        <f>(AF404+AF419)*'Data - P&amp;L'!$C$18*'Data - P&amp;L'!$C$54</f>
        <v>6.67</v>
      </c>
      <c r="AG579" s="125">
        <f t="shared" si="133"/>
        <v>193.43</v>
      </c>
    </row>
    <row r="580" outlineLevel="1">
      <c r="A580" s="282" t="s">
        <v>576</v>
      </c>
      <c r="B580" s="267">
        <f>((B391*'Data - P&amp;L'!$C$38)+(B392*'Data - P&amp;L'!$C$39))*'Data - P&amp;L'!$C$54</f>
        <v>229.845</v>
      </c>
      <c r="C580" s="267">
        <f>((C391*'Data - P&amp;L'!$C$38)+(C392*'Data - P&amp;L'!$C$39))*'Data - P&amp;L'!$C$54</f>
        <v>182.085</v>
      </c>
      <c r="D580" s="267">
        <f>((D391*'Data - P&amp;L'!$C$38)+(D392*'Data - P&amp;L'!$C$39))*'Data - P&amp;L'!$C$54</f>
        <v>164.175</v>
      </c>
      <c r="E580" s="267">
        <f>((E391*'Data - P&amp;L'!$C$38)+(E392*'Data - P&amp;L'!$C$39))*'Data - P&amp;L'!$C$54</f>
        <v>170.145</v>
      </c>
      <c r="F580" s="267">
        <f>((F391*'Data - P&amp;L'!$C$38)+(F392*'Data - P&amp;L'!$C$39))*'Data - P&amp;L'!$C$54</f>
        <v>0</v>
      </c>
      <c r="G580" s="267">
        <f>((G391*'Data - P&amp;L'!$C$38)+(G392*'Data - P&amp;L'!$C$39))*'Data - P&amp;L'!$C$54</f>
        <v>340.29</v>
      </c>
      <c r="H580" s="267">
        <f>((H391*'Data - P&amp;L'!$C$38)+(H392*'Data - P&amp;L'!$C$39))*'Data - P&amp;L'!$C$54</f>
        <v>11.94</v>
      </c>
      <c r="I580" s="267">
        <f>((I391*'Data - P&amp;L'!$C$38)+(I392*'Data - P&amp;L'!$C$39))*'Data - P&amp;L'!$C$54</f>
        <v>199.995</v>
      </c>
      <c r="J580" s="267">
        <f>((J391*'Data - P&amp;L'!$C$38)+(J392*'Data - P&amp;L'!$C$39))*'Data - P&amp;L'!$C$54</f>
        <v>29.85</v>
      </c>
      <c r="K580" s="267">
        <f>((K391*'Data - P&amp;L'!$C$38)+(K392*'Data - P&amp;L'!$C$39))*'Data - P&amp;L'!$C$54</f>
        <v>0</v>
      </c>
      <c r="L580" s="267">
        <f>((L391*'Data - P&amp;L'!$C$38)+(L392*'Data - P&amp;L'!$C$39))*'Data - P&amp;L'!$C$54</f>
        <v>101.49</v>
      </c>
      <c r="M580" s="267">
        <f>((M391*'Data - P&amp;L'!$C$38)+(M392*'Data - P&amp;L'!$C$39))*'Data - P&amp;L'!$C$54</f>
        <v>0</v>
      </c>
      <c r="N580" s="267">
        <f>((N391*'Data - P&amp;L'!$C$38)+(N392*'Data - P&amp;L'!$C$39))*'Data - P&amp;L'!$C$54</f>
        <v>65.67</v>
      </c>
      <c r="O580" s="267">
        <f>((O391*'Data - P&amp;L'!$C$38)+(O392*'Data - P&amp;L'!$C$39))*'Data - P&amp;L'!$C$54</f>
        <v>337.305</v>
      </c>
      <c r="P580" s="267">
        <f>((P391*'Data - P&amp;L'!$C$38)+(P392*'Data - P&amp;L'!$C$39))*'Data - P&amp;L'!$C$54</f>
        <v>262.68</v>
      </c>
      <c r="Q580" s="267">
        <f>((Q391*'Data - P&amp;L'!$C$38)+(Q392*'Data - P&amp;L'!$C$39))*'Data - P&amp;L'!$C$54</f>
        <v>208.95</v>
      </c>
      <c r="R580" s="267">
        <f>((R391*'Data - P&amp;L'!$C$38)+(R392*'Data - P&amp;L'!$C$39))*'Data - P&amp;L'!$C$54</f>
        <v>647.745</v>
      </c>
      <c r="S580" s="267">
        <f>((S391*'Data - P&amp;L'!$C$38)+(S392*'Data - P&amp;L'!$C$39))*'Data - P&amp;L'!$C$54</f>
        <v>68.655</v>
      </c>
      <c r="T580" s="267">
        <f>((T391*'Data - P&amp;L'!$C$38)+(T392*'Data - P&amp;L'!$C$39))*'Data - P&amp;L'!$C$54</f>
        <v>20.895</v>
      </c>
      <c r="U580" s="267">
        <f>((U391*'Data - P&amp;L'!$C$38)+(U392*'Data - P&amp;L'!$C$39))*'Data - P&amp;L'!$C$54</f>
        <v>262.68</v>
      </c>
      <c r="V580" s="267">
        <f>((V391*'Data - P&amp;L'!$C$38)+(V392*'Data - P&amp;L'!$C$39))*'Data - P&amp;L'!$C$54</f>
        <v>44.775</v>
      </c>
      <c r="W580" s="267">
        <f>((W391*'Data - P&amp;L'!$C$38)+(W392*'Data - P&amp;L'!$C$39))*'Data - P&amp;L'!$C$54</f>
        <v>56.715</v>
      </c>
      <c r="X580" s="267">
        <f>((X391*'Data - P&amp;L'!$C$38)+(X392*'Data - P&amp;L'!$C$39))*'Data - P&amp;L'!$C$54</f>
        <v>32.835</v>
      </c>
      <c r="Y580" s="267">
        <f>((Y391*'Data - P&amp;L'!$C$38)+(Y392*'Data - P&amp;L'!$C$39))*'Data - P&amp;L'!$C$54</f>
        <v>253.725</v>
      </c>
      <c r="Z580" s="267">
        <f>((Z391*'Data - P&amp;L'!$C$38)+(Z392*'Data - P&amp;L'!$C$39))*'Data - P&amp;L'!$C$54</f>
        <v>5.97</v>
      </c>
      <c r="AA580" s="267">
        <f>((AA391*'Data - P&amp;L'!$C$38)+(AA392*'Data - P&amp;L'!$C$39))*'Data - P&amp;L'!$C$54</f>
        <v>2.985</v>
      </c>
      <c r="AB580" s="267">
        <f>((AB391*'Data - P&amp;L'!$C$38)+(AB392*'Data - P&amp;L'!$C$39))*'Data - P&amp;L'!$C$54</f>
        <v>128.355</v>
      </c>
      <c r="AC580" s="267">
        <f>((AC391*'Data - P&amp;L'!$C$38)+(AC392*'Data - P&amp;L'!$C$39))*'Data - P&amp;L'!$C$54</f>
        <v>205.965</v>
      </c>
      <c r="AD580" s="267">
        <f>((AD391*'Data - P&amp;L'!$C$38)+(AD392*'Data - P&amp;L'!$C$39))*'Data - P&amp;L'!$C$54</f>
        <v>68.655</v>
      </c>
      <c r="AE580" s="267">
        <f>((AE391*'Data - P&amp;L'!$C$38)+(AE392*'Data - P&amp;L'!$C$39))*'Data - P&amp;L'!$C$54</f>
        <v>74.625</v>
      </c>
      <c r="AF580" s="267">
        <f>((AF391*'Data - P&amp;L'!$C$38)+(AF392*'Data - P&amp;L'!$C$39))*'Data - P&amp;L'!$C$54</f>
        <v>17.91</v>
      </c>
      <c r="AG580" s="125">
        <f t="shared" si="133"/>
        <v>4196.91</v>
      </c>
    </row>
    <row r="581" outlineLevel="1">
      <c r="A581" s="282" t="s">
        <v>578</v>
      </c>
      <c r="B581" s="267">
        <f>((B407*'Data - P&amp;L'!$D$38)+(B422*'Data - P&amp;L'!$D$39))*'Data - P&amp;L'!$C$54</f>
        <v>41.25625</v>
      </c>
      <c r="C581" s="267">
        <f>((C407*'Data - P&amp;L'!$D$38)+(C422*'Data - P&amp;L'!$D$39))*'Data - P&amp;L'!$C$54</f>
        <v>31.57</v>
      </c>
      <c r="D581" s="267">
        <f>((D407*'Data - P&amp;L'!$D$38)+(D422*'Data - P&amp;L'!$D$39))*'Data - P&amp;L'!$C$54</f>
        <v>27.9825</v>
      </c>
      <c r="E581" s="267">
        <f>((E407*'Data - P&amp;L'!$D$38)+(E422*'Data - P&amp;L'!$D$39))*'Data - P&amp;L'!$C$54</f>
        <v>30.86625</v>
      </c>
      <c r="F581" s="267">
        <f>((F407*'Data - P&amp;L'!$D$38)+(F422*'Data - P&amp;L'!$D$39))*'Data - P&amp;L'!$C$54</f>
        <v>0</v>
      </c>
      <c r="G581" s="267">
        <f>((G407*'Data - P&amp;L'!$D$38)+(G422*'Data - P&amp;L'!$D$39))*'Data - P&amp;L'!$C$54</f>
        <v>55.2475</v>
      </c>
      <c r="H581" s="267">
        <f>((H407*'Data - P&amp;L'!$D$38)+(H422*'Data - P&amp;L'!$D$39))*'Data - P&amp;L'!$C$54</f>
        <v>1.435</v>
      </c>
      <c r="I581" s="267">
        <f>((I407*'Data - P&amp;L'!$D$38)+(I422*'Data - P&amp;L'!$D$39))*'Data - P&amp;L'!$C$54</f>
        <v>34.79875</v>
      </c>
      <c r="J581" s="267">
        <f>((J407*'Data - P&amp;L'!$D$38)+(J422*'Data - P&amp;L'!$D$39))*'Data - P&amp;L'!$C$54</f>
        <v>6.09875</v>
      </c>
      <c r="K581" s="267">
        <f>((K407*'Data - P&amp;L'!$D$38)+(K422*'Data - P&amp;L'!$D$39))*'Data - P&amp;L'!$C$54</f>
        <v>0</v>
      </c>
      <c r="L581" s="267">
        <f>((L407*'Data - P&amp;L'!$D$38)+(L422*'Data - P&amp;L'!$D$39))*'Data - P&amp;L'!$C$54</f>
        <v>20.45</v>
      </c>
      <c r="M581" s="267">
        <f>((M407*'Data - P&amp;L'!$D$38)+(M422*'Data - P&amp;L'!$D$39))*'Data - P&amp;L'!$C$54</f>
        <v>0</v>
      </c>
      <c r="N581" s="267">
        <f>((N407*'Data - P&amp;L'!$D$38)+(N422*'Data - P&amp;L'!$D$39))*'Data - P&amp;L'!$C$54</f>
        <v>7.895</v>
      </c>
      <c r="O581" s="267">
        <f>((O407*'Data - P&amp;L'!$D$38)+(O422*'Data - P&amp;L'!$D$39))*'Data - P&amp;L'!$C$54</f>
        <v>64.575</v>
      </c>
      <c r="P581" s="267">
        <f>((P407*'Data - P&amp;L'!$D$38)+(P422*'Data - P&amp;L'!$D$39))*'Data - P&amp;L'!$C$54</f>
        <v>53.095</v>
      </c>
      <c r="Q581" s="267">
        <f>((Q407*'Data - P&amp;L'!$D$38)+(Q422*'Data - P&amp;L'!$D$39))*'Data - P&amp;L'!$C$54</f>
        <v>48.0825</v>
      </c>
      <c r="R581" s="267">
        <f>((R407*'Data - P&amp;L'!$D$38)+(R422*'Data - P&amp;L'!$D$39))*'Data - P&amp;L'!$C$54</f>
        <v>127.72</v>
      </c>
      <c r="S581" s="267">
        <f>((S407*'Data - P&amp;L'!$D$38)+(S422*'Data - P&amp;L'!$D$39))*'Data - P&amp;L'!$C$54</f>
        <v>11.12125</v>
      </c>
      <c r="T581" s="267">
        <f>((T407*'Data - P&amp;L'!$D$38)+(T422*'Data - P&amp;L'!$D$39))*'Data - P&amp;L'!$C$54</f>
        <v>5.38125</v>
      </c>
      <c r="U581" s="267">
        <f>((U407*'Data - P&amp;L'!$D$38)+(U422*'Data - P&amp;L'!$D$39))*'Data - P&amp;L'!$C$54</f>
        <v>48.79</v>
      </c>
      <c r="V581" s="267">
        <f>((V407*'Data - P&amp;L'!$D$38)+(V422*'Data - P&amp;L'!$D$39))*'Data - P&amp;L'!$C$54</f>
        <v>7.175</v>
      </c>
      <c r="W581" s="267">
        <f>((W407*'Data - P&amp;L'!$D$38)+(W422*'Data - P&amp;L'!$D$39))*'Data - P&amp;L'!$C$54</f>
        <v>11.83875</v>
      </c>
      <c r="X581" s="267">
        <f>((X407*'Data - P&amp;L'!$D$38)+(X422*'Data - P&amp;L'!$D$39))*'Data - P&amp;L'!$C$54</f>
        <v>6.09875</v>
      </c>
      <c r="Y581" s="267">
        <f>((Y407*'Data - P&amp;L'!$D$38)+(Y422*'Data - P&amp;L'!$D$39))*'Data - P&amp;L'!$C$54</f>
        <v>55.25</v>
      </c>
      <c r="Z581" s="267">
        <f>((Z407*'Data - P&amp;L'!$D$38)+(Z422*'Data - P&amp;L'!$D$39))*'Data - P&amp;L'!$C$54</f>
        <v>0.7175</v>
      </c>
      <c r="AA581" s="267">
        <f>((AA407*'Data - P&amp;L'!$D$38)+(AA422*'Data - P&amp;L'!$D$39))*'Data - P&amp;L'!$C$54</f>
        <v>0</v>
      </c>
      <c r="AB581" s="267">
        <f>((AB407*'Data - P&amp;L'!$D$38)+(AB422*'Data - P&amp;L'!$D$39))*'Data - P&amp;L'!$C$54</f>
        <v>26.18875</v>
      </c>
      <c r="AC581" s="267">
        <f>((AC407*'Data - P&amp;L'!$D$38)+(AC422*'Data - P&amp;L'!$D$39))*'Data - P&amp;L'!$C$54</f>
        <v>37.31375</v>
      </c>
      <c r="AD581" s="267">
        <f>((AD407*'Data - P&amp;L'!$D$38)+(AD422*'Data - P&amp;L'!$D$39))*'Data - P&amp;L'!$C$54</f>
        <v>12.9175</v>
      </c>
      <c r="AE581" s="267">
        <f>((AE407*'Data - P&amp;L'!$D$38)+(AE422*'Data - P&amp;L'!$D$39))*'Data - P&amp;L'!$C$54</f>
        <v>14.70875</v>
      </c>
      <c r="AF581" s="267">
        <f>((AF407*'Data - P&amp;L'!$D$38)+(AF422*'Data - P&amp;L'!$D$39))*'Data - P&amp;L'!$C$54</f>
        <v>2.51125</v>
      </c>
      <c r="AG581" s="125">
        <f t="shared" si="133"/>
        <v>791.085</v>
      </c>
    </row>
    <row r="582" outlineLevel="1">
      <c r="A582" s="283" t="s">
        <v>586</v>
      </c>
      <c r="B582" s="267">
        <f>(B424*'Data - P&amp;L'!$R$3)+(B425*'Data - P&amp;L'!$R$4)</f>
        <v>1230</v>
      </c>
      <c r="C582" s="267">
        <f>(C424*'Data - P&amp;L'!$R$3)+(C425*'Data - P&amp;L'!$R$4)</f>
        <v>945</v>
      </c>
      <c r="D582" s="267">
        <f>(D424*'Data - P&amp;L'!$R$3)+(D425*'Data - P&amp;L'!$R$4)</f>
        <v>840</v>
      </c>
      <c r="E582" s="267">
        <f>(E424*'Data - P&amp;L'!$R$3)+(E425*'Data - P&amp;L'!$R$4)</f>
        <v>1050</v>
      </c>
      <c r="F582" s="267">
        <f>(F424*'Data - P&amp;L'!$R$3)+(F425*'Data - P&amp;L'!$R$4)</f>
        <v>0</v>
      </c>
      <c r="G582" s="267">
        <f>(G424*'Data - P&amp;L'!$R$3)+(G425*'Data - P&amp;L'!$R$4)</f>
        <v>1845</v>
      </c>
      <c r="H582" s="267">
        <f>(H424*'Data - P&amp;L'!$R$3)+(H425*'Data - P&amp;L'!$R$4)</f>
        <v>75</v>
      </c>
      <c r="I582" s="267">
        <f>(I424*'Data - P&amp;L'!$R$3)+(I425*'Data - P&amp;L'!$R$4)</f>
        <v>1080</v>
      </c>
      <c r="J582" s="267">
        <f>(J424*'Data - P&amp;L'!$R$3)+(J425*'Data - P&amp;L'!$R$4)</f>
        <v>150</v>
      </c>
      <c r="K582" s="267">
        <f>(K424*'Data - P&amp;L'!$R$3)+(K425*'Data - P&amp;L'!$R$4)</f>
        <v>0</v>
      </c>
      <c r="L582" s="267">
        <f>(L424*'Data - P&amp;L'!$R$3)+(L425*'Data - P&amp;L'!$R$4)</f>
        <v>520</v>
      </c>
      <c r="M582" s="267">
        <f>(M424*'Data - P&amp;L'!$R$3)+(M425*'Data - P&amp;L'!$R$4)</f>
        <v>0</v>
      </c>
      <c r="N582" s="267">
        <f>(N424*'Data - P&amp;L'!$R$3)+(N425*'Data - P&amp;L'!$R$4)</f>
        <v>375</v>
      </c>
      <c r="O582" s="267">
        <f>(O424*'Data - P&amp;L'!$R$3)+(O425*'Data - P&amp;L'!$R$4)</f>
        <v>1785</v>
      </c>
      <c r="P582" s="267">
        <f>(P424*'Data - P&amp;L'!$R$3)+(P425*'Data - P&amp;L'!$R$4)</f>
        <v>1350</v>
      </c>
      <c r="Q582" s="267">
        <f>(Q424*'Data - P&amp;L'!$R$3)+(Q425*'Data - P&amp;L'!$R$4)</f>
        <v>1255</v>
      </c>
      <c r="R582" s="267">
        <f>(R424*'Data - P&amp;L'!$R$3)+(R425*'Data - P&amp;L'!$R$4)</f>
        <v>3450</v>
      </c>
      <c r="S582" s="267">
        <f>(S424*'Data - P&amp;L'!$R$3)+(S425*'Data - P&amp;L'!$R$4)</f>
        <v>345</v>
      </c>
      <c r="T582" s="267">
        <f>(T424*'Data - P&amp;L'!$R$3)+(T425*'Data - P&amp;L'!$R$4)</f>
        <v>105</v>
      </c>
      <c r="U582" s="267">
        <f>(U424*'Data - P&amp;L'!$R$3)+(U425*'Data - P&amp;L'!$R$4)</f>
        <v>1350</v>
      </c>
      <c r="V582" s="267">
        <f>(V424*'Data - P&amp;L'!$R$3)+(V425*'Data - P&amp;L'!$R$4)</f>
        <v>225</v>
      </c>
      <c r="W582" s="267">
        <f>(W424*'Data - P&amp;L'!$R$3)+(W425*'Data - P&amp;L'!$R$4)</f>
        <v>330</v>
      </c>
      <c r="X582" s="267">
        <f>(X424*'Data - P&amp;L'!$R$3)+(X425*'Data - P&amp;L'!$R$4)</f>
        <v>165</v>
      </c>
      <c r="Y582" s="267">
        <f>(Y424*'Data - P&amp;L'!$R$3)+(Y425*'Data - P&amp;L'!$R$4)</f>
        <v>1270</v>
      </c>
      <c r="Z582" s="267">
        <f>(Z424*'Data - P&amp;L'!$R$3)+(Z425*'Data - P&amp;L'!$R$4)</f>
        <v>30</v>
      </c>
      <c r="AA582" s="267">
        <f>(AA424*'Data - P&amp;L'!$R$3)+(AA425*'Data - P&amp;L'!$R$4)</f>
        <v>15</v>
      </c>
      <c r="AB582" s="267">
        <f>(AB424*'Data - P&amp;L'!$R$3)+(AB425*'Data - P&amp;L'!$R$4)</f>
        <v>690</v>
      </c>
      <c r="AC582" s="267">
        <f>(AC424*'Data - P&amp;L'!$R$3)+(AC425*'Data - P&amp;L'!$R$4)</f>
        <v>1245</v>
      </c>
      <c r="AD582" s="267">
        <f>(AD424*'Data - P&amp;L'!$R$3)+(AD425*'Data - P&amp;L'!$R$4)</f>
        <v>355</v>
      </c>
      <c r="AE582" s="267">
        <f>(AE424*'Data - P&amp;L'!$R$3)+(AE425*'Data - P&amp;L'!$R$4)</f>
        <v>390</v>
      </c>
      <c r="AF582" s="267">
        <f>(AF424*'Data - P&amp;L'!$R$3)+(AF425*'Data - P&amp;L'!$R$4)</f>
        <v>105</v>
      </c>
      <c r="AG582" s="125">
        <f t="shared" si="133"/>
        <v>22570</v>
      </c>
    </row>
    <row r="583" outlineLevel="1">
      <c r="A583" s="283" t="s">
        <v>587</v>
      </c>
      <c r="B583" s="267">
        <f t="shared" ref="B583:AF583" si="136">B430+B435</f>
        <v>20170.92</v>
      </c>
      <c r="C583" s="267">
        <f t="shared" si="136"/>
        <v>16150.83</v>
      </c>
      <c r="D583" s="267">
        <f t="shared" si="136"/>
        <v>14056.82</v>
      </c>
      <c r="E583" s="267">
        <f t="shared" si="136"/>
        <v>15208.56</v>
      </c>
      <c r="F583" s="267">
        <f t="shared" si="136"/>
        <v>0</v>
      </c>
      <c r="G583" s="267">
        <f t="shared" si="136"/>
        <v>31467.89</v>
      </c>
      <c r="H583" s="267">
        <f t="shared" si="136"/>
        <v>1218.44</v>
      </c>
      <c r="I583" s="267">
        <f t="shared" si="136"/>
        <v>17593.75</v>
      </c>
      <c r="J583" s="267">
        <f t="shared" si="136"/>
        <v>2591.53</v>
      </c>
      <c r="K583" s="267">
        <f t="shared" si="136"/>
        <v>0</v>
      </c>
      <c r="L583" s="267">
        <f t="shared" si="136"/>
        <v>9826.6</v>
      </c>
      <c r="M583" s="267">
        <f t="shared" si="136"/>
        <v>0</v>
      </c>
      <c r="N583" s="267">
        <f t="shared" si="136"/>
        <v>5762.9</v>
      </c>
      <c r="O583" s="267">
        <f t="shared" si="136"/>
        <v>30225.23</v>
      </c>
      <c r="P583" s="267">
        <f t="shared" si="136"/>
        <v>23261.01</v>
      </c>
      <c r="Q583" s="267">
        <f t="shared" si="136"/>
        <v>19151.32</v>
      </c>
      <c r="R583" s="267">
        <f t="shared" si="136"/>
        <v>57981</v>
      </c>
      <c r="S583" s="267">
        <f t="shared" si="136"/>
        <v>6094.25</v>
      </c>
      <c r="T583" s="267">
        <f t="shared" si="136"/>
        <v>1973.66</v>
      </c>
      <c r="U583" s="267">
        <f t="shared" si="136"/>
        <v>23418.26</v>
      </c>
      <c r="V583" s="267">
        <f t="shared" si="136"/>
        <v>4446.27</v>
      </c>
      <c r="W583" s="267">
        <f t="shared" si="136"/>
        <v>5450.72</v>
      </c>
      <c r="X583" s="267">
        <f t="shared" si="136"/>
        <v>2558.08</v>
      </c>
      <c r="Y583" s="267">
        <f t="shared" si="136"/>
        <v>23226.08</v>
      </c>
      <c r="Z583" s="267">
        <f t="shared" si="136"/>
        <v>629.5</v>
      </c>
      <c r="AA583" s="267">
        <f t="shared" si="136"/>
        <v>364.17</v>
      </c>
      <c r="AB583" s="267">
        <f t="shared" si="136"/>
        <v>12047.76</v>
      </c>
      <c r="AC583" s="267">
        <f t="shared" si="136"/>
        <v>18409.47</v>
      </c>
      <c r="AD583" s="267">
        <f t="shared" si="136"/>
        <v>5890.28</v>
      </c>
      <c r="AE583" s="267">
        <f t="shared" si="136"/>
        <v>6708.31</v>
      </c>
      <c r="AF583" s="267">
        <f t="shared" si="136"/>
        <v>1746.22</v>
      </c>
      <c r="AG583" s="125">
        <f t="shared" si="133"/>
        <v>377629.83</v>
      </c>
    </row>
    <row r="584">
      <c r="A584" s="254" t="s">
        <v>588</v>
      </c>
      <c r="B584" s="281">
        <f t="shared" ref="B584:AF584" si="137">sum(B585:B599)-B602</f>
        <v>0</v>
      </c>
      <c r="C584" s="281">
        <f t="shared" si="137"/>
        <v>-329.8565</v>
      </c>
      <c r="D584" s="281">
        <f t="shared" si="137"/>
        <v>-212.966</v>
      </c>
      <c r="E584" s="281">
        <f t="shared" si="137"/>
        <v>-276.272</v>
      </c>
      <c r="F584" s="281">
        <f t="shared" si="137"/>
        <v>0</v>
      </c>
      <c r="G584" s="281">
        <f t="shared" si="137"/>
        <v>-572.8565</v>
      </c>
      <c r="H584" s="281">
        <f t="shared" si="137"/>
        <v>-500</v>
      </c>
      <c r="I584" s="281">
        <f t="shared" si="137"/>
        <v>-2369.5425</v>
      </c>
      <c r="J584" s="281">
        <f t="shared" si="137"/>
        <v>-180.7885</v>
      </c>
      <c r="K584" s="281">
        <f t="shared" si="137"/>
        <v>-40</v>
      </c>
      <c r="L584" s="281">
        <f t="shared" si="137"/>
        <v>0</v>
      </c>
      <c r="M584" s="281">
        <f t="shared" si="137"/>
        <v>0</v>
      </c>
      <c r="N584" s="281">
        <f t="shared" si="137"/>
        <v>-247.842</v>
      </c>
      <c r="O584" s="281">
        <f t="shared" si="137"/>
        <v>-1623.6755</v>
      </c>
      <c r="P584" s="281">
        <f t="shared" si="137"/>
        <v>-189.349</v>
      </c>
      <c r="Q584" s="281">
        <f t="shared" si="137"/>
        <v>-3270</v>
      </c>
      <c r="R584" s="281">
        <f t="shared" si="137"/>
        <v>-559.749</v>
      </c>
      <c r="S584" s="281">
        <f t="shared" si="137"/>
        <v>0</v>
      </c>
      <c r="T584" s="281">
        <f t="shared" si="137"/>
        <v>0</v>
      </c>
      <c r="U584" s="281">
        <f t="shared" si="137"/>
        <v>0</v>
      </c>
      <c r="V584" s="281">
        <f t="shared" si="137"/>
        <v>-580.608</v>
      </c>
      <c r="W584" s="281">
        <f t="shared" si="137"/>
        <v>-1881.5305</v>
      </c>
      <c r="X584" s="281">
        <f t="shared" si="137"/>
        <v>-194.2825</v>
      </c>
      <c r="Y584" s="281">
        <f t="shared" si="137"/>
        <v>-300.601</v>
      </c>
      <c r="Z584" s="281">
        <f t="shared" si="137"/>
        <v>0</v>
      </c>
      <c r="AA584" s="281">
        <f t="shared" si="137"/>
        <v>0</v>
      </c>
      <c r="AB584" s="281">
        <f t="shared" si="137"/>
        <v>-56.2355</v>
      </c>
      <c r="AC584" s="281">
        <f t="shared" si="137"/>
        <v>-55</v>
      </c>
      <c r="AD584" s="281">
        <f t="shared" si="137"/>
        <v>-8947.7225</v>
      </c>
      <c r="AE584" s="281">
        <f t="shared" si="137"/>
        <v>-4213.457</v>
      </c>
      <c r="AF584" s="281">
        <f t="shared" si="137"/>
        <v>-2277.8895</v>
      </c>
      <c r="AG584" s="125">
        <f t="shared" si="133"/>
        <v>-28880.224</v>
      </c>
    </row>
    <row r="585" outlineLevel="1">
      <c r="A585" s="173" t="s">
        <v>569</v>
      </c>
      <c r="B585" s="267">
        <f>B469*'Data - P&amp;L'!$C$3*'Data - P&amp;L'!$C$55</f>
        <v>0</v>
      </c>
      <c r="C585" s="267">
        <f>C469*'Data - P&amp;L'!$C$3*'Data - P&amp;L'!$C$55</f>
        <v>0</v>
      </c>
      <c r="D585" s="267">
        <f>D469*'Data - P&amp;L'!$C$3*'Data - P&amp;L'!$C$55</f>
        <v>0</v>
      </c>
      <c r="E585" s="267">
        <f>E469*'Data - P&amp;L'!$C$3*'Data - P&amp;L'!$C$55</f>
        <v>0</v>
      </c>
      <c r="F585" s="267">
        <f>F469*'Data - P&amp;L'!$C$3*'Data - P&amp;L'!$C$55</f>
        <v>0</v>
      </c>
      <c r="G585" s="267">
        <f>G469*'Data - P&amp;L'!$C$3*'Data - P&amp;L'!$C$55</f>
        <v>50.322</v>
      </c>
      <c r="H585" s="267">
        <f>H469*'Data - P&amp;L'!$C$3*'Data - P&amp;L'!$C$55</f>
        <v>0</v>
      </c>
      <c r="I585" s="267">
        <f>I469*'Data - P&amp;L'!$C$3*'Data - P&amp;L'!$C$55</f>
        <v>16.774</v>
      </c>
      <c r="J585" s="267">
        <f>J469*'Data - P&amp;L'!$C$3*'Data - P&amp;L'!$C$55</f>
        <v>25.161</v>
      </c>
      <c r="K585" s="267">
        <f>K469*'Data - P&amp;L'!$C$3*'Data - P&amp;L'!$C$55</f>
        <v>0</v>
      </c>
      <c r="L585" s="267">
        <f>L469*'Data - P&amp;L'!$C$3*'Data - P&amp;L'!$C$55</f>
        <v>0</v>
      </c>
      <c r="M585" s="267">
        <f>M469*'Data - P&amp;L'!$C$3*'Data - P&amp;L'!$C$55</f>
        <v>0</v>
      </c>
      <c r="N585" s="267">
        <f>N469*'Data - P&amp;L'!$C$3*'Data - P&amp;L'!$C$55</f>
        <v>41.935</v>
      </c>
      <c r="O585" s="267">
        <f>O469*'Data - P&amp;L'!$C$3*'Data - P&amp;L'!$C$55</f>
        <v>0</v>
      </c>
      <c r="P585" s="267">
        <f>P469*'Data - P&amp;L'!$C$3*'Data - P&amp;L'!$C$55</f>
        <v>8.387</v>
      </c>
      <c r="Q585" s="267">
        <f>Q469*'Data - P&amp;L'!$C$3*'Data - P&amp;L'!$C$55</f>
        <v>0</v>
      </c>
      <c r="R585" s="267">
        <f>R469*'Data - P&amp;L'!$C$3*'Data - P&amp;L'!$C$55</f>
        <v>0</v>
      </c>
      <c r="S585" s="267">
        <f>S469*'Data - P&amp;L'!$C$3*'Data - P&amp;L'!$C$55</f>
        <v>0</v>
      </c>
      <c r="T585" s="267">
        <f>T469*'Data - P&amp;L'!$C$3*'Data - P&amp;L'!$C$55</f>
        <v>0</v>
      </c>
      <c r="U585" s="267">
        <f>U469*'Data - P&amp;L'!$C$3*'Data - P&amp;L'!$C$55</f>
        <v>0</v>
      </c>
      <c r="V585" s="267">
        <f>V469*'Data - P&amp;L'!$C$3*'Data - P&amp;L'!$C$55</f>
        <v>0</v>
      </c>
      <c r="W585" s="267">
        <f>W469*'Data - P&amp;L'!$C$3*'Data - P&amp;L'!$C$55</f>
        <v>0</v>
      </c>
      <c r="X585" s="267">
        <f>X469*'Data - P&amp;L'!$C$3*'Data - P&amp;L'!$C$55</f>
        <v>0</v>
      </c>
      <c r="Y585" s="267">
        <f>Y469*'Data - P&amp;L'!$C$3*'Data - P&amp;L'!$C$55</f>
        <v>0</v>
      </c>
      <c r="Z585" s="267">
        <f>Z469*'Data - P&amp;L'!$C$3*'Data - P&amp;L'!$C$55</f>
        <v>0</v>
      </c>
      <c r="AA585" s="267">
        <f>AA469*'Data - P&amp;L'!$C$3*'Data - P&amp;L'!$C$55</f>
        <v>0</v>
      </c>
      <c r="AB585" s="267">
        <f>AB469*'Data - P&amp;L'!$C$3*'Data - P&amp;L'!$C$55</f>
        <v>8.387</v>
      </c>
      <c r="AC585" s="267">
        <f>AC469*'Data - P&amp;L'!$C$3*'Data - P&amp;L'!$C$55</f>
        <v>0</v>
      </c>
      <c r="AD585" s="267">
        <f>AD469*'Data - P&amp;L'!$C$3*'Data - P&amp;L'!$C$55</f>
        <v>0</v>
      </c>
      <c r="AE585" s="267">
        <f>AE469*'Data - P&amp;L'!$C$3*'Data - P&amp;L'!$C$55</f>
        <v>0</v>
      </c>
      <c r="AF585" s="267">
        <f>AF469*'Data - P&amp;L'!$C$3*'Data - P&amp;L'!$C$55</f>
        <v>0</v>
      </c>
      <c r="AG585" s="125">
        <f t="shared" si="133"/>
        <v>150.966</v>
      </c>
    </row>
    <row r="586" outlineLevel="1">
      <c r="A586" s="173" t="s">
        <v>570</v>
      </c>
      <c r="B586" s="267">
        <f>B470*'Data - P&amp;L'!$C$4*'Data - P&amp;L'!$C$55</f>
        <v>0</v>
      </c>
      <c r="C586" s="267">
        <f>C470*'Data - P&amp;L'!$C$4*'Data - P&amp;L'!$C$55</f>
        <v>0</v>
      </c>
      <c r="D586" s="267">
        <f>D470*'Data - P&amp;L'!$C$4*'Data - P&amp;L'!$C$55</f>
        <v>9.558</v>
      </c>
      <c r="E586" s="267">
        <f>E470*'Data - P&amp;L'!$C$4*'Data - P&amp;L'!$C$55</f>
        <v>38.232</v>
      </c>
      <c r="F586" s="267">
        <f>F470*'Data - P&amp;L'!$C$4*'Data - P&amp;L'!$C$55</f>
        <v>0</v>
      </c>
      <c r="G586" s="267">
        <f>G470*'Data - P&amp;L'!$C$4*'Data - P&amp;L'!$C$55</f>
        <v>76.464</v>
      </c>
      <c r="H586" s="267">
        <f>H470*'Data - P&amp;L'!$C$4*'Data - P&amp;L'!$C$55</f>
        <v>0</v>
      </c>
      <c r="I586" s="267">
        <f>I470*'Data - P&amp;L'!$C$4*'Data - P&amp;L'!$C$55</f>
        <v>66.906</v>
      </c>
      <c r="J586" s="267">
        <f>J470*'Data - P&amp;L'!$C$4*'Data - P&amp;L'!$C$55</f>
        <v>19.116</v>
      </c>
      <c r="K586" s="267">
        <f>K470*'Data - P&amp;L'!$C$4*'Data - P&amp;L'!$C$55</f>
        <v>0</v>
      </c>
      <c r="L586" s="267">
        <f>L470*'Data - P&amp;L'!$C$4*'Data - P&amp;L'!$C$55</f>
        <v>0</v>
      </c>
      <c r="M586" s="267">
        <f>M470*'Data - P&amp;L'!$C$4*'Data - P&amp;L'!$C$55</f>
        <v>0</v>
      </c>
      <c r="N586" s="267">
        <f>N470*'Data - P&amp;L'!$C$4*'Data - P&amp;L'!$C$55</f>
        <v>57.348</v>
      </c>
      <c r="O586" s="267">
        <f>O470*'Data - P&amp;L'!$C$4*'Data - P&amp;L'!$C$55</f>
        <v>0</v>
      </c>
      <c r="P586" s="267">
        <f>P470*'Data - P&amp;L'!$C$4*'Data - P&amp;L'!$C$55</f>
        <v>19.116</v>
      </c>
      <c r="Q586" s="267">
        <f>Q470*'Data - P&amp;L'!$C$4*'Data - P&amp;L'!$C$55</f>
        <v>0</v>
      </c>
      <c r="R586" s="267">
        <f>R470*'Data - P&amp;L'!$C$4*'Data - P&amp;L'!$C$55</f>
        <v>0</v>
      </c>
      <c r="S586" s="267">
        <f>S470*'Data - P&amp;L'!$C$4*'Data - P&amp;L'!$C$55</f>
        <v>0</v>
      </c>
      <c r="T586" s="267">
        <f>T470*'Data - P&amp;L'!$C$4*'Data - P&amp;L'!$C$55</f>
        <v>0</v>
      </c>
      <c r="U586" s="267">
        <f>U470*'Data - P&amp;L'!$C$4*'Data - P&amp;L'!$C$55</f>
        <v>0</v>
      </c>
      <c r="V586" s="267">
        <f>V470*'Data - P&amp;L'!$C$4*'Data - P&amp;L'!$C$55</f>
        <v>0</v>
      </c>
      <c r="W586" s="267">
        <f>W470*'Data - P&amp;L'!$C$4*'Data - P&amp;L'!$C$55</f>
        <v>0</v>
      </c>
      <c r="X586" s="267">
        <f>X470*'Data - P&amp;L'!$C$4*'Data - P&amp;L'!$C$55</f>
        <v>0</v>
      </c>
      <c r="Y586" s="267">
        <f>Y470*'Data - P&amp;L'!$C$4*'Data - P&amp;L'!$C$55</f>
        <v>0</v>
      </c>
      <c r="Z586" s="267">
        <f>Z470*'Data - P&amp;L'!$C$4*'Data - P&amp;L'!$C$55</f>
        <v>0</v>
      </c>
      <c r="AA586" s="267">
        <f>AA470*'Data - P&amp;L'!$C$4*'Data - P&amp;L'!$C$55</f>
        <v>0</v>
      </c>
      <c r="AB586" s="267">
        <f>AB470*'Data - P&amp;L'!$C$4*'Data - P&amp;L'!$C$55</f>
        <v>86.022</v>
      </c>
      <c r="AC586" s="267">
        <f>AC470*'Data - P&amp;L'!$C$4*'Data - P&amp;L'!$C$55</f>
        <v>0</v>
      </c>
      <c r="AD586" s="267">
        <f>AD470*'Data - P&amp;L'!$C$4*'Data - P&amp;L'!$C$55</f>
        <v>0</v>
      </c>
      <c r="AE586" s="267">
        <f>AE470*'Data - P&amp;L'!$C$4*'Data - P&amp;L'!$C$55</f>
        <v>0</v>
      </c>
      <c r="AF586" s="267">
        <f>AF470*'Data - P&amp;L'!$C$4*'Data - P&amp;L'!$C$55</f>
        <v>0</v>
      </c>
      <c r="AG586" s="125">
        <f t="shared" si="133"/>
        <v>372.762</v>
      </c>
    </row>
    <row r="587" outlineLevel="1">
      <c r="A587" s="173" t="s">
        <v>541</v>
      </c>
      <c r="B587" s="267">
        <f>(B444+B459)*'Data - P&amp;L'!$C$15*'Data - P&amp;L'!$C$55</f>
        <v>0</v>
      </c>
      <c r="C587" s="267">
        <f>(C444+C459)*'Data - P&amp;L'!$C$15*'Data - P&amp;L'!$C$55</f>
        <v>0</v>
      </c>
      <c r="D587" s="267">
        <f>(D444+D459)*'Data - P&amp;L'!$C$15*'Data - P&amp;L'!$C$55</f>
        <v>0</v>
      </c>
      <c r="E587" s="267">
        <f>(E444+E459)*'Data - P&amp;L'!$C$15*'Data - P&amp;L'!$C$55</f>
        <v>0</v>
      </c>
      <c r="F587" s="267">
        <f>(F444+F459)*'Data - P&amp;L'!$C$15*'Data - P&amp;L'!$C$55</f>
        <v>0</v>
      </c>
      <c r="G587" s="267">
        <f>(G444+G459)*'Data - P&amp;L'!$C$15*'Data - P&amp;L'!$C$55</f>
        <v>0</v>
      </c>
      <c r="H587" s="267">
        <f>(H444+H459)*'Data - P&amp;L'!$C$15*'Data - P&amp;L'!$C$55</f>
        <v>0</v>
      </c>
      <c r="I587" s="267">
        <f>(I444+I459)*'Data - P&amp;L'!$C$15*'Data - P&amp;L'!$C$55</f>
        <v>8.79</v>
      </c>
      <c r="J587" s="267">
        <f>(J444+J459)*'Data - P&amp;L'!$C$15*'Data - P&amp;L'!$C$55</f>
        <v>8.79</v>
      </c>
      <c r="K587" s="267">
        <f>(K444+K459)*'Data - P&amp;L'!$C$15*'Data - P&amp;L'!$C$55</f>
        <v>0</v>
      </c>
      <c r="L587" s="267">
        <f>(L444+L459)*'Data - P&amp;L'!$C$15*'Data - P&amp;L'!$C$55</f>
        <v>0</v>
      </c>
      <c r="M587" s="267">
        <f>(M444+M459)*'Data - P&amp;L'!$C$15*'Data - P&amp;L'!$C$55</f>
        <v>0</v>
      </c>
      <c r="N587" s="267">
        <f>(N444+N459)*'Data - P&amp;L'!$C$15*'Data - P&amp;L'!$C$55</f>
        <v>0</v>
      </c>
      <c r="O587" s="267">
        <f>(O444+O459)*'Data - P&amp;L'!$C$15*'Data - P&amp;L'!$C$55</f>
        <v>0</v>
      </c>
      <c r="P587" s="267">
        <f>(P444+P459)*'Data - P&amp;L'!$C$15*'Data - P&amp;L'!$C$55</f>
        <v>8.79</v>
      </c>
      <c r="Q587" s="267">
        <f>(Q444+Q459)*'Data - P&amp;L'!$C$15*'Data - P&amp;L'!$C$55</f>
        <v>0</v>
      </c>
      <c r="R587" s="267">
        <f>(R444+R459)*'Data - P&amp;L'!$C$15*'Data - P&amp;L'!$C$55</f>
        <v>0</v>
      </c>
      <c r="S587" s="267">
        <f>(S444+S459)*'Data - P&amp;L'!$C$15*'Data - P&amp;L'!$C$55</f>
        <v>0</v>
      </c>
      <c r="T587" s="267">
        <f>(T444+T459)*'Data - P&amp;L'!$C$15*'Data - P&amp;L'!$C$55</f>
        <v>0</v>
      </c>
      <c r="U587" s="267">
        <f>(U444+U459)*'Data - P&amp;L'!$C$15*'Data - P&amp;L'!$C$55</f>
        <v>0</v>
      </c>
      <c r="V587" s="267">
        <f>(V444+V459)*'Data - P&amp;L'!$C$15*'Data - P&amp;L'!$C$55</f>
        <v>0</v>
      </c>
      <c r="W587" s="267">
        <f>(W444+W459)*'Data - P&amp;L'!$C$15*'Data - P&amp;L'!$C$55</f>
        <v>0</v>
      </c>
      <c r="X587" s="267">
        <f>(X444+X459)*'Data - P&amp;L'!$C$15*'Data - P&amp;L'!$C$55</f>
        <v>0</v>
      </c>
      <c r="Y587" s="267">
        <f>(Y444+Y459)*'Data - P&amp;L'!$C$15*'Data - P&amp;L'!$C$55</f>
        <v>0</v>
      </c>
      <c r="Z587" s="267">
        <f>(Z444+Z459)*'Data - P&amp;L'!$C$15*'Data - P&amp;L'!$C$55</f>
        <v>0</v>
      </c>
      <c r="AA587" s="267">
        <f>(AA444+AA459)*'Data - P&amp;L'!$C$15*'Data - P&amp;L'!$C$55</f>
        <v>0</v>
      </c>
      <c r="AB587" s="267">
        <f>(AB444+AB459)*'Data - P&amp;L'!$C$15*'Data - P&amp;L'!$C$55</f>
        <v>8.79</v>
      </c>
      <c r="AC587" s="267">
        <f>(AC444+AC459)*'Data - P&amp;L'!$C$15*'Data - P&amp;L'!$C$55</f>
        <v>0</v>
      </c>
      <c r="AD587" s="267">
        <f>(AD444+AD459)*'Data - P&amp;L'!$C$15*'Data - P&amp;L'!$C$55</f>
        <v>0</v>
      </c>
      <c r="AE587" s="267">
        <f>(AE444+AE459)*'Data - P&amp;L'!$C$15*'Data - P&amp;L'!$C$55</f>
        <v>0</v>
      </c>
      <c r="AF587" s="267">
        <f>(AF444+AF459)*'Data - P&amp;L'!$C$15*'Data - P&amp;L'!$C$55</f>
        <v>0</v>
      </c>
      <c r="AG587" s="125">
        <f t="shared" si="133"/>
        <v>35.16</v>
      </c>
    </row>
    <row r="588" outlineLevel="1">
      <c r="A588" s="173" t="s">
        <v>542</v>
      </c>
      <c r="B588" s="267">
        <f>(B445+B460)*'Data - P&amp;L'!$C$16*'Data - P&amp;L'!$C$55</f>
        <v>0</v>
      </c>
      <c r="C588" s="267">
        <f>(C445+C460)*'Data - P&amp;L'!$C$16*'Data - P&amp;L'!$C$55</f>
        <v>0</v>
      </c>
      <c r="D588" s="267">
        <f>(D445+D460)*'Data - P&amp;L'!$C$16*'Data - P&amp;L'!$C$55</f>
        <v>0</v>
      </c>
      <c r="E588" s="267">
        <f>(E445+E460)*'Data - P&amp;L'!$C$16*'Data - P&amp;L'!$C$55</f>
        <v>0</v>
      </c>
      <c r="F588" s="267">
        <f>(F445+F460)*'Data - P&amp;L'!$C$16*'Data - P&amp;L'!$C$55</f>
        <v>0</v>
      </c>
      <c r="G588" s="267">
        <f>(G445+G460)*'Data - P&amp;L'!$C$16*'Data - P&amp;L'!$C$55</f>
        <v>0</v>
      </c>
      <c r="H588" s="267">
        <f>(H445+H460)*'Data - P&amp;L'!$C$16*'Data - P&amp;L'!$C$55</f>
        <v>0</v>
      </c>
      <c r="I588" s="267">
        <f>(I445+I460)*'Data - P&amp;L'!$C$16*'Data - P&amp;L'!$C$55</f>
        <v>0</v>
      </c>
      <c r="J588" s="267">
        <f>(J445+J460)*'Data - P&amp;L'!$C$16*'Data - P&amp;L'!$C$55</f>
        <v>0</v>
      </c>
      <c r="K588" s="267">
        <f>(K445+K460)*'Data - P&amp;L'!$C$16*'Data - P&amp;L'!$C$55</f>
        <v>0</v>
      </c>
      <c r="L588" s="267">
        <f>(L445+L460)*'Data - P&amp;L'!$C$16*'Data - P&amp;L'!$C$55</f>
        <v>0</v>
      </c>
      <c r="M588" s="267">
        <f>(M445+M460)*'Data - P&amp;L'!$C$16*'Data - P&amp;L'!$C$55</f>
        <v>0</v>
      </c>
      <c r="N588" s="267">
        <f>(N445+N460)*'Data - P&amp;L'!$C$16*'Data - P&amp;L'!$C$55</f>
        <v>0</v>
      </c>
      <c r="O588" s="267">
        <f>(O445+O460)*'Data - P&amp;L'!$C$16*'Data - P&amp;L'!$C$55</f>
        <v>0</v>
      </c>
      <c r="P588" s="267">
        <f>(P445+P460)*'Data - P&amp;L'!$C$16*'Data - P&amp;L'!$C$55</f>
        <v>0</v>
      </c>
      <c r="Q588" s="267">
        <f>(Q445+Q460)*'Data - P&amp;L'!$C$16*'Data - P&amp;L'!$C$55</f>
        <v>0</v>
      </c>
      <c r="R588" s="267">
        <f>(R445+R460)*'Data - P&amp;L'!$C$16*'Data - P&amp;L'!$C$55</f>
        <v>0</v>
      </c>
      <c r="S588" s="267">
        <f>(S445+S460)*'Data - P&amp;L'!$C$16*'Data - P&amp;L'!$C$55</f>
        <v>0</v>
      </c>
      <c r="T588" s="267">
        <f>(T445+T460)*'Data - P&amp;L'!$C$16*'Data - P&amp;L'!$C$55</f>
        <v>0</v>
      </c>
      <c r="U588" s="267">
        <f>(U445+U460)*'Data - P&amp;L'!$C$16*'Data - P&amp;L'!$C$55</f>
        <v>0</v>
      </c>
      <c r="V588" s="267">
        <f>(V445+V460)*'Data - P&amp;L'!$C$16*'Data - P&amp;L'!$C$55</f>
        <v>0</v>
      </c>
      <c r="W588" s="267">
        <f>(W445+W460)*'Data - P&amp;L'!$C$16*'Data - P&amp;L'!$C$55</f>
        <v>0</v>
      </c>
      <c r="X588" s="267">
        <f>(X445+X460)*'Data - P&amp;L'!$C$16*'Data - P&amp;L'!$C$55</f>
        <v>0</v>
      </c>
      <c r="Y588" s="267">
        <f>(Y445+Y460)*'Data - P&amp;L'!$C$16*'Data - P&amp;L'!$C$55</f>
        <v>0</v>
      </c>
      <c r="Z588" s="267">
        <f>(Z445+Z460)*'Data - P&amp;L'!$C$16*'Data - P&amp;L'!$C$55</f>
        <v>0</v>
      </c>
      <c r="AA588" s="267">
        <f>(AA445+AA460)*'Data - P&amp;L'!$C$16*'Data - P&amp;L'!$C$55</f>
        <v>0</v>
      </c>
      <c r="AB588" s="267">
        <f>(AB445+AB460)*'Data - P&amp;L'!$C$16*'Data - P&amp;L'!$C$55</f>
        <v>0</v>
      </c>
      <c r="AC588" s="267">
        <f>(AC445+AC460)*'Data - P&amp;L'!$C$16*'Data - P&amp;L'!$C$55</f>
        <v>0</v>
      </c>
      <c r="AD588" s="267">
        <f>(AD445+AD460)*'Data - P&amp;L'!$C$16*'Data - P&amp;L'!$C$55</f>
        <v>0</v>
      </c>
      <c r="AE588" s="267">
        <f>(AE445+AE460)*'Data - P&amp;L'!$C$16*'Data - P&amp;L'!$C$55</f>
        <v>0</v>
      </c>
      <c r="AF588" s="267">
        <f>(AF445+AF460)*'Data - P&amp;L'!$C$16*'Data - P&amp;L'!$C$55</f>
        <v>0</v>
      </c>
      <c r="AG588" s="125">
        <f t="shared" si="133"/>
        <v>0</v>
      </c>
    </row>
    <row r="589" outlineLevel="1">
      <c r="A589" s="173" t="s">
        <v>571</v>
      </c>
      <c r="B589" s="267">
        <f>(B473+B487)*'Data - P&amp;L'!$C$6*'Data - P&amp;L'!$C$55</f>
        <v>0</v>
      </c>
      <c r="C589" s="267">
        <f>(C473+C487)*'Data - P&amp;L'!$C$6*'Data - P&amp;L'!$C$55</f>
        <v>0</v>
      </c>
      <c r="D589" s="267">
        <f>(D473+D487)*'Data - P&amp;L'!$C$6*'Data - P&amp;L'!$C$55</f>
        <v>0</v>
      </c>
      <c r="E589" s="267">
        <f>(E473+E487)*'Data - P&amp;L'!$C$6*'Data - P&amp;L'!$C$55</f>
        <v>0</v>
      </c>
      <c r="F589" s="267">
        <f>(F473+F487)*'Data - P&amp;L'!$C$6*'Data - P&amp;L'!$C$55</f>
        <v>0</v>
      </c>
      <c r="G589" s="267">
        <f>(G473+G487)*'Data - P&amp;L'!$C$6*'Data - P&amp;L'!$C$55</f>
        <v>3.944</v>
      </c>
      <c r="H589" s="267">
        <f>(H473+H487)*'Data - P&amp;L'!$C$6*'Data - P&amp;L'!$C$55</f>
        <v>0</v>
      </c>
      <c r="I589" s="267">
        <f>(I473+I487)*'Data - P&amp;L'!$C$6*'Data - P&amp;L'!$C$55</f>
        <v>0.493</v>
      </c>
      <c r="J589" s="267">
        <f>(J473+J487)*'Data - P&amp;L'!$C$6*'Data - P&amp;L'!$C$55</f>
        <v>0.986</v>
      </c>
      <c r="K589" s="267">
        <f>(K473+K487)*'Data - P&amp;L'!$C$6*'Data - P&amp;L'!$C$55</f>
        <v>0</v>
      </c>
      <c r="L589" s="267">
        <f>(L473+L487)*'Data - P&amp;L'!$C$6*'Data - P&amp;L'!$C$55</f>
        <v>0</v>
      </c>
      <c r="M589" s="267">
        <f>(M473+M487)*'Data - P&amp;L'!$C$6*'Data - P&amp;L'!$C$55</f>
        <v>0</v>
      </c>
      <c r="N589" s="267">
        <f>(N473+N487)*'Data - P&amp;L'!$C$6*'Data - P&amp;L'!$C$55</f>
        <v>1.972</v>
      </c>
      <c r="O589" s="267">
        <f>(O473+O487)*'Data - P&amp;L'!$C$6*'Data - P&amp;L'!$C$55</f>
        <v>2.958</v>
      </c>
      <c r="P589" s="267">
        <f>(P473+P487)*'Data - P&amp;L'!$C$6*'Data - P&amp;L'!$C$55</f>
        <v>1.479</v>
      </c>
      <c r="Q589" s="267">
        <f>(Q473+Q487)*'Data - P&amp;L'!$C$6*'Data - P&amp;L'!$C$55</f>
        <v>0</v>
      </c>
      <c r="R589" s="267">
        <f>(R473+R487)*'Data - P&amp;L'!$C$6*'Data - P&amp;L'!$C$55</f>
        <v>0</v>
      </c>
      <c r="S589" s="267">
        <f>(S473+S487)*'Data - P&amp;L'!$C$6*'Data - P&amp;L'!$C$55</f>
        <v>0</v>
      </c>
      <c r="T589" s="267">
        <f>(T473+T487)*'Data - P&amp;L'!$C$6*'Data - P&amp;L'!$C$55</f>
        <v>0</v>
      </c>
      <c r="U589" s="267">
        <f>(U473+U487)*'Data - P&amp;L'!$C$6*'Data - P&amp;L'!$C$55</f>
        <v>0</v>
      </c>
      <c r="V589" s="267">
        <f>(V473+V487)*'Data - P&amp;L'!$C$6*'Data - P&amp;L'!$C$55</f>
        <v>0</v>
      </c>
      <c r="W589" s="267">
        <f>(W473+W487)*'Data - P&amp;L'!$C$6*'Data - P&amp;L'!$C$55</f>
        <v>0.493</v>
      </c>
      <c r="X589" s="267">
        <f>(X473+X487)*'Data - P&amp;L'!$C$6*'Data - P&amp;L'!$C$55</f>
        <v>0</v>
      </c>
      <c r="Y589" s="267">
        <f>(Y473+Y487)*'Data - P&amp;L'!$C$6*'Data - P&amp;L'!$C$55</f>
        <v>1.479</v>
      </c>
      <c r="Z589" s="267">
        <f>(Z473+Z487)*'Data - P&amp;L'!$C$6*'Data - P&amp;L'!$C$55</f>
        <v>0</v>
      </c>
      <c r="AA589" s="267">
        <f>(AA473+AA487)*'Data - P&amp;L'!$C$6*'Data - P&amp;L'!$C$55</f>
        <v>0</v>
      </c>
      <c r="AB589" s="267">
        <f>(AB473+AB487)*'Data - P&amp;L'!$C$6*'Data - P&amp;L'!$C$55</f>
        <v>3.944</v>
      </c>
      <c r="AC589" s="267">
        <f>(AC473+AC487)*'Data - P&amp;L'!$C$6*'Data - P&amp;L'!$C$55</f>
        <v>0</v>
      </c>
      <c r="AD589" s="267">
        <f>(AD473+AD487)*'Data - P&amp;L'!$C$6*'Data - P&amp;L'!$C$55</f>
        <v>0</v>
      </c>
      <c r="AE589" s="267">
        <f>(AE473+AE487)*'Data - P&amp;L'!$C$6*'Data - P&amp;L'!$C$55</f>
        <v>2.958</v>
      </c>
      <c r="AF589" s="267">
        <f>(AF473+AF487)*'Data - P&amp;L'!$C$6*'Data - P&amp;L'!$C$55</f>
        <v>0.493</v>
      </c>
      <c r="AG589" s="125">
        <f t="shared" si="133"/>
        <v>21.199</v>
      </c>
    </row>
    <row r="590" outlineLevel="1">
      <c r="A590" s="173" t="s">
        <v>572</v>
      </c>
      <c r="B590" s="267">
        <f>(B474+B488)*'Data - P&amp;L'!$C$8*'Data - P&amp;L'!$C$55</f>
        <v>0</v>
      </c>
      <c r="C590" s="267">
        <f>(C474+C488)*'Data - P&amp;L'!$C$8*'Data - P&amp;L'!$C$55</f>
        <v>0</v>
      </c>
      <c r="D590" s="267">
        <f>(D474+D488)*'Data - P&amp;L'!$C$8*'Data - P&amp;L'!$C$55</f>
        <v>0</v>
      </c>
      <c r="E590" s="267">
        <f>(E474+E488)*'Data - P&amp;L'!$C$8*'Data - P&amp;L'!$C$55</f>
        <v>0</v>
      </c>
      <c r="F590" s="267">
        <f>(F474+F488)*'Data - P&amp;L'!$C$8*'Data - P&amp;L'!$C$55</f>
        <v>0</v>
      </c>
      <c r="G590" s="267">
        <f>(G474+G488)*'Data - P&amp;L'!$C$8*'Data - P&amp;L'!$C$55</f>
        <v>0.107</v>
      </c>
      <c r="H590" s="267">
        <f>(H474+H488)*'Data - P&amp;L'!$C$8*'Data - P&amp;L'!$C$55</f>
        <v>0</v>
      </c>
      <c r="I590" s="267">
        <f>(I474+I488)*'Data - P&amp;L'!$C$8*'Data - P&amp;L'!$C$55</f>
        <v>0.321</v>
      </c>
      <c r="J590" s="267">
        <f>(J474+J488)*'Data - P&amp;L'!$C$8*'Data - P&amp;L'!$C$55</f>
        <v>0</v>
      </c>
      <c r="K590" s="267">
        <f>(K474+K488)*'Data - P&amp;L'!$C$8*'Data - P&amp;L'!$C$55</f>
        <v>0</v>
      </c>
      <c r="L590" s="267">
        <f>(L474+L488)*'Data - P&amp;L'!$C$8*'Data - P&amp;L'!$C$55</f>
        <v>0</v>
      </c>
      <c r="M590" s="267">
        <f>(M474+M488)*'Data - P&amp;L'!$C$8*'Data - P&amp;L'!$C$55</f>
        <v>0</v>
      </c>
      <c r="N590" s="267">
        <f>(N474+N488)*'Data - P&amp;L'!$C$8*'Data - P&amp;L'!$C$55</f>
        <v>0.428</v>
      </c>
      <c r="O590" s="267">
        <f>(O474+O488)*'Data - P&amp;L'!$C$8*'Data - P&amp;L'!$C$55</f>
        <v>0.321</v>
      </c>
      <c r="P590" s="267">
        <f>(P474+P488)*'Data - P&amp;L'!$C$8*'Data - P&amp;L'!$C$55</f>
        <v>0</v>
      </c>
      <c r="Q590" s="267">
        <f>(Q474+Q488)*'Data - P&amp;L'!$C$8*'Data - P&amp;L'!$C$55</f>
        <v>0</v>
      </c>
      <c r="R590" s="267">
        <f>(R474+R488)*'Data - P&amp;L'!$C$8*'Data - P&amp;L'!$C$55</f>
        <v>0.107</v>
      </c>
      <c r="S590" s="267">
        <f>(S474+S488)*'Data - P&amp;L'!$C$8*'Data - P&amp;L'!$C$55</f>
        <v>0</v>
      </c>
      <c r="T590" s="267">
        <f>(T474+T488)*'Data - P&amp;L'!$C$8*'Data - P&amp;L'!$C$55</f>
        <v>0</v>
      </c>
      <c r="U590" s="267">
        <f>(U474+U488)*'Data - P&amp;L'!$C$8*'Data - P&amp;L'!$C$55</f>
        <v>0</v>
      </c>
      <c r="V590" s="267">
        <f>(V474+V488)*'Data - P&amp;L'!$C$8*'Data - P&amp;L'!$C$55</f>
        <v>0.321</v>
      </c>
      <c r="W590" s="267">
        <f>(W474+W488)*'Data - P&amp;L'!$C$8*'Data - P&amp;L'!$C$55</f>
        <v>0</v>
      </c>
      <c r="X590" s="267">
        <f>(X474+X488)*'Data - P&amp;L'!$C$8*'Data - P&amp;L'!$C$55</f>
        <v>0</v>
      </c>
      <c r="Y590" s="267">
        <f>(Y474+Y488)*'Data - P&amp;L'!$C$8*'Data - P&amp;L'!$C$55</f>
        <v>0</v>
      </c>
      <c r="Z590" s="267">
        <f>(Z474+Z488)*'Data - P&amp;L'!$C$8*'Data - P&amp;L'!$C$55</f>
        <v>0</v>
      </c>
      <c r="AA590" s="267">
        <f>(AA474+AA488)*'Data - P&amp;L'!$C$8*'Data - P&amp;L'!$C$55</f>
        <v>0</v>
      </c>
      <c r="AB590" s="267">
        <f>(AB474+AB488)*'Data - P&amp;L'!$C$8*'Data - P&amp;L'!$C$55</f>
        <v>0</v>
      </c>
      <c r="AC590" s="267">
        <f>(AC474+AC488)*'Data - P&amp;L'!$C$8*'Data - P&amp;L'!$C$55</f>
        <v>0</v>
      </c>
      <c r="AD590" s="267">
        <f>(AD474+AD488)*'Data - P&amp;L'!$C$8*'Data - P&amp;L'!$C$55</f>
        <v>0</v>
      </c>
      <c r="AE590" s="267">
        <f>(AE474+AE488)*'Data - P&amp;L'!$C$8*'Data - P&amp;L'!$C$55</f>
        <v>1.605</v>
      </c>
      <c r="AF590" s="267">
        <f>(AF474+AF488)*'Data - P&amp;L'!$C$8*'Data - P&amp;L'!$C$55</f>
        <v>0.107</v>
      </c>
      <c r="AG590" s="125">
        <f t="shared" si="133"/>
        <v>3.317</v>
      </c>
    </row>
    <row r="591" outlineLevel="1">
      <c r="A591" s="173" t="s">
        <v>573</v>
      </c>
      <c r="B591" s="267">
        <f>(B475+B476+B489+B490)*'Data - P&amp;L'!$C$9*'Data - P&amp;L'!$C$55</f>
        <v>0</v>
      </c>
      <c r="C591" s="267">
        <f>(C475+C476+C489+C490)*'Data - P&amp;L'!$C$9*'Data - P&amp;L'!$C$55</f>
        <v>0</v>
      </c>
      <c r="D591" s="267">
        <f>(D475+D476+D489+D490)*'Data - P&amp;L'!$C$9*'Data - P&amp;L'!$C$55</f>
        <v>0</v>
      </c>
      <c r="E591" s="267">
        <f>(E475+E476+E489+E490)*'Data - P&amp;L'!$C$9*'Data - P&amp;L'!$C$55</f>
        <v>0</v>
      </c>
      <c r="F591" s="267">
        <f>(F475+F476+F489+F490)*'Data - P&amp;L'!$C$9*'Data - P&amp;L'!$C$55</f>
        <v>0</v>
      </c>
      <c r="G591" s="267">
        <f>(G475+G476+G489+G490)*'Data - P&amp;L'!$C$9*'Data - P&amp;L'!$C$55</f>
        <v>0.598</v>
      </c>
      <c r="H591" s="267">
        <f>(H475+H476+H489+H490)*'Data - P&amp;L'!$C$9*'Data - P&amp;L'!$C$55</f>
        <v>0</v>
      </c>
      <c r="I591" s="267">
        <f>(I475+I476+I489+I490)*'Data - P&amp;L'!$C$9*'Data - P&amp;L'!$C$55</f>
        <v>0.598</v>
      </c>
      <c r="J591" s="267">
        <f>(J475+J476+J489+J490)*'Data - P&amp;L'!$C$9*'Data - P&amp;L'!$C$55</f>
        <v>0</v>
      </c>
      <c r="K591" s="267">
        <f>(K475+K476+K489+K490)*'Data - P&amp;L'!$C$9*'Data - P&amp;L'!$C$55</f>
        <v>0</v>
      </c>
      <c r="L591" s="267">
        <f>(L475+L476+L489+L490)*'Data - P&amp;L'!$C$9*'Data - P&amp;L'!$C$55</f>
        <v>0</v>
      </c>
      <c r="M591" s="267">
        <f>(M475+M476+M489+M490)*'Data - P&amp;L'!$C$9*'Data - P&amp;L'!$C$55</f>
        <v>0</v>
      </c>
      <c r="N591" s="267">
        <f>(N475+N476+N489+N490)*'Data - P&amp;L'!$C$9*'Data - P&amp;L'!$C$55</f>
        <v>0</v>
      </c>
      <c r="O591" s="267">
        <f>(O475+O476+O489+O490)*'Data - P&amp;L'!$C$9*'Data - P&amp;L'!$C$55</f>
        <v>1.196</v>
      </c>
      <c r="P591" s="267">
        <f>(P475+P476+P489+P490)*'Data - P&amp;L'!$C$9*'Data - P&amp;L'!$C$55</f>
        <v>0.598</v>
      </c>
      <c r="Q591" s="267">
        <f>(Q475+Q476+Q489+Q490)*'Data - P&amp;L'!$C$9*'Data - P&amp;L'!$C$55</f>
        <v>0</v>
      </c>
      <c r="R591" s="267">
        <f>(R475+R476+R489+R490)*'Data - P&amp;L'!$C$9*'Data - P&amp;L'!$C$55</f>
        <v>0</v>
      </c>
      <c r="S591" s="267">
        <f>(S475+S476+S489+S490)*'Data - P&amp;L'!$C$9*'Data - P&amp;L'!$C$55</f>
        <v>0</v>
      </c>
      <c r="T591" s="267">
        <f>(T475+T476+T489+T490)*'Data - P&amp;L'!$C$9*'Data - P&amp;L'!$C$55</f>
        <v>0</v>
      </c>
      <c r="U591" s="267">
        <f>(U475+U476+U489+U490)*'Data - P&amp;L'!$C$9*'Data - P&amp;L'!$C$55</f>
        <v>0</v>
      </c>
      <c r="V591" s="267">
        <f>(V475+V476+V489+V490)*'Data - P&amp;L'!$C$9*'Data - P&amp;L'!$C$55</f>
        <v>1.794</v>
      </c>
      <c r="W591" s="267">
        <f>(W475+W476+W489+W490)*'Data - P&amp;L'!$C$9*'Data - P&amp;L'!$C$55</f>
        <v>0.598</v>
      </c>
      <c r="X591" s="267">
        <f>(X475+X476+X489+X490)*'Data - P&amp;L'!$C$9*'Data - P&amp;L'!$C$55</f>
        <v>0</v>
      </c>
      <c r="Y591" s="267">
        <f>(Y475+Y476+Y489+Y490)*'Data - P&amp;L'!$C$9*'Data - P&amp;L'!$C$55</f>
        <v>0</v>
      </c>
      <c r="Z591" s="267">
        <f>(Z475+Z476+Z489+Z490)*'Data - P&amp;L'!$C$9*'Data - P&amp;L'!$C$55</f>
        <v>0</v>
      </c>
      <c r="AA591" s="267">
        <f>(AA475+AA476+AA489+AA490)*'Data - P&amp;L'!$C$9*'Data - P&amp;L'!$C$55</f>
        <v>0</v>
      </c>
      <c r="AB591" s="267">
        <f>(AB475+AB476+AB489+AB490)*'Data - P&amp;L'!$C$9*'Data - P&amp;L'!$C$55</f>
        <v>2.392</v>
      </c>
      <c r="AC591" s="267">
        <f>(AC475+AC476+AC489+AC490)*'Data - P&amp;L'!$C$9*'Data - P&amp;L'!$C$55</f>
        <v>0</v>
      </c>
      <c r="AD591" s="267">
        <f>(AD475+AD476+AD489+AD490)*'Data - P&amp;L'!$C$9*'Data - P&amp;L'!$C$55</f>
        <v>0</v>
      </c>
      <c r="AE591" s="267">
        <f>(AE475+AE476+AE489+AE490)*'Data - P&amp;L'!$C$9*'Data - P&amp;L'!$C$55</f>
        <v>0.598</v>
      </c>
      <c r="AF591" s="267">
        <f>(AF475+AF476+AF489+AF490)*'Data - P&amp;L'!$C$9*'Data - P&amp;L'!$C$55</f>
        <v>1.196</v>
      </c>
      <c r="AG591" s="125">
        <f t="shared" si="133"/>
        <v>9.568</v>
      </c>
    </row>
    <row r="592" outlineLevel="1">
      <c r="A592" s="173" t="s">
        <v>574</v>
      </c>
      <c r="B592" s="267">
        <f>(B477+B478+B491+B492)*'Data - P&amp;L'!$C$5*'Data - P&amp;L'!$C$55</f>
        <v>0</v>
      </c>
      <c r="C592" s="267">
        <f>(C477+C478+C491+C492)*'Data - P&amp;L'!$C$5*'Data - P&amp;L'!$C$55</f>
        <v>0</v>
      </c>
      <c r="D592" s="267">
        <f>(D477+D478+D491+D492)*'Data - P&amp;L'!$C$5*'Data - P&amp;L'!$C$55</f>
        <v>0</v>
      </c>
      <c r="E592" s="267">
        <f>(E477+E478+E491+E492)*'Data - P&amp;L'!$C$5*'Data - P&amp;L'!$C$55</f>
        <v>0</v>
      </c>
      <c r="F592" s="267">
        <f>(F477+F478+F491+F492)*'Data - P&amp;L'!$C$5*'Data - P&amp;L'!$C$55</f>
        <v>0</v>
      </c>
      <c r="G592" s="267">
        <f>(G477+G478+G491+G492)*'Data - P&amp;L'!$C$5*'Data - P&amp;L'!$C$55</f>
        <v>3.147</v>
      </c>
      <c r="H592" s="267">
        <f>(H477+H478+H491+H492)*'Data - P&amp;L'!$C$5*'Data - P&amp;L'!$C$55</f>
        <v>0</v>
      </c>
      <c r="I592" s="267">
        <f>(I477+I478+I491+I492)*'Data - P&amp;L'!$C$5*'Data - P&amp;L'!$C$55</f>
        <v>6.294</v>
      </c>
      <c r="J592" s="267">
        <f>(J477+J478+J491+J492)*'Data - P&amp;L'!$C$5*'Data - P&amp;L'!$C$55</f>
        <v>2.098</v>
      </c>
      <c r="K592" s="267">
        <f>(K477+K478+K491+K492)*'Data - P&amp;L'!$C$5*'Data - P&amp;L'!$C$55</f>
        <v>0</v>
      </c>
      <c r="L592" s="267">
        <f>(L477+L478+L491+L492)*'Data - P&amp;L'!$C$5*'Data - P&amp;L'!$C$55</f>
        <v>0</v>
      </c>
      <c r="M592" s="267">
        <f>(M477+M478+M491+M492)*'Data - P&amp;L'!$C$5*'Data - P&amp;L'!$C$55</f>
        <v>0</v>
      </c>
      <c r="N592" s="267">
        <f>(N477+N478+N491+N492)*'Data - P&amp;L'!$C$5*'Data - P&amp;L'!$C$55</f>
        <v>1.049</v>
      </c>
      <c r="O592" s="267">
        <f>(O477+O478+O491+O492)*'Data - P&amp;L'!$C$5*'Data - P&amp;L'!$C$55</f>
        <v>3.147</v>
      </c>
      <c r="P592" s="267">
        <f>(P477+P478+P491+P492)*'Data - P&amp;L'!$C$5*'Data - P&amp;L'!$C$55</f>
        <v>18.882</v>
      </c>
      <c r="Q592" s="267">
        <f>(Q477+Q478+Q491+Q492)*'Data - P&amp;L'!$C$5*'Data - P&amp;L'!$C$55</f>
        <v>0</v>
      </c>
      <c r="R592" s="267">
        <f>(R477+R478+R491+R492)*'Data - P&amp;L'!$C$5*'Data - P&amp;L'!$C$55</f>
        <v>0</v>
      </c>
      <c r="S592" s="267">
        <f>(S477+S478+S491+S492)*'Data - P&amp;L'!$C$5*'Data - P&amp;L'!$C$55</f>
        <v>0</v>
      </c>
      <c r="T592" s="267">
        <f>(T477+T478+T491+T492)*'Data - P&amp;L'!$C$5*'Data - P&amp;L'!$C$55</f>
        <v>0</v>
      </c>
      <c r="U592" s="267">
        <f>(U477+U478+U491+U492)*'Data - P&amp;L'!$C$5*'Data - P&amp;L'!$C$55</f>
        <v>0</v>
      </c>
      <c r="V592" s="267">
        <f>(V477+V478+V491+V492)*'Data - P&amp;L'!$C$5*'Data - P&amp;L'!$C$55</f>
        <v>0</v>
      </c>
      <c r="W592" s="267">
        <f>(W477+W478+W491+W492)*'Data - P&amp;L'!$C$5*'Data - P&amp;L'!$C$55</f>
        <v>5.245</v>
      </c>
      <c r="X592" s="267">
        <f>(X477+X478+X491+X492)*'Data - P&amp;L'!$C$5*'Data - P&amp;L'!$C$55</f>
        <v>0</v>
      </c>
      <c r="Y592" s="267">
        <f>(Y477+Y478+Y491+Y492)*'Data - P&amp;L'!$C$5*'Data - P&amp;L'!$C$55</f>
        <v>10.49</v>
      </c>
      <c r="Z592" s="267">
        <f>(Z477+Z478+Z491+Z492)*'Data - P&amp;L'!$C$5*'Data - P&amp;L'!$C$55</f>
        <v>0</v>
      </c>
      <c r="AA592" s="267">
        <f>(AA477+AA478+AA491+AA492)*'Data - P&amp;L'!$C$5*'Data - P&amp;L'!$C$55</f>
        <v>0</v>
      </c>
      <c r="AB592" s="267">
        <f>(AB477+AB478+AB491+AB492)*'Data - P&amp;L'!$C$5*'Data - P&amp;L'!$C$55</f>
        <v>1.049</v>
      </c>
      <c r="AC592" s="267">
        <f>(AC477+AC478+AC491+AC492)*'Data - P&amp;L'!$C$5*'Data - P&amp;L'!$C$55</f>
        <v>0</v>
      </c>
      <c r="AD592" s="267">
        <f>(AD477+AD478+AD491+AD492)*'Data - P&amp;L'!$C$5*'Data - P&amp;L'!$C$55</f>
        <v>31.47</v>
      </c>
      <c r="AE592" s="267">
        <f>(AE477+AE478+AE491+AE492)*'Data - P&amp;L'!$C$5*'Data - P&amp;L'!$C$55</f>
        <v>28.323</v>
      </c>
      <c r="AF592" s="267">
        <f>(AF477+AF478+AF491+AF492)*'Data - P&amp;L'!$C$5*'Data - P&amp;L'!$C$55</f>
        <v>12.588</v>
      </c>
      <c r="AG592" s="125">
        <f t="shared" si="133"/>
        <v>123.782</v>
      </c>
    </row>
    <row r="593" outlineLevel="1">
      <c r="A593" s="173" t="s">
        <v>575</v>
      </c>
      <c r="B593" s="267">
        <f>(B479+B480+B493+B494)*'Data - P&amp;L'!$C$10*'Data - P&amp;L'!$C$55</f>
        <v>0</v>
      </c>
      <c r="C593" s="267">
        <f>(C479+C480+C493+C494)*'Data - P&amp;L'!$C$10*'Data - P&amp;L'!$C$55</f>
        <v>0</v>
      </c>
      <c r="D593" s="267">
        <f>(D479+D480+D493+D494)*'Data - P&amp;L'!$C$10*'Data - P&amp;L'!$C$55</f>
        <v>0.421</v>
      </c>
      <c r="E593" s="267">
        <f>(E479+E480+E493+E494)*'Data - P&amp;L'!$C$10*'Data - P&amp;L'!$C$55</f>
        <v>0</v>
      </c>
      <c r="F593" s="267">
        <f>(F479+F480+F493+F494)*'Data - P&amp;L'!$C$10*'Data - P&amp;L'!$C$55</f>
        <v>0</v>
      </c>
      <c r="G593" s="267">
        <f>(G479+G480+G493+G494)*'Data - P&amp;L'!$C$10*'Data - P&amp;L'!$C$55</f>
        <v>1.684</v>
      </c>
      <c r="H593" s="267">
        <f>(H479+H480+H493+H494)*'Data - P&amp;L'!$C$10*'Data - P&amp;L'!$C$55</f>
        <v>0</v>
      </c>
      <c r="I593" s="267">
        <f>(I479+I480+I493+I494)*'Data - P&amp;L'!$C$10*'Data - P&amp;L'!$C$55</f>
        <v>0</v>
      </c>
      <c r="J593" s="267">
        <f>(J479+J480+J493+J494)*'Data - P&amp;L'!$C$10*'Data - P&amp;L'!$C$55</f>
        <v>0</v>
      </c>
      <c r="K593" s="267">
        <f>(K479+K480+K493+K494)*'Data - P&amp;L'!$C$10*'Data - P&amp;L'!$C$55</f>
        <v>0</v>
      </c>
      <c r="L593" s="267">
        <f>(L479+L480+L493+L494)*'Data - P&amp;L'!$C$10*'Data - P&amp;L'!$C$55</f>
        <v>0</v>
      </c>
      <c r="M593" s="267">
        <f>(M479+M480+M493+M494)*'Data - P&amp;L'!$C$10*'Data - P&amp;L'!$C$55</f>
        <v>0</v>
      </c>
      <c r="N593" s="267">
        <f>(N479+N480+N493+N494)*'Data - P&amp;L'!$C$10*'Data - P&amp;L'!$C$55</f>
        <v>0</v>
      </c>
      <c r="O593" s="267">
        <f>(O479+O480+O493+O494)*'Data - P&amp;L'!$C$10*'Data - P&amp;L'!$C$55</f>
        <v>1.263</v>
      </c>
      <c r="P593" s="267">
        <f>(P479+P480+P493+P494)*'Data - P&amp;L'!$C$10*'Data - P&amp;L'!$C$55</f>
        <v>0</v>
      </c>
      <c r="Q593" s="267">
        <f>(Q479+Q480+Q493+Q494)*'Data - P&amp;L'!$C$10*'Data - P&amp;L'!$C$55</f>
        <v>0</v>
      </c>
      <c r="R593" s="267">
        <f>(R479+R480+R493+R494)*'Data - P&amp;L'!$C$10*'Data - P&amp;L'!$C$55</f>
        <v>0</v>
      </c>
      <c r="S593" s="267">
        <f>(S479+S480+S493+S494)*'Data - P&amp;L'!$C$10*'Data - P&amp;L'!$C$55</f>
        <v>0</v>
      </c>
      <c r="T593" s="267">
        <f>(T479+T480+T493+T494)*'Data - P&amp;L'!$C$10*'Data - P&amp;L'!$C$55</f>
        <v>0</v>
      </c>
      <c r="U593" s="267">
        <f>(U479+U480+U493+U494)*'Data - P&amp;L'!$C$10*'Data - P&amp;L'!$C$55</f>
        <v>0</v>
      </c>
      <c r="V593" s="267">
        <f>(V479+V480+V493+V494)*'Data - P&amp;L'!$C$10*'Data - P&amp;L'!$C$55</f>
        <v>0.842</v>
      </c>
      <c r="W593" s="267">
        <f>(W479+W480+W493+W494)*'Data - P&amp;L'!$C$10*'Data - P&amp;L'!$C$55</f>
        <v>0.842</v>
      </c>
      <c r="X593" s="267">
        <f>(X479+X480+X493+X494)*'Data - P&amp;L'!$C$10*'Data - P&amp;L'!$C$55</f>
        <v>0</v>
      </c>
      <c r="Y593" s="267">
        <f>(Y479+Y480+Y493+Y494)*'Data - P&amp;L'!$C$10*'Data - P&amp;L'!$C$55</f>
        <v>0.421</v>
      </c>
      <c r="Z593" s="267">
        <f>(Z479+Z480+Z493+Z494)*'Data - P&amp;L'!$C$10*'Data - P&amp;L'!$C$55</f>
        <v>0</v>
      </c>
      <c r="AA593" s="267">
        <f>(AA479+AA480+AA493+AA494)*'Data - P&amp;L'!$C$10*'Data - P&amp;L'!$C$55</f>
        <v>0</v>
      </c>
      <c r="AB593" s="267">
        <f>(AB479+AB480+AB493+AB494)*'Data - P&amp;L'!$C$10*'Data - P&amp;L'!$C$55</f>
        <v>2.526</v>
      </c>
      <c r="AC593" s="267">
        <f>(AC479+AC480+AC493+AC494)*'Data - P&amp;L'!$C$10*'Data - P&amp;L'!$C$55</f>
        <v>0</v>
      </c>
      <c r="AD593" s="267">
        <f>(AD479+AD480+AD493+AD494)*'Data - P&amp;L'!$C$10*'Data - P&amp;L'!$C$55</f>
        <v>0</v>
      </c>
      <c r="AE593" s="267">
        <f>(AE479+AE480+AE493+AE494)*'Data - P&amp;L'!$C$10*'Data - P&amp;L'!$C$55</f>
        <v>0.842</v>
      </c>
      <c r="AF593" s="267">
        <f>(AF479+AF480+AF493+AF494)*'Data - P&amp;L'!$C$10*'Data - P&amp;L'!$C$55</f>
        <v>0</v>
      </c>
      <c r="AG593" s="125">
        <f t="shared" si="133"/>
        <v>8.841</v>
      </c>
    </row>
    <row r="594" outlineLevel="1">
      <c r="A594" s="173" t="s">
        <v>589</v>
      </c>
      <c r="B594" s="267">
        <f>((B451+B452+B466+B467)*'Data - P&amp;L'!$C$13)*'Data - P&amp;L'!$C$55</f>
        <v>0</v>
      </c>
      <c r="C594" s="267">
        <f>((C451+C452+C466+C467)*'Data - P&amp;L'!$C$13)*'Data - P&amp;L'!$C$55</f>
        <v>0</v>
      </c>
      <c r="D594" s="267">
        <f>((D451+D452+D466+D467)*'Data - P&amp;L'!$C$13)*'Data - P&amp;L'!$C$55</f>
        <v>0</v>
      </c>
      <c r="E594" s="267">
        <f>((E451+E452+E466+E467)*'Data - P&amp;L'!$C$13)*'Data - P&amp;L'!$C$55</f>
        <v>0</v>
      </c>
      <c r="F594" s="267">
        <f>((F451+F452+F466+F467)*'Data - P&amp;L'!$C$13)*'Data - P&amp;L'!$C$55</f>
        <v>0</v>
      </c>
      <c r="G594" s="267">
        <f>((G451+G452+G466+G467)*'Data - P&amp;L'!$C$13)*'Data - P&amp;L'!$C$55</f>
        <v>0</v>
      </c>
      <c r="H594" s="267">
        <f>((H451+H452+H466+H467)*'Data - P&amp;L'!$C$13)*'Data - P&amp;L'!$C$55</f>
        <v>0</v>
      </c>
      <c r="I594" s="267">
        <f>((I451+I452+I466+I467)*'Data - P&amp;L'!$C$13)*'Data - P&amp;L'!$C$55</f>
        <v>0</v>
      </c>
      <c r="J594" s="267">
        <f>((J451+J452+J466+J467)*'Data - P&amp;L'!$C$13)*'Data - P&amp;L'!$C$55</f>
        <v>0</v>
      </c>
      <c r="K594" s="267">
        <f>((K451+K452+K466+K467)*'Data - P&amp;L'!$C$13)*'Data - P&amp;L'!$C$55</f>
        <v>0</v>
      </c>
      <c r="L594" s="267">
        <f>((L451+L452+L466+L467)*'Data - P&amp;L'!$C$13)*'Data - P&amp;L'!$C$55</f>
        <v>0</v>
      </c>
      <c r="M594" s="267">
        <f>((M451+M452+M466+M467)*'Data - P&amp;L'!$C$13)*'Data - P&amp;L'!$C$55</f>
        <v>0</v>
      </c>
      <c r="N594" s="267">
        <f>((N451+N452+N466+N467)*'Data - P&amp;L'!$C$13)*'Data - P&amp;L'!$C$55</f>
        <v>0</v>
      </c>
      <c r="O594" s="267">
        <f>((O451+O452+O466+O467)*'Data - P&amp;L'!$C$13)*'Data - P&amp;L'!$C$55</f>
        <v>0</v>
      </c>
      <c r="P594" s="267">
        <f>((P451+P452+P466+P467)*'Data - P&amp;L'!$C$13)*'Data - P&amp;L'!$C$55</f>
        <v>0</v>
      </c>
      <c r="Q594" s="267">
        <f>((Q451+Q452+Q466+Q467)*'Data - P&amp;L'!$C$13)*'Data - P&amp;L'!$C$55</f>
        <v>0</v>
      </c>
      <c r="R594" s="267">
        <f>((R451+R452+R466+R467)*'Data - P&amp;L'!$C$13)*'Data - P&amp;L'!$C$55</f>
        <v>0</v>
      </c>
      <c r="S594" s="267">
        <f>((S451+S452+S466+S467)*'Data - P&amp;L'!$C$13)*'Data - P&amp;L'!$C$55</f>
        <v>0</v>
      </c>
      <c r="T594" s="267">
        <f>((T451+T452+T466+T467)*'Data - P&amp;L'!$C$13)*'Data - P&amp;L'!$C$55</f>
        <v>0</v>
      </c>
      <c r="U594" s="267">
        <f>((U451+U452+U466+U467)*'Data - P&amp;L'!$C$13)*'Data - P&amp;L'!$C$55</f>
        <v>0</v>
      </c>
      <c r="V594" s="267">
        <f>((V451+V452+V466+V467)*'Data - P&amp;L'!$C$13)*'Data - P&amp;L'!$C$55</f>
        <v>0</v>
      </c>
      <c r="W594" s="267">
        <f>((W451+W452+W466+W467)*'Data - P&amp;L'!$C$13)*'Data - P&amp;L'!$C$55</f>
        <v>0</v>
      </c>
      <c r="X594" s="267">
        <f>((X451+X452+X466+X467)*'Data - P&amp;L'!$C$13)*'Data - P&amp;L'!$C$55</f>
        <v>0</v>
      </c>
      <c r="Y594" s="267">
        <f>((Y451+Y452+Y466+Y467)*'Data - P&amp;L'!$C$13)*'Data - P&amp;L'!$C$55</f>
        <v>0</v>
      </c>
      <c r="Z594" s="267">
        <f>((Z451+Z452+Z466+Z467)*'Data - P&amp;L'!$C$13)*'Data - P&amp;L'!$C$55</f>
        <v>0</v>
      </c>
      <c r="AA594" s="267">
        <f>((AA451+AA452+AA466+AA467)*'Data - P&amp;L'!$C$13)*'Data - P&amp;L'!$C$55</f>
        <v>0</v>
      </c>
      <c r="AB594" s="267">
        <f>((AB451+AB452+AB466+AB467)*'Data - P&amp;L'!$C$13)*'Data - P&amp;L'!$C$55</f>
        <v>0</v>
      </c>
      <c r="AC594" s="267">
        <f>((AC451+AC452+AC466+AC467)*'Data - P&amp;L'!$C$13)*'Data - P&amp;L'!$C$55</f>
        <v>0</v>
      </c>
      <c r="AD594" s="267">
        <f>((AD451+AD452+AD466+AD467)*'Data - P&amp;L'!$C$13)*'Data - P&amp;L'!$C$55</f>
        <v>0</v>
      </c>
      <c r="AE594" s="267">
        <f>((AE451+AE452+AE466+AE467)*'Data - P&amp;L'!$C$13)*'Data - P&amp;L'!$C$55</f>
        <v>0</v>
      </c>
      <c r="AF594" s="267">
        <f>((AF451+AF452+AF466+AF467)*'Data - P&amp;L'!$C$13)*'Data - P&amp;L'!$C$55</f>
        <v>0</v>
      </c>
      <c r="AG594" s="125">
        <f t="shared" si="133"/>
        <v>0</v>
      </c>
    </row>
    <row r="595" outlineLevel="1">
      <c r="A595" s="173" t="s">
        <v>590</v>
      </c>
      <c r="B595" s="267">
        <f>((B453+B468)*'Data - P&amp;L'!$C$14)*'Data - P&amp;L'!$C$55</f>
        <v>0</v>
      </c>
      <c r="C595" s="267">
        <f>((C453+C468)*'Data - P&amp;L'!$C$14)*'Data - P&amp;L'!$C$55</f>
        <v>0</v>
      </c>
      <c r="D595" s="267">
        <f>((D453+D468)*'Data - P&amp;L'!$C$14)*'Data - P&amp;L'!$C$55</f>
        <v>0</v>
      </c>
      <c r="E595" s="267">
        <f>((E453+E468)*'Data - P&amp;L'!$C$14)*'Data - P&amp;L'!$C$55</f>
        <v>0</v>
      </c>
      <c r="F595" s="267">
        <f>((F453+F468)*'Data - P&amp;L'!$C$14)*'Data - P&amp;L'!$C$55</f>
        <v>0</v>
      </c>
      <c r="G595" s="267">
        <f>((G453+G468)*'Data - P&amp;L'!$C$14)*'Data - P&amp;L'!$C$55</f>
        <v>0</v>
      </c>
      <c r="H595" s="267">
        <f>((H453+H468)*'Data - P&amp;L'!$C$14)*'Data - P&amp;L'!$C$55</f>
        <v>0</v>
      </c>
      <c r="I595" s="267">
        <f>((I453+I468)*'Data - P&amp;L'!$C$14)*'Data - P&amp;L'!$C$55</f>
        <v>0</v>
      </c>
      <c r="J595" s="267">
        <f>((J453+J468)*'Data - P&amp;L'!$C$14)*'Data - P&amp;L'!$C$55</f>
        <v>0</v>
      </c>
      <c r="K595" s="267">
        <f>((K453+K468)*'Data - P&amp;L'!$C$14)*'Data - P&amp;L'!$C$55</f>
        <v>0</v>
      </c>
      <c r="L595" s="267">
        <f>((L453+L468)*'Data - P&amp;L'!$C$14)*'Data - P&amp;L'!$C$55</f>
        <v>0</v>
      </c>
      <c r="M595" s="267">
        <f>((M453+M468)*'Data - P&amp;L'!$C$14)*'Data - P&amp;L'!$C$55</f>
        <v>0</v>
      </c>
      <c r="N595" s="267">
        <f>((N453+N468)*'Data - P&amp;L'!$C$14)*'Data - P&amp;L'!$C$55</f>
        <v>0</v>
      </c>
      <c r="O595" s="267">
        <f>((O453+O468)*'Data - P&amp;L'!$C$14)*'Data - P&amp;L'!$C$55</f>
        <v>0</v>
      </c>
      <c r="P595" s="267">
        <f>((P453+P468)*'Data - P&amp;L'!$C$14)*'Data - P&amp;L'!$C$55</f>
        <v>0</v>
      </c>
      <c r="Q595" s="267">
        <f>((Q453+Q468)*'Data - P&amp;L'!$C$14)*'Data - P&amp;L'!$C$55</f>
        <v>0</v>
      </c>
      <c r="R595" s="267">
        <f>((R453+R468)*'Data - P&amp;L'!$C$14)*'Data - P&amp;L'!$C$55</f>
        <v>0</v>
      </c>
      <c r="S595" s="267">
        <f>((S453+S468)*'Data - P&amp;L'!$C$14)*'Data - P&amp;L'!$C$55</f>
        <v>0</v>
      </c>
      <c r="T595" s="267">
        <f>((T453+T468)*'Data - P&amp;L'!$C$14)*'Data - P&amp;L'!$C$55</f>
        <v>0</v>
      </c>
      <c r="U595" s="267">
        <f>((U453+U468)*'Data - P&amp;L'!$C$14)*'Data - P&amp;L'!$C$55</f>
        <v>0</v>
      </c>
      <c r="V595" s="267">
        <f>((V453+V468)*'Data - P&amp;L'!$C$14)*'Data - P&amp;L'!$C$55</f>
        <v>0</v>
      </c>
      <c r="W595" s="267">
        <f>((W453+W468)*'Data - P&amp;L'!$C$14)*'Data - P&amp;L'!$C$55</f>
        <v>0</v>
      </c>
      <c r="X595" s="267">
        <f>((X453+X468)*'Data - P&amp;L'!$C$14)*'Data - P&amp;L'!$C$55</f>
        <v>0</v>
      </c>
      <c r="Y595" s="267">
        <f>((Y453+Y468)*'Data - P&amp;L'!$C$14)*'Data - P&amp;L'!$C$55</f>
        <v>0</v>
      </c>
      <c r="Z595" s="267">
        <f>((Z453+Z468)*'Data - P&amp;L'!$C$14)*'Data - P&amp;L'!$C$55</f>
        <v>0</v>
      </c>
      <c r="AA595" s="267">
        <f>((AA453+AA468)*'Data - P&amp;L'!$C$14)*'Data - P&amp;L'!$C$55</f>
        <v>0</v>
      </c>
      <c r="AB595" s="267">
        <f>((AB453+AB468)*'Data - P&amp;L'!$C$14)*'Data - P&amp;L'!$C$55</f>
        <v>0</v>
      </c>
      <c r="AC595" s="267">
        <f>((AC453+AC468)*'Data - P&amp;L'!$C$14)*'Data - P&amp;L'!$C$55</f>
        <v>0</v>
      </c>
      <c r="AD595" s="267">
        <f>((AD453+AD468)*'Data - P&amp;L'!$C$14)*'Data - P&amp;L'!$C$55</f>
        <v>0</v>
      </c>
      <c r="AE595" s="267">
        <f>((AE453+AE468)*'Data - P&amp;L'!$C$14)*'Data - P&amp;L'!$C$55</f>
        <v>0</v>
      </c>
      <c r="AF595" s="267">
        <f>((AF453+AF468)*'Data - P&amp;L'!$C$14)*'Data - P&amp;L'!$C$55</f>
        <v>0</v>
      </c>
      <c r="AG595" s="125">
        <f t="shared" si="133"/>
        <v>0</v>
      </c>
    </row>
    <row r="596" outlineLevel="1">
      <c r="A596" s="173" t="s">
        <v>548</v>
      </c>
      <c r="B596" s="267">
        <f>(B481+B495)*'Data - P&amp;L'!$C$17*'Data - P&amp;L'!$C$55</f>
        <v>0</v>
      </c>
      <c r="C596" s="267">
        <f>(C481+C495)*'Data - P&amp;L'!$C$17*'Data - P&amp;L'!$C$55</f>
        <v>0</v>
      </c>
      <c r="D596" s="267">
        <f>(D481+D495)*'Data - P&amp;L'!$C$17*'Data - P&amp;L'!$C$55</f>
        <v>0</v>
      </c>
      <c r="E596" s="267">
        <f>(E481+E495)*'Data - P&amp;L'!$C$17*'Data - P&amp;L'!$C$55</f>
        <v>0</v>
      </c>
      <c r="F596" s="267">
        <f>(F481+F495)*'Data - P&amp;L'!$C$17*'Data - P&amp;L'!$C$55</f>
        <v>0</v>
      </c>
      <c r="G596" s="267">
        <f>(G481+G495)*'Data - P&amp;L'!$C$17*'Data - P&amp;L'!$C$55</f>
        <v>0</v>
      </c>
      <c r="H596" s="267">
        <f>(H481+H495)*'Data - P&amp;L'!$C$17*'Data - P&amp;L'!$C$55</f>
        <v>0</v>
      </c>
      <c r="I596" s="267">
        <f>(I481+I495)*'Data - P&amp;L'!$C$17*'Data - P&amp;L'!$C$55</f>
        <v>1.373</v>
      </c>
      <c r="J596" s="267">
        <f>(J481+J495)*'Data - P&amp;L'!$C$17*'Data - P&amp;L'!$C$55</f>
        <v>1.373</v>
      </c>
      <c r="K596" s="267">
        <f>(K481+K495)*'Data - P&amp;L'!$C$17*'Data - P&amp;L'!$C$55</f>
        <v>0</v>
      </c>
      <c r="L596" s="267">
        <f>(L481+L495)*'Data - P&amp;L'!$C$17*'Data - P&amp;L'!$C$55</f>
        <v>0</v>
      </c>
      <c r="M596" s="267">
        <f>(M481+M495)*'Data - P&amp;L'!$C$17*'Data - P&amp;L'!$C$55</f>
        <v>0</v>
      </c>
      <c r="N596" s="267">
        <f>(N481+N495)*'Data - P&amp;L'!$C$17*'Data - P&amp;L'!$C$55</f>
        <v>0</v>
      </c>
      <c r="O596" s="267">
        <f>(O481+O495)*'Data - P&amp;L'!$C$17*'Data - P&amp;L'!$C$55</f>
        <v>0</v>
      </c>
      <c r="P596" s="267">
        <f>(P481+P495)*'Data - P&amp;L'!$C$17*'Data - P&amp;L'!$C$55</f>
        <v>1.373</v>
      </c>
      <c r="Q596" s="267">
        <f>(Q481+Q495)*'Data - P&amp;L'!$C$17*'Data - P&amp;L'!$C$55</f>
        <v>0</v>
      </c>
      <c r="R596" s="267">
        <f>(R481+R495)*'Data - P&amp;L'!$C$17*'Data - P&amp;L'!$C$55</f>
        <v>0</v>
      </c>
      <c r="S596" s="267">
        <f>(S481+S495)*'Data - P&amp;L'!$C$17*'Data - P&amp;L'!$C$55</f>
        <v>0</v>
      </c>
      <c r="T596" s="267">
        <f>(T481+T495)*'Data - P&amp;L'!$C$17*'Data - P&amp;L'!$C$55</f>
        <v>0</v>
      </c>
      <c r="U596" s="267">
        <f>(U481+U495)*'Data - P&amp;L'!$C$17*'Data - P&amp;L'!$C$55</f>
        <v>0</v>
      </c>
      <c r="V596" s="267">
        <f>(V481+V495)*'Data - P&amp;L'!$C$17*'Data - P&amp;L'!$C$55</f>
        <v>0</v>
      </c>
      <c r="W596" s="267">
        <f>(W481+W495)*'Data - P&amp;L'!$C$17*'Data - P&amp;L'!$C$55</f>
        <v>0</v>
      </c>
      <c r="X596" s="267">
        <f>(X481+X495)*'Data - P&amp;L'!$C$17*'Data - P&amp;L'!$C$55</f>
        <v>0</v>
      </c>
      <c r="Y596" s="267">
        <f>(Y481+Y495)*'Data - P&amp;L'!$C$17*'Data - P&amp;L'!$C$55</f>
        <v>0</v>
      </c>
      <c r="Z596" s="267">
        <f>(Z481+Z495)*'Data - P&amp;L'!$C$17*'Data - P&amp;L'!$C$55</f>
        <v>0</v>
      </c>
      <c r="AA596" s="267">
        <f>(AA481+AA495)*'Data - P&amp;L'!$C$17*'Data - P&amp;L'!$C$55</f>
        <v>0</v>
      </c>
      <c r="AB596" s="267">
        <f>(AB481+AB495)*'Data - P&amp;L'!$C$17*'Data - P&amp;L'!$C$55</f>
        <v>2.746</v>
      </c>
      <c r="AC596" s="267">
        <f>(AC481+AC495)*'Data - P&amp;L'!$C$17*'Data - P&amp;L'!$C$55</f>
        <v>0</v>
      </c>
      <c r="AD596" s="267">
        <f>(AD481+AD495)*'Data - P&amp;L'!$C$17*'Data - P&amp;L'!$C$55</f>
        <v>0</v>
      </c>
      <c r="AE596" s="267">
        <f>(AE481+AE495)*'Data - P&amp;L'!$C$17*'Data - P&amp;L'!$C$55</f>
        <v>2.746</v>
      </c>
      <c r="AF596" s="267">
        <f>(AF481+AF495)*'Data - P&amp;L'!$C$17*'Data - P&amp;L'!$C$55</f>
        <v>0</v>
      </c>
      <c r="AG596" s="125">
        <f t="shared" si="133"/>
        <v>9.611</v>
      </c>
    </row>
    <row r="597" outlineLevel="1">
      <c r="A597" s="173" t="s">
        <v>549</v>
      </c>
      <c r="B597" s="267">
        <f>(B482+B496)*'Data - P&amp;L'!$C$18*'Data - P&amp;L'!$C$55</f>
        <v>0</v>
      </c>
      <c r="C597" s="267">
        <f>(C482+C496)*'Data - P&amp;L'!$C$18*'Data - P&amp;L'!$C$55</f>
        <v>0</v>
      </c>
      <c r="D597" s="267">
        <f>(D482+D496)*'Data - P&amp;L'!$C$18*'Data - P&amp;L'!$C$55</f>
        <v>0</v>
      </c>
      <c r="E597" s="267">
        <f>(E482+E496)*'Data - P&amp;L'!$C$18*'Data - P&amp;L'!$C$55</f>
        <v>0</v>
      </c>
      <c r="F597" s="267">
        <f>(F482+F496)*'Data - P&amp;L'!$C$18*'Data - P&amp;L'!$C$55</f>
        <v>0</v>
      </c>
      <c r="G597" s="267">
        <f>(G482+G496)*'Data - P&amp;L'!$C$18*'Data - P&amp;L'!$C$55</f>
        <v>0</v>
      </c>
      <c r="H597" s="267">
        <f>(H482+H496)*'Data - P&amp;L'!$C$18*'Data - P&amp;L'!$C$55</f>
        <v>0</v>
      </c>
      <c r="I597" s="267">
        <f>(I482+I496)*'Data - P&amp;L'!$C$18*'Data - P&amp;L'!$C$55</f>
        <v>0</v>
      </c>
      <c r="J597" s="267">
        <f>(J482+J496)*'Data - P&amp;L'!$C$18*'Data - P&amp;L'!$C$55</f>
        <v>0</v>
      </c>
      <c r="K597" s="267">
        <f>(K482+K496)*'Data - P&amp;L'!$C$18*'Data - P&amp;L'!$C$55</f>
        <v>0</v>
      </c>
      <c r="L597" s="267">
        <f>(L482+L496)*'Data - P&amp;L'!$C$18*'Data - P&amp;L'!$C$55</f>
        <v>0</v>
      </c>
      <c r="M597" s="267">
        <f>(M482+M496)*'Data - P&amp;L'!$C$18*'Data - P&amp;L'!$C$55</f>
        <v>0</v>
      </c>
      <c r="N597" s="267">
        <f>(N482+N496)*'Data - P&amp;L'!$C$18*'Data - P&amp;L'!$C$55</f>
        <v>0</v>
      </c>
      <c r="O597" s="267">
        <f>(O482+O496)*'Data - P&amp;L'!$C$18*'Data - P&amp;L'!$C$55</f>
        <v>0</v>
      </c>
      <c r="P597" s="267">
        <f>(P482+P496)*'Data - P&amp;L'!$C$18*'Data - P&amp;L'!$C$55</f>
        <v>0</v>
      </c>
      <c r="Q597" s="267">
        <f>(Q482+Q496)*'Data - P&amp;L'!$C$18*'Data - P&amp;L'!$C$55</f>
        <v>0</v>
      </c>
      <c r="R597" s="267">
        <f>(R482+R496)*'Data - P&amp;L'!$C$18*'Data - P&amp;L'!$C$55</f>
        <v>0</v>
      </c>
      <c r="S597" s="267">
        <f>(S482+S496)*'Data - P&amp;L'!$C$18*'Data - P&amp;L'!$C$55</f>
        <v>0</v>
      </c>
      <c r="T597" s="267">
        <f>(T482+T496)*'Data - P&amp;L'!$C$18*'Data - P&amp;L'!$C$55</f>
        <v>0</v>
      </c>
      <c r="U597" s="267">
        <f>(U482+U496)*'Data - P&amp;L'!$C$18*'Data - P&amp;L'!$C$55</f>
        <v>0</v>
      </c>
      <c r="V597" s="267">
        <f>(V482+V496)*'Data - P&amp;L'!$C$18*'Data - P&amp;L'!$C$55</f>
        <v>0</v>
      </c>
      <c r="W597" s="267">
        <f>(W482+W496)*'Data - P&amp;L'!$C$18*'Data - P&amp;L'!$C$55</f>
        <v>0</v>
      </c>
      <c r="X597" s="267">
        <f>(X482+X496)*'Data - P&amp;L'!$C$18*'Data - P&amp;L'!$C$55</f>
        <v>0</v>
      </c>
      <c r="Y597" s="267">
        <f>(Y482+Y496)*'Data - P&amp;L'!$C$18*'Data - P&amp;L'!$C$55</f>
        <v>0</v>
      </c>
      <c r="Z597" s="267">
        <f>(Z482+Z496)*'Data - P&amp;L'!$C$18*'Data - P&amp;L'!$C$55</f>
        <v>0</v>
      </c>
      <c r="AA597" s="267">
        <f>(AA482+AA496)*'Data - P&amp;L'!$C$18*'Data - P&amp;L'!$C$55</f>
        <v>0</v>
      </c>
      <c r="AB597" s="267">
        <f>(AB482+AB496)*'Data - P&amp;L'!$C$18*'Data - P&amp;L'!$C$55</f>
        <v>2.668</v>
      </c>
      <c r="AC597" s="267">
        <f>(AC482+AC496)*'Data - P&amp;L'!$C$18*'Data - P&amp;L'!$C$55</f>
        <v>0</v>
      </c>
      <c r="AD597" s="267">
        <f>(AD482+AD496)*'Data - P&amp;L'!$C$18*'Data - P&amp;L'!$C$55</f>
        <v>0</v>
      </c>
      <c r="AE597" s="267">
        <f>(AE482+AE496)*'Data - P&amp;L'!$C$18*'Data - P&amp;L'!$C$55</f>
        <v>0</v>
      </c>
      <c r="AF597" s="267">
        <f>(AF482+AF496)*'Data - P&amp;L'!$C$18*'Data - P&amp;L'!$C$55</f>
        <v>0</v>
      </c>
      <c r="AG597" s="125">
        <f t="shared" si="133"/>
        <v>2.668</v>
      </c>
    </row>
    <row r="598" outlineLevel="1">
      <c r="A598" s="282" t="s">
        <v>576</v>
      </c>
      <c r="B598" s="267">
        <f>((B469*'Data - P&amp;L'!$C$38)+(B470*'Data - P&amp;L'!$C$39))*'Data - P&amp;L'!$C$55</f>
        <v>0</v>
      </c>
      <c r="C598" s="267">
        <f>((C469*'Data - P&amp;L'!$C$38)+(C470*'Data - P&amp;L'!$C$39))*'Data - P&amp;L'!$C$55</f>
        <v>0</v>
      </c>
      <c r="D598" s="267">
        <f>((D469*'Data - P&amp;L'!$C$38)+(D470*'Data - P&amp;L'!$C$39))*'Data - P&amp;L'!$C$55</f>
        <v>1.194</v>
      </c>
      <c r="E598" s="267">
        <f>((E469*'Data - P&amp;L'!$C$38)+(E470*'Data - P&amp;L'!$C$39))*'Data - P&amp;L'!$C$55</f>
        <v>4.776</v>
      </c>
      <c r="F598" s="267">
        <f>((F469*'Data - P&amp;L'!$C$38)+(F470*'Data - P&amp;L'!$C$39))*'Data - P&amp;L'!$C$55</f>
        <v>0</v>
      </c>
      <c r="G598" s="267">
        <f>((G469*'Data - P&amp;L'!$C$38)+(G470*'Data - P&amp;L'!$C$39))*'Data - P&amp;L'!$C$55</f>
        <v>16.716</v>
      </c>
      <c r="H598" s="267">
        <f>((H469*'Data - P&amp;L'!$C$38)+(H470*'Data - P&amp;L'!$C$39))*'Data - P&amp;L'!$C$55</f>
        <v>0</v>
      </c>
      <c r="I598" s="267">
        <f>((I469*'Data - P&amp;L'!$C$38)+(I470*'Data - P&amp;L'!$C$39))*'Data - P&amp;L'!$C$55</f>
        <v>10.746</v>
      </c>
      <c r="J598" s="267">
        <f>((J469*'Data - P&amp;L'!$C$38)+(J470*'Data - P&amp;L'!$C$39))*'Data - P&amp;L'!$C$55</f>
        <v>5.97</v>
      </c>
      <c r="K598" s="267">
        <f>((K469*'Data - P&amp;L'!$C$38)+(K470*'Data - P&amp;L'!$C$39))*'Data - P&amp;L'!$C$55</f>
        <v>0</v>
      </c>
      <c r="L598" s="267">
        <f>((L469*'Data - P&amp;L'!$C$38)+(L470*'Data - P&amp;L'!$C$39))*'Data - P&amp;L'!$C$55</f>
        <v>0</v>
      </c>
      <c r="M598" s="267">
        <f>((M469*'Data - P&amp;L'!$C$38)+(M470*'Data - P&amp;L'!$C$39))*'Data - P&amp;L'!$C$55</f>
        <v>0</v>
      </c>
      <c r="N598" s="267">
        <f>((N469*'Data - P&amp;L'!$C$38)+(N470*'Data - P&amp;L'!$C$39))*'Data - P&amp;L'!$C$55</f>
        <v>13.134</v>
      </c>
      <c r="O598" s="267">
        <f>((O469*'Data - P&amp;L'!$C$38)+(O470*'Data - P&amp;L'!$C$39))*'Data - P&amp;L'!$C$55</f>
        <v>0</v>
      </c>
      <c r="P598" s="267">
        <f>((P469*'Data - P&amp;L'!$C$38)+(P470*'Data - P&amp;L'!$C$39))*'Data - P&amp;L'!$C$55</f>
        <v>3.582</v>
      </c>
      <c r="Q598" s="267">
        <f>((Q469*'Data - P&amp;L'!$C$38)+(Q470*'Data - P&amp;L'!$C$39))*'Data - P&amp;L'!$C$55</f>
        <v>0</v>
      </c>
      <c r="R598" s="267">
        <f>((R469*'Data - P&amp;L'!$C$38)+(R470*'Data - P&amp;L'!$C$39))*'Data - P&amp;L'!$C$55</f>
        <v>0</v>
      </c>
      <c r="S598" s="267">
        <f>((S469*'Data - P&amp;L'!$C$38)+(S470*'Data - P&amp;L'!$C$39))*'Data - P&amp;L'!$C$55</f>
        <v>0</v>
      </c>
      <c r="T598" s="267">
        <f>((T469*'Data - P&amp;L'!$C$38)+(T470*'Data - P&amp;L'!$C$39))*'Data - P&amp;L'!$C$55</f>
        <v>0</v>
      </c>
      <c r="U598" s="267">
        <f>((U469*'Data - P&amp;L'!$C$38)+(U470*'Data - P&amp;L'!$C$39))*'Data - P&amp;L'!$C$55</f>
        <v>0</v>
      </c>
      <c r="V598" s="267">
        <f>((V469*'Data - P&amp;L'!$C$38)+(V470*'Data - P&amp;L'!$C$39))*'Data - P&amp;L'!$C$55</f>
        <v>0</v>
      </c>
      <c r="W598" s="267">
        <f>((W469*'Data - P&amp;L'!$C$38)+(W470*'Data - P&amp;L'!$C$39))*'Data - P&amp;L'!$C$55</f>
        <v>0</v>
      </c>
      <c r="X598" s="267">
        <f>((X469*'Data - P&amp;L'!$C$38)+(X470*'Data - P&amp;L'!$C$39))*'Data - P&amp;L'!$C$55</f>
        <v>0</v>
      </c>
      <c r="Y598" s="267">
        <f>((Y469*'Data - P&amp;L'!$C$38)+(Y470*'Data - P&amp;L'!$C$39))*'Data - P&amp;L'!$C$55</f>
        <v>0</v>
      </c>
      <c r="Z598" s="267">
        <f>((Z469*'Data - P&amp;L'!$C$38)+(Z470*'Data - P&amp;L'!$C$39))*'Data - P&amp;L'!$C$55</f>
        <v>0</v>
      </c>
      <c r="AA598" s="267">
        <f>((AA469*'Data - P&amp;L'!$C$38)+(AA470*'Data - P&amp;L'!$C$39))*'Data - P&amp;L'!$C$55</f>
        <v>0</v>
      </c>
      <c r="AB598" s="267">
        <f>((AB469*'Data - P&amp;L'!$C$38)+(AB470*'Data - P&amp;L'!$C$39))*'Data - P&amp;L'!$C$55</f>
        <v>11.94</v>
      </c>
      <c r="AC598" s="267">
        <f>((AC469*'Data - P&amp;L'!$C$38)+(AC470*'Data - P&amp;L'!$C$39))*'Data - P&amp;L'!$C$55</f>
        <v>0</v>
      </c>
      <c r="AD598" s="267">
        <f>((AD469*'Data - P&amp;L'!$C$38)+(AD470*'Data - P&amp;L'!$C$39))*'Data - P&amp;L'!$C$55</f>
        <v>0</v>
      </c>
      <c r="AE598" s="267">
        <f>((AE469*'Data - P&amp;L'!$C$38)+(AE470*'Data - P&amp;L'!$C$39))*'Data - P&amp;L'!$C$55</f>
        <v>0</v>
      </c>
      <c r="AF598" s="267">
        <f>((AF469*'Data - P&amp;L'!$C$38)+(AF470*'Data - P&amp;L'!$C$39))*'Data - P&amp;L'!$C$55</f>
        <v>0</v>
      </c>
      <c r="AG598" s="125">
        <f t="shared" si="133"/>
        <v>68.058</v>
      </c>
    </row>
    <row r="599" outlineLevel="1">
      <c r="A599" s="282" t="s">
        <v>578</v>
      </c>
      <c r="B599" s="267">
        <f>((B484*'Data - P&amp;L'!$D$38)+(B498*'Data - P&amp;L'!$D$39))*'Data - P&amp;L'!$C$55</f>
        <v>0</v>
      </c>
      <c r="C599" s="267">
        <f>((C484*'Data - P&amp;L'!$D$38)+(C498*'Data - P&amp;L'!$D$39))*'Data - P&amp;L'!$C$55</f>
        <v>0.1435</v>
      </c>
      <c r="D599" s="267">
        <f>((D484*'Data - P&amp;L'!$D$38)+(D498*'Data - P&amp;L'!$D$39))*'Data - P&amp;L'!$C$55</f>
        <v>0.861</v>
      </c>
      <c r="E599" s="267">
        <f>((E484*'Data - P&amp;L'!$D$38)+(E498*'Data - P&amp;L'!$D$39))*'Data - P&amp;L'!$C$55</f>
        <v>0.72</v>
      </c>
      <c r="F599" s="267">
        <f>((F484*'Data - P&amp;L'!$D$38)+(F498*'Data - P&amp;L'!$D$39))*'Data - P&amp;L'!$C$55</f>
        <v>0</v>
      </c>
      <c r="G599" s="267">
        <f>((G484*'Data - P&amp;L'!$D$38)+(G498*'Data - P&amp;L'!$D$39))*'Data - P&amp;L'!$C$55</f>
        <v>4.1615</v>
      </c>
      <c r="H599" s="267">
        <f>((H484*'Data - P&amp;L'!$D$38)+(H498*'Data - P&amp;L'!$D$39))*'Data - P&amp;L'!$C$55</f>
        <v>0</v>
      </c>
      <c r="I599" s="267">
        <f>((I484*'Data - P&amp;L'!$D$38)+(I498*'Data - P&amp;L'!$D$39))*'Data - P&amp;L'!$C$55</f>
        <v>3.1625</v>
      </c>
      <c r="J599" s="267">
        <f>((J484*'Data - P&amp;L'!$D$38)+(J498*'Data - P&amp;L'!$D$39))*'Data - P&amp;L'!$C$55</f>
        <v>0.7175</v>
      </c>
      <c r="K599" s="267">
        <f>((K484*'Data - P&amp;L'!$D$38)+(K498*'Data - P&amp;L'!$D$39))*'Data - P&amp;L'!$C$55</f>
        <v>0</v>
      </c>
      <c r="L599" s="267">
        <f>((L484*'Data - P&amp;L'!$D$38)+(L498*'Data - P&amp;L'!$D$39))*'Data - P&amp;L'!$C$55</f>
        <v>0</v>
      </c>
      <c r="M599" s="267">
        <f>((M484*'Data - P&amp;L'!$D$38)+(M498*'Data - P&amp;L'!$D$39))*'Data - P&amp;L'!$C$55</f>
        <v>0</v>
      </c>
      <c r="N599" s="267">
        <f>((N484*'Data - P&amp;L'!$D$38)+(N498*'Data - P&amp;L'!$D$39))*'Data - P&amp;L'!$C$55</f>
        <v>1.292</v>
      </c>
      <c r="O599" s="267">
        <f>((O484*'Data - P&amp;L'!$D$38)+(O498*'Data - P&amp;L'!$D$39))*'Data - P&amp;L'!$C$55</f>
        <v>2.4395</v>
      </c>
      <c r="P599" s="267">
        <f>((P484*'Data - P&amp;L'!$D$38)+(P498*'Data - P&amp;L'!$D$39))*'Data - P&amp;L'!$C$55</f>
        <v>3.444</v>
      </c>
      <c r="Q599" s="267">
        <f>((Q484*'Data - P&amp;L'!$D$38)+(Q498*'Data - P&amp;L'!$D$39))*'Data - P&amp;L'!$C$55</f>
        <v>0</v>
      </c>
      <c r="R599" s="267">
        <f>((R484*'Data - P&amp;L'!$D$38)+(R498*'Data - P&amp;L'!$D$39))*'Data - P&amp;L'!$C$55</f>
        <v>0.144</v>
      </c>
      <c r="S599" s="267">
        <f>((S484*'Data - P&amp;L'!$D$38)+(S498*'Data - P&amp;L'!$D$39))*'Data - P&amp;L'!$C$55</f>
        <v>0</v>
      </c>
      <c r="T599" s="267">
        <f>((T484*'Data - P&amp;L'!$D$38)+(T498*'Data - P&amp;L'!$D$39))*'Data - P&amp;L'!$C$55</f>
        <v>0</v>
      </c>
      <c r="U599" s="267">
        <f>((U484*'Data - P&amp;L'!$D$38)+(U498*'Data - P&amp;L'!$D$39))*'Data - P&amp;L'!$C$55</f>
        <v>0</v>
      </c>
      <c r="V599" s="267">
        <f>((V484*'Data - P&amp;L'!$D$38)+(V498*'Data - P&amp;L'!$D$39))*'Data - P&amp;L'!$C$55</f>
        <v>1.435</v>
      </c>
      <c r="W599" s="267">
        <f>((W484*'Data - P&amp;L'!$D$38)+(W498*'Data - P&amp;L'!$D$39))*'Data - P&amp;L'!$C$55</f>
        <v>1.2915</v>
      </c>
      <c r="X599" s="267">
        <f>((X484*'Data - P&amp;L'!$D$38)+(X498*'Data - P&amp;L'!$D$39))*'Data - P&amp;L'!$C$55</f>
        <v>0.7175</v>
      </c>
      <c r="Y599" s="267">
        <f>((Y484*'Data - P&amp;L'!$D$38)+(Y498*'Data - P&amp;L'!$D$39))*'Data - P&amp;L'!$C$55</f>
        <v>2.009</v>
      </c>
      <c r="Z599" s="267">
        <f>((Z484*'Data - P&amp;L'!$D$38)+(Z498*'Data - P&amp;L'!$D$39))*'Data - P&amp;L'!$C$55</f>
        <v>0</v>
      </c>
      <c r="AA599" s="267">
        <f>((AA484*'Data - P&amp;L'!$D$38)+(AA498*'Data - P&amp;L'!$D$39))*'Data - P&amp;L'!$C$55</f>
        <v>0</v>
      </c>
      <c r="AB599" s="267">
        <f>((AB484*'Data - P&amp;L'!$D$38)+(AB498*'Data - P&amp;L'!$D$39))*'Data - P&amp;L'!$C$55</f>
        <v>3.3005</v>
      </c>
      <c r="AC599" s="267">
        <f>((AC484*'Data - P&amp;L'!$D$38)+(AC498*'Data - P&amp;L'!$D$39))*'Data - P&amp;L'!$C$55</f>
        <v>0</v>
      </c>
      <c r="AD599" s="267">
        <f>((AD484*'Data - P&amp;L'!$D$38)+(AD498*'Data - P&amp;L'!$D$39))*'Data - P&amp;L'!$C$55</f>
        <v>20.8075</v>
      </c>
      <c r="AE599" s="267">
        <f>((AE484*'Data - P&amp;L'!$D$38)+(AE498*'Data - P&amp;L'!$D$39))*'Data - P&amp;L'!$C$55</f>
        <v>9.471</v>
      </c>
      <c r="AF599" s="267">
        <f>((AF484*'Data - P&amp;L'!$D$38)+(AF498*'Data - P&amp;L'!$D$39))*'Data - P&amp;L'!$C$55</f>
        <v>2.7265</v>
      </c>
      <c r="AG599" s="125">
        <f t="shared" si="133"/>
        <v>58.844</v>
      </c>
    </row>
    <row r="600" outlineLevel="1">
      <c r="A600" s="173" t="s">
        <v>591</v>
      </c>
      <c r="B600" s="284"/>
      <c r="C600" s="284"/>
      <c r="D600" s="284"/>
      <c r="E600" s="284"/>
      <c r="F600" s="284"/>
      <c r="G600" s="284"/>
      <c r="H600" s="284"/>
      <c r="I600" s="284"/>
      <c r="J600" s="284"/>
      <c r="K600" s="284"/>
      <c r="L600" s="284"/>
      <c r="M600" s="284"/>
      <c r="N600" s="284"/>
      <c r="O600" s="284"/>
      <c r="P600" s="284"/>
      <c r="Q600" s="284"/>
      <c r="R600" s="284"/>
      <c r="S600" s="284"/>
      <c r="T600" s="284"/>
      <c r="U600" s="284"/>
      <c r="V600" s="284"/>
      <c r="W600" s="284"/>
      <c r="X600" s="284"/>
      <c r="Y600" s="284"/>
      <c r="Z600" s="284"/>
      <c r="AA600" s="284"/>
      <c r="AB600" s="284"/>
      <c r="AC600" s="284"/>
      <c r="AD600" s="284"/>
      <c r="AE600" s="284"/>
      <c r="AF600" s="284"/>
      <c r="AG600" s="125"/>
    </row>
    <row r="601" outlineLevel="1">
      <c r="A601" s="173" t="s">
        <v>592</v>
      </c>
      <c r="B601" s="284"/>
      <c r="C601" s="284"/>
      <c r="D601" s="284"/>
      <c r="E601" s="284"/>
      <c r="F601" s="284"/>
      <c r="G601" s="284"/>
      <c r="H601" s="284"/>
      <c r="I601" s="284"/>
      <c r="J601" s="284"/>
      <c r="K601" s="284"/>
      <c r="L601" s="284"/>
      <c r="M601" s="284"/>
      <c r="N601" s="284"/>
      <c r="O601" s="284"/>
      <c r="P601" s="284"/>
      <c r="Q601" s="284"/>
      <c r="R601" s="284"/>
      <c r="S601" s="284"/>
      <c r="T601" s="284"/>
      <c r="U601" s="284"/>
      <c r="V601" s="284"/>
      <c r="W601" s="284"/>
      <c r="X601" s="284"/>
      <c r="Y601" s="284"/>
      <c r="Z601" s="284"/>
      <c r="AA601" s="284"/>
      <c r="AB601" s="284"/>
      <c r="AC601" s="284"/>
      <c r="AD601" s="284"/>
      <c r="AE601" s="284"/>
      <c r="AF601" s="284"/>
      <c r="AG601" s="125"/>
    </row>
    <row r="602" outlineLevel="1">
      <c r="A602" s="173" t="s">
        <v>593</v>
      </c>
      <c r="B602" s="267">
        <f>(B500*'Data - P&amp;L'!$R$3)+('Data - P&amp;L'!$R$4*B501)</f>
        <v>0</v>
      </c>
      <c r="C602" s="267">
        <f>(C500*'Data - P&amp;L'!$R$3)+('Data - P&amp;L'!$R$4*C501)</f>
        <v>330</v>
      </c>
      <c r="D602" s="267">
        <f>(D500*'Data - P&amp;L'!$R$3)+('Data - P&amp;L'!$R$4*D501)</f>
        <v>225</v>
      </c>
      <c r="E602" s="267">
        <f>(E500*'Data - P&amp;L'!$R$3)+('Data - P&amp;L'!$R$4*E501)</f>
        <v>320</v>
      </c>
      <c r="F602" s="267">
        <f>(F500*'Data - P&amp;L'!$R$3)+('Data - P&amp;L'!$R$4*F501)</f>
        <v>0</v>
      </c>
      <c r="G602" s="267">
        <f>(G500*'Data - P&amp;L'!$R$3)+('Data - P&amp;L'!$R$4*G501)</f>
        <v>730</v>
      </c>
      <c r="H602" s="267">
        <f>(H500*'Data - P&amp;L'!$R$3)+('Data - P&amp;L'!$R$4*H501)</f>
        <v>500</v>
      </c>
      <c r="I602" s="267">
        <f>(I500*'Data - P&amp;L'!$R$3)+('Data - P&amp;L'!$R$4*I501)</f>
        <v>2485</v>
      </c>
      <c r="J602" s="267">
        <f>(J500*'Data - P&amp;L'!$R$3)+('Data - P&amp;L'!$R$4*J501)</f>
        <v>245</v>
      </c>
      <c r="K602" s="267">
        <f>(K500*'Data - P&amp;L'!$R$3)+('Data - P&amp;L'!$R$4*K501)</f>
        <v>40</v>
      </c>
      <c r="L602" s="267">
        <f>(L500*'Data - P&amp;L'!$R$3)+('Data - P&amp;L'!$R$4*L501)</f>
        <v>0</v>
      </c>
      <c r="M602" s="267">
        <f>(M500*'Data - P&amp;L'!$R$3)+('Data - P&amp;L'!$R$4*M501)</f>
        <v>0</v>
      </c>
      <c r="N602" s="267">
        <f>(N500*'Data - P&amp;L'!$R$3)+('Data - P&amp;L'!$R$4*N501)</f>
        <v>365</v>
      </c>
      <c r="O602" s="267">
        <f>(O500*'Data - P&amp;L'!$R$3)+('Data - P&amp;L'!$R$4*O501)</f>
        <v>1635</v>
      </c>
      <c r="P602" s="267">
        <f>(P500*'Data - P&amp;L'!$R$3)+('Data - P&amp;L'!$R$4*P501)</f>
        <v>255</v>
      </c>
      <c r="Q602" s="267">
        <f>(Q500*'Data - P&amp;L'!$R$3)+('Data - P&amp;L'!$R$4*Q501)</f>
        <v>3270</v>
      </c>
      <c r="R602" s="267">
        <f>(R500*'Data - P&amp;L'!$R$3)+('Data - P&amp;L'!$R$4*R501)</f>
        <v>560</v>
      </c>
      <c r="S602" s="267">
        <f>(S500*'Data - P&amp;L'!$R$3)+('Data - P&amp;L'!$R$4*S501)</f>
        <v>0</v>
      </c>
      <c r="T602" s="267">
        <f>(T500*'Data - P&amp;L'!$R$3)+('Data - P&amp;L'!$R$4*T501)</f>
        <v>0</v>
      </c>
      <c r="U602" s="267">
        <f>(U500*'Data - P&amp;L'!$R$3)+('Data - P&amp;L'!$R$4*U501)</f>
        <v>0</v>
      </c>
      <c r="V602" s="267">
        <f>(V500*'Data - P&amp;L'!$R$3)+('Data - P&amp;L'!$R$4*V501)</f>
        <v>585</v>
      </c>
      <c r="W602" s="267">
        <f>(W500*'Data - P&amp;L'!$R$3)+('Data - P&amp;L'!$R$4*W501)</f>
        <v>1890</v>
      </c>
      <c r="X602" s="267">
        <f>(X500*'Data - P&amp;L'!$R$3)+('Data - P&amp;L'!$R$4*X501)</f>
        <v>195</v>
      </c>
      <c r="Y602" s="267">
        <f>(Y500*'Data - P&amp;L'!$R$3)+('Data - P&amp;L'!$R$4*Y501)</f>
        <v>315</v>
      </c>
      <c r="Z602" s="267">
        <f>(Z500*'Data - P&amp;L'!$R$3)+('Data - P&amp;L'!$R$4*Z501)</f>
        <v>0</v>
      </c>
      <c r="AA602" s="267">
        <f>(AA500*'Data - P&amp;L'!$R$3)+('Data - P&amp;L'!$R$4*AA501)</f>
        <v>0</v>
      </c>
      <c r="AB602" s="267">
        <f>(AB500*'Data - P&amp;L'!$R$3)+('Data - P&amp;L'!$R$4*AB501)</f>
        <v>190</v>
      </c>
      <c r="AC602" s="267">
        <f>(AC500*'Data - P&amp;L'!$R$3)+('Data - P&amp;L'!$R$4*AC501)</f>
        <v>55</v>
      </c>
      <c r="AD602" s="267">
        <f>(AD500*'Data - P&amp;L'!$R$3)+('Data - P&amp;L'!$R$4*AD501)</f>
        <v>9000</v>
      </c>
      <c r="AE602" s="267">
        <f>(AE500*'Data - P&amp;L'!$R$3)+('Data - P&amp;L'!$R$4*AE501)</f>
        <v>4260</v>
      </c>
      <c r="AF602" s="267">
        <f>(AF500*'Data - P&amp;L'!$R$3)+('Data - P&amp;L'!$R$4*AF501)</f>
        <v>2295</v>
      </c>
      <c r="AG602" s="125">
        <f t="shared" ref="AG602:AG620" si="139">SUM(B602:AF602)</f>
        <v>29745</v>
      </c>
    </row>
    <row r="603" outlineLevel="1">
      <c r="A603" s="254" t="s">
        <v>594</v>
      </c>
      <c r="B603" s="281">
        <f t="shared" ref="B603:AF603" si="138">sum(B604:B620)</f>
        <v>0</v>
      </c>
      <c r="C603" s="281">
        <f t="shared" si="138"/>
        <v>6.2985</v>
      </c>
      <c r="D603" s="281">
        <f t="shared" si="138"/>
        <v>150.715</v>
      </c>
      <c r="E603" s="281">
        <f t="shared" si="138"/>
        <v>478.856</v>
      </c>
      <c r="F603" s="281">
        <f t="shared" si="138"/>
        <v>0</v>
      </c>
      <c r="G603" s="281">
        <f t="shared" si="138"/>
        <v>1681.4325</v>
      </c>
      <c r="H603" s="281">
        <f t="shared" si="138"/>
        <v>0</v>
      </c>
      <c r="I603" s="281">
        <f t="shared" si="138"/>
        <v>1248.4435</v>
      </c>
      <c r="J603" s="281">
        <f t="shared" si="138"/>
        <v>660.4625</v>
      </c>
      <c r="K603" s="281">
        <f t="shared" si="138"/>
        <v>0</v>
      </c>
      <c r="L603" s="281">
        <f t="shared" si="138"/>
        <v>0</v>
      </c>
      <c r="M603" s="281">
        <f t="shared" si="138"/>
        <v>0</v>
      </c>
      <c r="N603" s="281">
        <f t="shared" si="138"/>
        <v>1180.726</v>
      </c>
      <c r="O603" s="281">
        <f t="shared" si="138"/>
        <v>195.9245</v>
      </c>
      <c r="P603" s="281">
        <f t="shared" si="138"/>
        <v>752.936</v>
      </c>
      <c r="Q603" s="281">
        <f t="shared" si="138"/>
        <v>0</v>
      </c>
      <c r="R603" s="281">
        <f t="shared" si="138"/>
        <v>7.374</v>
      </c>
      <c r="S603" s="281">
        <f t="shared" si="138"/>
        <v>0</v>
      </c>
      <c r="T603" s="281">
        <f t="shared" si="138"/>
        <v>0</v>
      </c>
      <c r="U603" s="281">
        <f t="shared" si="138"/>
        <v>0</v>
      </c>
      <c r="V603" s="281">
        <f t="shared" si="138"/>
        <v>92.555</v>
      </c>
      <c r="W603" s="281">
        <f t="shared" si="138"/>
        <v>128.4665</v>
      </c>
      <c r="X603" s="281">
        <f t="shared" si="138"/>
        <v>31.4925</v>
      </c>
      <c r="Y603" s="281">
        <f t="shared" si="138"/>
        <v>212.079</v>
      </c>
      <c r="Z603" s="281">
        <f t="shared" si="138"/>
        <v>0</v>
      </c>
      <c r="AA603" s="281">
        <f t="shared" si="138"/>
        <v>0</v>
      </c>
      <c r="AB603" s="281">
        <f t="shared" si="138"/>
        <v>1425.6255</v>
      </c>
      <c r="AC603" s="281">
        <f t="shared" si="138"/>
        <v>0</v>
      </c>
      <c r="AD603" s="281">
        <f t="shared" si="138"/>
        <v>1227.9825</v>
      </c>
      <c r="AE603" s="281">
        <f t="shared" si="138"/>
        <v>786.421</v>
      </c>
      <c r="AF603" s="281">
        <f t="shared" si="138"/>
        <v>263.5115</v>
      </c>
      <c r="AG603" s="125">
        <f t="shared" si="139"/>
        <v>10531.302</v>
      </c>
    </row>
    <row r="604" outlineLevel="1">
      <c r="A604" s="173" t="s">
        <v>595</v>
      </c>
      <c r="B604" s="267">
        <f>B469*'Data - P&amp;L'!$C$3</f>
        <v>0</v>
      </c>
      <c r="C604" s="267">
        <f>C469*'Data - P&amp;L'!$C$3</f>
        <v>0</v>
      </c>
      <c r="D604" s="267">
        <f>D469*'Data - P&amp;L'!$C$3</f>
        <v>0</v>
      </c>
      <c r="E604" s="267">
        <f>E469*'Data - P&amp;L'!$C$3</f>
        <v>0</v>
      </c>
      <c r="F604" s="267">
        <f>F469*'Data - P&amp;L'!$C$3</f>
        <v>0</v>
      </c>
      <c r="G604" s="267">
        <f>G469*'Data - P&amp;L'!$C$3</f>
        <v>503.22</v>
      </c>
      <c r="H604" s="267">
        <f>H469*'Data - P&amp;L'!$C$3</f>
        <v>0</v>
      </c>
      <c r="I604" s="267">
        <f>I469*'Data - P&amp;L'!$C$3</f>
        <v>167.74</v>
      </c>
      <c r="J604" s="267">
        <f>J469*'Data - P&amp;L'!$C$3</f>
        <v>251.61</v>
      </c>
      <c r="K604" s="267">
        <f>K469*'Data - P&amp;L'!$C$3</f>
        <v>0</v>
      </c>
      <c r="L604" s="267">
        <f>L469*'Data - P&amp;L'!$C$3</f>
        <v>0</v>
      </c>
      <c r="M604" s="267">
        <f>M469*'Data - P&amp;L'!$C$3</f>
        <v>0</v>
      </c>
      <c r="N604" s="267">
        <f>N469*'Data - P&amp;L'!$C$3</f>
        <v>419.35</v>
      </c>
      <c r="O604" s="267">
        <f>O469*'Data - P&amp;L'!$C$3</f>
        <v>0</v>
      </c>
      <c r="P604" s="267">
        <f>P469*'Data - P&amp;L'!$C$3</f>
        <v>83.87</v>
      </c>
      <c r="Q604" s="267">
        <f>Q469*'Data - P&amp;L'!$C$3</f>
        <v>0</v>
      </c>
      <c r="R604" s="267">
        <f>R469*'Data - P&amp;L'!$C$3</f>
        <v>0</v>
      </c>
      <c r="S604" s="267">
        <f>S469*'Data - P&amp;L'!$C$3</f>
        <v>0</v>
      </c>
      <c r="T604" s="267">
        <f>T469*'Data - P&amp;L'!$C$3</f>
        <v>0</v>
      </c>
      <c r="U604" s="267">
        <f>U469*'Data - P&amp;L'!$C$3</f>
        <v>0</v>
      </c>
      <c r="V604" s="267">
        <f>V469*'Data - P&amp;L'!$C$3</f>
        <v>0</v>
      </c>
      <c r="W604" s="267">
        <f>W469*'Data - P&amp;L'!$C$3</f>
        <v>0</v>
      </c>
      <c r="X604" s="267">
        <f>X469*'Data - P&amp;L'!$C$3</f>
        <v>0</v>
      </c>
      <c r="Y604" s="267">
        <f>Y469*'Data - P&amp;L'!$C$3</f>
        <v>0</v>
      </c>
      <c r="Z604" s="267">
        <f>Z469*'Data - P&amp;L'!$C$3</f>
        <v>0</v>
      </c>
      <c r="AA604" s="267">
        <f>AA469*'Data - P&amp;L'!$C$3</f>
        <v>0</v>
      </c>
      <c r="AB604" s="267">
        <f>AB469*'Data - P&amp;L'!$C$3</f>
        <v>83.87</v>
      </c>
      <c r="AC604" s="267">
        <f>AC469*'Data - P&amp;L'!$C$3</f>
        <v>0</v>
      </c>
      <c r="AD604" s="267">
        <f>AD469*'Data - P&amp;L'!$C$3</f>
        <v>0</v>
      </c>
      <c r="AE604" s="267">
        <f>AE469*'Data - P&amp;L'!$C$3</f>
        <v>0</v>
      </c>
      <c r="AF604" s="267">
        <f>AF469*'Data - P&amp;L'!$C$3</f>
        <v>0</v>
      </c>
      <c r="AG604" s="125">
        <f t="shared" si="139"/>
        <v>1509.66</v>
      </c>
    </row>
    <row r="605" outlineLevel="1">
      <c r="A605" s="173" t="s">
        <v>596</v>
      </c>
      <c r="B605" s="267">
        <f>B470*'Data - P&amp;L'!$C$4</f>
        <v>0</v>
      </c>
      <c r="C605" s="267">
        <f>C470*'Data - P&amp;L'!$C$4</f>
        <v>0</v>
      </c>
      <c r="D605" s="267">
        <f>D470*'Data - P&amp;L'!$C$4</f>
        <v>95.58</v>
      </c>
      <c r="E605" s="267">
        <f>E470*'Data - P&amp;L'!$C$4</f>
        <v>382.32</v>
      </c>
      <c r="F605" s="267">
        <f>F470*'Data - P&amp;L'!$C$4</f>
        <v>0</v>
      </c>
      <c r="G605" s="267">
        <f>G470*'Data - P&amp;L'!$C$4</f>
        <v>764.64</v>
      </c>
      <c r="H605" s="267">
        <f>H470*'Data - P&amp;L'!$C$4</f>
        <v>0</v>
      </c>
      <c r="I605" s="267">
        <f>I470*'Data - P&amp;L'!$C$4</f>
        <v>669.06</v>
      </c>
      <c r="J605" s="267">
        <f>J470*'Data - P&amp;L'!$C$4</f>
        <v>191.16</v>
      </c>
      <c r="K605" s="267">
        <f>K470*'Data - P&amp;L'!$C$4</f>
        <v>0</v>
      </c>
      <c r="L605" s="267">
        <f>L470*'Data - P&amp;L'!$C$4</f>
        <v>0</v>
      </c>
      <c r="M605" s="267">
        <f>M470*'Data - P&amp;L'!$C$4</f>
        <v>0</v>
      </c>
      <c r="N605" s="267">
        <f>N470*'Data - P&amp;L'!$C$4</f>
        <v>573.48</v>
      </c>
      <c r="O605" s="267">
        <f>O470*'Data - P&amp;L'!$C$4</f>
        <v>0</v>
      </c>
      <c r="P605" s="267">
        <f>P470*'Data - P&amp;L'!$C$4</f>
        <v>191.16</v>
      </c>
      <c r="Q605" s="267">
        <f>Q470*'Data - P&amp;L'!$C$4</f>
        <v>0</v>
      </c>
      <c r="R605" s="267">
        <f>R470*'Data - P&amp;L'!$C$4</f>
        <v>0</v>
      </c>
      <c r="S605" s="267">
        <f>S470*'Data - P&amp;L'!$C$4</f>
        <v>0</v>
      </c>
      <c r="T605" s="267">
        <f>T470*'Data - P&amp;L'!$C$4</f>
        <v>0</v>
      </c>
      <c r="U605" s="267">
        <f>U470*'Data - P&amp;L'!$C$4</f>
        <v>0</v>
      </c>
      <c r="V605" s="267">
        <f>V470*'Data - P&amp;L'!$C$4</f>
        <v>0</v>
      </c>
      <c r="W605" s="267">
        <f>W470*'Data - P&amp;L'!$C$4</f>
        <v>0</v>
      </c>
      <c r="X605" s="267">
        <f>X470*'Data - P&amp;L'!$C$4</f>
        <v>0</v>
      </c>
      <c r="Y605" s="267">
        <f>Y470*'Data - P&amp;L'!$C$4</f>
        <v>0</v>
      </c>
      <c r="Z605" s="267">
        <f>Z470*'Data - P&amp;L'!$C$4</f>
        <v>0</v>
      </c>
      <c r="AA605" s="267">
        <f>AA470*'Data - P&amp;L'!$C$4</f>
        <v>0</v>
      </c>
      <c r="AB605" s="267">
        <f>AB470*'Data - P&amp;L'!$C$4</f>
        <v>860.22</v>
      </c>
      <c r="AC605" s="267">
        <f>AC470*'Data - P&amp;L'!$C$4</f>
        <v>0</v>
      </c>
      <c r="AD605" s="267">
        <f>AD470*'Data - P&amp;L'!$C$4</f>
        <v>0</v>
      </c>
      <c r="AE605" s="267">
        <f>AE470*'Data - P&amp;L'!$C$4</f>
        <v>0</v>
      </c>
      <c r="AF605" s="267">
        <f>AF470*'Data - P&amp;L'!$C$4</f>
        <v>0</v>
      </c>
      <c r="AG605" s="125">
        <f t="shared" si="139"/>
        <v>3727.62</v>
      </c>
    </row>
    <row r="606" ht="18.0" customHeight="1" outlineLevel="1">
      <c r="A606" s="173" t="s">
        <v>597</v>
      </c>
      <c r="B606" s="267">
        <f>(B444+B459)*'Data - P&amp;L'!$C$15</f>
        <v>0</v>
      </c>
      <c r="C606" s="267">
        <f>(C444+C459)*'Data - P&amp;L'!$C$15</f>
        <v>0</v>
      </c>
      <c r="D606" s="267">
        <f>(D444+D459)*'Data - P&amp;L'!$C$15</f>
        <v>0</v>
      </c>
      <c r="E606" s="267">
        <f>(E444+E459)*'Data - P&amp;L'!$C$15</f>
        <v>0</v>
      </c>
      <c r="F606" s="267">
        <f>(F444+F459)*'Data - P&amp;L'!$C$15</f>
        <v>0</v>
      </c>
      <c r="G606" s="267">
        <f>(G444+G459)*'Data - P&amp;L'!$C$15</f>
        <v>0</v>
      </c>
      <c r="H606" s="267">
        <f>(H444+H459)*'Data - P&amp;L'!$C$15</f>
        <v>0</v>
      </c>
      <c r="I606" s="267">
        <f>(I444+I459)*'Data - P&amp;L'!$C$15</f>
        <v>87.9</v>
      </c>
      <c r="J606" s="267">
        <f>(J444+J459)*'Data - P&amp;L'!$C$15</f>
        <v>87.9</v>
      </c>
      <c r="K606" s="267">
        <f>(K444+K459)*'Data - P&amp;L'!$C$15</f>
        <v>0</v>
      </c>
      <c r="L606" s="267">
        <f>(L444+L459)*'Data - P&amp;L'!$C$15</f>
        <v>0</v>
      </c>
      <c r="M606" s="267">
        <f>(M444+M459)*'Data - P&amp;L'!$C$15</f>
        <v>0</v>
      </c>
      <c r="N606" s="267">
        <f>(N444+N459)*'Data - P&amp;L'!$C$15</f>
        <v>0</v>
      </c>
      <c r="O606" s="267">
        <f>(O444+O459)*'Data - P&amp;L'!$C$15</f>
        <v>0</v>
      </c>
      <c r="P606" s="267">
        <f>(P444+P459)*'Data - P&amp;L'!$C$15</f>
        <v>87.9</v>
      </c>
      <c r="Q606" s="267">
        <f>(Q444+Q459)*'Data - P&amp;L'!$C$15</f>
        <v>0</v>
      </c>
      <c r="R606" s="267">
        <f>(R444+R459)*'Data - P&amp;L'!$C$15</f>
        <v>0</v>
      </c>
      <c r="S606" s="267">
        <f>(S444+S459)*'Data - P&amp;L'!$C$15</f>
        <v>0</v>
      </c>
      <c r="T606" s="267">
        <f>(T444+T459)*'Data - P&amp;L'!$C$15</f>
        <v>0</v>
      </c>
      <c r="U606" s="267">
        <f>(U444+U459)*'Data - P&amp;L'!$C$15</f>
        <v>0</v>
      </c>
      <c r="V606" s="267">
        <f>(V444+V459)*'Data - P&amp;L'!$C$15</f>
        <v>0</v>
      </c>
      <c r="W606" s="267">
        <f>(W444+W459)*'Data - P&amp;L'!$C$15</f>
        <v>0</v>
      </c>
      <c r="X606" s="267">
        <f>(X444+X459)*'Data - P&amp;L'!$C$15</f>
        <v>0</v>
      </c>
      <c r="Y606" s="267">
        <f>(Y444+Y459)*'Data - P&amp;L'!$C$15</f>
        <v>0</v>
      </c>
      <c r="Z606" s="267">
        <f>(Z444+Z459)*'Data - P&amp;L'!$C$15</f>
        <v>0</v>
      </c>
      <c r="AA606" s="267">
        <f>(AA444+AA459)*'Data - P&amp;L'!$C$15</f>
        <v>0</v>
      </c>
      <c r="AB606" s="267">
        <f>(AB444+AB459)*'Data - P&amp;L'!$C$15</f>
        <v>87.9</v>
      </c>
      <c r="AC606" s="267">
        <f>(AC444+AC459)*'Data - P&amp;L'!$C$15</f>
        <v>0</v>
      </c>
      <c r="AD606" s="267">
        <f>(AD444+AD459)*'Data - P&amp;L'!$C$15</f>
        <v>0</v>
      </c>
      <c r="AE606" s="267">
        <f>(AE444+AE459)*'Data - P&amp;L'!$C$15</f>
        <v>0</v>
      </c>
      <c r="AF606" s="267">
        <f>(AF444+AF459)*'Data - P&amp;L'!$C$15</f>
        <v>0</v>
      </c>
      <c r="AG606" s="125">
        <f t="shared" si="139"/>
        <v>351.6</v>
      </c>
    </row>
    <row r="607" ht="18.0" customHeight="1" outlineLevel="1">
      <c r="A607" s="173" t="s">
        <v>598</v>
      </c>
      <c r="B607" s="267">
        <f>(B445+B460)*'Data - P&amp;L'!$C$16</f>
        <v>0</v>
      </c>
      <c r="C607" s="267">
        <f>(C445+C460)*'Data - P&amp;L'!$C$16</f>
        <v>0</v>
      </c>
      <c r="D607" s="267">
        <f>(D445+D460)*'Data - P&amp;L'!$C$16</f>
        <v>0</v>
      </c>
      <c r="E607" s="267">
        <f>(E445+E460)*'Data - P&amp;L'!$C$16</f>
        <v>0</v>
      </c>
      <c r="F607" s="267">
        <f>(F445+F460)*'Data - P&amp;L'!$C$16</f>
        <v>0</v>
      </c>
      <c r="G607" s="267">
        <f>(G445+G460)*'Data - P&amp;L'!$C$16</f>
        <v>0</v>
      </c>
      <c r="H607" s="267">
        <f>(H445+H460)*'Data - P&amp;L'!$C$16</f>
        <v>0</v>
      </c>
      <c r="I607" s="267">
        <f>(I445+I460)*'Data - P&amp;L'!$C$16</f>
        <v>0</v>
      </c>
      <c r="J607" s="267">
        <f>(J445+J460)*'Data - P&amp;L'!$C$16</f>
        <v>0</v>
      </c>
      <c r="K607" s="267">
        <f>(K445+K460)*'Data - P&amp;L'!$C$16</f>
        <v>0</v>
      </c>
      <c r="L607" s="267">
        <f>(L445+L460)*'Data - P&amp;L'!$C$16</f>
        <v>0</v>
      </c>
      <c r="M607" s="267">
        <f>(M445+M460)*'Data - P&amp;L'!$C$16</f>
        <v>0</v>
      </c>
      <c r="N607" s="267">
        <f>(N445+N460)*'Data - P&amp;L'!$C$16</f>
        <v>0</v>
      </c>
      <c r="O607" s="267">
        <f>(O445+O460)*'Data - P&amp;L'!$C$16</f>
        <v>0</v>
      </c>
      <c r="P607" s="267">
        <f>(P445+P460)*'Data - P&amp;L'!$C$16</f>
        <v>0</v>
      </c>
      <c r="Q607" s="267">
        <f>(Q445+Q460)*'Data - P&amp;L'!$C$16</f>
        <v>0</v>
      </c>
      <c r="R607" s="267">
        <f>(R445+R460)*'Data - P&amp;L'!$C$16</f>
        <v>0</v>
      </c>
      <c r="S607" s="267">
        <f>(S445+S460)*'Data - P&amp;L'!$C$16</f>
        <v>0</v>
      </c>
      <c r="T607" s="267">
        <f>(T445+T460)*'Data - P&amp;L'!$C$16</f>
        <v>0</v>
      </c>
      <c r="U607" s="267">
        <f>(U445+U460)*'Data - P&amp;L'!$C$16</f>
        <v>0</v>
      </c>
      <c r="V607" s="267">
        <f>(V445+V460)*'Data - P&amp;L'!$C$16</f>
        <v>0</v>
      </c>
      <c r="W607" s="267">
        <f>(W445+W460)*'Data - P&amp;L'!$C$16</f>
        <v>0</v>
      </c>
      <c r="X607" s="267">
        <f>(X445+X460)*'Data - P&amp;L'!$C$16</f>
        <v>0</v>
      </c>
      <c r="Y607" s="267">
        <f>(Y445+Y460)*'Data - P&amp;L'!$C$16</f>
        <v>0</v>
      </c>
      <c r="Z607" s="267">
        <f>(Z445+Z460)*'Data - P&amp;L'!$C$16</f>
        <v>0</v>
      </c>
      <c r="AA607" s="267">
        <f>(AA445+AA460)*'Data - P&amp;L'!$C$16</f>
        <v>0</v>
      </c>
      <c r="AB607" s="267">
        <f>(AB445+AB460)*'Data - P&amp;L'!$C$16</f>
        <v>0</v>
      </c>
      <c r="AC607" s="267">
        <f>(AC445+AC460)*'Data - P&amp;L'!$C$16</f>
        <v>0</v>
      </c>
      <c r="AD607" s="267">
        <f>(AD445+AD460)*'Data - P&amp;L'!$C$16</f>
        <v>0</v>
      </c>
      <c r="AE607" s="267">
        <f>(AE445+AE460)*'Data - P&amp;L'!$C$16</f>
        <v>0</v>
      </c>
      <c r="AF607" s="267">
        <f>(AF445+AF460)*'Data - P&amp;L'!$C$16</f>
        <v>0</v>
      </c>
      <c r="AG607" s="125">
        <f t="shared" si="139"/>
        <v>0</v>
      </c>
    </row>
    <row r="608" outlineLevel="1">
      <c r="A608" s="173" t="s">
        <v>599</v>
      </c>
      <c r="B608" s="267">
        <f>(B473+B487)*'Data - P&amp;L'!$C$6</f>
        <v>0</v>
      </c>
      <c r="C608" s="267">
        <f>(C473+C487)*'Data - P&amp;L'!$C$6</f>
        <v>0</v>
      </c>
      <c r="D608" s="267">
        <f>(D473+D487)*'Data - P&amp;L'!$C$6</f>
        <v>0</v>
      </c>
      <c r="E608" s="267">
        <f>(E473+E487)*'Data - P&amp;L'!$C$6</f>
        <v>0</v>
      </c>
      <c r="F608" s="267">
        <f>(F473+F487)*'Data - P&amp;L'!$C$6</f>
        <v>0</v>
      </c>
      <c r="G608" s="267">
        <f>(G473+G487)*'Data - P&amp;L'!$C$6</f>
        <v>39.44</v>
      </c>
      <c r="H608" s="267">
        <f>(H473+H487)*'Data - P&amp;L'!$C$6</f>
        <v>0</v>
      </c>
      <c r="I608" s="267">
        <f>(I473+I487)*'Data - P&amp;L'!$C$6</f>
        <v>4.93</v>
      </c>
      <c r="J608" s="267">
        <f>(J473+J487)*'Data - P&amp;L'!$C$6</f>
        <v>9.86</v>
      </c>
      <c r="K608" s="267">
        <f>(K473+K487)*'Data - P&amp;L'!$C$6</f>
        <v>0</v>
      </c>
      <c r="L608" s="267">
        <f>(L473+L487)*'Data - P&amp;L'!$C$6</f>
        <v>0</v>
      </c>
      <c r="M608" s="267">
        <f>(M473+M487)*'Data - P&amp;L'!$C$6</f>
        <v>0</v>
      </c>
      <c r="N608" s="267">
        <f>(N473+N487)*'Data - P&amp;L'!$C$6</f>
        <v>19.72</v>
      </c>
      <c r="O608" s="267">
        <f>(O473+O487)*'Data - P&amp;L'!$C$6</f>
        <v>29.58</v>
      </c>
      <c r="P608" s="267">
        <f>(P473+P487)*'Data - P&amp;L'!$C$6</f>
        <v>14.79</v>
      </c>
      <c r="Q608" s="267">
        <f>(Q473+Q487)*'Data - P&amp;L'!$C$6</f>
        <v>0</v>
      </c>
      <c r="R608" s="267">
        <f>(R473+R487)*'Data - P&amp;L'!$C$6</f>
        <v>0</v>
      </c>
      <c r="S608" s="267">
        <f>(S473+S487)*'Data - P&amp;L'!$C$6</f>
        <v>0</v>
      </c>
      <c r="T608" s="267">
        <f>(T473+T487)*'Data - P&amp;L'!$C$6</f>
        <v>0</v>
      </c>
      <c r="U608" s="267">
        <f>(U473+U487)*'Data - P&amp;L'!$C$6</f>
        <v>0</v>
      </c>
      <c r="V608" s="267">
        <f>(V473+V487)*'Data - P&amp;L'!$C$6</f>
        <v>0</v>
      </c>
      <c r="W608" s="267">
        <f>(W473+W487)*'Data - P&amp;L'!$C$6</f>
        <v>4.93</v>
      </c>
      <c r="X608" s="267">
        <f>(X473+X487)*'Data - P&amp;L'!$C$6</f>
        <v>0</v>
      </c>
      <c r="Y608" s="267">
        <f>(Y473+Y487)*'Data - P&amp;L'!$C$6</f>
        <v>14.79</v>
      </c>
      <c r="Z608" s="267">
        <f>(Z473+Z487)*'Data - P&amp;L'!$C$6</f>
        <v>0</v>
      </c>
      <c r="AA608" s="267">
        <f>(AA473+AA487)*'Data - P&amp;L'!$C$6</f>
        <v>0</v>
      </c>
      <c r="AB608" s="267">
        <f>(AB473+AB487)*'Data - P&amp;L'!$C$6</f>
        <v>39.44</v>
      </c>
      <c r="AC608" s="267">
        <f>(AC473+AC487)*'Data - P&amp;L'!$C$6</f>
        <v>0</v>
      </c>
      <c r="AD608" s="267">
        <f>(AD473+AD487)*'Data - P&amp;L'!$C$6</f>
        <v>0</v>
      </c>
      <c r="AE608" s="267">
        <f>(AE473+AE487)*'Data - P&amp;L'!$C$6</f>
        <v>29.58</v>
      </c>
      <c r="AF608" s="267">
        <f>(AF473+AF487)*'Data - P&amp;L'!$C$6</f>
        <v>4.93</v>
      </c>
      <c r="AG608" s="125">
        <f t="shared" si="139"/>
        <v>211.99</v>
      </c>
    </row>
    <row r="609" outlineLevel="1">
      <c r="A609" s="173" t="s">
        <v>600</v>
      </c>
      <c r="B609" s="267">
        <f>(B474+B488)*'Data - P&amp;L'!$C$8</f>
        <v>0</v>
      </c>
      <c r="C609" s="267">
        <f>(C474+C488)*'Data - P&amp;L'!$C$8</f>
        <v>0</v>
      </c>
      <c r="D609" s="267">
        <f>(D474+D488)*'Data - P&amp;L'!$C$8</f>
        <v>0</v>
      </c>
      <c r="E609" s="267">
        <f>(E474+E488)*'Data - P&amp;L'!$C$8</f>
        <v>0</v>
      </c>
      <c r="F609" s="267">
        <f>(F474+F488)*'Data - P&amp;L'!$C$8</f>
        <v>0</v>
      </c>
      <c r="G609" s="267">
        <f>(G474+G488)*'Data - P&amp;L'!$C$8</f>
        <v>1.07</v>
      </c>
      <c r="H609" s="267">
        <f>(H474+H488)*'Data - P&amp;L'!$C$8</f>
        <v>0</v>
      </c>
      <c r="I609" s="267">
        <f>(I474+I488)*'Data - P&amp;L'!$C$8</f>
        <v>3.21</v>
      </c>
      <c r="J609" s="267">
        <f>(J474+J488)*'Data - P&amp;L'!$C$8</f>
        <v>0</v>
      </c>
      <c r="K609" s="267">
        <f>(K474+K488)*'Data - P&amp;L'!$C$8</f>
        <v>0</v>
      </c>
      <c r="L609" s="267">
        <f>(L474+L488)*'Data - P&amp;L'!$C$8</f>
        <v>0</v>
      </c>
      <c r="M609" s="267">
        <f>(M474+M488)*'Data - P&amp;L'!$C$8</f>
        <v>0</v>
      </c>
      <c r="N609" s="267">
        <f>(N474+N488)*'Data - P&amp;L'!$C$8</f>
        <v>4.28</v>
      </c>
      <c r="O609" s="267">
        <f>(O474+O488)*'Data - P&amp;L'!$C$8</f>
        <v>3.21</v>
      </c>
      <c r="P609" s="267">
        <f>(P474+P488)*'Data - P&amp;L'!$C$8</f>
        <v>0</v>
      </c>
      <c r="Q609" s="267">
        <f>(Q474+Q488)*'Data - P&amp;L'!$C$8</f>
        <v>0</v>
      </c>
      <c r="R609" s="267">
        <f>(R474+R488)*'Data - P&amp;L'!$C$8</f>
        <v>1.07</v>
      </c>
      <c r="S609" s="267">
        <f>(S474+S488)*'Data - P&amp;L'!$C$8</f>
        <v>0</v>
      </c>
      <c r="T609" s="267">
        <f>(T474+T488)*'Data - P&amp;L'!$C$8</f>
        <v>0</v>
      </c>
      <c r="U609" s="267">
        <f>(U474+U488)*'Data - P&amp;L'!$C$8</f>
        <v>0</v>
      </c>
      <c r="V609" s="267">
        <f>(V474+V488)*'Data - P&amp;L'!$C$8</f>
        <v>3.21</v>
      </c>
      <c r="W609" s="267">
        <f>(W474+W488)*'Data - P&amp;L'!$C$8</f>
        <v>0</v>
      </c>
      <c r="X609" s="267">
        <f>(X474+X488)*'Data - P&amp;L'!$C$8</f>
        <v>0</v>
      </c>
      <c r="Y609" s="267">
        <f>(Y474+Y488)*'Data - P&amp;L'!$C$8</f>
        <v>0</v>
      </c>
      <c r="Z609" s="267">
        <f>(Z474+Z488)*'Data - P&amp;L'!$C$8</f>
        <v>0</v>
      </c>
      <c r="AA609" s="267">
        <f>(AA474+AA488)*'Data - P&amp;L'!$C$8</f>
        <v>0</v>
      </c>
      <c r="AB609" s="267">
        <f>(AB474+AB488)*'Data - P&amp;L'!$C$8</f>
        <v>0</v>
      </c>
      <c r="AC609" s="267">
        <f>(AC474+AC488)*'Data - P&amp;L'!$C$8</f>
        <v>0</v>
      </c>
      <c r="AD609" s="267">
        <f>(AD474+AD488)*'Data - P&amp;L'!$C$8</f>
        <v>0</v>
      </c>
      <c r="AE609" s="267">
        <f>(AE474+AE488)*'Data - P&amp;L'!$C$8</f>
        <v>16.05</v>
      </c>
      <c r="AF609" s="267">
        <f>(AF474+AF488)*'Data - P&amp;L'!$C$8</f>
        <v>1.07</v>
      </c>
      <c r="AG609" s="125">
        <f t="shared" si="139"/>
        <v>33.17</v>
      </c>
    </row>
    <row r="610" outlineLevel="1">
      <c r="A610" s="173" t="s">
        <v>601</v>
      </c>
      <c r="B610" s="267">
        <f>(B475+B476+B489+B490)*'Data - P&amp;L'!$C$9</f>
        <v>0</v>
      </c>
      <c r="C610" s="267">
        <f>(C475+C476+C489+C490)*'Data - P&amp;L'!$C$9</f>
        <v>0</v>
      </c>
      <c r="D610" s="267">
        <f>(D475+D476+D489+D490)*'Data - P&amp;L'!$C$9</f>
        <v>0</v>
      </c>
      <c r="E610" s="267">
        <f>(E475+E476+E489+E490)*'Data - P&amp;L'!$C$9</f>
        <v>0</v>
      </c>
      <c r="F610" s="267">
        <f>(F475+F476+F489+F490)*'Data - P&amp;L'!$C$9</f>
        <v>0</v>
      </c>
      <c r="G610" s="267">
        <f>(G475+G476+G489+G490)*'Data - P&amp;L'!$C$9</f>
        <v>5.98</v>
      </c>
      <c r="H610" s="267">
        <f>(H475+H476+H489+H490)*'Data - P&amp;L'!$C$9</f>
        <v>0</v>
      </c>
      <c r="I610" s="267">
        <f>(I475+I476+I489+I490)*'Data - P&amp;L'!$C$9</f>
        <v>5.98</v>
      </c>
      <c r="J610" s="267">
        <f>(J475+J476+J489+J490)*'Data - P&amp;L'!$C$9</f>
        <v>0</v>
      </c>
      <c r="K610" s="267">
        <f>(K475+K476+K489+K490)*'Data - P&amp;L'!$C$9</f>
        <v>0</v>
      </c>
      <c r="L610" s="267">
        <f>(L475+L476+L489+L490)*'Data - P&amp;L'!$C$9</f>
        <v>0</v>
      </c>
      <c r="M610" s="267">
        <f>(M475+M476+M489+M490)*'Data - P&amp;L'!$C$9</f>
        <v>0</v>
      </c>
      <c r="N610" s="267">
        <f>(N475+N476+N489+N490)*'Data - P&amp;L'!$C$9</f>
        <v>0</v>
      </c>
      <c r="O610" s="267">
        <f>(O475+O476+O489+O490)*'Data - P&amp;L'!$C$9</f>
        <v>11.96</v>
      </c>
      <c r="P610" s="267">
        <f>(P475+P476+P489+P490)*'Data - P&amp;L'!$C$9</f>
        <v>5.98</v>
      </c>
      <c r="Q610" s="267">
        <f>(Q475+Q476+Q489+Q490)*'Data - P&amp;L'!$C$9</f>
        <v>0</v>
      </c>
      <c r="R610" s="267">
        <f>(R475+R476+R489+R490)*'Data - P&amp;L'!$C$9</f>
        <v>0</v>
      </c>
      <c r="S610" s="267">
        <f>(S475+S476+S489+S490)*'Data - P&amp;L'!$C$9</f>
        <v>0</v>
      </c>
      <c r="T610" s="267">
        <f>(T475+T476+T489+T490)*'Data - P&amp;L'!$C$9</f>
        <v>0</v>
      </c>
      <c r="U610" s="267">
        <f>(U475+U476+U489+U490)*'Data - P&amp;L'!$C$9</f>
        <v>0</v>
      </c>
      <c r="V610" s="267">
        <f>(V475+V476+V489+V490)*'Data - P&amp;L'!$C$9</f>
        <v>17.94</v>
      </c>
      <c r="W610" s="267">
        <f>(W475+W476+W489+W490)*'Data - P&amp;L'!$C$9</f>
        <v>5.98</v>
      </c>
      <c r="X610" s="267">
        <f>(X475+X476+X489+X490)*'Data - P&amp;L'!$C$9</f>
        <v>0</v>
      </c>
      <c r="Y610" s="267">
        <f>(Y475+Y476+Y489+Y490)*'Data - P&amp;L'!$C$9</f>
        <v>0</v>
      </c>
      <c r="Z610" s="267">
        <f>(Z475+Z476+Z489+Z490)*'Data - P&amp;L'!$C$9</f>
        <v>0</v>
      </c>
      <c r="AA610" s="267">
        <f>(AA475+AA476+AA489+AA490)*'Data - P&amp;L'!$C$9</f>
        <v>0</v>
      </c>
      <c r="AB610" s="267">
        <f>(AB475+AB476+AB489+AB490)*'Data - P&amp;L'!$C$9</f>
        <v>23.92</v>
      </c>
      <c r="AC610" s="267">
        <f>(AC475+AC476+AC489+AC490)*'Data - P&amp;L'!$C$9</f>
        <v>0</v>
      </c>
      <c r="AD610" s="267">
        <f>(AD475+AD476+AD489+AD490)*'Data - P&amp;L'!$C$9</f>
        <v>0</v>
      </c>
      <c r="AE610" s="267">
        <f>(AE475+AE476+AE489+AE490)*'Data - P&amp;L'!$C$9</f>
        <v>5.98</v>
      </c>
      <c r="AF610" s="267">
        <f>(AF475+AF476+AF489+AF490)*'Data - P&amp;L'!$C$9</f>
        <v>11.96</v>
      </c>
      <c r="AG610" s="125">
        <f t="shared" si="139"/>
        <v>95.68</v>
      </c>
    </row>
    <row r="611" outlineLevel="1">
      <c r="A611" s="173" t="s">
        <v>602</v>
      </c>
      <c r="B611" s="267">
        <f>(B477+B478+B491+B492)*'Data - P&amp;L'!$C$5</f>
        <v>0</v>
      </c>
      <c r="C611" s="267">
        <f>(C477+C478+C491+C492)*'Data - P&amp;L'!$C$5</f>
        <v>0</v>
      </c>
      <c r="D611" s="267">
        <f>(D477+D478+D491+D492)*'Data - P&amp;L'!$C$5</f>
        <v>0</v>
      </c>
      <c r="E611" s="267">
        <f>(E477+E478+E491+E492)*'Data - P&amp;L'!$C$5</f>
        <v>0</v>
      </c>
      <c r="F611" s="267">
        <f>(F477+F478+F491+F492)*'Data - P&amp;L'!$C$5</f>
        <v>0</v>
      </c>
      <c r="G611" s="267">
        <f>(G477+G478+G491+G492)*'Data - P&amp;L'!$C$5</f>
        <v>31.47</v>
      </c>
      <c r="H611" s="267">
        <f>(H477+H478+H491+H492)*'Data - P&amp;L'!$C$5</f>
        <v>0</v>
      </c>
      <c r="I611" s="267">
        <f>(I477+I478+I491+I492)*'Data - P&amp;L'!$C$5</f>
        <v>62.94</v>
      </c>
      <c r="J611" s="267">
        <f>(J477+J478+J491+J492)*'Data - P&amp;L'!$C$5</f>
        <v>20.98</v>
      </c>
      <c r="K611" s="267">
        <f>(K477+K478+K491+K492)*'Data - P&amp;L'!$C$5</f>
        <v>0</v>
      </c>
      <c r="L611" s="267">
        <f>(L477+L478+L491+L492)*'Data - P&amp;L'!$C$5</f>
        <v>0</v>
      </c>
      <c r="M611" s="267">
        <f>(M477+M478+M491+M492)*'Data - P&amp;L'!$C$5</f>
        <v>0</v>
      </c>
      <c r="N611" s="267">
        <f>(N477+N478+N491+N492)*'Data - P&amp;L'!$C$5</f>
        <v>10.49</v>
      </c>
      <c r="O611" s="267">
        <f>(O477+O478+O491+O492)*'Data - P&amp;L'!$C$5</f>
        <v>31.47</v>
      </c>
      <c r="P611" s="267">
        <f>(P477+P478+P491+P492)*'Data - P&amp;L'!$C$5</f>
        <v>188.82</v>
      </c>
      <c r="Q611" s="267">
        <f>(Q477+Q478+Q491+Q492)*'Data - P&amp;L'!$C$5</f>
        <v>0</v>
      </c>
      <c r="R611" s="267">
        <f>(R477+R478+R491+R492)*'Data - P&amp;L'!$C$5</f>
        <v>0</v>
      </c>
      <c r="S611" s="267">
        <f>(S477+S478+S491+S492)*'Data - P&amp;L'!$C$5</f>
        <v>0</v>
      </c>
      <c r="T611" s="267">
        <f>(T477+T478+T491+T492)*'Data - P&amp;L'!$C$5</f>
        <v>0</v>
      </c>
      <c r="U611" s="267">
        <f>(U477+U478+U491+U492)*'Data - P&amp;L'!$C$5</f>
        <v>0</v>
      </c>
      <c r="V611" s="267">
        <f>(V477+V478+V491+V492)*'Data - P&amp;L'!$C$5</f>
        <v>0</v>
      </c>
      <c r="W611" s="267">
        <f>(W477+W478+W491+W492)*'Data - P&amp;L'!$C$5</f>
        <v>52.45</v>
      </c>
      <c r="X611" s="267">
        <f>(X477+X478+X491+X492)*'Data - P&amp;L'!$C$5</f>
        <v>0</v>
      </c>
      <c r="Y611" s="267">
        <f>(Y477+Y478+Y491+Y492)*'Data - P&amp;L'!$C$5</f>
        <v>104.9</v>
      </c>
      <c r="Z611" s="267">
        <f>(Z477+Z478+Z491+Z492)*'Data - P&amp;L'!$C$5</f>
        <v>0</v>
      </c>
      <c r="AA611" s="267">
        <f>(AA477+AA478+AA491+AA492)*'Data - P&amp;L'!$C$5</f>
        <v>0</v>
      </c>
      <c r="AB611" s="267">
        <f>(AB477+AB478+AB491+AB492)*'Data - P&amp;L'!$C$5</f>
        <v>10.49</v>
      </c>
      <c r="AC611" s="267">
        <f>(AC477+AC478+AC491+AC492)*'Data - P&amp;L'!$C$5</f>
        <v>0</v>
      </c>
      <c r="AD611" s="267">
        <f>(AD477+AD478+AD491+AD492)*'Data - P&amp;L'!$C$5</f>
        <v>314.7</v>
      </c>
      <c r="AE611" s="267">
        <f>(AE477+AE478+AE491+AE492)*'Data - P&amp;L'!$C$5</f>
        <v>283.23</v>
      </c>
      <c r="AF611" s="267">
        <f>(AF477+AF478+AF491+AF492)*'Data - P&amp;L'!$C$5</f>
        <v>125.88</v>
      </c>
      <c r="AG611" s="125">
        <f t="shared" si="139"/>
        <v>1237.82</v>
      </c>
    </row>
    <row r="612" outlineLevel="1">
      <c r="A612" s="173" t="s">
        <v>603</v>
      </c>
      <c r="B612" s="267">
        <f>(B479+B480+B493+B494)*'Data - P&amp;L'!$C$10</f>
        <v>0</v>
      </c>
      <c r="C612" s="267">
        <f>(C479+C480+C493+C494)*'Data - P&amp;L'!$C$10</f>
        <v>0</v>
      </c>
      <c r="D612" s="267">
        <f>(D479+D480+D493+D494)*'Data - P&amp;L'!$C$10</f>
        <v>4.21</v>
      </c>
      <c r="E612" s="267">
        <f>(E479+E480+E493+E494)*'Data - P&amp;L'!$C$10</f>
        <v>0</v>
      </c>
      <c r="F612" s="267">
        <f>(F479+F480+F493+F494)*'Data - P&amp;L'!$C$10</f>
        <v>0</v>
      </c>
      <c r="G612" s="267">
        <f>(G479+G480+G493+G494)*'Data - P&amp;L'!$C$10</f>
        <v>16.84</v>
      </c>
      <c r="H612" s="267">
        <f>(H479+H480+H493+H494)*'Data - P&amp;L'!$C$10</f>
        <v>0</v>
      </c>
      <c r="I612" s="267">
        <f>(I479+I480+I493+I494)*'Data - P&amp;L'!$C$10</f>
        <v>0</v>
      </c>
      <c r="J612" s="267">
        <f>(J479+J480+J493+J494)*'Data - P&amp;L'!$C$10</f>
        <v>0</v>
      </c>
      <c r="K612" s="267">
        <f>(K479+K480+K493+K494)*'Data - P&amp;L'!$C$10</f>
        <v>0</v>
      </c>
      <c r="L612" s="267">
        <f>(L479+L480+L493+L494)*'Data - P&amp;L'!$C$10</f>
        <v>0</v>
      </c>
      <c r="M612" s="267">
        <f>(M479+M480+M493+M494)*'Data - P&amp;L'!$C$10</f>
        <v>0</v>
      </c>
      <c r="N612" s="267">
        <f>(N479+N480+N493+N494)*'Data - P&amp;L'!$C$10</f>
        <v>0</v>
      </c>
      <c r="O612" s="267">
        <f>(O479+O480+O493+O494)*'Data - P&amp;L'!$C$10</f>
        <v>12.63</v>
      </c>
      <c r="P612" s="267">
        <f>(P479+P480+P493+P494)*'Data - P&amp;L'!$C$10</f>
        <v>0</v>
      </c>
      <c r="Q612" s="267">
        <f>(Q479+Q480+Q493+Q494)*'Data - P&amp;L'!$C$10</f>
        <v>0</v>
      </c>
      <c r="R612" s="267">
        <f>(R479+R480+R493+R494)*'Data - P&amp;L'!$C$10</f>
        <v>0</v>
      </c>
      <c r="S612" s="267">
        <f>(S479+S480+S493+S494)*'Data - P&amp;L'!$C$10</f>
        <v>0</v>
      </c>
      <c r="T612" s="267">
        <f>(T479+T480+T493+T494)*'Data - P&amp;L'!$C$10</f>
        <v>0</v>
      </c>
      <c r="U612" s="267">
        <f>(U479+U480+U493+U494)*'Data - P&amp;L'!$C$10</f>
        <v>0</v>
      </c>
      <c r="V612" s="267">
        <f>(V479+V480+V493+V494)*'Data - P&amp;L'!$C$10</f>
        <v>8.42</v>
      </c>
      <c r="W612" s="267">
        <f>(W479+W480+W493+W494)*'Data - P&amp;L'!$C$10</f>
        <v>8.42</v>
      </c>
      <c r="X612" s="267">
        <f>(X479+X480+X493+X494)*'Data - P&amp;L'!$C$10</f>
        <v>0</v>
      </c>
      <c r="Y612" s="267">
        <f>(Y479+Y480+Y493+Y494)*'Data - P&amp;L'!$C$10</f>
        <v>4.21</v>
      </c>
      <c r="Z612" s="267">
        <f>(Z479+Z480+Z493+Z494)*'Data - P&amp;L'!$C$10</f>
        <v>0</v>
      </c>
      <c r="AA612" s="267">
        <f>(AA479+AA480+AA493+AA494)*'Data - P&amp;L'!$C$10</f>
        <v>0</v>
      </c>
      <c r="AB612" s="267">
        <f>(AB479+AB480+AB493+AB494)*'Data - P&amp;L'!$C$10</f>
        <v>25.26</v>
      </c>
      <c r="AC612" s="267">
        <f>(AC479+AC480+AC493+AC494)*'Data - P&amp;L'!$C$10</f>
        <v>0</v>
      </c>
      <c r="AD612" s="267">
        <f>(AD479+AD480+AD493+AD494)*'Data - P&amp;L'!$C$10</f>
        <v>0</v>
      </c>
      <c r="AE612" s="267">
        <f>(AE479+AE480+AE493+AE494)*'Data - P&amp;L'!$C$10</f>
        <v>8.42</v>
      </c>
      <c r="AF612" s="267">
        <f>(AF479+AF480+AF493+AF494)*'Data - P&amp;L'!$C$10</f>
        <v>0</v>
      </c>
      <c r="AG612" s="125">
        <f t="shared" si="139"/>
        <v>88.41</v>
      </c>
    </row>
    <row r="613" outlineLevel="1">
      <c r="A613" s="173" t="s">
        <v>604</v>
      </c>
      <c r="B613" s="267">
        <v>0.0</v>
      </c>
      <c r="C613" s="267">
        <v>0.0</v>
      </c>
      <c r="D613" s="267">
        <v>0.0</v>
      </c>
      <c r="E613" s="267">
        <v>0.0</v>
      </c>
      <c r="F613" s="267">
        <v>0.0</v>
      </c>
      <c r="G613" s="267">
        <v>0.0</v>
      </c>
      <c r="H613" s="267">
        <v>0.0</v>
      </c>
      <c r="I613" s="267">
        <v>0.0</v>
      </c>
      <c r="J613" s="267">
        <v>0.0</v>
      </c>
      <c r="K613" s="267">
        <v>0.0</v>
      </c>
      <c r="L613" s="267">
        <v>0.0</v>
      </c>
      <c r="M613" s="267">
        <v>0.0</v>
      </c>
      <c r="N613" s="267">
        <v>0.0</v>
      </c>
      <c r="O613" s="267">
        <v>0.0</v>
      </c>
      <c r="P613" s="267">
        <v>0.0</v>
      </c>
      <c r="Q613" s="267">
        <v>0.0</v>
      </c>
      <c r="R613" s="267">
        <v>0.0</v>
      </c>
      <c r="S613" s="267">
        <v>0.0</v>
      </c>
      <c r="T613" s="267">
        <v>0.0</v>
      </c>
      <c r="U613" s="267">
        <v>0.0</v>
      </c>
      <c r="V613" s="267">
        <v>0.0</v>
      </c>
      <c r="W613" s="267">
        <v>0.0</v>
      </c>
      <c r="X613" s="267">
        <v>0.0</v>
      </c>
      <c r="Y613" s="267">
        <v>0.0</v>
      </c>
      <c r="Z613" s="267">
        <v>0.0</v>
      </c>
      <c r="AA613" s="267">
        <v>0.0</v>
      </c>
      <c r="AB613" s="267">
        <v>0.0</v>
      </c>
      <c r="AC613" s="267">
        <v>0.0</v>
      </c>
      <c r="AD613" s="267">
        <v>0.0</v>
      </c>
      <c r="AE613" s="267">
        <v>0.0</v>
      </c>
      <c r="AF613" s="267">
        <v>0.0</v>
      </c>
      <c r="AG613" s="125">
        <f t="shared" si="139"/>
        <v>0</v>
      </c>
    </row>
    <row r="614" outlineLevel="1">
      <c r="A614" s="173" t="s">
        <v>605</v>
      </c>
      <c r="B614" s="267">
        <f>(B453+B468)*'Data - P&amp;L'!$C$14</f>
        <v>0</v>
      </c>
      <c r="C614" s="267">
        <f>(C453+C468)*'Data - P&amp;L'!$C$14</f>
        <v>0</v>
      </c>
      <c r="D614" s="267">
        <f>(D453+D468)*'Data - P&amp;L'!$C$14</f>
        <v>0</v>
      </c>
      <c r="E614" s="267">
        <f>(E453+E468)*'Data - P&amp;L'!$C$14</f>
        <v>0</v>
      </c>
      <c r="F614" s="267">
        <f>(F453+F468)*'Data - P&amp;L'!$C$14</f>
        <v>0</v>
      </c>
      <c r="G614" s="267">
        <f>(G453+G468)*'Data - P&amp;L'!$C$14</f>
        <v>0</v>
      </c>
      <c r="H614" s="267">
        <f>(H453+H468)*'Data - P&amp;L'!$C$14</f>
        <v>0</v>
      </c>
      <c r="I614" s="267">
        <f>(I453+I468)*'Data - P&amp;L'!$C$14</f>
        <v>0</v>
      </c>
      <c r="J614" s="267">
        <f>(J453+J468)*'Data - P&amp;L'!$C$14</f>
        <v>0</v>
      </c>
      <c r="K614" s="267">
        <f>(K453+K468)*'Data - P&amp;L'!$C$14</f>
        <v>0</v>
      </c>
      <c r="L614" s="267">
        <f>(L453+L468)*'Data - P&amp;L'!$C$14</f>
        <v>0</v>
      </c>
      <c r="M614" s="267">
        <f>(M453+M468)*'Data - P&amp;L'!$C$14</f>
        <v>0</v>
      </c>
      <c r="N614" s="267">
        <f>(N453+N468)*'Data - P&amp;L'!$C$14</f>
        <v>0</v>
      </c>
      <c r="O614" s="267">
        <f>(O453+O468)*'Data - P&amp;L'!$C$14</f>
        <v>0</v>
      </c>
      <c r="P614" s="267">
        <f>(P453+P468)*'Data - P&amp;L'!$C$14</f>
        <v>0</v>
      </c>
      <c r="Q614" s="267">
        <f>(Q453+Q468)*'Data - P&amp;L'!$C$14</f>
        <v>0</v>
      </c>
      <c r="R614" s="267">
        <f>(R453+R468)*'Data - P&amp;L'!$C$14</f>
        <v>0</v>
      </c>
      <c r="S614" s="267">
        <f>(S453+S468)*'Data - P&amp;L'!$C$14</f>
        <v>0</v>
      </c>
      <c r="T614" s="267">
        <f>(T453+T468)*'Data - P&amp;L'!$C$14</f>
        <v>0</v>
      </c>
      <c r="U614" s="267">
        <f>(U453+U468)*'Data - P&amp;L'!$C$14</f>
        <v>0</v>
      </c>
      <c r="V614" s="267">
        <f>(V453+V468)*'Data - P&amp;L'!$C$14</f>
        <v>0</v>
      </c>
      <c r="W614" s="267">
        <f>(W453+W468)*'Data - P&amp;L'!$C$14</f>
        <v>0</v>
      </c>
      <c r="X614" s="267">
        <f>(X453+X468)*'Data - P&amp;L'!$C$14</f>
        <v>0</v>
      </c>
      <c r="Y614" s="267">
        <f>(Y453+Y468)*'Data - P&amp;L'!$C$14</f>
        <v>0</v>
      </c>
      <c r="Z614" s="267">
        <f>(Z453+Z468)*'Data - P&amp;L'!$C$14</f>
        <v>0</v>
      </c>
      <c r="AA614" s="267">
        <f>(AA453+AA468)*'Data - P&amp;L'!$C$14</f>
        <v>0</v>
      </c>
      <c r="AB614" s="267">
        <f>(AB453+AB468)*'Data - P&amp;L'!$C$14</f>
        <v>0</v>
      </c>
      <c r="AC614" s="267">
        <f>(AC453+AC468)*'Data - P&amp;L'!$C$14</f>
        <v>0</v>
      </c>
      <c r="AD614" s="267">
        <f>(AD453+AD468)*'Data - P&amp;L'!$C$14</f>
        <v>0</v>
      </c>
      <c r="AE614" s="267">
        <f>(AE453+AE468)*'Data - P&amp;L'!$C$14</f>
        <v>0</v>
      </c>
      <c r="AF614" s="267">
        <f>(AF453+AF468)*'Data - P&amp;L'!$C$14</f>
        <v>0</v>
      </c>
      <c r="AG614" s="125">
        <f t="shared" si="139"/>
        <v>0</v>
      </c>
    </row>
    <row r="615" outlineLevel="1">
      <c r="A615" s="173" t="s">
        <v>606</v>
      </c>
      <c r="B615" s="267">
        <f>(B481+B495)*'Data - P&amp;L'!$C$17</f>
        <v>0</v>
      </c>
      <c r="C615" s="267">
        <f>(C481+C495)*'Data - P&amp;L'!$C$17</f>
        <v>0</v>
      </c>
      <c r="D615" s="267">
        <f>(D481+D495)*'Data - P&amp;L'!$C$17</f>
        <v>0</v>
      </c>
      <c r="E615" s="267">
        <f>(E481+E495)*'Data - P&amp;L'!$C$17</f>
        <v>0</v>
      </c>
      <c r="F615" s="267">
        <f>(F481+F495)*'Data - P&amp;L'!$C$17</f>
        <v>0</v>
      </c>
      <c r="G615" s="267">
        <f>(G481+G495)*'Data - P&amp;L'!$C$17</f>
        <v>0</v>
      </c>
      <c r="H615" s="267">
        <f>(H481+H495)*'Data - P&amp;L'!$C$17</f>
        <v>0</v>
      </c>
      <c r="I615" s="267">
        <f>(I481+I495)*'Data - P&amp;L'!$C$17</f>
        <v>13.73</v>
      </c>
      <c r="J615" s="267">
        <f>(J481+J495)*'Data - P&amp;L'!$C$17</f>
        <v>13.73</v>
      </c>
      <c r="K615" s="267">
        <f>(K481+K495)*'Data - P&amp;L'!$C$17</f>
        <v>0</v>
      </c>
      <c r="L615" s="267">
        <f>(L481+L495)*'Data - P&amp;L'!$C$17</f>
        <v>0</v>
      </c>
      <c r="M615" s="267">
        <f>(M481+M495)*'Data - P&amp;L'!$C$17</f>
        <v>0</v>
      </c>
      <c r="N615" s="267">
        <f>(N481+N495)*'Data - P&amp;L'!$C$17</f>
        <v>0</v>
      </c>
      <c r="O615" s="267">
        <f>(O481+O495)*'Data - P&amp;L'!$C$17</f>
        <v>0</v>
      </c>
      <c r="P615" s="267">
        <f>(P481+P495)*'Data - P&amp;L'!$C$17</f>
        <v>13.73</v>
      </c>
      <c r="Q615" s="267">
        <f>(Q481+Q495)*'Data - P&amp;L'!$C$17</f>
        <v>0</v>
      </c>
      <c r="R615" s="267">
        <f>(R481+R495)*'Data - P&amp;L'!$C$17</f>
        <v>0</v>
      </c>
      <c r="S615" s="267">
        <f>(S481+S495)*'Data - P&amp;L'!$C$17</f>
        <v>0</v>
      </c>
      <c r="T615" s="267">
        <f>(T481+T495)*'Data - P&amp;L'!$C$17</f>
        <v>0</v>
      </c>
      <c r="U615" s="267">
        <f>(U481+U495)*'Data - P&amp;L'!$C$17</f>
        <v>0</v>
      </c>
      <c r="V615" s="267">
        <f>(V481+V495)*'Data - P&amp;L'!$C$17</f>
        <v>0</v>
      </c>
      <c r="W615" s="267">
        <f>(W481+W495)*'Data - P&amp;L'!$C$17</f>
        <v>0</v>
      </c>
      <c r="X615" s="267">
        <f>(X481+X495)*'Data - P&amp;L'!$C$17</f>
        <v>0</v>
      </c>
      <c r="Y615" s="267">
        <f>(Y481+Y495)*'Data - P&amp;L'!$C$17</f>
        <v>0</v>
      </c>
      <c r="Z615" s="267">
        <f>(Z481+Z495)*'Data - P&amp;L'!$C$17</f>
        <v>0</v>
      </c>
      <c r="AA615" s="267">
        <f>(AA481+AA495)*'Data - P&amp;L'!$C$17</f>
        <v>0</v>
      </c>
      <c r="AB615" s="267">
        <f>(AB481+AB495)*'Data - P&amp;L'!$C$17</f>
        <v>27.46</v>
      </c>
      <c r="AC615" s="267">
        <f>(AC481+AC495)*'Data - P&amp;L'!$C$17</f>
        <v>0</v>
      </c>
      <c r="AD615" s="267">
        <f>(AD481+AD495)*'Data - P&amp;L'!$C$17</f>
        <v>0</v>
      </c>
      <c r="AE615" s="267">
        <f>(AE481+AE495)*'Data - P&amp;L'!$C$17</f>
        <v>27.46</v>
      </c>
      <c r="AF615" s="267">
        <f>(AF481+AF495)*'Data - P&amp;L'!$C$17</f>
        <v>0</v>
      </c>
      <c r="AG615" s="125">
        <f t="shared" si="139"/>
        <v>96.11</v>
      </c>
    </row>
    <row r="616" outlineLevel="1">
      <c r="A616" s="173" t="s">
        <v>607</v>
      </c>
      <c r="B616" s="267">
        <f>(B482+B496)*'Data - P&amp;L'!$C$18</f>
        <v>0</v>
      </c>
      <c r="C616" s="267">
        <f>(C482+C496)*'Data - P&amp;L'!$C$18</f>
        <v>0</v>
      </c>
      <c r="D616" s="267">
        <f>(D482+D496)*'Data - P&amp;L'!$C$18</f>
        <v>0</v>
      </c>
      <c r="E616" s="267">
        <f>(E482+E496)*'Data - P&amp;L'!$C$18</f>
        <v>0</v>
      </c>
      <c r="F616" s="267">
        <f>(F482+F496)*'Data - P&amp;L'!$C$18</f>
        <v>0</v>
      </c>
      <c r="G616" s="267">
        <f>(G482+G496)*'Data - P&amp;L'!$C$18</f>
        <v>0</v>
      </c>
      <c r="H616" s="267">
        <f>(H482+H496)*'Data - P&amp;L'!$C$18</f>
        <v>0</v>
      </c>
      <c r="I616" s="267">
        <f>(I482+I496)*'Data - P&amp;L'!$C$18</f>
        <v>0</v>
      </c>
      <c r="J616" s="267">
        <f>(J482+J496)*'Data - P&amp;L'!$C$18</f>
        <v>0</v>
      </c>
      <c r="K616" s="267">
        <f>(K482+K496)*'Data - P&amp;L'!$C$18</f>
        <v>0</v>
      </c>
      <c r="L616" s="267">
        <f>(L482+L496)*'Data - P&amp;L'!$C$18</f>
        <v>0</v>
      </c>
      <c r="M616" s="267">
        <f>(M482+M496)*'Data - P&amp;L'!$C$18</f>
        <v>0</v>
      </c>
      <c r="N616" s="267">
        <f>(N482+N496)*'Data - P&amp;L'!$C$18</f>
        <v>0</v>
      </c>
      <c r="O616" s="267">
        <f>(O482+O496)*'Data - P&amp;L'!$C$18</f>
        <v>0</v>
      </c>
      <c r="P616" s="267">
        <f>(P482+P496)*'Data - P&amp;L'!$C$18</f>
        <v>0</v>
      </c>
      <c r="Q616" s="267">
        <f>(Q482+Q496)*'Data - P&amp;L'!$C$18</f>
        <v>0</v>
      </c>
      <c r="R616" s="267">
        <f>(R482+R496)*'Data - P&amp;L'!$C$18</f>
        <v>0</v>
      </c>
      <c r="S616" s="267">
        <f>(S482+S496)*'Data - P&amp;L'!$C$18</f>
        <v>0</v>
      </c>
      <c r="T616" s="267">
        <f>(T482+T496)*'Data - P&amp;L'!$C$18</f>
        <v>0</v>
      </c>
      <c r="U616" s="267">
        <f>(U482+U496)*'Data - P&amp;L'!$C$18</f>
        <v>0</v>
      </c>
      <c r="V616" s="267">
        <f>(V482+V496)*'Data - P&amp;L'!$C$18</f>
        <v>0</v>
      </c>
      <c r="W616" s="267">
        <f>(W482+W496)*'Data - P&amp;L'!$C$18</f>
        <v>0</v>
      </c>
      <c r="X616" s="267">
        <f>(X482+X496)*'Data - P&amp;L'!$C$18</f>
        <v>0</v>
      </c>
      <c r="Y616" s="267">
        <f>(Y482+Y496)*'Data - P&amp;L'!$C$18</f>
        <v>0</v>
      </c>
      <c r="Z616" s="267">
        <f>(Z482+Z496)*'Data - P&amp;L'!$C$18</f>
        <v>0</v>
      </c>
      <c r="AA616" s="267">
        <f>(AA482+AA496)*'Data - P&amp;L'!$C$18</f>
        <v>0</v>
      </c>
      <c r="AB616" s="267">
        <f>(AB482+AB496)*'Data - P&amp;L'!$C$18</f>
        <v>26.68</v>
      </c>
      <c r="AC616" s="267">
        <f>(AC482+AC496)*'Data - P&amp;L'!$C$18</f>
        <v>0</v>
      </c>
      <c r="AD616" s="267">
        <f>(AD482+AD496)*'Data - P&amp;L'!$C$18</f>
        <v>0</v>
      </c>
      <c r="AE616" s="267">
        <f>(AE482+AE496)*'Data - P&amp;L'!$C$18</f>
        <v>0</v>
      </c>
      <c r="AF616" s="267">
        <f>(AF482+AF496)*'Data - P&amp;L'!$C$18</f>
        <v>0</v>
      </c>
      <c r="AG616" s="125">
        <f t="shared" si="139"/>
        <v>26.68</v>
      </c>
    </row>
    <row r="617" outlineLevel="1">
      <c r="A617" s="173" t="s">
        <v>608</v>
      </c>
      <c r="B617" s="267">
        <f>((B469*'Data - P&amp;L'!$C$38)+(B470*'Data - P&amp;L'!$C$39))*'Data - P&amp;L'!$C$55</f>
        <v>0</v>
      </c>
      <c r="C617" s="267">
        <f>((C469*'Data - P&amp;L'!$C$38)+(C470*'Data - P&amp;L'!$C$39))*'Data - P&amp;L'!$C$55</f>
        <v>0</v>
      </c>
      <c r="D617" s="267">
        <f>((D469*'Data - P&amp;L'!$C$38)+(D470*'Data - P&amp;L'!$C$39))*'Data - P&amp;L'!$C$55</f>
        <v>1.194</v>
      </c>
      <c r="E617" s="267">
        <f>((E469*'Data - P&amp;L'!$C$38)+(E470*'Data - P&amp;L'!$C$39))*'Data - P&amp;L'!$C$55</f>
        <v>4.776</v>
      </c>
      <c r="F617" s="267">
        <f>((F469*'Data - P&amp;L'!$C$38)+(F470*'Data - P&amp;L'!$C$39))*'Data - P&amp;L'!$C$55</f>
        <v>0</v>
      </c>
      <c r="G617" s="267">
        <f>((G469*'Data - P&amp;L'!$C$38)+(G470*'Data - P&amp;L'!$C$39))*'Data - P&amp;L'!$C$55</f>
        <v>16.716</v>
      </c>
      <c r="H617" s="267">
        <f>((H469*'Data - P&amp;L'!$C$38)+(H470*'Data - P&amp;L'!$C$39))*'Data - P&amp;L'!$C$55</f>
        <v>0</v>
      </c>
      <c r="I617" s="267">
        <f>((I469*'Data - P&amp;L'!$C$38)+(I470*'Data - P&amp;L'!$C$39))*'Data - P&amp;L'!$C$55</f>
        <v>10.746</v>
      </c>
      <c r="J617" s="267">
        <f>((J469*'Data - P&amp;L'!$C$38)+(J470*'Data - P&amp;L'!$C$39))*'Data - P&amp;L'!$C$55</f>
        <v>5.97</v>
      </c>
      <c r="K617" s="267">
        <f>((K469*'Data - P&amp;L'!$C$38)+(K470*'Data - P&amp;L'!$C$39))*'Data - P&amp;L'!$C$55</f>
        <v>0</v>
      </c>
      <c r="L617" s="267">
        <f>((L469*'Data - P&amp;L'!$C$38)+(L470*'Data - P&amp;L'!$C$39))*'Data - P&amp;L'!$C$55</f>
        <v>0</v>
      </c>
      <c r="M617" s="267">
        <f>((M469*'Data - P&amp;L'!$C$38)+(M470*'Data - P&amp;L'!$C$39))*'Data - P&amp;L'!$C$55</f>
        <v>0</v>
      </c>
      <c r="N617" s="267">
        <f>((N469*'Data - P&amp;L'!$C$38)+(N470*'Data - P&amp;L'!$C$39))*'Data - P&amp;L'!$C$55</f>
        <v>13.134</v>
      </c>
      <c r="O617" s="267">
        <f>((O469*'Data - P&amp;L'!$C$38)+(O470*'Data - P&amp;L'!$C$39))*'Data - P&amp;L'!$C$55</f>
        <v>0</v>
      </c>
      <c r="P617" s="267">
        <f>((P469*'Data - P&amp;L'!$C$38)+(P470*'Data - P&amp;L'!$C$39))*'Data - P&amp;L'!$C$55</f>
        <v>3.582</v>
      </c>
      <c r="Q617" s="267">
        <f>((Q469*'Data - P&amp;L'!$C$38)+(Q470*'Data - P&amp;L'!$C$39))*'Data - P&amp;L'!$C$55</f>
        <v>0</v>
      </c>
      <c r="R617" s="267">
        <f>((R469*'Data - P&amp;L'!$C$38)+(R470*'Data - P&amp;L'!$C$39))*'Data - P&amp;L'!$C$55</f>
        <v>0</v>
      </c>
      <c r="S617" s="267">
        <f>((S469*'Data - P&amp;L'!$C$38)+(S470*'Data - P&amp;L'!$C$39))*'Data - P&amp;L'!$C$55</f>
        <v>0</v>
      </c>
      <c r="T617" s="267">
        <f>((T469*'Data - P&amp;L'!$C$38)+(T470*'Data - P&amp;L'!$C$39))*'Data - P&amp;L'!$C$55</f>
        <v>0</v>
      </c>
      <c r="U617" s="267">
        <f>((U469*'Data - P&amp;L'!$C$38)+(U470*'Data - P&amp;L'!$C$39))*'Data - P&amp;L'!$C$55</f>
        <v>0</v>
      </c>
      <c r="V617" s="267">
        <f>((V469*'Data - P&amp;L'!$C$38)+(V470*'Data - P&amp;L'!$C$39))*'Data - P&amp;L'!$C$55</f>
        <v>0</v>
      </c>
      <c r="W617" s="267">
        <f>((W469*'Data - P&amp;L'!$C$38)+(W470*'Data - P&amp;L'!$C$39))*'Data - P&amp;L'!$C$55</f>
        <v>0</v>
      </c>
      <c r="X617" s="267">
        <f>((X469*'Data - P&amp;L'!$C$38)+(X470*'Data - P&amp;L'!$C$39))*'Data - P&amp;L'!$C$55</f>
        <v>0</v>
      </c>
      <c r="Y617" s="267">
        <f>((Y469*'Data - P&amp;L'!$C$38)+(Y470*'Data - P&amp;L'!$C$39))*'Data - P&amp;L'!$C$55</f>
        <v>0</v>
      </c>
      <c r="Z617" s="267">
        <f>((Z469*'Data - P&amp;L'!$C$38)+(Z470*'Data - P&amp;L'!$C$39))*'Data - P&amp;L'!$C$55</f>
        <v>0</v>
      </c>
      <c r="AA617" s="267">
        <f>((AA469*'Data - P&amp;L'!$C$38)+(AA470*'Data - P&amp;L'!$C$39))*'Data - P&amp;L'!$C$55</f>
        <v>0</v>
      </c>
      <c r="AB617" s="267">
        <f>((AB469*'Data - P&amp;L'!$C$38)+(AB470*'Data - P&amp;L'!$C$39))*'Data - P&amp;L'!$C$55</f>
        <v>11.94</v>
      </c>
      <c r="AC617" s="267">
        <f>((AC469*'Data - P&amp;L'!$C$38)+(AC470*'Data - P&amp;L'!$C$39))*'Data - P&amp;L'!$C$55</f>
        <v>0</v>
      </c>
      <c r="AD617" s="267">
        <f>((AD469*'Data - P&amp;L'!$C$38)+(AD470*'Data - P&amp;L'!$C$39))*'Data - P&amp;L'!$C$55</f>
        <v>0</v>
      </c>
      <c r="AE617" s="267">
        <f>((AE469*'Data - P&amp;L'!$C$38)+(AE470*'Data - P&amp;L'!$C$39))*'Data - P&amp;L'!$C$55</f>
        <v>0</v>
      </c>
      <c r="AF617" s="267">
        <f>((AF469*'Data - P&amp;L'!$C$38)+(AF470*'Data - P&amp;L'!$C$39))*'Data - P&amp;L'!$C$55</f>
        <v>0</v>
      </c>
      <c r="AG617" s="125">
        <f t="shared" si="139"/>
        <v>68.058</v>
      </c>
    </row>
    <row r="618" outlineLevel="1">
      <c r="A618" s="173" t="s">
        <v>609</v>
      </c>
      <c r="B618" s="267">
        <f>((B440+B441+B442+B443)*'Data - P&amp;L'!$C$34)+((B455+B456+B457+B458)*'Data - P&amp;L'!$C$35)</f>
        <v>0</v>
      </c>
      <c r="C618" s="267">
        <f>((C440+C441+C442+C443)*'Data - P&amp;L'!$C$34)+((C455+C456+C457+C458)*'Data - P&amp;L'!$C$35)</f>
        <v>0</v>
      </c>
      <c r="D618" s="267">
        <f>((D440+D441+D442+D443)*'Data - P&amp;L'!$C$34)+((D455+D456+D457+D458)*'Data - P&amp;L'!$C$35)</f>
        <v>11.94</v>
      </c>
      <c r="E618" s="267">
        <f>((E440+E441+E442+E443)*'Data - P&amp;L'!$C$34)+((E455+E456+E457+E458)*'Data - P&amp;L'!$C$35)</f>
        <v>60.24</v>
      </c>
      <c r="F618" s="267">
        <f>((F440+F441+F442+F443)*'Data - P&amp;L'!$C$34)+((F455+F456+F457+F458)*'Data - P&amp;L'!$C$35)</f>
        <v>0</v>
      </c>
      <c r="G618" s="267">
        <f>((G440+G441+G442+G443)*'Data - P&amp;L'!$C$34)+((G455+G456+G457+G458)*'Data - P&amp;L'!$C$35)</f>
        <v>119.4</v>
      </c>
      <c r="H618" s="267">
        <f>((H440+H441+H442+H443)*'Data - P&amp;L'!$C$34)+((H455+H456+H457+H458)*'Data - P&amp;L'!$C$35)</f>
        <v>0</v>
      </c>
      <c r="I618" s="267">
        <f>((I440+I441+I442+I443)*'Data - P&amp;L'!$C$34)+((I455+I456+I457+I458)*'Data - P&amp;L'!$C$35)</f>
        <v>83.58</v>
      </c>
      <c r="J618" s="267">
        <f>((J440+J441+J442+J443)*'Data - P&amp;L'!$C$34)+((J455+J456+J457+J458)*'Data - P&amp;L'!$C$35)</f>
        <v>47.76</v>
      </c>
      <c r="K618" s="267">
        <f>((K440+K441+K442+K443)*'Data - P&amp;L'!$C$34)+((K455+K456+K457+K458)*'Data - P&amp;L'!$C$35)</f>
        <v>0</v>
      </c>
      <c r="L618" s="267">
        <f>((L440+L441+L442+L443)*'Data - P&amp;L'!$C$34)+((L455+L456+L457+L458)*'Data - P&amp;L'!$C$35)</f>
        <v>0</v>
      </c>
      <c r="M618" s="267">
        <f>((M440+M441+M442+M443)*'Data - P&amp;L'!$C$34)+((M455+M456+M457+M458)*'Data - P&amp;L'!$C$35)</f>
        <v>0</v>
      </c>
      <c r="N618" s="267">
        <f>((N440+N441+N442+N443)*'Data - P&amp;L'!$C$34)+((N455+N456+N457+N458)*'Data - P&amp;L'!$C$35)</f>
        <v>83.58</v>
      </c>
      <c r="O618" s="267">
        <f>((O440+O441+O442+O443)*'Data - P&amp;L'!$C$34)+((O455+O456+O457+O458)*'Data - P&amp;L'!$C$35)</f>
        <v>0</v>
      </c>
      <c r="P618" s="267">
        <f>((P440+P441+P442+P443)*'Data - P&amp;L'!$C$34)+((P455+P456+P457+P458)*'Data - P&amp;L'!$C$35)</f>
        <v>11.94</v>
      </c>
      <c r="Q618" s="267">
        <f>((Q440+Q441+Q442+Q443)*'Data - P&amp;L'!$C$34)+((Q455+Q456+Q457+Q458)*'Data - P&amp;L'!$C$35)</f>
        <v>0</v>
      </c>
      <c r="R618" s="267">
        <f>((R440+R441+R442+R443)*'Data - P&amp;L'!$C$34)+((R455+R456+R457+R458)*'Data - P&amp;L'!$C$35)</f>
        <v>0</v>
      </c>
      <c r="S618" s="267">
        <f>((S440+S441+S442+S443)*'Data - P&amp;L'!$C$34)+((S455+S456+S457+S458)*'Data - P&amp;L'!$C$35)</f>
        <v>0</v>
      </c>
      <c r="T618" s="267">
        <f>((T440+T441+T442+T443)*'Data - P&amp;L'!$C$34)+((T455+T456+T457+T458)*'Data - P&amp;L'!$C$35)</f>
        <v>0</v>
      </c>
      <c r="U618" s="267">
        <f>((U440+U441+U442+U443)*'Data - P&amp;L'!$C$34)+((U455+U456+U457+U458)*'Data - P&amp;L'!$C$35)</f>
        <v>0</v>
      </c>
      <c r="V618" s="267">
        <f>((V440+V441+V442+V443)*'Data - P&amp;L'!$C$34)+((V455+V456+V457+V458)*'Data - P&amp;L'!$C$35)</f>
        <v>0</v>
      </c>
      <c r="W618" s="267">
        <f>((W440+W441+W442+W443)*'Data - P&amp;L'!$C$34)+((W455+W456+W457+W458)*'Data - P&amp;L'!$C$35)</f>
        <v>0</v>
      </c>
      <c r="X618" s="267">
        <f>((X440+X441+X442+X443)*'Data - P&amp;L'!$C$34)+((X455+X456+X457+X458)*'Data - P&amp;L'!$C$35)</f>
        <v>0</v>
      </c>
      <c r="Y618" s="267">
        <f>((Y440+Y441+Y442+Y443)*'Data - P&amp;L'!$C$34)+((Y455+Y456+Y457+Y458)*'Data - P&amp;L'!$C$35)</f>
        <v>0</v>
      </c>
      <c r="Z618" s="267">
        <f>((Z440+Z441+Z442+Z443)*'Data - P&amp;L'!$C$34)+((Z455+Z456+Z457+Z458)*'Data - P&amp;L'!$C$35)</f>
        <v>0</v>
      </c>
      <c r="AA618" s="267">
        <f>((AA440+AA441+AA442+AA443)*'Data - P&amp;L'!$C$34)+((AA455+AA456+AA457+AA458)*'Data - P&amp;L'!$C$35)</f>
        <v>0</v>
      </c>
      <c r="AB618" s="267">
        <f>((AB440+AB441+AB442+AB443)*'Data - P&amp;L'!$C$34)+((AB455+AB456+AB457+AB458)*'Data - P&amp;L'!$C$35)</f>
        <v>83.58</v>
      </c>
      <c r="AC618" s="267">
        <f>((AC440+AC441+AC442+AC443)*'Data - P&amp;L'!$C$34)+((AC455+AC456+AC457+AC458)*'Data - P&amp;L'!$C$35)</f>
        <v>0</v>
      </c>
      <c r="AD618" s="267">
        <f>((AD440+AD441+AD442+AD443)*'Data - P&amp;L'!$C$34)+((AD455+AD456+AD457+AD458)*'Data - P&amp;L'!$C$35)</f>
        <v>0</v>
      </c>
      <c r="AE618" s="267">
        <f>((AE440+AE441+AE442+AE443)*'Data - P&amp;L'!$C$34)+((AE455+AE456+AE457+AE458)*'Data - P&amp;L'!$C$35)</f>
        <v>0</v>
      </c>
      <c r="AF618" s="267">
        <f>((AF440+AF441+AF442+AF443)*'Data - P&amp;L'!$C$34)+((AF455+AF456+AF457+AF458)*'Data - P&amp;L'!$C$35)</f>
        <v>0</v>
      </c>
      <c r="AG618" s="125">
        <f t="shared" si="139"/>
        <v>502.02</v>
      </c>
    </row>
    <row r="619" outlineLevel="1">
      <c r="A619" s="173" t="s">
        <v>610</v>
      </c>
      <c r="B619" s="267">
        <f>((B484*'Data - P&amp;L'!$D$38)+(B498*'Data - P&amp;L'!$D$39))*'Data - P&amp;L'!$C$55</f>
        <v>0</v>
      </c>
      <c r="C619" s="267">
        <f>((C484*'Data - P&amp;L'!$D$38)+(C498*'Data - P&amp;L'!$D$39))*'Data - P&amp;L'!$C$55</f>
        <v>0.1435</v>
      </c>
      <c r="D619" s="267">
        <f>((D484*'Data - P&amp;L'!$D$38)+(D498*'Data - P&amp;L'!$D$39))*'Data - P&amp;L'!$C$55</f>
        <v>0.861</v>
      </c>
      <c r="E619" s="267">
        <f>((E484*'Data - P&amp;L'!$D$38)+(E498*'Data - P&amp;L'!$D$39))*'Data - P&amp;L'!$C$55</f>
        <v>0.72</v>
      </c>
      <c r="F619" s="267">
        <f>((F484*'Data - P&amp;L'!$D$38)+(F498*'Data - P&amp;L'!$D$39))*'Data - P&amp;L'!$C$55</f>
        <v>0</v>
      </c>
      <c r="G619" s="267">
        <f>((G484*'Data - P&amp;L'!$D$38)+(G498*'Data - P&amp;L'!$D$39))*'Data - P&amp;L'!$C$55</f>
        <v>4.1615</v>
      </c>
      <c r="H619" s="267">
        <f>((H484*'Data - P&amp;L'!$D$38)+(H498*'Data - P&amp;L'!$D$39))*'Data - P&amp;L'!$C$55</f>
        <v>0</v>
      </c>
      <c r="I619" s="267">
        <f>((I484*'Data - P&amp;L'!$D$38)+(I498*'Data - P&amp;L'!$D$39))*'Data - P&amp;L'!$C$55</f>
        <v>3.1625</v>
      </c>
      <c r="J619" s="267">
        <f>((J484*'Data - P&amp;L'!$D$38)+(J498*'Data - P&amp;L'!$D$39))*'Data - P&amp;L'!$C$55</f>
        <v>0.7175</v>
      </c>
      <c r="K619" s="267">
        <f>((K484*'Data - P&amp;L'!$D$38)+(K498*'Data - P&amp;L'!$D$39))*'Data - P&amp;L'!$C$55</f>
        <v>0</v>
      </c>
      <c r="L619" s="267">
        <f>((L484*'Data - P&amp;L'!$D$38)+(L498*'Data - P&amp;L'!$D$39))*'Data - P&amp;L'!$C$55</f>
        <v>0</v>
      </c>
      <c r="M619" s="267">
        <f>((M484*'Data - P&amp;L'!$D$38)+(M498*'Data - P&amp;L'!$D$39))*'Data - P&amp;L'!$C$55</f>
        <v>0</v>
      </c>
      <c r="N619" s="267">
        <f>((N484*'Data - P&amp;L'!$D$38)+(N498*'Data - P&amp;L'!$D$39))*'Data - P&amp;L'!$C$55</f>
        <v>1.292</v>
      </c>
      <c r="O619" s="267">
        <f>((O484*'Data - P&amp;L'!$D$38)+(O498*'Data - P&amp;L'!$D$39))*'Data - P&amp;L'!$C$55</f>
        <v>2.4395</v>
      </c>
      <c r="P619" s="267">
        <f>((P484*'Data - P&amp;L'!$D$38)+(P498*'Data - P&amp;L'!$D$39))*'Data - P&amp;L'!$C$55</f>
        <v>3.444</v>
      </c>
      <c r="Q619" s="267">
        <f>((Q484*'Data - P&amp;L'!$D$38)+(Q498*'Data - P&amp;L'!$D$39))*'Data - P&amp;L'!$C$55</f>
        <v>0</v>
      </c>
      <c r="R619" s="267">
        <f>((R484*'Data - P&amp;L'!$D$38)+(R498*'Data - P&amp;L'!$D$39))*'Data - P&amp;L'!$C$55</f>
        <v>0.144</v>
      </c>
      <c r="S619" s="267">
        <f>((S484*'Data - P&amp;L'!$D$38)+(S498*'Data - P&amp;L'!$D$39))*'Data - P&amp;L'!$C$55</f>
        <v>0</v>
      </c>
      <c r="T619" s="267">
        <f>((T484*'Data - P&amp;L'!$D$38)+(T498*'Data - P&amp;L'!$D$39))*'Data - P&amp;L'!$C$55</f>
        <v>0</v>
      </c>
      <c r="U619" s="267">
        <f>((U484*'Data - P&amp;L'!$D$38)+(U498*'Data - P&amp;L'!$D$39))*'Data - P&amp;L'!$C$55</f>
        <v>0</v>
      </c>
      <c r="V619" s="267">
        <f>((V484*'Data - P&amp;L'!$D$38)+(V498*'Data - P&amp;L'!$D$39))*'Data - P&amp;L'!$C$55</f>
        <v>1.435</v>
      </c>
      <c r="W619" s="267">
        <f>((W484*'Data - P&amp;L'!$D$38)+(W498*'Data - P&amp;L'!$D$39))*'Data - P&amp;L'!$C$55</f>
        <v>1.2915</v>
      </c>
      <c r="X619" s="267">
        <f>((X484*'Data - P&amp;L'!$D$38)+(X498*'Data - P&amp;L'!$D$39))*'Data - P&amp;L'!$C$55</f>
        <v>0.7175</v>
      </c>
      <c r="Y619" s="267">
        <f>((Y484*'Data - P&amp;L'!$D$38)+(Y498*'Data - P&amp;L'!$D$39))*'Data - P&amp;L'!$C$55</f>
        <v>2.009</v>
      </c>
      <c r="Z619" s="267">
        <f>((Z484*'Data - P&amp;L'!$D$38)+(Z498*'Data - P&amp;L'!$D$39))*'Data - P&amp;L'!$C$55</f>
        <v>0</v>
      </c>
      <c r="AA619" s="267">
        <f>((AA484*'Data - P&amp;L'!$D$38)+(AA498*'Data - P&amp;L'!$D$39))*'Data - P&amp;L'!$C$55</f>
        <v>0</v>
      </c>
      <c r="AB619" s="267">
        <f>((AB484*'Data - P&amp;L'!$D$38)+(AB498*'Data - P&amp;L'!$D$39))*'Data - P&amp;L'!$C$55</f>
        <v>3.3005</v>
      </c>
      <c r="AC619" s="267">
        <f>((AC484*'Data - P&amp;L'!$D$38)+(AC498*'Data - P&amp;L'!$D$39))*'Data - P&amp;L'!$C$55</f>
        <v>0</v>
      </c>
      <c r="AD619" s="267">
        <f>((AD484*'Data - P&amp;L'!$D$38)+(AD498*'Data - P&amp;L'!$D$39))*'Data - P&amp;L'!$C$55</f>
        <v>20.8075</v>
      </c>
      <c r="AE619" s="267">
        <f>((AE484*'Data - P&amp;L'!$D$38)+(AE498*'Data - P&amp;L'!$D$39))*'Data - P&amp;L'!$C$55</f>
        <v>9.471</v>
      </c>
      <c r="AF619" s="267">
        <f>((AF484*'Data - P&amp;L'!$D$38)+(AF498*'Data - P&amp;L'!$D$39))*'Data - P&amp;L'!$C$55</f>
        <v>2.7265</v>
      </c>
      <c r="AG619" s="125">
        <f t="shared" si="139"/>
        <v>58.844</v>
      </c>
    </row>
    <row r="620" outlineLevel="1">
      <c r="A620" s="173" t="s">
        <v>611</v>
      </c>
      <c r="B620" s="267">
        <f>(B484*'Data - P&amp;L'!$D$34)+('Data - P&amp;L'!$D$35*B498)</f>
        <v>0</v>
      </c>
      <c r="C620" s="267">
        <f>(C484*'Data - P&amp;L'!$D$34)+('Data - P&amp;L'!$D$35*C498)</f>
        <v>6.155</v>
      </c>
      <c r="D620" s="267">
        <f>(D484*'Data - P&amp;L'!$D$34)+('Data - P&amp;L'!$D$35*D498)</f>
        <v>36.93</v>
      </c>
      <c r="E620" s="267">
        <f>(E484*'Data - P&amp;L'!$D$34)+('Data - P&amp;L'!$D$35*E498)</f>
        <v>30.8</v>
      </c>
      <c r="F620" s="267">
        <f>(F484*'Data - P&amp;L'!$D$34)+('Data - P&amp;L'!$D$35*F498)</f>
        <v>0</v>
      </c>
      <c r="G620" s="267">
        <f>(G484*'Data - P&amp;L'!$D$34)+('Data - P&amp;L'!$D$35*G498)</f>
        <v>178.495</v>
      </c>
      <c r="H620" s="267">
        <f>(H484*'Data - P&amp;L'!$D$34)+('Data - P&amp;L'!$D$35*H498)</f>
        <v>0</v>
      </c>
      <c r="I620" s="267">
        <f>(I484*'Data - P&amp;L'!$D$34)+('Data - P&amp;L'!$D$35*I498)</f>
        <v>135.465</v>
      </c>
      <c r="J620" s="267">
        <f>(J484*'Data - P&amp;L'!$D$34)+('Data - P&amp;L'!$D$35*J498)</f>
        <v>30.775</v>
      </c>
      <c r="K620" s="267">
        <f>(K484*'Data - P&amp;L'!$D$34)+('Data - P&amp;L'!$D$35*K498)</f>
        <v>0</v>
      </c>
      <c r="L620" s="267">
        <f>(L484*'Data - P&amp;L'!$D$34)+('Data - P&amp;L'!$D$35*L498)</f>
        <v>0</v>
      </c>
      <c r="M620" s="267">
        <f>(M484*'Data - P&amp;L'!$D$34)+('Data - P&amp;L'!$D$35*M498)</f>
        <v>0</v>
      </c>
      <c r="N620" s="267">
        <f>(N484*'Data - P&amp;L'!$D$34)+('Data - P&amp;L'!$D$35*N498)</f>
        <v>55.4</v>
      </c>
      <c r="O620" s="267">
        <f>(O484*'Data - P&amp;L'!$D$34)+('Data - P&amp;L'!$D$35*O498)</f>
        <v>104.635</v>
      </c>
      <c r="P620" s="267">
        <f>(P484*'Data - P&amp;L'!$D$34)+('Data - P&amp;L'!$D$35*P498)</f>
        <v>147.72</v>
      </c>
      <c r="Q620" s="267">
        <f>(Q484*'Data - P&amp;L'!$D$34)+('Data - P&amp;L'!$D$35*Q498)</f>
        <v>0</v>
      </c>
      <c r="R620" s="267">
        <f>(R484*'Data - P&amp;L'!$D$34)+('Data - P&amp;L'!$D$35*R498)</f>
        <v>6.16</v>
      </c>
      <c r="S620" s="267">
        <f>(S484*'Data - P&amp;L'!$D$34)+('Data - P&amp;L'!$D$35*S498)</f>
        <v>0</v>
      </c>
      <c r="T620" s="267">
        <f>(T484*'Data - P&amp;L'!$D$34)+('Data - P&amp;L'!$D$35*T498)</f>
        <v>0</v>
      </c>
      <c r="U620" s="267">
        <f>(U484*'Data - P&amp;L'!$D$34)+('Data - P&amp;L'!$D$35*U498)</f>
        <v>0</v>
      </c>
      <c r="V620" s="267">
        <f>(V484*'Data - P&amp;L'!$D$34)+('Data - P&amp;L'!$D$35*V498)</f>
        <v>61.55</v>
      </c>
      <c r="W620" s="267">
        <f>(W484*'Data - P&amp;L'!$D$34)+('Data - P&amp;L'!$D$35*W498)</f>
        <v>55.395</v>
      </c>
      <c r="X620" s="267">
        <f>(X484*'Data - P&amp;L'!$D$34)+('Data - P&amp;L'!$D$35*X498)</f>
        <v>30.775</v>
      </c>
      <c r="Y620" s="267">
        <f>(Y484*'Data - P&amp;L'!$D$34)+('Data - P&amp;L'!$D$35*Y498)</f>
        <v>86.17</v>
      </c>
      <c r="Z620" s="267">
        <f>(Z484*'Data - P&amp;L'!$D$34)+('Data - P&amp;L'!$D$35*Z498)</f>
        <v>0</v>
      </c>
      <c r="AA620" s="267">
        <f>(AA484*'Data - P&amp;L'!$D$34)+('Data - P&amp;L'!$D$35*AA498)</f>
        <v>0</v>
      </c>
      <c r="AB620" s="267">
        <f>(AB484*'Data - P&amp;L'!$D$34)+('Data - P&amp;L'!$D$35*AB498)</f>
        <v>141.565</v>
      </c>
      <c r="AC620" s="267">
        <f>(AC484*'Data - P&amp;L'!$D$34)+('Data - P&amp;L'!$D$35*AC498)</f>
        <v>0</v>
      </c>
      <c r="AD620" s="267">
        <f>(AD484*'Data - P&amp;L'!$D$34)+('Data - P&amp;L'!$D$35*AD498)</f>
        <v>892.475</v>
      </c>
      <c r="AE620" s="267">
        <f>(AE484*'Data - P&amp;L'!$D$34)+('Data - P&amp;L'!$D$35*AE498)</f>
        <v>406.23</v>
      </c>
      <c r="AF620" s="267">
        <f>(AF484*'Data - P&amp;L'!$D$34)+('Data - P&amp;L'!$D$35*AF498)</f>
        <v>116.945</v>
      </c>
      <c r="AG620" s="125">
        <f t="shared" si="139"/>
        <v>2523.64</v>
      </c>
    </row>
    <row r="621" outlineLevel="1">
      <c r="A621" s="173" t="s">
        <v>612</v>
      </c>
      <c r="B621" s="284"/>
      <c r="C621" s="284"/>
      <c r="D621" s="284"/>
      <c r="E621" s="284"/>
      <c r="F621" s="284"/>
      <c r="G621" s="284"/>
      <c r="H621" s="284"/>
      <c r="I621" s="284"/>
      <c r="J621" s="284"/>
      <c r="K621" s="284"/>
      <c r="L621" s="284"/>
      <c r="M621" s="284"/>
      <c r="N621" s="284"/>
      <c r="O621" s="284"/>
      <c r="P621" s="284"/>
      <c r="Q621" s="284"/>
      <c r="R621" s="284"/>
      <c r="S621" s="284"/>
      <c r="T621" s="284"/>
      <c r="U621" s="284"/>
      <c r="V621" s="284"/>
      <c r="W621" s="284"/>
      <c r="X621" s="284"/>
      <c r="Y621" s="284"/>
      <c r="Z621" s="284"/>
      <c r="AA621" s="284"/>
      <c r="AB621" s="284"/>
      <c r="AC621" s="284"/>
      <c r="AD621" s="284"/>
      <c r="AE621" s="284"/>
      <c r="AF621" s="284"/>
      <c r="AG621" s="125"/>
    </row>
    <row r="622" outlineLevel="1">
      <c r="A622" s="173" t="s">
        <v>613</v>
      </c>
      <c r="B622" s="284"/>
      <c r="C622" s="284"/>
      <c r="D622" s="284"/>
      <c r="E622" s="284"/>
      <c r="F622" s="284"/>
      <c r="G622" s="284"/>
      <c r="H622" s="284"/>
      <c r="I622" s="284"/>
      <c r="J622" s="284"/>
      <c r="K622" s="284"/>
      <c r="L622" s="284"/>
      <c r="M622" s="284"/>
      <c r="N622" s="284"/>
      <c r="O622" s="284"/>
      <c r="P622" s="284"/>
      <c r="Q622" s="284"/>
      <c r="R622" s="284"/>
      <c r="S622" s="284"/>
      <c r="T622" s="284"/>
      <c r="U622" s="284"/>
      <c r="V622" s="284"/>
      <c r="W622" s="284"/>
      <c r="X622" s="284"/>
      <c r="Y622" s="284"/>
      <c r="Z622" s="284"/>
      <c r="AA622" s="284"/>
      <c r="AB622" s="284"/>
      <c r="AC622" s="284"/>
      <c r="AD622" s="284"/>
      <c r="AE622" s="284"/>
      <c r="AF622" s="284"/>
      <c r="AG622" s="125"/>
    </row>
    <row r="623" outlineLevel="1">
      <c r="A623" s="173" t="s">
        <v>614</v>
      </c>
      <c r="B623" s="284"/>
      <c r="C623" s="284"/>
      <c r="D623" s="284"/>
      <c r="E623" s="284"/>
      <c r="F623" s="284"/>
      <c r="G623" s="284"/>
      <c r="H623" s="284"/>
      <c r="I623" s="284"/>
      <c r="J623" s="284"/>
      <c r="K623" s="284"/>
      <c r="L623" s="284"/>
      <c r="M623" s="284"/>
      <c r="N623" s="284"/>
      <c r="O623" s="284"/>
      <c r="P623" s="284"/>
      <c r="Q623" s="284"/>
      <c r="R623" s="284"/>
      <c r="S623" s="284"/>
      <c r="T623" s="284"/>
      <c r="U623" s="284"/>
      <c r="V623" s="284"/>
      <c r="W623" s="284"/>
      <c r="X623" s="284"/>
      <c r="Y623" s="284"/>
      <c r="Z623" s="284"/>
      <c r="AA623" s="284"/>
      <c r="AB623" s="284"/>
      <c r="AC623" s="284"/>
      <c r="AD623" s="284"/>
      <c r="AE623" s="284"/>
      <c r="AF623" s="284"/>
      <c r="AG623" s="125"/>
    </row>
    <row r="624" outlineLevel="1">
      <c r="A624" s="173" t="s">
        <v>615</v>
      </c>
      <c r="B624" s="284"/>
      <c r="C624" s="284"/>
      <c r="D624" s="284"/>
      <c r="E624" s="284"/>
      <c r="F624" s="284"/>
      <c r="G624" s="284"/>
      <c r="H624" s="284"/>
      <c r="I624" s="284"/>
      <c r="J624" s="284"/>
      <c r="K624" s="284"/>
      <c r="L624" s="284"/>
      <c r="M624" s="284"/>
      <c r="N624" s="284"/>
      <c r="O624" s="284"/>
      <c r="P624" s="284"/>
      <c r="Q624" s="284"/>
      <c r="R624" s="284"/>
      <c r="S624" s="284"/>
      <c r="T624" s="284"/>
      <c r="U624" s="284"/>
      <c r="V624" s="284"/>
      <c r="W624" s="284"/>
      <c r="X624" s="284"/>
      <c r="Y624" s="284"/>
      <c r="Z624" s="284"/>
      <c r="AA624" s="284"/>
      <c r="AB624" s="284"/>
      <c r="AC624" s="284"/>
      <c r="AD624" s="284"/>
      <c r="AE624" s="284"/>
      <c r="AF624" s="284"/>
      <c r="AG624" s="125"/>
    </row>
    <row r="625">
      <c r="A625" s="252" t="s">
        <v>531</v>
      </c>
      <c r="B625" s="285"/>
      <c r="C625" s="285"/>
      <c r="D625" s="285"/>
      <c r="E625" s="285"/>
      <c r="F625" s="285"/>
      <c r="G625" s="285"/>
      <c r="H625" s="285"/>
      <c r="I625" s="285"/>
      <c r="J625" s="285"/>
      <c r="K625" s="285"/>
      <c r="L625" s="285"/>
      <c r="M625" s="285"/>
      <c r="N625" s="285"/>
      <c r="O625" s="285"/>
      <c r="P625" s="285"/>
      <c r="Q625" s="285"/>
      <c r="R625" s="285"/>
      <c r="S625" s="285"/>
      <c r="T625" s="285"/>
      <c r="U625" s="285"/>
      <c r="V625" s="285"/>
      <c r="W625" s="285"/>
      <c r="X625" s="285"/>
      <c r="Y625" s="285"/>
      <c r="Z625" s="285"/>
      <c r="AA625" s="285"/>
      <c r="AB625" s="285"/>
      <c r="AC625" s="285"/>
      <c r="AD625" s="285"/>
      <c r="AE625" s="285"/>
      <c r="AF625" s="285"/>
      <c r="AG625" s="256"/>
    </row>
    <row r="626">
      <c r="A626" s="254" t="s">
        <v>616</v>
      </c>
      <c r="B626" s="267">
        <f>(B504*'Data - P&amp;L'!$C$34)+('Data - P&amp;L'!$C$35*B505)</f>
        <v>0</v>
      </c>
      <c r="C626" s="267">
        <f>(C504*'Data - P&amp;L'!$C$34)+('Data - P&amp;L'!$C$35*C505)</f>
        <v>0</v>
      </c>
      <c r="D626" s="267">
        <f>(D504*'Data - P&amp;L'!$C$34)+('Data - P&amp;L'!$C$35*D505)</f>
        <v>0</v>
      </c>
      <c r="E626" s="267">
        <f>(E504*'Data - P&amp;L'!$C$34)+('Data - P&amp;L'!$C$35*E505)</f>
        <v>0</v>
      </c>
      <c r="F626" s="267">
        <f>(F504*'Data - P&amp;L'!$C$34)+('Data - P&amp;L'!$C$35*F505)</f>
        <v>0</v>
      </c>
      <c r="G626" s="267">
        <f>(G504*'Data - P&amp;L'!$C$34)+('Data - P&amp;L'!$C$35*G505)</f>
        <v>0</v>
      </c>
      <c r="H626" s="267">
        <f>(H504*'Data - P&amp;L'!$C$34)+('Data - P&amp;L'!$C$35*H505)</f>
        <v>0</v>
      </c>
      <c r="I626" s="267">
        <f>(I504*'Data - P&amp;L'!$C$34)+('Data - P&amp;L'!$C$35*I505)</f>
        <v>87.24</v>
      </c>
      <c r="J626" s="267">
        <f>(J504*'Data - P&amp;L'!$C$34)+('Data - P&amp;L'!$C$35*J505)</f>
        <v>83.58</v>
      </c>
      <c r="K626" s="267">
        <f>(K504*'Data - P&amp;L'!$C$34)+('Data - P&amp;L'!$C$35*K505)</f>
        <v>0</v>
      </c>
      <c r="L626" s="267">
        <f>(L504*'Data - P&amp;L'!$C$34)+('Data - P&amp;L'!$C$35*L505)</f>
        <v>0</v>
      </c>
      <c r="M626" s="267">
        <f>(M504*'Data - P&amp;L'!$C$34)+('Data - P&amp;L'!$C$35*M505)</f>
        <v>0</v>
      </c>
      <c r="N626" s="267">
        <f>(N504*'Data - P&amp;L'!$C$34)+('Data - P&amp;L'!$C$35*N505)</f>
        <v>0</v>
      </c>
      <c r="O626" s="267">
        <f>(O504*'Data - P&amp;L'!$C$34)+('Data - P&amp;L'!$C$35*O505)</f>
        <v>0</v>
      </c>
      <c r="P626" s="267">
        <f>(P504*'Data - P&amp;L'!$C$34)+('Data - P&amp;L'!$C$35*P505)</f>
        <v>0</v>
      </c>
      <c r="Q626" s="267">
        <f>(Q504*'Data - P&amp;L'!$C$34)+('Data - P&amp;L'!$C$35*Q505)</f>
        <v>0</v>
      </c>
      <c r="R626" s="267">
        <f>(R504*'Data - P&amp;L'!$C$34)+('Data - P&amp;L'!$C$35*R505)</f>
        <v>71.64</v>
      </c>
      <c r="S626" s="267">
        <f>(S504*'Data - P&amp;L'!$C$34)+('Data - P&amp;L'!$C$35*S505)</f>
        <v>0</v>
      </c>
      <c r="T626" s="267">
        <f>(T504*'Data - P&amp;L'!$C$34)+('Data - P&amp;L'!$C$35*T505)</f>
        <v>0</v>
      </c>
      <c r="U626" s="267">
        <f>(U504*'Data - P&amp;L'!$C$34)+('Data - P&amp;L'!$C$35*U505)</f>
        <v>0</v>
      </c>
      <c r="V626" s="267">
        <f>(V504*'Data - P&amp;L'!$C$34)+('Data - P&amp;L'!$C$35*V505)</f>
        <v>0</v>
      </c>
      <c r="W626" s="267">
        <f>(W504*'Data - P&amp;L'!$C$34)+('Data - P&amp;L'!$C$35*W505)</f>
        <v>47.76</v>
      </c>
      <c r="X626" s="267">
        <f>(X504*'Data - P&amp;L'!$C$34)+('Data - P&amp;L'!$C$35*X505)</f>
        <v>0</v>
      </c>
      <c r="Y626" s="267">
        <f>(Y504*'Data - P&amp;L'!$C$34)+('Data - P&amp;L'!$C$35*Y505)</f>
        <v>0</v>
      </c>
      <c r="Z626" s="267">
        <f>(Z504*'Data - P&amp;L'!$C$34)+('Data - P&amp;L'!$C$35*Z505)</f>
        <v>0</v>
      </c>
      <c r="AA626" s="267">
        <f>(AA504*'Data - P&amp;L'!$C$34)+('Data - P&amp;L'!$C$35*AA505)</f>
        <v>0</v>
      </c>
      <c r="AB626" s="267">
        <f>(AB504*'Data - P&amp;L'!$C$34)+('Data - P&amp;L'!$C$35*AB505)</f>
        <v>119.4</v>
      </c>
      <c r="AC626" s="267">
        <f>(AC504*'Data - P&amp;L'!$C$34)+('Data - P&amp;L'!$C$35*AC505)</f>
        <v>0</v>
      </c>
      <c r="AD626" s="267">
        <f>(AD504*'Data - P&amp;L'!$C$34)+('Data - P&amp;L'!$C$35*AD505)</f>
        <v>0</v>
      </c>
      <c r="AE626" s="267">
        <f>(AE504*'Data - P&amp;L'!$C$34)+('Data - P&amp;L'!$C$35*AE505)</f>
        <v>0</v>
      </c>
      <c r="AF626" s="267">
        <f>(AF504*'Data - P&amp;L'!$C$34)+('Data - P&amp;L'!$C$35*AF505)</f>
        <v>0</v>
      </c>
      <c r="AG626" s="125">
        <f t="shared" ref="AG626:AG629" si="140">SUM(B626:AF626)</f>
        <v>409.62</v>
      </c>
    </row>
    <row r="627">
      <c r="A627" s="254" t="s">
        <v>534</v>
      </c>
      <c r="B627" s="286">
        <v>0.0</v>
      </c>
      <c r="C627" s="286">
        <v>0.0</v>
      </c>
      <c r="D627" s="286">
        <v>0.0</v>
      </c>
      <c r="E627" s="286">
        <v>0.0</v>
      </c>
      <c r="F627" s="286">
        <v>0.0</v>
      </c>
      <c r="G627" s="286">
        <v>0.0</v>
      </c>
      <c r="H627" s="286">
        <v>0.0</v>
      </c>
      <c r="I627" s="286">
        <v>0.0</v>
      </c>
      <c r="J627" s="286">
        <v>0.0</v>
      </c>
      <c r="K627" s="286">
        <v>0.0</v>
      </c>
      <c r="L627" s="286">
        <v>0.0</v>
      </c>
      <c r="M627" s="286">
        <v>0.0</v>
      </c>
      <c r="N627" s="286">
        <v>0.0</v>
      </c>
      <c r="O627" s="286">
        <v>0.0</v>
      </c>
      <c r="P627" s="286">
        <v>0.0</v>
      </c>
      <c r="Q627" s="286">
        <v>0.0</v>
      </c>
      <c r="R627" s="286">
        <v>0.0</v>
      </c>
      <c r="S627" s="286">
        <v>0.0</v>
      </c>
      <c r="T627" s="286">
        <v>0.0</v>
      </c>
      <c r="U627" s="286">
        <v>0.0</v>
      </c>
      <c r="V627" s="286">
        <v>0.0</v>
      </c>
      <c r="W627" s="286">
        <v>0.0</v>
      </c>
      <c r="X627" s="286">
        <v>0.0</v>
      </c>
      <c r="Y627" s="286">
        <v>0.0</v>
      </c>
      <c r="Z627" s="286">
        <v>0.0</v>
      </c>
      <c r="AA627" s="286">
        <v>0.0</v>
      </c>
      <c r="AB627" s="286">
        <v>0.0</v>
      </c>
      <c r="AC627" s="286">
        <v>0.0</v>
      </c>
      <c r="AD627" s="286">
        <v>0.0</v>
      </c>
      <c r="AE627" s="286">
        <v>0.0</v>
      </c>
      <c r="AF627" s="286">
        <v>0.0</v>
      </c>
      <c r="AG627" s="125">
        <f t="shared" si="140"/>
        <v>0</v>
      </c>
    </row>
    <row r="628">
      <c r="A628" s="254" t="s">
        <v>617</v>
      </c>
      <c r="B628" s="267">
        <f t="shared" ref="B628:AF628" si="141">B508*15</f>
        <v>0</v>
      </c>
      <c r="C628" s="267">
        <f t="shared" si="141"/>
        <v>0</v>
      </c>
      <c r="D628" s="267">
        <f t="shared" si="141"/>
        <v>0</v>
      </c>
      <c r="E628" s="267">
        <f t="shared" si="141"/>
        <v>0</v>
      </c>
      <c r="F628" s="267">
        <f t="shared" si="141"/>
        <v>0</v>
      </c>
      <c r="G628" s="267">
        <f t="shared" si="141"/>
        <v>0</v>
      </c>
      <c r="H628" s="267">
        <f t="shared" si="141"/>
        <v>0</v>
      </c>
      <c r="I628" s="267">
        <f t="shared" si="141"/>
        <v>0</v>
      </c>
      <c r="J628" s="267">
        <f t="shared" si="141"/>
        <v>0</v>
      </c>
      <c r="K628" s="267">
        <f t="shared" si="141"/>
        <v>0</v>
      </c>
      <c r="L628" s="267">
        <f t="shared" si="141"/>
        <v>0</v>
      </c>
      <c r="M628" s="267">
        <f t="shared" si="141"/>
        <v>0</v>
      </c>
      <c r="N628" s="267">
        <f t="shared" si="141"/>
        <v>0</v>
      </c>
      <c r="O628" s="267">
        <f t="shared" si="141"/>
        <v>0</v>
      </c>
      <c r="P628" s="267">
        <f t="shared" si="141"/>
        <v>0</v>
      </c>
      <c r="Q628" s="267">
        <f t="shared" si="141"/>
        <v>0</v>
      </c>
      <c r="R628" s="267">
        <f t="shared" si="141"/>
        <v>0</v>
      </c>
      <c r="S628" s="267">
        <f t="shared" si="141"/>
        <v>0</v>
      </c>
      <c r="T628" s="267">
        <f t="shared" si="141"/>
        <v>0</v>
      </c>
      <c r="U628" s="267">
        <f t="shared" si="141"/>
        <v>0</v>
      </c>
      <c r="V628" s="267">
        <f t="shared" si="141"/>
        <v>0</v>
      </c>
      <c r="W628" s="267">
        <f t="shared" si="141"/>
        <v>0</v>
      </c>
      <c r="X628" s="267">
        <f t="shared" si="141"/>
        <v>0</v>
      </c>
      <c r="Y628" s="267">
        <f t="shared" si="141"/>
        <v>0</v>
      </c>
      <c r="Z628" s="267">
        <f t="shared" si="141"/>
        <v>0</v>
      </c>
      <c r="AA628" s="267">
        <f t="shared" si="141"/>
        <v>0</v>
      </c>
      <c r="AB628" s="267">
        <f t="shared" si="141"/>
        <v>0</v>
      </c>
      <c r="AC628" s="267">
        <f t="shared" si="141"/>
        <v>0</v>
      </c>
      <c r="AD628" s="267">
        <f t="shared" si="141"/>
        <v>0</v>
      </c>
      <c r="AE628" s="267">
        <f t="shared" si="141"/>
        <v>0</v>
      </c>
      <c r="AF628" s="267">
        <f t="shared" si="141"/>
        <v>0</v>
      </c>
      <c r="AG628" s="125">
        <f t="shared" si="140"/>
        <v>0</v>
      </c>
    </row>
    <row r="629">
      <c r="A629" s="260" t="s">
        <v>618</v>
      </c>
      <c r="B629" s="287">
        <f>'DTC US&amp;CA - P&amp;L'!B597+'DTC EU - P&amp;L'!B597</f>
        <v>0</v>
      </c>
      <c r="C629" s="287">
        <f>'DTC US&amp;CA - P&amp;L'!C597+'DTC EU - P&amp;L'!C597</f>
        <v>1412.81</v>
      </c>
      <c r="D629" s="287">
        <f>'DTC US&amp;CA - P&amp;L'!D597+'DTC EU - P&amp;L'!D597</f>
        <v>815.56</v>
      </c>
      <c r="E629" s="287">
        <f>'DTC US&amp;CA - P&amp;L'!E597+'DTC EU - P&amp;L'!E597</f>
        <v>508.82</v>
      </c>
      <c r="F629" s="287">
        <f>'DTC US&amp;CA - P&amp;L'!F597+'DTC EU - P&amp;L'!F597</f>
        <v>430.44</v>
      </c>
      <c r="G629" s="287">
        <f>'DTC US&amp;CA - P&amp;L'!G597+'DTC EU - P&amp;L'!G597</f>
        <v>103.425</v>
      </c>
      <c r="H629" s="287">
        <f>'DTC US&amp;CA - P&amp;L'!H597+'DTC EU - P&amp;L'!H597</f>
        <v>641.7032</v>
      </c>
      <c r="I629" s="287">
        <f>'DTC US&amp;CA - P&amp;L'!I597+'DTC EU - P&amp;L'!I597</f>
        <v>29</v>
      </c>
      <c r="J629" s="287">
        <f>'DTC US&amp;CA - P&amp;L'!J597+'DTC EU - P&amp;L'!J597</f>
        <v>386.58</v>
      </c>
      <c r="K629" s="287">
        <f>'DTC US&amp;CA - P&amp;L'!K597+'DTC EU - P&amp;L'!K597</f>
        <v>384.26</v>
      </c>
      <c r="L629" s="287">
        <f>'DTC US&amp;CA - P&amp;L'!L597+'DTC EU - P&amp;L'!L597</f>
        <v>398.53</v>
      </c>
      <c r="M629" s="287">
        <f>'DTC US&amp;CA - P&amp;L'!M597+'DTC EU - P&amp;L'!M597</f>
        <v>141.188775</v>
      </c>
      <c r="N629" s="287">
        <f>'DTC US&amp;CA - P&amp;L'!N597+'DTC EU - P&amp;L'!N597</f>
        <v>199.725</v>
      </c>
      <c r="O629" s="287">
        <f>'DTC US&amp;CA - P&amp;L'!O597+'DTC EU - P&amp;L'!O597</f>
        <v>253.27</v>
      </c>
      <c r="P629" s="287">
        <f>'DTC US&amp;CA - P&amp;L'!P597+'DTC EU - P&amp;L'!P597</f>
        <v>696.89</v>
      </c>
      <c r="Q629" s="287">
        <f>'DTC US&amp;CA - P&amp;L'!Q597+'DTC EU - P&amp;L'!Q597</f>
        <v>276.99</v>
      </c>
      <c r="R629" s="287">
        <f>'DTC US&amp;CA - P&amp;L'!R597+'DTC EU - P&amp;L'!R597</f>
        <v>214.13</v>
      </c>
      <c r="S629" s="287">
        <f>'DTC US&amp;CA - P&amp;L'!S597+'DTC EU - P&amp;L'!S597</f>
        <v>120.63</v>
      </c>
      <c r="T629" s="287">
        <f>'DTC US&amp;CA - P&amp;L'!T597+'DTC EU - P&amp;L'!T597</f>
        <v>649.28</v>
      </c>
      <c r="U629" s="287">
        <f>'DTC US&amp;CA - P&amp;L'!U597+'DTC EU - P&amp;L'!U597</f>
        <v>386.55</v>
      </c>
      <c r="V629" s="287">
        <f>'DTC US&amp;CA - P&amp;L'!V597+'DTC EU - P&amp;L'!V597</f>
        <v>25</v>
      </c>
      <c r="W629" s="287">
        <f>'DTC US&amp;CA - P&amp;L'!W597+'DTC EU - P&amp;L'!W597</f>
        <v>385.37</v>
      </c>
      <c r="X629" s="287">
        <f>'DTC US&amp;CA - P&amp;L'!X597+'DTC EU - P&amp;L'!X597</f>
        <v>727.25</v>
      </c>
      <c r="Y629" s="287">
        <f>'DTC US&amp;CA - P&amp;L'!Y597+'DTC EU - P&amp;L'!Y597</f>
        <v>576.55</v>
      </c>
      <c r="Z629" s="287">
        <f>'DTC US&amp;CA - P&amp;L'!Z597+'DTC EU - P&amp;L'!Z597</f>
        <v>0</v>
      </c>
      <c r="AA629" s="287">
        <f>'DTC US&amp;CA - P&amp;L'!AA597+'DTC EU - P&amp;L'!AA597</f>
        <v>107</v>
      </c>
      <c r="AB629" s="287">
        <f>'DTC US&amp;CA - P&amp;L'!AB597+'DTC EU - P&amp;L'!AB597</f>
        <v>344.32</v>
      </c>
      <c r="AC629" s="287">
        <f>'DTC US&amp;CA - P&amp;L'!AC597+'DTC EU - P&amp;L'!AC597</f>
        <v>360.68</v>
      </c>
      <c r="AD629" s="287">
        <f>'DTC US&amp;CA - P&amp;L'!AD597+'DTC EU - P&amp;L'!AD597</f>
        <v>798.56</v>
      </c>
      <c r="AE629" s="287">
        <f>'DTC US&amp;CA - P&amp;L'!AE597+'DTC EU - P&amp;L'!AE597</f>
        <v>308</v>
      </c>
      <c r="AF629" s="287">
        <f>'DTC US&amp;CA - P&amp;L'!AF597+'DTC EU - P&amp;L'!AF597</f>
        <v>69.26</v>
      </c>
      <c r="AG629" s="262">
        <f t="shared" si="140"/>
        <v>11751.77198</v>
      </c>
    </row>
    <row r="630">
      <c r="A630" s="187"/>
      <c r="AG630" s="269"/>
    </row>
    <row r="631">
      <c r="A631" s="288" t="s">
        <v>619</v>
      </c>
      <c r="B631" s="289">
        <f t="shared" ref="B631:AF631" si="142">B567+B583+B627+B628+B629</f>
        <v>23448.28</v>
      </c>
      <c r="C631" s="289">
        <f t="shared" si="142"/>
        <v>30392.73</v>
      </c>
      <c r="D631" s="289">
        <f t="shared" si="142"/>
        <v>25825.74</v>
      </c>
      <c r="E631" s="289">
        <f t="shared" si="142"/>
        <v>20114.93</v>
      </c>
      <c r="F631" s="289">
        <f t="shared" si="142"/>
        <v>6699.71</v>
      </c>
      <c r="G631" s="289">
        <f t="shared" si="142"/>
        <v>36318.135</v>
      </c>
      <c r="H631" s="289">
        <f t="shared" si="142"/>
        <v>11057.1832</v>
      </c>
      <c r="I631" s="289">
        <f t="shared" si="142"/>
        <v>25894.1</v>
      </c>
      <c r="J631" s="289">
        <f t="shared" si="142"/>
        <v>8398.08</v>
      </c>
      <c r="K631" s="289">
        <f t="shared" si="142"/>
        <v>8618.32</v>
      </c>
      <c r="L631" s="289">
        <f t="shared" si="142"/>
        <v>18077.59</v>
      </c>
      <c r="M631" s="289">
        <f t="shared" si="142"/>
        <v>5056.038775</v>
      </c>
      <c r="N631" s="289">
        <f t="shared" si="142"/>
        <v>7741.205</v>
      </c>
      <c r="O631" s="289">
        <f t="shared" si="142"/>
        <v>38411.49</v>
      </c>
      <c r="P631" s="289">
        <f t="shared" si="142"/>
        <v>32481.604</v>
      </c>
      <c r="Q631" s="289">
        <f t="shared" si="142"/>
        <v>27604.48</v>
      </c>
      <c r="R631" s="289">
        <f t="shared" si="142"/>
        <v>64031.03</v>
      </c>
      <c r="S631" s="289">
        <f t="shared" si="142"/>
        <v>11793.16</v>
      </c>
      <c r="T631" s="289">
        <f t="shared" si="142"/>
        <v>6351.71</v>
      </c>
      <c r="U631" s="289">
        <f t="shared" si="142"/>
        <v>29569.34</v>
      </c>
      <c r="V631" s="289">
        <f t="shared" si="142"/>
        <v>11258.42</v>
      </c>
      <c r="W631" s="289">
        <f t="shared" si="142"/>
        <v>10534.41</v>
      </c>
      <c r="X631" s="289">
        <f t="shared" si="142"/>
        <v>11898.63</v>
      </c>
      <c r="Y631" s="289">
        <f t="shared" si="142"/>
        <v>28230.29</v>
      </c>
      <c r="Z631" s="289">
        <f t="shared" si="142"/>
        <v>3941.37</v>
      </c>
      <c r="AA631" s="289">
        <f t="shared" si="142"/>
        <v>5542.58</v>
      </c>
      <c r="AB631" s="289">
        <f t="shared" si="142"/>
        <v>17671.91</v>
      </c>
      <c r="AC631" s="289">
        <f t="shared" si="142"/>
        <v>21471.88</v>
      </c>
      <c r="AD631" s="289">
        <f t="shared" si="142"/>
        <v>13174.64</v>
      </c>
      <c r="AE631" s="289">
        <f t="shared" si="142"/>
        <v>9430.14</v>
      </c>
      <c r="AF631" s="289">
        <f t="shared" si="142"/>
        <v>5455.97</v>
      </c>
      <c r="AG631" s="125">
        <f>SUM(B631:AF631)</f>
        <v>576495.096</v>
      </c>
    </row>
    <row r="632">
      <c r="A632" s="187"/>
      <c r="AG632" s="269"/>
    </row>
    <row r="633">
      <c r="A633" s="226" t="s">
        <v>562</v>
      </c>
      <c r="B633" s="290">
        <f t="shared" ref="B633:AF633" si="143">B551+B568+B584-B603-B626-B627-B628-B629</f>
        <v>-22100.52125</v>
      </c>
      <c r="C633" s="290">
        <f t="shared" si="143"/>
        <v>-27958.835</v>
      </c>
      <c r="D633" s="290">
        <f t="shared" si="143"/>
        <v>-24089.4485</v>
      </c>
      <c r="E633" s="290">
        <f t="shared" si="143"/>
        <v>-19922.73675</v>
      </c>
      <c r="F633" s="290">
        <f t="shared" si="143"/>
        <v>-5358.85</v>
      </c>
      <c r="G633" s="290">
        <f t="shared" si="143"/>
        <v>-36611.0465</v>
      </c>
      <c r="H633" s="290">
        <f t="shared" si="143"/>
        <v>-9879.3882</v>
      </c>
      <c r="I633" s="290">
        <f t="shared" si="143"/>
        <v>-27594.61225</v>
      </c>
      <c r="J633" s="290">
        <f t="shared" si="143"/>
        <v>-8606.03975</v>
      </c>
      <c r="K633" s="290">
        <f t="shared" si="143"/>
        <v>-7637.33</v>
      </c>
      <c r="L633" s="290">
        <f t="shared" si="143"/>
        <v>-16733.5975</v>
      </c>
      <c r="M633" s="290">
        <f t="shared" si="143"/>
        <v>-4231.638775</v>
      </c>
      <c r="N633" s="290">
        <f t="shared" si="143"/>
        <v>-8570.0655</v>
      </c>
      <c r="O633" s="290">
        <f t="shared" si="143"/>
        <v>-37256.5975</v>
      </c>
      <c r="P633" s="290">
        <f t="shared" si="143"/>
        <v>-31361.2315</v>
      </c>
      <c r="Q633" s="290">
        <f t="shared" si="143"/>
        <v>-29371.1575</v>
      </c>
      <c r="R633" s="290">
        <f t="shared" si="143"/>
        <v>-60891.1855</v>
      </c>
      <c r="S633" s="290">
        <f t="shared" si="143"/>
        <v>-10739.43625</v>
      </c>
      <c r="T633" s="290">
        <f t="shared" si="143"/>
        <v>-5609.05875</v>
      </c>
      <c r="U633" s="290">
        <f t="shared" si="143"/>
        <v>-27696.71</v>
      </c>
      <c r="V633" s="290">
        <f t="shared" si="143"/>
        <v>-10917.6555</v>
      </c>
      <c r="W633" s="290">
        <f t="shared" si="143"/>
        <v>-11370.68825</v>
      </c>
      <c r="X633" s="290">
        <f t="shared" si="143"/>
        <v>-10875.26875</v>
      </c>
      <c r="Y633" s="290">
        <f t="shared" si="143"/>
        <v>-26869.9825</v>
      </c>
      <c r="Z633" s="290">
        <f t="shared" si="143"/>
        <v>-3150.4725</v>
      </c>
      <c r="AA633" s="290">
        <f t="shared" si="143"/>
        <v>-4604.2675</v>
      </c>
      <c r="AB633" s="290">
        <f t="shared" si="143"/>
        <v>-17621.99975</v>
      </c>
      <c r="AC633" s="290">
        <f t="shared" si="143"/>
        <v>-20457.48625</v>
      </c>
      <c r="AD633" s="290">
        <f t="shared" si="143"/>
        <v>-21948.79</v>
      </c>
      <c r="AE633" s="290">
        <f t="shared" si="143"/>
        <v>-13713.54675</v>
      </c>
      <c r="AF633" s="290">
        <f t="shared" si="143"/>
        <v>-7291.43225</v>
      </c>
      <c r="AG633" s="125">
        <f>SUM(B633:AF633)</f>
        <v>-571041.077</v>
      </c>
    </row>
    <row r="634">
      <c r="A634" s="187"/>
      <c r="AG634" s="269"/>
    </row>
    <row r="635">
      <c r="A635" s="187"/>
      <c r="AG635" s="269"/>
    </row>
    <row r="636">
      <c r="A636" s="127"/>
      <c r="B636" s="120"/>
      <c r="C636" s="120"/>
      <c r="D636" s="120"/>
      <c r="E636" s="120"/>
      <c r="F636" s="120"/>
      <c r="G636" s="120"/>
      <c r="H636" s="120"/>
      <c r="I636" s="120"/>
      <c r="J636" s="120"/>
      <c r="K636" s="120"/>
      <c r="L636" s="120"/>
      <c r="M636" s="120"/>
      <c r="N636" s="120"/>
      <c r="O636" s="120"/>
      <c r="P636" s="120"/>
      <c r="Q636" s="120"/>
      <c r="R636" s="120"/>
      <c r="S636" s="120"/>
      <c r="T636" s="120"/>
      <c r="U636" s="120"/>
      <c r="V636" s="120"/>
      <c r="W636" s="120"/>
      <c r="X636" s="120"/>
      <c r="Y636" s="120"/>
      <c r="Z636" s="120"/>
      <c r="AA636" s="120"/>
      <c r="AB636" s="120"/>
      <c r="AC636" s="120"/>
      <c r="AD636" s="120"/>
      <c r="AE636" s="120"/>
      <c r="AF636" s="120"/>
      <c r="AG636" s="125"/>
    </row>
    <row r="637">
      <c r="A637" s="270" t="s">
        <v>563</v>
      </c>
      <c r="B637" s="291"/>
      <c r="C637" s="292"/>
      <c r="D637" s="292"/>
      <c r="E637" s="292"/>
      <c r="F637" s="292"/>
      <c r="G637" s="292"/>
      <c r="H637" s="292"/>
      <c r="I637" s="292"/>
      <c r="J637" s="292"/>
      <c r="K637" s="292"/>
      <c r="L637" s="292"/>
      <c r="M637" s="292"/>
      <c r="N637" s="292"/>
      <c r="O637" s="292"/>
      <c r="P637" s="292"/>
      <c r="Q637" s="292"/>
      <c r="R637" s="292"/>
      <c r="S637" s="292"/>
      <c r="T637" s="292"/>
      <c r="U637" s="293"/>
      <c r="V637" s="293"/>
      <c r="W637" s="293"/>
      <c r="X637" s="293"/>
      <c r="Y637" s="293"/>
      <c r="Z637" s="293"/>
      <c r="AA637" s="293"/>
      <c r="AB637" s="293"/>
      <c r="AC637" s="293"/>
      <c r="AD637" s="293"/>
      <c r="AE637" s="293"/>
      <c r="AF637" s="293"/>
      <c r="AG637" s="294"/>
    </row>
    <row r="638">
      <c r="A638" s="273">
        <f>A542</f>
        <v>2320738.114</v>
      </c>
      <c r="B638" s="295"/>
      <c r="C638" s="295"/>
      <c r="D638" s="295"/>
      <c r="E638" s="295"/>
      <c r="F638" s="295"/>
      <c r="G638" s="295"/>
      <c r="H638" s="295"/>
      <c r="I638" s="295"/>
      <c r="J638" s="295"/>
      <c r="K638" s="295"/>
      <c r="L638" s="295"/>
      <c r="M638" s="295"/>
      <c r="N638" s="295"/>
      <c r="O638" s="295"/>
      <c r="P638" s="295"/>
      <c r="Q638" s="295"/>
      <c r="R638" s="295"/>
      <c r="S638" s="295"/>
      <c r="T638" s="295"/>
      <c r="U638" s="296"/>
      <c r="V638" s="296"/>
      <c r="W638" s="296"/>
      <c r="X638" s="296"/>
      <c r="Y638" s="296"/>
      <c r="Z638" s="296"/>
      <c r="AA638" s="296"/>
      <c r="AB638" s="296"/>
      <c r="AC638" s="296"/>
      <c r="AD638" s="296"/>
      <c r="AE638" s="296"/>
      <c r="AF638" s="296"/>
      <c r="AG638" s="118"/>
    </row>
    <row r="639">
      <c r="A639" s="288" t="s">
        <v>620</v>
      </c>
      <c r="B639" s="267">
        <f t="shared" ref="B639:AF639" si="144">B543+B633</f>
        <v>87009.08914</v>
      </c>
      <c r="C639" s="267">
        <f t="shared" si="144"/>
        <v>96036.72879</v>
      </c>
      <c r="D639" s="267">
        <f t="shared" si="144"/>
        <v>101077.6465</v>
      </c>
      <c r="E639" s="267">
        <f t="shared" si="144"/>
        <v>54739.79722</v>
      </c>
      <c r="F639" s="267">
        <f t="shared" si="144"/>
        <v>71455.0036</v>
      </c>
      <c r="G639" s="267">
        <f t="shared" si="144"/>
        <v>29935.62225</v>
      </c>
      <c r="H639" s="267">
        <f t="shared" si="144"/>
        <v>55079.19303</v>
      </c>
      <c r="I639" s="267">
        <f t="shared" si="144"/>
        <v>33594.45161</v>
      </c>
      <c r="J639" s="267">
        <f t="shared" si="144"/>
        <v>54056.58415</v>
      </c>
      <c r="K639" s="267">
        <f t="shared" si="144"/>
        <v>43812.12895</v>
      </c>
      <c r="L639" s="267">
        <f t="shared" si="144"/>
        <v>36300.1699</v>
      </c>
      <c r="M639" s="267">
        <f t="shared" si="144"/>
        <v>53450.12006</v>
      </c>
      <c r="N639" s="267">
        <f t="shared" si="144"/>
        <v>47726.54112</v>
      </c>
      <c r="O639" s="267">
        <f t="shared" si="144"/>
        <v>29316.35607</v>
      </c>
      <c r="P639" s="267">
        <f t="shared" si="144"/>
        <v>18622.54115</v>
      </c>
      <c r="Q639" s="267">
        <f t="shared" si="144"/>
        <v>16834.61211</v>
      </c>
      <c r="R639" s="267">
        <f t="shared" si="144"/>
        <v>-17732.73022</v>
      </c>
      <c r="S639" s="267">
        <f t="shared" si="144"/>
        <v>26193.45017</v>
      </c>
      <c r="T639" s="267">
        <f t="shared" si="144"/>
        <v>35542.77115</v>
      </c>
      <c r="U639" s="267">
        <f t="shared" si="144"/>
        <v>720.93001</v>
      </c>
      <c r="V639" s="267">
        <f t="shared" si="144"/>
        <v>-9188.023629</v>
      </c>
      <c r="W639" s="267">
        <f t="shared" si="144"/>
        <v>-16026.82648</v>
      </c>
      <c r="X639" s="267">
        <f t="shared" si="144"/>
        <v>-34070.66524</v>
      </c>
      <c r="Y639" s="267">
        <f t="shared" si="144"/>
        <v>-39388.79965</v>
      </c>
      <c r="Z639" s="267">
        <f t="shared" si="144"/>
        <v>-1020.102</v>
      </c>
      <c r="AA639" s="267">
        <f t="shared" si="144"/>
        <v>-35092.8421</v>
      </c>
      <c r="AB639" s="267">
        <f t="shared" si="144"/>
        <v>-7271.728175</v>
      </c>
      <c r="AC639" s="267">
        <f t="shared" si="144"/>
        <v>-28313.168</v>
      </c>
      <c r="AD639" s="267">
        <f t="shared" si="144"/>
        <v>-38802.72852</v>
      </c>
      <c r="AE639" s="267">
        <f t="shared" si="144"/>
        <v>-28030.11271</v>
      </c>
      <c r="AF639" s="267">
        <f t="shared" si="144"/>
        <v>-7989.217698</v>
      </c>
      <c r="AG639" s="125">
        <f>SUM(B639:AF639)</f>
        <v>628576.7926</v>
      </c>
    </row>
    <row r="640">
      <c r="A640" s="297">
        <f>SUM(B639:AF639)</f>
        <v>628576.7926</v>
      </c>
      <c r="B640" s="264"/>
      <c r="C640" s="264"/>
      <c r="D640" s="264"/>
      <c r="E640" s="264"/>
      <c r="F640" s="264"/>
      <c r="G640" s="264"/>
      <c r="H640" s="264"/>
      <c r="I640" s="264"/>
      <c r="J640" s="264"/>
      <c r="K640" s="264"/>
      <c r="L640" s="264"/>
      <c r="M640" s="264"/>
      <c r="N640" s="264"/>
      <c r="O640" s="264"/>
      <c r="P640" s="264"/>
      <c r="Q640" s="264"/>
      <c r="R640" s="264"/>
      <c r="S640" s="264"/>
      <c r="T640" s="264"/>
      <c r="U640" s="264"/>
      <c r="V640" s="264"/>
      <c r="W640" s="264"/>
      <c r="X640" s="264"/>
      <c r="Y640" s="264"/>
      <c r="Z640" s="264"/>
      <c r="AA640" s="264"/>
      <c r="AB640" s="264"/>
      <c r="AC640" s="264"/>
      <c r="AD640" s="264"/>
      <c r="AE640" s="264"/>
      <c r="AF640" s="264"/>
      <c r="AG640" s="125"/>
    </row>
    <row r="641">
      <c r="A641" s="288" t="s">
        <v>621</v>
      </c>
      <c r="B641" s="276">
        <f t="shared" ref="B641:AF641" si="145">B639/B54</f>
        <v>0.6287216744</v>
      </c>
      <c r="C641" s="276">
        <f t="shared" si="145"/>
        <v>0.6350563523</v>
      </c>
      <c r="D641" s="276">
        <f t="shared" si="145"/>
        <v>0.6673940935</v>
      </c>
      <c r="E641" s="276">
        <f t="shared" si="145"/>
        <v>0.5495491353</v>
      </c>
      <c r="F641" s="276">
        <f t="shared" si="145"/>
        <v>0.6900082909</v>
      </c>
      <c r="G641" s="276">
        <f t="shared" si="145"/>
        <v>0.3317254801</v>
      </c>
      <c r="H641" s="276">
        <f t="shared" si="145"/>
        <v>0.6096942901</v>
      </c>
      <c r="I641" s="276">
        <f t="shared" si="145"/>
        <v>0.3816898678</v>
      </c>
      <c r="J641" s="276">
        <f t="shared" si="145"/>
        <v>0.6037196791</v>
      </c>
      <c r="K641" s="276">
        <f t="shared" si="145"/>
        <v>0.6024319665</v>
      </c>
      <c r="L641" s="276">
        <f t="shared" si="145"/>
        <v>0.4618535231</v>
      </c>
      <c r="M641" s="276">
        <f t="shared" si="145"/>
        <v>0.6302855872</v>
      </c>
      <c r="N641" s="276">
        <f t="shared" si="145"/>
        <v>0.6212900683</v>
      </c>
      <c r="O641" s="276">
        <f t="shared" si="145"/>
        <v>0.3204091211</v>
      </c>
      <c r="P641" s="276">
        <f t="shared" si="145"/>
        <v>0.2651179871</v>
      </c>
      <c r="Q641" s="276">
        <f t="shared" si="145"/>
        <v>0.2630364896</v>
      </c>
      <c r="R641" s="276">
        <f t="shared" si="145"/>
        <v>-0.2732981887</v>
      </c>
      <c r="S641" s="276">
        <f t="shared" si="145"/>
        <v>0.382200109</v>
      </c>
      <c r="T641" s="276">
        <f t="shared" si="145"/>
        <v>0.4632868379</v>
      </c>
      <c r="U641" s="276">
        <f t="shared" si="145"/>
        <v>0.01337815695</v>
      </c>
      <c r="V641" s="276">
        <f t="shared" si="145"/>
        <v>-0.2073544942</v>
      </c>
      <c r="W641" s="276">
        <f t="shared" si="145"/>
        <v>-0.392678846</v>
      </c>
      <c r="X641" s="276">
        <f t="shared" si="145"/>
        <v>-0.6993556935</v>
      </c>
      <c r="Y641" s="276">
        <f t="shared" si="145"/>
        <v>-0.8097652154</v>
      </c>
      <c r="Z641" s="276">
        <f t="shared" si="145"/>
        <v>-0.01854740191</v>
      </c>
      <c r="AA641" s="276">
        <f t="shared" si="145"/>
        <v>-0.601046709</v>
      </c>
      <c r="AB641" s="276">
        <f t="shared" si="145"/>
        <v>-0.1627341696</v>
      </c>
      <c r="AC641" s="276">
        <f t="shared" si="145"/>
        <v>-0.6007652514</v>
      </c>
      <c r="AD641" s="276">
        <f t="shared" si="145"/>
        <v>-0.9176509302</v>
      </c>
      <c r="AE641" s="276">
        <f t="shared" si="145"/>
        <v>-0.6193155658</v>
      </c>
      <c r="AF641" s="276">
        <f t="shared" si="145"/>
        <v>-0.1975891174</v>
      </c>
      <c r="AG641" s="125"/>
    </row>
    <row r="642">
      <c r="A642" s="298">
        <f>A640/A542</f>
        <v>0.2708521004</v>
      </c>
      <c r="B642" s="264"/>
      <c r="C642" s="264"/>
      <c r="D642" s="264"/>
      <c r="E642" s="264"/>
      <c r="F642" s="264"/>
      <c r="G642" s="264"/>
      <c r="H642" s="264"/>
      <c r="I642" s="264"/>
      <c r="J642" s="264"/>
      <c r="K642" s="264"/>
      <c r="L642" s="264"/>
      <c r="M642" s="264"/>
      <c r="N642" s="264"/>
      <c r="O642" s="264"/>
      <c r="P642" s="264"/>
      <c r="Q642" s="264"/>
      <c r="R642" s="264"/>
      <c r="S642" s="264"/>
      <c r="T642" s="264"/>
      <c r="U642" s="264"/>
      <c r="V642" s="264"/>
      <c r="W642" s="264"/>
      <c r="X642" s="264"/>
      <c r="Y642" s="264"/>
      <c r="Z642" s="264"/>
      <c r="AA642" s="264"/>
      <c r="AB642" s="264"/>
      <c r="AC642" s="264"/>
      <c r="AD642" s="264"/>
      <c r="AE642" s="264"/>
      <c r="AF642" s="264"/>
      <c r="AG642" s="125"/>
    </row>
    <row r="643">
      <c r="A643" s="278" t="s">
        <v>566</v>
      </c>
      <c r="B643" s="279">
        <f>Summary!B151</f>
        <v>16.76394071</v>
      </c>
      <c r="C643" s="279">
        <f>Summary!C151</f>
        <v>19.49120744</v>
      </c>
      <c r="D643" s="279">
        <f>Summary!D151</f>
        <v>24.35433622</v>
      </c>
      <c r="E643" s="279">
        <f>Summary!E151</f>
        <v>14.24232951</v>
      </c>
      <c r="F643" s="279">
        <f>Summary!F151</f>
        <v>13.60240924</v>
      </c>
      <c r="G643" s="279">
        <f>Summary!G151</f>
        <v>12.41377009</v>
      </c>
      <c r="H643" s="279">
        <f>Summary!H151</f>
        <v>10.8269413</v>
      </c>
      <c r="I643" s="279">
        <f>Summary!I151</f>
        <v>9.430270449</v>
      </c>
      <c r="J643" s="279">
        <f>Summary!J151</f>
        <v>9.755194293</v>
      </c>
      <c r="K643" s="279">
        <f>Summary!K151</f>
        <v>11.65750551</v>
      </c>
      <c r="L643" s="279">
        <f>Summary!L151</f>
        <v>13.20253605</v>
      </c>
      <c r="M643" s="279">
        <f>Summary!M151</f>
        <v>11.02944555</v>
      </c>
      <c r="N643" s="279">
        <f>Summary!N151</f>
        <v>10.85025783</v>
      </c>
      <c r="O643" s="279">
        <f>Summary!O151</f>
        <v>11.50537515</v>
      </c>
      <c r="P643" s="279">
        <f>Summary!P151</f>
        <v>7.97371192</v>
      </c>
      <c r="Q643" s="279">
        <f>Summary!Q151</f>
        <v>8.269369156</v>
      </c>
      <c r="R643" s="279">
        <f>Summary!R151</f>
        <v>7.921117163</v>
      </c>
      <c r="S643" s="279">
        <f>Summary!S151</f>
        <v>6.482490449</v>
      </c>
      <c r="T643" s="279">
        <f>Summary!T151</f>
        <v>4.946801714</v>
      </c>
      <c r="U643" s="279">
        <f>Summary!U151</f>
        <v>4.795379473</v>
      </c>
      <c r="V643" s="279">
        <f>Summary!V151</f>
        <v>1.585904132</v>
      </c>
      <c r="W643" s="279">
        <f>Summary!W151</f>
        <v>1.379460102</v>
      </c>
      <c r="X643" s="279">
        <f>Summary!X151</f>
        <v>0.9715686223</v>
      </c>
      <c r="Y643" s="279">
        <f>Summary!Y151</f>
        <v>1.209050418</v>
      </c>
      <c r="Z643" s="279">
        <f>Summary!Z151</f>
        <v>1.807670615</v>
      </c>
      <c r="AA643" s="279">
        <f>Summary!AA151</f>
        <v>0.9523706269</v>
      </c>
      <c r="AB643" s="279">
        <f>Summary!AB151</f>
        <v>3.544775053</v>
      </c>
      <c r="AC643" s="279">
        <f>Summary!AC151</f>
        <v>1.541501798</v>
      </c>
      <c r="AD643" s="279">
        <f>Summary!AD151</f>
        <v>1.123947648</v>
      </c>
      <c r="AE643" s="279">
        <f>Summary!AE151</f>
        <v>1.256260154</v>
      </c>
      <c r="AF643" s="279">
        <f>Summary!AF151</f>
        <v>1.962578056</v>
      </c>
      <c r="AG643" s="280"/>
    </row>
    <row r="644">
      <c r="A644" s="127"/>
      <c r="B644" s="264"/>
      <c r="C644" s="264"/>
      <c r="D644" s="264"/>
      <c r="E644" s="264"/>
      <c r="F644" s="264"/>
      <c r="G644" s="264"/>
      <c r="H644" s="264"/>
      <c r="I644" s="264"/>
      <c r="J644" s="264"/>
      <c r="K644" s="264"/>
      <c r="L644" s="264"/>
      <c r="M644" s="264"/>
      <c r="N644" s="264"/>
      <c r="O644" s="264"/>
      <c r="P644" s="264"/>
      <c r="Q644" s="264"/>
      <c r="R644" s="264"/>
      <c r="S644" s="264"/>
      <c r="T644" s="264"/>
      <c r="U644" s="264"/>
      <c r="V644" s="264"/>
      <c r="W644" s="264"/>
      <c r="X644" s="264"/>
      <c r="Y644" s="264"/>
      <c r="Z644" s="264"/>
      <c r="AA644" s="264"/>
      <c r="AB644" s="264"/>
      <c r="AC644" s="264"/>
      <c r="AD644" s="264"/>
      <c r="AE644" s="264"/>
      <c r="AF644" s="264"/>
      <c r="AG644" s="299"/>
    </row>
    <row r="645">
      <c r="A645" s="127"/>
      <c r="B645" s="300"/>
      <c r="C645" s="120"/>
      <c r="D645" s="120"/>
      <c r="E645" s="120"/>
      <c r="F645" s="120"/>
      <c r="G645" s="120"/>
      <c r="H645" s="120"/>
      <c r="I645" s="120"/>
      <c r="J645" s="120"/>
      <c r="K645" s="120"/>
      <c r="L645" s="120"/>
      <c r="M645" s="120"/>
      <c r="N645" s="120"/>
      <c r="O645" s="120"/>
      <c r="P645" s="120"/>
      <c r="Q645" s="120"/>
      <c r="R645" s="120"/>
      <c r="S645" s="120"/>
      <c r="T645" s="120"/>
      <c r="U645" s="120"/>
      <c r="V645" s="120"/>
      <c r="W645" s="120"/>
      <c r="X645" s="120"/>
      <c r="Y645" s="120"/>
      <c r="Z645" s="120"/>
      <c r="AA645" s="120"/>
      <c r="AB645" s="120"/>
      <c r="AC645" s="120"/>
      <c r="AD645" s="120"/>
      <c r="AE645" s="120"/>
      <c r="AF645" s="120"/>
      <c r="AG645" s="118"/>
    </row>
    <row r="646">
      <c r="A646" s="187"/>
      <c r="AG646" s="269"/>
    </row>
    <row r="647">
      <c r="A647" s="123" t="s">
        <v>622</v>
      </c>
      <c r="B647" s="213">
        <f t="shared" ref="B647:AF647" si="146">B543/B44</f>
        <v>76.19386201</v>
      </c>
      <c r="C647" s="213">
        <f t="shared" si="146"/>
        <v>77.54569343</v>
      </c>
      <c r="D647" s="213">
        <f t="shared" si="146"/>
        <v>78.96977605</v>
      </c>
      <c r="E647" s="213">
        <f t="shared" si="146"/>
        <v>76.81330656</v>
      </c>
      <c r="F647" s="213">
        <f t="shared" si="146"/>
        <v>73.85947461</v>
      </c>
      <c r="G647" s="213">
        <f t="shared" si="146"/>
        <v>76.66666906</v>
      </c>
      <c r="H647" s="213">
        <f t="shared" si="146"/>
        <v>75.97494881</v>
      </c>
      <c r="I647" s="213">
        <f t="shared" si="146"/>
        <v>75.72903944</v>
      </c>
      <c r="J647" s="213">
        <f t="shared" si="146"/>
        <v>74.59836179</v>
      </c>
      <c r="K647" s="213">
        <f t="shared" si="146"/>
        <v>72.77151196</v>
      </c>
      <c r="L647" s="213">
        <f t="shared" si="146"/>
        <v>85.12643242</v>
      </c>
      <c r="M647" s="213">
        <f t="shared" si="146"/>
        <v>78.26561579</v>
      </c>
      <c r="N647" s="213">
        <f t="shared" si="146"/>
        <v>77.65049189</v>
      </c>
      <c r="O647" s="213">
        <f t="shared" si="146"/>
        <v>78.04566655</v>
      </c>
      <c r="P647" s="213">
        <f t="shared" si="146"/>
        <v>74.27009309</v>
      </c>
      <c r="Q647" s="213">
        <f t="shared" si="146"/>
        <v>72.53652999</v>
      </c>
      <c r="R647" s="213">
        <f t="shared" si="146"/>
        <v>73.02615106</v>
      </c>
      <c r="S647" s="213">
        <f t="shared" si="146"/>
        <v>65.71687975</v>
      </c>
      <c r="T647" s="213">
        <f t="shared" si="146"/>
        <v>65.32036491</v>
      </c>
      <c r="U647" s="213">
        <f t="shared" si="146"/>
        <v>64.00369372</v>
      </c>
      <c r="V647" s="213">
        <f t="shared" si="146"/>
        <v>5.508381753</v>
      </c>
      <c r="W647" s="213">
        <f t="shared" si="146"/>
        <v>-17.63688723</v>
      </c>
      <c r="X647" s="213">
        <f t="shared" si="146"/>
        <v>-86.22823974</v>
      </c>
      <c r="Y647" s="213">
        <f t="shared" si="146"/>
        <v>-45.52297144</v>
      </c>
      <c r="Z647" s="213">
        <f t="shared" si="146"/>
        <v>6.035043908</v>
      </c>
      <c r="AA647" s="213">
        <f t="shared" si="146"/>
        <v>-93.2372312</v>
      </c>
      <c r="AB647" s="213">
        <f t="shared" si="146"/>
        <v>41.56735572</v>
      </c>
      <c r="AC647" s="213">
        <f t="shared" si="146"/>
        <v>-31.80437954</v>
      </c>
      <c r="AD647" s="213">
        <f t="shared" si="146"/>
        <v>-75.24079695</v>
      </c>
      <c r="AE647" s="213">
        <f t="shared" si="146"/>
        <v>-61.97647601</v>
      </c>
      <c r="AF647" s="213">
        <f t="shared" si="146"/>
        <v>-3.275988017</v>
      </c>
      <c r="AG647" s="118"/>
    </row>
    <row r="648">
      <c r="A648" s="123" t="s">
        <v>623</v>
      </c>
      <c r="B648" s="213">
        <f t="shared" ref="B648:AF648" si="147">B639/B44</f>
        <v>60.76053711</v>
      </c>
      <c r="C648" s="213">
        <f t="shared" si="147"/>
        <v>60.0604933</v>
      </c>
      <c r="D648" s="213">
        <f t="shared" si="147"/>
        <v>63.77138583</v>
      </c>
      <c r="E648" s="213">
        <f t="shared" si="147"/>
        <v>56.31666381</v>
      </c>
      <c r="F648" s="213">
        <f t="shared" si="147"/>
        <v>68.70673423</v>
      </c>
      <c r="G648" s="213">
        <f t="shared" si="147"/>
        <v>34.48804406</v>
      </c>
      <c r="H648" s="213">
        <f t="shared" si="147"/>
        <v>64.42010881</v>
      </c>
      <c r="I648" s="213">
        <f t="shared" si="147"/>
        <v>41.5772916</v>
      </c>
      <c r="J648" s="213">
        <f t="shared" si="147"/>
        <v>64.35307637</v>
      </c>
      <c r="K648" s="213">
        <f t="shared" si="147"/>
        <v>61.969065</v>
      </c>
      <c r="L648" s="213">
        <f t="shared" si="147"/>
        <v>58.26672535</v>
      </c>
      <c r="M648" s="213">
        <f t="shared" si="147"/>
        <v>72.52390781</v>
      </c>
      <c r="N648" s="213">
        <f t="shared" si="147"/>
        <v>65.82971189</v>
      </c>
      <c r="O648" s="213">
        <f t="shared" si="147"/>
        <v>34.36852998</v>
      </c>
      <c r="P648" s="213">
        <f t="shared" si="147"/>
        <v>27.67093782</v>
      </c>
      <c r="Q648" s="213">
        <f t="shared" si="147"/>
        <v>26.42796249</v>
      </c>
      <c r="R648" s="213">
        <f t="shared" si="147"/>
        <v>-30.00461966</v>
      </c>
      <c r="S648" s="213">
        <f t="shared" si="147"/>
        <v>46.60756258</v>
      </c>
      <c r="T648" s="213">
        <f t="shared" si="147"/>
        <v>56.41709706</v>
      </c>
      <c r="U648" s="213">
        <f t="shared" si="147"/>
        <v>1.623716239</v>
      </c>
      <c r="V648" s="213">
        <f t="shared" si="147"/>
        <v>-29.26122175</v>
      </c>
      <c r="W648" s="213">
        <f t="shared" si="147"/>
        <v>-60.70767605</v>
      </c>
      <c r="X648" s="213">
        <f t="shared" si="147"/>
        <v>-126.6567481</v>
      </c>
      <c r="Y648" s="213">
        <f t="shared" si="147"/>
        <v>-143.2319987</v>
      </c>
      <c r="Z648" s="213">
        <f t="shared" si="147"/>
        <v>-2.889807366</v>
      </c>
      <c r="AA648" s="213">
        <f t="shared" si="147"/>
        <v>-107.3175599</v>
      </c>
      <c r="AB648" s="213">
        <f t="shared" si="147"/>
        <v>-29.20372761</v>
      </c>
      <c r="AC648" s="213">
        <f t="shared" si="147"/>
        <v>-114.6282105</v>
      </c>
      <c r="AD648" s="213">
        <f t="shared" si="147"/>
        <v>-173.2264666</v>
      </c>
      <c r="AE648" s="213">
        <f t="shared" si="147"/>
        <v>-121.3424793</v>
      </c>
      <c r="AF648" s="213">
        <f t="shared" si="147"/>
        <v>-37.50806431</v>
      </c>
      <c r="AG648" s="125"/>
    </row>
    <row r="649">
      <c r="A649" s="187"/>
      <c r="AG649" s="269"/>
    </row>
    <row r="650">
      <c r="A650" s="123" t="s">
        <v>624</v>
      </c>
      <c r="B650" s="213">
        <f t="shared" ref="B650:AF650" si="148">B543/B65</f>
        <v>1818.493507</v>
      </c>
      <c r="C650" s="213">
        <f t="shared" si="148"/>
        <v>2339.538939</v>
      </c>
      <c r="D650" s="213">
        <f t="shared" si="148"/>
        <v>2275.765364</v>
      </c>
      <c r="E650" s="213">
        <f t="shared" si="148"/>
        <v>1114.366179</v>
      </c>
      <c r="F650" s="213">
        <f t="shared" si="148"/>
        <v>1113.244255</v>
      </c>
      <c r="G650" s="213">
        <f t="shared" si="148"/>
        <v>1056.296329</v>
      </c>
      <c r="H650" s="213">
        <f t="shared" si="148"/>
        <v>941.4287135</v>
      </c>
      <c r="I650" s="213">
        <f t="shared" si="148"/>
        <v>826.8792414</v>
      </c>
      <c r="J650" s="213">
        <f t="shared" si="148"/>
        <v>882.5721676</v>
      </c>
      <c r="K650" s="213">
        <f t="shared" si="148"/>
        <v>829.8299831</v>
      </c>
      <c r="L650" s="213">
        <f t="shared" si="148"/>
        <v>541.1608918</v>
      </c>
      <c r="M650" s="213">
        <f t="shared" si="148"/>
        <v>686.6876052</v>
      </c>
      <c r="N650" s="213">
        <f t="shared" si="148"/>
        <v>1062.200125</v>
      </c>
      <c r="O650" s="213">
        <f t="shared" si="148"/>
        <v>979.0140231</v>
      </c>
      <c r="P650" s="213">
        <f t="shared" si="148"/>
        <v>1086.603753</v>
      </c>
      <c r="Q650" s="213">
        <f t="shared" si="148"/>
        <v>1248.804584</v>
      </c>
      <c r="R650" s="213">
        <f t="shared" si="148"/>
        <v>719.307588</v>
      </c>
      <c r="S650" s="213">
        <f t="shared" si="148"/>
        <v>419.6918911</v>
      </c>
      <c r="T650" s="213">
        <f t="shared" si="148"/>
        <v>442.4927946</v>
      </c>
      <c r="U650" s="213">
        <f t="shared" si="148"/>
        <v>394.6894446</v>
      </c>
      <c r="V650" s="213">
        <f t="shared" si="148"/>
        <v>21.62039838</v>
      </c>
      <c r="W650" s="213">
        <f t="shared" si="148"/>
        <v>-54.14114218</v>
      </c>
      <c r="X650" s="213">
        <f t="shared" si="148"/>
        <v>-194.9192982</v>
      </c>
      <c r="Y650" s="213">
        <f t="shared" si="148"/>
        <v>-111.7751531</v>
      </c>
      <c r="Z650" s="213">
        <f t="shared" si="148"/>
        <v>18.68746052</v>
      </c>
      <c r="AA650" s="213">
        <f t="shared" si="148"/>
        <v>-211.7262125</v>
      </c>
      <c r="AB650" s="213">
        <f t="shared" si="148"/>
        <v>84.14854939</v>
      </c>
      <c r="AC650" s="213">
        <f t="shared" si="148"/>
        <v>-53.07893072</v>
      </c>
      <c r="AD650" s="213">
        <f t="shared" si="148"/>
        <v>-133.7614168</v>
      </c>
      <c r="AE650" s="213">
        <f t="shared" si="148"/>
        <v>-99.42059693</v>
      </c>
      <c r="AF650" s="213">
        <f t="shared" si="148"/>
        <v>-5.494373604</v>
      </c>
      <c r="AG650" s="125"/>
    </row>
    <row r="651">
      <c r="A651" s="123" t="s">
        <v>625</v>
      </c>
      <c r="B651" s="213">
        <f t="shared" ref="B651:AF651" si="149">B639/B65</f>
        <v>1450.151486</v>
      </c>
      <c r="C651" s="213">
        <f t="shared" si="149"/>
        <v>1812.013751</v>
      </c>
      <c r="D651" s="213">
        <f t="shared" si="149"/>
        <v>1837.775392</v>
      </c>
      <c r="E651" s="213">
        <f t="shared" si="149"/>
        <v>817.0118988</v>
      </c>
      <c r="F651" s="213">
        <f t="shared" si="149"/>
        <v>1035.579762</v>
      </c>
      <c r="G651" s="213">
        <f t="shared" si="149"/>
        <v>475.1686071</v>
      </c>
      <c r="H651" s="213">
        <f t="shared" si="149"/>
        <v>798.2491744</v>
      </c>
      <c r="I651" s="213">
        <f t="shared" si="149"/>
        <v>453.9790759</v>
      </c>
      <c r="J651" s="213">
        <f t="shared" si="149"/>
        <v>761.3603401</v>
      </c>
      <c r="K651" s="213">
        <f t="shared" si="149"/>
        <v>706.6472412</v>
      </c>
      <c r="L651" s="213">
        <f t="shared" si="149"/>
        <v>370.4098969</v>
      </c>
      <c r="M651" s="213">
        <f t="shared" si="149"/>
        <v>636.3109531</v>
      </c>
      <c r="N651" s="213">
        <f t="shared" si="149"/>
        <v>900.5007758</v>
      </c>
      <c r="O651" s="213">
        <f t="shared" si="149"/>
        <v>431.1228834</v>
      </c>
      <c r="P651" s="213">
        <f t="shared" si="149"/>
        <v>404.8378511</v>
      </c>
      <c r="Q651" s="213">
        <f t="shared" si="149"/>
        <v>454.9895164</v>
      </c>
      <c r="R651" s="213">
        <f t="shared" si="149"/>
        <v>-295.5455037</v>
      </c>
      <c r="S651" s="213">
        <f t="shared" si="149"/>
        <v>297.6528428</v>
      </c>
      <c r="T651" s="213">
        <f t="shared" si="149"/>
        <v>382.1803349</v>
      </c>
      <c r="U651" s="213">
        <f t="shared" si="149"/>
        <v>10.0129168</v>
      </c>
      <c r="V651" s="213">
        <f t="shared" si="149"/>
        <v>-114.8502954</v>
      </c>
      <c r="W651" s="213">
        <f t="shared" si="149"/>
        <v>-186.3584474</v>
      </c>
      <c r="X651" s="213">
        <f t="shared" si="149"/>
        <v>-286.3081113</v>
      </c>
      <c r="Y651" s="213">
        <f t="shared" si="149"/>
        <v>-351.6857111</v>
      </c>
      <c r="Z651" s="213">
        <f t="shared" si="149"/>
        <v>-8.948263161</v>
      </c>
      <c r="AA651" s="213">
        <f t="shared" si="149"/>
        <v>-243.7002924</v>
      </c>
      <c r="AB651" s="213">
        <f t="shared" si="149"/>
        <v>-59.11974126</v>
      </c>
      <c r="AC651" s="213">
        <f t="shared" si="149"/>
        <v>-191.3051892</v>
      </c>
      <c r="AD651" s="213">
        <f t="shared" si="149"/>
        <v>-307.9581628</v>
      </c>
      <c r="AE651" s="213">
        <f t="shared" si="149"/>
        <v>-194.6535605</v>
      </c>
      <c r="AF651" s="213">
        <f t="shared" si="149"/>
        <v>-62.90722597</v>
      </c>
      <c r="AG651" s="269"/>
    </row>
    <row r="652">
      <c r="A652" s="187"/>
      <c r="AG652" s="269"/>
    </row>
    <row r="653">
      <c r="A653" s="301" t="s">
        <v>626</v>
      </c>
      <c r="B653" s="64">
        <f>'DTC US&amp;CA - P&amp;L'!B626+'DTC EU - P&amp;L'!B628</f>
        <v>113085.0717</v>
      </c>
      <c r="C653" s="64">
        <f>'DTC US&amp;CA - P&amp;L'!C626+'DTC EU - P&amp;L'!C628</f>
        <v>129446.8619</v>
      </c>
      <c r="D653" s="64">
        <f>'DTC US&amp;CA - P&amp;L'!D626+'DTC EU - P&amp;L'!D628</f>
        <v>128353.7471</v>
      </c>
      <c r="E653" s="64">
        <f>'DTC US&amp;CA - P&amp;L'!E626+'DTC EU - P&amp;L'!E628</f>
        <v>74082.42044</v>
      </c>
      <c r="F653" s="64">
        <f>'DTC US&amp;CA - P&amp;L'!F626+'DTC EU - P&amp;L'!F628</f>
        <v>75403.05528</v>
      </c>
      <c r="G653" s="64">
        <f>'DTC US&amp;CA - P&amp;L'!G626+'DTC EU - P&amp;L'!G628</f>
        <v>66896.0316</v>
      </c>
      <c r="H653" s="64">
        <f>'DTC US&amp;CA - P&amp;L'!H626+'DTC EU - P&amp;L'!H628</f>
        <v>65688.62574</v>
      </c>
      <c r="I653" s="64">
        <f>'DTC US&amp;CA - P&amp;L'!I626+'DTC EU - P&amp;L'!I628</f>
        <v>61181.67391</v>
      </c>
      <c r="J653" s="64">
        <f>'DTC US&amp;CA - P&amp;L'!J626+'DTC EU - P&amp;L'!J628</f>
        <v>61590.63657</v>
      </c>
      <c r="K653" s="64">
        <f>'DTC US&amp;CA - P&amp;L'!K626+'DTC EU - P&amp;L'!K628</f>
        <v>49331.50666</v>
      </c>
      <c r="L653" s="64">
        <f>'DTC US&amp;CA - P&amp;L'!L626+'DTC EU - P&amp;L'!L628</f>
        <v>44253.53503</v>
      </c>
      <c r="M653" s="64">
        <f>'DTC US&amp;CA - P&amp;L'!M626+'DTC EU - P&amp;L'!M628</f>
        <v>52181.00468</v>
      </c>
      <c r="N653" s="64">
        <f>'DTC US&amp;CA - P&amp;L'!N626+'DTC EU - P&amp;L'!N628</f>
        <v>57364.25032</v>
      </c>
      <c r="O653" s="64">
        <f>'DTC US&amp;CA - P&amp;L'!O626+'DTC EU - P&amp;L'!O628</f>
        <v>66471.7807</v>
      </c>
      <c r="P653" s="64">
        <f>'DTC US&amp;CA - P&amp;L'!P626+'DTC EU - P&amp;L'!P628</f>
        <v>54275.00608</v>
      </c>
      <c r="Q653" s="64">
        <f>'DTC US&amp;CA - P&amp;L'!Q626+'DTC EU - P&amp;L'!Q628</f>
        <v>50589.42179</v>
      </c>
      <c r="R653" s="64">
        <f>'DTC US&amp;CA - P&amp;L'!R626+'DTC EU - P&amp;L'!R628</f>
        <v>47322.78092</v>
      </c>
      <c r="S653" s="64">
        <f>'DTC US&amp;CA - P&amp;L'!S626+'DTC EU - P&amp;L'!S628</f>
        <v>40009.14351</v>
      </c>
      <c r="T653" s="64">
        <f>'DTC US&amp;CA - P&amp;L'!T626+'DTC EU - P&amp;L'!T628</f>
        <v>46455.33143</v>
      </c>
      <c r="U653" s="64">
        <f>'DTC US&amp;CA - P&amp;L'!U626+'DTC EU - P&amp;L'!U628</f>
        <v>30184.61289</v>
      </c>
      <c r="V653" s="64">
        <f>'DTC US&amp;CA - P&amp;L'!V626+'DTC EU - P&amp;L'!V628</f>
        <v>20036.64722</v>
      </c>
      <c r="W653" s="64">
        <f>'DTC US&amp;CA - P&amp;L'!W626+'DTC EU - P&amp;L'!W628</f>
        <v>14709.37274</v>
      </c>
      <c r="X653" s="64">
        <f>'DTC US&amp;CA - P&amp;L'!X626+'DTC EU - P&amp;L'!X628</f>
        <v>10581.91293</v>
      </c>
      <c r="Y653" s="64">
        <f>'DTC US&amp;CA - P&amp;L'!Y626+'DTC EU - P&amp;L'!Y628</f>
        <v>12518.59512</v>
      </c>
      <c r="Z653" s="64">
        <f>'DTC US&amp;CA - P&amp;L'!Z626+'DTC EU - P&amp;L'!Z628</f>
        <v>17260.91</v>
      </c>
      <c r="AA653" s="64">
        <f>'DTC US&amp;CA - P&amp;L'!AA626+'DTC EU - P&amp;L'!AA628</f>
        <v>10399.60874</v>
      </c>
      <c r="AB653" s="64">
        <f>'DTC US&amp;CA - P&amp;L'!AB626+'DTC EU - P&amp;L'!AB628</f>
        <v>8124.065152</v>
      </c>
      <c r="AC653" s="64">
        <f>'DTC US&amp;CA - P&amp;L'!AC626+'DTC EU - P&amp;L'!AC628</f>
        <v>6178.42228</v>
      </c>
      <c r="AD653" s="64">
        <f>'DTC US&amp;CA - P&amp;L'!AD626+'DTC EU - P&amp;L'!AD628</f>
        <v>7546.517719</v>
      </c>
      <c r="AE653" s="64">
        <f>'DTC US&amp;CA - P&amp;L'!AE626+'DTC EU - P&amp;L'!AE628</f>
        <v>6752.089569</v>
      </c>
      <c r="AF653" s="64">
        <f>'DTC US&amp;CA - P&amp;L'!AF626+'DTC EU - P&amp;L'!AF628</f>
        <v>6990.76633</v>
      </c>
      <c r="AG653" s="269"/>
    </row>
    <row r="654">
      <c r="A654" s="302"/>
      <c r="B654" s="295"/>
      <c r="C654" s="295"/>
      <c r="D654" s="295"/>
      <c r="E654" s="295"/>
      <c r="F654" s="295"/>
      <c r="G654" s="295"/>
      <c r="H654" s="295"/>
      <c r="I654" s="295"/>
      <c r="J654" s="295"/>
      <c r="K654" s="295"/>
      <c r="L654" s="295"/>
      <c r="M654" s="295"/>
      <c r="N654" s="295"/>
      <c r="O654" s="295"/>
      <c r="P654" s="295"/>
      <c r="Q654" s="295"/>
      <c r="R654" s="295"/>
      <c r="S654" s="295"/>
      <c r="T654" s="295"/>
      <c r="U654" s="296"/>
      <c r="V654" s="296"/>
      <c r="W654" s="296"/>
      <c r="X654" s="296"/>
      <c r="Y654" s="296"/>
      <c r="Z654" s="296"/>
      <c r="AA654" s="296"/>
      <c r="AB654" s="296"/>
      <c r="AC654" s="296"/>
      <c r="AD654" s="296"/>
      <c r="AE654" s="296"/>
      <c r="AF654" s="296"/>
      <c r="AG654" s="118"/>
    </row>
    <row r="655">
      <c r="A655" s="301"/>
      <c r="AG655" s="269"/>
    </row>
    <row r="656">
      <c r="A656" s="187"/>
      <c r="AG656" s="269"/>
    </row>
    <row r="657">
      <c r="A657" s="187"/>
      <c r="AG657" s="269"/>
    </row>
    <row r="658">
      <c r="A658" s="187"/>
      <c r="AG658" s="269"/>
    </row>
    <row r="659">
      <c r="A659" s="187"/>
      <c r="AG659" s="269"/>
    </row>
    <row r="660">
      <c r="A660" s="187"/>
      <c r="AG660" s="269"/>
    </row>
    <row r="661">
      <c r="A661" s="187"/>
      <c r="AG661" s="269"/>
    </row>
    <row r="662">
      <c r="A662" s="187"/>
      <c r="AG662" s="269"/>
    </row>
    <row r="663">
      <c r="A663" s="187"/>
      <c r="AG663" s="269"/>
    </row>
    <row r="664">
      <c r="A664" s="187"/>
      <c r="AG664" s="269"/>
    </row>
    <row r="665">
      <c r="A665" s="187"/>
      <c r="AG665" s="269"/>
    </row>
    <row r="666">
      <c r="A666" s="187"/>
      <c r="AG666" s="269"/>
    </row>
    <row r="667">
      <c r="A667" s="187"/>
      <c r="AG667" s="269"/>
    </row>
    <row r="668">
      <c r="A668" s="187"/>
      <c r="AG668" s="269"/>
    </row>
    <row r="669">
      <c r="A669" s="187"/>
      <c r="AG669" s="269"/>
    </row>
    <row r="670">
      <c r="A670" s="187"/>
      <c r="AG670" s="269"/>
    </row>
    <row r="671">
      <c r="A671" s="187"/>
      <c r="AG671" s="269"/>
    </row>
    <row r="672">
      <c r="A672" s="187"/>
      <c r="AG672" s="269"/>
    </row>
    <row r="673">
      <c r="A673" s="187"/>
      <c r="AG673" s="269"/>
    </row>
    <row r="674">
      <c r="A674" s="187"/>
      <c r="AG674" s="269"/>
    </row>
    <row r="675">
      <c r="A675" s="187"/>
      <c r="AG675" s="269"/>
    </row>
    <row r="676">
      <c r="A676" s="187"/>
      <c r="AG676" s="269"/>
    </row>
    <row r="677">
      <c r="A677" s="187"/>
      <c r="AG677" s="269"/>
    </row>
    <row r="678">
      <c r="A678" s="187"/>
      <c r="AG678" s="269"/>
    </row>
    <row r="679">
      <c r="A679" s="187"/>
      <c r="AG679" s="269"/>
    </row>
    <row r="680">
      <c r="A680" s="187"/>
      <c r="AG680" s="269"/>
    </row>
    <row r="681">
      <c r="A681" s="187"/>
      <c r="AG681" s="269"/>
    </row>
    <row r="682">
      <c r="A682" s="187"/>
      <c r="AG682" s="269"/>
    </row>
    <row r="683">
      <c r="A683" s="187"/>
      <c r="AG683" s="269"/>
    </row>
    <row r="684">
      <c r="A684" s="187"/>
      <c r="AG684" s="269"/>
    </row>
    <row r="685">
      <c r="A685" s="187"/>
      <c r="AG685" s="269"/>
    </row>
    <row r="686">
      <c r="A686" s="187"/>
      <c r="AG686" s="269"/>
    </row>
    <row r="687">
      <c r="A687" s="187"/>
      <c r="AG687" s="269"/>
    </row>
    <row r="688">
      <c r="A688" s="187"/>
      <c r="AG688" s="269"/>
    </row>
    <row r="689">
      <c r="A689" s="187"/>
      <c r="AG689" s="269"/>
    </row>
    <row r="690">
      <c r="A690" s="187"/>
      <c r="AG690" s="269"/>
    </row>
    <row r="691">
      <c r="A691" s="187"/>
      <c r="AG691" s="269"/>
    </row>
    <row r="692">
      <c r="A692" s="187"/>
      <c r="AG692" s="269"/>
    </row>
    <row r="693">
      <c r="A693" s="187"/>
      <c r="AG693" s="269"/>
    </row>
    <row r="694">
      <c r="A694" s="187"/>
      <c r="AG694" s="269"/>
    </row>
    <row r="695">
      <c r="A695" s="187"/>
      <c r="AG695" s="269"/>
    </row>
    <row r="696">
      <c r="A696" s="187"/>
      <c r="AG696" s="269"/>
    </row>
    <row r="697">
      <c r="A697" s="187"/>
      <c r="AG697" s="269"/>
    </row>
    <row r="698">
      <c r="A698" s="187"/>
      <c r="AG698" s="269"/>
    </row>
    <row r="699">
      <c r="A699" s="187"/>
      <c r="AG699" s="269"/>
    </row>
    <row r="700">
      <c r="A700" s="187"/>
      <c r="AG700" s="269"/>
    </row>
    <row r="701">
      <c r="A701" s="187"/>
      <c r="AG701" s="269"/>
    </row>
    <row r="702">
      <c r="A702" s="187"/>
      <c r="AG702" s="269"/>
    </row>
    <row r="703">
      <c r="A703" s="187"/>
      <c r="AG703" s="269"/>
    </row>
    <row r="704">
      <c r="A704" s="187"/>
      <c r="AG704" s="269"/>
    </row>
    <row r="705">
      <c r="A705" s="187"/>
      <c r="AG705" s="269"/>
    </row>
    <row r="706">
      <c r="A706" s="187"/>
      <c r="AG706" s="269"/>
    </row>
    <row r="707">
      <c r="A707" s="187"/>
      <c r="AG707" s="269"/>
    </row>
    <row r="708">
      <c r="A708" s="187"/>
      <c r="AG708" s="269"/>
    </row>
    <row r="709">
      <c r="A709" s="187"/>
      <c r="AG709" s="269"/>
    </row>
    <row r="710">
      <c r="A710" s="187"/>
      <c r="AG710" s="269"/>
    </row>
    <row r="711">
      <c r="A711" s="187"/>
      <c r="AG711" s="269"/>
    </row>
    <row r="712">
      <c r="A712" s="187"/>
      <c r="AG712" s="269"/>
    </row>
    <row r="713">
      <c r="A713" s="187"/>
      <c r="AG713" s="269"/>
    </row>
    <row r="714">
      <c r="A714" s="187"/>
      <c r="AG714" s="269"/>
    </row>
    <row r="715">
      <c r="A715" s="187"/>
      <c r="AG715" s="269"/>
    </row>
    <row r="716">
      <c r="A716" s="187"/>
      <c r="AG716" s="269"/>
    </row>
    <row r="717">
      <c r="A717" s="187"/>
      <c r="AG717" s="269"/>
    </row>
    <row r="718">
      <c r="A718" s="187"/>
      <c r="AG718" s="269"/>
    </row>
    <row r="719">
      <c r="A719" s="187"/>
      <c r="AG719" s="269"/>
    </row>
    <row r="720">
      <c r="A720" s="187"/>
      <c r="AG720" s="269"/>
    </row>
    <row r="721">
      <c r="A721" s="187"/>
      <c r="AG721" s="269"/>
    </row>
    <row r="722">
      <c r="A722" s="187"/>
      <c r="AG722" s="269"/>
    </row>
    <row r="723">
      <c r="A723" s="187"/>
      <c r="AG723" s="269"/>
    </row>
    <row r="724">
      <c r="A724" s="187"/>
      <c r="AG724" s="269"/>
    </row>
    <row r="725">
      <c r="A725" s="187"/>
      <c r="AG725" s="269"/>
    </row>
    <row r="726">
      <c r="A726" s="187"/>
      <c r="AG726" s="269"/>
    </row>
    <row r="727">
      <c r="A727" s="187"/>
      <c r="AG727" s="269"/>
    </row>
    <row r="728">
      <c r="A728" s="187"/>
      <c r="AG728" s="269"/>
    </row>
    <row r="729">
      <c r="A729" s="187"/>
      <c r="AG729" s="269"/>
    </row>
    <row r="730">
      <c r="A730" s="187"/>
      <c r="AG730" s="269"/>
    </row>
    <row r="731">
      <c r="A731" s="187"/>
      <c r="AG731" s="269"/>
    </row>
    <row r="732">
      <c r="A732" s="187"/>
      <c r="AG732" s="269"/>
    </row>
    <row r="733">
      <c r="A733" s="187"/>
      <c r="AG733" s="269"/>
    </row>
    <row r="734">
      <c r="A734" s="187"/>
      <c r="AG734" s="269"/>
    </row>
    <row r="735">
      <c r="A735" s="187"/>
      <c r="AG735" s="269"/>
    </row>
    <row r="736">
      <c r="A736" s="187"/>
      <c r="AG736" s="269"/>
    </row>
    <row r="737">
      <c r="A737" s="187"/>
      <c r="AG737" s="269"/>
    </row>
    <row r="738">
      <c r="A738" s="187"/>
      <c r="AG738" s="269"/>
    </row>
    <row r="739">
      <c r="A739" s="187"/>
      <c r="AG739" s="269"/>
    </row>
    <row r="740">
      <c r="A740" s="187"/>
      <c r="AG740" s="269"/>
    </row>
    <row r="741">
      <c r="A741" s="187"/>
      <c r="AG741" s="269"/>
    </row>
    <row r="742">
      <c r="A742" s="187"/>
      <c r="AG742" s="269"/>
    </row>
    <row r="743">
      <c r="A743" s="187"/>
      <c r="AG743" s="269"/>
    </row>
    <row r="744">
      <c r="A744" s="187"/>
      <c r="AG744" s="269"/>
    </row>
    <row r="745">
      <c r="A745" s="187"/>
      <c r="AG745" s="269"/>
    </row>
    <row r="746">
      <c r="A746" s="187"/>
      <c r="AG746" s="269"/>
    </row>
    <row r="747">
      <c r="A747" s="187"/>
      <c r="AG747" s="269"/>
    </row>
    <row r="748">
      <c r="A748" s="187"/>
      <c r="AG748" s="269"/>
    </row>
    <row r="749">
      <c r="A749" s="187"/>
      <c r="AG749" s="269"/>
    </row>
    <row r="750">
      <c r="A750" s="187"/>
      <c r="AG750" s="269"/>
    </row>
    <row r="751">
      <c r="A751" s="187"/>
      <c r="AG751" s="269"/>
    </row>
    <row r="752">
      <c r="A752" s="187"/>
      <c r="AG752" s="269"/>
    </row>
    <row r="753">
      <c r="A753" s="187"/>
      <c r="AG753" s="269"/>
    </row>
    <row r="754">
      <c r="A754" s="187"/>
      <c r="AG754" s="269"/>
    </row>
    <row r="755">
      <c r="A755" s="187"/>
      <c r="AG755" s="269"/>
    </row>
    <row r="756">
      <c r="A756" s="187"/>
      <c r="AG756" s="269"/>
    </row>
    <row r="757">
      <c r="A757" s="187"/>
      <c r="AG757" s="269"/>
    </row>
    <row r="758">
      <c r="A758" s="187"/>
      <c r="AG758" s="269"/>
    </row>
    <row r="759">
      <c r="A759" s="187"/>
      <c r="AG759" s="269"/>
    </row>
    <row r="760">
      <c r="A760" s="187"/>
      <c r="AG760" s="269"/>
    </row>
    <row r="761">
      <c r="A761" s="187"/>
      <c r="AG761" s="269"/>
    </row>
    <row r="762">
      <c r="A762" s="187"/>
      <c r="AG762" s="269"/>
    </row>
    <row r="763">
      <c r="A763" s="187"/>
      <c r="AG763" s="269"/>
    </row>
    <row r="764">
      <c r="A764" s="187"/>
      <c r="AG764" s="269"/>
    </row>
    <row r="765">
      <c r="A765" s="187"/>
      <c r="AG765" s="269"/>
    </row>
    <row r="766">
      <c r="A766" s="187"/>
      <c r="AG766" s="269"/>
    </row>
    <row r="767">
      <c r="A767" s="187"/>
      <c r="AG767" s="269"/>
    </row>
    <row r="768">
      <c r="A768" s="187"/>
      <c r="AG768" s="269"/>
    </row>
    <row r="769">
      <c r="A769" s="187"/>
      <c r="AG769" s="269"/>
    </row>
    <row r="770">
      <c r="A770" s="187"/>
      <c r="AG770" s="269"/>
    </row>
    <row r="771">
      <c r="A771" s="187"/>
      <c r="AG771" s="269"/>
    </row>
    <row r="772">
      <c r="A772" s="187"/>
      <c r="AG772" s="269"/>
    </row>
    <row r="773">
      <c r="A773" s="187"/>
      <c r="AG773" s="269"/>
    </row>
    <row r="774">
      <c r="A774" s="187"/>
      <c r="AG774" s="269"/>
    </row>
    <row r="775">
      <c r="A775" s="187"/>
      <c r="AG775" s="269"/>
    </row>
    <row r="776">
      <c r="A776" s="187"/>
      <c r="AG776" s="269"/>
    </row>
    <row r="777">
      <c r="A777" s="187"/>
      <c r="AG777" s="269"/>
    </row>
    <row r="778">
      <c r="A778" s="187"/>
      <c r="AG778" s="269"/>
    </row>
    <row r="779">
      <c r="A779" s="187"/>
      <c r="AG779" s="269"/>
    </row>
    <row r="780">
      <c r="A780" s="187"/>
      <c r="AG780" s="269"/>
    </row>
    <row r="781">
      <c r="A781" s="187"/>
      <c r="AG781" s="269"/>
    </row>
    <row r="782">
      <c r="A782" s="187"/>
      <c r="AG782" s="269"/>
    </row>
    <row r="783">
      <c r="A783" s="187"/>
      <c r="AG783" s="269"/>
    </row>
    <row r="784">
      <c r="A784" s="187"/>
      <c r="AG784" s="269"/>
    </row>
    <row r="785">
      <c r="A785" s="187"/>
      <c r="AG785" s="269"/>
    </row>
    <row r="786">
      <c r="A786" s="187"/>
      <c r="AG786" s="269"/>
    </row>
    <row r="787">
      <c r="A787" s="187"/>
      <c r="AG787" s="269"/>
    </row>
    <row r="788">
      <c r="A788" s="187"/>
      <c r="AG788" s="269"/>
    </row>
    <row r="789">
      <c r="A789" s="187"/>
      <c r="AG789" s="269"/>
    </row>
    <row r="790">
      <c r="A790" s="187"/>
      <c r="AG790" s="269"/>
    </row>
    <row r="791">
      <c r="A791" s="187"/>
      <c r="AG791" s="269"/>
    </row>
    <row r="792">
      <c r="A792" s="187"/>
      <c r="AG792" s="269"/>
    </row>
    <row r="793">
      <c r="A793" s="187"/>
      <c r="AG793" s="269"/>
    </row>
    <row r="794">
      <c r="A794" s="187"/>
      <c r="AG794" s="269"/>
    </row>
    <row r="795">
      <c r="A795" s="187"/>
      <c r="AG795" s="269"/>
    </row>
    <row r="796">
      <c r="A796" s="187"/>
      <c r="AG796" s="269"/>
    </row>
    <row r="797">
      <c r="A797" s="187"/>
      <c r="AG797" s="269"/>
    </row>
    <row r="798">
      <c r="A798" s="187"/>
      <c r="AG798" s="269"/>
    </row>
    <row r="799">
      <c r="A799" s="187"/>
      <c r="AG799" s="269"/>
    </row>
    <row r="800">
      <c r="A800" s="187"/>
      <c r="AG800" s="269"/>
    </row>
    <row r="801">
      <c r="A801" s="187"/>
      <c r="AG801" s="269"/>
    </row>
    <row r="802">
      <c r="A802" s="187"/>
      <c r="AG802" s="269"/>
    </row>
    <row r="803">
      <c r="A803" s="187"/>
      <c r="AG803" s="269"/>
    </row>
    <row r="804">
      <c r="A804" s="187"/>
      <c r="AG804" s="269"/>
    </row>
    <row r="805">
      <c r="A805" s="187"/>
      <c r="AG805" s="269"/>
    </row>
    <row r="806">
      <c r="A806" s="187"/>
      <c r="AG806" s="269"/>
    </row>
    <row r="807">
      <c r="A807" s="187"/>
      <c r="AG807" s="269"/>
    </row>
    <row r="808">
      <c r="A808" s="187"/>
      <c r="AG808" s="269"/>
    </row>
    <row r="809">
      <c r="A809" s="187"/>
      <c r="AG809" s="269"/>
    </row>
    <row r="810">
      <c r="A810" s="187"/>
      <c r="AG810" s="269"/>
    </row>
    <row r="811">
      <c r="A811" s="187"/>
      <c r="AG811" s="269"/>
    </row>
    <row r="812">
      <c r="A812" s="187"/>
      <c r="AG812" s="269"/>
    </row>
    <row r="813">
      <c r="A813" s="187"/>
      <c r="AG813" s="269"/>
    </row>
    <row r="814">
      <c r="A814" s="187"/>
      <c r="AG814" s="269"/>
    </row>
    <row r="815">
      <c r="A815" s="187"/>
      <c r="AG815" s="269"/>
    </row>
    <row r="816">
      <c r="A816" s="187"/>
      <c r="AG816" s="269"/>
    </row>
    <row r="817">
      <c r="A817" s="187"/>
      <c r="AG817" s="269"/>
    </row>
    <row r="818">
      <c r="A818" s="187"/>
      <c r="AG818" s="269"/>
    </row>
    <row r="819">
      <c r="A819" s="187"/>
      <c r="AG819" s="269"/>
    </row>
    <row r="820">
      <c r="A820" s="187"/>
      <c r="AG820" s="269"/>
    </row>
    <row r="821">
      <c r="A821" s="187"/>
      <c r="AG821" s="269"/>
    </row>
    <row r="822">
      <c r="A822" s="187"/>
      <c r="AG822" s="269"/>
    </row>
    <row r="823">
      <c r="A823" s="187"/>
      <c r="AG823" s="269"/>
    </row>
    <row r="824">
      <c r="A824" s="187"/>
      <c r="AG824" s="269"/>
    </row>
    <row r="825">
      <c r="A825" s="187"/>
      <c r="AG825" s="269"/>
    </row>
    <row r="826">
      <c r="A826" s="187"/>
      <c r="AG826" s="269"/>
    </row>
    <row r="827">
      <c r="A827" s="187"/>
      <c r="AG827" s="269"/>
    </row>
    <row r="828">
      <c r="A828" s="187"/>
      <c r="AG828" s="269"/>
    </row>
    <row r="829">
      <c r="A829" s="187"/>
      <c r="AG829" s="269"/>
    </row>
    <row r="830">
      <c r="A830" s="187"/>
      <c r="AG830" s="269"/>
    </row>
    <row r="831">
      <c r="A831" s="187"/>
      <c r="AG831" s="269"/>
    </row>
    <row r="832">
      <c r="A832" s="187"/>
      <c r="AG832" s="269"/>
    </row>
    <row r="833">
      <c r="A833" s="187"/>
      <c r="AG833" s="269"/>
    </row>
    <row r="834">
      <c r="A834" s="187"/>
      <c r="AG834" s="269"/>
    </row>
    <row r="835">
      <c r="A835" s="187"/>
      <c r="AG835" s="269"/>
    </row>
    <row r="836">
      <c r="A836" s="187"/>
      <c r="AG836" s="269"/>
    </row>
    <row r="837">
      <c r="A837" s="187"/>
      <c r="AG837" s="269"/>
    </row>
    <row r="838">
      <c r="A838" s="187"/>
      <c r="AG838" s="269"/>
    </row>
    <row r="839">
      <c r="A839" s="187"/>
      <c r="AG839" s="269"/>
    </row>
    <row r="840">
      <c r="A840" s="187"/>
      <c r="AG840" s="269"/>
    </row>
    <row r="841">
      <c r="A841" s="187"/>
      <c r="AG841" s="269"/>
    </row>
    <row r="842">
      <c r="A842" s="187"/>
      <c r="AG842" s="269"/>
    </row>
    <row r="843">
      <c r="A843" s="187"/>
      <c r="AG843" s="269"/>
    </row>
    <row r="844">
      <c r="A844" s="187"/>
      <c r="AG844" s="269"/>
    </row>
    <row r="845">
      <c r="A845" s="187"/>
      <c r="AG845" s="269"/>
    </row>
    <row r="846">
      <c r="A846" s="187"/>
      <c r="AG846" s="269"/>
    </row>
    <row r="847">
      <c r="A847" s="187"/>
      <c r="AG847" s="269"/>
    </row>
    <row r="848">
      <c r="A848" s="187"/>
      <c r="AG848" s="269"/>
    </row>
    <row r="849">
      <c r="A849" s="187"/>
      <c r="AG849" s="269"/>
    </row>
    <row r="850">
      <c r="A850" s="187"/>
      <c r="AG850" s="269"/>
    </row>
    <row r="851">
      <c r="A851" s="187"/>
      <c r="AG851" s="269"/>
    </row>
    <row r="852">
      <c r="A852" s="187"/>
      <c r="AG852" s="269"/>
    </row>
    <row r="853">
      <c r="A853" s="187"/>
      <c r="AG853" s="269"/>
    </row>
    <row r="854">
      <c r="A854" s="187"/>
      <c r="AG854" s="269"/>
    </row>
    <row r="855">
      <c r="A855" s="187"/>
      <c r="AG855" s="269"/>
    </row>
    <row r="856">
      <c r="A856" s="187"/>
      <c r="AG856" s="269"/>
    </row>
    <row r="857">
      <c r="A857" s="187"/>
      <c r="AG857" s="269"/>
    </row>
    <row r="858">
      <c r="A858" s="187"/>
      <c r="AG858" s="269"/>
    </row>
    <row r="859">
      <c r="A859" s="187"/>
      <c r="AG859" s="269"/>
    </row>
    <row r="860">
      <c r="A860" s="187"/>
      <c r="AG860" s="269"/>
    </row>
    <row r="861">
      <c r="A861" s="187"/>
      <c r="AG861" s="269"/>
    </row>
    <row r="862">
      <c r="A862" s="187"/>
      <c r="AG862" s="269"/>
    </row>
    <row r="863">
      <c r="A863" s="187"/>
      <c r="AG863" s="269"/>
    </row>
    <row r="864">
      <c r="A864" s="187"/>
      <c r="AG864" s="269"/>
    </row>
    <row r="865">
      <c r="A865" s="187"/>
      <c r="AG865" s="269"/>
    </row>
    <row r="866">
      <c r="A866" s="187"/>
      <c r="AG866" s="269"/>
    </row>
    <row r="867">
      <c r="A867" s="187"/>
      <c r="AG867" s="269"/>
    </row>
    <row r="868">
      <c r="A868" s="187"/>
      <c r="AG868" s="269"/>
    </row>
    <row r="869">
      <c r="A869" s="187"/>
      <c r="AG869" s="269"/>
    </row>
    <row r="870">
      <c r="A870" s="187"/>
      <c r="AG870" s="269"/>
    </row>
    <row r="871">
      <c r="A871" s="187"/>
      <c r="AG871" s="269"/>
    </row>
    <row r="872">
      <c r="A872" s="187"/>
      <c r="AG872" s="269"/>
    </row>
    <row r="873">
      <c r="A873" s="187"/>
      <c r="AG873" s="269"/>
    </row>
    <row r="874">
      <c r="A874" s="187"/>
      <c r="AG874" s="269"/>
    </row>
    <row r="875">
      <c r="A875" s="187"/>
      <c r="AG875" s="269"/>
    </row>
    <row r="876">
      <c r="A876" s="187"/>
      <c r="AG876" s="269"/>
    </row>
    <row r="877">
      <c r="A877" s="187"/>
      <c r="AG877" s="269"/>
    </row>
    <row r="878">
      <c r="A878" s="187"/>
      <c r="AG878" s="269"/>
    </row>
    <row r="879">
      <c r="A879" s="187"/>
      <c r="AG879" s="269"/>
    </row>
    <row r="880">
      <c r="A880" s="187"/>
      <c r="AG880" s="269"/>
    </row>
    <row r="881">
      <c r="A881" s="187"/>
      <c r="AG881" s="269"/>
    </row>
    <row r="882">
      <c r="A882" s="187"/>
      <c r="AG882" s="269"/>
    </row>
    <row r="883">
      <c r="A883" s="187"/>
      <c r="AG883" s="269"/>
    </row>
    <row r="884">
      <c r="A884" s="187"/>
      <c r="AG884" s="269"/>
    </row>
    <row r="885">
      <c r="A885" s="187"/>
      <c r="AG885" s="269"/>
    </row>
    <row r="886">
      <c r="A886" s="187"/>
      <c r="AG886" s="269"/>
    </row>
    <row r="887">
      <c r="A887" s="187"/>
      <c r="AG887" s="269"/>
    </row>
    <row r="888">
      <c r="A888" s="187"/>
      <c r="AG888" s="269"/>
    </row>
    <row r="889">
      <c r="A889" s="187"/>
      <c r="AG889" s="269"/>
    </row>
    <row r="890">
      <c r="A890" s="187"/>
      <c r="AG890" s="269"/>
    </row>
    <row r="891">
      <c r="A891" s="187"/>
      <c r="AG891" s="269"/>
    </row>
    <row r="892">
      <c r="A892" s="187"/>
      <c r="AG892" s="269"/>
    </row>
    <row r="893">
      <c r="A893" s="187"/>
      <c r="AG893" s="269"/>
    </row>
    <row r="894">
      <c r="A894" s="187"/>
      <c r="AG894" s="269"/>
    </row>
    <row r="895">
      <c r="A895" s="187"/>
      <c r="AG895" s="269"/>
    </row>
    <row r="896">
      <c r="A896" s="187"/>
      <c r="AG896" s="269"/>
    </row>
    <row r="897">
      <c r="A897" s="187"/>
      <c r="AG897" s="269"/>
    </row>
    <row r="898">
      <c r="A898" s="187"/>
      <c r="AG898" s="269"/>
    </row>
    <row r="899">
      <c r="A899" s="187"/>
      <c r="AG899" s="269"/>
    </row>
    <row r="900">
      <c r="A900" s="187"/>
      <c r="AG900" s="269"/>
    </row>
    <row r="901">
      <c r="A901" s="187"/>
      <c r="AG901" s="269"/>
    </row>
    <row r="902">
      <c r="A902" s="187"/>
      <c r="AG902" s="269"/>
    </row>
    <row r="903">
      <c r="A903" s="187"/>
      <c r="AG903" s="269"/>
    </row>
    <row r="904">
      <c r="A904" s="187"/>
      <c r="AG904" s="269"/>
    </row>
    <row r="905">
      <c r="A905" s="187"/>
      <c r="AG905" s="269"/>
    </row>
    <row r="906">
      <c r="A906" s="187"/>
      <c r="AG906" s="269"/>
    </row>
    <row r="907">
      <c r="A907" s="187"/>
      <c r="AG907" s="269"/>
    </row>
    <row r="908">
      <c r="A908" s="187"/>
      <c r="AG908" s="269"/>
    </row>
    <row r="909">
      <c r="A909" s="187"/>
      <c r="AG909" s="269"/>
    </row>
    <row r="910">
      <c r="A910" s="187"/>
      <c r="AG910" s="269"/>
    </row>
    <row r="911">
      <c r="A911" s="187"/>
      <c r="AG911" s="269"/>
    </row>
    <row r="912">
      <c r="A912" s="187"/>
      <c r="AG912" s="269"/>
    </row>
    <row r="913">
      <c r="A913" s="187"/>
      <c r="AG913" s="269"/>
    </row>
    <row r="914">
      <c r="A914" s="187"/>
      <c r="AG914" s="269"/>
    </row>
    <row r="915">
      <c r="A915" s="187"/>
      <c r="AG915" s="269"/>
    </row>
    <row r="916">
      <c r="A916" s="187"/>
      <c r="AG916" s="269"/>
    </row>
    <row r="917">
      <c r="A917" s="187"/>
      <c r="AG917" s="269"/>
    </row>
    <row r="918">
      <c r="A918" s="187"/>
      <c r="AG918" s="269"/>
    </row>
    <row r="919">
      <c r="A919" s="187"/>
      <c r="AG919" s="269"/>
    </row>
    <row r="920">
      <c r="A920" s="187"/>
      <c r="AG920" s="269"/>
    </row>
    <row r="921">
      <c r="A921" s="187"/>
      <c r="AG921" s="269"/>
    </row>
    <row r="922">
      <c r="A922" s="187"/>
      <c r="AG922" s="269"/>
    </row>
    <row r="923">
      <c r="A923" s="187"/>
      <c r="AG923" s="269"/>
    </row>
    <row r="924">
      <c r="A924" s="187"/>
      <c r="AG924" s="269"/>
    </row>
    <row r="925">
      <c r="A925" s="187"/>
      <c r="AG925" s="269"/>
    </row>
    <row r="926">
      <c r="A926" s="187"/>
      <c r="AG926" s="269"/>
    </row>
    <row r="927">
      <c r="A927" s="187"/>
      <c r="AG927" s="269"/>
    </row>
    <row r="928">
      <c r="A928" s="187"/>
      <c r="AG928" s="269"/>
    </row>
    <row r="929">
      <c r="A929" s="187"/>
      <c r="AG929" s="269"/>
    </row>
    <row r="930">
      <c r="A930" s="187"/>
      <c r="AG930" s="269"/>
    </row>
    <row r="931">
      <c r="A931" s="187"/>
      <c r="AG931" s="269"/>
    </row>
    <row r="932">
      <c r="A932" s="187"/>
      <c r="AG932" s="269"/>
    </row>
    <row r="933">
      <c r="A933" s="187"/>
      <c r="AG933" s="269"/>
    </row>
    <row r="934">
      <c r="A934" s="187"/>
      <c r="AG934" s="269"/>
    </row>
    <row r="935">
      <c r="A935" s="187"/>
      <c r="AG935" s="269"/>
    </row>
    <row r="936">
      <c r="A936" s="187"/>
      <c r="AG936" s="269"/>
    </row>
    <row r="937">
      <c r="A937" s="187"/>
      <c r="AG937" s="269"/>
    </row>
    <row r="938">
      <c r="A938" s="187"/>
      <c r="AG938" s="269"/>
    </row>
    <row r="939">
      <c r="A939" s="187"/>
      <c r="AG939" s="269"/>
    </row>
    <row r="940">
      <c r="A940" s="187"/>
      <c r="AG940" s="269"/>
    </row>
    <row r="941">
      <c r="A941" s="187"/>
      <c r="AG941" s="269"/>
    </row>
    <row r="942">
      <c r="A942" s="187"/>
      <c r="AG942" s="269"/>
    </row>
    <row r="943">
      <c r="A943" s="187"/>
      <c r="AG943" s="269"/>
    </row>
    <row r="944">
      <c r="A944" s="187"/>
      <c r="AG944" s="269"/>
    </row>
    <row r="945">
      <c r="A945" s="187"/>
      <c r="AG945" s="269"/>
    </row>
    <row r="946">
      <c r="A946" s="187"/>
      <c r="AG946" s="269"/>
    </row>
    <row r="947">
      <c r="A947" s="187"/>
      <c r="AG947" s="269"/>
    </row>
    <row r="948">
      <c r="A948" s="187"/>
      <c r="AG948" s="269"/>
    </row>
    <row r="949">
      <c r="A949" s="187"/>
      <c r="AG949" s="269"/>
    </row>
    <row r="950">
      <c r="A950" s="187"/>
      <c r="AG950" s="269"/>
    </row>
    <row r="951">
      <c r="A951" s="187"/>
      <c r="AG951" s="269"/>
    </row>
    <row r="952">
      <c r="A952" s="187"/>
      <c r="AG952" s="269"/>
    </row>
    <row r="953">
      <c r="A953" s="187"/>
      <c r="AG953" s="269"/>
    </row>
    <row r="954">
      <c r="A954" s="187"/>
      <c r="AG954" s="269"/>
    </row>
    <row r="955">
      <c r="A955" s="187"/>
      <c r="AG955" s="269"/>
    </row>
    <row r="956">
      <c r="A956" s="187"/>
      <c r="AG956" s="269"/>
    </row>
    <row r="957">
      <c r="A957" s="187"/>
      <c r="AG957" s="269"/>
    </row>
    <row r="958">
      <c r="A958" s="187"/>
      <c r="AG958" s="269"/>
    </row>
    <row r="959">
      <c r="A959" s="187"/>
      <c r="AG959" s="269"/>
    </row>
    <row r="960">
      <c r="A960" s="187"/>
      <c r="AG960" s="269"/>
    </row>
    <row r="961">
      <c r="A961" s="187"/>
      <c r="AG961" s="269"/>
    </row>
    <row r="962">
      <c r="A962" s="187"/>
      <c r="AG962" s="269"/>
    </row>
    <row r="963">
      <c r="A963" s="187"/>
      <c r="AG963" s="269"/>
    </row>
    <row r="964">
      <c r="A964" s="187"/>
      <c r="AG964" s="269"/>
    </row>
    <row r="965">
      <c r="A965" s="187"/>
      <c r="AG965" s="269"/>
    </row>
    <row r="966">
      <c r="A966" s="187"/>
      <c r="AG966" s="269"/>
    </row>
    <row r="967">
      <c r="A967" s="187"/>
      <c r="AG967" s="269"/>
    </row>
    <row r="968">
      <c r="A968" s="187"/>
      <c r="AG968" s="269"/>
    </row>
    <row r="969">
      <c r="A969" s="187"/>
      <c r="AG969" s="269"/>
    </row>
    <row r="970">
      <c r="A970" s="187"/>
      <c r="AG970" s="269"/>
    </row>
    <row r="971">
      <c r="A971" s="187"/>
      <c r="AG971" s="269"/>
    </row>
    <row r="972">
      <c r="A972" s="187"/>
      <c r="AG972" s="269"/>
    </row>
    <row r="973">
      <c r="A973" s="187"/>
      <c r="AG973" s="269"/>
    </row>
    <row r="974">
      <c r="A974" s="187"/>
      <c r="AG974" s="269"/>
    </row>
    <row r="975">
      <c r="A975" s="187"/>
      <c r="AG975" s="269"/>
    </row>
    <row r="976">
      <c r="A976" s="187"/>
      <c r="AG976" s="269"/>
    </row>
    <row r="977">
      <c r="A977" s="187"/>
      <c r="AG977" s="269"/>
    </row>
    <row r="978">
      <c r="A978" s="187"/>
      <c r="AG978" s="269"/>
    </row>
    <row r="979">
      <c r="A979" s="187"/>
      <c r="AG979" s="269"/>
    </row>
    <row r="980">
      <c r="A980" s="187"/>
      <c r="AG980" s="269"/>
    </row>
    <row r="981">
      <c r="A981" s="187"/>
      <c r="AG981" s="269"/>
    </row>
    <row r="982">
      <c r="A982" s="187"/>
      <c r="AG982" s="269"/>
    </row>
    <row r="983">
      <c r="A983" s="187"/>
      <c r="AG983" s="269"/>
    </row>
    <row r="984">
      <c r="A984" s="187"/>
      <c r="AG984" s="269"/>
    </row>
    <row r="985">
      <c r="A985" s="187"/>
      <c r="AG985" s="269"/>
    </row>
    <row r="986">
      <c r="A986" s="187"/>
      <c r="AG986" s="269"/>
    </row>
    <row r="987">
      <c r="A987" s="187"/>
      <c r="AG987" s="269"/>
    </row>
    <row r="988">
      <c r="A988" s="187"/>
      <c r="AG988" s="269"/>
    </row>
    <row r="989">
      <c r="A989" s="187"/>
      <c r="AG989" s="269"/>
    </row>
    <row r="990">
      <c r="A990" s="187"/>
      <c r="AG990" s="269"/>
    </row>
    <row r="991">
      <c r="A991" s="187"/>
      <c r="AG991" s="269"/>
    </row>
    <row r="992">
      <c r="A992" s="187"/>
      <c r="AG992" s="269"/>
    </row>
    <row r="993">
      <c r="A993" s="187"/>
      <c r="AG993" s="269"/>
    </row>
    <row r="994">
      <c r="A994" s="187"/>
      <c r="AG994" s="269"/>
    </row>
    <row r="995">
      <c r="A995" s="187"/>
      <c r="AG995" s="269"/>
    </row>
    <row r="996">
      <c r="A996" s="187"/>
      <c r="AG996" s="269"/>
    </row>
    <row r="997">
      <c r="A997" s="187"/>
      <c r="AG997" s="269"/>
    </row>
    <row r="998">
      <c r="A998" s="187"/>
      <c r="AG998" s="269"/>
    </row>
    <row r="999">
      <c r="A999" s="187"/>
      <c r="AG999" s="269"/>
    </row>
    <row r="1000">
      <c r="A1000" s="187"/>
      <c r="AG1000" s="269"/>
    </row>
    <row r="1001">
      <c r="A1001" s="187"/>
      <c r="AG1001" s="269"/>
    </row>
    <row r="1002">
      <c r="A1002" s="187"/>
      <c r="AG1002" s="269"/>
    </row>
    <row r="1003">
      <c r="A1003" s="187"/>
      <c r="AG1003" s="269"/>
    </row>
    <row r="1004">
      <c r="A1004" s="187"/>
      <c r="AG1004" s="269"/>
    </row>
    <row r="1005">
      <c r="A1005" s="187"/>
      <c r="AG1005" s="269"/>
    </row>
    <row r="1006">
      <c r="A1006" s="187"/>
      <c r="AG1006" s="269"/>
    </row>
    <row r="1007">
      <c r="A1007" s="187"/>
      <c r="AG1007" s="269"/>
    </row>
    <row r="1008">
      <c r="A1008" s="187"/>
      <c r="AG1008" s="269"/>
    </row>
    <row r="1009">
      <c r="A1009" s="187"/>
      <c r="AG1009" s="269"/>
    </row>
    <row r="1010">
      <c r="A1010" s="187"/>
      <c r="AG1010" s="269"/>
    </row>
    <row r="1011">
      <c r="A1011" s="187"/>
      <c r="AG1011" s="269"/>
    </row>
    <row r="1012">
      <c r="A1012" s="187"/>
      <c r="AG1012" s="269"/>
    </row>
    <row r="1013">
      <c r="A1013" s="187"/>
      <c r="AG1013" s="269"/>
    </row>
    <row r="1014">
      <c r="A1014" s="187"/>
      <c r="AG1014" s="269"/>
    </row>
    <row r="1015">
      <c r="A1015" s="187"/>
      <c r="AG1015" s="269"/>
    </row>
    <row r="1016">
      <c r="A1016" s="187"/>
      <c r="AG1016" s="269"/>
    </row>
    <row r="1017">
      <c r="A1017" s="187"/>
      <c r="AG1017" s="269"/>
    </row>
    <row r="1018">
      <c r="A1018" s="187"/>
      <c r="AG1018" s="269"/>
    </row>
    <row r="1019">
      <c r="A1019" s="187"/>
      <c r="AG1019" s="269"/>
    </row>
    <row r="1020">
      <c r="A1020" s="187"/>
      <c r="AG1020" s="269"/>
    </row>
    <row r="1021">
      <c r="A1021" s="187"/>
      <c r="AG1021" s="269"/>
    </row>
    <row r="1022">
      <c r="A1022" s="187"/>
      <c r="AG1022" s="269"/>
    </row>
    <row r="1023">
      <c r="A1023" s="187"/>
      <c r="AG1023" s="269"/>
    </row>
    <row r="1024">
      <c r="A1024" s="187"/>
      <c r="AG1024" s="269"/>
    </row>
    <row r="1025">
      <c r="A1025" s="187"/>
      <c r="AG1025" s="269"/>
    </row>
    <row r="1026">
      <c r="A1026" s="187"/>
      <c r="AG1026" s="269"/>
    </row>
    <row r="1027">
      <c r="A1027" s="187"/>
      <c r="AG1027" s="269"/>
    </row>
    <row r="1028">
      <c r="A1028" s="187"/>
      <c r="AG1028" s="269"/>
    </row>
    <row r="1029">
      <c r="A1029" s="187"/>
      <c r="AG1029" s="269"/>
    </row>
    <row r="1030">
      <c r="A1030" s="187"/>
      <c r="AG1030" s="269"/>
    </row>
    <row r="1031">
      <c r="A1031" s="187"/>
      <c r="AG1031" s="269"/>
    </row>
    <row r="1032">
      <c r="A1032" s="187"/>
      <c r="AG1032" s="269"/>
    </row>
    <row r="1033">
      <c r="A1033" s="187"/>
      <c r="AG1033" s="269"/>
    </row>
    <row r="1034">
      <c r="A1034" s="187"/>
      <c r="AG1034" s="269"/>
    </row>
    <row r="1035">
      <c r="A1035" s="187"/>
      <c r="AG1035" s="269"/>
    </row>
    <row r="1036">
      <c r="A1036" s="187"/>
      <c r="AG1036" s="269"/>
    </row>
    <row r="1037">
      <c r="A1037" s="187"/>
      <c r="AG1037" s="269"/>
    </row>
    <row r="1038">
      <c r="A1038" s="187"/>
      <c r="AG1038" s="269"/>
    </row>
    <row r="1039">
      <c r="A1039" s="187"/>
      <c r="AG1039" s="269"/>
    </row>
    <row r="1040">
      <c r="A1040" s="187"/>
      <c r="AG1040" s="269"/>
    </row>
    <row r="1041">
      <c r="A1041" s="187"/>
      <c r="AG1041" s="269"/>
    </row>
    <row r="1042">
      <c r="A1042" s="187"/>
      <c r="AG1042" s="269"/>
    </row>
    <row r="1043">
      <c r="A1043" s="187"/>
      <c r="AG1043" s="269"/>
    </row>
    <row r="1044">
      <c r="A1044" s="187"/>
      <c r="AG1044" s="269"/>
    </row>
    <row r="1045">
      <c r="A1045" s="187"/>
      <c r="AG1045" s="269"/>
    </row>
    <row r="1046">
      <c r="A1046" s="187"/>
      <c r="AG1046" s="269"/>
    </row>
    <row r="1047">
      <c r="A1047" s="187"/>
      <c r="AG1047" s="269"/>
    </row>
    <row r="1048">
      <c r="A1048" s="187"/>
      <c r="AG1048" s="269"/>
    </row>
    <row r="1049">
      <c r="A1049" s="187"/>
      <c r="AG1049" s="269"/>
    </row>
    <row r="1050">
      <c r="A1050" s="187"/>
      <c r="AG1050" s="269"/>
    </row>
    <row r="1051">
      <c r="A1051" s="187"/>
      <c r="AG1051" s="269"/>
    </row>
    <row r="1052">
      <c r="A1052" s="187"/>
      <c r="AG1052" s="269"/>
    </row>
    <row r="1053">
      <c r="A1053" s="187"/>
      <c r="AG1053" s="269"/>
    </row>
    <row r="1054">
      <c r="A1054" s="187"/>
      <c r="AG1054" s="269"/>
    </row>
    <row r="1055">
      <c r="A1055" s="187"/>
      <c r="AG1055" s="269"/>
    </row>
    <row r="1056">
      <c r="A1056" s="187"/>
      <c r="AG1056" s="269"/>
    </row>
    <row r="1057">
      <c r="A1057" s="187"/>
      <c r="AG1057" s="269"/>
    </row>
    <row r="1058">
      <c r="A1058" s="187"/>
      <c r="AG1058" s="269"/>
    </row>
    <row r="1059">
      <c r="A1059" s="187"/>
      <c r="AG1059" s="269"/>
    </row>
    <row r="1060">
      <c r="A1060" s="187"/>
      <c r="AG1060" s="269"/>
    </row>
    <row r="1061">
      <c r="A1061" s="187"/>
      <c r="AG1061" s="269"/>
    </row>
    <row r="1062">
      <c r="A1062" s="187"/>
      <c r="AG1062" s="269"/>
    </row>
    <row r="1063">
      <c r="A1063" s="187"/>
      <c r="AG1063" s="269"/>
    </row>
    <row r="1064">
      <c r="A1064" s="187"/>
      <c r="AG1064" s="269"/>
    </row>
    <row r="1065">
      <c r="A1065" s="187"/>
      <c r="AG1065" s="269"/>
    </row>
    <row r="1066">
      <c r="A1066" s="187"/>
      <c r="AG1066" s="269"/>
    </row>
    <row r="1067">
      <c r="A1067" s="187"/>
      <c r="AG1067" s="269"/>
    </row>
    <row r="1068">
      <c r="A1068" s="187"/>
      <c r="AG1068" s="269"/>
    </row>
    <row r="1069">
      <c r="A1069" s="187"/>
      <c r="AG1069" s="269"/>
    </row>
    <row r="1070">
      <c r="A1070" s="187"/>
      <c r="AG1070" s="269"/>
    </row>
    <row r="1071">
      <c r="A1071" s="187"/>
      <c r="AG1071" s="269"/>
    </row>
    <row r="1072">
      <c r="A1072" s="187"/>
      <c r="AG1072" s="269"/>
    </row>
    <row r="1073">
      <c r="A1073" s="187"/>
      <c r="AG1073" s="269"/>
    </row>
    <row r="1074">
      <c r="A1074" s="187"/>
      <c r="AG1074" s="269"/>
    </row>
    <row r="1075">
      <c r="A1075" s="187"/>
      <c r="AG1075" s="269"/>
    </row>
    <row r="1076">
      <c r="A1076" s="187"/>
      <c r="AG1076" s="269"/>
    </row>
    <row r="1077">
      <c r="A1077" s="187"/>
      <c r="AG1077" s="269"/>
    </row>
    <row r="1078">
      <c r="A1078" s="187"/>
      <c r="AG1078" s="269"/>
    </row>
    <row r="1079">
      <c r="A1079" s="187"/>
      <c r="AG1079" s="269"/>
    </row>
    <row r="1080">
      <c r="A1080" s="187"/>
      <c r="AG1080" s="269"/>
    </row>
    <row r="1081">
      <c r="A1081" s="187"/>
      <c r="AG1081" s="269"/>
    </row>
    <row r="1082">
      <c r="A1082" s="187"/>
      <c r="AG1082" s="269"/>
    </row>
    <row r="1083">
      <c r="A1083" s="187"/>
      <c r="AG1083" s="269"/>
    </row>
    <row r="1084">
      <c r="A1084" s="187"/>
      <c r="AG1084" s="269"/>
    </row>
    <row r="1085">
      <c r="A1085" s="187"/>
      <c r="AG1085" s="269"/>
    </row>
    <row r="1086">
      <c r="A1086" s="187"/>
      <c r="AG1086" s="269"/>
    </row>
    <row r="1087">
      <c r="A1087" s="187"/>
      <c r="AG1087" s="269"/>
    </row>
    <row r="1088">
      <c r="A1088" s="187"/>
      <c r="AG1088" s="269"/>
    </row>
    <row r="1089">
      <c r="A1089" s="187"/>
      <c r="AG1089" s="269"/>
    </row>
    <row r="1090">
      <c r="A1090" s="187"/>
      <c r="AG1090" s="269"/>
    </row>
    <row r="1091">
      <c r="A1091" s="187"/>
      <c r="AG1091" s="269"/>
    </row>
    <row r="1092">
      <c r="A1092" s="187"/>
      <c r="AG1092" s="269"/>
    </row>
    <row r="1093">
      <c r="A1093" s="187"/>
      <c r="AG1093" s="269"/>
    </row>
    <row r="1094">
      <c r="A1094" s="187"/>
      <c r="AG1094" s="269"/>
    </row>
    <row r="1095">
      <c r="A1095" s="187"/>
      <c r="AG1095" s="269"/>
    </row>
    <row r="1096">
      <c r="A1096" s="187"/>
      <c r="AG1096" s="269"/>
    </row>
    <row r="1097">
      <c r="A1097" s="187"/>
      <c r="AG1097" s="269"/>
    </row>
    <row r="1098">
      <c r="A1098" s="187"/>
      <c r="AG1098" s="269"/>
    </row>
    <row r="1099">
      <c r="A1099" s="187"/>
      <c r="AG1099" s="269"/>
    </row>
    <row r="1100">
      <c r="A1100" s="187"/>
      <c r="AG1100" s="269"/>
    </row>
    <row r="1101">
      <c r="A1101" s="187"/>
      <c r="AG1101" s="269"/>
    </row>
    <row r="1102">
      <c r="A1102" s="187"/>
      <c r="AG1102" s="269"/>
    </row>
    <row r="1103">
      <c r="A1103" s="187"/>
      <c r="AG1103" s="269"/>
    </row>
    <row r="1104">
      <c r="A1104" s="187"/>
      <c r="AG1104" s="269"/>
    </row>
    <row r="1105">
      <c r="A1105" s="187"/>
      <c r="AG1105" s="269"/>
    </row>
    <row r="1106">
      <c r="A1106" s="187"/>
      <c r="AG1106" s="269"/>
    </row>
    <row r="1107">
      <c r="A1107" s="187"/>
      <c r="AG1107" s="269"/>
    </row>
    <row r="1108">
      <c r="A1108" s="187"/>
      <c r="AG1108" s="269"/>
    </row>
    <row r="1109">
      <c r="A1109" s="187"/>
      <c r="AG1109" s="269"/>
    </row>
    <row r="1110">
      <c r="A1110" s="187"/>
      <c r="AG1110" s="269"/>
    </row>
    <row r="1111">
      <c r="A1111" s="187"/>
      <c r="AG1111" s="269"/>
    </row>
    <row r="1112">
      <c r="A1112" s="187"/>
      <c r="AG1112" s="269"/>
    </row>
    <row r="1113">
      <c r="A1113" s="187"/>
      <c r="AG1113" s="269"/>
    </row>
    <row r="1114">
      <c r="A1114" s="187"/>
      <c r="AG1114" s="269"/>
    </row>
    <row r="1115">
      <c r="A1115" s="187"/>
      <c r="AG1115" s="269"/>
    </row>
    <row r="1116">
      <c r="A1116" s="187"/>
      <c r="AG1116" s="269"/>
    </row>
    <row r="1117">
      <c r="A1117" s="187"/>
      <c r="AG1117" s="269"/>
    </row>
    <row r="1118">
      <c r="A1118" s="187"/>
      <c r="AG1118" s="269"/>
    </row>
    <row r="1119">
      <c r="A1119" s="187"/>
      <c r="AG1119" s="269"/>
    </row>
    <row r="1120">
      <c r="A1120" s="187"/>
      <c r="AG1120" s="269"/>
    </row>
    <row r="1121">
      <c r="A1121" s="187"/>
      <c r="AG1121" s="269"/>
    </row>
    <row r="1122">
      <c r="A1122" s="187"/>
      <c r="AG1122" s="269"/>
    </row>
    <row r="1123">
      <c r="A1123" s="187"/>
      <c r="AG1123" s="269"/>
    </row>
    <row r="1124">
      <c r="A1124" s="187"/>
      <c r="AG1124" s="269"/>
    </row>
    <row r="1125">
      <c r="A1125" s="187"/>
      <c r="AG1125" s="269"/>
    </row>
    <row r="1126">
      <c r="A1126" s="187"/>
      <c r="AG1126" s="269"/>
    </row>
    <row r="1127">
      <c r="A1127" s="187"/>
      <c r="AG1127" s="269"/>
    </row>
    <row r="1128">
      <c r="A1128" s="187"/>
      <c r="AG1128" s="269"/>
    </row>
    <row r="1129">
      <c r="A1129" s="187"/>
      <c r="AG1129" s="269"/>
    </row>
    <row r="1130">
      <c r="A1130" s="187"/>
      <c r="AG1130" s="269"/>
    </row>
    <row r="1131">
      <c r="A1131" s="187"/>
      <c r="AG1131" s="269"/>
    </row>
    <row r="1132">
      <c r="A1132" s="187"/>
      <c r="AG1132" s="269"/>
    </row>
    <row r="1133">
      <c r="A1133" s="187"/>
      <c r="AG1133" s="269"/>
    </row>
    <row r="1134">
      <c r="A1134" s="187"/>
      <c r="AG1134" s="269"/>
    </row>
    <row r="1135">
      <c r="A1135" s="187"/>
      <c r="AG1135" s="269"/>
    </row>
    <row r="1136">
      <c r="A1136" s="187"/>
      <c r="AG1136" s="269"/>
    </row>
    <row r="1137">
      <c r="A1137" s="187"/>
      <c r="AG1137" s="269"/>
    </row>
    <row r="1138">
      <c r="A1138" s="187"/>
      <c r="AG1138" s="269"/>
    </row>
    <row r="1139">
      <c r="A1139" s="187"/>
      <c r="AG1139" s="269"/>
    </row>
    <row r="1140">
      <c r="A1140" s="187"/>
      <c r="AG1140" s="269"/>
    </row>
    <row r="1141">
      <c r="A1141" s="187"/>
      <c r="AG1141" s="269"/>
    </row>
    <row r="1142">
      <c r="A1142" s="187"/>
      <c r="AG1142" s="269"/>
    </row>
    <row r="1143">
      <c r="A1143" s="187"/>
      <c r="AG1143" s="269"/>
    </row>
    <row r="1144">
      <c r="A1144" s="187"/>
      <c r="AG1144" s="269"/>
    </row>
    <row r="1145">
      <c r="A1145" s="187"/>
      <c r="AG1145" s="269"/>
    </row>
    <row r="1146">
      <c r="A1146" s="187"/>
      <c r="AG1146" s="269"/>
    </row>
    <row r="1147">
      <c r="A1147" s="187"/>
      <c r="AG1147" s="269"/>
    </row>
    <row r="1148">
      <c r="A1148" s="187"/>
      <c r="AG1148" s="269"/>
    </row>
    <row r="1149">
      <c r="A1149" s="187"/>
      <c r="AG1149" s="269"/>
    </row>
    <row r="1150">
      <c r="A1150" s="187"/>
      <c r="AG1150" s="269"/>
    </row>
    <row r="1151">
      <c r="A1151" s="187"/>
      <c r="AG1151" s="269"/>
    </row>
    <row r="1152">
      <c r="A1152" s="187"/>
      <c r="AG1152" s="269"/>
    </row>
    <row r="1153">
      <c r="A1153" s="187"/>
      <c r="AG1153" s="269"/>
    </row>
    <row r="1154">
      <c r="A1154" s="187"/>
      <c r="AG1154" s="269"/>
    </row>
    <row r="1155">
      <c r="A1155" s="187"/>
      <c r="AG1155" s="269"/>
    </row>
    <row r="1156">
      <c r="A1156" s="187"/>
      <c r="AG1156" s="269"/>
    </row>
    <row r="1157">
      <c r="A1157" s="187"/>
      <c r="AG1157" s="269"/>
    </row>
    <row r="1158">
      <c r="A1158" s="187"/>
      <c r="AG1158" s="269"/>
    </row>
    <row r="1159">
      <c r="A1159" s="187"/>
      <c r="AG1159" s="269"/>
    </row>
    <row r="1160">
      <c r="A1160" s="187"/>
      <c r="AG1160" s="269"/>
    </row>
    <row r="1161">
      <c r="A1161" s="187"/>
      <c r="AG1161" s="269"/>
    </row>
    <row r="1162">
      <c r="A1162" s="187"/>
      <c r="AG1162" s="269"/>
    </row>
    <row r="1163">
      <c r="A1163" s="187"/>
      <c r="AG1163" s="269"/>
    </row>
    <row r="1164">
      <c r="A1164" s="187"/>
      <c r="AG1164" s="269"/>
    </row>
    <row r="1165">
      <c r="A1165" s="187"/>
      <c r="AG1165" s="269"/>
    </row>
    <row r="1166">
      <c r="A1166" s="187"/>
      <c r="AG1166" s="269"/>
    </row>
    <row r="1167">
      <c r="A1167" s="187"/>
      <c r="AG1167" s="269"/>
    </row>
    <row r="1168">
      <c r="A1168" s="187"/>
      <c r="AG1168" s="269"/>
    </row>
    <row r="1169">
      <c r="A1169" s="187"/>
      <c r="AG1169" s="269"/>
    </row>
    <row r="1170">
      <c r="A1170" s="187"/>
      <c r="AG1170" s="269"/>
    </row>
    <row r="1171">
      <c r="A1171" s="187"/>
      <c r="AG1171" s="269"/>
    </row>
    <row r="1172">
      <c r="A1172" s="187"/>
      <c r="AG1172" s="269"/>
    </row>
    <row r="1173">
      <c r="A1173" s="187"/>
      <c r="AG1173" s="269"/>
    </row>
    <row r="1174">
      <c r="A1174" s="187"/>
      <c r="AG1174" s="269"/>
    </row>
    <row r="1175">
      <c r="A1175" s="187"/>
      <c r="AG1175" s="269"/>
    </row>
    <row r="1176">
      <c r="A1176" s="187"/>
      <c r="AG1176" s="269"/>
    </row>
    <row r="1177">
      <c r="A1177" s="187"/>
      <c r="AG1177" s="269"/>
    </row>
    <row r="1178">
      <c r="A1178" s="187"/>
      <c r="AG1178" s="269"/>
    </row>
    <row r="1179">
      <c r="A1179" s="187"/>
      <c r="AG1179" s="269"/>
    </row>
    <row r="1180">
      <c r="A1180" s="187"/>
      <c r="AG1180" s="269"/>
    </row>
    <row r="1181">
      <c r="A1181" s="187"/>
      <c r="AG1181" s="269"/>
    </row>
    <row r="1182">
      <c r="A1182" s="187"/>
      <c r="AG1182" s="269"/>
    </row>
    <row r="1183">
      <c r="A1183" s="187"/>
      <c r="AG1183" s="269"/>
    </row>
    <row r="1184">
      <c r="A1184" s="187"/>
      <c r="AG1184" s="269"/>
    </row>
    <row r="1185">
      <c r="A1185" s="187"/>
      <c r="AG1185" s="269"/>
    </row>
    <row r="1186">
      <c r="A1186" s="187"/>
      <c r="AG1186" s="269"/>
    </row>
    <row r="1187">
      <c r="A1187" s="187"/>
      <c r="AG1187" s="269"/>
    </row>
    <row r="1188">
      <c r="A1188" s="187"/>
      <c r="AG1188" s="269"/>
    </row>
    <row r="1189">
      <c r="A1189" s="187"/>
      <c r="AG1189" s="269"/>
    </row>
    <row r="1190">
      <c r="A1190" s="187"/>
      <c r="AG1190" s="269"/>
    </row>
    <row r="1191">
      <c r="A1191" s="187"/>
      <c r="AG1191" s="269"/>
    </row>
    <row r="1192">
      <c r="A1192" s="187"/>
      <c r="AG1192" s="269"/>
    </row>
    <row r="1193">
      <c r="A1193" s="187"/>
      <c r="AG1193" s="269"/>
    </row>
    <row r="1194">
      <c r="A1194" s="187"/>
      <c r="AG1194" s="269"/>
    </row>
    <row r="1195">
      <c r="A1195" s="187"/>
      <c r="AG1195" s="269"/>
    </row>
    <row r="1196">
      <c r="A1196" s="187"/>
      <c r="AG1196" s="269"/>
    </row>
    <row r="1197">
      <c r="A1197" s="187"/>
      <c r="AG1197" s="269"/>
    </row>
    <row r="1198">
      <c r="A1198" s="187"/>
      <c r="AG1198" s="269"/>
    </row>
    <row r="1199">
      <c r="A1199" s="187"/>
      <c r="AG1199" s="269"/>
    </row>
    <row r="1200">
      <c r="A1200" s="187"/>
      <c r="AG1200" s="269"/>
    </row>
    <row r="1201">
      <c r="A1201" s="187"/>
      <c r="AG1201" s="269"/>
    </row>
  </sheetData>
  <conditionalFormatting sqref="B511:AF511">
    <cfRule type="colorScale" priority="1">
      <colorScale>
        <cfvo type="min"/>
        <cfvo type="max"/>
        <color rgb="FFFFFFFF"/>
        <color rgb="FFE67C73"/>
      </colorScale>
    </cfRule>
  </conditionalFormatting>
  <conditionalFormatting sqref="B547:AF547 B643:AF643">
    <cfRule type="colorScale" priority="2">
      <colorScale>
        <cfvo type="min"/>
        <cfvo type="max"/>
        <color rgb="FFFFFFFF"/>
        <color rgb="FF57BB8A"/>
      </colorScale>
    </cfRule>
  </conditionalFormatting>
  <conditionalFormatting sqref="B641:AF641">
    <cfRule type="cellIs" dxfId="0" priority="3" operator="greaterThan">
      <formula>0</formula>
    </cfRule>
  </conditionalFormatting>
  <conditionalFormatting sqref="B641:AF641">
    <cfRule type="cellIs" dxfId="1" priority="4" operator="lessThan">
      <formula>0</formula>
    </cfRule>
  </conditionalFormatting>
  <conditionalFormatting sqref="B639:AF639">
    <cfRule type="cellIs" dxfId="0" priority="5" operator="greaterThan">
      <formula>0</formula>
    </cfRule>
  </conditionalFormatting>
  <conditionalFormatting sqref="B639:AF639">
    <cfRule type="cellIs" dxfId="1" priority="6" operator="lessThan">
      <formula>0</formula>
    </cfRule>
  </conditionalFormatting>
  <conditionalFormatting sqref="B543:AF543">
    <cfRule type="cellIs" dxfId="0" priority="7" operator="greaterThan">
      <formula>0</formula>
    </cfRule>
  </conditionalFormatting>
  <conditionalFormatting sqref="B543:AF543">
    <cfRule type="cellIs" dxfId="1" priority="8" operator="lessThan">
      <formula>0</formula>
    </cfRule>
  </conditionalFormatting>
  <conditionalFormatting sqref="B545:AF545">
    <cfRule type="cellIs" dxfId="0" priority="9" operator="greaterThan">
      <formula>0</formula>
    </cfRule>
  </conditionalFormatting>
  <conditionalFormatting sqref="B545:AF545">
    <cfRule type="cellIs" dxfId="1" priority="10" operator="lessThan">
      <formula>0</formula>
    </cfRule>
  </conditionalFormatting>
  <conditionalFormatting sqref="B631:AF631">
    <cfRule type="colorScale" priority="11">
      <colorScale>
        <cfvo type="min"/>
        <cfvo type="max"/>
        <color rgb="FFFFFFFF"/>
        <color rgb="FFE67C73"/>
      </colorScale>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8.75"/>
    <col customWidth="1" min="2" max="18" width="16.13"/>
    <col customWidth="1" min="19" max="20" width="16.63"/>
    <col customWidth="1" min="21" max="32" width="16.13"/>
    <col customWidth="1" min="33" max="33" width="16.25"/>
  </cols>
  <sheetData>
    <row r="1">
      <c r="A1" s="115" t="s">
        <v>189</v>
      </c>
      <c r="B1" s="1">
        <v>45658.0</v>
      </c>
      <c r="C1" s="1">
        <v>45659.0</v>
      </c>
      <c r="D1" s="1">
        <v>45660.0</v>
      </c>
      <c r="E1" s="1">
        <v>45661.0</v>
      </c>
      <c r="F1" s="1">
        <v>45662.0</v>
      </c>
      <c r="G1" s="1">
        <v>45663.0</v>
      </c>
      <c r="H1" s="1">
        <v>45664.0</v>
      </c>
      <c r="I1" s="1">
        <v>45665.0</v>
      </c>
      <c r="J1" s="1">
        <v>45666.0</v>
      </c>
      <c r="K1" s="1">
        <v>45667.0</v>
      </c>
      <c r="L1" s="1">
        <v>45668.0</v>
      </c>
      <c r="M1" s="1">
        <v>45669.0</v>
      </c>
      <c r="N1" s="1">
        <v>45670.0</v>
      </c>
      <c r="O1" s="1">
        <v>45671.0</v>
      </c>
      <c r="P1" s="1">
        <v>45672.0</v>
      </c>
      <c r="Q1" s="1">
        <v>45673.0</v>
      </c>
      <c r="R1" s="1">
        <v>45674.0</v>
      </c>
      <c r="S1" s="1">
        <v>45675.0</v>
      </c>
      <c r="T1" s="1">
        <v>45676.0</v>
      </c>
      <c r="U1" s="1">
        <v>45677.0</v>
      </c>
      <c r="V1" s="1">
        <v>45678.0</v>
      </c>
      <c r="W1" s="1">
        <v>45679.0</v>
      </c>
      <c r="X1" s="1">
        <v>45680.0</v>
      </c>
      <c r="Y1" s="1">
        <v>45681.0</v>
      </c>
      <c r="Z1" s="1">
        <v>45682.0</v>
      </c>
      <c r="AA1" s="1">
        <v>45683.0</v>
      </c>
      <c r="AB1" s="1">
        <v>45684.0</v>
      </c>
      <c r="AC1" s="1">
        <v>45685.0</v>
      </c>
      <c r="AD1" s="1">
        <v>45686.0</v>
      </c>
      <c r="AE1" s="1">
        <v>45687.0</v>
      </c>
      <c r="AF1" s="1">
        <v>45688.0</v>
      </c>
      <c r="AG1" s="118"/>
    </row>
    <row r="2">
      <c r="A2" s="116" t="s">
        <v>190</v>
      </c>
      <c r="B2" s="117" t="s">
        <v>3</v>
      </c>
      <c r="C2" s="117" t="s">
        <v>4</v>
      </c>
      <c r="D2" s="117" t="s">
        <v>5</v>
      </c>
      <c r="E2" s="117" t="s">
        <v>6</v>
      </c>
      <c r="F2" s="117" t="s">
        <v>7</v>
      </c>
      <c r="G2" s="117" t="s">
        <v>8</v>
      </c>
      <c r="H2" s="117" t="s">
        <v>9</v>
      </c>
      <c r="I2" s="117" t="s">
        <v>3</v>
      </c>
      <c r="J2" s="117" t="s">
        <v>4</v>
      </c>
      <c r="K2" s="117" t="s">
        <v>5</v>
      </c>
      <c r="L2" s="117" t="s">
        <v>6</v>
      </c>
      <c r="M2" s="117" t="s">
        <v>7</v>
      </c>
      <c r="N2" s="117" t="s">
        <v>8</v>
      </c>
      <c r="O2" s="117" t="s">
        <v>9</v>
      </c>
      <c r="P2" s="117" t="s">
        <v>3</v>
      </c>
      <c r="Q2" s="117" t="s">
        <v>4</v>
      </c>
      <c r="R2" s="117" t="s">
        <v>5</v>
      </c>
      <c r="S2" s="117" t="s">
        <v>6</v>
      </c>
      <c r="T2" s="117" t="s">
        <v>7</v>
      </c>
      <c r="U2" s="117" t="s">
        <v>8</v>
      </c>
      <c r="V2" s="117" t="s">
        <v>9</v>
      </c>
      <c r="W2" s="117" t="s">
        <v>3</v>
      </c>
      <c r="X2" s="117" t="s">
        <v>4</v>
      </c>
      <c r="Y2" s="117" t="s">
        <v>5</v>
      </c>
      <c r="Z2" s="117" t="s">
        <v>6</v>
      </c>
      <c r="AA2" s="117" t="s">
        <v>7</v>
      </c>
      <c r="AB2" s="117" t="s">
        <v>8</v>
      </c>
      <c r="AC2" s="117" t="s">
        <v>9</v>
      </c>
      <c r="AD2" s="117" t="s">
        <v>3</v>
      </c>
      <c r="AE2" s="117" t="s">
        <v>4</v>
      </c>
      <c r="AF2" s="117" t="s">
        <v>5</v>
      </c>
      <c r="AG2" s="118"/>
    </row>
    <row r="3">
      <c r="A3" s="127"/>
      <c r="B3" s="156"/>
      <c r="C3" s="156"/>
      <c r="D3" s="156"/>
      <c r="E3" s="156"/>
      <c r="F3" s="156"/>
      <c r="G3" s="156"/>
      <c r="H3" s="156"/>
      <c r="I3" s="156"/>
      <c r="J3" s="156"/>
      <c r="K3" s="156"/>
      <c r="L3" s="156"/>
      <c r="M3" s="156"/>
      <c r="N3" s="156"/>
      <c r="O3" s="156"/>
      <c r="P3" s="156"/>
      <c r="Q3" s="156"/>
      <c r="R3" s="156"/>
      <c r="S3" s="156"/>
      <c r="T3" s="156"/>
      <c r="U3" s="156"/>
      <c r="V3" s="156"/>
      <c r="W3" s="156"/>
      <c r="X3" s="156"/>
      <c r="Y3" s="156"/>
      <c r="Z3" s="156"/>
      <c r="AA3" s="156"/>
      <c r="AB3" s="156"/>
      <c r="AC3" s="156"/>
      <c r="AD3" s="156"/>
      <c r="AE3" s="156"/>
      <c r="AF3" s="156"/>
      <c r="AG3" s="118"/>
    </row>
    <row r="4">
      <c r="A4" s="157" t="s">
        <v>170</v>
      </c>
      <c r="B4" s="120"/>
      <c r="C4" s="120"/>
      <c r="D4" s="120"/>
      <c r="E4" s="120"/>
      <c r="F4" s="120"/>
      <c r="G4" s="120"/>
      <c r="H4" s="120"/>
      <c r="I4" s="120"/>
      <c r="J4" s="120"/>
      <c r="K4" s="120"/>
      <c r="L4" s="120"/>
      <c r="M4" s="120"/>
      <c r="N4" s="120"/>
      <c r="O4" s="120"/>
      <c r="P4" s="120"/>
      <c r="Q4" s="120"/>
      <c r="R4" s="120"/>
      <c r="S4" s="120"/>
      <c r="T4" s="120"/>
      <c r="U4" s="120"/>
      <c r="V4" s="120"/>
      <c r="W4" s="120"/>
      <c r="X4" s="120"/>
      <c r="Y4" s="120"/>
      <c r="Z4" s="120"/>
      <c r="AA4" s="120"/>
      <c r="AB4" s="120"/>
      <c r="AC4" s="120"/>
      <c r="AD4" s="120"/>
      <c r="AE4" s="120"/>
      <c r="AF4" s="120"/>
      <c r="AG4" s="118"/>
    </row>
    <row r="5">
      <c r="A5" s="158" t="s">
        <v>203</v>
      </c>
      <c r="B5" s="159">
        <f>Summary!B10+Summary!B25</f>
        <v>132546.38</v>
      </c>
      <c r="C5" s="159">
        <f>Summary!C10+Summary!C25</f>
        <v>146258.76</v>
      </c>
      <c r="D5" s="159">
        <f>Summary!D10+Summary!D25</f>
        <v>146701.24</v>
      </c>
      <c r="E5" s="159">
        <f>Summary!E10+Summary!E25</f>
        <v>97267.91</v>
      </c>
      <c r="F5" s="159">
        <f>Summary!F10+Summary!F25</f>
        <v>99876.6</v>
      </c>
      <c r="G5" s="159">
        <f>Summary!G10+Summary!G25</f>
        <v>84500.46</v>
      </c>
      <c r="H5" s="159">
        <f>Summary!H10+Summary!H25</f>
        <v>85058.37</v>
      </c>
      <c r="I5" s="159">
        <f>Summary!I10+Summary!I25</f>
        <v>82385.06</v>
      </c>
      <c r="J5" s="159">
        <f>Summary!J10+Summary!J25</f>
        <v>83286.42</v>
      </c>
      <c r="K5" s="159">
        <f>Summary!K10+Summary!K25</f>
        <v>69207.04</v>
      </c>
      <c r="L5" s="159">
        <f>Summary!L10+Summary!L25</f>
        <v>74159.65</v>
      </c>
      <c r="M5" s="159">
        <f>Summary!M10+Summary!M25</f>
        <v>80603.89</v>
      </c>
      <c r="N5" s="159">
        <f>Summary!N10+Summary!N25</f>
        <v>73186.61</v>
      </c>
      <c r="O5" s="159">
        <f>Summary!O10+Summary!O25</f>
        <v>85701.95</v>
      </c>
      <c r="P5" s="159">
        <f>Summary!P10+Summary!P25</f>
        <v>67964.45</v>
      </c>
      <c r="Q5" s="159">
        <f>Summary!Q10+Summary!Q25</f>
        <v>62261.1</v>
      </c>
      <c r="R5" s="159">
        <f>Summary!R10+Summary!R25</f>
        <v>61416.7</v>
      </c>
      <c r="S5" s="159">
        <f>Summary!S10+Summary!S25</f>
        <v>64755.25</v>
      </c>
      <c r="T5" s="159">
        <f>Summary!T10+Summary!T25</f>
        <v>69124.99</v>
      </c>
      <c r="U5" s="159">
        <f>Summary!U10+Summary!U25</f>
        <v>53034.06</v>
      </c>
      <c r="V5" s="159">
        <f>Summary!V10+Summary!V25</f>
        <v>42704.07</v>
      </c>
      <c r="W5" s="159">
        <f>Summary!W10+Summary!W25</f>
        <v>38589.84</v>
      </c>
      <c r="X5" s="159">
        <f>Summary!X10+Summary!X25</f>
        <v>46848.29</v>
      </c>
      <c r="Y5" s="159">
        <f>Summary!Y10+Summary!Y25</f>
        <v>46746.34</v>
      </c>
      <c r="Z5" s="159">
        <f>Summary!Z10+Summary!Z25</f>
        <v>51711.29</v>
      </c>
      <c r="AA5" s="159">
        <f>Summary!AA10+Summary!AA25</f>
        <v>52911.67</v>
      </c>
      <c r="AB5" s="159">
        <f>Summary!AB10+Summary!AB25</f>
        <v>40639.68</v>
      </c>
      <c r="AC5" s="159">
        <f>Summary!AC10+Summary!AC25</f>
        <v>45744.42</v>
      </c>
      <c r="AD5" s="159">
        <f>Summary!AD10+Summary!AD25</f>
        <v>39913.1</v>
      </c>
      <c r="AE5" s="159">
        <f>Summary!AE10+Summary!AE25</f>
        <v>42972.15</v>
      </c>
      <c r="AF5" s="159">
        <f>Summary!AF10+Summary!AF25</f>
        <v>38839.58</v>
      </c>
      <c r="AG5" s="125">
        <f t="shared" ref="AG5:AG7" si="1">SUM(B5:AF5)</f>
        <v>2206917.32</v>
      </c>
    </row>
    <row r="6" outlineLevel="1">
      <c r="A6" s="160" t="s">
        <v>204</v>
      </c>
      <c r="B6" s="161">
        <v>29485.61</v>
      </c>
      <c r="C6" s="161">
        <v>24511.84</v>
      </c>
      <c r="D6" s="161">
        <v>25173.96</v>
      </c>
      <c r="E6" s="161">
        <v>30367.82</v>
      </c>
      <c r="F6" s="161">
        <v>31799.77</v>
      </c>
      <c r="G6" s="161">
        <v>24082.55</v>
      </c>
      <c r="H6" s="161">
        <v>24621.17</v>
      </c>
      <c r="I6" s="161">
        <v>27110.02</v>
      </c>
      <c r="J6" s="161">
        <v>27116.1</v>
      </c>
      <c r="K6" s="161">
        <v>26159.97</v>
      </c>
      <c r="L6" s="161">
        <v>36501.67</v>
      </c>
      <c r="M6" s="161">
        <v>35241.49</v>
      </c>
      <c r="N6" s="161">
        <v>20682.52</v>
      </c>
      <c r="O6" s="161">
        <v>24504.2</v>
      </c>
      <c r="P6" s="161">
        <v>17303.63</v>
      </c>
      <c r="Q6" s="161">
        <v>15406.99</v>
      </c>
      <c r="R6" s="161">
        <v>21226.42</v>
      </c>
      <c r="S6" s="161">
        <v>30312.73</v>
      </c>
      <c r="T6" s="161">
        <v>28726.92</v>
      </c>
      <c r="U6" s="161">
        <v>25841.5</v>
      </c>
      <c r="V6" s="161">
        <v>27741.67</v>
      </c>
      <c r="W6" s="161">
        <v>29196.67</v>
      </c>
      <c r="X6" s="161">
        <v>39397.46</v>
      </c>
      <c r="Y6" s="161">
        <v>37662.0</v>
      </c>
      <c r="Z6" s="161">
        <v>37828.24</v>
      </c>
      <c r="AA6" s="161">
        <v>47102.89</v>
      </c>
      <c r="AB6" s="161">
        <v>35699.31</v>
      </c>
      <c r="AC6" s="161">
        <v>42729.55</v>
      </c>
      <c r="AD6" s="161">
        <v>37147.37</v>
      </c>
      <c r="AE6" s="161">
        <v>40358.76</v>
      </c>
      <c r="AF6" s="161">
        <v>35451.44</v>
      </c>
      <c r="AG6" s="125">
        <f t="shared" si="1"/>
        <v>936492.24</v>
      </c>
    </row>
    <row r="7">
      <c r="A7" s="162" t="s">
        <v>205</v>
      </c>
      <c r="B7" s="163">
        <f t="shared" ref="B7:AF7" si="2">SUM(B5)</f>
        <v>132546.38</v>
      </c>
      <c r="C7" s="163">
        <f t="shared" si="2"/>
        <v>146258.76</v>
      </c>
      <c r="D7" s="163">
        <f t="shared" si="2"/>
        <v>146701.24</v>
      </c>
      <c r="E7" s="163">
        <f t="shared" si="2"/>
        <v>97267.91</v>
      </c>
      <c r="F7" s="163">
        <f t="shared" si="2"/>
        <v>99876.6</v>
      </c>
      <c r="G7" s="163">
        <f t="shared" si="2"/>
        <v>84500.46</v>
      </c>
      <c r="H7" s="163">
        <f t="shared" si="2"/>
        <v>85058.37</v>
      </c>
      <c r="I7" s="163">
        <f t="shared" si="2"/>
        <v>82385.06</v>
      </c>
      <c r="J7" s="163">
        <f t="shared" si="2"/>
        <v>83286.42</v>
      </c>
      <c r="K7" s="163">
        <f t="shared" si="2"/>
        <v>69207.04</v>
      </c>
      <c r="L7" s="163">
        <f t="shared" si="2"/>
        <v>74159.65</v>
      </c>
      <c r="M7" s="163">
        <f t="shared" si="2"/>
        <v>80603.89</v>
      </c>
      <c r="N7" s="163">
        <f t="shared" si="2"/>
        <v>73186.61</v>
      </c>
      <c r="O7" s="163">
        <f t="shared" si="2"/>
        <v>85701.95</v>
      </c>
      <c r="P7" s="163">
        <f t="shared" si="2"/>
        <v>67964.45</v>
      </c>
      <c r="Q7" s="163">
        <f t="shared" si="2"/>
        <v>62261.1</v>
      </c>
      <c r="R7" s="163">
        <f t="shared" si="2"/>
        <v>61416.7</v>
      </c>
      <c r="S7" s="163">
        <f t="shared" si="2"/>
        <v>64755.25</v>
      </c>
      <c r="T7" s="163">
        <f t="shared" si="2"/>
        <v>69124.99</v>
      </c>
      <c r="U7" s="163">
        <f t="shared" si="2"/>
        <v>53034.06</v>
      </c>
      <c r="V7" s="163">
        <f t="shared" si="2"/>
        <v>42704.07</v>
      </c>
      <c r="W7" s="163">
        <f t="shared" si="2"/>
        <v>38589.84</v>
      </c>
      <c r="X7" s="163">
        <f t="shared" si="2"/>
        <v>46848.29</v>
      </c>
      <c r="Y7" s="163">
        <f t="shared" si="2"/>
        <v>46746.34</v>
      </c>
      <c r="Z7" s="163">
        <f t="shared" si="2"/>
        <v>51711.29</v>
      </c>
      <c r="AA7" s="163">
        <f t="shared" si="2"/>
        <v>52911.67</v>
      </c>
      <c r="AB7" s="163">
        <f t="shared" si="2"/>
        <v>40639.68</v>
      </c>
      <c r="AC7" s="163">
        <f t="shared" si="2"/>
        <v>45744.42</v>
      </c>
      <c r="AD7" s="163">
        <f t="shared" si="2"/>
        <v>39913.1</v>
      </c>
      <c r="AE7" s="163">
        <f t="shared" si="2"/>
        <v>42972.15</v>
      </c>
      <c r="AF7" s="163">
        <f t="shared" si="2"/>
        <v>38839.58</v>
      </c>
      <c r="AG7" s="125">
        <f t="shared" si="1"/>
        <v>2206917.32</v>
      </c>
    </row>
    <row r="8">
      <c r="A8" s="127"/>
      <c r="B8" s="120"/>
      <c r="C8" s="120"/>
      <c r="D8" s="120"/>
      <c r="E8" s="120"/>
      <c r="F8" s="120"/>
      <c r="G8" s="120"/>
      <c r="H8" s="120"/>
      <c r="I8" s="120"/>
      <c r="J8" s="120"/>
      <c r="K8" s="120"/>
      <c r="L8" s="120"/>
      <c r="M8" s="120"/>
      <c r="N8" s="120"/>
      <c r="O8" s="120"/>
      <c r="P8" s="120"/>
      <c r="Q8" s="120"/>
      <c r="R8" s="120"/>
      <c r="S8" s="120"/>
      <c r="T8" s="120"/>
      <c r="U8" s="120"/>
      <c r="V8" s="120"/>
      <c r="W8" s="120"/>
      <c r="X8" s="120"/>
      <c r="Y8" s="120"/>
      <c r="Z8" s="120"/>
      <c r="AA8" s="120"/>
      <c r="AB8" s="120"/>
      <c r="AC8" s="120"/>
      <c r="AD8" s="120"/>
      <c r="AE8" s="120"/>
      <c r="AF8" s="120"/>
      <c r="AG8" s="164"/>
    </row>
    <row r="9">
      <c r="A9" s="165" t="s">
        <v>181</v>
      </c>
      <c r="B9" s="120"/>
      <c r="C9" s="120"/>
      <c r="D9" s="120"/>
      <c r="E9" s="120"/>
      <c r="F9" s="120"/>
      <c r="G9" s="120"/>
      <c r="H9" s="120"/>
      <c r="I9" s="120"/>
      <c r="J9" s="120"/>
      <c r="K9" s="120"/>
      <c r="L9" s="120"/>
      <c r="M9" s="120"/>
      <c r="N9" s="120"/>
      <c r="O9" s="120"/>
      <c r="P9" s="120"/>
      <c r="Q9" s="120"/>
      <c r="R9" s="120"/>
      <c r="S9" s="120"/>
      <c r="T9" s="120"/>
      <c r="U9" s="120"/>
      <c r="V9" s="120"/>
      <c r="W9" s="120"/>
      <c r="X9" s="120"/>
      <c r="Y9" s="120"/>
      <c r="Z9" s="120"/>
      <c r="AA9" s="120"/>
      <c r="AB9" s="120"/>
      <c r="AC9" s="120"/>
      <c r="AD9" s="120"/>
      <c r="AE9" s="120"/>
      <c r="AF9" s="120"/>
      <c r="AG9" s="164"/>
    </row>
    <row r="10">
      <c r="A10" s="166" t="s">
        <v>206</v>
      </c>
      <c r="B10" s="167">
        <f>Summary!B83</f>
        <v>1379</v>
      </c>
      <c r="C10" s="167">
        <f>Summary!C83</f>
        <v>1547</v>
      </c>
      <c r="D10" s="167">
        <f>Summary!D83</f>
        <v>1538</v>
      </c>
      <c r="E10" s="167">
        <f>Summary!E83</f>
        <v>953</v>
      </c>
      <c r="F10" s="167">
        <f>Summary!F83</f>
        <v>1005</v>
      </c>
      <c r="G10" s="167">
        <f>Summary!G83</f>
        <v>825</v>
      </c>
      <c r="H10" s="167">
        <f>Summary!H83</f>
        <v>820</v>
      </c>
      <c r="I10" s="167">
        <f>Summary!I83</f>
        <v>766</v>
      </c>
      <c r="J10" s="167">
        <f>Summary!J83</f>
        <v>792</v>
      </c>
      <c r="K10" s="167">
        <f>Summary!K83</f>
        <v>675</v>
      </c>
      <c r="L10" s="167">
        <f>Summary!L83</f>
        <v>588</v>
      </c>
      <c r="M10" s="167">
        <f>Summary!M83</f>
        <v>701</v>
      </c>
      <c r="N10" s="167">
        <f>Summary!N83</f>
        <v>695</v>
      </c>
      <c r="O10" s="167">
        <f>Summary!O83</f>
        <v>818</v>
      </c>
      <c r="P10" s="167">
        <f>Summary!P83</f>
        <v>652</v>
      </c>
      <c r="Q10" s="167">
        <f>Summary!Q83</f>
        <v>620</v>
      </c>
      <c r="R10" s="167">
        <f>Summary!R83</f>
        <v>565</v>
      </c>
      <c r="S10" s="167">
        <f>Summary!S83</f>
        <v>537</v>
      </c>
      <c r="T10" s="167">
        <f>Summary!T83</f>
        <v>595</v>
      </c>
      <c r="U10" s="167">
        <f>Summary!U83</f>
        <v>437</v>
      </c>
      <c r="V10" s="167">
        <f>Summary!V83</f>
        <v>304</v>
      </c>
      <c r="W10" s="167">
        <f>Summary!W83</f>
        <v>250</v>
      </c>
      <c r="X10" s="167">
        <f>Summary!X83</f>
        <v>257</v>
      </c>
      <c r="Y10" s="167">
        <f>Summary!Y83</f>
        <v>266</v>
      </c>
      <c r="Z10" s="167">
        <f>Summary!Z83</f>
        <v>344</v>
      </c>
      <c r="AA10" s="167">
        <f>Summary!AA83</f>
        <v>300</v>
      </c>
      <c r="AB10" s="167">
        <f>Summary!AB83</f>
        <v>231</v>
      </c>
      <c r="AC10" s="167">
        <f>Summary!AC83</f>
        <v>240</v>
      </c>
      <c r="AD10" s="167">
        <f>Summary!AD83</f>
        <v>213</v>
      </c>
      <c r="AE10" s="167">
        <f>Summary!AE83</f>
        <v>217</v>
      </c>
      <c r="AF10" s="167">
        <f>Summary!AF83</f>
        <v>203</v>
      </c>
      <c r="AG10" s="125">
        <f t="shared" ref="AG10:AG12" si="3">SUM(B10:AF10)</f>
        <v>19333</v>
      </c>
    </row>
    <row r="11" outlineLevel="1">
      <c r="A11" s="160" t="s">
        <v>207</v>
      </c>
      <c r="B11" s="168">
        <v>251.0</v>
      </c>
      <c r="C11" s="168">
        <v>211.0</v>
      </c>
      <c r="D11" s="168">
        <v>205.0</v>
      </c>
      <c r="E11" s="168">
        <v>218.0</v>
      </c>
      <c r="F11" s="168">
        <v>261.0</v>
      </c>
      <c r="G11" s="168">
        <v>163.0</v>
      </c>
      <c r="H11" s="168">
        <v>158.0</v>
      </c>
      <c r="I11" s="168">
        <v>159.0</v>
      </c>
      <c r="J11" s="168">
        <v>174.0</v>
      </c>
      <c r="K11" s="168">
        <v>200.0</v>
      </c>
      <c r="L11" s="168">
        <v>171.0</v>
      </c>
      <c r="M11" s="168">
        <v>206.0</v>
      </c>
      <c r="N11" s="168">
        <v>123.0</v>
      </c>
      <c r="O11" s="168">
        <v>145.0</v>
      </c>
      <c r="P11" s="168">
        <v>92.0</v>
      </c>
      <c r="Q11" s="168">
        <v>101.0</v>
      </c>
      <c r="R11" s="168">
        <v>118.0</v>
      </c>
      <c r="S11" s="168">
        <v>158.0</v>
      </c>
      <c r="T11" s="168">
        <v>158.0</v>
      </c>
      <c r="U11" s="168">
        <v>136.0</v>
      </c>
      <c r="V11" s="168">
        <v>136.0</v>
      </c>
      <c r="W11" s="168">
        <v>142.0</v>
      </c>
      <c r="X11" s="168">
        <v>175.0</v>
      </c>
      <c r="Y11" s="168">
        <v>162.0</v>
      </c>
      <c r="Z11" s="168">
        <v>183.0</v>
      </c>
      <c r="AA11" s="168">
        <v>232.0</v>
      </c>
      <c r="AB11" s="168">
        <v>173.0</v>
      </c>
      <c r="AC11" s="168">
        <v>202.0</v>
      </c>
      <c r="AD11" s="168">
        <v>178.0</v>
      </c>
      <c r="AE11" s="168">
        <v>184.0</v>
      </c>
      <c r="AF11" s="168">
        <v>159.0</v>
      </c>
      <c r="AG11" s="125">
        <f t="shared" si="3"/>
        <v>5334</v>
      </c>
    </row>
    <row r="12">
      <c r="A12" s="169" t="s">
        <v>205</v>
      </c>
      <c r="B12" s="170">
        <f t="shared" ref="B12:AF12" si="4">SUM(B10)</f>
        <v>1379</v>
      </c>
      <c r="C12" s="170">
        <f t="shared" si="4"/>
        <v>1547</v>
      </c>
      <c r="D12" s="170">
        <f t="shared" si="4"/>
        <v>1538</v>
      </c>
      <c r="E12" s="170">
        <f t="shared" si="4"/>
        <v>953</v>
      </c>
      <c r="F12" s="170">
        <f t="shared" si="4"/>
        <v>1005</v>
      </c>
      <c r="G12" s="170">
        <f t="shared" si="4"/>
        <v>825</v>
      </c>
      <c r="H12" s="170">
        <f t="shared" si="4"/>
        <v>820</v>
      </c>
      <c r="I12" s="170">
        <f t="shared" si="4"/>
        <v>766</v>
      </c>
      <c r="J12" s="170">
        <f t="shared" si="4"/>
        <v>792</v>
      </c>
      <c r="K12" s="170">
        <f t="shared" si="4"/>
        <v>675</v>
      </c>
      <c r="L12" s="170">
        <f t="shared" si="4"/>
        <v>588</v>
      </c>
      <c r="M12" s="170">
        <f t="shared" si="4"/>
        <v>701</v>
      </c>
      <c r="N12" s="170">
        <f t="shared" si="4"/>
        <v>695</v>
      </c>
      <c r="O12" s="170">
        <f t="shared" si="4"/>
        <v>818</v>
      </c>
      <c r="P12" s="170">
        <f t="shared" si="4"/>
        <v>652</v>
      </c>
      <c r="Q12" s="170">
        <f t="shared" si="4"/>
        <v>620</v>
      </c>
      <c r="R12" s="170">
        <f t="shared" si="4"/>
        <v>565</v>
      </c>
      <c r="S12" s="170">
        <f t="shared" si="4"/>
        <v>537</v>
      </c>
      <c r="T12" s="170">
        <f t="shared" si="4"/>
        <v>595</v>
      </c>
      <c r="U12" s="170">
        <f t="shared" si="4"/>
        <v>437</v>
      </c>
      <c r="V12" s="170">
        <f t="shared" si="4"/>
        <v>304</v>
      </c>
      <c r="W12" s="170">
        <f t="shared" si="4"/>
        <v>250</v>
      </c>
      <c r="X12" s="170">
        <f t="shared" si="4"/>
        <v>257</v>
      </c>
      <c r="Y12" s="170">
        <f t="shared" si="4"/>
        <v>266</v>
      </c>
      <c r="Z12" s="170">
        <f t="shared" si="4"/>
        <v>344</v>
      </c>
      <c r="AA12" s="170">
        <f t="shared" si="4"/>
        <v>300</v>
      </c>
      <c r="AB12" s="170">
        <f t="shared" si="4"/>
        <v>231</v>
      </c>
      <c r="AC12" s="170">
        <f t="shared" si="4"/>
        <v>240</v>
      </c>
      <c r="AD12" s="170">
        <f t="shared" si="4"/>
        <v>213</v>
      </c>
      <c r="AE12" s="170">
        <f t="shared" si="4"/>
        <v>217</v>
      </c>
      <c r="AF12" s="170">
        <f t="shared" si="4"/>
        <v>203</v>
      </c>
      <c r="AG12" s="125">
        <f t="shared" si="3"/>
        <v>19333</v>
      </c>
    </row>
    <row r="13">
      <c r="A13" s="127"/>
      <c r="B13" s="120"/>
      <c r="C13" s="120"/>
      <c r="D13" s="120"/>
      <c r="E13" s="120"/>
      <c r="F13" s="120"/>
      <c r="G13" s="120"/>
      <c r="H13" s="120"/>
      <c r="I13" s="120"/>
      <c r="J13" s="120"/>
      <c r="K13" s="120"/>
      <c r="L13" s="120"/>
      <c r="M13" s="120"/>
      <c r="N13" s="120"/>
      <c r="O13" s="120"/>
      <c r="P13" s="120"/>
      <c r="Q13" s="120"/>
      <c r="R13" s="120"/>
      <c r="S13" s="120"/>
      <c r="T13" s="120"/>
      <c r="U13" s="120"/>
      <c r="V13" s="120"/>
      <c r="W13" s="120"/>
      <c r="X13" s="120"/>
      <c r="Y13" s="120"/>
      <c r="Z13" s="120"/>
      <c r="AA13" s="120"/>
      <c r="AB13" s="120"/>
      <c r="AC13" s="120"/>
      <c r="AD13" s="120"/>
      <c r="AE13" s="120"/>
      <c r="AF13" s="120"/>
      <c r="AG13" s="164"/>
    </row>
    <row r="14">
      <c r="A14" s="171" t="s">
        <v>208</v>
      </c>
      <c r="B14" s="172"/>
      <c r="C14" s="172"/>
      <c r="D14" s="172"/>
      <c r="E14" s="172"/>
      <c r="F14" s="172"/>
      <c r="G14" s="172"/>
      <c r="H14" s="172"/>
      <c r="I14" s="172"/>
      <c r="J14" s="172"/>
      <c r="K14" s="172"/>
      <c r="L14" s="172"/>
      <c r="M14" s="172"/>
      <c r="N14" s="172"/>
      <c r="O14" s="172"/>
      <c r="P14" s="172"/>
      <c r="Q14" s="172"/>
      <c r="R14" s="172"/>
      <c r="S14" s="172"/>
      <c r="T14" s="172"/>
      <c r="U14" s="172"/>
      <c r="V14" s="172"/>
      <c r="W14" s="172"/>
      <c r="X14" s="172"/>
      <c r="Y14" s="172"/>
      <c r="Z14" s="172"/>
      <c r="AA14" s="172"/>
      <c r="AB14" s="172"/>
      <c r="AC14" s="172"/>
      <c r="AD14" s="172"/>
      <c r="AE14" s="172"/>
      <c r="AF14" s="172"/>
      <c r="AG14" s="164"/>
    </row>
    <row r="15">
      <c r="A15" s="173" t="s">
        <v>29</v>
      </c>
      <c r="B15" s="174">
        <f>Summary!B11</f>
        <v>12382.12</v>
      </c>
      <c r="C15" s="174">
        <f>Summary!C11</f>
        <v>11605</v>
      </c>
      <c r="D15" s="174">
        <f>Summary!D11</f>
        <v>12358.05</v>
      </c>
      <c r="E15" s="174">
        <f>Summary!E11</f>
        <v>17039.5</v>
      </c>
      <c r="F15" s="174">
        <f>Summary!F11</f>
        <v>16960.2</v>
      </c>
      <c r="G15" s="174">
        <f>Summary!G11</f>
        <v>14331.3</v>
      </c>
      <c r="H15" s="174">
        <f>Summary!H11</f>
        <v>15021</v>
      </c>
      <c r="I15" s="174">
        <f>Summary!I11</f>
        <v>17465.6</v>
      </c>
      <c r="J15" s="174">
        <f>Summary!J11</f>
        <v>15843.6</v>
      </c>
      <c r="K15" s="174">
        <f>Summary!K11</f>
        <v>15047.7</v>
      </c>
      <c r="L15" s="174">
        <f>Summary!L11</f>
        <v>25198.6</v>
      </c>
      <c r="M15" s="174">
        <f>Summary!M11</f>
        <v>21421.2</v>
      </c>
      <c r="N15" s="174">
        <f>Summary!N11</f>
        <v>13093.4</v>
      </c>
      <c r="O15" s="174">
        <f>Summary!O11</f>
        <v>15569</v>
      </c>
      <c r="P15" s="174">
        <f>Summary!P11</f>
        <v>11748.6</v>
      </c>
      <c r="Q15" s="174">
        <f>Summary!Q11</f>
        <v>9660.4</v>
      </c>
      <c r="R15" s="174">
        <f>Summary!R11</f>
        <v>14207.3</v>
      </c>
      <c r="S15" s="174">
        <f>Summary!S11</f>
        <v>20091.2</v>
      </c>
      <c r="T15" s="174">
        <f>Summary!T11</f>
        <v>18290.8</v>
      </c>
      <c r="U15" s="174">
        <f>Summary!U11</f>
        <v>17758.2</v>
      </c>
      <c r="V15" s="174">
        <f>Summary!V11</f>
        <v>19615.8</v>
      </c>
      <c r="W15" s="174">
        <f>Summary!W11</f>
        <v>19700.65</v>
      </c>
      <c r="X15" s="174">
        <f>Summary!X11</f>
        <v>26633.35</v>
      </c>
      <c r="Y15" s="174">
        <f>Summary!Y11</f>
        <v>24376.1</v>
      </c>
      <c r="Z15" s="174">
        <f>Summary!Z11</f>
        <v>23492.55</v>
      </c>
      <c r="AA15" s="174">
        <f>Summary!AA11</f>
        <v>29612</v>
      </c>
      <c r="AB15" s="174">
        <f>Summary!AB11</f>
        <v>24275.15</v>
      </c>
      <c r="AC15" s="174">
        <f>Summary!AC11</f>
        <v>30845.5</v>
      </c>
      <c r="AD15" s="174">
        <f>Summary!AD11</f>
        <v>26298.85</v>
      </c>
      <c r="AE15" s="174">
        <f>Summary!AE11</f>
        <v>29790.65</v>
      </c>
      <c r="AF15" s="174">
        <f>Summary!AF11</f>
        <v>26643.65</v>
      </c>
      <c r="AG15" s="125">
        <f t="shared" ref="AG15:AG22" si="5">SUM(B15:AF15)</f>
        <v>596377.02</v>
      </c>
    </row>
    <row r="16">
      <c r="A16" s="173" t="s">
        <v>30</v>
      </c>
      <c r="B16" s="174">
        <f>Summary!B12</f>
        <v>11484.08</v>
      </c>
      <c r="C16" s="174">
        <f>Summary!C12</f>
        <v>8466.2</v>
      </c>
      <c r="D16" s="174">
        <f>Summary!D12</f>
        <v>8023.15</v>
      </c>
      <c r="E16" s="174">
        <f>Summary!E12</f>
        <v>7842.2</v>
      </c>
      <c r="F16" s="174">
        <f>Summary!F12</f>
        <v>9018.4</v>
      </c>
      <c r="G16" s="174">
        <f>Summary!G12</f>
        <v>5711.4</v>
      </c>
      <c r="H16" s="174">
        <f>Summary!H12</f>
        <v>5676</v>
      </c>
      <c r="I16" s="174">
        <f>Summary!I12</f>
        <v>5167.6</v>
      </c>
      <c r="J16" s="174">
        <f>Summary!J12</f>
        <v>6817.4</v>
      </c>
      <c r="K16" s="174">
        <f>Summary!K12</f>
        <v>6827.9</v>
      </c>
      <c r="L16" s="174">
        <f>Summary!L12</f>
        <v>5878.7</v>
      </c>
      <c r="M16" s="174">
        <f>Summary!M12</f>
        <v>8233.4</v>
      </c>
      <c r="N16" s="174">
        <f>Summary!N12</f>
        <v>4279.4</v>
      </c>
      <c r="O16" s="174">
        <f>Summary!O12</f>
        <v>5128.8</v>
      </c>
      <c r="P16" s="174">
        <f>Summary!P12</f>
        <v>2789</v>
      </c>
      <c r="Q16" s="174">
        <f>Summary!Q12</f>
        <v>3011.45</v>
      </c>
      <c r="R16" s="174">
        <f>Summary!R12</f>
        <v>3294.1</v>
      </c>
      <c r="S16" s="174">
        <f>Summary!S12</f>
        <v>5084.2</v>
      </c>
      <c r="T16" s="174">
        <f>Summary!T12</f>
        <v>5376.3</v>
      </c>
      <c r="U16" s="174">
        <f>Summary!U12</f>
        <v>3963.2</v>
      </c>
      <c r="V16" s="174">
        <f>Summary!V12</f>
        <v>3463.4</v>
      </c>
      <c r="W16" s="174">
        <f>Summary!W12</f>
        <v>4752.1</v>
      </c>
      <c r="X16" s="174">
        <f>Summary!X12</f>
        <v>6272.2</v>
      </c>
      <c r="Y16" s="174">
        <f>Summary!Y12</f>
        <v>7388</v>
      </c>
      <c r="Z16" s="174">
        <f>Summary!Z12</f>
        <v>8210.3</v>
      </c>
      <c r="AA16" s="174">
        <f>Summary!AA12</f>
        <v>9821.9</v>
      </c>
      <c r="AB16" s="174">
        <f>Summary!AB12</f>
        <v>5451</v>
      </c>
      <c r="AC16" s="174">
        <f>Summary!AC12</f>
        <v>4807.1</v>
      </c>
      <c r="AD16" s="174">
        <f>Summary!AD12</f>
        <v>4501</v>
      </c>
      <c r="AE16" s="174">
        <f>Summary!AE12</f>
        <v>3853.8</v>
      </c>
      <c r="AF16" s="174">
        <f>Summary!AF12</f>
        <v>3031</v>
      </c>
      <c r="AG16" s="125">
        <f t="shared" si="5"/>
        <v>183624.68</v>
      </c>
    </row>
    <row r="17">
      <c r="A17" s="173" t="s">
        <v>31</v>
      </c>
      <c r="B17" s="174">
        <f>Summary!B13</f>
        <v>0</v>
      </c>
      <c r="C17" s="174">
        <f>Summary!C13</f>
        <v>0</v>
      </c>
      <c r="D17" s="174">
        <f>Summary!D13</f>
        <v>0</v>
      </c>
      <c r="E17" s="174">
        <f>Summary!E13</f>
        <v>0</v>
      </c>
      <c r="F17" s="174">
        <f>Summary!F13</f>
        <v>0</v>
      </c>
      <c r="G17" s="174">
        <f>Summary!G13</f>
        <v>0</v>
      </c>
      <c r="H17" s="174">
        <f>Summary!H13</f>
        <v>0</v>
      </c>
      <c r="I17" s="174">
        <f>Summary!I13</f>
        <v>0</v>
      </c>
      <c r="J17" s="174">
        <f>Summary!J13</f>
        <v>0</v>
      </c>
      <c r="K17" s="174">
        <f>Summary!K13</f>
        <v>39.99</v>
      </c>
      <c r="L17" s="174">
        <f>Summary!L13</f>
        <v>0</v>
      </c>
      <c r="M17" s="174">
        <f>Summary!M13</f>
        <v>0</v>
      </c>
      <c r="N17" s="174">
        <f>Summary!N13</f>
        <v>39.99</v>
      </c>
      <c r="O17" s="174">
        <f>Summary!O13</f>
        <v>0</v>
      </c>
      <c r="P17" s="174">
        <f>Summary!P13</f>
        <v>0</v>
      </c>
      <c r="Q17" s="174">
        <f>Summary!Q13</f>
        <v>0</v>
      </c>
      <c r="R17" s="174">
        <f>Summary!R13</f>
        <v>0</v>
      </c>
      <c r="S17" s="174">
        <f>Summary!S13</f>
        <v>39.99</v>
      </c>
      <c r="T17" s="174">
        <f>Summary!T13</f>
        <v>109.96</v>
      </c>
      <c r="U17" s="174">
        <f>Summary!U13</f>
        <v>0</v>
      </c>
      <c r="V17" s="174">
        <f>Summary!V13</f>
        <v>0</v>
      </c>
      <c r="W17" s="174">
        <f>Summary!W13</f>
        <v>0</v>
      </c>
      <c r="X17" s="174">
        <f>Summary!X13</f>
        <v>29.99</v>
      </c>
      <c r="Y17" s="174">
        <f>Summary!Y13</f>
        <v>39.99</v>
      </c>
      <c r="Z17" s="174">
        <f>Summary!Z13</f>
        <v>0</v>
      </c>
      <c r="AA17" s="174">
        <f>Summary!AA13</f>
        <v>0</v>
      </c>
      <c r="AB17" s="174">
        <f>Summary!AB13</f>
        <v>0</v>
      </c>
      <c r="AC17" s="174">
        <f>Summary!AC13</f>
        <v>0</v>
      </c>
      <c r="AD17" s="174">
        <f>Summary!AD13</f>
        <v>0</v>
      </c>
      <c r="AE17" s="174">
        <f>Summary!AE13</f>
        <v>0</v>
      </c>
      <c r="AF17" s="174">
        <f>Summary!AF13</f>
        <v>0</v>
      </c>
      <c r="AG17" s="125">
        <f t="shared" si="5"/>
        <v>299.91</v>
      </c>
    </row>
    <row r="18">
      <c r="A18" s="173" t="s">
        <v>32</v>
      </c>
      <c r="B18" s="174">
        <f>Summary!B14</f>
        <v>657</v>
      </c>
      <c r="C18" s="174">
        <f>Summary!C14</f>
        <v>454.4</v>
      </c>
      <c r="D18" s="174">
        <f>Summary!D14</f>
        <v>756.5</v>
      </c>
      <c r="E18" s="174">
        <f>Summary!E14</f>
        <v>596.9</v>
      </c>
      <c r="F18" s="174">
        <f>Summary!F14</f>
        <v>586.1</v>
      </c>
      <c r="G18" s="174">
        <f>Summary!G14</f>
        <v>335.6</v>
      </c>
      <c r="H18" s="174">
        <f>Summary!H14</f>
        <v>409.5</v>
      </c>
      <c r="I18" s="174">
        <f>Summary!I14</f>
        <v>331.8</v>
      </c>
      <c r="J18" s="174">
        <f>Summary!J14</f>
        <v>766.4</v>
      </c>
      <c r="K18" s="174">
        <f>Summary!K14</f>
        <v>549.2</v>
      </c>
      <c r="L18" s="174">
        <f>Summary!L14</f>
        <v>564.2</v>
      </c>
      <c r="M18" s="174">
        <f>Summary!M14</f>
        <v>497.5</v>
      </c>
      <c r="N18" s="174">
        <f>Summary!N14</f>
        <v>285.2</v>
      </c>
      <c r="O18" s="174">
        <f>Summary!O14</f>
        <v>499.3</v>
      </c>
      <c r="P18" s="174">
        <f>Summary!P14</f>
        <v>646.1</v>
      </c>
      <c r="Q18" s="174">
        <f>Summary!Q14</f>
        <v>589</v>
      </c>
      <c r="R18" s="174">
        <f>Summary!R14</f>
        <v>606</v>
      </c>
      <c r="S18" s="174">
        <f>Summary!S14</f>
        <v>566.3</v>
      </c>
      <c r="T18" s="174">
        <f>Summary!T14</f>
        <v>336.9</v>
      </c>
      <c r="U18" s="174">
        <f>Summary!U14</f>
        <v>340.9</v>
      </c>
      <c r="V18" s="174">
        <f>Summary!V14</f>
        <v>505.3</v>
      </c>
      <c r="W18" s="174">
        <f>Summary!W14</f>
        <v>269.1</v>
      </c>
      <c r="X18" s="174">
        <f>Summary!X14</f>
        <v>330</v>
      </c>
      <c r="Y18" s="174">
        <f>Summary!Y14</f>
        <v>421.5</v>
      </c>
      <c r="Z18" s="174">
        <f>Summary!Z14</f>
        <v>501.5</v>
      </c>
      <c r="AA18" s="174">
        <f>Summary!AA14</f>
        <v>466.6</v>
      </c>
      <c r="AB18" s="174">
        <f>Summary!AB14</f>
        <v>508.1</v>
      </c>
      <c r="AC18" s="174">
        <f>Summary!AC14</f>
        <v>316.9</v>
      </c>
      <c r="AD18" s="174">
        <f>Summary!AD14</f>
        <v>440.6</v>
      </c>
      <c r="AE18" s="174">
        <f>Summary!AE14</f>
        <v>354.9</v>
      </c>
      <c r="AF18" s="174">
        <f>Summary!AF14</f>
        <v>432.6</v>
      </c>
      <c r="AG18" s="125">
        <f t="shared" si="5"/>
        <v>14921.9</v>
      </c>
    </row>
    <row r="19">
      <c r="A19" s="173" t="s">
        <v>209</v>
      </c>
      <c r="B19" s="174">
        <f>Summary!B25</f>
        <v>100033.13</v>
      </c>
      <c r="C19" s="174">
        <f>Summary!C25</f>
        <v>118465.39</v>
      </c>
      <c r="D19" s="174">
        <f>Summary!D25</f>
        <v>117907.14</v>
      </c>
      <c r="E19" s="174">
        <f>Summary!E25</f>
        <v>65256.05</v>
      </c>
      <c r="F19" s="174">
        <f>Summary!F25</f>
        <v>66072.06</v>
      </c>
      <c r="G19" s="174">
        <f>Summary!G25</f>
        <v>58560.98</v>
      </c>
      <c r="H19" s="174">
        <f>Summary!H25</f>
        <v>58317.96</v>
      </c>
      <c r="I19" s="174">
        <f>Summary!I25</f>
        <v>53727.14</v>
      </c>
      <c r="J19" s="174">
        <f>Summary!J25</f>
        <v>54178.9</v>
      </c>
      <c r="K19" s="174">
        <f>Summary!K25</f>
        <v>41571.93</v>
      </c>
      <c r="L19" s="174">
        <f>Summary!L25</f>
        <v>36487.14</v>
      </c>
      <c r="M19" s="174">
        <f>Summary!M25</f>
        <v>44013.65</v>
      </c>
      <c r="N19" s="174">
        <f>Summary!N25</f>
        <v>51106.81</v>
      </c>
      <c r="O19" s="174">
        <f>Summary!O25</f>
        <v>59033.86</v>
      </c>
      <c r="P19" s="174">
        <f>Summary!P25</f>
        <v>48894.56</v>
      </c>
      <c r="Q19" s="174">
        <f>Summary!Q25</f>
        <v>45313.83</v>
      </c>
      <c r="R19" s="174">
        <f>Summary!R25</f>
        <v>38832.72</v>
      </c>
      <c r="S19" s="174">
        <f>Summary!S25</f>
        <v>33186.35</v>
      </c>
      <c r="T19" s="174">
        <f>Summary!T25</f>
        <v>39257.71</v>
      </c>
      <c r="U19" s="174">
        <f>Summary!U25</f>
        <v>26192.68</v>
      </c>
      <c r="V19" s="174">
        <f>Summary!V25</f>
        <v>14413.74</v>
      </c>
      <c r="W19" s="174">
        <f>Summary!W25</f>
        <v>9013.77</v>
      </c>
      <c r="X19" s="174">
        <f>Summary!X25</f>
        <v>7115.38</v>
      </c>
      <c r="Y19" s="174">
        <f>Summary!Y25</f>
        <v>8639.03</v>
      </c>
      <c r="Z19" s="174">
        <f>Summary!Z25</f>
        <v>13258.44</v>
      </c>
      <c r="AA19" s="174">
        <f>Summary!AA25</f>
        <v>5567.19</v>
      </c>
      <c r="AB19" s="174">
        <f>Summary!AB25</f>
        <v>4499.49</v>
      </c>
      <c r="AC19" s="174">
        <f>Summary!AC25</f>
        <v>2689.69</v>
      </c>
      <c r="AD19" s="174">
        <f>Summary!AD25</f>
        <v>2535.45</v>
      </c>
      <c r="AE19" s="174">
        <f>Summary!AE25</f>
        <v>2376.81</v>
      </c>
      <c r="AF19" s="174">
        <f>Summary!AF25</f>
        <v>2977.07</v>
      </c>
      <c r="AG19" s="125">
        <f t="shared" si="5"/>
        <v>1229496.05</v>
      </c>
    </row>
    <row r="20">
      <c r="A20" s="173" t="s">
        <v>33</v>
      </c>
      <c r="B20" s="174">
        <f>Summary!B15</f>
        <v>4928.35</v>
      </c>
      <c r="C20" s="174">
        <f>Summary!C15</f>
        <v>4728.89</v>
      </c>
      <c r="D20" s="174">
        <f>Summary!D15</f>
        <v>5167.52</v>
      </c>
      <c r="E20" s="174">
        <f>Summary!E15</f>
        <v>3607.16</v>
      </c>
      <c r="F20" s="174">
        <f>Summary!F15</f>
        <v>3951.86</v>
      </c>
      <c r="G20" s="174">
        <f>Summary!G15</f>
        <v>3241.54</v>
      </c>
      <c r="H20" s="174">
        <f>Summary!H15</f>
        <v>3330.51</v>
      </c>
      <c r="I20" s="174">
        <f>Summary!I15</f>
        <v>3154.94</v>
      </c>
      <c r="J20" s="174">
        <f>Summary!J15</f>
        <v>3108.9</v>
      </c>
      <c r="K20" s="174">
        <f>Summary!K15</f>
        <v>2659.86</v>
      </c>
      <c r="L20" s="174">
        <f>Summary!L15</f>
        <v>2968.59</v>
      </c>
      <c r="M20" s="174">
        <f>Summary!M15</f>
        <v>3272.94</v>
      </c>
      <c r="N20" s="174">
        <f>Summary!N15</f>
        <v>2470.75</v>
      </c>
      <c r="O20" s="174">
        <f>Summary!O15</f>
        <v>3150.53</v>
      </c>
      <c r="P20" s="174">
        <f>Summary!P15</f>
        <v>2324.83</v>
      </c>
      <c r="Q20" s="174">
        <f>Summary!Q15</f>
        <v>2192.58</v>
      </c>
      <c r="R20" s="174">
        <f>Summary!R15</f>
        <v>2529.88</v>
      </c>
      <c r="S20" s="174">
        <f>Summary!S15</f>
        <v>2944.25</v>
      </c>
      <c r="T20" s="174">
        <f>Summary!T15</f>
        <v>3115.64</v>
      </c>
      <c r="U20" s="174">
        <f>Summary!U15</f>
        <v>2330.51</v>
      </c>
      <c r="V20" s="174">
        <f>Summary!V15</f>
        <v>2248.45</v>
      </c>
      <c r="W20" s="174">
        <f>Summary!W15</f>
        <v>2185.37</v>
      </c>
      <c r="X20" s="174">
        <f>Summary!X15</f>
        <v>2894.57</v>
      </c>
      <c r="Y20" s="174">
        <f>Summary!Y15</f>
        <v>2533.08</v>
      </c>
      <c r="Z20" s="174">
        <f>Summary!Z15</f>
        <v>2792.62</v>
      </c>
      <c r="AA20" s="174">
        <f>Summary!AA15</f>
        <v>3116.51</v>
      </c>
      <c r="AB20" s="174">
        <f>Summary!AB15</f>
        <v>2429.6</v>
      </c>
      <c r="AC20" s="174">
        <f>Summary!AC15</f>
        <v>2855.81</v>
      </c>
      <c r="AD20" s="174">
        <f>Summary!AD15</f>
        <v>2474.51</v>
      </c>
      <c r="AE20" s="174">
        <f>Summary!AE15</f>
        <v>2606.27</v>
      </c>
      <c r="AF20" s="174">
        <f>Summary!AF15</f>
        <v>2286.52</v>
      </c>
      <c r="AG20" s="125">
        <f t="shared" si="5"/>
        <v>93603.34</v>
      </c>
    </row>
    <row r="21">
      <c r="A21" s="173" t="s">
        <v>34</v>
      </c>
      <c r="B21" s="174">
        <f>Summary!B16</f>
        <v>3061.7</v>
      </c>
      <c r="C21" s="174">
        <f>Summary!C16</f>
        <v>2538.88</v>
      </c>
      <c r="D21" s="174">
        <f>Summary!D16</f>
        <v>2488.88</v>
      </c>
      <c r="E21" s="174">
        <f>Summary!E16</f>
        <v>2926.1</v>
      </c>
      <c r="F21" s="174">
        <f>Summary!F16</f>
        <v>3287.98</v>
      </c>
      <c r="G21" s="174">
        <f>Summary!G16</f>
        <v>2319.64</v>
      </c>
      <c r="H21" s="174">
        <f>Summary!H16</f>
        <v>2303.4</v>
      </c>
      <c r="I21" s="174">
        <f>Summary!I16</f>
        <v>2537.98</v>
      </c>
      <c r="J21" s="174">
        <f>Summary!J16</f>
        <v>2571.22</v>
      </c>
      <c r="K21" s="174">
        <f>Summary!K16</f>
        <v>2510.46</v>
      </c>
      <c r="L21" s="174">
        <f>Summary!L16</f>
        <v>3062.42</v>
      </c>
      <c r="M21" s="174">
        <f>Summary!M16</f>
        <v>3165.2</v>
      </c>
      <c r="N21" s="174">
        <f>Summary!N16</f>
        <v>1911.06</v>
      </c>
      <c r="O21" s="174">
        <f>Summary!O16</f>
        <v>2320.46</v>
      </c>
      <c r="P21" s="174">
        <f>Summary!P16</f>
        <v>1561.36</v>
      </c>
      <c r="Q21" s="174">
        <f>Summary!Q16</f>
        <v>1493.84</v>
      </c>
      <c r="R21" s="174">
        <f>Summary!R16</f>
        <v>1946.7</v>
      </c>
      <c r="S21" s="174">
        <f>Summary!S16</f>
        <v>2842.96</v>
      </c>
      <c r="T21" s="174">
        <f>Summary!T16</f>
        <v>2637.68</v>
      </c>
      <c r="U21" s="174">
        <f>Summary!U16</f>
        <v>2448.57</v>
      </c>
      <c r="V21" s="174">
        <f>Summary!V16</f>
        <v>2457.38</v>
      </c>
      <c r="W21" s="174">
        <f>Summary!W16</f>
        <v>2668.85</v>
      </c>
      <c r="X21" s="174">
        <f>Summary!X16</f>
        <v>3572.8</v>
      </c>
      <c r="Y21" s="174">
        <f>Summary!Y16</f>
        <v>3348.64</v>
      </c>
      <c r="Z21" s="174">
        <f>Summary!Z16</f>
        <v>3455.88</v>
      </c>
      <c r="AA21" s="174">
        <f>Summary!AA16</f>
        <v>4327.47</v>
      </c>
      <c r="AB21" s="174">
        <f>Summary!AB16</f>
        <v>3476.34</v>
      </c>
      <c r="AC21" s="174">
        <f>Summary!AC16</f>
        <v>4229.42</v>
      </c>
      <c r="AD21" s="174">
        <f>Summary!AD16</f>
        <v>3662.69</v>
      </c>
      <c r="AE21" s="174">
        <f>Summary!AE16</f>
        <v>3989.72</v>
      </c>
      <c r="AF21" s="174">
        <f>Summary!AF16</f>
        <v>3468.74</v>
      </c>
      <c r="AG21" s="125">
        <f t="shared" si="5"/>
        <v>88594.42</v>
      </c>
    </row>
    <row r="22">
      <c r="A22" s="175" t="s">
        <v>205</v>
      </c>
      <c r="B22" s="176">
        <f t="shared" ref="B22:AF22" si="6">SUM(B15:B21)</f>
        <v>132546.38</v>
      </c>
      <c r="C22" s="176">
        <f t="shared" si="6"/>
        <v>146258.76</v>
      </c>
      <c r="D22" s="176">
        <f t="shared" si="6"/>
        <v>146701.24</v>
      </c>
      <c r="E22" s="176">
        <f t="shared" si="6"/>
        <v>97267.91</v>
      </c>
      <c r="F22" s="176">
        <f t="shared" si="6"/>
        <v>99876.6</v>
      </c>
      <c r="G22" s="176">
        <f t="shared" si="6"/>
        <v>84500.46</v>
      </c>
      <c r="H22" s="176">
        <f t="shared" si="6"/>
        <v>85058.37</v>
      </c>
      <c r="I22" s="176">
        <f t="shared" si="6"/>
        <v>82385.06</v>
      </c>
      <c r="J22" s="176">
        <f t="shared" si="6"/>
        <v>83286.42</v>
      </c>
      <c r="K22" s="176">
        <f t="shared" si="6"/>
        <v>69207.04</v>
      </c>
      <c r="L22" s="176">
        <f t="shared" si="6"/>
        <v>74159.65</v>
      </c>
      <c r="M22" s="176">
        <f t="shared" si="6"/>
        <v>80603.89</v>
      </c>
      <c r="N22" s="176">
        <f t="shared" si="6"/>
        <v>73186.61</v>
      </c>
      <c r="O22" s="176">
        <f t="shared" si="6"/>
        <v>85701.95</v>
      </c>
      <c r="P22" s="176">
        <f t="shared" si="6"/>
        <v>67964.45</v>
      </c>
      <c r="Q22" s="176">
        <f t="shared" si="6"/>
        <v>62261.1</v>
      </c>
      <c r="R22" s="176">
        <f t="shared" si="6"/>
        <v>61416.7</v>
      </c>
      <c r="S22" s="176">
        <f t="shared" si="6"/>
        <v>64755.25</v>
      </c>
      <c r="T22" s="176">
        <f t="shared" si="6"/>
        <v>69124.99</v>
      </c>
      <c r="U22" s="176">
        <f t="shared" si="6"/>
        <v>53034.06</v>
      </c>
      <c r="V22" s="176">
        <f t="shared" si="6"/>
        <v>42704.07</v>
      </c>
      <c r="W22" s="176">
        <f t="shared" si="6"/>
        <v>38589.84</v>
      </c>
      <c r="X22" s="176">
        <f t="shared" si="6"/>
        <v>46848.29</v>
      </c>
      <c r="Y22" s="176">
        <f t="shared" si="6"/>
        <v>46746.34</v>
      </c>
      <c r="Z22" s="176">
        <f t="shared" si="6"/>
        <v>51711.29</v>
      </c>
      <c r="AA22" s="176">
        <f t="shared" si="6"/>
        <v>52911.67</v>
      </c>
      <c r="AB22" s="176">
        <f t="shared" si="6"/>
        <v>40639.68</v>
      </c>
      <c r="AC22" s="176">
        <f t="shared" si="6"/>
        <v>45744.42</v>
      </c>
      <c r="AD22" s="176">
        <f t="shared" si="6"/>
        <v>39913.1</v>
      </c>
      <c r="AE22" s="176">
        <f t="shared" si="6"/>
        <v>42972.15</v>
      </c>
      <c r="AF22" s="176">
        <f t="shared" si="6"/>
        <v>38839.58</v>
      </c>
      <c r="AG22" s="125">
        <f t="shared" si="5"/>
        <v>2206917.32</v>
      </c>
    </row>
    <row r="23">
      <c r="A23" s="127"/>
      <c r="B23" s="120"/>
      <c r="C23" s="120"/>
      <c r="D23" s="120"/>
      <c r="E23" s="120"/>
      <c r="F23" s="120"/>
      <c r="G23" s="120"/>
      <c r="H23" s="120"/>
      <c r="I23" s="120"/>
      <c r="J23" s="120"/>
      <c r="K23" s="120"/>
      <c r="L23" s="120"/>
      <c r="M23" s="120"/>
      <c r="N23" s="120"/>
      <c r="O23" s="120"/>
      <c r="P23" s="120"/>
      <c r="Q23" s="120"/>
      <c r="R23" s="120"/>
      <c r="S23" s="120"/>
      <c r="T23" s="120"/>
      <c r="U23" s="120"/>
      <c r="V23" s="120"/>
      <c r="W23" s="120"/>
      <c r="X23" s="120"/>
      <c r="Y23" s="120"/>
      <c r="Z23" s="120"/>
      <c r="AA23" s="120"/>
      <c r="AB23" s="120"/>
      <c r="AC23" s="120"/>
      <c r="AD23" s="120"/>
      <c r="AE23" s="120"/>
      <c r="AF23" s="120"/>
      <c r="AG23" s="164"/>
    </row>
    <row r="24">
      <c r="A24" s="171" t="s">
        <v>210</v>
      </c>
      <c r="B24" s="172"/>
      <c r="C24" s="172"/>
      <c r="D24" s="172"/>
      <c r="E24" s="172"/>
      <c r="F24" s="172"/>
      <c r="G24" s="172"/>
      <c r="H24" s="172"/>
      <c r="I24" s="172"/>
      <c r="J24" s="172"/>
      <c r="K24" s="172"/>
      <c r="L24" s="172"/>
      <c r="M24" s="172"/>
      <c r="N24" s="172"/>
      <c r="O24" s="172"/>
      <c r="P24" s="172"/>
      <c r="Q24" s="172"/>
      <c r="R24" s="172"/>
      <c r="S24" s="172"/>
      <c r="T24" s="172"/>
      <c r="U24" s="172"/>
      <c r="V24" s="172"/>
      <c r="W24" s="172"/>
      <c r="X24" s="172"/>
      <c r="Y24" s="172"/>
      <c r="Z24" s="172"/>
      <c r="AA24" s="172"/>
      <c r="AB24" s="172"/>
      <c r="AC24" s="172"/>
      <c r="AD24" s="172"/>
      <c r="AE24" s="172"/>
      <c r="AF24" s="172"/>
      <c r="AG24" s="177"/>
    </row>
    <row r="25">
      <c r="A25" s="183" t="s">
        <v>627</v>
      </c>
      <c r="B25" s="303">
        <v>48.0</v>
      </c>
      <c r="C25" s="303">
        <v>44.0</v>
      </c>
      <c r="D25" s="303">
        <v>34.0</v>
      </c>
      <c r="E25" s="303">
        <v>19.0</v>
      </c>
      <c r="F25" s="303">
        <v>23.0</v>
      </c>
      <c r="G25" s="303">
        <v>18.0</v>
      </c>
      <c r="H25" s="303">
        <v>21.0</v>
      </c>
      <c r="I25" s="303">
        <v>21.0</v>
      </c>
      <c r="J25" s="303">
        <v>29.0</v>
      </c>
      <c r="K25" s="303">
        <v>23.0</v>
      </c>
      <c r="L25" s="303">
        <v>22.0</v>
      </c>
      <c r="M25" s="303">
        <v>17.0</v>
      </c>
      <c r="N25" s="303">
        <v>11.0</v>
      </c>
      <c r="O25" s="303">
        <v>10.0</v>
      </c>
      <c r="P25" s="303">
        <v>10.0</v>
      </c>
      <c r="Q25" s="303">
        <v>6.0</v>
      </c>
      <c r="R25" s="303">
        <v>6.0</v>
      </c>
      <c r="S25" s="303">
        <v>6.0</v>
      </c>
      <c r="T25" s="303">
        <v>5.0</v>
      </c>
      <c r="U25" s="303">
        <v>5.0</v>
      </c>
      <c r="V25" s="303">
        <v>4.0</v>
      </c>
      <c r="W25" s="303">
        <v>10.0</v>
      </c>
      <c r="X25" s="303">
        <v>6.0</v>
      </c>
      <c r="Y25" s="303">
        <v>4.0</v>
      </c>
      <c r="Z25" s="303">
        <v>0.0</v>
      </c>
      <c r="AA25" s="303">
        <v>8.0</v>
      </c>
      <c r="AB25" s="303">
        <v>12.0</v>
      </c>
      <c r="AC25" s="303">
        <v>21.0</v>
      </c>
      <c r="AD25" s="303">
        <v>15.0</v>
      </c>
      <c r="AE25" s="303">
        <v>16.0</v>
      </c>
      <c r="AF25" s="303">
        <v>12.0</v>
      </c>
      <c r="AG25" s="177">
        <f t="shared" ref="AG25:AG33" si="7">SUM(B25:AF25)</f>
        <v>486</v>
      </c>
    </row>
    <row r="26">
      <c r="A26" s="183" t="s">
        <v>628</v>
      </c>
      <c r="B26" s="303">
        <v>0.0</v>
      </c>
      <c r="C26" s="303">
        <v>0.0</v>
      </c>
      <c r="D26" s="303">
        <v>0.0</v>
      </c>
      <c r="E26" s="303">
        <v>0.0</v>
      </c>
      <c r="F26" s="303">
        <v>0.0</v>
      </c>
      <c r="G26" s="303">
        <v>0.0</v>
      </c>
      <c r="H26" s="303">
        <v>0.0</v>
      </c>
      <c r="I26" s="303">
        <v>0.0</v>
      </c>
      <c r="J26" s="303">
        <v>0.0</v>
      </c>
      <c r="K26" s="303">
        <v>0.0</v>
      </c>
      <c r="L26" s="303">
        <v>0.0</v>
      </c>
      <c r="M26" s="303">
        <v>0.0</v>
      </c>
      <c r="N26" s="303">
        <v>0.0</v>
      </c>
      <c r="O26" s="303">
        <v>0.0</v>
      </c>
      <c r="P26" s="303">
        <v>0.0</v>
      </c>
      <c r="Q26" s="303">
        <v>0.0</v>
      </c>
      <c r="R26" s="303">
        <v>0.0</v>
      </c>
      <c r="S26" s="303">
        <v>0.0</v>
      </c>
      <c r="T26" s="303">
        <v>0.0</v>
      </c>
      <c r="U26" s="303">
        <v>0.0</v>
      </c>
      <c r="V26" s="303">
        <v>0.0</v>
      </c>
      <c r="W26" s="303">
        <v>0.0</v>
      </c>
      <c r="X26" s="303">
        <v>0.0</v>
      </c>
      <c r="Y26" s="303">
        <v>0.0</v>
      </c>
      <c r="Z26" s="303">
        <v>0.0</v>
      </c>
      <c r="AA26" s="303">
        <v>0.0</v>
      </c>
      <c r="AB26" s="303">
        <v>0.0</v>
      </c>
      <c r="AC26" s="303">
        <v>0.0</v>
      </c>
      <c r="AD26" s="303">
        <v>0.0</v>
      </c>
      <c r="AE26" s="303">
        <v>0.0</v>
      </c>
      <c r="AF26" s="303">
        <v>0.0</v>
      </c>
      <c r="AG26" s="177">
        <f t="shared" si="7"/>
        <v>0</v>
      </c>
    </row>
    <row r="27">
      <c r="A27" s="183" t="s">
        <v>629</v>
      </c>
      <c r="B27" s="303">
        <v>0.0</v>
      </c>
      <c r="C27" s="303">
        <v>0.0</v>
      </c>
      <c r="D27" s="303">
        <v>0.0</v>
      </c>
      <c r="E27" s="303">
        <v>0.0</v>
      </c>
      <c r="F27" s="303">
        <v>0.0</v>
      </c>
      <c r="G27" s="303">
        <v>0.0</v>
      </c>
      <c r="H27" s="303">
        <v>0.0</v>
      </c>
      <c r="I27" s="303">
        <v>0.0</v>
      </c>
      <c r="J27" s="303">
        <v>0.0</v>
      </c>
      <c r="K27" s="303">
        <v>0.0</v>
      </c>
      <c r="L27" s="303">
        <v>0.0</v>
      </c>
      <c r="M27" s="303">
        <v>0.0</v>
      </c>
      <c r="N27" s="303">
        <v>5.0</v>
      </c>
      <c r="O27" s="303">
        <v>7.0</v>
      </c>
      <c r="P27" s="303">
        <v>5.0</v>
      </c>
      <c r="Q27" s="303">
        <v>6.0</v>
      </c>
      <c r="R27" s="303">
        <v>3.0</v>
      </c>
      <c r="S27" s="303">
        <v>3.0</v>
      </c>
      <c r="T27" s="303">
        <v>8.0</v>
      </c>
      <c r="U27" s="303">
        <v>4.0</v>
      </c>
      <c r="V27" s="303">
        <v>4.0</v>
      </c>
      <c r="W27" s="303">
        <v>7.0</v>
      </c>
      <c r="X27" s="303">
        <v>21.0</v>
      </c>
      <c r="Y27" s="303">
        <v>12.0</v>
      </c>
      <c r="Z27" s="303">
        <v>25.0</v>
      </c>
      <c r="AA27" s="303">
        <v>18.0</v>
      </c>
      <c r="AB27" s="303">
        <v>18.0</v>
      </c>
      <c r="AC27" s="303">
        <v>0.0</v>
      </c>
      <c r="AD27" s="303">
        <v>0.0</v>
      </c>
      <c r="AE27" s="303">
        <v>0.0</v>
      </c>
      <c r="AF27" s="303">
        <v>0.0</v>
      </c>
      <c r="AG27" s="177">
        <f t="shared" si="7"/>
        <v>146</v>
      </c>
    </row>
    <row r="28">
      <c r="A28" s="183" t="s">
        <v>630</v>
      </c>
      <c r="B28" s="303">
        <v>7.0</v>
      </c>
      <c r="C28" s="303">
        <v>8.0</v>
      </c>
      <c r="D28" s="303">
        <v>7.0</v>
      </c>
      <c r="E28" s="303">
        <v>12.0</v>
      </c>
      <c r="F28" s="303">
        <v>9.0</v>
      </c>
      <c r="G28" s="303">
        <v>6.0</v>
      </c>
      <c r="H28" s="303">
        <v>4.0</v>
      </c>
      <c r="I28" s="303">
        <v>4.0</v>
      </c>
      <c r="J28" s="303">
        <v>6.0</v>
      </c>
      <c r="K28" s="303">
        <v>8.0</v>
      </c>
      <c r="L28" s="303">
        <v>9.0</v>
      </c>
      <c r="M28" s="303">
        <v>11.0</v>
      </c>
      <c r="N28" s="303">
        <v>4.0</v>
      </c>
      <c r="O28" s="303">
        <v>9.0</v>
      </c>
      <c r="P28" s="303">
        <v>8.0</v>
      </c>
      <c r="Q28" s="303">
        <v>4.0</v>
      </c>
      <c r="R28" s="303">
        <v>2.0</v>
      </c>
      <c r="S28" s="303">
        <v>3.0</v>
      </c>
      <c r="T28" s="303">
        <v>2.0</v>
      </c>
      <c r="U28" s="303">
        <v>2.0</v>
      </c>
      <c r="V28" s="303">
        <v>5.0</v>
      </c>
      <c r="W28" s="303">
        <v>9.0</v>
      </c>
      <c r="X28" s="303">
        <v>11.0</v>
      </c>
      <c r="Y28" s="303">
        <v>14.0</v>
      </c>
      <c r="Z28" s="303">
        <v>7.0</v>
      </c>
      <c r="AA28" s="303">
        <v>9.0</v>
      </c>
      <c r="AB28" s="303">
        <v>16.0</v>
      </c>
      <c r="AC28" s="303">
        <v>38.0</v>
      </c>
      <c r="AD28" s="303">
        <v>28.0</v>
      </c>
      <c r="AE28" s="303">
        <v>41.0</v>
      </c>
      <c r="AF28" s="303">
        <v>31.0</v>
      </c>
      <c r="AG28" s="177">
        <f t="shared" si="7"/>
        <v>334</v>
      </c>
    </row>
    <row r="29">
      <c r="A29" s="178" t="s">
        <v>631</v>
      </c>
      <c r="B29" s="303">
        <v>0.0</v>
      </c>
      <c r="C29" s="303">
        <v>0.0</v>
      </c>
      <c r="D29" s="303">
        <v>1.0</v>
      </c>
      <c r="E29" s="303">
        <v>3.0</v>
      </c>
      <c r="F29" s="303">
        <v>11.0</v>
      </c>
      <c r="G29" s="303">
        <v>7.0</v>
      </c>
      <c r="H29" s="303">
        <v>13.0</v>
      </c>
      <c r="I29" s="303">
        <v>9.0</v>
      </c>
      <c r="J29" s="303">
        <v>5.0</v>
      </c>
      <c r="K29" s="303">
        <v>6.0</v>
      </c>
      <c r="L29" s="303">
        <v>6.0</v>
      </c>
      <c r="M29" s="303">
        <v>9.0</v>
      </c>
      <c r="N29" s="303">
        <v>5.0</v>
      </c>
      <c r="O29" s="303">
        <v>6.0</v>
      </c>
      <c r="P29" s="303">
        <v>3.0</v>
      </c>
      <c r="Q29" s="303">
        <v>4.0</v>
      </c>
      <c r="R29" s="303">
        <v>2.0</v>
      </c>
      <c r="S29" s="303">
        <v>2.0</v>
      </c>
      <c r="T29" s="303">
        <v>4.0</v>
      </c>
      <c r="U29" s="303">
        <v>3.0</v>
      </c>
      <c r="V29" s="303">
        <v>3.0</v>
      </c>
      <c r="W29" s="303">
        <v>5.0</v>
      </c>
      <c r="X29" s="303">
        <v>8.0</v>
      </c>
      <c r="Y29" s="303">
        <v>9.0</v>
      </c>
      <c r="Z29" s="303">
        <v>9.0</v>
      </c>
      <c r="AA29" s="303">
        <v>15.0</v>
      </c>
      <c r="AB29" s="303">
        <v>8.0</v>
      </c>
      <c r="AC29" s="303">
        <v>18.0</v>
      </c>
      <c r="AD29" s="303">
        <v>10.0</v>
      </c>
      <c r="AE29" s="303">
        <v>18.0</v>
      </c>
      <c r="AF29" s="303">
        <v>19.0</v>
      </c>
      <c r="AG29" s="177">
        <f t="shared" si="7"/>
        <v>221</v>
      </c>
    </row>
    <row r="30">
      <c r="A30" s="178" t="s">
        <v>632</v>
      </c>
      <c r="B30" s="303">
        <v>0.0</v>
      </c>
      <c r="C30" s="303">
        <v>0.0</v>
      </c>
      <c r="D30" s="303">
        <v>0.0</v>
      </c>
      <c r="E30" s="303">
        <v>0.0</v>
      </c>
      <c r="F30" s="303">
        <v>0.0</v>
      </c>
      <c r="G30" s="303">
        <v>0.0</v>
      </c>
      <c r="H30" s="303">
        <v>0.0</v>
      </c>
      <c r="I30" s="303">
        <v>0.0</v>
      </c>
      <c r="J30" s="303">
        <v>0.0</v>
      </c>
      <c r="K30" s="303">
        <v>0.0</v>
      </c>
      <c r="L30" s="303">
        <v>0.0</v>
      </c>
      <c r="M30" s="303">
        <v>0.0</v>
      </c>
      <c r="N30" s="303">
        <v>0.0</v>
      </c>
      <c r="O30" s="303">
        <v>0.0</v>
      </c>
      <c r="P30" s="303">
        <v>0.0</v>
      </c>
      <c r="Q30" s="303">
        <v>0.0</v>
      </c>
      <c r="R30" s="303">
        <v>0.0</v>
      </c>
      <c r="S30" s="303">
        <v>0.0</v>
      </c>
      <c r="T30" s="303">
        <v>0.0</v>
      </c>
      <c r="U30" s="303">
        <v>0.0</v>
      </c>
      <c r="V30" s="303">
        <v>0.0</v>
      </c>
      <c r="W30" s="303">
        <v>0.0</v>
      </c>
      <c r="X30" s="303">
        <v>0.0</v>
      </c>
      <c r="Y30" s="303">
        <v>0.0</v>
      </c>
      <c r="Z30" s="303">
        <v>0.0</v>
      </c>
      <c r="AA30" s="303">
        <v>0.0</v>
      </c>
      <c r="AB30" s="303">
        <v>0.0</v>
      </c>
      <c r="AC30" s="303">
        <v>0.0</v>
      </c>
      <c r="AD30" s="303">
        <v>0.0</v>
      </c>
      <c r="AE30" s="303">
        <v>0.0</v>
      </c>
      <c r="AF30" s="303">
        <v>0.0</v>
      </c>
      <c r="AG30" s="177">
        <f t="shared" si="7"/>
        <v>0</v>
      </c>
    </row>
    <row r="31">
      <c r="A31" s="178" t="s">
        <v>633</v>
      </c>
      <c r="B31" s="303">
        <v>1.0</v>
      </c>
      <c r="C31" s="303">
        <v>0.0</v>
      </c>
      <c r="D31" s="303">
        <v>10.0</v>
      </c>
      <c r="E31" s="303">
        <v>31.0</v>
      </c>
      <c r="F31" s="303">
        <v>24.0</v>
      </c>
      <c r="G31" s="303">
        <v>25.0</v>
      </c>
      <c r="H31" s="303">
        <v>22.0</v>
      </c>
      <c r="I31" s="303">
        <v>33.0</v>
      </c>
      <c r="J31" s="303">
        <v>23.0</v>
      </c>
      <c r="K31" s="303">
        <v>22.0</v>
      </c>
      <c r="L31" s="303">
        <v>56.0</v>
      </c>
      <c r="M31" s="303">
        <v>43.0</v>
      </c>
      <c r="N31" s="303">
        <v>24.0</v>
      </c>
      <c r="O31" s="303">
        <v>27.0</v>
      </c>
      <c r="P31" s="303">
        <v>18.0</v>
      </c>
      <c r="Q31" s="303">
        <v>16.0</v>
      </c>
      <c r="R31" s="303">
        <v>42.0</v>
      </c>
      <c r="S31" s="303">
        <v>66.0</v>
      </c>
      <c r="T31" s="303">
        <v>53.0</v>
      </c>
      <c r="U31" s="303">
        <v>57.0</v>
      </c>
      <c r="V31" s="303">
        <v>61.0</v>
      </c>
      <c r="W31" s="303">
        <v>51.0</v>
      </c>
      <c r="X31" s="303">
        <v>69.0</v>
      </c>
      <c r="Y31" s="303">
        <v>67.0</v>
      </c>
      <c r="Z31" s="303">
        <v>63.0</v>
      </c>
      <c r="AA31" s="303">
        <v>80.0</v>
      </c>
      <c r="AB31" s="303">
        <v>57.0</v>
      </c>
      <c r="AC31" s="303">
        <v>66.0</v>
      </c>
      <c r="AD31" s="303">
        <v>66.0</v>
      </c>
      <c r="AE31" s="303">
        <v>63.0</v>
      </c>
      <c r="AF31" s="303">
        <v>60.0</v>
      </c>
      <c r="AG31" s="177">
        <f t="shared" si="7"/>
        <v>1296</v>
      </c>
    </row>
    <row r="32">
      <c r="A32" s="178" t="s">
        <v>634</v>
      </c>
      <c r="B32" s="303">
        <v>0.0</v>
      </c>
      <c r="C32" s="303">
        <v>0.0</v>
      </c>
      <c r="D32" s="303">
        <v>0.0</v>
      </c>
      <c r="E32" s="303">
        <v>0.0</v>
      </c>
      <c r="F32" s="303">
        <v>0.0</v>
      </c>
      <c r="G32" s="303">
        <v>0.0</v>
      </c>
      <c r="H32" s="303">
        <v>0.0</v>
      </c>
      <c r="I32" s="303">
        <v>0.0</v>
      </c>
      <c r="J32" s="303">
        <v>0.0</v>
      </c>
      <c r="K32" s="303">
        <v>0.0</v>
      </c>
      <c r="L32" s="303">
        <v>0.0</v>
      </c>
      <c r="M32" s="303">
        <v>0.0</v>
      </c>
      <c r="N32" s="303">
        <v>0.0</v>
      </c>
      <c r="O32" s="303">
        <v>0.0</v>
      </c>
      <c r="P32" s="303">
        <v>0.0</v>
      </c>
      <c r="Q32" s="303">
        <v>0.0</v>
      </c>
      <c r="R32" s="303">
        <v>0.0</v>
      </c>
      <c r="S32" s="303">
        <v>0.0</v>
      </c>
      <c r="T32" s="303">
        <v>0.0</v>
      </c>
      <c r="U32" s="303">
        <v>0.0</v>
      </c>
      <c r="V32" s="303">
        <v>0.0</v>
      </c>
      <c r="W32" s="303">
        <v>0.0</v>
      </c>
      <c r="X32" s="303">
        <v>0.0</v>
      </c>
      <c r="Y32" s="303">
        <v>0.0</v>
      </c>
      <c r="Z32" s="303">
        <v>0.0</v>
      </c>
      <c r="AA32" s="303">
        <v>0.0</v>
      </c>
      <c r="AB32" s="303">
        <v>0.0</v>
      </c>
      <c r="AC32" s="303">
        <v>0.0</v>
      </c>
      <c r="AD32" s="303">
        <v>0.0</v>
      </c>
      <c r="AE32" s="303">
        <v>0.0</v>
      </c>
      <c r="AF32" s="303">
        <v>0.0</v>
      </c>
      <c r="AG32" s="177">
        <f t="shared" si="7"/>
        <v>0</v>
      </c>
    </row>
    <row r="33">
      <c r="A33" s="181" t="s">
        <v>219</v>
      </c>
      <c r="B33" s="182">
        <f t="shared" ref="B33:AF33" si="8">SUM(B25:B32)</f>
        <v>56</v>
      </c>
      <c r="C33" s="182">
        <f t="shared" si="8"/>
        <v>52</v>
      </c>
      <c r="D33" s="182">
        <f t="shared" si="8"/>
        <v>52</v>
      </c>
      <c r="E33" s="182">
        <f t="shared" si="8"/>
        <v>65</v>
      </c>
      <c r="F33" s="182">
        <f t="shared" si="8"/>
        <v>67</v>
      </c>
      <c r="G33" s="182">
        <f t="shared" si="8"/>
        <v>56</v>
      </c>
      <c r="H33" s="182">
        <f t="shared" si="8"/>
        <v>60</v>
      </c>
      <c r="I33" s="182">
        <f t="shared" si="8"/>
        <v>67</v>
      </c>
      <c r="J33" s="182">
        <f t="shared" si="8"/>
        <v>63</v>
      </c>
      <c r="K33" s="182">
        <f t="shared" si="8"/>
        <v>59</v>
      </c>
      <c r="L33" s="182">
        <f t="shared" si="8"/>
        <v>93</v>
      </c>
      <c r="M33" s="182">
        <f t="shared" si="8"/>
        <v>80</v>
      </c>
      <c r="N33" s="182">
        <f t="shared" si="8"/>
        <v>49</v>
      </c>
      <c r="O33" s="182">
        <f t="shared" si="8"/>
        <v>59</v>
      </c>
      <c r="P33" s="182">
        <f t="shared" si="8"/>
        <v>44</v>
      </c>
      <c r="Q33" s="182">
        <f t="shared" si="8"/>
        <v>36</v>
      </c>
      <c r="R33" s="182">
        <f t="shared" si="8"/>
        <v>55</v>
      </c>
      <c r="S33" s="182">
        <f t="shared" si="8"/>
        <v>80</v>
      </c>
      <c r="T33" s="182">
        <f t="shared" si="8"/>
        <v>72</v>
      </c>
      <c r="U33" s="182">
        <f t="shared" si="8"/>
        <v>71</v>
      </c>
      <c r="V33" s="182">
        <f t="shared" si="8"/>
        <v>77</v>
      </c>
      <c r="W33" s="182">
        <f t="shared" si="8"/>
        <v>82</v>
      </c>
      <c r="X33" s="182">
        <f t="shared" si="8"/>
        <v>115</v>
      </c>
      <c r="Y33" s="182">
        <f t="shared" si="8"/>
        <v>106</v>
      </c>
      <c r="Z33" s="182">
        <f t="shared" si="8"/>
        <v>104</v>
      </c>
      <c r="AA33" s="182">
        <f t="shared" si="8"/>
        <v>130</v>
      </c>
      <c r="AB33" s="182">
        <f t="shared" si="8"/>
        <v>111</v>
      </c>
      <c r="AC33" s="182">
        <f t="shared" si="8"/>
        <v>143</v>
      </c>
      <c r="AD33" s="182">
        <f t="shared" si="8"/>
        <v>119</v>
      </c>
      <c r="AE33" s="182">
        <f t="shared" si="8"/>
        <v>138</v>
      </c>
      <c r="AF33" s="182">
        <f t="shared" si="8"/>
        <v>122</v>
      </c>
      <c r="AG33" s="177">
        <f t="shared" si="7"/>
        <v>2483</v>
      </c>
    </row>
    <row r="34">
      <c r="A34" s="134"/>
      <c r="B34" s="135"/>
      <c r="C34" s="135"/>
      <c r="D34" s="135"/>
      <c r="E34" s="135"/>
      <c r="F34" s="135"/>
      <c r="G34" s="135"/>
      <c r="H34" s="135"/>
      <c r="I34" s="135"/>
      <c r="J34" s="135"/>
      <c r="K34" s="135"/>
      <c r="L34" s="135"/>
      <c r="M34" s="135"/>
      <c r="N34" s="135"/>
      <c r="O34" s="135"/>
      <c r="P34" s="135"/>
      <c r="Q34" s="135"/>
      <c r="R34" s="135"/>
      <c r="S34" s="135"/>
      <c r="T34" s="135"/>
      <c r="U34" s="135"/>
      <c r="V34" s="135"/>
      <c r="W34" s="135"/>
      <c r="X34" s="135"/>
      <c r="Y34" s="135"/>
      <c r="Z34" s="135"/>
      <c r="AA34" s="135"/>
      <c r="AB34" s="135"/>
      <c r="AC34" s="135"/>
      <c r="AD34" s="135"/>
      <c r="AE34" s="135"/>
      <c r="AF34" s="135"/>
      <c r="AG34" s="177"/>
    </row>
    <row r="35">
      <c r="A35" s="183" t="s">
        <v>635</v>
      </c>
      <c r="B35" s="121">
        <v>0.0</v>
      </c>
      <c r="C35" s="121">
        <v>0.0</v>
      </c>
      <c r="D35" s="121">
        <v>0.0</v>
      </c>
      <c r="E35" s="121">
        <v>0.0</v>
      </c>
      <c r="F35" s="121">
        <v>0.0</v>
      </c>
      <c r="G35" s="121">
        <v>0.0</v>
      </c>
      <c r="H35" s="121">
        <v>0.0</v>
      </c>
      <c r="I35" s="121">
        <v>0.0</v>
      </c>
      <c r="J35" s="121">
        <v>0.0</v>
      </c>
      <c r="K35" s="121">
        <v>0.0</v>
      </c>
      <c r="L35" s="121">
        <v>0.0</v>
      </c>
      <c r="M35" s="121">
        <v>0.0</v>
      </c>
      <c r="N35" s="121">
        <v>0.0</v>
      </c>
      <c r="O35" s="121">
        <v>0.0</v>
      </c>
      <c r="P35" s="121">
        <v>0.0</v>
      </c>
      <c r="Q35" s="121">
        <v>0.0</v>
      </c>
      <c r="R35" s="121">
        <v>0.0</v>
      </c>
      <c r="S35" s="121">
        <v>0.0</v>
      </c>
      <c r="T35" s="121">
        <v>0.0</v>
      </c>
      <c r="U35" s="121">
        <v>0.0</v>
      </c>
      <c r="V35" s="121">
        <v>0.0</v>
      </c>
      <c r="W35" s="121">
        <v>0.0</v>
      </c>
      <c r="X35" s="121">
        <v>0.0</v>
      </c>
      <c r="Y35" s="121">
        <v>0.0</v>
      </c>
      <c r="Z35" s="121">
        <v>0.0</v>
      </c>
      <c r="AA35" s="121">
        <v>0.0</v>
      </c>
      <c r="AB35" s="121">
        <v>0.0</v>
      </c>
      <c r="AC35" s="121">
        <v>0.0</v>
      </c>
      <c r="AD35" s="121">
        <v>0.0</v>
      </c>
      <c r="AE35" s="121">
        <v>0.0</v>
      </c>
      <c r="AF35" s="121">
        <v>0.0</v>
      </c>
      <c r="AG35" s="177">
        <f t="shared" ref="AG35:AG37" si="9">SUM(B35:AF35)</f>
        <v>0</v>
      </c>
    </row>
    <row r="36">
      <c r="A36" s="183" t="s">
        <v>636</v>
      </c>
      <c r="B36" s="121">
        <v>0.0</v>
      </c>
      <c r="C36" s="121">
        <v>0.0</v>
      </c>
      <c r="D36" s="121">
        <v>0.0</v>
      </c>
      <c r="E36" s="121">
        <v>0.0</v>
      </c>
      <c r="F36" s="121">
        <v>0.0</v>
      </c>
      <c r="G36" s="121">
        <v>0.0</v>
      </c>
      <c r="H36" s="121">
        <v>0.0</v>
      </c>
      <c r="I36" s="121">
        <v>0.0</v>
      </c>
      <c r="J36" s="121">
        <v>0.0</v>
      </c>
      <c r="K36" s="121">
        <v>0.0</v>
      </c>
      <c r="L36" s="121">
        <v>0.0</v>
      </c>
      <c r="M36" s="121">
        <v>0.0</v>
      </c>
      <c r="N36" s="121">
        <v>0.0</v>
      </c>
      <c r="O36" s="121">
        <v>0.0</v>
      </c>
      <c r="P36" s="121">
        <v>0.0</v>
      </c>
      <c r="Q36" s="121">
        <v>0.0</v>
      </c>
      <c r="R36" s="121">
        <v>0.0</v>
      </c>
      <c r="S36" s="121">
        <v>0.0</v>
      </c>
      <c r="T36" s="121">
        <v>0.0</v>
      </c>
      <c r="U36" s="121">
        <v>0.0</v>
      </c>
      <c r="V36" s="121">
        <v>0.0</v>
      </c>
      <c r="W36" s="121">
        <v>0.0</v>
      </c>
      <c r="X36" s="121">
        <v>0.0</v>
      </c>
      <c r="Y36" s="121">
        <v>0.0</v>
      </c>
      <c r="Z36" s="121">
        <v>0.0</v>
      </c>
      <c r="AA36" s="121">
        <v>0.0</v>
      </c>
      <c r="AB36" s="121">
        <v>0.0</v>
      </c>
      <c r="AC36" s="121">
        <v>0.0</v>
      </c>
      <c r="AD36" s="121">
        <v>0.0</v>
      </c>
      <c r="AE36" s="121">
        <v>0.0</v>
      </c>
      <c r="AF36" s="121">
        <v>0.0</v>
      </c>
      <c r="AG36" s="177">
        <f t="shared" si="9"/>
        <v>0</v>
      </c>
    </row>
    <row r="37">
      <c r="A37" s="181" t="s">
        <v>222</v>
      </c>
      <c r="B37" s="182">
        <f t="shared" ref="B37:AF37" si="10">SUM(B35:B36)</f>
        <v>0</v>
      </c>
      <c r="C37" s="182">
        <f t="shared" si="10"/>
        <v>0</v>
      </c>
      <c r="D37" s="182">
        <f t="shared" si="10"/>
        <v>0</v>
      </c>
      <c r="E37" s="182">
        <f t="shared" si="10"/>
        <v>0</v>
      </c>
      <c r="F37" s="182">
        <f t="shared" si="10"/>
        <v>0</v>
      </c>
      <c r="G37" s="182">
        <f t="shared" si="10"/>
        <v>0</v>
      </c>
      <c r="H37" s="182">
        <f t="shared" si="10"/>
        <v>0</v>
      </c>
      <c r="I37" s="182">
        <f t="shared" si="10"/>
        <v>0</v>
      </c>
      <c r="J37" s="182">
        <f t="shared" si="10"/>
        <v>0</v>
      </c>
      <c r="K37" s="182">
        <f t="shared" si="10"/>
        <v>0</v>
      </c>
      <c r="L37" s="182">
        <f t="shared" si="10"/>
        <v>0</v>
      </c>
      <c r="M37" s="182">
        <f t="shared" si="10"/>
        <v>0</v>
      </c>
      <c r="N37" s="182">
        <f t="shared" si="10"/>
        <v>0</v>
      </c>
      <c r="O37" s="182">
        <f t="shared" si="10"/>
        <v>0</v>
      </c>
      <c r="P37" s="182">
        <f t="shared" si="10"/>
        <v>0</v>
      </c>
      <c r="Q37" s="182">
        <f t="shared" si="10"/>
        <v>0</v>
      </c>
      <c r="R37" s="182">
        <f t="shared" si="10"/>
        <v>0</v>
      </c>
      <c r="S37" s="182">
        <f t="shared" si="10"/>
        <v>0</v>
      </c>
      <c r="T37" s="182">
        <f t="shared" si="10"/>
        <v>0</v>
      </c>
      <c r="U37" s="182">
        <f t="shared" si="10"/>
        <v>0</v>
      </c>
      <c r="V37" s="182">
        <f t="shared" si="10"/>
        <v>0</v>
      </c>
      <c r="W37" s="182">
        <f t="shared" si="10"/>
        <v>0</v>
      </c>
      <c r="X37" s="182">
        <f t="shared" si="10"/>
        <v>0</v>
      </c>
      <c r="Y37" s="182">
        <f t="shared" si="10"/>
        <v>0</v>
      </c>
      <c r="Z37" s="182">
        <f t="shared" si="10"/>
        <v>0</v>
      </c>
      <c r="AA37" s="182">
        <f t="shared" si="10"/>
        <v>0</v>
      </c>
      <c r="AB37" s="182">
        <f t="shared" si="10"/>
        <v>0</v>
      </c>
      <c r="AC37" s="182">
        <f t="shared" si="10"/>
        <v>0</v>
      </c>
      <c r="AD37" s="182">
        <f t="shared" si="10"/>
        <v>0</v>
      </c>
      <c r="AE37" s="182">
        <f t="shared" si="10"/>
        <v>0</v>
      </c>
      <c r="AF37" s="182">
        <f t="shared" si="10"/>
        <v>0</v>
      </c>
      <c r="AG37" s="177">
        <f t="shared" si="9"/>
        <v>0</v>
      </c>
    </row>
    <row r="38">
      <c r="A38" s="127"/>
      <c r="B38" s="120"/>
      <c r="C38" s="120"/>
      <c r="D38" s="120"/>
      <c r="E38" s="120"/>
      <c r="F38" s="120"/>
      <c r="G38" s="120"/>
      <c r="H38" s="120"/>
      <c r="I38" s="120"/>
      <c r="J38" s="120"/>
      <c r="K38" s="120"/>
      <c r="L38" s="120"/>
      <c r="M38" s="120"/>
      <c r="N38" s="120"/>
      <c r="O38" s="120"/>
      <c r="P38" s="120"/>
      <c r="Q38" s="120"/>
      <c r="R38" s="120"/>
      <c r="S38" s="120"/>
      <c r="T38" s="120"/>
      <c r="U38" s="120"/>
      <c r="V38" s="120"/>
      <c r="W38" s="120"/>
      <c r="X38" s="120"/>
      <c r="Y38" s="120"/>
      <c r="Z38" s="120"/>
      <c r="AA38" s="120"/>
      <c r="AB38" s="120"/>
      <c r="AC38" s="120"/>
      <c r="AD38" s="120"/>
      <c r="AE38" s="120"/>
      <c r="AF38" s="120"/>
      <c r="AG38" s="304"/>
    </row>
    <row r="39">
      <c r="A39" s="183" t="s">
        <v>223</v>
      </c>
      <c r="B39" s="303">
        <v>23.0</v>
      </c>
      <c r="C39" s="303">
        <v>31.0</v>
      </c>
      <c r="D39" s="303">
        <v>17.0</v>
      </c>
      <c r="E39" s="303">
        <v>26.0</v>
      </c>
      <c r="F39" s="303">
        <v>31.0</v>
      </c>
      <c r="G39" s="303">
        <v>12.0</v>
      </c>
      <c r="H39" s="303">
        <v>12.0</v>
      </c>
      <c r="I39" s="303">
        <v>12.0</v>
      </c>
      <c r="J39" s="303">
        <v>16.0</v>
      </c>
      <c r="K39" s="303">
        <v>17.0</v>
      </c>
      <c r="L39" s="303">
        <v>13.0</v>
      </c>
      <c r="M39" s="303">
        <v>21.0</v>
      </c>
      <c r="N39" s="303">
        <v>14.0</v>
      </c>
      <c r="O39" s="303">
        <v>17.0</v>
      </c>
      <c r="P39" s="303">
        <v>9.0</v>
      </c>
      <c r="Q39" s="303">
        <v>7.0</v>
      </c>
      <c r="R39" s="303">
        <v>6.0</v>
      </c>
      <c r="S39" s="303">
        <v>14.0</v>
      </c>
      <c r="T39" s="303">
        <v>16.0</v>
      </c>
      <c r="U39" s="303">
        <v>11.0</v>
      </c>
      <c r="V39" s="303">
        <v>11.0</v>
      </c>
      <c r="W39" s="303">
        <v>21.0</v>
      </c>
      <c r="X39" s="303">
        <v>45.0</v>
      </c>
      <c r="Y39" s="303">
        <v>47.0</v>
      </c>
      <c r="Z39" s="303">
        <v>44.0</v>
      </c>
      <c r="AA39" s="303">
        <v>51.0</v>
      </c>
      <c r="AB39" s="303">
        <v>22.0</v>
      </c>
      <c r="AC39" s="303">
        <v>18.0</v>
      </c>
      <c r="AD39" s="303">
        <v>16.0</v>
      </c>
      <c r="AE39" s="303">
        <v>15.0</v>
      </c>
      <c r="AF39" s="303">
        <v>13.0</v>
      </c>
      <c r="AG39" s="177">
        <f t="shared" ref="AG39:AG50" si="11">SUM(B39:AF39)</f>
        <v>628</v>
      </c>
    </row>
    <row r="40">
      <c r="A40" s="183" t="s">
        <v>224</v>
      </c>
      <c r="B40" s="303">
        <v>20.0</v>
      </c>
      <c r="C40" s="303">
        <v>18.0</v>
      </c>
      <c r="D40" s="303">
        <v>14.0</v>
      </c>
      <c r="E40" s="303">
        <v>19.0</v>
      </c>
      <c r="F40" s="303">
        <v>23.0</v>
      </c>
      <c r="G40" s="303">
        <v>11.0</v>
      </c>
      <c r="H40" s="303">
        <v>16.0</v>
      </c>
      <c r="I40" s="303">
        <v>19.0</v>
      </c>
      <c r="J40" s="303">
        <v>12.0</v>
      </c>
      <c r="K40" s="303">
        <v>20.0</v>
      </c>
      <c r="L40" s="303">
        <v>10.0</v>
      </c>
      <c r="M40" s="303">
        <v>19.0</v>
      </c>
      <c r="N40" s="303">
        <v>14.0</v>
      </c>
      <c r="O40" s="303">
        <v>9.0</v>
      </c>
      <c r="P40" s="303">
        <v>5.0</v>
      </c>
      <c r="Q40" s="303">
        <v>13.0</v>
      </c>
      <c r="R40" s="303">
        <v>8.0</v>
      </c>
      <c r="S40" s="303">
        <v>21.0</v>
      </c>
      <c r="T40" s="303">
        <v>12.0</v>
      </c>
      <c r="U40" s="303">
        <v>26.0</v>
      </c>
      <c r="V40" s="303">
        <v>11.0</v>
      </c>
      <c r="W40" s="303">
        <v>15.0</v>
      </c>
      <c r="X40" s="303">
        <v>68.0</v>
      </c>
      <c r="Y40" s="303">
        <v>89.0</v>
      </c>
      <c r="Z40" s="303">
        <v>84.0</v>
      </c>
      <c r="AA40" s="303">
        <v>111.0</v>
      </c>
      <c r="AB40" s="303">
        <v>86.0</v>
      </c>
      <c r="AC40" s="303">
        <v>112.0</v>
      </c>
      <c r="AD40" s="303">
        <v>95.0</v>
      </c>
      <c r="AE40" s="303">
        <v>105.0</v>
      </c>
      <c r="AF40" s="303">
        <v>85.0</v>
      </c>
      <c r="AG40" s="177">
        <f t="shared" si="11"/>
        <v>1170</v>
      </c>
    </row>
    <row r="41">
      <c r="A41" s="183" t="s">
        <v>637</v>
      </c>
      <c r="B41" s="303">
        <v>19.0</v>
      </c>
      <c r="C41" s="303">
        <v>5.0</v>
      </c>
      <c r="D41" s="303">
        <v>12.0</v>
      </c>
      <c r="E41" s="303">
        <v>21.0</v>
      </c>
      <c r="F41" s="303">
        <v>19.0</v>
      </c>
      <c r="G41" s="303">
        <v>7.0</v>
      </c>
      <c r="H41" s="303">
        <v>14.0</v>
      </c>
      <c r="I41" s="303">
        <v>7.0</v>
      </c>
      <c r="J41" s="303">
        <v>17.0</v>
      </c>
      <c r="K41" s="303">
        <v>12.0</v>
      </c>
      <c r="L41" s="303">
        <v>16.0</v>
      </c>
      <c r="M41" s="303">
        <v>19.0</v>
      </c>
      <c r="N41" s="303">
        <v>10.0</v>
      </c>
      <c r="O41" s="303">
        <v>17.0</v>
      </c>
      <c r="P41" s="303">
        <v>7.0</v>
      </c>
      <c r="Q41" s="303">
        <v>4.0</v>
      </c>
      <c r="R41" s="303">
        <v>5.0</v>
      </c>
      <c r="S41" s="303">
        <v>12.0</v>
      </c>
      <c r="T41" s="303">
        <v>10.0</v>
      </c>
      <c r="U41" s="303">
        <v>16.0</v>
      </c>
      <c r="V41" s="303">
        <v>3.0</v>
      </c>
      <c r="W41" s="303">
        <v>19.0</v>
      </c>
      <c r="X41" s="303">
        <v>40.0</v>
      </c>
      <c r="Y41" s="303">
        <v>45.0</v>
      </c>
      <c r="Z41" s="303">
        <v>45.0</v>
      </c>
      <c r="AA41" s="303">
        <v>51.0</v>
      </c>
      <c r="AB41" s="303">
        <v>21.0</v>
      </c>
      <c r="AC41" s="303">
        <v>14.0</v>
      </c>
      <c r="AD41" s="303">
        <v>10.0</v>
      </c>
      <c r="AE41" s="303">
        <v>9.0</v>
      </c>
      <c r="AF41" s="303">
        <v>3.0</v>
      </c>
      <c r="AG41" s="177">
        <f t="shared" si="11"/>
        <v>509</v>
      </c>
    </row>
    <row r="42">
      <c r="A42" s="183" t="s">
        <v>638</v>
      </c>
      <c r="B42" s="303">
        <v>2.0</v>
      </c>
      <c r="C42" s="303">
        <v>1.0</v>
      </c>
      <c r="D42" s="303">
        <v>1.0</v>
      </c>
      <c r="E42" s="303">
        <v>8.0</v>
      </c>
      <c r="F42" s="303">
        <v>4.0</v>
      </c>
      <c r="G42" s="303">
        <v>2.0</v>
      </c>
      <c r="H42" s="303">
        <v>0.0</v>
      </c>
      <c r="I42" s="303">
        <v>1.0</v>
      </c>
      <c r="J42" s="303">
        <v>0.0</v>
      </c>
      <c r="K42" s="303">
        <v>3.0</v>
      </c>
      <c r="L42" s="303">
        <v>0.0</v>
      </c>
      <c r="M42" s="303">
        <v>4.0</v>
      </c>
      <c r="N42" s="303">
        <v>2.0</v>
      </c>
      <c r="O42" s="303">
        <v>2.0</v>
      </c>
      <c r="P42" s="303">
        <v>3.0</v>
      </c>
      <c r="Q42" s="303">
        <v>1.0</v>
      </c>
      <c r="R42" s="303">
        <v>2.0</v>
      </c>
      <c r="S42" s="303">
        <v>1.0</v>
      </c>
      <c r="T42" s="303">
        <v>2.0</v>
      </c>
      <c r="U42" s="303">
        <v>2.0</v>
      </c>
      <c r="V42" s="303">
        <v>3.0</v>
      </c>
      <c r="W42" s="303">
        <v>5.0</v>
      </c>
      <c r="X42" s="303">
        <v>5.0</v>
      </c>
      <c r="Y42" s="303">
        <v>1.0</v>
      </c>
      <c r="Z42" s="303">
        <v>5.0</v>
      </c>
      <c r="AA42" s="303">
        <v>5.0</v>
      </c>
      <c r="AB42" s="303">
        <v>3.0</v>
      </c>
      <c r="AC42" s="303">
        <v>2.0</v>
      </c>
      <c r="AD42" s="303">
        <v>2.0</v>
      </c>
      <c r="AE42" s="303">
        <v>3.0</v>
      </c>
      <c r="AF42" s="303">
        <v>3.0</v>
      </c>
      <c r="AG42" s="177">
        <f t="shared" si="11"/>
        <v>78</v>
      </c>
    </row>
    <row r="43">
      <c r="A43" s="183" t="s">
        <v>639</v>
      </c>
      <c r="B43" s="303">
        <v>91.0</v>
      </c>
      <c r="C43" s="303">
        <v>71.0</v>
      </c>
      <c r="D43" s="303">
        <v>56.0</v>
      </c>
      <c r="E43" s="303">
        <v>36.0</v>
      </c>
      <c r="F43" s="303">
        <v>54.0</v>
      </c>
      <c r="G43" s="303">
        <v>43.0</v>
      </c>
      <c r="H43" s="303">
        <v>30.0</v>
      </c>
      <c r="I43" s="303">
        <v>29.0</v>
      </c>
      <c r="J43" s="303">
        <v>47.0</v>
      </c>
      <c r="K43" s="303">
        <v>34.0</v>
      </c>
      <c r="L43" s="303">
        <v>35.0</v>
      </c>
      <c r="M43" s="303">
        <v>49.0</v>
      </c>
      <c r="N43" s="303">
        <v>25.0</v>
      </c>
      <c r="O43" s="303">
        <v>29.0</v>
      </c>
      <c r="P43" s="303">
        <v>15.0</v>
      </c>
      <c r="Q43" s="303">
        <v>17.0</v>
      </c>
      <c r="R43" s="303">
        <v>19.0</v>
      </c>
      <c r="S43" s="303">
        <v>22.0</v>
      </c>
      <c r="T43" s="303">
        <v>23.0</v>
      </c>
      <c r="U43" s="303">
        <v>11.0</v>
      </c>
      <c r="V43" s="303">
        <v>15.0</v>
      </c>
      <c r="W43" s="303">
        <v>15.0</v>
      </c>
      <c r="X43" s="303">
        <v>7.0</v>
      </c>
      <c r="Y43" s="303">
        <v>13.0</v>
      </c>
      <c r="Z43" s="303">
        <v>21.0</v>
      </c>
      <c r="AA43" s="303">
        <v>21.0</v>
      </c>
      <c r="AB43" s="303">
        <v>19.0</v>
      </c>
      <c r="AC43" s="303">
        <v>26.0</v>
      </c>
      <c r="AD43" s="303">
        <v>26.0</v>
      </c>
      <c r="AE43" s="303">
        <v>19.0</v>
      </c>
      <c r="AF43" s="303">
        <v>17.0</v>
      </c>
      <c r="AG43" s="177">
        <f t="shared" si="11"/>
        <v>935</v>
      </c>
    </row>
    <row r="44">
      <c r="A44" s="183" t="s">
        <v>640</v>
      </c>
      <c r="B44" s="303">
        <v>2.0</v>
      </c>
      <c r="C44" s="303">
        <v>1.0</v>
      </c>
      <c r="D44" s="303">
        <v>1.0</v>
      </c>
      <c r="E44" s="303">
        <v>4.0</v>
      </c>
      <c r="F44" s="303">
        <v>0.0</v>
      </c>
      <c r="G44" s="303">
        <v>1.0</v>
      </c>
      <c r="H44" s="303">
        <v>1.0</v>
      </c>
      <c r="I44" s="303">
        <v>0.0</v>
      </c>
      <c r="J44" s="303">
        <v>0.0</v>
      </c>
      <c r="K44" s="303">
        <v>1.0</v>
      </c>
      <c r="L44" s="303">
        <v>3.0</v>
      </c>
      <c r="M44" s="303">
        <v>2.0</v>
      </c>
      <c r="N44" s="303">
        <v>0.0</v>
      </c>
      <c r="O44" s="303">
        <v>0.0</v>
      </c>
      <c r="P44" s="303">
        <v>1.0</v>
      </c>
      <c r="Q44" s="303">
        <v>1.0</v>
      </c>
      <c r="R44" s="303">
        <v>2.0</v>
      </c>
      <c r="S44" s="303">
        <v>1.0</v>
      </c>
      <c r="T44" s="303">
        <v>2.0</v>
      </c>
      <c r="U44" s="303">
        <v>0.0</v>
      </c>
      <c r="V44" s="303">
        <v>1.0</v>
      </c>
      <c r="W44" s="303">
        <v>1.0</v>
      </c>
      <c r="X44" s="303">
        <v>2.0</v>
      </c>
      <c r="Y44" s="303">
        <v>1.0</v>
      </c>
      <c r="Z44" s="303">
        <v>2.0</v>
      </c>
      <c r="AA44" s="303">
        <v>2.0</v>
      </c>
      <c r="AB44" s="303">
        <v>2.0</v>
      </c>
      <c r="AC44" s="303">
        <v>2.0</v>
      </c>
      <c r="AD44" s="303">
        <v>2.0</v>
      </c>
      <c r="AE44" s="303">
        <v>1.0</v>
      </c>
      <c r="AF44" s="303">
        <v>0.0</v>
      </c>
      <c r="AG44" s="177">
        <f t="shared" si="11"/>
        <v>39</v>
      </c>
    </row>
    <row r="45">
      <c r="A45" s="183" t="s">
        <v>641</v>
      </c>
      <c r="B45" s="303">
        <v>93.0</v>
      </c>
      <c r="C45" s="303">
        <v>70.0</v>
      </c>
      <c r="D45" s="303">
        <v>80.0</v>
      </c>
      <c r="E45" s="303">
        <v>81.0</v>
      </c>
      <c r="F45" s="303">
        <v>102.0</v>
      </c>
      <c r="G45" s="303">
        <v>59.0</v>
      </c>
      <c r="H45" s="303">
        <v>63.0</v>
      </c>
      <c r="I45" s="303">
        <v>69.0</v>
      </c>
      <c r="J45" s="303">
        <v>73.0</v>
      </c>
      <c r="K45" s="303">
        <v>70.0</v>
      </c>
      <c r="L45" s="303">
        <v>50.0</v>
      </c>
      <c r="M45" s="303">
        <v>77.0</v>
      </c>
      <c r="N45" s="303">
        <v>48.0</v>
      </c>
      <c r="O45" s="303">
        <v>51.0</v>
      </c>
      <c r="P45" s="303">
        <v>27.0</v>
      </c>
      <c r="Q45" s="303">
        <v>37.0</v>
      </c>
      <c r="R45" s="303">
        <v>30.0</v>
      </c>
      <c r="S45" s="303">
        <v>50.0</v>
      </c>
      <c r="T45" s="303">
        <v>57.0</v>
      </c>
      <c r="U45" s="303">
        <v>52.0</v>
      </c>
      <c r="V45" s="303">
        <v>34.0</v>
      </c>
      <c r="W45" s="303">
        <v>54.0</v>
      </c>
      <c r="X45" s="303">
        <v>73.0</v>
      </c>
      <c r="Y45" s="303">
        <v>77.0</v>
      </c>
      <c r="Z45" s="303">
        <v>96.0</v>
      </c>
      <c r="AA45" s="303">
        <v>113.0</v>
      </c>
      <c r="AB45" s="303">
        <v>58.0</v>
      </c>
      <c r="AC45" s="303">
        <v>36.0</v>
      </c>
      <c r="AD45" s="303">
        <v>54.0</v>
      </c>
      <c r="AE45" s="303">
        <v>33.0</v>
      </c>
      <c r="AF45" s="303">
        <v>33.0</v>
      </c>
      <c r="AG45" s="177">
        <f t="shared" si="11"/>
        <v>1900</v>
      </c>
    </row>
    <row r="46">
      <c r="A46" s="183" t="s">
        <v>642</v>
      </c>
      <c r="B46" s="303">
        <v>16.0</v>
      </c>
      <c r="C46" s="303">
        <v>10.0</v>
      </c>
      <c r="D46" s="303">
        <v>13.0</v>
      </c>
      <c r="E46" s="303">
        <v>17.0</v>
      </c>
      <c r="F46" s="303">
        <v>10.0</v>
      </c>
      <c r="G46" s="303">
        <v>6.0</v>
      </c>
      <c r="H46" s="303">
        <v>8.0</v>
      </c>
      <c r="I46" s="303">
        <v>9.0</v>
      </c>
      <c r="J46" s="303">
        <v>6.0</v>
      </c>
      <c r="K46" s="303">
        <v>14.0</v>
      </c>
      <c r="L46" s="303">
        <v>11.0</v>
      </c>
      <c r="M46" s="303">
        <v>19.0</v>
      </c>
      <c r="N46" s="303">
        <v>7.0</v>
      </c>
      <c r="O46" s="303">
        <v>10.0</v>
      </c>
      <c r="P46" s="303">
        <v>8.0</v>
      </c>
      <c r="Q46" s="303">
        <v>7.0</v>
      </c>
      <c r="R46" s="303">
        <v>7.0</v>
      </c>
      <c r="S46" s="303">
        <v>11.0</v>
      </c>
      <c r="T46" s="303">
        <v>9.0</v>
      </c>
      <c r="U46" s="303">
        <v>3.0</v>
      </c>
      <c r="V46" s="303">
        <v>9.0</v>
      </c>
      <c r="W46" s="303">
        <v>10.0</v>
      </c>
      <c r="X46" s="303">
        <v>8.0</v>
      </c>
      <c r="Y46" s="303">
        <v>8.0</v>
      </c>
      <c r="Z46" s="303">
        <v>7.0</v>
      </c>
      <c r="AA46" s="303">
        <v>12.0</v>
      </c>
      <c r="AB46" s="303">
        <v>6.0</v>
      </c>
      <c r="AC46" s="303">
        <v>13.0</v>
      </c>
      <c r="AD46" s="303">
        <v>5.0</v>
      </c>
      <c r="AE46" s="303">
        <v>11.0</v>
      </c>
      <c r="AF46" s="303">
        <v>10.0</v>
      </c>
      <c r="AG46" s="177">
        <f t="shared" si="11"/>
        <v>300</v>
      </c>
    </row>
    <row r="47">
      <c r="A47" s="183" t="s">
        <v>643</v>
      </c>
      <c r="B47" s="303">
        <v>3.0</v>
      </c>
      <c r="C47" s="303">
        <v>1.0</v>
      </c>
      <c r="D47" s="303">
        <v>1.0</v>
      </c>
      <c r="E47" s="303">
        <v>2.0</v>
      </c>
      <c r="F47" s="303">
        <v>0.0</v>
      </c>
      <c r="G47" s="303">
        <v>1.0</v>
      </c>
      <c r="H47" s="303">
        <v>0.0</v>
      </c>
      <c r="I47" s="303">
        <v>1.0</v>
      </c>
      <c r="J47" s="303">
        <v>1.0</v>
      </c>
      <c r="K47" s="303">
        <v>0.0</v>
      </c>
      <c r="L47" s="303">
        <v>1.0</v>
      </c>
      <c r="M47" s="303">
        <v>2.0</v>
      </c>
      <c r="N47" s="303">
        <v>1.0</v>
      </c>
      <c r="O47" s="303">
        <v>1.0</v>
      </c>
      <c r="P47" s="303">
        <v>0.0</v>
      </c>
      <c r="Q47" s="303">
        <v>0.0</v>
      </c>
      <c r="R47" s="303">
        <v>1.0</v>
      </c>
      <c r="S47" s="303">
        <v>0.0</v>
      </c>
      <c r="T47" s="303">
        <v>1.0</v>
      </c>
      <c r="U47" s="303">
        <v>0.0</v>
      </c>
      <c r="V47" s="303">
        <v>0.0</v>
      </c>
      <c r="W47" s="303">
        <v>0.0</v>
      </c>
      <c r="X47" s="303">
        <v>2.0</v>
      </c>
      <c r="Y47" s="303">
        <v>0.0</v>
      </c>
      <c r="Z47" s="303">
        <v>0.0</v>
      </c>
      <c r="AA47" s="303">
        <v>0.0</v>
      </c>
      <c r="AB47" s="303">
        <v>1.0</v>
      </c>
      <c r="AC47" s="303">
        <v>1.0</v>
      </c>
      <c r="AD47" s="303">
        <v>0.0</v>
      </c>
      <c r="AE47" s="303">
        <v>1.0</v>
      </c>
      <c r="AF47" s="303">
        <v>0.0</v>
      </c>
      <c r="AG47" s="177">
        <f t="shared" si="11"/>
        <v>22</v>
      </c>
    </row>
    <row r="48">
      <c r="A48" s="183" t="s">
        <v>644</v>
      </c>
      <c r="B48" s="303">
        <v>0.0</v>
      </c>
      <c r="C48" s="303">
        <v>0.0</v>
      </c>
      <c r="D48" s="303">
        <v>0.0</v>
      </c>
      <c r="E48" s="303">
        <v>0.0</v>
      </c>
      <c r="F48" s="303">
        <v>0.0</v>
      </c>
      <c r="G48" s="303">
        <v>0.0</v>
      </c>
      <c r="H48" s="303">
        <v>0.0</v>
      </c>
      <c r="I48" s="303">
        <v>0.0</v>
      </c>
      <c r="J48" s="303">
        <v>0.0</v>
      </c>
      <c r="K48" s="303">
        <v>0.0</v>
      </c>
      <c r="L48" s="303">
        <v>0.0</v>
      </c>
      <c r="M48" s="303">
        <v>0.0</v>
      </c>
      <c r="N48" s="303">
        <v>0.0</v>
      </c>
      <c r="O48" s="303">
        <v>0.0</v>
      </c>
      <c r="P48" s="303">
        <v>0.0</v>
      </c>
      <c r="Q48" s="303">
        <v>0.0</v>
      </c>
      <c r="R48" s="303">
        <v>0.0</v>
      </c>
      <c r="S48" s="303">
        <v>0.0</v>
      </c>
      <c r="T48" s="303">
        <v>0.0</v>
      </c>
      <c r="U48" s="303">
        <v>0.0</v>
      </c>
      <c r="V48" s="303">
        <v>0.0</v>
      </c>
      <c r="W48" s="303">
        <v>0.0</v>
      </c>
      <c r="X48" s="303">
        <v>0.0</v>
      </c>
      <c r="Y48" s="303">
        <v>0.0</v>
      </c>
      <c r="Z48" s="303">
        <v>0.0</v>
      </c>
      <c r="AA48" s="303">
        <v>0.0</v>
      </c>
      <c r="AB48" s="303">
        <v>0.0</v>
      </c>
      <c r="AC48" s="303">
        <v>0.0</v>
      </c>
      <c r="AD48" s="303">
        <v>0.0</v>
      </c>
      <c r="AE48" s="303">
        <v>0.0</v>
      </c>
      <c r="AF48" s="303">
        <v>0.0</v>
      </c>
      <c r="AG48" s="177">
        <f t="shared" si="11"/>
        <v>0</v>
      </c>
    </row>
    <row r="49">
      <c r="A49" s="183" t="s">
        <v>233</v>
      </c>
      <c r="B49" s="303">
        <v>6.0</v>
      </c>
      <c r="C49" s="303">
        <v>2.0</v>
      </c>
      <c r="D49" s="303">
        <v>5.0</v>
      </c>
      <c r="E49" s="303">
        <v>3.0</v>
      </c>
      <c r="F49" s="303">
        <v>3.0</v>
      </c>
      <c r="G49" s="303">
        <v>2.0</v>
      </c>
      <c r="H49" s="303">
        <v>4.0</v>
      </c>
      <c r="I49" s="303">
        <v>1.0</v>
      </c>
      <c r="J49" s="303">
        <v>5.0</v>
      </c>
      <c r="K49" s="303">
        <v>9.0</v>
      </c>
      <c r="L49" s="303">
        <v>4.0</v>
      </c>
      <c r="M49" s="303">
        <v>4.0</v>
      </c>
      <c r="N49" s="303">
        <v>1.0</v>
      </c>
      <c r="O49" s="303">
        <v>2.0</v>
      </c>
      <c r="P49" s="303">
        <v>1.0</v>
      </c>
      <c r="Q49" s="303">
        <v>1.0</v>
      </c>
      <c r="R49" s="303">
        <v>2.0</v>
      </c>
      <c r="S49" s="303">
        <v>3.0</v>
      </c>
      <c r="T49" s="303">
        <v>3.0</v>
      </c>
      <c r="U49" s="303">
        <v>1.0</v>
      </c>
      <c r="V49" s="303">
        <v>3.0</v>
      </c>
      <c r="W49" s="303">
        <v>1.0</v>
      </c>
      <c r="X49" s="303">
        <v>2.0</v>
      </c>
      <c r="Y49" s="303">
        <v>5.0</v>
      </c>
      <c r="Z49" s="303">
        <v>1.0</v>
      </c>
      <c r="AA49" s="303">
        <v>4.0</v>
      </c>
      <c r="AB49" s="303">
        <v>6.0</v>
      </c>
      <c r="AC49" s="303">
        <v>5.0</v>
      </c>
      <c r="AD49" s="303">
        <v>2.0</v>
      </c>
      <c r="AE49" s="303">
        <v>4.0</v>
      </c>
      <c r="AF49" s="303">
        <v>1.0</v>
      </c>
      <c r="AG49" s="177">
        <f t="shared" si="11"/>
        <v>96</v>
      </c>
    </row>
    <row r="50">
      <c r="A50" s="181" t="s">
        <v>234</v>
      </c>
      <c r="B50" s="182">
        <f t="shared" ref="B50:AF50" si="12">SUM(B39:B49)</f>
        <v>275</v>
      </c>
      <c r="C50" s="182">
        <f t="shared" si="12"/>
        <v>210</v>
      </c>
      <c r="D50" s="182">
        <f t="shared" si="12"/>
        <v>200</v>
      </c>
      <c r="E50" s="182">
        <f t="shared" si="12"/>
        <v>217</v>
      </c>
      <c r="F50" s="182">
        <f t="shared" si="12"/>
        <v>246</v>
      </c>
      <c r="G50" s="182">
        <f t="shared" si="12"/>
        <v>144</v>
      </c>
      <c r="H50" s="182">
        <f t="shared" si="12"/>
        <v>148</v>
      </c>
      <c r="I50" s="182">
        <f t="shared" si="12"/>
        <v>148</v>
      </c>
      <c r="J50" s="182">
        <f t="shared" si="12"/>
        <v>177</v>
      </c>
      <c r="K50" s="182">
        <f t="shared" si="12"/>
        <v>180</v>
      </c>
      <c r="L50" s="182">
        <f t="shared" si="12"/>
        <v>143</v>
      </c>
      <c r="M50" s="182">
        <f t="shared" si="12"/>
        <v>216</v>
      </c>
      <c r="N50" s="182">
        <f t="shared" si="12"/>
        <v>122</v>
      </c>
      <c r="O50" s="182">
        <f t="shared" si="12"/>
        <v>138</v>
      </c>
      <c r="P50" s="182">
        <f t="shared" si="12"/>
        <v>76</v>
      </c>
      <c r="Q50" s="182">
        <f t="shared" si="12"/>
        <v>88</v>
      </c>
      <c r="R50" s="182">
        <f t="shared" si="12"/>
        <v>82</v>
      </c>
      <c r="S50" s="182">
        <f t="shared" si="12"/>
        <v>135</v>
      </c>
      <c r="T50" s="182">
        <f t="shared" si="12"/>
        <v>135</v>
      </c>
      <c r="U50" s="182">
        <f t="shared" si="12"/>
        <v>122</v>
      </c>
      <c r="V50" s="182">
        <f t="shared" si="12"/>
        <v>90</v>
      </c>
      <c r="W50" s="182">
        <f t="shared" si="12"/>
        <v>141</v>
      </c>
      <c r="X50" s="182">
        <f t="shared" si="12"/>
        <v>252</v>
      </c>
      <c r="Y50" s="182">
        <f t="shared" si="12"/>
        <v>286</v>
      </c>
      <c r="Z50" s="182">
        <f t="shared" si="12"/>
        <v>305</v>
      </c>
      <c r="AA50" s="182">
        <f t="shared" si="12"/>
        <v>370</v>
      </c>
      <c r="AB50" s="182">
        <f t="shared" si="12"/>
        <v>224</v>
      </c>
      <c r="AC50" s="182">
        <f t="shared" si="12"/>
        <v>229</v>
      </c>
      <c r="AD50" s="182">
        <f t="shared" si="12"/>
        <v>212</v>
      </c>
      <c r="AE50" s="182">
        <f t="shared" si="12"/>
        <v>201</v>
      </c>
      <c r="AF50" s="182">
        <f t="shared" si="12"/>
        <v>165</v>
      </c>
      <c r="AG50" s="177">
        <f t="shared" si="11"/>
        <v>5677</v>
      </c>
    </row>
    <row r="51">
      <c r="A51" s="187"/>
      <c r="AG51" s="177"/>
    </row>
    <row r="52">
      <c r="A52" s="183" t="s">
        <v>645</v>
      </c>
      <c r="B52" s="180">
        <v>15.0</v>
      </c>
      <c r="C52" s="305">
        <v>14.0</v>
      </c>
      <c r="D52" s="180">
        <v>24.0</v>
      </c>
      <c r="E52" s="180">
        <v>11.0</v>
      </c>
      <c r="F52" s="180">
        <v>15.0</v>
      </c>
      <c r="G52" s="180">
        <v>9.0</v>
      </c>
      <c r="H52" s="180">
        <v>10.0</v>
      </c>
      <c r="I52" s="180">
        <v>7.0</v>
      </c>
      <c r="J52" s="180">
        <v>15.0</v>
      </c>
      <c r="K52" s="180">
        <v>14.0</v>
      </c>
      <c r="L52" s="180">
        <v>13.0</v>
      </c>
      <c r="M52" s="180">
        <v>9.0</v>
      </c>
      <c r="N52" s="180">
        <v>2.0</v>
      </c>
      <c r="O52" s="180">
        <v>15.0</v>
      </c>
      <c r="P52" s="180">
        <v>12.0</v>
      </c>
      <c r="Q52" s="180">
        <v>16.0</v>
      </c>
      <c r="R52" s="180">
        <v>15.0</v>
      </c>
      <c r="S52" s="180">
        <v>10.0</v>
      </c>
      <c r="T52" s="180">
        <v>6.0</v>
      </c>
      <c r="U52" s="180">
        <v>9.0</v>
      </c>
      <c r="V52" s="180">
        <v>12.0</v>
      </c>
      <c r="W52" s="180">
        <v>9.0</v>
      </c>
      <c r="X52" s="180">
        <v>6.0</v>
      </c>
      <c r="Y52" s="180">
        <v>10.0</v>
      </c>
      <c r="Z52" s="180">
        <v>10.0</v>
      </c>
      <c r="AA52" s="180">
        <v>9.0</v>
      </c>
      <c r="AB52" s="180">
        <v>10.0</v>
      </c>
      <c r="AC52" s="180">
        <v>8.0</v>
      </c>
      <c r="AD52" s="180">
        <v>6.0</v>
      </c>
      <c r="AE52" s="180">
        <v>6.0</v>
      </c>
      <c r="AF52" s="180">
        <v>11.0</v>
      </c>
      <c r="AG52" s="177">
        <f t="shared" ref="AG52:AG60" si="13">SUM(B52:AF52)</f>
        <v>338</v>
      </c>
    </row>
    <row r="53">
      <c r="A53" s="183" t="s">
        <v>646</v>
      </c>
      <c r="B53" s="180">
        <v>1.0</v>
      </c>
      <c r="C53" s="305">
        <v>0.0</v>
      </c>
      <c r="D53" s="180">
        <v>0.0</v>
      </c>
      <c r="E53" s="180">
        <v>2.0</v>
      </c>
      <c r="F53" s="180">
        <v>0.0</v>
      </c>
      <c r="G53" s="180">
        <v>0.0</v>
      </c>
      <c r="H53" s="180">
        <v>1.0</v>
      </c>
      <c r="I53" s="180">
        <v>0.0</v>
      </c>
      <c r="J53" s="180">
        <v>3.0</v>
      </c>
      <c r="K53" s="180">
        <v>1.0</v>
      </c>
      <c r="L53" s="180">
        <v>1.0</v>
      </c>
      <c r="M53" s="180">
        <v>2.0</v>
      </c>
      <c r="N53" s="180">
        <v>2.0</v>
      </c>
      <c r="O53" s="180">
        <v>0.0</v>
      </c>
      <c r="P53" s="180">
        <v>3.0</v>
      </c>
      <c r="Q53" s="180">
        <v>0.0</v>
      </c>
      <c r="R53" s="180">
        <v>1.0</v>
      </c>
      <c r="S53" s="180">
        <v>2.0</v>
      </c>
      <c r="T53" s="180">
        <v>1.0</v>
      </c>
      <c r="U53" s="180">
        <v>0.0</v>
      </c>
      <c r="V53" s="180">
        <v>0.0</v>
      </c>
      <c r="W53" s="180">
        <v>0.0</v>
      </c>
      <c r="X53" s="180">
        <v>2.0</v>
      </c>
      <c r="Y53" s="180">
        <v>0.0</v>
      </c>
      <c r="Z53" s="180">
        <v>1.0</v>
      </c>
      <c r="AA53" s="180">
        <v>3.0</v>
      </c>
      <c r="AB53" s="180">
        <v>1.0</v>
      </c>
      <c r="AC53" s="180">
        <v>0.0</v>
      </c>
      <c r="AD53" s="180">
        <v>2.0</v>
      </c>
      <c r="AE53" s="180">
        <v>1.0</v>
      </c>
      <c r="AF53" s="180">
        <v>1.0</v>
      </c>
      <c r="AG53" s="177">
        <f t="shared" si="13"/>
        <v>31</v>
      </c>
    </row>
    <row r="54">
      <c r="A54" s="183" t="s">
        <v>647</v>
      </c>
      <c r="B54" s="180">
        <v>0.0</v>
      </c>
      <c r="C54" s="305">
        <v>1.0</v>
      </c>
      <c r="D54" s="180">
        <v>0.0</v>
      </c>
      <c r="E54" s="180">
        <v>1.0</v>
      </c>
      <c r="F54" s="180">
        <v>0.0</v>
      </c>
      <c r="G54" s="180">
        <v>1.0</v>
      </c>
      <c r="H54" s="180">
        <v>0.0</v>
      </c>
      <c r="I54" s="180">
        <v>0.0</v>
      </c>
      <c r="J54" s="180">
        <v>1.0</v>
      </c>
      <c r="K54" s="180">
        <v>1.0</v>
      </c>
      <c r="L54" s="180">
        <v>1.0</v>
      </c>
      <c r="M54" s="180">
        <v>0.0</v>
      </c>
      <c r="N54" s="180">
        <v>1.0</v>
      </c>
      <c r="O54" s="180">
        <v>1.0</v>
      </c>
      <c r="P54" s="180">
        <v>0.0</v>
      </c>
      <c r="Q54" s="180">
        <v>1.0</v>
      </c>
      <c r="R54" s="180">
        <v>1.0</v>
      </c>
      <c r="S54" s="180">
        <v>2.0</v>
      </c>
      <c r="T54" s="180">
        <v>1.0</v>
      </c>
      <c r="U54" s="180">
        <v>0.0</v>
      </c>
      <c r="V54" s="180">
        <v>1.0</v>
      </c>
      <c r="W54" s="180">
        <v>0.0</v>
      </c>
      <c r="X54" s="180">
        <v>1.0</v>
      </c>
      <c r="Y54" s="180">
        <v>2.0</v>
      </c>
      <c r="Z54" s="180">
        <v>1.0</v>
      </c>
      <c r="AA54" s="180">
        <v>0.0</v>
      </c>
      <c r="AB54" s="180">
        <v>2.0</v>
      </c>
      <c r="AC54" s="180">
        <v>1.0</v>
      </c>
      <c r="AD54" s="180">
        <v>2.0</v>
      </c>
      <c r="AE54" s="180">
        <v>1.0</v>
      </c>
      <c r="AF54" s="180">
        <v>0.0</v>
      </c>
      <c r="AG54" s="177">
        <f t="shared" si="13"/>
        <v>24</v>
      </c>
    </row>
    <row r="55">
      <c r="A55" s="183" t="s">
        <v>648</v>
      </c>
      <c r="B55" s="180">
        <f>Summary!B87-B52-B53-B54-B56-B57-B58-B59</f>
        <v>3</v>
      </c>
      <c r="C55" s="305">
        <f>Summary!C87-C52-C53-C54-C56-C57-C58-C59</f>
        <v>0</v>
      </c>
      <c r="D55" s="180">
        <f>Summary!D87-D52-D53-D54-D56-D57-D58-D59</f>
        <v>1</v>
      </c>
      <c r="E55" s="180">
        <f>Summary!E87-E52-E53-E54-E56-E57-E58-E59</f>
        <v>0</v>
      </c>
      <c r="F55" s="180">
        <f>Summary!F87-F52-F53-F54-F56-F57-F58-F59</f>
        <v>2</v>
      </c>
      <c r="G55" s="180">
        <f>Summary!G87-G52-G53-G54-G56-G57-G58-G59</f>
        <v>0</v>
      </c>
      <c r="H55" s="180">
        <f>Summary!H87-H52-H53-H54-H56-H57-H58-H59</f>
        <v>1</v>
      </c>
      <c r="I55" s="180">
        <f>Summary!I87-I52-I53-I54-I56-I57-I58-I59</f>
        <v>1</v>
      </c>
      <c r="J55" s="180">
        <f>Summary!J87-J52-J53-J54-J56-J57-J58-J59</f>
        <v>1</v>
      </c>
      <c r="K55" s="180">
        <f>Summary!K87-K52-K53-K54-K56-K57-K58-K59</f>
        <v>0</v>
      </c>
      <c r="L55" s="180">
        <f>Summary!L87-L52-L53-L54-L56-L57-L58-L59</f>
        <v>1</v>
      </c>
      <c r="M55" s="180">
        <f>Summary!M87-M52-M53-M54-M56-M57-M58-M59</f>
        <v>2</v>
      </c>
      <c r="N55" s="180">
        <f>Summary!N87-N52-N53-N54-N56-N57-N58-N59</f>
        <v>0</v>
      </c>
      <c r="O55" s="180">
        <f>Summary!O87-O52-O53-O54-O56-O57-O58-O59</f>
        <v>0</v>
      </c>
      <c r="P55" s="180">
        <f>Summary!P87-P52-P53-P54-P56-P57-P58-P59</f>
        <v>2</v>
      </c>
      <c r="Q55" s="180">
        <f>Summary!Q87-Q52-Q53-Q54-Q56-Q57-Q58-Q59</f>
        <v>0</v>
      </c>
      <c r="R55" s="180">
        <f>Summary!R87-R52-R53-R54-R56-R57-R58-R59</f>
        <v>0</v>
      </c>
      <c r="S55" s="180">
        <f>Summary!S87-S52-S53-S54-S56-S57-S58-S59</f>
        <v>1</v>
      </c>
      <c r="T55" s="180">
        <f>Summary!T87-T52-T53-T54-T56-T57-T58-T59</f>
        <v>0</v>
      </c>
      <c r="U55" s="180">
        <f>Summary!U87-U52-U53-U54-U56-U57-U58-U59</f>
        <v>0</v>
      </c>
      <c r="V55" s="180">
        <f>Summary!V87-V52-V53-V54-V56-V57-V58-V59</f>
        <v>0</v>
      </c>
      <c r="W55" s="180">
        <f>Summary!W87-W52-W53-W54-W56-W57-W58-W59</f>
        <v>0</v>
      </c>
      <c r="X55" s="180">
        <f>Summary!X87-X52-X53-X54-X56-X57-X58-X59</f>
        <v>0</v>
      </c>
      <c r="Y55" s="180">
        <f>Summary!Y87-Y52-Y53-Y54-Y56-Y57-Y58-Y59</f>
        <v>0</v>
      </c>
      <c r="Z55" s="180">
        <f>Summary!Z87-Z52-Z53-Z54-Z56-Z57-Z58-Z59</f>
        <v>1</v>
      </c>
      <c r="AA55" s="180">
        <f>Summary!AA87-AA52-AA53-AA54-AA56-AA57-AA58-AA59</f>
        <v>0</v>
      </c>
      <c r="AB55" s="180">
        <f>Summary!AB87-AB52-AB53-AB54-AB56-AB57-AB58-AB59</f>
        <v>0</v>
      </c>
      <c r="AC55" s="180">
        <f>Summary!AC87-AC52-AC53-AC54-AC56-AC57-AC58-AC59</f>
        <v>0</v>
      </c>
      <c r="AD55" s="180">
        <f>Summary!AD87-AD52-AD53-AD54-AD56-AD57-AD58-AD59</f>
        <v>0</v>
      </c>
      <c r="AE55" s="180">
        <f>Summary!AE87-AE52-AE53-AE54-AE56-AE57-AE58-AE59</f>
        <v>1</v>
      </c>
      <c r="AF55" s="180">
        <f>Summary!AF87-AF52-AF53-AF54-AF56-AF57-AF58-AF59</f>
        <v>0</v>
      </c>
      <c r="AG55" s="177">
        <f t="shared" si="13"/>
        <v>17</v>
      </c>
    </row>
    <row r="56">
      <c r="A56" s="183" t="s">
        <v>649</v>
      </c>
      <c r="B56" s="180">
        <v>0.0</v>
      </c>
      <c r="C56" s="305">
        <v>1.0</v>
      </c>
      <c r="D56" s="180">
        <v>0.0</v>
      </c>
      <c r="E56" s="180">
        <v>4.0</v>
      </c>
      <c r="F56" s="180">
        <v>0.0</v>
      </c>
      <c r="G56" s="180">
        <v>1.0</v>
      </c>
      <c r="H56" s="180">
        <v>1.0</v>
      </c>
      <c r="I56" s="180">
        <v>0.0</v>
      </c>
      <c r="J56" s="180">
        <v>3.0</v>
      </c>
      <c r="K56" s="180">
        <v>1.0</v>
      </c>
      <c r="L56" s="180">
        <v>1.0</v>
      </c>
      <c r="M56" s="180">
        <v>0.0</v>
      </c>
      <c r="N56" s="180">
        <v>2.0</v>
      </c>
      <c r="O56" s="180">
        <v>0.0</v>
      </c>
      <c r="P56" s="180">
        <v>1.0</v>
      </c>
      <c r="Q56" s="180">
        <v>1.0</v>
      </c>
      <c r="R56" s="180">
        <v>2.0</v>
      </c>
      <c r="S56" s="180">
        <v>0.0</v>
      </c>
      <c r="T56" s="180">
        <v>1.0</v>
      </c>
      <c r="U56" s="180">
        <v>1.0</v>
      </c>
      <c r="V56" s="180">
        <v>3.0</v>
      </c>
      <c r="W56" s="180">
        <v>0.0</v>
      </c>
      <c r="X56" s="180">
        <v>0.0</v>
      </c>
      <c r="Y56" s="180">
        <v>2.0</v>
      </c>
      <c r="Z56" s="180">
        <v>0.0</v>
      </c>
      <c r="AA56" s="180">
        <v>1.0</v>
      </c>
      <c r="AB56" s="180">
        <v>0.0</v>
      </c>
      <c r="AC56" s="180">
        <v>1.0</v>
      </c>
      <c r="AD56" s="180">
        <v>2.0</v>
      </c>
      <c r="AE56" s="180">
        <v>2.0</v>
      </c>
      <c r="AF56" s="180">
        <v>0.0</v>
      </c>
      <c r="AG56" s="177">
        <f t="shared" si="13"/>
        <v>31</v>
      </c>
    </row>
    <row r="57">
      <c r="A57" s="183" t="s">
        <v>650</v>
      </c>
      <c r="B57" s="180">
        <v>0.0</v>
      </c>
      <c r="C57" s="305">
        <v>0.0</v>
      </c>
      <c r="D57" s="180">
        <v>0.0</v>
      </c>
      <c r="E57" s="180">
        <v>0.0</v>
      </c>
      <c r="F57" s="180">
        <v>0.0</v>
      </c>
      <c r="G57" s="180">
        <v>0.0</v>
      </c>
      <c r="H57" s="180">
        <v>0.0</v>
      </c>
      <c r="I57" s="180">
        <v>0.0</v>
      </c>
      <c r="J57" s="180">
        <v>0.0</v>
      </c>
      <c r="K57" s="180">
        <v>1.0</v>
      </c>
      <c r="L57" s="180">
        <v>0.0</v>
      </c>
      <c r="M57" s="180">
        <v>0.0</v>
      </c>
      <c r="N57" s="180">
        <v>0.0</v>
      </c>
      <c r="O57" s="180">
        <v>0.0</v>
      </c>
      <c r="P57" s="180">
        <v>0.0</v>
      </c>
      <c r="Q57" s="180">
        <v>0.0</v>
      </c>
      <c r="R57" s="180">
        <v>0.0</v>
      </c>
      <c r="S57" s="180">
        <v>0.0</v>
      </c>
      <c r="T57" s="180">
        <v>0.0</v>
      </c>
      <c r="U57" s="180">
        <v>0.0</v>
      </c>
      <c r="V57" s="180">
        <v>2.0</v>
      </c>
      <c r="W57" s="180">
        <v>1.0</v>
      </c>
      <c r="X57" s="180">
        <v>0.0</v>
      </c>
      <c r="Y57" s="180">
        <v>0.0</v>
      </c>
      <c r="Z57" s="180">
        <v>1.0</v>
      </c>
      <c r="AA57" s="180">
        <v>0.0</v>
      </c>
      <c r="AB57" s="180">
        <v>0.0</v>
      </c>
      <c r="AC57" s="180">
        <v>0.0</v>
      </c>
      <c r="AD57" s="180">
        <v>0.0</v>
      </c>
      <c r="AE57" s="180">
        <v>0.0</v>
      </c>
      <c r="AF57" s="180">
        <v>1.0</v>
      </c>
      <c r="AG57" s="177">
        <f t="shared" si="13"/>
        <v>6</v>
      </c>
    </row>
    <row r="58">
      <c r="A58" s="183" t="s">
        <v>651</v>
      </c>
      <c r="B58" s="180">
        <v>1.0</v>
      </c>
      <c r="C58" s="305">
        <v>0.0</v>
      </c>
      <c r="D58" s="180">
        <v>0.0</v>
      </c>
      <c r="E58" s="180">
        <v>2.0</v>
      </c>
      <c r="F58" s="180">
        <v>2.0</v>
      </c>
      <c r="G58" s="180">
        <v>1.0</v>
      </c>
      <c r="H58" s="180">
        <v>0.0</v>
      </c>
      <c r="I58" s="180">
        <v>4.0</v>
      </c>
      <c r="J58" s="180">
        <v>1.0</v>
      </c>
      <c r="K58" s="180">
        <v>0.0</v>
      </c>
      <c r="L58" s="180">
        <v>1.0</v>
      </c>
      <c r="M58" s="180">
        <v>2.0</v>
      </c>
      <c r="N58" s="180">
        <v>0.0</v>
      </c>
      <c r="O58" s="180">
        <v>1.0</v>
      </c>
      <c r="P58" s="180">
        <v>1.0</v>
      </c>
      <c r="Q58" s="180">
        <v>1.0</v>
      </c>
      <c r="R58" s="180">
        <v>1.0</v>
      </c>
      <c r="S58" s="180">
        <v>1.0</v>
      </c>
      <c r="T58" s="180">
        <v>2.0</v>
      </c>
      <c r="U58" s="180">
        <v>0.0</v>
      </c>
      <c r="V58" s="180">
        <v>1.0</v>
      </c>
      <c r="W58" s="180">
        <v>0.0</v>
      </c>
      <c r="X58" s="180">
        <v>1.0</v>
      </c>
      <c r="Y58" s="180">
        <v>1.0</v>
      </c>
      <c r="Z58" s="180">
        <v>0.0</v>
      </c>
      <c r="AA58" s="180">
        <v>1.0</v>
      </c>
      <c r="AB58" s="180">
        <v>3.0</v>
      </c>
      <c r="AC58" s="180">
        <v>1.0</v>
      </c>
      <c r="AD58" s="180">
        <v>2.0</v>
      </c>
      <c r="AE58" s="180">
        <v>0.0</v>
      </c>
      <c r="AF58" s="180">
        <v>1.0</v>
      </c>
      <c r="AG58" s="177">
        <f t="shared" si="13"/>
        <v>32</v>
      </c>
    </row>
    <row r="59">
      <c r="A59" s="183" t="s">
        <v>652</v>
      </c>
      <c r="B59" s="180">
        <v>0.0</v>
      </c>
      <c r="C59" s="305">
        <v>0.0</v>
      </c>
      <c r="D59" s="180">
        <v>0.0</v>
      </c>
      <c r="E59" s="180">
        <v>0.0</v>
      </c>
      <c r="F59" s="180">
        <v>0.0</v>
      </c>
      <c r="G59" s="180">
        <v>0.0</v>
      </c>
      <c r="H59" s="180">
        <v>0.0</v>
      </c>
      <c r="I59" s="180">
        <v>0.0</v>
      </c>
      <c r="J59" s="180">
        <v>0.0</v>
      </c>
      <c r="K59" s="180">
        <v>0.0</v>
      </c>
      <c r="L59" s="180">
        <v>0.0</v>
      </c>
      <c r="M59" s="180">
        <v>0.0</v>
      </c>
      <c r="N59" s="180">
        <v>1.0</v>
      </c>
      <c r="O59" s="180">
        <v>0.0</v>
      </c>
      <c r="P59" s="180">
        <v>0.0</v>
      </c>
      <c r="Q59" s="180">
        <v>1.0</v>
      </c>
      <c r="R59" s="180">
        <v>0.0</v>
      </c>
      <c r="S59" s="180">
        <v>1.0</v>
      </c>
      <c r="T59" s="180">
        <v>0.0</v>
      </c>
      <c r="U59" s="180">
        <v>1.0</v>
      </c>
      <c r="V59" s="180">
        <v>0.0</v>
      </c>
      <c r="W59" s="180">
        <v>0.0</v>
      </c>
      <c r="X59" s="180">
        <v>1.0</v>
      </c>
      <c r="Y59" s="180">
        <v>0.0</v>
      </c>
      <c r="Z59" s="180">
        <v>1.0</v>
      </c>
      <c r="AA59" s="180">
        <v>0.0</v>
      </c>
      <c r="AB59" s="180">
        <v>1.0</v>
      </c>
      <c r="AC59" s="180">
        <v>0.0</v>
      </c>
      <c r="AD59" s="180">
        <v>0.0</v>
      </c>
      <c r="AE59" s="180">
        <v>0.0</v>
      </c>
      <c r="AF59" s="180">
        <v>0.0</v>
      </c>
      <c r="AG59" s="177">
        <f t="shared" si="13"/>
        <v>7</v>
      </c>
    </row>
    <row r="60">
      <c r="A60" s="181" t="s">
        <v>243</v>
      </c>
      <c r="B60" s="182">
        <f t="shared" ref="B60:AF60" si="14">SUM(B52:B59)</f>
        <v>20</v>
      </c>
      <c r="C60" s="182">
        <f t="shared" si="14"/>
        <v>16</v>
      </c>
      <c r="D60" s="182">
        <f t="shared" si="14"/>
        <v>25</v>
      </c>
      <c r="E60" s="182">
        <f t="shared" si="14"/>
        <v>20</v>
      </c>
      <c r="F60" s="182">
        <f t="shared" si="14"/>
        <v>19</v>
      </c>
      <c r="G60" s="182">
        <f t="shared" si="14"/>
        <v>12</v>
      </c>
      <c r="H60" s="182">
        <f t="shared" si="14"/>
        <v>13</v>
      </c>
      <c r="I60" s="182">
        <f t="shared" si="14"/>
        <v>12</v>
      </c>
      <c r="J60" s="182">
        <f t="shared" si="14"/>
        <v>24</v>
      </c>
      <c r="K60" s="182">
        <f t="shared" si="14"/>
        <v>18</v>
      </c>
      <c r="L60" s="182">
        <f t="shared" si="14"/>
        <v>18</v>
      </c>
      <c r="M60" s="182">
        <f t="shared" si="14"/>
        <v>15</v>
      </c>
      <c r="N60" s="182">
        <f t="shared" si="14"/>
        <v>8</v>
      </c>
      <c r="O60" s="182">
        <f t="shared" si="14"/>
        <v>17</v>
      </c>
      <c r="P60" s="182">
        <f t="shared" si="14"/>
        <v>19</v>
      </c>
      <c r="Q60" s="182">
        <f t="shared" si="14"/>
        <v>20</v>
      </c>
      <c r="R60" s="182">
        <f t="shared" si="14"/>
        <v>20</v>
      </c>
      <c r="S60" s="182">
        <f t="shared" si="14"/>
        <v>17</v>
      </c>
      <c r="T60" s="182">
        <f t="shared" si="14"/>
        <v>11</v>
      </c>
      <c r="U60" s="182">
        <f t="shared" si="14"/>
        <v>11</v>
      </c>
      <c r="V60" s="182">
        <f t="shared" si="14"/>
        <v>19</v>
      </c>
      <c r="W60" s="182">
        <f t="shared" si="14"/>
        <v>10</v>
      </c>
      <c r="X60" s="182">
        <f t="shared" si="14"/>
        <v>11</v>
      </c>
      <c r="Y60" s="182">
        <f t="shared" si="14"/>
        <v>15</v>
      </c>
      <c r="Z60" s="182">
        <f t="shared" si="14"/>
        <v>15</v>
      </c>
      <c r="AA60" s="182">
        <f t="shared" si="14"/>
        <v>14</v>
      </c>
      <c r="AB60" s="182">
        <f t="shared" si="14"/>
        <v>17</v>
      </c>
      <c r="AC60" s="182">
        <f t="shared" si="14"/>
        <v>11</v>
      </c>
      <c r="AD60" s="182">
        <f t="shared" si="14"/>
        <v>14</v>
      </c>
      <c r="AE60" s="182">
        <f t="shared" si="14"/>
        <v>11</v>
      </c>
      <c r="AF60" s="182">
        <f t="shared" si="14"/>
        <v>14</v>
      </c>
      <c r="AG60" s="177">
        <f t="shared" si="13"/>
        <v>486</v>
      </c>
    </row>
    <row r="61">
      <c r="A61" s="187"/>
      <c r="AG61" s="177"/>
    </row>
    <row r="62">
      <c r="A62" s="171" t="s">
        <v>244</v>
      </c>
      <c r="AG62" s="177"/>
    </row>
    <row r="63">
      <c r="A63" s="188" t="s">
        <v>245</v>
      </c>
      <c r="B63" s="306">
        <v>0.0</v>
      </c>
      <c r="C63" s="306">
        <v>0.0</v>
      </c>
      <c r="D63" s="306">
        <v>0.0</v>
      </c>
      <c r="E63" s="306">
        <v>0.0</v>
      </c>
      <c r="F63" s="306">
        <v>0.0</v>
      </c>
      <c r="G63" s="306">
        <v>0.0</v>
      </c>
      <c r="H63" s="306">
        <v>0.0</v>
      </c>
      <c r="I63" s="306">
        <v>0.0</v>
      </c>
      <c r="J63" s="306">
        <v>0.0</v>
      </c>
      <c r="K63" s="306">
        <v>1.0</v>
      </c>
      <c r="L63" s="306">
        <v>0.0</v>
      </c>
      <c r="M63" s="306">
        <v>0.0</v>
      </c>
      <c r="N63" s="306">
        <v>1.0</v>
      </c>
      <c r="O63" s="306">
        <v>0.0</v>
      </c>
      <c r="P63" s="306">
        <v>0.0</v>
      </c>
      <c r="Q63" s="306">
        <v>0.0</v>
      </c>
      <c r="R63" s="306">
        <v>0.0</v>
      </c>
      <c r="S63" s="306">
        <v>1.0</v>
      </c>
      <c r="T63" s="306">
        <v>3.0</v>
      </c>
      <c r="U63" s="306">
        <v>0.0</v>
      </c>
      <c r="V63" s="306">
        <v>0.0</v>
      </c>
      <c r="W63" s="306">
        <v>0.0</v>
      </c>
      <c r="X63" s="306">
        <v>1.0</v>
      </c>
      <c r="Y63" s="306">
        <v>1.0</v>
      </c>
      <c r="Z63" s="306">
        <v>0.0</v>
      </c>
      <c r="AA63" s="306">
        <v>0.0</v>
      </c>
      <c r="AB63" s="306">
        <v>0.0</v>
      </c>
      <c r="AC63" s="306">
        <v>0.0</v>
      </c>
      <c r="AD63" s="306">
        <v>0.0</v>
      </c>
      <c r="AE63" s="306">
        <v>0.0</v>
      </c>
      <c r="AF63" s="306">
        <v>0.0</v>
      </c>
      <c r="AG63" s="177">
        <f>SUM(B63:AF63)</f>
        <v>8</v>
      </c>
    </row>
    <row r="64">
      <c r="A64" s="187"/>
      <c r="AG64" s="177"/>
    </row>
    <row r="65">
      <c r="A65" s="171" t="s">
        <v>246</v>
      </c>
      <c r="B65" s="190"/>
      <c r="C65" s="190"/>
      <c r="D65" s="190"/>
      <c r="E65" s="190"/>
      <c r="F65" s="190"/>
      <c r="G65" s="190"/>
      <c r="H65" s="190"/>
      <c r="I65" s="190"/>
      <c r="J65" s="190"/>
      <c r="K65" s="190"/>
      <c r="L65" s="190"/>
      <c r="M65" s="190"/>
      <c r="N65" s="190"/>
      <c r="O65" s="190"/>
      <c r="P65" s="190"/>
      <c r="Q65" s="190"/>
      <c r="R65" s="190"/>
      <c r="S65" s="190"/>
      <c r="T65" s="190"/>
      <c r="U65" s="190"/>
      <c r="V65" s="190"/>
      <c r="W65" s="190"/>
      <c r="X65" s="190"/>
      <c r="Y65" s="190"/>
      <c r="Z65" s="190"/>
      <c r="AA65" s="190"/>
      <c r="AB65" s="190"/>
      <c r="AC65" s="190"/>
      <c r="AD65" s="190"/>
      <c r="AE65" s="190"/>
      <c r="AF65" s="190"/>
      <c r="AG65" s="177"/>
    </row>
    <row r="66">
      <c r="A66" s="183" t="s">
        <v>653</v>
      </c>
      <c r="B66" s="191">
        <f t="shared" ref="B66:AF66" si="15">B25-B94</f>
        <v>42</v>
      </c>
      <c r="C66" s="191">
        <f t="shared" si="15"/>
        <v>42</v>
      </c>
      <c r="D66" s="191">
        <f t="shared" si="15"/>
        <v>32</v>
      </c>
      <c r="E66" s="191">
        <f t="shared" si="15"/>
        <v>19</v>
      </c>
      <c r="F66" s="191">
        <f t="shared" si="15"/>
        <v>19</v>
      </c>
      <c r="G66" s="191">
        <f t="shared" si="15"/>
        <v>17</v>
      </c>
      <c r="H66" s="191">
        <f t="shared" si="15"/>
        <v>21</v>
      </c>
      <c r="I66" s="191">
        <f t="shared" si="15"/>
        <v>21</v>
      </c>
      <c r="J66" s="191">
        <f t="shared" si="15"/>
        <v>27</v>
      </c>
      <c r="K66" s="191">
        <f t="shared" si="15"/>
        <v>23</v>
      </c>
      <c r="L66" s="191">
        <f t="shared" si="15"/>
        <v>21</v>
      </c>
      <c r="M66" s="191">
        <f t="shared" si="15"/>
        <v>17</v>
      </c>
      <c r="N66" s="191">
        <f t="shared" si="15"/>
        <v>11</v>
      </c>
      <c r="O66" s="191">
        <f t="shared" si="15"/>
        <v>10</v>
      </c>
      <c r="P66" s="191">
        <f t="shared" si="15"/>
        <v>7</v>
      </c>
      <c r="Q66" s="191">
        <f t="shared" si="15"/>
        <v>6</v>
      </c>
      <c r="R66" s="191">
        <f t="shared" si="15"/>
        <v>5</v>
      </c>
      <c r="S66" s="191">
        <f t="shared" si="15"/>
        <v>6</v>
      </c>
      <c r="T66" s="191">
        <f t="shared" si="15"/>
        <v>5</v>
      </c>
      <c r="U66" s="191">
        <f t="shared" si="15"/>
        <v>5</v>
      </c>
      <c r="V66" s="191">
        <f t="shared" si="15"/>
        <v>4</v>
      </c>
      <c r="W66" s="191">
        <f t="shared" si="15"/>
        <v>8</v>
      </c>
      <c r="X66" s="191">
        <f t="shared" si="15"/>
        <v>6</v>
      </c>
      <c r="Y66" s="191">
        <f t="shared" si="15"/>
        <v>4</v>
      </c>
      <c r="Z66" s="191">
        <f t="shared" si="15"/>
        <v>0</v>
      </c>
      <c r="AA66" s="191">
        <f t="shared" si="15"/>
        <v>8</v>
      </c>
      <c r="AB66" s="191">
        <f t="shared" si="15"/>
        <v>9</v>
      </c>
      <c r="AC66" s="191">
        <f t="shared" si="15"/>
        <v>19</v>
      </c>
      <c r="AD66" s="191">
        <f t="shared" si="15"/>
        <v>14</v>
      </c>
      <c r="AE66" s="191">
        <f t="shared" si="15"/>
        <v>12</v>
      </c>
      <c r="AF66" s="191">
        <f t="shared" si="15"/>
        <v>11</v>
      </c>
      <c r="AG66" s="177">
        <f t="shared" ref="AG66:AG74" si="17">SUM(B66:AF66)</f>
        <v>451</v>
      </c>
    </row>
    <row r="67">
      <c r="A67" s="183" t="s">
        <v>654</v>
      </c>
      <c r="B67" s="191">
        <f t="shared" ref="B67:AF67" si="16">B26-B95</f>
        <v>0</v>
      </c>
      <c r="C67" s="191">
        <f t="shared" si="16"/>
        <v>0</v>
      </c>
      <c r="D67" s="191">
        <f t="shared" si="16"/>
        <v>0</v>
      </c>
      <c r="E67" s="191">
        <f t="shared" si="16"/>
        <v>0</v>
      </c>
      <c r="F67" s="191">
        <f t="shared" si="16"/>
        <v>0</v>
      </c>
      <c r="G67" s="191">
        <f t="shared" si="16"/>
        <v>0</v>
      </c>
      <c r="H67" s="191">
        <f t="shared" si="16"/>
        <v>0</v>
      </c>
      <c r="I67" s="191">
        <f t="shared" si="16"/>
        <v>0</v>
      </c>
      <c r="J67" s="191">
        <f t="shared" si="16"/>
        <v>0</v>
      </c>
      <c r="K67" s="191">
        <f t="shared" si="16"/>
        <v>0</v>
      </c>
      <c r="L67" s="191">
        <f t="shared" si="16"/>
        <v>0</v>
      </c>
      <c r="M67" s="191">
        <f t="shared" si="16"/>
        <v>0</v>
      </c>
      <c r="N67" s="191">
        <f t="shared" si="16"/>
        <v>0</v>
      </c>
      <c r="O67" s="191">
        <f t="shared" si="16"/>
        <v>0</v>
      </c>
      <c r="P67" s="191">
        <f t="shared" si="16"/>
        <v>0</v>
      </c>
      <c r="Q67" s="191">
        <f t="shared" si="16"/>
        <v>0</v>
      </c>
      <c r="R67" s="191">
        <f t="shared" si="16"/>
        <v>0</v>
      </c>
      <c r="S67" s="191">
        <f t="shared" si="16"/>
        <v>0</v>
      </c>
      <c r="T67" s="191">
        <f t="shared" si="16"/>
        <v>0</v>
      </c>
      <c r="U67" s="191">
        <f t="shared" si="16"/>
        <v>0</v>
      </c>
      <c r="V67" s="191">
        <f t="shared" si="16"/>
        <v>0</v>
      </c>
      <c r="W67" s="191">
        <f t="shared" si="16"/>
        <v>0</v>
      </c>
      <c r="X67" s="191">
        <f t="shared" si="16"/>
        <v>0</v>
      </c>
      <c r="Y67" s="191">
        <f t="shared" si="16"/>
        <v>0</v>
      </c>
      <c r="Z67" s="191">
        <f t="shared" si="16"/>
        <v>0</v>
      </c>
      <c r="AA67" s="191">
        <f t="shared" si="16"/>
        <v>0</v>
      </c>
      <c r="AB67" s="191">
        <f t="shared" si="16"/>
        <v>0</v>
      </c>
      <c r="AC67" s="191">
        <f t="shared" si="16"/>
        <v>0</v>
      </c>
      <c r="AD67" s="191">
        <f t="shared" si="16"/>
        <v>0</v>
      </c>
      <c r="AE67" s="191">
        <f t="shared" si="16"/>
        <v>0</v>
      </c>
      <c r="AF67" s="191">
        <f t="shared" si="16"/>
        <v>0</v>
      </c>
      <c r="AG67" s="177">
        <f t="shared" si="17"/>
        <v>0</v>
      </c>
    </row>
    <row r="68">
      <c r="A68" s="183" t="s">
        <v>655</v>
      </c>
      <c r="B68" s="191">
        <f t="shared" ref="B68:AF68" si="18">B27-B96</f>
        <v>0</v>
      </c>
      <c r="C68" s="191">
        <f t="shared" si="18"/>
        <v>0</v>
      </c>
      <c r="D68" s="191">
        <f t="shared" si="18"/>
        <v>0</v>
      </c>
      <c r="E68" s="191">
        <f t="shared" si="18"/>
        <v>0</v>
      </c>
      <c r="F68" s="191">
        <f t="shared" si="18"/>
        <v>0</v>
      </c>
      <c r="G68" s="191">
        <f t="shared" si="18"/>
        <v>0</v>
      </c>
      <c r="H68" s="191">
        <f t="shared" si="18"/>
        <v>0</v>
      </c>
      <c r="I68" s="191">
        <f t="shared" si="18"/>
        <v>0</v>
      </c>
      <c r="J68" s="191">
        <f t="shared" si="18"/>
        <v>0</v>
      </c>
      <c r="K68" s="191">
        <f t="shared" si="18"/>
        <v>0</v>
      </c>
      <c r="L68" s="191">
        <f t="shared" si="18"/>
        <v>0</v>
      </c>
      <c r="M68" s="191">
        <f t="shared" si="18"/>
        <v>0</v>
      </c>
      <c r="N68" s="191">
        <f t="shared" si="18"/>
        <v>5</v>
      </c>
      <c r="O68" s="191">
        <f t="shared" si="18"/>
        <v>7</v>
      </c>
      <c r="P68" s="191">
        <f t="shared" si="18"/>
        <v>5</v>
      </c>
      <c r="Q68" s="191">
        <f t="shared" si="18"/>
        <v>5</v>
      </c>
      <c r="R68" s="191">
        <f t="shared" si="18"/>
        <v>1</v>
      </c>
      <c r="S68" s="191">
        <f t="shared" si="18"/>
        <v>3</v>
      </c>
      <c r="T68" s="191">
        <f t="shared" si="18"/>
        <v>8</v>
      </c>
      <c r="U68" s="191">
        <f t="shared" si="18"/>
        <v>4</v>
      </c>
      <c r="V68" s="191">
        <f t="shared" si="18"/>
        <v>4</v>
      </c>
      <c r="W68" s="191">
        <f t="shared" si="18"/>
        <v>6</v>
      </c>
      <c r="X68" s="191">
        <f t="shared" si="18"/>
        <v>21</v>
      </c>
      <c r="Y68" s="191">
        <f t="shared" si="18"/>
        <v>10</v>
      </c>
      <c r="Z68" s="191">
        <f t="shared" si="18"/>
        <v>24</v>
      </c>
      <c r="AA68" s="191">
        <f t="shared" si="18"/>
        <v>18</v>
      </c>
      <c r="AB68" s="191">
        <f t="shared" si="18"/>
        <v>15</v>
      </c>
      <c r="AC68" s="191">
        <f t="shared" si="18"/>
        <v>0</v>
      </c>
      <c r="AD68" s="191">
        <f t="shared" si="18"/>
        <v>0</v>
      </c>
      <c r="AE68" s="191">
        <f t="shared" si="18"/>
        <v>0</v>
      </c>
      <c r="AF68" s="191">
        <f t="shared" si="18"/>
        <v>0</v>
      </c>
      <c r="AG68" s="177">
        <f t="shared" si="17"/>
        <v>136</v>
      </c>
    </row>
    <row r="69">
      <c r="A69" s="183" t="s">
        <v>656</v>
      </c>
      <c r="B69" s="191">
        <f t="shared" ref="B69:AF69" si="19">B28-B97</f>
        <v>5</v>
      </c>
      <c r="C69" s="191">
        <f t="shared" si="19"/>
        <v>7</v>
      </c>
      <c r="D69" s="191">
        <f t="shared" si="19"/>
        <v>7</v>
      </c>
      <c r="E69" s="191">
        <f t="shared" si="19"/>
        <v>9</v>
      </c>
      <c r="F69" s="191">
        <f t="shared" si="19"/>
        <v>9</v>
      </c>
      <c r="G69" s="191">
        <f t="shared" si="19"/>
        <v>5</v>
      </c>
      <c r="H69" s="191">
        <f t="shared" si="19"/>
        <v>3</v>
      </c>
      <c r="I69" s="191">
        <f t="shared" si="19"/>
        <v>4</v>
      </c>
      <c r="J69" s="191">
        <f t="shared" si="19"/>
        <v>6</v>
      </c>
      <c r="K69" s="191">
        <f t="shared" si="19"/>
        <v>7</v>
      </c>
      <c r="L69" s="191">
        <f t="shared" si="19"/>
        <v>7</v>
      </c>
      <c r="M69" s="191">
        <f t="shared" si="19"/>
        <v>8</v>
      </c>
      <c r="N69" s="191">
        <f t="shared" si="19"/>
        <v>4</v>
      </c>
      <c r="O69" s="191">
        <f t="shared" si="19"/>
        <v>9</v>
      </c>
      <c r="P69" s="191">
        <f t="shared" si="19"/>
        <v>7</v>
      </c>
      <c r="Q69" s="191">
        <f t="shared" si="19"/>
        <v>4</v>
      </c>
      <c r="R69" s="191">
        <f t="shared" si="19"/>
        <v>2</v>
      </c>
      <c r="S69" s="191">
        <f t="shared" si="19"/>
        <v>3</v>
      </c>
      <c r="T69" s="191">
        <f t="shared" si="19"/>
        <v>1</v>
      </c>
      <c r="U69" s="191">
        <f t="shared" si="19"/>
        <v>1</v>
      </c>
      <c r="V69" s="191">
        <f t="shared" si="19"/>
        <v>4</v>
      </c>
      <c r="W69" s="191">
        <f t="shared" si="19"/>
        <v>8</v>
      </c>
      <c r="X69" s="191">
        <f t="shared" si="19"/>
        <v>11</v>
      </c>
      <c r="Y69" s="191">
        <f t="shared" si="19"/>
        <v>13</v>
      </c>
      <c r="Z69" s="191">
        <f t="shared" si="19"/>
        <v>6</v>
      </c>
      <c r="AA69" s="191">
        <f t="shared" si="19"/>
        <v>8</v>
      </c>
      <c r="AB69" s="191">
        <f t="shared" si="19"/>
        <v>15</v>
      </c>
      <c r="AC69" s="191">
        <f t="shared" si="19"/>
        <v>37</v>
      </c>
      <c r="AD69" s="191">
        <f t="shared" si="19"/>
        <v>25</v>
      </c>
      <c r="AE69" s="191">
        <f t="shared" si="19"/>
        <v>40</v>
      </c>
      <c r="AF69" s="191">
        <f t="shared" si="19"/>
        <v>30</v>
      </c>
      <c r="AG69" s="177">
        <f t="shared" si="17"/>
        <v>305</v>
      </c>
    </row>
    <row r="70">
      <c r="A70" s="178" t="s">
        <v>657</v>
      </c>
      <c r="B70" s="191">
        <f t="shared" ref="B70:AF70" si="20">B29-B98</f>
        <v>0</v>
      </c>
      <c r="C70" s="191">
        <f t="shared" si="20"/>
        <v>0</v>
      </c>
      <c r="D70" s="191">
        <f t="shared" si="20"/>
        <v>1</v>
      </c>
      <c r="E70" s="191">
        <f t="shared" si="20"/>
        <v>1</v>
      </c>
      <c r="F70" s="191">
        <f t="shared" si="20"/>
        <v>9</v>
      </c>
      <c r="G70" s="191">
        <f t="shared" si="20"/>
        <v>7</v>
      </c>
      <c r="H70" s="191">
        <f t="shared" si="20"/>
        <v>12</v>
      </c>
      <c r="I70" s="191">
        <f t="shared" si="20"/>
        <v>9</v>
      </c>
      <c r="J70" s="191">
        <f t="shared" si="20"/>
        <v>5</v>
      </c>
      <c r="K70" s="191">
        <f t="shared" si="20"/>
        <v>6</v>
      </c>
      <c r="L70" s="191">
        <f t="shared" si="20"/>
        <v>5</v>
      </c>
      <c r="M70" s="191">
        <f t="shared" si="20"/>
        <v>8</v>
      </c>
      <c r="N70" s="191">
        <f t="shared" si="20"/>
        <v>5</v>
      </c>
      <c r="O70" s="191">
        <f t="shared" si="20"/>
        <v>6</v>
      </c>
      <c r="P70" s="191">
        <f t="shared" si="20"/>
        <v>3</v>
      </c>
      <c r="Q70" s="191">
        <f t="shared" si="20"/>
        <v>4</v>
      </c>
      <c r="R70" s="191">
        <f t="shared" si="20"/>
        <v>2</v>
      </c>
      <c r="S70" s="191">
        <f t="shared" si="20"/>
        <v>2</v>
      </c>
      <c r="T70" s="191">
        <f t="shared" si="20"/>
        <v>3</v>
      </c>
      <c r="U70" s="191">
        <f t="shared" si="20"/>
        <v>3</v>
      </c>
      <c r="V70" s="191">
        <f t="shared" si="20"/>
        <v>2</v>
      </c>
      <c r="W70" s="191">
        <f t="shared" si="20"/>
        <v>5</v>
      </c>
      <c r="X70" s="191">
        <f t="shared" si="20"/>
        <v>7</v>
      </c>
      <c r="Y70" s="191">
        <f t="shared" si="20"/>
        <v>9</v>
      </c>
      <c r="Z70" s="191">
        <f t="shared" si="20"/>
        <v>9</v>
      </c>
      <c r="AA70" s="191">
        <f t="shared" si="20"/>
        <v>15</v>
      </c>
      <c r="AB70" s="191">
        <f t="shared" si="20"/>
        <v>7</v>
      </c>
      <c r="AC70" s="191">
        <f t="shared" si="20"/>
        <v>17</v>
      </c>
      <c r="AD70" s="191">
        <f t="shared" si="20"/>
        <v>8</v>
      </c>
      <c r="AE70" s="191">
        <f t="shared" si="20"/>
        <v>16</v>
      </c>
      <c r="AF70" s="191">
        <f t="shared" si="20"/>
        <v>17</v>
      </c>
      <c r="AG70" s="177">
        <f t="shared" si="17"/>
        <v>203</v>
      </c>
    </row>
    <row r="71">
      <c r="A71" s="178" t="s">
        <v>658</v>
      </c>
      <c r="B71" s="191">
        <f t="shared" ref="B71:AF71" si="21">B30-B99</f>
        <v>0</v>
      </c>
      <c r="C71" s="191">
        <f t="shared" si="21"/>
        <v>0</v>
      </c>
      <c r="D71" s="191">
        <f t="shared" si="21"/>
        <v>0</v>
      </c>
      <c r="E71" s="191">
        <f t="shared" si="21"/>
        <v>0</v>
      </c>
      <c r="F71" s="191">
        <f t="shared" si="21"/>
        <v>0</v>
      </c>
      <c r="G71" s="191">
        <f t="shared" si="21"/>
        <v>0</v>
      </c>
      <c r="H71" s="191">
        <f t="shared" si="21"/>
        <v>0</v>
      </c>
      <c r="I71" s="191">
        <f t="shared" si="21"/>
        <v>0</v>
      </c>
      <c r="J71" s="191">
        <f t="shared" si="21"/>
        <v>0</v>
      </c>
      <c r="K71" s="191">
        <f t="shared" si="21"/>
        <v>0</v>
      </c>
      <c r="L71" s="191">
        <f t="shared" si="21"/>
        <v>0</v>
      </c>
      <c r="M71" s="191">
        <f t="shared" si="21"/>
        <v>0</v>
      </c>
      <c r="N71" s="191">
        <f t="shared" si="21"/>
        <v>0</v>
      </c>
      <c r="O71" s="191">
        <f t="shared" si="21"/>
        <v>0</v>
      </c>
      <c r="P71" s="191">
        <f t="shared" si="21"/>
        <v>0</v>
      </c>
      <c r="Q71" s="191">
        <f t="shared" si="21"/>
        <v>0</v>
      </c>
      <c r="R71" s="191">
        <f t="shared" si="21"/>
        <v>0</v>
      </c>
      <c r="S71" s="191">
        <f t="shared" si="21"/>
        <v>0</v>
      </c>
      <c r="T71" s="191">
        <f t="shared" si="21"/>
        <v>0</v>
      </c>
      <c r="U71" s="191">
        <f t="shared" si="21"/>
        <v>0</v>
      </c>
      <c r="V71" s="191">
        <f t="shared" si="21"/>
        <v>0</v>
      </c>
      <c r="W71" s="191">
        <f t="shared" si="21"/>
        <v>0</v>
      </c>
      <c r="X71" s="191">
        <f t="shared" si="21"/>
        <v>0</v>
      </c>
      <c r="Y71" s="191">
        <f t="shared" si="21"/>
        <v>0</v>
      </c>
      <c r="Z71" s="191">
        <f t="shared" si="21"/>
        <v>0</v>
      </c>
      <c r="AA71" s="191">
        <f t="shared" si="21"/>
        <v>0</v>
      </c>
      <c r="AB71" s="191">
        <f t="shared" si="21"/>
        <v>0</v>
      </c>
      <c r="AC71" s="191">
        <f t="shared" si="21"/>
        <v>0</v>
      </c>
      <c r="AD71" s="191">
        <f t="shared" si="21"/>
        <v>0</v>
      </c>
      <c r="AE71" s="191">
        <f t="shared" si="21"/>
        <v>0</v>
      </c>
      <c r="AF71" s="191">
        <f t="shared" si="21"/>
        <v>0</v>
      </c>
      <c r="AG71" s="177">
        <f t="shared" si="17"/>
        <v>0</v>
      </c>
    </row>
    <row r="72">
      <c r="A72" s="178" t="s">
        <v>659</v>
      </c>
      <c r="B72" s="191">
        <f t="shared" ref="B72:AF72" si="22">B31-B100</f>
        <v>0</v>
      </c>
      <c r="C72" s="191">
        <f t="shared" si="22"/>
        <v>0</v>
      </c>
      <c r="D72" s="191">
        <f t="shared" si="22"/>
        <v>9</v>
      </c>
      <c r="E72" s="191">
        <f t="shared" si="22"/>
        <v>27</v>
      </c>
      <c r="F72" s="191">
        <f t="shared" si="22"/>
        <v>23</v>
      </c>
      <c r="G72" s="191">
        <f t="shared" si="22"/>
        <v>22</v>
      </c>
      <c r="H72" s="191">
        <f t="shared" si="22"/>
        <v>20</v>
      </c>
      <c r="I72" s="191">
        <f t="shared" si="22"/>
        <v>29</v>
      </c>
      <c r="J72" s="191">
        <f t="shared" si="22"/>
        <v>22</v>
      </c>
      <c r="K72" s="191">
        <f t="shared" si="22"/>
        <v>19</v>
      </c>
      <c r="L72" s="191">
        <f t="shared" si="22"/>
        <v>52</v>
      </c>
      <c r="M72" s="191">
        <f t="shared" si="22"/>
        <v>37</v>
      </c>
      <c r="N72" s="191">
        <f t="shared" si="22"/>
        <v>20</v>
      </c>
      <c r="O72" s="191">
        <f t="shared" si="22"/>
        <v>23</v>
      </c>
      <c r="P72" s="191">
        <f t="shared" si="22"/>
        <v>17</v>
      </c>
      <c r="Q72" s="191">
        <f t="shared" si="22"/>
        <v>14</v>
      </c>
      <c r="R72" s="191">
        <f t="shared" si="22"/>
        <v>34</v>
      </c>
      <c r="S72" s="191">
        <f t="shared" si="22"/>
        <v>57</v>
      </c>
      <c r="T72" s="191">
        <f t="shared" si="22"/>
        <v>45</v>
      </c>
      <c r="U72" s="191">
        <f t="shared" si="22"/>
        <v>50</v>
      </c>
      <c r="V72" s="191">
        <f t="shared" si="22"/>
        <v>52</v>
      </c>
      <c r="W72" s="191">
        <f t="shared" si="22"/>
        <v>43</v>
      </c>
      <c r="X72" s="191">
        <f t="shared" si="22"/>
        <v>64</v>
      </c>
      <c r="Y72" s="191">
        <f t="shared" si="22"/>
        <v>63</v>
      </c>
      <c r="Z72" s="191">
        <f t="shared" si="22"/>
        <v>58</v>
      </c>
      <c r="AA72" s="191">
        <f t="shared" si="22"/>
        <v>71</v>
      </c>
      <c r="AB72" s="191">
        <f t="shared" si="22"/>
        <v>55</v>
      </c>
      <c r="AC72" s="191">
        <f t="shared" si="22"/>
        <v>62</v>
      </c>
      <c r="AD72" s="191">
        <f t="shared" si="22"/>
        <v>57</v>
      </c>
      <c r="AE72" s="191">
        <f t="shared" si="22"/>
        <v>59</v>
      </c>
      <c r="AF72" s="191">
        <f t="shared" si="22"/>
        <v>53</v>
      </c>
      <c r="AG72" s="177">
        <f t="shared" si="17"/>
        <v>1157</v>
      </c>
    </row>
    <row r="73">
      <c r="A73" s="178" t="s">
        <v>660</v>
      </c>
      <c r="B73" s="191">
        <f t="shared" ref="B73:AF73" si="23">B32-B101</f>
        <v>0</v>
      </c>
      <c r="C73" s="191">
        <f t="shared" si="23"/>
        <v>0</v>
      </c>
      <c r="D73" s="191">
        <f t="shared" si="23"/>
        <v>0</v>
      </c>
      <c r="E73" s="191">
        <f t="shared" si="23"/>
        <v>0</v>
      </c>
      <c r="F73" s="191">
        <f t="shared" si="23"/>
        <v>0</v>
      </c>
      <c r="G73" s="191">
        <f t="shared" si="23"/>
        <v>0</v>
      </c>
      <c r="H73" s="191">
        <f t="shared" si="23"/>
        <v>0</v>
      </c>
      <c r="I73" s="191">
        <f t="shared" si="23"/>
        <v>0</v>
      </c>
      <c r="J73" s="191">
        <f t="shared" si="23"/>
        <v>0</v>
      </c>
      <c r="K73" s="191">
        <f t="shared" si="23"/>
        <v>0</v>
      </c>
      <c r="L73" s="191">
        <f t="shared" si="23"/>
        <v>0</v>
      </c>
      <c r="M73" s="191">
        <f t="shared" si="23"/>
        <v>0</v>
      </c>
      <c r="N73" s="191">
        <f t="shared" si="23"/>
        <v>0</v>
      </c>
      <c r="O73" s="191">
        <f t="shared" si="23"/>
        <v>0</v>
      </c>
      <c r="P73" s="191">
        <f t="shared" si="23"/>
        <v>0</v>
      </c>
      <c r="Q73" s="191">
        <f t="shared" si="23"/>
        <v>0</v>
      </c>
      <c r="R73" s="191">
        <f t="shared" si="23"/>
        <v>0</v>
      </c>
      <c r="S73" s="191">
        <f t="shared" si="23"/>
        <v>0</v>
      </c>
      <c r="T73" s="191">
        <f t="shared" si="23"/>
        <v>0</v>
      </c>
      <c r="U73" s="191">
        <f t="shared" si="23"/>
        <v>0</v>
      </c>
      <c r="V73" s="191">
        <f t="shared" si="23"/>
        <v>0</v>
      </c>
      <c r="W73" s="191">
        <f t="shared" si="23"/>
        <v>0</v>
      </c>
      <c r="X73" s="191">
        <f t="shared" si="23"/>
        <v>0</v>
      </c>
      <c r="Y73" s="191">
        <f t="shared" si="23"/>
        <v>0</v>
      </c>
      <c r="Z73" s="191">
        <f t="shared" si="23"/>
        <v>0</v>
      </c>
      <c r="AA73" s="191">
        <f t="shared" si="23"/>
        <v>0</v>
      </c>
      <c r="AB73" s="191">
        <f t="shared" si="23"/>
        <v>0</v>
      </c>
      <c r="AC73" s="191">
        <f t="shared" si="23"/>
        <v>0</v>
      </c>
      <c r="AD73" s="191">
        <f t="shared" si="23"/>
        <v>0</v>
      </c>
      <c r="AE73" s="191">
        <f t="shared" si="23"/>
        <v>0</v>
      </c>
      <c r="AF73" s="191">
        <f t="shared" si="23"/>
        <v>0</v>
      </c>
      <c r="AG73" s="177">
        <f t="shared" si="17"/>
        <v>0</v>
      </c>
    </row>
    <row r="74">
      <c r="A74" s="181" t="s">
        <v>219</v>
      </c>
      <c r="B74" s="192">
        <f t="shared" ref="B74:AF74" si="24">SUM(B66:B73)</f>
        <v>47</v>
      </c>
      <c r="C74" s="192">
        <f t="shared" si="24"/>
        <v>49</v>
      </c>
      <c r="D74" s="192">
        <f t="shared" si="24"/>
        <v>49</v>
      </c>
      <c r="E74" s="192">
        <f t="shared" si="24"/>
        <v>56</v>
      </c>
      <c r="F74" s="192">
        <f t="shared" si="24"/>
        <v>60</v>
      </c>
      <c r="G74" s="192">
        <f t="shared" si="24"/>
        <v>51</v>
      </c>
      <c r="H74" s="192">
        <f t="shared" si="24"/>
        <v>56</v>
      </c>
      <c r="I74" s="192">
        <f t="shared" si="24"/>
        <v>63</v>
      </c>
      <c r="J74" s="192">
        <f t="shared" si="24"/>
        <v>60</v>
      </c>
      <c r="K74" s="192">
        <f t="shared" si="24"/>
        <v>55</v>
      </c>
      <c r="L74" s="192">
        <f t="shared" si="24"/>
        <v>85</v>
      </c>
      <c r="M74" s="192">
        <f t="shared" si="24"/>
        <v>70</v>
      </c>
      <c r="N74" s="192">
        <f t="shared" si="24"/>
        <v>45</v>
      </c>
      <c r="O74" s="192">
        <f t="shared" si="24"/>
        <v>55</v>
      </c>
      <c r="P74" s="192">
        <f t="shared" si="24"/>
        <v>39</v>
      </c>
      <c r="Q74" s="192">
        <f t="shared" si="24"/>
        <v>33</v>
      </c>
      <c r="R74" s="192">
        <f t="shared" si="24"/>
        <v>44</v>
      </c>
      <c r="S74" s="192">
        <f t="shared" si="24"/>
        <v>71</v>
      </c>
      <c r="T74" s="192">
        <f t="shared" si="24"/>
        <v>62</v>
      </c>
      <c r="U74" s="192">
        <f t="shared" si="24"/>
        <v>63</v>
      </c>
      <c r="V74" s="192">
        <f t="shared" si="24"/>
        <v>66</v>
      </c>
      <c r="W74" s="192">
        <f t="shared" si="24"/>
        <v>70</v>
      </c>
      <c r="X74" s="192">
        <f t="shared" si="24"/>
        <v>109</v>
      </c>
      <c r="Y74" s="192">
        <f t="shared" si="24"/>
        <v>99</v>
      </c>
      <c r="Z74" s="192">
        <f t="shared" si="24"/>
        <v>97</v>
      </c>
      <c r="AA74" s="192">
        <f t="shared" si="24"/>
        <v>120</v>
      </c>
      <c r="AB74" s="192">
        <f t="shared" si="24"/>
        <v>101</v>
      </c>
      <c r="AC74" s="192">
        <f t="shared" si="24"/>
        <v>135</v>
      </c>
      <c r="AD74" s="192">
        <f t="shared" si="24"/>
        <v>104</v>
      </c>
      <c r="AE74" s="192">
        <f t="shared" si="24"/>
        <v>127</v>
      </c>
      <c r="AF74" s="192">
        <f t="shared" si="24"/>
        <v>111</v>
      </c>
      <c r="AG74" s="177">
        <f t="shared" si="17"/>
        <v>2252</v>
      </c>
    </row>
    <row r="75">
      <c r="A75" s="134"/>
      <c r="B75" s="135"/>
      <c r="C75" s="135"/>
      <c r="D75" s="135"/>
      <c r="E75" s="135"/>
      <c r="F75" s="135"/>
      <c r="G75" s="135"/>
      <c r="H75" s="135"/>
      <c r="I75" s="135"/>
      <c r="J75" s="135"/>
      <c r="K75" s="135"/>
      <c r="L75" s="135"/>
      <c r="M75" s="135"/>
      <c r="N75" s="135"/>
      <c r="O75" s="135"/>
      <c r="P75" s="135"/>
      <c r="Q75" s="135"/>
      <c r="R75" s="135"/>
      <c r="S75" s="135"/>
      <c r="T75" s="135"/>
      <c r="U75" s="135"/>
      <c r="V75" s="135"/>
      <c r="W75" s="135"/>
      <c r="X75" s="135"/>
      <c r="Y75" s="135"/>
      <c r="Z75" s="135"/>
      <c r="AA75" s="135"/>
      <c r="AB75" s="135"/>
      <c r="AC75" s="135"/>
      <c r="AD75" s="135"/>
      <c r="AE75" s="135"/>
      <c r="AF75" s="135"/>
      <c r="AG75" s="177"/>
    </row>
    <row r="76">
      <c r="A76" s="193" t="s">
        <v>661</v>
      </c>
      <c r="B76" s="191">
        <f t="shared" ref="B76:AF76" si="25">B35-B104</f>
        <v>0</v>
      </c>
      <c r="C76" s="191">
        <f t="shared" si="25"/>
        <v>0</v>
      </c>
      <c r="D76" s="191">
        <f t="shared" si="25"/>
        <v>0</v>
      </c>
      <c r="E76" s="191">
        <f t="shared" si="25"/>
        <v>0</v>
      </c>
      <c r="F76" s="191">
        <f t="shared" si="25"/>
        <v>0</v>
      </c>
      <c r="G76" s="191">
        <f t="shared" si="25"/>
        <v>0</v>
      </c>
      <c r="H76" s="191">
        <f t="shared" si="25"/>
        <v>0</v>
      </c>
      <c r="I76" s="191">
        <f t="shared" si="25"/>
        <v>0</v>
      </c>
      <c r="J76" s="191">
        <f t="shared" si="25"/>
        <v>0</v>
      </c>
      <c r="K76" s="191">
        <f t="shared" si="25"/>
        <v>0</v>
      </c>
      <c r="L76" s="191">
        <f t="shared" si="25"/>
        <v>0</v>
      </c>
      <c r="M76" s="191">
        <f t="shared" si="25"/>
        <v>0</v>
      </c>
      <c r="N76" s="191">
        <f t="shared" si="25"/>
        <v>0</v>
      </c>
      <c r="O76" s="191">
        <f t="shared" si="25"/>
        <v>0</v>
      </c>
      <c r="P76" s="191">
        <f t="shared" si="25"/>
        <v>0</v>
      </c>
      <c r="Q76" s="191">
        <f t="shared" si="25"/>
        <v>0</v>
      </c>
      <c r="R76" s="191">
        <f t="shared" si="25"/>
        <v>0</v>
      </c>
      <c r="S76" s="191">
        <f t="shared" si="25"/>
        <v>0</v>
      </c>
      <c r="T76" s="191">
        <f t="shared" si="25"/>
        <v>0</v>
      </c>
      <c r="U76" s="191">
        <f t="shared" si="25"/>
        <v>0</v>
      </c>
      <c r="V76" s="191">
        <f t="shared" si="25"/>
        <v>0</v>
      </c>
      <c r="W76" s="191">
        <f t="shared" si="25"/>
        <v>0</v>
      </c>
      <c r="X76" s="191">
        <f t="shared" si="25"/>
        <v>0</v>
      </c>
      <c r="Y76" s="191">
        <f t="shared" si="25"/>
        <v>0</v>
      </c>
      <c r="Z76" s="191">
        <f t="shared" si="25"/>
        <v>0</v>
      </c>
      <c r="AA76" s="191">
        <f t="shared" si="25"/>
        <v>0</v>
      </c>
      <c r="AB76" s="191">
        <f t="shared" si="25"/>
        <v>0</v>
      </c>
      <c r="AC76" s="191">
        <f t="shared" si="25"/>
        <v>0</v>
      </c>
      <c r="AD76" s="191">
        <f t="shared" si="25"/>
        <v>0</v>
      </c>
      <c r="AE76" s="191">
        <f t="shared" si="25"/>
        <v>0</v>
      </c>
      <c r="AF76" s="191">
        <f t="shared" si="25"/>
        <v>0</v>
      </c>
      <c r="AG76" s="177">
        <f t="shared" ref="AG76:AG78" si="27">SUM(B76:AF76)</f>
        <v>0</v>
      </c>
    </row>
    <row r="77">
      <c r="A77" s="193" t="s">
        <v>662</v>
      </c>
      <c r="B77" s="191">
        <f t="shared" ref="B77:AF77" si="26">B36-B105</f>
        <v>0</v>
      </c>
      <c r="C77" s="191">
        <f t="shared" si="26"/>
        <v>0</v>
      </c>
      <c r="D77" s="191">
        <f t="shared" si="26"/>
        <v>0</v>
      </c>
      <c r="E77" s="191">
        <f t="shared" si="26"/>
        <v>0</v>
      </c>
      <c r="F77" s="191">
        <f t="shared" si="26"/>
        <v>0</v>
      </c>
      <c r="G77" s="191">
        <f t="shared" si="26"/>
        <v>0</v>
      </c>
      <c r="H77" s="191">
        <f t="shared" si="26"/>
        <v>0</v>
      </c>
      <c r="I77" s="191">
        <f t="shared" si="26"/>
        <v>0</v>
      </c>
      <c r="J77" s="191">
        <f t="shared" si="26"/>
        <v>0</v>
      </c>
      <c r="K77" s="191">
        <f t="shared" si="26"/>
        <v>0</v>
      </c>
      <c r="L77" s="191">
        <f t="shared" si="26"/>
        <v>0</v>
      </c>
      <c r="M77" s="191">
        <f t="shared" si="26"/>
        <v>0</v>
      </c>
      <c r="N77" s="191">
        <f t="shared" si="26"/>
        <v>0</v>
      </c>
      <c r="O77" s="191">
        <f t="shared" si="26"/>
        <v>0</v>
      </c>
      <c r="P77" s="191">
        <f t="shared" si="26"/>
        <v>0</v>
      </c>
      <c r="Q77" s="191">
        <f t="shared" si="26"/>
        <v>0</v>
      </c>
      <c r="R77" s="191">
        <f t="shared" si="26"/>
        <v>0</v>
      </c>
      <c r="S77" s="191">
        <f t="shared" si="26"/>
        <v>0</v>
      </c>
      <c r="T77" s="191">
        <f t="shared" si="26"/>
        <v>0</v>
      </c>
      <c r="U77" s="191">
        <f t="shared" si="26"/>
        <v>0</v>
      </c>
      <c r="V77" s="191">
        <f t="shared" si="26"/>
        <v>0</v>
      </c>
      <c r="W77" s="191">
        <f t="shared" si="26"/>
        <v>0</v>
      </c>
      <c r="X77" s="191">
        <f t="shared" si="26"/>
        <v>0</v>
      </c>
      <c r="Y77" s="191">
        <f t="shared" si="26"/>
        <v>0</v>
      </c>
      <c r="Z77" s="191">
        <f t="shared" si="26"/>
        <v>0</v>
      </c>
      <c r="AA77" s="191">
        <f t="shared" si="26"/>
        <v>0</v>
      </c>
      <c r="AB77" s="191">
        <f t="shared" si="26"/>
        <v>0</v>
      </c>
      <c r="AC77" s="191">
        <f t="shared" si="26"/>
        <v>0</v>
      </c>
      <c r="AD77" s="191">
        <f t="shared" si="26"/>
        <v>0</v>
      </c>
      <c r="AE77" s="191">
        <f t="shared" si="26"/>
        <v>0</v>
      </c>
      <c r="AF77" s="191">
        <f t="shared" si="26"/>
        <v>0</v>
      </c>
      <c r="AG77" s="177">
        <f t="shared" si="27"/>
        <v>0</v>
      </c>
    </row>
    <row r="78">
      <c r="A78" s="181" t="s">
        <v>222</v>
      </c>
      <c r="B78" s="182">
        <f t="shared" ref="B78:AF78" si="28">SUM(B76:B77)</f>
        <v>0</v>
      </c>
      <c r="C78" s="182">
        <f t="shared" si="28"/>
        <v>0</v>
      </c>
      <c r="D78" s="182">
        <f t="shared" si="28"/>
        <v>0</v>
      </c>
      <c r="E78" s="182">
        <f t="shared" si="28"/>
        <v>0</v>
      </c>
      <c r="F78" s="182">
        <f t="shared" si="28"/>
        <v>0</v>
      </c>
      <c r="G78" s="182">
        <f t="shared" si="28"/>
        <v>0</v>
      </c>
      <c r="H78" s="182">
        <f t="shared" si="28"/>
        <v>0</v>
      </c>
      <c r="I78" s="182">
        <f t="shared" si="28"/>
        <v>0</v>
      </c>
      <c r="J78" s="182">
        <f t="shared" si="28"/>
        <v>0</v>
      </c>
      <c r="K78" s="182">
        <f t="shared" si="28"/>
        <v>0</v>
      </c>
      <c r="L78" s="182">
        <f t="shared" si="28"/>
        <v>0</v>
      </c>
      <c r="M78" s="182">
        <f t="shared" si="28"/>
        <v>0</v>
      </c>
      <c r="N78" s="182">
        <f t="shared" si="28"/>
        <v>0</v>
      </c>
      <c r="O78" s="182">
        <f t="shared" si="28"/>
        <v>0</v>
      </c>
      <c r="P78" s="182">
        <f t="shared" si="28"/>
        <v>0</v>
      </c>
      <c r="Q78" s="182">
        <f t="shared" si="28"/>
        <v>0</v>
      </c>
      <c r="R78" s="182">
        <f t="shared" si="28"/>
        <v>0</v>
      </c>
      <c r="S78" s="182">
        <f t="shared" si="28"/>
        <v>0</v>
      </c>
      <c r="T78" s="182">
        <f t="shared" si="28"/>
        <v>0</v>
      </c>
      <c r="U78" s="182">
        <f t="shared" si="28"/>
        <v>0</v>
      </c>
      <c r="V78" s="182">
        <f t="shared" si="28"/>
        <v>0</v>
      </c>
      <c r="W78" s="182">
        <f t="shared" si="28"/>
        <v>0</v>
      </c>
      <c r="X78" s="182">
        <f t="shared" si="28"/>
        <v>0</v>
      </c>
      <c r="Y78" s="182">
        <f t="shared" si="28"/>
        <v>0</v>
      </c>
      <c r="Z78" s="182">
        <f t="shared" si="28"/>
        <v>0</v>
      </c>
      <c r="AA78" s="182">
        <f t="shared" si="28"/>
        <v>0</v>
      </c>
      <c r="AB78" s="182">
        <f t="shared" si="28"/>
        <v>0</v>
      </c>
      <c r="AC78" s="182">
        <f t="shared" si="28"/>
        <v>0</v>
      </c>
      <c r="AD78" s="182">
        <f t="shared" si="28"/>
        <v>0</v>
      </c>
      <c r="AE78" s="182">
        <f t="shared" si="28"/>
        <v>0</v>
      </c>
      <c r="AF78" s="182">
        <f t="shared" si="28"/>
        <v>0</v>
      </c>
      <c r="AG78" s="177">
        <f t="shared" si="27"/>
        <v>0</v>
      </c>
    </row>
    <row r="79">
      <c r="A79" s="127"/>
      <c r="AG79" s="177"/>
    </row>
    <row r="80">
      <c r="A80" s="193" t="s">
        <v>223</v>
      </c>
      <c r="B80" s="191">
        <f t="shared" ref="B80:AF80" si="29">B39-B108</f>
        <v>17</v>
      </c>
      <c r="C80" s="191">
        <f t="shared" si="29"/>
        <v>23</v>
      </c>
      <c r="D80" s="191">
        <f t="shared" si="29"/>
        <v>13</v>
      </c>
      <c r="E80" s="191">
        <f t="shared" si="29"/>
        <v>21</v>
      </c>
      <c r="F80" s="191">
        <f t="shared" si="29"/>
        <v>27</v>
      </c>
      <c r="G80" s="191">
        <f t="shared" si="29"/>
        <v>11</v>
      </c>
      <c r="H80" s="191">
        <f t="shared" si="29"/>
        <v>10</v>
      </c>
      <c r="I80" s="191">
        <f t="shared" si="29"/>
        <v>12</v>
      </c>
      <c r="J80" s="191">
        <f t="shared" si="29"/>
        <v>15</v>
      </c>
      <c r="K80" s="191">
        <f t="shared" si="29"/>
        <v>13</v>
      </c>
      <c r="L80" s="191">
        <f t="shared" si="29"/>
        <v>11</v>
      </c>
      <c r="M80" s="191">
        <f t="shared" si="29"/>
        <v>18</v>
      </c>
      <c r="N80" s="191">
        <f t="shared" si="29"/>
        <v>10</v>
      </c>
      <c r="O80" s="191">
        <f t="shared" si="29"/>
        <v>14</v>
      </c>
      <c r="P80" s="191">
        <f t="shared" si="29"/>
        <v>9</v>
      </c>
      <c r="Q80" s="191">
        <f t="shared" si="29"/>
        <v>5</v>
      </c>
      <c r="R80" s="191">
        <f t="shared" si="29"/>
        <v>4</v>
      </c>
      <c r="S80" s="191">
        <f t="shared" si="29"/>
        <v>13</v>
      </c>
      <c r="T80" s="191">
        <f t="shared" si="29"/>
        <v>12</v>
      </c>
      <c r="U80" s="191">
        <f t="shared" si="29"/>
        <v>9</v>
      </c>
      <c r="V80" s="191">
        <f t="shared" si="29"/>
        <v>11</v>
      </c>
      <c r="W80" s="191">
        <f t="shared" si="29"/>
        <v>15</v>
      </c>
      <c r="X80" s="191">
        <f t="shared" si="29"/>
        <v>44</v>
      </c>
      <c r="Y80" s="191">
        <f t="shared" si="29"/>
        <v>42</v>
      </c>
      <c r="Z80" s="191">
        <f t="shared" si="29"/>
        <v>39</v>
      </c>
      <c r="AA80" s="191">
        <f t="shared" si="29"/>
        <v>47</v>
      </c>
      <c r="AB80" s="191">
        <f t="shared" si="29"/>
        <v>21</v>
      </c>
      <c r="AC80" s="191">
        <f t="shared" si="29"/>
        <v>17</v>
      </c>
      <c r="AD80" s="191">
        <f t="shared" si="29"/>
        <v>14</v>
      </c>
      <c r="AE80" s="191">
        <f t="shared" si="29"/>
        <v>14</v>
      </c>
      <c r="AF80" s="191">
        <f t="shared" si="29"/>
        <v>11</v>
      </c>
      <c r="AG80" s="177">
        <f t="shared" ref="AG80:AG91" si="31">SUM(B80:AF80)</f>
        <v>542</v>
      </c>
    </row>
    <row r="81">
      <c r="A81" s="193" t="s">
        <v>224</v>
      </c>
      <c r="B81" s="191">
        <f t="shared" ref="B81:AF81" si="30">B40-B109</f>
        <v>13</v>
      </c>
      <c r="C81" s="191">
        <f t="shared" si="30"/>
        <v>10</v>
      </c>
      <c r="D81" s="191">
        <f t="shared" si="30"/>
        <v>14</v>
      </c>
      <c r="E81" s="191">
        <f t="shared" si="30"/>
        <v>14</v>
      </c>
      <c r="F81" s="191">
        <f t="shared" si="30"/>
        <v>21</v>
      </c>
      <c r="G81" s="191">
        <f t="shared" si="30"/>
        <v>6</v>
      </c>
      <c r="H81" s="191">
        <f t="shared" si="30"/>
        <v>12</v>
      </c>
      <c r="I81" s="191">
        <f t="shared" si="30"/>
        <v>18</v>
      </c>
      <c r="J81" s="191">
        <f t="shared" si="30"/>
        <v>8</v>
      </c>
      <c r="K81" s="191">
        <f t="shared" si="30"/>
        <v>15</v>
      </c>
      <c r="L81" s="191">
        <f t="shared" si="30"/>
        <v>8</v>
      </c>
      <c r="M81" s="191">
        <f t="shared" si="30"/>
        <v>17</v>
      </c>
      <c r="N81" s="191">
        <f t="shared" si="30"/>
        <v>9</v>
      </c>
      <c r="O81" s="191">
        <f t="shared" si="30"/>
        <v>8</v>
      </c>
      <c r="P81" s="191">
        <f t="shared" si="30"/>
        <v>5</v>
      </c>
      <c r="Q81" s="191">
        <f t="shared" si="30"/>
        <v>9</v>
      </c>
      <c r="R81" s="191">
        <f t="shared" si="30"/>
        <v>7</v>
      </c>
      <c r="S81" s="191">
        <f t="shared" si="30"/>
        <v>12</v>
      </c>
      <c r="T81" s="191">
        <f t="shared" si="30"/>
        <v>8</v>
      </c>
      <c r="U81" s="191">
        <f t="shared" si="30"/>
        <v>19</v>
      </c>
      <c r="V81" s="191">
        <f t="shared" si="30"/>
        <v>6</v>
      </c>
      <c r="W81" s="191">
        <f t="shared" si="30"/>
        <v>11</v>
      </c>
      <c r="X81" s="191">
        <f t="shared" si="30"/>
        <v>64</v>
      </c>
      <c r="Y81" s="191">
        <f t="shared" si="30"/>
        <v>81</v>
      </c>
      <c r="Z81" s="191">
        <f t="shared" si="30"/>
        <v>74</v>
      </c>
      <c r="AA81" s="191">
        <f t="shared" si="30"/>
        <v>101</v>
      </c>
      <c r="AB81" s="191">
        <f t="shared" si="30"/>
        <v>76</v>
      </c>
      <c r="AC81" s="191">
        <f t="shared" si="30"/>
        <v>102</v>
      </c>
      <c r="AD81" s="191">
        <f t="shared" si="30"/>
        <v>83</v>
      </c>
      <c r="AE81" s="191">
        <f t="shared" si="30"/>
        <v>94</v>
      </c>
      <c r="AF81" s="191">
        <f t="shared" si="30"/>
        <v>77</v>
      </c>
      <c r="AG81" s="177">
        <f t="shared" si="31"/>
        <v>1002</v>
      </c>
    </row>
    <row r="82">
      <c r="A82" s="193" t="s">
        <v>663</v>
      </c>
      <c r="B82" s="191">
        <f t="shared" ref="B82:AF82" si="32">B41-B110</f>
        <v>14</v>
      </c>
      <c r="C82" s="191">
        <f t="shared" si="32"/>
        <v>3</v>
      </c>
      <c r="D82" s="191">
        <f t="shared" si="32"/>
        <v>10</v>
      </c>
      <c r="E82" s="191">
        <f t="shared" si="32"/>
        <v>15</v>
      </c>
      <c r="F82" s="191">
        <f t="shared" si="32"/>
        <v>15</v>
      </c>
      <c r="G82" s="191">
        <f t="shared" si="32"/>
        <v>5</v>
      </c>
      <c r="H82" s="191">
        <f t="shared" si="32"/>
        <v>12</v>
      </c>
      <c r="I82" s="191">
        <f t="shared" si="32"/>
        <v>6</v>
      </c>
      <c r="J82" s="191">
        <f t="shared" si="32"/>
        <v>14</v>
      </c>
      <c r="K82" s="191">
        <f t="shared" si="32"/>
        <v>9</v>
      </c>
      <c r="L82" s="191">
        <f t="shared" si="32"/>
        <v>14</v>
      </c>
      <c r="M82" s="191">
        <f t="shared" si="32"/>
        <v>19</v>
      </c>
      <c r="N82" s="191">
        <f t="shared" si="32"/>
        <v>10</v>
      </c>
      <c r="O82" s="191">
        <f t="shared" si="32"/>
        <v>12</v>
      </c>
      <c r="P82" s="191">
        <f t="shared" si="32"/>
        <v>6</v>
      </c>
      <c r="Q82" s="191">
        <f t="shared" si="32"/>
        <v>2</v>
      </c>
      <c r="R82" s="191">
        <f t="shared" si="32"/>
        <v>3</v>
      </c>
      <c r="S82" s="191">
        <f t="shared" si="32"/>
        <v>8</v>
      </c>
      <c r="T82" s="191">
        <f t="shared" si="32"/>
        <v>5</v>
      </c>
      <c r="U82" s="191">
        <f t="shared" si="32"/>
        <v>15</v>
      </c>
      <c r="V82" s="191">
        <f t="shared" si="32"/>
        <v>2</v>
      </c>
      <c r="W82" s="191">
        <f t="shared" si="32"/>
        <v>16</v>
      </c>
      <c r="X82" s="191">
        <f t="shared" si="32"/>
        <v>38</v>
      </c>
      <c r="Y82" s="191">
        <f t="shared" si="32"/>
        <v>39</v>
      </c>
      <c r="Z82" s="191">
        <f t="shared" si="32"/>
        <v>41</v>
      </c>
      <c r="AA82" s="191">
        <f t="shared" si="32"/>
        <v>44</v>
      </c>
      <c r="AB82" s="191">
        <f t="shared" si="32"/>
        <v>19</v>
      </c>
      <c r="AC82" s="191">
        <f t="shared" si="32"/>
        <v>11</v>
      </c>
      <c r="AD82" s="191">
        <f t="shared" si="32"/>
        <v>7</v>
      </c>
      <c r="AE82" s="191">
        <f t="shared" si="32"/>
        <v>8</v>
      </c>
      <c r="AF82" s="191">
        <f t="shared" si="32"/>
        <v>2</v>
      </c>
      <c r="AG82" s="177">
        <f t="shared" si="31"/>
        <v>424</v>
      </c>
    </row>
    <row r="83">
      <c r="A83" s="193" t="s">
        <v>664</v>
      </c>
      <c r="B83" s="191">
        <f t="shared" ref="B83:AF83" si="33">B42-B111</f>
        <v>2</v>
      </c>
      <c r="C83" s="191">
        <f t="shared" si="33"/>
        <v>1</v>
      </c>
      <c r="D83" s="191">
        <f t="shared" si="33"/>
        <v>0</v>
      </c>
      <c r="E83" s="191">
        <f t="shared" si="33"/>
        <v>6</v>
      </c>
      <c r="F83" s="191">
        <f t="shared" si="33"/>
        <v>2</v>
      </c>
      <c r="G83" s="191">
        <f t="shared" si="33"/>
        <v>1</v>
      </c>
      <c r="H83" s="191">
        <f t="shared" si="33"/>
        <v>0</v>
      </c>
      <c r="I83" s="191">
        <f t="shared" si="33"/>
        <v>1</v>
      </c>
      <c r="J83" s="191">
        <f t="shared" si="33"/>
        <v>0</v>
      </c>
      <c r="K83" s="191">
        <f t="shared" si="33"/>
        <v>2</v>
      </c>
      <c r="L83" s="191">
        <f t="shared" si="33"/>
        <v>0</v>
      </c>
      <c r="M83" s="191">
        <f t="shared" si="33"/>
        <v>4</v>
      </c>
      <c r="N83" s="191">
        <f t="shared" si="33"/>
        <v>1</v>
      </c>
      <c r="O83" s="191">
        <f t="shared" si="33"/>
        <v>2</v>
      </c>
      <c r="P83" s="191">
        <f t="shared" si="33"/>
        <v>2</v>
      </c>
      <c r="Q83" s="191">
        <f t="shared" si="33"/>
        <v>1</v>
      </c>
      <c r="R83" s="191">
        <f t="shared" si="33"/>
        <v>1</v>
      </c>
      <c r="S83" s="191">
        <f t="shared" si="33"/>
        <v>0</v>
      </c>
      <c r="T83" s="191">
        <f t="shared" si="33"/>
        <v>2</v>
      </c>
      <c r="U83" s="191">
        <f t="shared" si="33"/>
        <v>0</v>
      </c>
      <c r="V83" s="191">
        <f t="shared" si="33"/>
        <v>2</v>
      </c>
      <c r="W83" s="191">
        <f t="shared" si="33"/>
        <v>2</v>
      </c>
      <c r="X83" s="191">
        <f t="shared" si="33"/>
        <v>5</v>
      </c>
      <c r="Y83" s="191">
        <f t="shared" si="33"/>
        <v>1</v>
      </c>
      <c r="Z83" s="191">
        <f t="shared" si="33"/>
        <v>5</v>
      </c>
      <c r="AA83" s="191">
        <f t="shared" si="33"/>
        <v>4</v>
      </c>
      <c r="AB83" s="191">
        <f t="shared" si="33"/>
        <v>3</v>
      </c>
      <c r="AC83" s="191">
        <f t="shared" si="33"/>
        <v>2</v>
      </c>
      <c r="AD83" s="191">
        <f t="shared" si="33"/>
        <v>1</v>
      </c>
      <c r="AE83" s="191">
        <f t="shared" si="33"/>
        <v>1</v>
      </c>
      <c r="AF83" s="191">
        <f t="shared" si="33"/>
        <v>3</v>
      </c>
      <c r="AG83" s="177">
        <f t="shared" si="31"/>
        <v>57</v>
      </c>
    </row>
    <row r="84">
      <c r="A84" s="193" t="s">
        <v>665</v>
      </c>
      <c r="B84" s="191">
        <f t="shared" ref="B84:AF84" si="34">B43-B112</f>
        <v>79</v>
      </c>
      <c r="C84" s="191">
        <f t="shared" si="34"/>
        <v>66</v>
      </c>
      <c r="D84" s="191">
        <f t="shared" si="34"/>
        <v>49</v>
      </c>
      <c r="E84" s="191">
        <f t="shared" si="34"/>
        <v>33</v>
      </c>
      <c r="F84" s="191">
        <f t="shared" si="34"/>
        <v>45</v>
      </c>
      <c r="G84" s="191">
        <f t="shared" si="34"/>
        <v>37</v>
      </c>
      <c r="H84" s="191">
        <f t="shared" si="34"/>
        <v>25</v>
      </c>
      <c r="I84" s="191">
        <f t="shared" si="34"/>
        <v>24</v>
      </c>
      <c r="J84" s="191">
        <f t="shared" si="34"/>
        <v>42</v>
      </c>
      <c r="K84" s="191">
        <f t="shared" si="34"/>
        <v>28</v>
      </c>
      <c r="L84" s="191">
        <f t="shared" si="34"/>
        <v>28</v>
      </c>
      <c r="M84" s="191">
        <f t="shared" si="34"/>
        <v>44</v>
      </c>
      <c r="N84" s="191">
        <f t="shared" si="34"/>
        <v>20</v>
      </c>
      <c r="O84" s="191">
        <f t="shared" si="34"/>
        <v>24</v>
      </c>
      <c r="P84" s="191">
        <f t="shared" si="34"/>
        <v>11</v>
      </c>
      <c r="Q84" s="191">
        <f t="shared" si="34"/>
        <v>12</v>
      </c>
      <c r="R84" s="191">
        <f t="shared" si="34"/>
        <v>17</v>
      </c>
      <c r="S84" s="191">
        <f t="shared" si="34"/>
        <v>19</v>
      </c>
      <c r="T84" s="191">
        <f t="shared" si="34"/>
        <v>17</v>
      </c>
      <c r="U84" s="191">
        <f t="shared" si="34"/>
        <v>10</v>
      </c>
      <c r="V84" s="191">
        <f t="shared" si="34"/>
        <v>10</v>
      </c>
      <c r="W84" s="191">
        <f t="shared" si="34"/>
        <v>12</v>
      </c>
      <c r="X84" s="191">
        <f t="shared" si="34"/>
        <v>6</v>
      </c>
      <c r="Y84" s="191">
        <f t="shared" si="34"/>
        <v>11</v>
      </c>
      <c r="Z84" s="191">
        <f t="shared" si="34"/>
        <v>15</v>
      </c>
      <c r="AA84" s="191">
        <f t="shared" si="34"/>
        <v>16</v>
      </c>
      <c r="AB84" s="191">
        <f t="shared" si="34"/>
        <v>16</v>
      </c>
      <c r="AC84" s="191">
        <f t="shared" si="34"/>
        <v>21</v>
      </c>
      <c r="AD84" s="191">
        <f t="shared" si="34"/>
        <v>18</v>
      </c>
      <c r="AE84" s="191">
        <f t="shared" si="34"/>
        <v>15</v>
      </c>
      <c r="AF84" s="191">
        <f t="shared" si="34"/>
        <v>13</v>
      </c>
      <c r="AG84" s="177">
        <f t="shared" si="31"/>
        <v>783</v>
      </c>
    </row>
    <row r="85">
      <c r="A85" s="193" t="s">
        <v>666</v>
      </c>
      <c r="B85" s="191">
        <f t="shared" ref="B85:AF85" si="35">B44-B113</f>
        <v>1</v>
      </c>
      <c r="C85" s="191">
        <f t="shared" si="35"/>
        <v>1</v>
      </c>
      <c r="D85" s="191">
        <f t="shared" si="35"/>
        <v>1</v>
      </c>
      <c r="E85" s="191">
        <f t="shared" si="35"/>
        <v>4</v>
      </c>
      <c r="F85" s="191">
        <f t="shared" si="35"/>
        <v>0</v>
      </c>
      <c r="G85" s="191">
        <f t="shared" si="35"/>
        <v>1</v>
      </c>
      <c r="H85" s="191">
        <f t="shared" si="35"/>
        <v>0</v>
      </c>
      <c r="I85" s="191">
        <f t="shared" si="35"/>
        <v>0</v>
      </c>
      <c r="J85" s="191">
        <f t="shared" si="35"/>
        <v>0</v>
      </c>
      <c r="K85" s="191">
        <f t="shared" si="35"/>
        <v>1</v>
      </c>
      <c r="L85" s="191">
        <f t="shared" si="35"/>
        <v>1</v>
      </c>
      <c r="M85" s="191">
        <f t="shared" si="35"/>
        <v>1</v>
      </c>
      <c r="N85" s="191">
        <f t="shared" si="35"/>
        <v>0</v>
      </c>
      <c r="O85" s="191">
        <f t="shared" si="35"/>
        <v>0</v>
      </c>
      <c r="P85" s="191">
        <f t="shared" si="35"/>
        <v>1</v>
      </c>
      <c r="Q85" s="191">
        <f t="shared" si="35"/>
        <v>0</v>
      </c>
      <c r="R85" s="191">
        <f t="shared" si="35"/>
        <v>2</v>
      </c>
      <c r="S85" s="191">
        <f t="shared" si="35"/>
        <v>0</v>
      </c>
      <c r="T85" s="191">
        <f t="shared" si="35"/>
        <v>2</v>
      </c>
      <c r="U85" s="191">
        <f t="shared" si="35"/>
        <v>0</v>
      </c>
      <c r="V85" s="191">
        <f t="shared" si="35"/>
        <v>1</v>
      </c>
      <c r="W85" s="191">
        <f t="shared" si="35"/>
        <v>0</v>
      </c>
      <c r="X85" s="191">
        <f t="shared" si="35"/>
        <v>2</v>
      </c>
      <c r="Y85" s="191">
        <f t="shared" si="35"/>
        <v>0</v>
      </c>
      <c r="Z85" s="191">
        <f t="shared" si="35"/>
        <v>0</v>
      </c>
      <c r="AA85" s="191">
        <f t="shared" si="35"/>
        <v>2</v>
      </c>
      <c r="AB85" s="191">
        <f t="shared" si="35"/>
        <v>1</v>
      </c>
      <c r="AC85" s="191">
        <f t="shared" si="35"/>
        <v>1</v>
      </c>
      <c r="AD85" s="191">
        <f t="shared" si="35"/>
        <v>1</v>
      </c>
      <c r="AE85" s="191">
        <f t="shared" si="35"/>
        <v>1</v>
      </c>
      <c r="AF85" s="191">
        <f t="shared" si="35"/>
        <v>0</v>
      </c>
      <c r="AG85" s="177">
        <f t="shared" si="31"/>
        <v>25</v>
      </c>
    </row>
    <row r="86">
      <c r="A86" s="193" t="s">
        <v>667</v>
      </c>
      <c r="B86" s="191">
        <f t="shared" ref="B86:AF86" si="36">B45-B114</f>
        <v>79</v>
      </c>
      <c r="C86" s="191">
        <f t="shared" si="36"/>
        <v>64</v>
      </c>
      <c r="D86" s="191">
        <f t="shared" si="36"/>
        <v>73</v>
      </c>
      <c r="E86" s="191">
        <f t="shared" si="36"/>
        <v>70</v>
      </c>
      <c r="F86" s="191">
        <f t="shared" si="36"/>
        <v>86</v>
      </c>
      <c r="G86" s="191">
        <f t="shared" si="36"/>
        <v>53</v>
      </c>
      <c r="H86" s="191">
        <f t="shared" si="36"/>
        <v>55</v>
      </c>
      <c r="I86" s="191">
        <f t="shared" si="36"/>
        <v>62</v>
      </c>
      <c r="J86" s="191">
        <f t="shared" si="36"/>
        <v>67</v>
      </c>
      <c r="K86" s="191">
        <f t="shared" si="36"/>
        <v>58</v>
      </c>
      <c r="L86" s="191">
        <f t="shared" si="36"/>
        <v>44</v>
      </c>
      <c r="M86" s="191">
        <f t="shared" si="36"/>
        <v>72</v>
      </c>
      <c r="N86" s="191">
        <f t="shared" si="36"/>
        <v>41</v>
      </c>
      <c r="O86" s="191">
        <f t="shared" si="36"/>
        <v>42</v>
      </c>
      <c r="P86" s="191">
        <f t="shared" si="36"/>
        <v>23</v>
      </c>
      <c r="Q86" s="191">
        <f t="shared" si="36"/>
        <v>28</v>
      </c>
      <c r="R86" s="191">
        <f t="shared" si="36"/>
        <v>21</v>
      </c>
      <c r="S86" s="191">
        <f t="shared" si="36"/>
        <v>47</v>
      </c>
      <c r="T86" s="191">
        <f t="shared" si="36"/>
        <v>44</v>
      </c>
      <c r="U86" s="191">
        <f t="shared" si="36"/>
        <v>45</v>
      </c>
      <c r="V86" s="191">
        <f t="shared" si="36"/>
        <v>23</v>
      </c>
      <c r="W86" s="191">
        <f t="shared" si="36"/>
        <v>42</v>
      </c>
      <c r="X86" s="191">
        <f t="shared" si="36"/>
        <v>67</v>
      </c>
      <c r="Y86" s="191">
        <f t="shared" si="36"/>
        <v>69</v>
      </c>
      <c r="Z86" s="191">
        <f t="shared" si="36"/>
        <v>89</v>
      </c>
      <c r="AA86" s="191">
        <f t="shared" si="36"/>
        <v>98</v>
      </c>
      <c r="AB86" s="191">
        <f t="shared" si="36"/>
        <v>51</v>
      </c>
      <c r="AC86" s="191">
        <f t="shared" si="36"/>
        <v>32</v>
      </c>
      <c r="AD86" s="191">
        <f t="shared" si="36"/>
        <v>49</v>
      </c>
      <c r="AE86" s="191">
        <f t="shared" si="36"/>
        <v>30</v>
      </c>
      <c r="AF86" s="191">
        <f t="shared" si="36"/>
        <v>22</v>
      </c>
      <c r="AG86" s="177">
        <f t="shared" si="31"/>
        <v>1646</v>
      </c>
    </row>
    <row r="87">
      <c r="A87" s="193" t="s">
        <v>668</v>
      </c>
      <c r="B87" s="191">
        <f t="shared" ref="B87:AF87" si="37">B46-B115</f>
        <v>13</v>
      </c>
      <c r="C87" s="191">
        <f t="shared" si="37"/>
        <v>9</v>
      </c>
      <c r="D87" s="191">
        <f t="shared" si="37"/>
        <v>11</v>
      </c>
      <c r="E87" s="191">
        <f t="shared" si="37"/>
        <v>12</v>
      </c>
      <c r="F87" s="191">
        <f t="shared" si="37"/>
        <v>6</v>
      </c>
      <c r="G87" s="191">
        <f t="shared" si="37"/>
        <v>4</v>
      </c>
      <c r="H87" s="191">
        <f t="shared" si="37"/>
        <v>7</v>
      </c>
      <c r="I87" s="191">
        <f t="shared" si="37"/>
        <v>8</v>
      </c>
      <c r="J87" s="191">
        <f t="shared" si="37"/>
        <v>5</v>
      </c>
      <c r="K87" s="191">
        <f t="shared" si="37"/>
        <v>11</v>
      </c>
      <c r="L87" s="191">
        <f t="shared" si="37"/>
        <v>8</v>
      </c>
      <c r="M87" s="191">
        <f t="shared" si="37"/>
        <v>14</v>
      </c>
      <c r="N87" s="191">
        <f t="shared" si="37"/>
        <v>7</v>
      </c>
      <c r="O87" s="191">
        <f t="shared" si="37"/>
        <v>10</v>
      </c>
      <c r="P87" s="191">
        <f t="shared" si="37"/>
        <v>7</v>
      </c>
      <c r="Q87" s="191">
        <f t="shared" si="37"/>
        <v>7</v>
      </c>
      <c r="R87" s="191">
        <f t="shared" si="37"/>
        <v>6</v>
      </c>
      <c r="S87" s="191">
        <f t="shared" si="37"/>
        <v>9</v>
      </c>
      <c r="T87" s="191">
        <f t="shared" si="37"/>
        <v>7</v>
      </c>
      <c r="U87" s="191">
        <f t="shared" si="37"/>
        <v>3</v>
      </c>
      <c r="V87" s="191">
        <f t="shared" si="37"/>
        <v>9</v>
      </c>
      <c r="W87" s="191">
        <f t="shared" si="37"/>
        <v>7</v>
      </c>
      <c r="X87" s="191">
        <f t="shared" si="37"/>
        <v>8</v>
      </c>
      <c r="Y87" s="191">
        <f t="shared" si="37"/>
        <v>8</v>
      </c>
      <c r="Z87" s="191">
        <f t="shared" si="37"/>
        <v>7</v>
      </c>
      <c r="AA87" s="191">
        <f t="shared" si="37"/>
        <v>10</v>
      </c>
      <c r="AB87" s="191">
        <f t="shared" si="37"/>
        <v>6</v>
      </c>
      <c r="AC87" s="191">
        <f t="shared" si="37"/>
        <v>11</v>
      </c>
      <c r="AD87" s="191">
        <f t="shared" si="37"/>
        <v>4</v>
      </c>
      <c r="AE87" s="191">
        <f t="shared" si="37"/>
        <v>10</v>
      </c>
      <c r="AF87" s="191">
        <f t="shared" si="37"/>
        <v>8</v>
      </c>
      <c r="AG87" s="177">
        <f t="shared" si="31"/>
        <v>252</v>
      </c>
    </row>
    <row r="88">
      <c r="A88" s="193" t="s">
        <v>669</v>
      </c>
      <c r="B88" s="191">
        <f t="shared" ref="B88:AF88" si="38">B47-B116</f>
        <v>1</v>
      </c>
      <c r="C88" s="191">
        <f t="shared" si="38"/>
        <v>0</v>
      </c>
      <c r="D88" s="191">
        <f t="shared" si="38"/>
        <v>1</v>
      </c>
      <c r="E88" s="191">
        <f t="shared" si="38"/>
        <v>1</v>
      </c>
      <c r="F88" s="191">
        <f t="shared" si="38"/>
        <v>0</v>
      </c>
      <c r="G88" s="191">
        <f t="shared" si="38"/>
        <v>0</v>
      </c>
      <c r="H88" s="191">
        <f t="shared" si="38"/>
        <v>0</v>
      </c>
      <c r="I88" s="191">
        <f t="shared" si="38"/>
        <v>0</v>
      </c>
      <c r="J88" s="191">
        <f t="shared" si="38"/>
        <v>1</v>
      </c>
      <c r="K88" s="191">
        <f t="shared" si="38"/>
        <v>0</v>
      </c>
      <c r="L88" s="191">
        <f t="shared" si="38"/>
        <v>0</v>
      </c>
      <c r="M88" s="191">
        <f t="shared" si="38"/>
        <v>2</v>
      </c>
      <c r="N88" s="191">
        <f t="shared" si="38"/>
        <v>0</v>
      </c>
      <c r="O88" s="191">
        <f t="shared" si="38"/>
        <v>0</v>
      </c>
      <c r="P88" s="191">
        <f t="shared" si="38"/>
        <v>0</v>
      </c>
      <c r="Q88" s="191">
        <f t="shared" si="38"/>
        <v>0</v>
      </c>
      <c r="R88" s="191">
        <f t="shared" si="38"/>
        <v>1</v>
      </c>
      <c r="S88" s="191">
        <f t="shared" si="38"/>
        <v>0</v>
      </c>
      <c r="T88" s="191">
        <f t="shared" si="38"/>
        <v>1</v>
      </c>
      <c r="U88" s="191">
        <f t="shared" si="38"/>
        <v>0</v>
      </c>
      <c r="V88" s="191">
        <f t="shared" si="38"/>
        <v>0</v>
      </c>
      <c r="W88" s="191">
        <f t="shared" si="38"/>
        <v>0</v>
      </c>
      <c r="X88" s="191">
        <f t="shared" si="38"/>
        <v>1</v>
      </c>
      <c r="Y88" s="191">
        <f t="shared" si="38"/>
        <v>0</v>
      </c>
      <c r="Z88" s="191">
        <f t="shared" si="38"/>
        <v>0</v>
      </c>
      <c r="AA88" s="191">
        <f t="shared" si="38"/>
        <v>0</v>
      </c>
      <c r="AB88" s="191">
        <f t="shared" si="38"/>
        <v>1</v>
      </c>
      <c r="AC88" s="191">
        <f t="shared" si="38"/>
        <v>0</v>
      </c>
      <c r="AD88" s="191">
        <f t="shared" si="38"/>
        <v>0</v>
      </c>
      <c r="AE88" s="191">
        <f t="shared" si="38"/>
        <v>1</v>
      </c>
      <c r="AF88" s="191">
        <f t="shared" si="38"/>
        <v>0</v>
      </c>
      <c r="AG88" s="177">
        <f t="shared" si="31"/>
        <v>11</v>
      </c>
    </row>
    <row r="89">
      <c r="A89" s="193" t="s">
        <v>670</v>
      </c>
      <c r="B89" s="191">
        <f t="shared" ref="B89:AF89" si="39">B48-B117</f>
        <v>0</v>
      </c>
      <c r="C89" s="191">
        <f t="shared" si="39"/>
        <v>0</v>
      </c>
      <c r="D89" s="191">
        <f t="shared" si="39"/>
        <v>0</v>
      </c>
      <c r="E89" s="191">
        <f t="shared" si="39"/>
        <v>0</v>
      </c>
      <c r="F89" s="191">
        <f t="shared" si="39"/>
        <v>0</v>
      </c>
      <c r="G89" s="191">
        <f t="shared" si="39"/>
        <v>0</v>
      </c>
      <c r="H89" s="191">
        <f t="shared" si="39"/>
        <v>0</v>
      </c>
      <c r="I89" s="191">
        <f t="shared" si="39"/>
        <v>0</v>
      </c>
      <c r="J89" s="191">
        <f t="shared" si="39"/>
        <v>0</v>
      </c>
      <c r="K89" s="191">
        <f t="shared" si="39"/>
        <v>0</v>
      </c>
      <c r="L89" s="191">
        <f t="shared" si="39"/>
        <v>0</v>
      </c>
      <c r="M89" s="191">
        <f t="shared" si="39"/>
        <v>0</v>
      </c>
      <c r="N89" s="191">
        <f t="shared" si="39"/>
        <v>0</v>
      </c>
      <c r="O89" s="191">
        <f t="shared" si="39"/>
        <v>0</v>
      </c>
      <c r="P89" s="191">
        <f t="shared" si="39"/>
        <v>0</v>
      </c>
      <c r="Q89" s="191">
        <f t="shared" si="39"/>
        <v>0</v>
      </c>
      <c r="R89" s="191">
        <f t="shared" si="39"/>
        <v>0</v>
      </c>
      <c r="S89" s="191">
        <f t="shared" si="39"/>
        <v>0</v>
      </c>
      <c r="T89" s="191">
        <f t="shared" si="39"/>
        <v>0</v>
      </c>
      <c r="U89" s="191">
        <f t="shared" si="39"/>
        <v>0</v>
      </c>
      <c r="V89" s="191">
        <f t="shared" si="39"/>
        <v>0</v>
      </c>
      <c r="W89" s="191">
        <f t="shared" si="39"/>
        <v>0</v>
      </c>
      <c r="X89" s="191">
        <f t="shared" si="39"/>
        <v>0</v>
      </c>
      <c r="Y89" s="191">
        <f t="shared" si="39"/>
        <v>0</v>
      </c>
      <c r="Z89" s="191">
        <f t="shared" si="39"/>
        <v>0</v>
      </c>
      <c r="AA89" s="191">
        <f t="shared" si="39"/>
        <v>0</v>
      </c>
      <c r="AB89" s="191">
        <f t="shared" si="39"/>
        <v>0</v>
      </c>
      <c r="AC89" s="191">
        <f t="shared" si="39"/>
        <v>0</v>
      </c>
      <c r="AD89" s="191">
        <f t="shared" si="39"/>
        <v>0</v>
      </c>
      <c r="AE89" s="191">
        <f t="shared" si="39"/>
        <v>0</v>
      </c>
      <c r="AF89" s="191">
        <f t="shared" si="39"/>
        <v>0</v>
      </c>
      <c r="AG89" s="177">
        <f t="shared" si="31"/>
        <v>0</v>
      </c>
    </row>
    <row r="90">
      <c r="A90" s="193" t="s">
        <v>233</v>
      </c>
      <c r="B90" s="191">
        <f t="shared" ref="B90:AF90" si="40">B49-B118</f>
        <v>5</v>
      </c>
      <c r="C90" s="191">
        <f t="shared" si="40"/>
        <v>2</v>
      </c>
      <c r="D90" s="191">
        <f t="shared" si="40"/>
        <v>1</v>
      </c>
      <c r="E90" s="191">
        <f t="shared" si="40"/>
        <v>1</v>
      </c>
      <c r="F90" s="191">
        <f t="shared" si="40"/>
        <v>1</v>
      </c>
      <c r="G90" s="191">
        <f t="shared" si="40"/>
        <v>1</v>
      </c>
      <c r="H90" s="191">
        <f t="shared" si="40"/>
        <v>2</v>
      </c>
      <c r="I90" s="191">
        <f t="shared" si="40"/>
        <v>1</v>
      </c>
      <c r="J90" s="191">
        <f t="shared" si="40"/>
        <v>4</v>
      </c>
      <c r="K90" s="191">
        <f t="shared" si="40"/>
        <v>4</v>
      </c>
      <c r="L90" s="191">
        <f t="shared" si="40"/>
        <v>2</v>
      </c>
      <c r="M90" s="191">
        <f t="shared" si="40"/>
        <v>3</v>
      </c>
      <c r="N90" s="191">
        <f t="shared" si="40"/>
        <v>1</v>
      </c>
      <c r="O90" s="191">
        <f t="shared" si="40"/>
        <v>0</v>
      </c>
      <c r="P90" s="191">
        <f t="shared" si="40"/>
        <v>0</v>
      </c>
      <c r="Q90" s="191">
        <f t="shared" si="40"/>
        <v>1</v>
      </c>
      <c r="R90" s="191">
        <f t="shared" si="40"/>
        <v>0</v>
      </c>
      <c r="S90" s="191">
        <f t="shared" si="40"/>
        <v>2</v>
      </c>
      <c r="T90" s="191">
        <f t="shared" si="40"/>
        <v>1</v>
      </c>
      <c r="U90" s="191">
        <f t="shared" si="40"/>
        <v>0</v>
      </c>
      <c r="V90" s="191">
        <f t="shared" si="40"/>
        <v>2</v>
      </c>
      <c r="W90" s="191">
        <f t="shared" si="40"/>
        <v>1</v>
      </c>
      <c r="X90" s="191">
        <f t="shared" si="40"/>
        <v>0</v>
      </c>
      <c r="Y90" s="191">
        <f t="shared" si="40"/>
        <v>3</v>
      </c>
      <c r="Z90" s="191">
        <f t="shared" si="40"/>
        <v>1</v>
      </c>
      <c r="AA90" s="191">
        <f t="shared" si="40"/>
        <v>2</v>
      </c>
      <c r="AB90" s="191">
        <f t="shared" si="40"/>
        <v>5</v>
      </c>
      <c r="AC90" s="191">
        <f t="shared" si="40"/>
        <v>1</v>
      </c>
      <c r="AD90" s="191">
        <f t="shared" si="40"/>
        <v>2</v>
      </c>
      <c r="AE90" s="191">
        <f t="shared" si="40"/>
        <v>0</v>
      </c>
      <c r="AF90" s="191">
        <f t="shared" si="40"/>
        <v>1</v>
      </c>
      <c r="AG90" s="177">
        <f t="shared" si="31"/>
        <v>50</v>
      </c>
    </row>
    <row r="91">
      <c r="A91" s="181" t="s">
        <v>234</v>
      </c>
      <c r="B91" s="192">
        <f t="shared" ref="B91:AF91" si="41">SUM(B80:B90)</f>
        <v>224</v>
      </c>
      <c r="C91" s="192">
        <f t="shared" si="41"/>
        <v>179</v>
      </c>
      <c r="D91" s="192">
        <f t="shared" si="41"/>
        <v>173</v>
      </c>
      <c r="E91" s="192">
        <f t="shared" si="41"/>
        <v>177</v>
      </c>
      <c r="F91" s="192">
        <f t="shared" si="41"/>
        <v>203</v>
      </c>
      <c r="G91" s="192">
        <f t="shared" si="41"/>
        <v>119</v>
      </c>
      <c r="H91" s="192">
        <f t="shared" si="41"/>
        <v>123</v>
      </c>
      <c r="I91" s="192">
        <f t="shared" si="41"/>
        <v>132</v>
      </c>
      <c r="J91" s="192">
        <f t="shared" si="41"/>
        <v>156</v>
      </c>
      <c r="K91" s="192">
        <f t="shared" si="41"/>
        <v>141</v>
      </c>
      <c r="L91" s="192">
        <f t="shared" si="41"/>
        <v>116</v>
      </c>
      <c r="M91" s="192">
        <f t="shared" si="41"/>
        <v>194</v>
      </c>
      <c r="N91" s="192">
        <f t="shared" si="41"/>
        <v>99</v>
      </c>
      <c r="O91" s="192">
        <f t="shared" si="41"/>
        <v>112</v>
      </c>
      <c r="P91" s="192">
        <f t="shared" si="41"/>
        <v>64</v>
      </c>
      <c r="Q91" s="192">
        <f t="shared" si="41"/>
        <v>65</v>
      </c>
      <c r="R91" s="192">
        <f t="shared" si="41"/>
        <v>62</v>
      </c>
      <c r="S91" s="192">
        <f t="shared" si="41"/>
        <v>110</v>
      </c>
      <c r="T91" s="192">
        <f t="shared" si="41"/>
        <v>99</v>
      </c>
      <c r="U91" s="192">
        <f t="shared" si="41"/>
        <v>101</v>
      </c>
      <c r="V91" s="192">
        <f t="shared" si="41"/>
        <v>66</v>
      </c>
      <c r="W91" s="192">
        <f t="shared" si="41"/>
        <v>106</v>
      </c>
      <c r="X91" s="192">
        <f t="shared" si="41"/>
        <v>235</v>
      </c>
      <c r="Y91" s="192">
        <f t="shared" si="41"/>
        <v>254</v>
      </c>
      <c r="Z91" s="192">
        <f t="shared" si="41"/>
        <v>271</v>
      </c>
      <c r="AA91" s="192">
        <f t="shared" si="41"/>
        <v>324</v>
      </c>
      <c r="AB91" s="192">
        <f t="shared" si="41"/>
        <v>199</v>
      </c>
      <c r="AC91" s="192">
        <f t="shared" si="41"/>
        <v>198</v>
      </c>
      <c r="AD91" s="192">
        <f t="shared" si="41"/>
        <v>179</v>
      </c>
      <c r="AE91" s="192">
        <f t="shared" si="41"/>
        <v>174</v>
      </c>
      <c r="AF91" s="192">
        <f t="shared" si="41"/>
        <v>137</v>
      </c>
      <c r="AG91" s="177">
        <f t="shared" si="31"/>
        <v>4792</v>
      </c>
    </row>
    <row r="92">
      <c r="A92" s="187"/>
      <c r="AG92" s="177"/>
    </row>
    <row r="93">
      <c r="A93" s="171" t="s">
        <v>265</v>
      </c>
      <c r="B93" s="190"/>
      <c r="C93" s="190"/>
      <c r="D93" s="190"/>
      <c r="E93" s="190"/>
      <c r="F93" s="190"/>
      <c r="G93" s="190"/>
      <c r="H93" s="190"/>
      <c r="I93" s="190"/>
      <c r="J93" s="190"/>
      <c r="K93" s="190"/>
      <c r="L93" s="190"/>
      <c r="M93" s="190"/>
      <c r="N93" s="190"/>
      <c r="O93" s="190"/>
      <c r="P93" s="190"/>
      <c r="Q93" s="190"/>
      <c r="R93" s="190"/>
      <c r="S93" s="190"/>
      <c r="T93" s="190"/>
      <c r="U93" s="190"/>
      <c r="V93" s="190"/>
      <c r="W93" s="190"/>
      <c r="X93" s="190"/>
      <c r="Y93" s="190"/>
      <c r="Z93" s="190"/>
      <c r="AA93" s="190"/>
      <c r="AB93" s="190"/>
      <c r="AC93" s="190"/>
      <c r="AD93" s="190"/>
      <c r="AE93" s="190"/>
      <c r="AF93" s="190"/>
      <c r="AG93" s="177"/>
    </row>
    <row r="94">
      <c r="A94" s="183" t="s">
        <v>671</v>
      </c>
      <c r="B94" s="194">
        <v>6.0</v>
      </c>
      <c r="C94" s="194">
        <v>2.0</v>
      </c>
      <c r="D94" s="194">
        <v>2.0</v>
      </c>
      <c r="E94" s="194">
        <v>0.0</v>
      </c>
      <c r="F94" s="194">
        <v>4.0</v>
      </c>
      <c r="G94" s="194">
        <v>1.0</v>
      </c>
      <c r="H94" s="194">
        <v>0.0</v>
      </c>
      <c r="I94" s="194">
        <v>0.0</v>
      </c>
      <c r="J94" s="194">
        <v>2.0</v>
      </c>
      <c r="K94" s="194">
        <v>0.0</v>
      </c>
      <c r="L94" s="194">
        <v>1.0</v>
      </c>
      <c r="M94" s="194">
        <v>0.0</v>
      </c>
      <c r="N94" s="194">
        <v>0.0</v>
      </c>
      <c r="O94" s="194">
        <v>0.0</v>
      </c>
      <c r="P94" s="194">
        <v>3.0</v>
      </c>
      <c r="Q94" s="194">
        <v>0.0</v>
      </c>
      <c r="R94" s="194">
        <v>1.0</v>
      </c>
      <c r="S94" s="194">
        <v>0.0</v>
      </c>
      <c r="T94" s="194">
        <v>0.0</v>
      </c>
      <c r="U94" s="194">
        <v>0.0</v>
      </c>
      <c r="V94" s="194">
        <v>0.0</v>
      </c>
      <c r="W94" s="194">
        <v>2.0</v>
      </c>
      <c r="X94" s="194">
        <v>0.0</v>
      </c>
      <c r="Y94" s="194">
        <v>0.0</v>
      </c>
      <c r="Z94" s="194">
        <v>0.0</v>
      </c>
      <c r="AA94" s="194">
        <v>0.0</v>
      </c>
      <c r="AB94" s="194">
        <v>3.0</v>
      </c>
      <c r="AC94" s="194">
        <v>2.0</v>
      </c>
      <c r="AD94" s="194">
        <v>1.0</v>
      </c>
      <c r="AE94" s="194">
        <v>4.0</v>
      </c>
      <c r="AF94" s="194">
        <v>1.0</v>
      </c>
      <c r="AG94" s="177">
        <f t="shared" ref="AG94:AG102" si="42">SUM(B94:AF94)</f>
        <v>35</v>
      </c>
    </row>
    <row r="95">
      <c r="A95" s="183" t="s">
        <v>672</v>
      </c>
      <c r="B95" s="194">
        <v>0.0</v>
      </c>
      <c r="C95" s="194">
        <v>0.0</v>
      </c>
      <c r="D95" s="194">
        <v>0.0</v>
      </c>
      <c r="E95" s="194">
        <v>0.0</v>
      </c>
      <c r="F95" s="194">
        <v>0.0</v>
      </c>
      <c r="G95" s="194">
        <v>0.0</v>
      </c>
      <c r="H95" s="194">
        <v>0.0</v>
      </c>
      <c r="I95" s="194">
        <v>0.0</v>
      </c>
      <c r="J95" s="194">
        <v>0.0</v>
      </c>
      <c r="K95" s="194">
        <v>0.0</v>
      </c>
      <c r="L95" s="194">
        <v>0.0</v>
      </c>
      <c r="M95" s="194">
        <v>0.0</v>
      </c>
      <c r="N95" s="194">
        <v>0.0</v>
      </c>
      <c r="O95" s="194">
        <v>0.0</v>
      </c>
      <c r="P95" s="194">
        <v>0.0</v>
      </c>
      <c r="Q95" s="194">
        <v>0.0</v>
      </c>
      <c r="R95" s="194">
        <v>0.0</v>
      </c>
      <c r="S95" s="194">
        <v>0.0</v>
      </c>
      <c r="T95" s="194">
        <v>0.0</v>
      </c>
      <c r="U95" s="194">
        <v>0.0</v>
      </c>
      <c r="V95" s="194">
        <v>0.0</v>
      </c>
      <c r="W95" s="194">
        <v>0.0</v>
      </c>
      <c r="X95" s="194">
        <v>0.0</v>
      </c>
      <c r="Y95" s="194">
        <v>0.0</v>
      </c>
      <c r="Z95" s="194">
        <v>0.0</v>
      </c>
      <c r="AA95" s="194">
        <v>0.0</v>
      </c>
      <c r="AB95" s="194">
        <v>0.0</v>
      </c>
      <c r="AC95" s="194">
        <v>0.0</v>
      </c>
      <c r="AD95" s="194">
        <v>0.0</v>
      </c>
      <c r="AE95" s="194">
        <v>0.0</v>
      </c>
      <c r="AF95" s="194">
        <v>0.0</v>
      </c>
      <c r="AG95" s="177">
        <f t="shared" si="42"/>
        <v>0</v>
      </c>
    </row>
    <row r="96">
      <c r="A96" s="183" t="s">
        <v>673</v>
      </c>
      <c r="B96" s="194">
        <v>0.0</v>
      </c>
      <c r="C96" s="194">
        <v>0.0</v>
      </c>
      <c r="D96" s="194">
        <v>0.0</v>
      </c>
      <c r="E96" s="194">
        <v>0.0</v>
      </c>
      <c r="F96" s="194">
        <v>0.0</v>
      </c>
      <c r="G96" s="194">
        <v>0.0</v>
      </c>
      <c r="H96" s="194">
        <v>0.0</v>
      </c>
      <c r="I96" s="194">
        <v>0.0</v>
      </c>
      <c r="J96" s="194">
        <v>0.0</v>
      </c>
      <c r="K96" s="194">
        <v>0.0</v>
      </c>
      <c r="L96" s="194">
        <v>0.0</v>
      </c>
      <c r="M96" s="194">
        <v>0.0</v>
      </c>
      <c r="N96" s="194">
        <v>0.0</v>
      </c>
      <c r="O96" s="194">
        <v>0.0</v>
      </c>
      <c r="P96" s="194">
        <v>0.0</v>
      </c>
      <c r="Q96" s="194">
        <v>1.0</v>
      </c>
      <c r="R96" s="194">
        <v>2.0</v>
      </c>
      <c r="S96" s="194">
        <v>0.0</v>
      </c>
      <c r="T96" s="194">
        <v>0.0</v>
      </c>
      <c r="U96" s="194">
        <v>0.0</v>
      </c>
      <c r="V96" s="194">
        <v>0.0</v>
      </c>
      <c r="W96" s="194">
        <v>1.0</v>
      </c>
      <c r="X96" s="194">
        <v>0.0</v>
      </c>
      <c r="Y96" s="194">
        <v>2.0</v>
      </c>
      <c r="Z96" s="194">
        <v>1.0</v>
      </c>
      <c r="AA96" s="194">
        <v>0.0</v>
      </c>
      <c r="AB96" s="194">
        <v>3.0</v>
      </c>
      <c r="AC96" s="194">
        <v>0.0</v>
      </c>
      <c r="AD96" s="194">
        <v>0.0</v>
      </c>
      <c r="AE96" s="194">
        <v>0.0</v>
      </c>
      <c r="AF96" s="194">
        <v>0.0</v>
      </c>
      <c r="AG96" s="177">
        <f t="shared" si="42"/>
        <v>10</v>
      </c>
    </row>
    <row r="97">
      <c r="A97" s="183" t="s">
        <v>674</v>
      </c>
      <c r="B97" s="194">
        <v>2.0</v>
      </c>
      <c r="C97" s="194">
        <v>1.0</v>
      </c>
      <c r="D97" s="194">
        <v>0.0</v>
      </c>
      <c r="E97" s="194">
        <v>3.0</v>
      </c>
      <c r="F97" s="194">
        <v>0.0</v>
      </c>
      <c r="G97" s="194">
        <v>1.0</v>
      </c>
      <c r="H97" s="194">
        <v>1.0</v>
      </c>
      <c r="I97" s="194">
        <v>0.0</v>
      </c>
      <c r="J97" s="194">
        <v>0.0</v>
      </c>
      <c r="K97" s="194">
        <v>1.0</v>
      </c>
      <c r="L97" s="194">
        <v>2.0</v>
      </c>
      <c r="M97" s="194">
        <v>3.0</v>
      </c>
      <c r="N97" s="194">
        <v>0.0</v>
      </c>
      <c r="O97" s="194">
        <v>0.0</v>
      </c>
      <c r="P97" s="194">
        <v>1.0</v>
      </c>
      <c r="Q97" s="194">
        <v>0.0</v>
      </c>
      <c r="R97" s="194">
        <v>0.0</v>
      </c>
      <c r="S97" s="194">
        <v>0.0</v>
      </c>
      <c r="T97" s="194">
        <v>1.0</v>
      </c>
      <c r="U97" s="194">
        <v>1.0</v>
      </c>
      <c r="V97" s="194">
        <v>1.0</v>
      </c>
      <c r="W97" s="194">
        <v>1.0</v>
      </c>
      <c r="X97" s="194">
        <v>0.0</v>
      </c>
      <c r="Y97" s="194">
        <v>1.0</v>
      </c>
      <c r="Z97" s="194">
        <v>1.0</v>
      </c>
      <c r="AA97" s="194">
        <v>1.0</v>
      </c>
      <c r="AB97" s="194">
        <v>1.0</v>
      </c>
      <c r="AC97" s="194">
        <v>1.0</v>
      </c>
      <c r="AD97" s="194">
        <v>3.0</v>
      </c>
      <c r="AE97" s="194">
        <v>1.0</v>
      </c>
      <c r="AF97" s="194">
        <v>1.0</v>
      </c>
      <c r="AG97" s="177">
        <f t="shared" si="42"/>
        <v>29</v>
      </c>
    </row>
    <row r="98">
      <c r="A98" s="178" t="s">
        <v>675</v>
      </c>
      <c r="B98" s="194">
        <v>0.0</v>
      </c>
      <c r="C98" s="194">
        <v>0.0</v>
      </c>
      <c r="D98" s="194">
        <v>0.0</v>
      </c>
      <c r="E98" s="194">
        <v>2.0</v>
      </c>
      <c r="F98" s="194">
        <v>2.0</v>
      </c>
      <c r="G98" s="194">
        <v>0.0</v>
      </c>
      <c r="H98" s="194">
        <v>1.0</v>
      </c>
      <c r="I98" s="194">
        <v>0.0</v>
      </c>
      <c r="J98" s="194">
        <v>0.0</v>
      </c>
      <c r="K98" s="194">
        <v>0.0</v>
      </c>
      <c r="L98" s="194">
        <v>1.0</v>
      </c>
      <c r="M98" s="194">
        <v>1.0</v>
      </c>
      <c r="N98" s="194">
        <v>0.0</v>
      </c>
      <c r="O98" s="194">
        <v>0.0</v>
      </c>
      <c r="P98" s="194">
        <v>0.0</v>
      </c>
      <c r="Q98" s="194">
        <v>0.0</v>
      </c>
      <c r="R98" s="194">
        <v>0.0</v>
      </c>
      <c r="S98" s="194">
        <v>0.0</v>
      </c>
      <c r="T98" s="194">
        <v>1.0</v>
      </c>
      <c r="U98" s="194">
        <v>0.0</v>
      </c>
      <c r="V98" s="194">
        <v>1.0</v>
      </c>
      <c r="W98" s="194">
        <v>0.0</v>
      </c>
      <c r="X98" s="194">
        <v>1.0</v>
      </c>
      <c r="Y98" s="194">
        <v>0.0</v>
      </c>
      <c r="Z98" s="194">
        <v>0.0</v>
      </c>
      <c r="AA98" s="194">
        <v>0.0</v>
      </c>
      <c r="AB98" s="194">
        <v>1.0</v>
      </c>
      <c r="AC98" s="194">
        <v>1.0</v>
      </c>
      <c r="AD98" s="194">
        <v>2.0</v>
      </c>
      <c r="AE98" s="194">
        <v>2.0</v>
      </c>
      <c r="AF98" s="194">
        <v>2.0</v>
      </c>
      <c r="AG98" s="177">
        <f t="shared" si="42"/>
        <v>18</v>
      </c>
    </row>
    <row r="99">
      <c r="A99" s="178" t="s">
        <v>676</v>
      </c>
      <c r="B99" s="194">
        <v>0.0</v>
      </c>
      <c r="C99" s="194">
        <v>0.0</v>
      </c>
      <c r="D99" s="194">
        <v>0.0</v>
      </c>
      <c r="E99" s="194">
        <v>0.0</v>
      </c>
      <c r="F99" s="194">
        <v>0.0</v>
      </c>
      <c r="G99" s="194">
        <v>0.0</v>
      </c>
      <c r="H99" s="194">
        <v>0.0</v>
      </c>
      <c r="I99" s="194">
        <v>0.0</v>
      </c>
      <c r="J99" s="194">
        <v>0.0</v>
      </c>
      <c r="K99" s="194">
        <v>0.0</v>
      </c>
      <c r="L99" s="194">
        <v>0.0</v>
      </c>
      <c r="M99" s="194">
        <v>0.0</v>
      </c>
      <c r="N99" s="194">
        <v>0.0</v>
      </c>
      <c r="O99" s="194">
        <v>0.0</v>
      </c>
      <c r="P99" s="194">
        <v>0.0</v>
      </c>
      <c r="Q99" s="194">
        <v>0.0</v>
      </c>
      <c r="R99" s="194">
        <v>0.0</v>
      </c>
      <c r="S99" s="194">
        <v>0.0</v>
      </c>
      <c r="T99" s="194">
        <v>0.0</v>
      </c>
      <c r="U99" s="194">
        <v>0.0</v>
      </c>
      <c r="V99" s="194">
        <v>0.0</v>
      </c>
      <c r="W99" s="194">
        <v>0.0</v>
      </c>
      <c r="X99" s="194">
        <v>0.0</v>
      </c>
      <c r="Y99" s="194">
        <v>0.0</v>
      </c>
      <c r="Z99" s="194">
        <v>0.0</v>
      </c>
      <c r="AA99" s="194">
        <v>0.0</v>
      </c>
      <c r="AB99" s="194">
        <v>0.0</v>
      </c>
      <c r="AC99" s="194">
        <v>0.0</v>
      </c>
      <c r="AD99" s="194">
        <v>0.0</v>
      </c>
      <c r="AE99" s="194">
        <v>0.0</v>
      </c>
      <c r="AF99" s="194">
        <v>0.0</v>
      </c>
      <c r="AG99" s="177">
        <f t="shared" si="42"/>
        <v>0</v>
      </c>
    </row>
    <row r="100">
      <c r="A100" s="178" t="s">
        <v>677</v>
      </c>
      <c r="B100" s="194">
        <v>1.0</v>
      </c>
      <c r="C100" s="194">
        <v>0.0</v>
      </c>
      <c r="D100" s="194">
        <v>1.0</v>
      </c>
      <c r="E100" s="194">
        <v>4.0</v>
      </c>
      <c r="F100" s="194">
        <v>1.0</v>
      </c>
      <c r="G100" s="194">
        <v>3.0</v>
      </c>
      <c r="H100" s="194">
        <v>2.0</v>
      </c>
      <c r="I100" s="194">
        <v>4.0</v>
      </c>
      <c r="J100" s="194">
        <v>1.0</v>
      </c>
      <c r="K100" s="194">
        <v>3.0</v>
      </c>
      <c r="L100" s="194">
        <v>4.0</v>
      </c>
      <c r="M100" s="194">
        <v>6.0</v>
      </c>
      <c r="N100" s="194">
        <v>4.0</v>
      </c>
      <c r="O100" s="194">
        <v>4.0</v>
      </c>
      <c r="P100" s="194">
        <v>1.0</v>
      </c>
      <c r="Q100" s="194">
        <v>2.0</v>
      </c>
      <c r="R100" s="194">
        <v>8.0</v>
      </c>
      <c r="S100" s="194">
        <v>9.0</v>
      </c>
      <c r="T100" s="194">
        <v>8.0</v>
      </c>
      <c r="U100" s="194">
        <v>7.0</v>
      </c>
      <c r="V100" s="194">
        <v>9.0</v>
      </c>
      <c r="W100" s="194">
        <v>8.0</v>
      </c>
      <c r="X100" s="194">
        <v>5.0</v>
      </c>
      <c r="Y100" s="194">
        <v>4.0</v>
      </c>
      <c r="Z100" s="194">
        <v>5.0</v>
      </c>
      <c r="AA100" s="194">
        <v>9.0</v>
      </c>
      <c r="AB100" s="194">
        <v>2.0</v>
      </c>
      <c r="AC100" s="194">
        <v>4.0</v>
      </c>
      <c r="AD100" s="194">
        <v>9.0</v>
      </c>
      <c r="AE100" s="194">
        <v>4.0</v>
      </c>
      <c r="AF100" s="194">
        <v>7.0</v>
      </c>
      <c r="AG100" s="177">
        <f t="shared" si="42"/>
        <v>139</v>
      </c>
    </row>
    <row r="101">
      <c r="A101" s="178" t="s">
        <v>678</v>
      </c>
      <c r="B101" s="194">
        <v>0.0</v>
      </c>
      <c r="C101" s="194">
        <v>0.0</v>
      </c>
      <c r="D101" s="194">
        <v>0.0</v>
      </c>
      <c r="E101" s="194">
        <v>0.0</v>
      </c>
      <c r="F101" s="194">
        <v>0.0</v>
      </c>
      <c r="G101" s="194">
        <v>0.0</v>
      </c>
      <c r="H101" s="194">
        <v>0.0</v>
      </c>
      <c r="I101" s="194">
        <v>0.0</v>
      </c>
      <c r="J101" s="194">
        <v>0.0</v>
      </c>
      <c r="K101" s="194">
        <v>0.0</v>
      </c>
      <c r="L101" s="194">
        <v>0.0</v>
      </c>
      <c r="M101" s="194">
        <v>0.0</v>
      </c>
      <c r="N101" s="194">
        <v>0.0</v>
      </c>
      <c r="O101" s="194">
        <v>0.0</v>
      </c>
      <c r="P101" s="194">
        <v>0.0</v>
      </c>
      <c r="Q101" s="194">
        <v>0.0</v>
      </c>
      <c r="R101" s="194">
        <v>0.0</v>
      </c>
      <c r="S101" s="194">
        <v>0.0</v>
      </c>
      <c r="T101" s="194">
        <v>0.0</v>
      </c>
      <c r="U101" s="194">
        <v>0.0</v>
      </c>
      <c r="V101" s="194">
        <v>0.0</v>
      </c>
      <c r="W101" s="194">
        <v>0.0</v>
      </c>
      <c r="X101" s="194">
        <v>0.0</v>
      </c>
      <c r="Y101" s="194">
        <v>0.0</v>
      </c>
      <c r="Z101" s="194">
        <v>0.0</v>
      </c>
      <c r="AA101" s="194">
        <v>0.0</v>
      </c>
      <c r="AB101" s="194">
        <v>0.0</v>
      </c>
      <c r="AC101" s="194">
        <v>0.0</v>
      </c>
      <c r="AD101" s="194">
        <v>0.0</v>
      </c>
      <c r="AE101" s="194">
        <v>0.0</v>
      </c>
      <c r="AF101" s="194">
        <v>0.0</v>
      </c>
      <c r="AG101" s="177">
        <f t="shared" si="42"/>
        <v>0</v>
      </c>
    </row>
    <row r="102">
      <c r="A102" s="181" t="s">
        <v>219</v>
      </c>
      <c r="B102" s="192">
        <f t="shared" ref="B102:AF102" si="43">SUM(B94:B101)</f>
        <v>9</v>
      </c>
      <c r="C102" s="192">
        <f t="shared" si="43"/>
        <v>3</v>
      </c>
      <c r="D102" s="192">
        <f t="shared" si="43"/>
        <v>3</v>
      </c>
      <c r="E102" s="192">
        <f t="shared" si="43"/>
        <v>9</v>
      </c>
      <c r="F102" s="192">
        <f t="shared" si="43"/>
        <v>7</v>
      </c>
      <c r="G102" s="192">
        <f t="shared" si="43"/>
        <v>5</v>
      </c>
      <c r="H102" s="192">
        <f t="shared" si="43"/>
        <v>4</v>
      </c>
      <c r="I102" s="192">
        <f t="shared" si="43"/>
        <v>4</v>
      </c>
      <c r="J102" s="192">
        <f t="shared" si="43"/>
        <v>3</v>
      </c>
      <c r="K102" s="192">
        <f t="shared" si="43"/>
        <v>4</v>
      </c>
      <c r="L102" s="192">
        <f t="shared" si="43"/>
        <v>8</v>
      </c>
      <c r="M102" s="192">
        <f t="shared" si="43"/>
        <v>10</v>
      </c>
      <c r="N102" s="192">
        <f t="shared" si="43"/>
        <v>4</v>
      </c>
      <c r="O102" s="192">
        <f t="shared" si="43"/>
        <v>4</v>
      </c>
      <c r="P102" s="192">
        <f t="shared" si="43"/>
        <v>5</v>
      </c>
      <c r="Q102" s="192">
        <f t="shared" si="43"/>
        <v>3</v>
      </c>
      <c r="R102" s="192">
        <f t="shared" si="43"/>
        <v>11</v>
      </c>
      <c r="S102" s="192">
        <f t="shared" si="43"/>
        <v>9</v>
      </c>
      <c r="T102" s="192">
        <f t="shared" si="43"/>
        <v>10</v>
      </c>
      <c r="U102" s="192">
        <f t="shared" si="43"/>
        <v>8</v>
      </c>
      <c r="V102" s="192">
        <f t="shared" si="43"/>
        <v>11</v>
      </c>
      <c r="W102" s="192">
        <f t="shared" si="43"/>
        <v>12</v>
      </c>
      <c r="X102" s="192">
        <f t="shared" si="43"/>
        <v>6</v>
      </c>
      <c r="Y102" s="192">
        <f t="shared" si="43"/>
        <v>7</v>
      </c>
      <c r="Z102" s="192">
        <f t="shared" si="43"/>
        <v>7</v>
      </c>
      <c r="AA102" s="192">
        <f t="shared" si="43"/>
        <v>10</v>
      </c>
      <c r="AB102" s="192">
        <f t="shared" si="43"/>
        <v>10</v>
      </c>
      <c r="AC102" s="192">
        <f t="shared" si="43"/>
        <v>8</v>
      </c>
      <c r="AD102" s="192">
        <f t="shared" si="43"/>
        <v>15</v>
      </c>
      <c r="AE102" s="192">
        <f t="shared" si="43"/>
        <v>11</v>
      </c>
      <c r="AF102" s="192">
        <f t="shared" si="43"/>
        <v>11</v>
      </c>
      <c r="AG102" s="177">
        <f t="shared" si="42"/>
        <v>231</v>
      </c>
    </row>
    <row r="103">
      <c r="A103" s="134"/>
      <c r="B103" s="135"/>
      <c r="C103" s="135"/>
      <c r="D103" s="135"/>
      <c r="E103" s="135"/>
      <c r="F103" s="135"/>
      <c r="G103" s="135"/>
      <c r="H103" s="135"/>
      <c r="I103" s="135"/>
      <c r="J103" s="135"/>
      <c r="K103" s="135"/>
      <c r="L103" s="135"/>
      <c r="M103" s="135"/>
      <c r="N103" s="135"/>
      <c r="O103" s="135"/>
      <c r="P103" s="135"/>
      <c r="Q103" s="135"/>
      <c r="R103" s="135"/>
      <c r="S103" s="135"/>
      <c r="T103" s="135"/>
      <c r="U103" s="135"/>
      <c r="V103" s="135"/>
      <c r="W103" s="135"/>
      <c r="X103" s="135"/>
      <c r="Y103" s="135"/>
      <c r="Z103" s="135"/>
      <c r="AA103" s="135"/>
      <c r="AB103" s="135"/>
      <c r="AC103" s="135"/>
      <c r="AD103" s="135"/>
      <c r="AE103" s="135"/>
      <c r="AF103" s="135"/>
      <c r="AG103" s="177"/>
    </row>
    <row r="104">
      <c r="A104" s="183" t="s">
        <v>679</v>
      </c>
      <c r="B104" s="121">
        <v>0.0</v>
      </c>
      <c r="C104" s="121">
        <v>0.0</v>
      </c>
      <c r="D104" s="121">
        <v>0.0</v>
      </c>
      <c r="E104" s="121">
        <v>0.0</v>
      </c>
      <c r="F104" s="121">
        <v>0.0</v>
      </c>
      <c r="G104" s="121">
        <v>0.0</v>
      </c>
      <c r="H104" s="121">
        <v>0.0</v>
      </c>
      <c r="I104" s="121">
        <v>0.0</v>
      </c>
      <c r="J104" s="121">
        <v>0.0</v>
      </c>
      <c r="K104" s="121">
        <v>0.0</v>
      </c>
      <c r="L104" s="121">
        <v>0.0</v>
      </c>
      <c r="M104" s="121">
        <v>0.0</v>
      </c>
      <c r="N104" s="121">
        <v>0.0</v>
      </c>
      <c r="O104" s="121">
        <v>0.0</v>
      </c>
      <c r="P104" s="121">
        <v>0.0</v>
      </c>
      <c r="Q104" s="121">
        <v>0.0</v>
      </c>
      <c r="R104" s="121">
        <v>0.0</v>
      </c>
      <c r="S104" s="121">
        <v>0.0</v>
      </c>
      <c r="T104" s="121">
        <v>0.0</v>
      </c>
      <c r="U104" s="121">
        <v>0.0</v>
      </c>
      <c r="V104" s="121">
        <v>0.0</v>
      </c>
      <c r="W104" s="121">
        <v>0.0</v>
      </c>
      <c r="X104" s="121">
        <v>0.0</v>
      </c>
      <c r="Y104" s="121">
        <v>0.0</v>
      </c>
      <c r="Z104" s="121">
        <v>0.0</v>
      </c>
      <c r="AA104" s="121">
        <v>0.0</v>
      </c>
      <c r="AB104" s="121">
        <v>0.0</v>
      </c>
      <c r="AC104" s="121">
        <v>0.0</v>
      </c>
      <c r="AD104" s="121">
        <v>0.0</v>
      </c>
      <c r="AE104" s="121">
        <v>0.0</v>
      </c>
      <c r="AF104" s="121">
        <v>0.0</v>
      </c>
      <c r="AG104" s="177">
        <f t="shared" ref="AG104:AG106" si="44">SUM(B104:AF104)</f>
        <v>0</v>
      </c>
    </row>
    <row r="105">
      <c r="A105" s="183" t="s">
        <v>680</v>
      </c>
      <c r="B105" s="121">
        <v>0.0</v>
      </c>
      <c r="C105" s="121">
        <v>0.0</v>
      </c>
      <c r="D105" s="121">
        <v>0.0</v>
      </c>
      <c r="E105" s="121">
        <v>0.0</v>
      </c>
      <c r="F105" s="121">
        <v>0.0</v>
      </c>
      <c r="G105" s="121">
        <v>0.0</v>
      </c>
      <c r="H105" s="121">
        <v>0.0</v>
      </c>
      <c r="I105" s="121">
        <v>0.0</v>
      </c>
      <c r="J105" s="121">
        <v>0.0</v>
      </c>
      <c r="K105" s="121">
        <v>0.0</v>
      </c>
      <c r="L105" s="121">
        <v>0.0</v>
      </c>
      <c r="M105" s="121">
        <v>0.0</v>
      </c>
      <c r="N105" s="121">
        <v>0.0</v>
      </c>
      <c r="O105" s="121">
        <v>0.0</v>
      </c>
      <c r="P105" s="121">
        <v>0.0</v>
      </c>
      <c r="Q105" s="121">
        <v>0.0</v>
      </c>
      <c r="R105" s="121">
        <v>0.0</v>
      </c>
      <c r="S105" s="121">
        <v>0.0</v>
      </c>
      <c r="T105" s="121">
        <v>0.0</v>
      </c>
      <c r="U105" s="121">
        <v>0.0</v>
      </c>
      <c r="V105" s="121">
        <v>0.0</v>
      </c>
      <c r="W105" s="121">
        <v>0.0</v>
      </c>
      <c r="X105" s="121">
        <v>0.0</v>
      </c>
      <c r="Y105" s="121">
        <v>0.0</v>
      </c>
      <c r="Z105" s="121">
        <v>0.0</v>
      </c>
      <c r="AA105" s="121">
        <v>0.0</v>
      </c>
      <c r="AB105" s="121">
        <v>0.0</v>
      </c>
      <c r="AC105" s="121">
        <v>0.0</v>
      </c>
      <c r="AD105" s="121">
        <v>0.0</v>
      </c>
      <c r="AE105" s="121">
        <v>0.0</v>
      </c>
      <c r="AF105" s="121">
        <v>0.0</v>
      </c>
      <c r="AG105" s="177">
        <f t="shared" si="44"/>
        <v>0</v>
      </c>
    </row>
    <row r="106">
      <c r="A106" s="181" t="s">
        <v>222</v>
      </c>
      <c r="B106" s="182">
        <f t="shared" ref="B106:AF106" si="45">SUM(B104:B105)</f>
        <v>0</v>
      </c>
      <c r="C106" s="182">
        <f t="shared" si="45"/>
        <v>0</v>
      </c>
      <c r="D106" s="182">
        <f t="shared" si="45"/>
        <v>0</v>
      </c>
      <c r="E106" s="182">
        <f t="shared" si="45"/>
        <v>0</v>
      </c>
      <c r="F106" s="182">
        <f t="shared" si="45"/>
        <v>0</v>
      </c>
      <c r="G106" s="182">
        <f t="shared" si="45"/>
        <v>0</v>
      </c>
      <c r="H106" s="182">
        <f t="shared" si="45"/>
        <v>0</v>
      </c>
      <c r="I106" s="182">
        <f t="shared" si="45"/>
        <v>0</v>
      </c>
      <c r="J106" s="182">
        <f t="shared" si="45"/>
        <v>0</v>
      </c>
      <c r="K106" s="182">
        <f t="shared" si="45"/>
        <v>0</v>
      </c>
      <c r="L106" s="182">
        <f t="shared" si="45"/>
        <v>0</v>
      </c>
      <c r="M106" s="182">
        <f t="shared" si="45"/>
        <v>0</v>
      </c>
      <c r="N106" s="182">
        <f t="shared" si="45"/>
        <v>0</v>
      </c>
      <c r="O106" s="182">
        <f t="shared" si="45"/>
        <v>0</v>
      </c>
      <c r="P106" s="182">
        <f t="shared" si="45"/>
        <v>0</v>
      </c>
      <c r="Q106" s="182">
        <f t="shared" si="45"/>
        <v>0</v>
      </c>
      <c r="R106" s="182">
        <f t="shared" si="45"/>
        <v>0</v>
      </c>
      <c r="S106" s="182">
        <f t="shared" si="45"/>
        <v>0</v>
      </c>
      <c r="T106" s="182">
        <f t="shared" si="45"/>
        <v>0</v>
      </c>
      <c r="U106" s="182">
        <f t="shared" si="45"/>
        <v>0</v>
      </c>
      <c r="V106" s="182">
        <f t="shared" si="45"/>
        <v>0</v>
      </c>
      <c r="W106" s="182">
        <f t="shared" si="45"/>
        <v>0</v>
      </c>
      <c r="X106" s="182">
        <f t="shared" si="45"/>
        <v>0</v>
      </c>
      <c r="Y106" s="182">
        <f t="shared" si="45"/>
        <v>0</v>
      </c>
      <c r="Z106" s="182">
        <f t="shared" si="45"/>
        <v>0</v>
      </c>
      <c r="AA106" s="182">
        <f t="shared" si="45"/>
        <v>0</v>
      </c>
      <c r="AB106" s="182">
        <f t="shared" si="45"/>
        <v>0</v>
      </c>
      <c r="AC106" s="182">
        <f t="shared" si="45"/>
        <v>0</v>
      </c>
      <c r="AD106" s="182">
        <f t="shared" si="45"/>
        <v>0</v>
      </c>
      <c r="AE106" s="182">
        <f t="shared" si="45"/>
        <v>0</v>
      </c>
      <c r="AF106" s="182">
        <f t="shared" si="45"/>
        <v>0</v>
      </c>
      <c r="AG106" s="177">
        <f t="shared" si="44"/>
        <v>0</v>
      </c>
    </row>
    <row r="107">
      <c r="A107" s="127"/>
      <c r="AG107" s="177"/>
    </row>
    <row r="108">
      <c r="A108" s="183" t="s">
        <v>223</v>
      </c>
      <c r="B108" s="194">
        <v>6.0</v>
      </c>
      <c r="C108" s="194">
        <v>8.0</v>
      </c>
      <c r="D108" s="194">
        <v>4.0</v>
      </c>
      <c r="E108" s="194">
        <v>5.0</v>
      </c>
      <c r="F108" s="194">
        <v>4.0</v>
      </c>
      <c r="G108" s="194">
        <v>1.0</v>
      </c>
      <c r="H108" s="194">
        <v>2.0</v>
      </c>
      <c r="I108" s="194">
        <v>0.0</v>
      </c>
      <c r="J108" s="194">
        <v>1.0</v>
      </c>
      <c r="K108" s="194">
        <v>4.0</v>
      </c>
      <c r="L108" s="194">
        <v>2.0</v>
      </c>
      <c r="M108" s="194">
        <v>3.0</v>
      </c>
      <c r="N108" s="194">
        <v>4.0</v>
      </c>
      <c r="O108" s="194">
        <v>3.0</v>
      </c>
      <c r="P108" s="194">
        <v>0.0</v>
      </c>
      <c r="Q108" s="194">
        <v>2.0</v>
      </c>
      <c r="R108" s="194">
        <v>2.0</v>
      </c>
      <c r="S108" s="194">
        <v>1.0</v>
      </c>
      <c r="T108" s="194">
        <v>4.0</v>
      </c>
      <c r="U108" s="194">
        <v>2.0</v>
      </c>
      <c r="V108" s="194">
        <v>0.0</v>
      </c>
      <c r="W108" s="194">
        <v>6.0</v>
      </c>
      <c r="X108" s="194">
        <v>1.0</v>
      </c>
      <c r="Y108" s="194">
        <v>5.0</v>
      </c>
      <c r="Z108" s="194">
        <v>5.0</v>
      </c>
      <c r="AA108" s="194">
        <v>4.0</v>
      </c>
      <c r="AB108" s="194">
        <v>1.0</v>
      </c>
      <c r="AC108" s="194">
        <v>1.0</v>
      </c>
      <c r="AD108" s="194">
        <v>2.0</v>
      </c>
      <c r="AE108" s="194">
        <v>1.0</v>
      </c>
      <c r="AF108" s="194">
        <v>2.0</v>
      </c>
      <c r="AG108" s="177">
        <f t="shared" ref="AG108:AG119" si="46">SUM(B108:AF108)</f>
        <v>86</v>
      </c>
    </row>
    <row r="109">
      <c r="A109" s="183" t="s">
        <v>224</v>
      </c>
      <c r="B109" s="194">
        <v>7.0</v>
      </c>
      <c r="C109" s="194">
        <v>8.0</v>
      </c>
      <c r="D109" s="194">
        <v>0.0</v>
      </c>
      <c r="E109" s="194">
        <v>5.0</v>
      </c>
      <c r="F109" s="194">
        <v>2.0</v>
      </c>
      <c r="G109" s="194">
        <v>5.0</v>
      </c>
      <c r="H109" s="194">
        <v>4.0</v>
      </c>
      <c r="I109" s="194">
        <v>1.0</v>
      </c>
      <c r="J109" s="194">
        <v>4.0</v>
      </c>
      <c r="K109" s="194">
        <v>5.0</v>
      </c>
      <c r="L109" s="194">
        <v>2.0</v>
      </c>
      <c r="M109" s="194">
        <v>2.0</v>
      </c>
      <c r="N109" s="194">
        <v>5.0</v>
      </c>
      <c r="O109" s="194">
        <v>1.0</v>
      </c>
      <c r="P109" s="194">
        <v>0.0</v>
      </c>
      <c r="Q109" s="194">
        <v>4.0</v>
      </c>
      <c r="R109" s="194">
        <v>1.0</v>
      </c>
      <c r="S109" s="194">
        <v>9.0</v>
      </c>
      <c r="T109" s="194">
        <v>4.0</v>
      </c>
      <c r="U109" s="194">
        <v>7.0</v>
      </c>
      <c r="V109" s="194">
        <v>5.0</v>
      </c>
      <c r="W109" s="194">
        <v>4.0</v>
      </c>
      <c r="X109" s="194">
        <v>4.0</v>
      </c>
      <c r="Y109" s="194">
        <v>8.0</v>
      </c>
      <c r="Z109" s="194">
        <v>10.0</v>
      </c>
      <c r="AA109" s="194">
        <v>10.0</v>
      </c>
      <c r="AB109" s="194">
        <v>10.0</v>
      </c>
      <c r="AC109" s="194">
        <v>10.0</v>
      </c>
      <c r="AD109" s="194">
        <v>12.0</v>
      </c>
      <c r="AE109" s="194">
        <v>11.0</v>
      </c>
      <c r="AF109" s="194">
        <v>8.0</v>
      </c>
      <c r="AG109" s="177">
        <f t="shared" si="46"/>
        <v>168</v>
      </c>
    </row>
    <row r="110">
      <c r="A110" s="183" t="s">
        <v>681</v>
      </c>
      <c r="B110" s="194">
        <v>5.0</v>
      </c>
      <c r="C110" s="194">
        <v>2.0</v>
      </c>
      <c r="D110" s="194">
        <v>2.0</v>
      </c>
      <c r="E110" s="194">
        <v>6.0</v>
      </c>
      <c r="F110" s="194">
        <v>4.0</v>
      </c>
      <c r="G110" s="194">
        <v>2.0</v>
      </c>
      <c r="H110" s="194">
        <v>2.0</v>
      </c>
      <c r="I110" s="194">
        <v>1.0</v>
      </c>
      <c r="J110" s="194">
        <v>3.0</v>
      </c>
      <c r="K110" s="194">
        <v>3.0</v>
      </c>
      <c r="L110" s="194">
        <v>2.0</v>
      </c>
      <c r="M110" s="194">
        <v>0.0</v>
      </c>
      <c r="N110" s="194">
        <v>0.0</v>
      </c>
      <c r="O110" s="194">
        <v>5.0</v>
      </c>
      <c r="P110" s="194">
        <v>1.0</v>
      </c>
      <c r="Q110" s="194">
        <v>2.0</v>
      </c>
      <c r="R110" s="194">
        <v>2.0</v>
      </c>
      <c r="S110" s="194">
        <v>4.0</v>
      </c>
      <c r="T110" s="194">
        <v>5.0</v>
      </c>
      <c r="U110" s="194">
        <v>1.0</v>
      </c>
      <c r="V110" s="194">
        <v>1.0</v>
      </c>
      <c r="W110" s="194">
        <v>3.0</v>
      </c>
      <c r="X110" s="194">
        <v>2.0</v>
      </c>
      <c r="Y110" s="194">
        <v>6.0</v>
      </c>
      <c r="Z110" s="194">
        <v>4.0</v>
      </c>
      <c r="AA110" s="194">
        <v>7.0</v>
      </c>
      <c r="AB110" s="194">
        <v>2.0</v>
      </c>
      <c r="AC110" s="194">
        <v>3.0</v>
      </c>
      <c r="AD110" s="194">
        <v>3.0</v>
      </c>
      <c r="AE110" s="194">
        <v>1.0</v>
      </c>
      <c r="AF110" s="194">
        <v>1.0</v>
      </c>
      <c r="AG110" s="177">
        <f t="shared" si="46"/>
        <v>85</v>
      </c>
    </row>
    <row r="111">
      <c r="A111" s="183" t="s">
        <v>682</v>
      </c>
      <c r="B111" s="194">
        <v>0.0</v>
      </c>
      <c r="C111" s="194">
        <v>0.0</v>
      </c>
      <c r="D111" s="194">
        <v>1.0</v>
      </c>
      <c r="E111" s="194">
        <v>2.0</v>
      </c>
      <c r="F111" s="194">
        <v>2.0</v>
      </c>
      <c r="G111" s="194">
        <v>1.0</v>
      </c>
      <c r="H111" s="194">
        <v>0.0</v>
      </c>
      <c r="I111" s="194">
        <v>0.0</v>
      </c>
      <c r="J111" s="194">
        <v>0.0</v>
      </c>
      <c r="K111" s="194">
        <v>1.0</v>
      </c>
      <c r="L111" s="194">
        <v>0.0</v>
      </c>
      <c r="M111" s="194">
        <v>0.0</v>
      </c>
      <c r="N111" s="194">
        <v>1.0</v>
      </c>
      <c r="O111" s="194">
        <v>0.0</v>
      </c>
      <c r="P111" s="194">
        <v>1.0</v>
      </c>
      <c r="Q111" s="194">
        <v>0.0</v>
      </c>
      <c r="R111" s="194">
        <v>1.0</v>
      </c>
      <c r="S111" s="194">
        <v>1.0</v>
      </c>
      <c r="T111" s="194">
        <v>0.0</v>
      </c>
      <c r="U111" s="194">
        <v>2.0</v>
      </c>
      <c r="V111" s="194">
        <v>1.0</v>
      </c>
      <c r="W111" s="194">
        <v>3.0</v>
      </c>
      <c r="X111" s="194">
        <v>0.0</v>
      </c>
      <c r="Y111" s="194">
        <v>0.0</v>
      </c>
      <c r="Z111" s="194">
        <v>0.0</v>
      </c>
      <c r="AA111" s="194">
        <v>1.0</v>
      </c>
      <c r="AB111" s="194">
        <v>0.0</v>
      </c>
      <c r="AC111" s="194">
        <v>0.0</v>
      </c>
      <c r="AD111" s="194">
        <v>1.0</v>
      </c>
      <c r="AE111" s="194">
        <v>2.0</v>
      </c>
      <c r="AF111" s="194">
        <v>0.0</v>
      </c>
      <c r="AG111" s="177">
        <f t="shared" si="46"/>
        <v>21</v>
      </c>
    </row>
    <row r="112">
      <c r="A112" s="183" t="s">
        <v>683</v>
      </c>
      <c r="B112" s="194">
        <v>12.0</v>
      </c>
      <c r="C112" s="194">
        <v>5.0</v>
      </c>
      <c r="D112" s="194">
        <v>7.0</v>
      </c>
      <c r="E112" s="194">
        <v>3.0</v>
      </c>
      <c r="F112" s="194">
        <v>9.0</v>
      </c>
      <c r="G112" s="194">
        <v>6.0</v>
      </c>
      <c r="H112" s="194">
        <v>5.0</v>
      </c>
      <c r="I112" s="194">
        <v>5.0</v>
      </c>
      <c r="J112" s="194">
        <v>5.0</v>
      </c>
      <c r="K112" s="194">
        <v>6.0</v>
      </c>
      <c r="L112" s="194">
        <v>7.0</v>
      </c>
      <c r="M112" s="194">
        <v>5.0</v>
      </c>
      <c r="N112" s="194">
        <v>5.0</v>
      </c>
      <c r="O112" s="194">
        <v>5.0</v>
      </c>
      <c r="P112" s="194">
        <v>4.0</v>
      </c>
      <c r="Q112" s="194">
        <v>5.0</v>
      </c>
      <c r="R112" s="194">
        <v>2.0</v>
      </c>
      <c r="S112" s="194">
        <v>3.0</v>
      </c>
      <c r="T112" s="194">
        <v>6.0</v>
      </c>
      <c r="U112" s="194">
        <v>1.0</v>
      </c>
      <c r="V112" s="194">
        <v>5.0</v>
      </c>
      <c r="W112" s="194">
        <v>3.0</v>
      </c>
      <c r="X112" s="194">
        <v>1.0</v>
      </c>
      <c r="Y112" s="194">
        <v>2.0</v>
      </c>
      <c r="Z112" s="194">
        <v>6.0</v>
      </c>
      <c r="AA112" s="194">
        <v>5.0</v>
      </c>
      <c r="AB112" s="194">
        <v>3.0</v>
      </c>
      <c r="AC112" s="194">
        <v>5.0</v>
      </c>
      <c r="AD112" s="194">
        <v>8.0</v>
      </c>
      <c r="AE112" s="194">
        <v>4.0</v>
      </c>
      <c r="AF112" s="194">
        <v>4.0</v>
      </c>
      <c r="AG112" s="177">
        <f t="shared" si="46"/>
        <v>152</v>
      </c>
    </row>
    <row r="113">
      <c r="A113" s="183" t="s">
        <v>684</v>
      </c>
      <c r="B113" s="194">
        <v>1.0</v>
      </c>
      <c r="C113" s="194">
        <v>0.0</v>
      </c>
      <c r="D113" s="194">
        <v>0.0</v>
      </c>
      <c r="E113" s="194">
        <v>0.0</v>
      </c>
      <c r="F113" s="194">
        <v>0.0</v>
      </c>
      <c r="G113" s="194">
        <v>0.0</v>
      </c>
      <c r="H113" s="194">
        <v>1.0</v>
      </c>
      <c r="I113" s="194">
        <v>0.0</v>
      </c>
      <c r="J113" s="194">
        <v>0.0</v>
      </c>
      <c r="K113" s="194">
        <v>0.0</v>
      </c>
      <c r="L113" s="194">
        <v>2.0</v>
      </c>
      <c r="M113" s="194">
        <v>1.0</v>
      </c>
      <c r="N113" s="194">
        <v>0.0</v>
      </c>
      <c r="O113" s="194">
        <v>0.0</v>
      </c>
      <c r="P113" s="194">
        <v>0.0</v>
      </c>
      <c r="Q113" s="194">
        <v>1.0</v>
      </c>
      <c r="R113" s="194">
        <v>0.0</v>
      </c>
      <c r="S113" s="194">
        <v>1.0</v>
      </c>
      <c r="T113" s="194">
        <v>0.0</v>
      </c>
      <c r="U113" s="194">
        <v>0.0</v>
      </c>
      <c r="V113" s="194">
        <v>0.0</v>
      </c>
      <c r="W113" s="194">
        <v>1.0</v>
      </c>
      <c r="X113" s="194">
        <v>0.0</v>
      </c>
      <c r="Y113" s="194">
        <v>1.0</v>
      </c>
      <c r="Z113" s="194">
        <v>2.0</v>
      </c>
      <c r="AA113" s="194">
        <v>0.0</v>
      </c>
      <c r="AB113" s="194">
        <v>1.0</v>
      </c>
      <c r="AC113" s="194">
        <v>1.0</v>
      </c>
      <c r="AD113" s="194">
        <v>1.0</v>
      </c>
      <c r="AE113" s="194">
        <v>0.0</v>
      </c>
      <c r="AF113" s="194">
        <v>0.0</v>
      </c>
      <c r="AG113" s="177">
        <f t="shared" si="46"/>
        <v>14</v>
      </c>
    </row>
    <row r="114">
      <c r="A114" s="183" t="s">
        <v>685</v>
      </c>
      <c r="B114" s="194">
        <v>14.0</v>
      </c>
      <c r="C114" s="194">
        <v>6.0</v>
      </c>
      <c r="D114" s="194">
        <v>7.0</v>
      </c>
      <c r="E114" s="194">
        <v>11.0</v>
      </c>
      <c r="F114" s="194">
        <v>16.0</v>
      </c>
      <c r="G114" s="194">
        <v>6.0</v>
      </c>
      <c r="H114" s="194">
        <v>8.0</v>
      </c>
      <c r="I114" s="194">
        <v>7.0</v>
      </c>
      <c r="J114" s="194">
        <v>6.0</v>
      </c>
      <c r="K114" s="194">
        <v>12.0</v>
      </c>
      <c r="L114" s="194">
        <v>6.0</v>
      </c>
      <c r="M114" s="194">
        <v>5.0</v>
      </c>
      <c r="N114" s="194">
        <v>7.0</v>
      </c>
      <c r="O114" s="194">
        <v>9.0</v>
      </c>
      <c r="P114" s="194">
        <v>4.0</v>
      </c>
      <c r="Q114" s="194">
        <v>9.0</v>
      </c>
      <c r="R114" s="194">
        <v>9.0</v>
      </c>
      <c r="S114" s="194">
        <v>3.0</v>
      </c>
      <c r="T114" s="194">
        <v>13.0</v>
      </c>
      <c r="U114" s="194">
        <v>7.0</v>
      </c>
      <c r="V114" s="194">
        <v>11.0</v>
      </c>
      <c r="W114" s="194">
        <v>12.0</v>
      </c>
      <c r="X114" s="194">
        <v>6.0</v>
      </c>
      <c r="Y114" s="194">
        <v>8.0</v>
      </c>
      <c r="Z114" s="194">
        <v>7.0</v>
      </c>
      <c r="AA114" s="194">
        <v>15.0</v>
      </c>
      <c r="AB114" s="194">
        <v>7.0</v>
      </c>
      <c r="AC114" s="194">
        <v>4.0</v>
      </c>
      <c r="AD114" s="194">
        <v>5.0</v>
      </c>
      <c r="AE114" s="194">
        <v>3.0</v>
      </c>
      <c r="AF114" s="194">
        <v>11.0</v>
      </c>
      <c r="AG114" s="177">
        <f t="shared" si="46"/>
        <v>254</v>
      </c>
    </row>
    <row r="115">
      <c r="A115" s="183" t="s">
        <v>686</v>
      </c>
      <c r="B115" s="194">
        <v>3.0</v>
      </c>
      <c r="C115" s="194">
        <v>1.0</v>
      </c>
      <c r="D115" s="194">
        <v>2.0</v>
      </c>
      <c r="E115" s="194">
        <v>5.0</v>
      </c>
      <c r="F115" s="194">
        <v>4.0</v>
      </c>
      <c r="G115" s="194">
        <v>2.0</v>
      </c>
      <c r="H115" s="194">
        <v>1.0</v>
      </c>
      <c r="I115" s="194">
        <v>1.0</v>
      </c>
      <c r="J115" s="194">
        <v>1.0</v>
      </c>
      <c r="K115" s="194">
        <v>3.0</v>
      </c>
      <c r="L115" s="194">
        <v>3.0</v>
      </c>
      <c r="M115" s="194">
        <v>5.0</v>
      </c>
      <c r="N115" s="194">
        <v>0.0</v>
      </c>
      <c r="O115" s="194">
        <v>0.0</v>
      </c>
      <c r="P115" s="194">
        <v>1.0</v>
      </c>
      <c r="Q115" s="194">
        <v>0.0</v>
      </c>
      <c r="R115" s="194">
        <v>1.0</v>
      </c>
      <c r="S115" s="194">
        <v>2.0</v>
      </c>
      <c r="T115" s="194">
        <v>2.0</v>
      </c>
      <c r="U115" s="194">
        <v>0.0</v>
      </c>
      <c r="V115" s="194">
        <v>0.0</v>
      </c>
      <c r="W115" s="194">
        <v>3.0</v>
      </c>
      <c r="X115" s="194">
        <v>0.0</v>
      </c>
      <c r="Y115" s="194">
        <v>0.0</v>
      </c>
      <c r="Z115" s="194">
        <v>0.0</v>
      </c>
      <c r="AA115" s="194">
        <v>2.0</v>
      </c>
      <c r="AB115" s="194">
        <v>0.0</v>
      </c>
      <c r="AC115" s="194">
        <v>2.0</v>
      </c>
      <c r="AD115" s="194">
        <v>1.0</v>
      </c>
      <c r="AE115" s="194">
        <v>1.0</v>
      </c>
      <c r="AF115" s="194">
        <v>2.0</v>
      </c>
      <c r="AG115" s="177">
        <f t="shared" si="46"/>
        <v>48</v>
      </c>
    </row>
    <row r="116">
      <c r="A116" s="183" t="s">
        <v>687</v>
      </c>
      <c r="B116" s="184">
        <v>2.0</v>
      </c>
      <c r="C116" s="184">
        <v>1.0</v>
      </c>
      <c r="D116" s="184">
        <v>0.0</v>
      </c>
      <c r="E116" s="184">
        <v>1.0</v>
      </c>
      <c r="F116" s="184">
        <v>0.0</v>
      </c>
      <c r="G116" s="184">
        <v>1.0</v>
      </c>
      <c r="H116" s="184">
        <v>0.0</v>
      </c>
      <c r="I116" s="184">
        <v>1.0</v>
      </c>
      <c r="J116" s="184">
        <v>0.0</v>
      </c>
      <c r="K116" s="184">
        <v>0.0</v>
      </c>
      <c r="L116" s="184">
        <v>1.0</v>
      </c>
      <c r="M116" s="184">
        <v>0.0</v>
      </c>
      <c r="N116" s="184">
        <v>1.0</v>
      </c>
      <c r="O116" s="184">
        <v>1.0</v>
      </c>
      <c r="P116" s="184">
        <v>0.0</v>
      </c>
      <c r="Q116" s="184">
        <v>0.0</v>
      </c>
      <c r="R116" s="184">
        <v>0.0</v>
      </c>
      <c r="S116" s="184">
        <v>0.0</v>
      </c>
      <c r="T116" s="184">
        <v>0.0</v>
      </c>
      <c r="U116" s="184">
        <v>0.0</v>
      </c>
      <c r="V116" s="184">
        <v>0.0</v>
      </c>
      <c r="W116" s="184">
        <v>0.0</v>
      </c>
      <c r="X116" s="184">
        <v>1.0</v>
      </c>
      <c r="Y116" s="184">
        <v>0.0</v>
      </c>
      <c r="Z116" s="184">
        <v>0.0</v>
      </c>
      <c r="AA116" s="184">
        <v>0.0</v>
      </c>
      <c r="AB116" s="184">
        <v>0.0</v>
      </c>
      <c r="AC116" s="184">
        <v>1.0</v>
      </c>
      <c r="AD116" s="184">
        <v>0.0</v>
      </c>
      <c r="AE116" s="184">
        <v>0.0</v>
      </c>
      <c r="AF116" s="184">
        <v>0.0</v>
      </c>
      <c r="AG116" s="177">
        <f t="shared" si="46"/>
        <v>11</v>
      </c>
    </row>
    <row r="117">
      <c r="A117" s="183" t="s">
        <v>688</v>
      </c>
      <c r="B117" s="184">
        <v>0.0</v>
      </c>
      <c r="C117" s="184">
        <v>0.0</v>
      </c>
      <c r="D117" s="184">
        <v>0.0</v>
      </c>
      <c r="E117" s="184">
        <v>0.0</v>
      </c>
      <c r="F117" s="184">
        <v>0.0</v>
      </c>
      <c r="G117" s="184">
        <v>0.0</v>
      </c>
      <c r="H117" s="184">
        <v>0.0</v>
      </c>
      <c r="I117" s="184">
        <v>0.0</v>
      </c>
      <c r="J117" s="184">
        <v>0.0</v>
      </c>
      <c r="K117" s="184">
        <v>0.0</v>
      </c>
      <c r="L117" s="184">
        <v>0.0</v>
      </c>
      <c r="M117" s="184">
        <v>0.0</v>
      </c>
      <c r="N117" s="184">
        <v>0.0</v>
      </c>
      <c r="O117" s="184">
        <v>0.0</v>
      </c>
      <c r="P117" s="184">
        <v>0.0</v>
      </c>
      <c r="Q117" s="184">
        <v>0.0</v>
      </c>
      <c r="R117" s="184">
        <v>0.0</v>
      </c>
      <c r="S117" s="184">
        <v>0.0</v>
      </c>
      <c r="T117" s="184">
        <v>0.0</v>
      </c>
      <c r="U117" s="184">
        <v>0.0</v>
      </c>
      <c r="V117" s="184">
        <v>0.0</v>
      </c>
      <c r="W117" s="184">
        <v>0.0</v>
      </c>
      <c r="X117" s="184">
        <v>0.0</v>
      </c>
      <c r="Y117" s="184">
        <v>0.0</v>
      </c>
      <c r="Z117" s="184">
        <v>0.0</v>
      </c>
      <c r="AA117" s="184">
        <v>0.0</v>
      </c>
      <c r="AB117" s="184">
        <v>0.0</v>
      </c>
      <c r="AC117" s="184">
        <v>0.0</v>
      </c>
      <c r="AD117" s="184">
        <v>0.0</v>
      </c>
      <c r="AE117" s="184">
        <v>0.0</v>
      </c>
      <c r="AF117" s="184">
        <v>0.0</v>
      </c>
      <c r="AG117" s="177">
        <f t="shared" si="46"/>
        <v>0</v>
      </c>
    </row>
    <row r="118">
      <c r="A118" s="183" t="s">
        <v>233</v>
      </c>
      <c r="B118" s="184">
        <v>1.0</v>
      </c>
      <c r="C118" s="184">
        <v>0.0</v>
      </c>
      <c r="D118" s="184">
        <v>4.0</v>
      </c>
      <c r="E118" s="184">
        <v>2.0</v>
      </c>
      <c r="F118" s="184">
        <v>2.0</v>
      </c>
      <c r="G118" s="184">
        <v>1.0</v>
      </c>
      <c r="H118" s="184">
        <v>2.0</v>
      </c>
      <c r="I118" s="184">
        <v>0.0</v>
      </c>
      <c r="J118" s="184">
        <v>1.0</v>
      </c>
      <c r="K118" s="184">
        <v>5.0</v>
      </c>
      <c r="L118" s="184">
        <v>2.0</v>
      </c>
      <c r="M118" s="184">
        <v>1.0</v>
      </c>
      <c r="N118" s="184">
        <v>0.0</v>
      </c>
      <c r="O118" s="184">
        <v>2.0</v>
      </c>
      <c r="P118" s="184">
        <v>1.0</v>
      </c>
      <c r="Q118" s="184">
        <v>0.0</v>
      </c>
      <c r="R118" s="184">
        <v>2.0</v>
      </c>
      <c r="S118" s="184">
        <v>1.0</v>
      </c>
      <c r="T118" s="184">
        <v>2.0</v>
      </c>
      <c r="U118" s="184">
        <v>1.0</v>
      </c>
      <c r="V118" s="184">
        <v>1.0</v>
      </c>
      <c r="W118" s="184">
        <v>0.0</v>
      </c>
      <c r="X118" s="184">
        <v>2.0</v>
      </c>
      <c r="Y118" s="184">
        <v>2.0</v>
      </c>
      <c r="Z118" s="184">
        <v>0.0</v>
      </c>
      <c r="AA118" s="184">
        <v>2.0</v>
      </c>
      <c r="AB118" s="184">
        <v>1.0</v>
      </c>
      <c r="AC118" s="184">
        <v>4.0</v>
      </c>
      <c r="AD118" s="184">
        <v>0.0</v>
      </c>
      <c r="AE118" s="184">
        <v>4.0</v>
      </c>
      <c r="AF118" s="184">
        <v>0.0</v>
      </c>
      <c r="AG118" s="177">
        <f t="shared" si="46"/>
        <v>46</v>
      </c>
    </row>
    <row r="119">
      <c r="A119" s="181" t="s">
        <v>234</v>
      </c>
      <c r="B119" s="192">
        <f t="shared" ref="B119:AF119" si="47">SUM(B108:B118)</f>
        <v>51</v>
      </c>
      <c r="C119" s="192">
        <f t="shared" si="47"/>
        <v>31</v>
      </c>
      <c r="D119" s="192">
        <f t="shared" si="47"/>
        <v>27</v>
      </c>
      <c r="E119" s="192">
        <f t="shared" si="47"/>
        <v>40</v>
      </c>
      <c r="F119" s="192">
        <f t="shared" si="47"/>
        <v>43</v>
      </c>
      <c r="G119" s="192">
        <f t="shared" si="47"/>
        <v>25</v>
      </c>
      <c r="H119" s="192">
        <f t="shared" si="47"/>
        <v>25</v>
      </c>
      <c r="I119" s="192">
        <f t="shared" si="47"/>
        <v>16</v>
      </c>
      <c r="J119" s="192">
        <f t="shared" si="47"/>
        <v>21</v>
      </c>
      <c r="K119" s="192">
        <f t="shared" si="47"/>
        <v>39</v>
      </c>
      <c r="L119" s="192">
        <f t="shared" si="47"/>
        <v>27</v>
      </c>
      <c r="M119" s="192">
        <f t="shared" si="47"/>
        <v>22</v>
      </c>
      <c r="N119" s="192">
        <f t="shared" si="47"/>
        <v>23</v>
      </c>
      <c r="O119" s="192">
        <f t="shared" si="47"/>
        <v>26</v>
      </c>
      <c r="P119" s="192">
        <f t="shared" si="47"/>
        <v>12</v>
      </c>
      <c r="Q119" s="192">
        <f t="shared" si="47"/>
        <v>23</v>
      </c>
      <c r="R119" s="192">
        <f t="shared" si="47"/>
        <v>20</v>
      </c>
      <c r="S119" s="192">
        <f t="shared" si="47"/>
        <v>25</v>
      </c>
      <c r="T119" s="192">
        <f t="shared" si="47"/>
        <v>36</v>
      </c>
      <c r="U119" s="192">
        <f t="shared" si="47"/>
        <v>21</v>
      </c>
      <c r="V119" s="192">
        <f t="shared" si="47"/>
        <v>24</v>
      </c>
      <c r="W119" s="192">
        <f t="shared" si="47"/>
        <v>35</v>
      </c>
      <c r="X119" s="192">
        <f t="shared" si="47"/>
        <v>17</v>
      </c>
      <c r="Y119" s="192">
        <f t="shared" si="47"/>
        <v>32</v>
      </c>
      <c r="Z119" s="192">
        <f t="shared" si="47"/>
        <v>34</v>
      </c>
      <c r="AA119" s="192">
        <f t="shared" si="47"/>
        <v>46</v>
      </c>
      <c r="AB119" s="192">
        <f t="shared" si="47"/>
        <v>25</v>
      </c>
      <c r="AC119" s="192">
        <f t="shared" si="47"/>
        <v>31</v>
      </c>
      <c r="AD119" s="192">
        <f t="shared" si="47"/>
        <v>33</v>
      </c>
      <c r="AE119" s="192">
        <f t="shared" si="47"/>
        <v>27</v>
      </c>
      <c r="AF119" s="192">
        <f t="shared" si="47"/>
        <v>28</v>
      </c>
      <c r="AG119" s="177">
        <f t="shared" si="46"/>
        <v>885</v>
      </c>
    </row>
    <row r="120">
      <c r="A120" s="187"/>
      <c r="AG120" s="177"/>
    </row>
    <row r="121">
      <c r="A121" s="183" t="s">
        <v>689</v>
      </c>
      <c r="B121" s="180">
        <v>15.0</v>
      </c>
      <c r="C121" s="180">
        <v>12.0</v>
      </c>
      <c r="D121" s="180">
        <v>21.0</v>
      </c>
      <c r="E121" s="180">
        <v>11.0</v>
      </c>
      <c r="F121" s="180">
        <v>14.0</v>
      </c>
      <c r="G121" s="180">
        <v>9.0</v>
      </c>
      <c r="H121" s="180">
        <v>10.0</v>
      </c>
      <c r="I121" s="180">
        <v>6.0</v>
      </c>
      <c r="J121" s="180">
        <v>12.0</v>
      </c>
      <c r="K121" s="180">
        <v>14.0</v>
      </c>
      <c r="L121" s="180">
        <v>9.0</v>
      </c>
      <c r="M121" s="180">
        <v>9.0</v>
      </c>
      <c r="N121" s="180">
        <v>2.0</v>
      </c>
      <c r="O121" s="180">
        <v>12.0</v>
      </c>
      <c r="P121" s="180">
        <v>11.0</v>
      </c>
      <c r="Q121" s="180">
        <v>16.0</v>
      </c>
      <c r="R121" s="307">
        <v>13.0</v>
      </c>
      <c r="S121" s="180">
        <v>9.0</v>
      </c>
      <c r="T121" s="180">
        <v>6.0</v>
      </c>
      <c r="U121" s="180">
        <v>8.0</v>
      </c>
      <c r="V121" s="180">
        <v>11.0</v>
      </c>
      <c r="W121" s="180">
        <v>9.0</v>
      </c>
      <c r="X121" s="180">
        <v>4.0</v>
      </c>
      <c r="Y121" s="180">
        <v>10.0</v>
      </c>
      <c r="Z121" s="180">
        <v>7.0</v>
      </c>
      <c r="AA121" s="180">
        <v>8.0</v>
      </c>
      <c r="AB121" s="180">
        <v>10.0</v>
      </c>
      <c r="AC121" s="180">
        <v>7.0</v>
      </c>
      <c r="AD121" s="180">
        <v>6.0</v>
      </c>
      <c r="AE121" s="180">
        <v>5.0</v>
      </c>
      <c r="AF121" s="180">
        <v>11.0</v>
      </c>
      <c r="AG121" s="177">
        <f t="shared" ref="AG121:AG129" si="48">SUM(B121:AF121)</f>
        <v>307</v>
      </c>
    </row>
    <row r="122">
      <c r="A122" s="183" t="s">
        <v>690</v>
      </c>
      <c r="B122" s="180">
        <v>1.0</v>
      </c>
      <c r="C122" s="180">
        <v>0.0</v>
      </c>
      <c r="D122" s="180">
        <v>0.0</v>
      </c>
      <c r="E122" s="180">
        <v>2.0</v>
      </c>
      <c r="F122" s="180">
        <v>0.0</v>
      </c>
      <c r="G122" s="180">
        <v>0.0</v>
      </c>
      <c r="H122" s="180">
        <v>1.0</v>
      </c>
      <c r="I122" s="180">
        <v>0.0</v>
      </c>
      <c r="J122" s="180">
        <v>3.0</v>
      </c>
      <c r="K122" s="180">
        <v>1.0</v>
      </c>
      <c r="L122" s="180">
        <v>0.0</v>
      </c>
      <c r="M122" s="180">
        <v>0.0</v>
      </c>
      <c r="N122" s="180">
        <v>2.0</v>
      </c>
      <c r="O122" s="180">
        <v>0.0</v>
      </c>
      <c r="P122" s="180">
        <v>2.0</v>
      </c>
      <c r="Q122" s="180">
        <v>0.0</v>
      </c>
      <c r="R122" s="307">
        <v>1.0</v>
      </c>
      <c r="S122" s="180">
        <v>2.0</v>
      </c>
      <c r="T122" s="180">
        <v>0.0</v>
      </c>
      <c r="U122" s="180">
        <v>0.0</v>
      </c>
      <c r="V122" s="180">
        <v>0.0</v>
      </c>
      <c r="W122" s="180">
        <v>0.0</v>
      </c>
      <c r="X122" s="180">
        <v>2.0</v>
      </c>
      <c r="Y122" s="180">
        <v>0.0</v>
      </c>
      <c r="Z122" s="180">
        <v>0.0</v>
      </c>
      <c r="AA122" s="180">
        <v>3.0</v>
      </c>
      <c r="AB122" s="180">
        <v>1.0</v>
      </c>
      <c r="AC122" s="180">
        <v>0.0</v>
      </c>
      <c r="AD122" s="180">
        <v>2.0</v>
      </c>
      <c r="AE122" s="180">
        <v>1.0</v>
      </c>
      <c r="AF122" s="180">
        <v>1.0</v>
      </c>
      <c r="AG122" s="177">
        <f t="shared" si="48"/>
        <v>25</v>
      </c>
    </row>
    <row r="123">
      <c r="A123" s="183" t="s">
        <v>691</v>
      </c>
      <c r="B123" s="180">
        <v>0.0</v>
      </c>
      <c r="C123" s="180">
        <v>0.0</v>
      </c>
      <c r="D123" s="180">
        <v>0.0</v>
      </c>
      <c r="E123" s="180">
        <v>1.0</v>
      </c>
      <c r="F123" s="180">
        <v>0.0</v>
      </c>
      <c r="G123" s="180">
        <v>0.0</v>
      </c>
      <c r="H123" s="180">
        <v>0.0</v>
      </c>
      <c r="I123" s="180">
        <v>0.0</v>
      </c>
      <c r="J123" s="180">
        <v>1.0</v>
      </c>
      <c r="K123" s="180">
        <v>1.0</v>
      </c>
      <c r="L123" s="180">
        <v>1.0</v>
      </c>
      <c r="M123" s="180">
        <v>0.0</v>
      </c>
      <c r="N123" s="180">
        <v>0.0</v>
      </c>
      <c r="O123" s="180">
        <v>1.0</v>
      </c>
      <c r="P123" s="180">
        <v>0.0</v>
      </c>
      <c r="Q123" s="180">
        <v>0.0</v>
      </c>
      <c r="R123" s="307">
        <v>1.0</v>
      </c>
      <c r="S123" s="180">
        <v>0.0</v>
      </c>
      <c r="T123" s="180">
        <v>0.0</v>
      </c>
      <c r="U123" s="180">
        <v>0.0</v>
      </c>
      <c r="V123" s="180">
        <v>1.0</v>
      </c>
      <c r="W123" s="180">
        <v>0.0</v>
      </c>
      <c r="X123" s="180">
        <v>1.0</v>
      </c>
      <c r="Y123" s="180">
        <v>0.0</v>
      </c>
      <c r="Z123" s="180">
        <v>0.0</v>
      </c>
      <c r="AA123" s="180">
        <v>0.0</v>
      </c>
      <c r="AB123" s="180">
        <v>0.0</v>
      </c>
      <c r="AC123" s="180">
        <v>0.0</v>
      </c>
      <c r="AD123" s="180">
        <v>2.0</v>
      </c>
      <c r="AE123" s="180">
        <v>1.0</v>
      </c>
      <c r="AF123" s="180">
        <v>0.0</v>
      </c>
      <c r="AG123" s="177">
        <f t="shared" si="48"/>
        <v>11</v>
      </c>
    </row>
    <row r="124">
      <c r="A124" s="183" t="s">
        <v>692</v>
      </c>
      <c r="B124" s="180">
        <v>1.0</v>
      </c>
      <c r="C124" s="180">
        <v>2.0</v>
      </c>
      <c r="D124" s="180">
        <v>1.0</v>
      </c>
      <c r="E124" s="180">
        <v>0.0</v>
      </c>
      <c r="F124" s="180">
        <v>2.0</v>
      </c>
      <c r="G124" s="180">
        <v>0.0</v>
      </c>
      <c r="H124" s="180">
        <v>1.0</v>
      </c>
      <c r="I124" s="180">
        <v>0.0</v>
      </c>
      <c r="J124" s="180">
        <v>1.0</v>
      </c>
      <c r="K124" s="180">
        <v>0.0</v>
      </c>
      <c r="L124" s="180">
        <v>1.0</v>
      </c>
      <c r="M124" s="180">
        <v>3.0</v>
      </c>
      <c r="N124" s="180">
        <v>0.0</v>
      </c>
      <c r="O124" s="180">
        <v>0.0</v>
      </c>
      <c r="P124" s="180">
        <v>1.0</v>
      </c>
      <c r="Q124" s="180">
        <v>0.0</v>
      </c>
      <c r="R124" s="180">
        <v>0.0</v>
      </c>
      <c r="S124" s="180">
        <v>1.0</v>
      </c>
      <c r="T124" s="180">
        <v>0.0</v>
      </c>
      <c r="U124" s="180">
        <v>0.0</v>
      </c>
      <c r="V124" s="180">
        <v>0.0</v>
      </c>
      <c r="W124" s="180">
        <v>0.0</v>
      </c>
      <c r="X124" s="180">
        <v>0.0</v>
      </c>
      <c r="Y124" s="180">
        <v>0.0</v>
      </c>
      <c r="Z124" s="180">
        <v>1.0</v>
      </c>
      <c r="AA124" s="180">
        <v>0.0</v>
      </c>
      <c r="AB124" s="180">
        <v>0.0</v>
      </c>
      <c r="AC124" s="180">
        <v>0.0</v>
      </c>
      <c r="AD124" s="180">
        <v>0.0</v>
      </c>
      <c r="AE124" s="180">
        <v>1.0</v>
      </c>
      <c r="AF124" s="180">
        <v>0.0</v>
      </c>
      <c r="AG124" s="177">
        <f t="shared" si="48"/>
        <v>16</v>
      </c>
    </row>
    <row r="125">
      <c r="A125" s="183" t="s">
        <v>693</v>
      </c>
      <c r="B125" s="180">
        <v>0.0</v>
      </c>
      <c r="C125" s="180">
        <v>0.0</v>
      </c>
      <c r="D125" s="180">
        <v>0.0</v>
      </c>
      <c r="E125" s="180">
        <v>1.0</v>
      </c>
      <c r="F125" s="180">
        <v>0.0</v>
      </c>
      <c r="G125" s="180">
        <v>0.0</v>
      </c>
      <c r="H125" s="180">
        <v>0.0</v>
      </c>
      <c r="I125" s="180">
        <v>0.0</v>
      </c>
      <c r="J125" s="180">
        <v>2.0</v>
      </c>
      <c r="K125" s="180">
        <v>0.0</v>
      </c>
      <c r="L125" s="180">
        <v>1.0</v>
      </c>
      <c r="M125" s="180">
        <v>0.0</v>
      </c>
      <c r="N125" s="180">
        <v>0.0</v>
      </c>
      <c r="O125" s="180">
        <v>0.0</v>
      </c>
      <c r="P125" s="180">
        <v>0.0</v>
      </c>
      <c r="Q125" s="180">
        <v>0.0</v>
      </c>
      <c r="R125" s="180">
        <v>2.0</v>
      </c>
      <c r="S125" s="180">
        <v>0.0</v>
      </c>
      <c r="T125" s="180">
        <v>1.0</v>
      </c>
      <c r="U125" s="180">
        <v>1.0</v>
      </c>
      <c r="V125" s="180">
        <v>2.0</v>
      </c>
      <c r="W125" s="180">
        <v>0.0</v>
      </c>
      <c r="X125" s="180">
        <v>0.0</v>
      </c>
      <c r="Y125" s="180">
        <v>1.0</v>
      </c>
      <c r="Z125" s="180">
        <v>0.0</v>
      </c>
      <c r="AA125" s="180">
        <v>0.0</v>
      </c>
      <c r="AB125" s="180">
        <v>0.0</v>
      </c>
      <c r="AC125" s="180">
        <v>1.0</v>
      </c>
      <c r="AD125" s="180">
        <v>1.0</v>
      </c>
      <c r="AE125" s="180">
        <v>0.0</v>
      </c>
      <c r="AF125" s="180">
        <v>0.0</v>
      </c>
      <c r="AG125" s="177">
        <f t="shared" si="48"/>
        <v>13</v>
      </c>
    </row>
    <row r="126">
      <c r="A126" s="183" t="s">
        <v>694</v>
      </c>
      <c r="B126" s="180">
        <v>0.0</v>
      </c>
      <c r="C126" s="180">
        <v>0.0</v>
      </c>
      <c r="D126" s="180">
        <v>0.0</v>
      </c>
      <c r="E126" s="180">
        <v>0.0</v>
      </c>
      <c r="F126" s="180">
        <v>0.0</v>
      </c>
      <c r="G126" s="180">
        <v>0.0</v>
      </c>
      <c r="H126" s="180">
        <v>0.0</v>
      </c>
      <c r="I126" s="180">
        <v>0.0</v>
      </c>
      <c r="J126" s="180">
        <v>0.0</v>
      </c>
      <c r="K126" s="180">
        <v>1.0</v>
      </c>
      <c r="L126" s="180">
        <v>0.0</v>
      </c>
      <c r="M126" s="180">
        <v>0.0</v>
      </c>
      <c r="N126" s="180">
        <v>0.0</v>
      </c>
      <c r="O126" s="180">
        <v>0.0</v>
      </c>
      <c r="P126" s="180">
        <v>0.0</v>
      </c>
      <c r="Q126" s="180">
        <v>0.0</v>
      </c>
      <c r="R126" s="180">
        <v>0.0</v>
      </c>
      <c r="S126" s="180">
        <v>0.0</v>
      </c>
      <c r="T126" s="180">
        <v>0.0</v>
      </c>
      <c r="U126" s="180">
        <v>0.0</v>
      </c>
      <c r="V126" s="180">
        <v>1.0</v>
      </c>
      <c r="W126" s="180">
        <v>1.0</v>
      </c>
      <c r="X126" s="180">
        <v>0.0</v>
      </c>
      <c r="Y126" s="180">
        <v>0.0</v>
      </c>
      <c r="Z126" s="180">
        <v>1.0</v>
      </c>
      <c r="AA126" s="180">
        <v>0.0</v>
      </c>
      <c r="AB126" s="180">
        <v>0.0</v>
      </c>
      <c r="AC126" s="180">
        <v>0.0</v>
      </c>
      <c r="AD126" s="180">
        <v>0.0</v>
      </c>
      <c r="AE126" s="180">
        <v>0.0</v>
      </c>
      <c r="AF126" s="180">
        <v>0.0</v>
      </c>
      <c r="AG126" s="177">
        <f t="shared" si="48"/>
        <v>4</v>
      </c>
    </row>
    <row r="127">
      <c r="A127" s="183" t="s">
        <v>695</v>
      </c>
      <c r="B127" s="180">
        <v>1.0</v>
      </c>
      <c r="C127" s="180">
        <v>0.0</v>
      </c>
      <c r="D127" s="180">
        <v>0.0</v>
      </c>
      <c r="E127" s="180">
        <v>1.0</v>
      </c>
      <c r="F127" s="180">
        <v>1.0</v>
      </c>
      <c r="G127" s="180">
        <v>0.0</v>
      </c>
      <c r="H127" s="180">
        <v>0.0</v>
      </c>
      <c r="I127" s="180">
        <v>1.0</v>
      </c>
      <c r="J127" s="180">
        <v>0.0</v>
      </c>
      <c r="K127" s="180">
        <v>0.0</v>
      </c>
      <c r="L127" s="180">
        <v>1.0</v>
      </c>
      <c r="M127" s="180">
        <v>0.0</v>
      </c>
      <c r="N127" s="180">
        <v>0.0</v>
      </c>
      <c r="O127" s="180">
        <v>0.0</v>
      </c>
      <c r="P127" s="180">
        <v>1.0</v>
      </c>
      <c r="Q127" s="180">
        <v>1.0</v>
      </c>
      <c r="R127" s="180">
        <v>1.0</v>
      </c>
      <c r="S127" s="180">
        <v>1.0</v>
      </c>
      <c r="T127" s="180">
        <v>0.0</v>
      </c>
      <c r="U127" s="180">
        <v>0.0</v>
      </c>
      <c r="V127" s="180">
        <v>0.0</v>
      </c>
      <c r="W127" s="180">
        <v>0.0</v>
      </c>
      <c r="X127" s="180">
        <v>0.0</v>
      </c>
      <c r="Y127" s="180">
        <v>0.0</v>
      </c>
      <c r="Z127" s="180">
        <v>0.0</v>
      </c>
      <c r="AA127" s="180">
        <v>0.0</v>
      </c>
      <c r="AB127" s="180">
        <v>2.0</v>
      </c>
      <c r="AC127" s="180">
        <v>0.0</v>
      </c>
      <c r="AD127" s="180">
        <v>2.0</v>
      </c>
      <c r="AE127" s="180">
        <v>0.0</v>
      </c>
      <c r="AF127" s="180">
        <v>1.0</v>
      </c>
      <c r="AG127" s="177">
        <f t="shared" si="48"/>
        <v>14</v>
      </c>
    </row>
    <row r="128">
      <c r="A128" s="183" t="s">
        <v>696</v>
      </c>
      <c r="B128" s="180">
        <v>0.0</v>
      </c>
      <c r="C128" s="180">
        <v>0.0</v>
      </c>
      <c r="D128" s="180">
        <v>0.0</v>
      </c>
      <c r="E128" s="180">
        <v>0.0</v>
      </c>
      <c r="F128" s="180">
        <v>0.0</v>
      </c>
      <c r="G128" s="180">
        <v>0.0</v>
      </c>
      <c r="H128" s="180">
        <v>0.0</v>
      </c>
      <c r="I128" s="180">
        <v>0.0</v>
      </c>
      <c r="J128" s="180">
        <v>0.0</v>
      </c>
      <c r="K128" s="180">
        <v>0.0</v>
      </c>
      <c r="L128" s="180">
        <v>0.0</v>
      </c>
      <c r="M128" s="180">
        <v>0.0</v>
      </c>
      <c r="N128" s="180">
        <v>0.0</v>
      </c>
      <c r="O128" s="180">
        <v>0.0</v>
      </c>
      <c r="P128" s="180">
        <v>0.0</v>
      </c>
      <c r="Q128" s="180">
        <v>1.0</v>
      </c>
      <c r="R128" s="180">
        <v>0.0</v>
      </c>
      <c r="S128" s="180">
        <v>0.0</v>
      </c>
      <c r="T128" s="180">
        <v>0.0</v>
      </c>
      <c r="U128" s="180">
        <v>0.0</v>
      </c>
      <c r="V128" s="180">
        <v>0.0</v>
      </c>
      <c r="W128" s="180">
        <v>0.0</v>
      </c>
      <c r="X128" s="180">
        <v>0.0</v>
      </c>
      <c r="Y128" s="180">
        <v>0.0</v>
      </c>
      <c r="Z128" s="180">
        <v>1.0</v>
      </c>
      <c r="AA128" s="180">
        <v>0.0</v>
      </c>
      <c r="AB128" s="180">
        <v>1.0</v>
      </c>
      <c r="AC128" s="180">
        <v>0.0</v>
      </c>
      <c r="AD128" s="180">
        <v>0.0</v>
      </c>
      <c r="AE128" s="180">
        <v>0.0</v>
      </c>
      <c r="AF128" s="180">
        <v>0.0</v>
      </c>
      <c r="AG128" s="177">
        <f t="shared" si="48"/>
        <v>3</v>
      </c>
    </row>
    <row r="129">
      <c r="A129" s="181" t="s">
        <v>243</v>
      </c>
      <c r="B129" s="192">
        <f t="shared" ref="B129:AF129" si="49">SUM(B121:B128)</f>
        <v>18</v>
      </c>
      <c r="C129" s="192">
        <f t="shared" si="49"/>
        <v>14</v>
      </c>
      <c r="D129" s="192">
        <f t="shared" si="49"/>
        <v>22</v>
      </c>
      <c r="E129" s="192">
        <f t="shared" si="49"/>
        <v>16</v>
      </c>
      <c r="F129" s="192">
        <f t="shared" si="49"/>
        <v>17</v>
      </c>
      <c r="G129" s="192">
        <f t="shared" si="49"/>
        <v>9</v>
      </c>
      <c r="H129" s="192">
        <f t="shared" si="49"/>
        <v>12</v>
      </c>
      <c r="I129" s="192">
        <f t="shared" si="49"/>
        <v>7</v>
      </c>
      <c r="J129" s="192">
        <f t="shared" si="49"/>
        <v>19</v>
      </c>
      <c r="K129" s="192">
        <f t="shared" si="49"/>
        <v>17</v>
      </c>
      <c r="L129" s="192">
        <f t="shared" si="49"/>
        <v>13</v>
      </c>
      <c r="M129" s="192">
        <f t="shared" si="49"/>
        <v>12</v>
      </c>
      <c r="N129" s="192">
        <f t="shared" si="49"/>
        <v>4</v>
      </c>
      <c r="O129" s="192">
        <f t="shared" si="49"/>
        <v>13</v>
      </c>
      <c r="P129" s="192">
        <f t="shared" si="49"/>
        <v>15</v>
      </c>
      <c r="Q129" s="192">
        <f t="shared" si="49"/>
        <v>18</v>
      </c>
      <c r="R129" s="192">
        <f t="shared" si="49"/>
        <v>18</v>
      </c>
      <c r="S129" s="192">
        <f t="shared" si="49"/>
        <v>13</v>
      </c>
      <c r="T129" s="192">
        <f t="shared" si="49"/>
        <v>7</v>
      </c>
      <c r="U129" s="192">
        <f t="shared" si="49"/>
        <v>9</v>
      </c>
      <c r="V129" s="192">
        <f t="shared" si="49"/>
        <v>15</v>
      </c>
      <c r="W129" s="192">
        <f t="shared" si="49"/>
        <v>10</v>
      </c>
      <c r="X129" s="192">
        <f t="shared" si="49"/>
        <v>7</v>
      </c>
      <c r="Y129" s="192">
        <f t="shared" si="49"/>
        <v>11</v>
      </c>
      <c r="Z129" s="192">
        <f t="shared" si="49"/>
        <v>10</v>
      </c>
      <c r="AA129" s="192">
        <f t="shared" si="49"/>
        <v>11</v>
      </c>
      <c r="AB129" s="192">
        <f t="shared" si="49"/>
        <v>14</v>
      </c>
      <c r="AC129" s="192">
        <f t="shared" si="49"/>
        <v>8</v>
      </c>
      <c r="AD129" s="192">
        <f t="shared" si="49"/>
        <v>13</v>
      </c>
      <c r="AE129" s="192">
        <f t="shared" si="49"/>
        <v>8</v>
      </c>
      <c r="AF129" s="192">
        <f t="shared" si="49"/>
        <v>13</v>
      </c>
      <c r="AG129" s="177">
        <f t="shared" si="48"/>
        <v>393</v>
      </c>
    </row>
    <row r="130">
      <c r="A130" s="187"/>
      <c r="AG130" s="177"/>
    </row>
    <row r="131">
      <c r="A131" s="171" t="s">
        <v>292</v>
      </c>
      <c r="B131" s="120"/>
      <c r="C131" s="120"/>
      <c r="D131" s="120"/>
      <c r="E131" s="120"/>
      <c r="F131" s="120"/>
      <c r="G131" s="120"/>
      <c r="H131" s="120"/>
      <c r="I131" s="120"/>
      <c r="J131" s="120"/>
      <c r="K131" s="120"/>
      <c r="L131" s="120"/>
      <c r="M131" s="120"/>
      <c r="N131" s="120"/>
      <c r="O131" s="120"/>
      <c r="P131" s="120"/>
      <c r="Q131" s="120"/>
      <c r="R131" s="120"/>
      <c r="S131" s="120"/>
      <c r="T131" s="120"/>
      <c r="U131" s="120"/>
      <c r="V131" s="120"/>
      <c r="W131" s="120"/>
      <c r="X131" s="120"/>
      <c r="Y131" s="120"/>
      <c r="Z131" s="120"/>
      <c r="AA131" s="120"/>
      <c r="AB131" s="120"/>
      <c r="AC131" s="120"/>
      <c r="AD131" s="120"/>
      <c r="AE131" s="120"/>
      <c r="AF131" s="120"/>
      <c r="AG131" s="177"/>
    </row>
    <row r="132">
      <c r="A132" s="193" t="s">
        <v>697</v>
      </c>
      <c r="B132" s="191">
        <f t="shared" ref="B132:AF132" si="50">B25-(B272+B283+B338+B349+B408+B423)</f>
        <v>35</v>
      </c>
      <c r="C132" s="191">
        <f t="shared" si="50"/>
        <v>36</v>
      </c>
      <c r="D132" s="191">
        <f t="shared" si="50"/>
        <v>26</v>
      </c>
      <c r="E132" s="191">
        <f t="shared" si="50"/>
        <v>15</v>
      </c>
      <c r="F132" s="191">
        <f t="shared" si="50"/>
        <v>23</v>
      </c>
      <c r="G132" s="191">
        <f t="shared" si="50"/>
        <v>-2</v>
      </c>
      <c r="H132" s="191">
        <f t="shared" si="50"/>
        <v>19</v>
      </c>
      <c r="I132" s="191">
        <f t="shared" si="50"/>
        <v>10</v>
      </c>
      <c r="J132" s="191">
        <f t="shared" si="50"/>
        <v>25</v>
      </c>
      <c r="K132" s="191">
        <f t="shared" si="50"/>
        <v>23</v>
      </c>
      <c r="L132" s="191">
        <f t="shared" si="50"/>
        <v>20</v>
      </c>
      <c r="M132" s="191">
        <f t="shared" si="50"/>
        <v>16</v>
      </c>
      <c r="N132" s="191">
        <f t="shared" si="50"/>
        <v>10</v>
      </c>
      <c r="O132" s="191">
        <f t="shared" si="50"/>
        <v>-4</v>
      </c>
      <c r="P132" s="191">
        <f t="shared" si="50"/>
        <v>-3</v>
      </c>
      <c r="Q132" s="191">
        <f t="shared" si="50"/>
        <v>-1</v>
      </c>
      <c r="R132" s="191">
        <f t="shared" si="50"/>
        <v>-37</v>
      </c>
      <c r="S132" s="191">
        <f t="shared" si="50"/>
        <v>2</v>
      </c>
      <c r="T132" s="191">
        <f t="shared" si="50"/>
        <v>5</v>
      </c>
      <c r="U132" s="191">
        <f t="shared" si="50"/>
        <v>-15</v>
      </c>
      <c r="V132" s="191">
        <f t="shared" si="50"/>
        <v>1</v>
      </c>
      <c r="W132" s="191">
        <f t="shared" si="50"/>
        <v>5</v>
      </c>
      <c r="X132" s="191">
        <f t="shared" si="50"/>
        <v>4</v>
      </c>
      <c r="Y132" s="191">
        <f t="shared" si="50"/>
        <v>-12</v>
      </c>
      <c r="Z132" s="191">
        <f t="shared" si="50"/>
        <v>0</v>
      </c>
      <c r="AA132" s="191">
        <f t="shared" si="50"/>
        <v>6</v>
      </c>
      <c r="AB132" s="191">
        <f t="shared" si="50"/>
        <v>5</v>
      </c>
      <c r="AC132" s="191">
        <f t="shared" si="50"/>
        <v>7</v>
      </c>
      <c r="AD132" s="191">
        <f t="shared" si="50"/>
        <v>14</v>
      </c>
      <c r="AE132" s="191">
        <f t="shared" si="50"/>
        <v>11</v>
      </c>
      <c r="AF132" s="191">
        <f t="shared" si="50"/>
        <v>11</v>
      </c>
      <c r="AG132" s="177">
        <f t="shared" ref="AG132:AG140" si="52">SUM(B132:AF132)</f>
        <v>255</v>
      </c>
    </row>
    <row r="133">
      <c r="A133" s="193" t="s">
        <v>698</v>
      </c>
      <c r="B133" s="191">
        <f t="shared" ref="B133:AF133" si="51">B26-(B273+B284+B339+B409+B424)</f>
        <v>0</v>
      </c>
      <c r="C133" s="191">
        <f t="shared" si="51"/>
        <v>0</v>
      </c>
      <c r="D133" s="191">
        <f t="shared" si="51"/>
        <v>0</v>
      </c>
      <c r="E133" s="191">
        <f t="shared" si="51"/>
        <v>0</v>
      </c>
      <c r="F133" s="191">
        <f t="shared" si="51"/>
        <v>0</v>
      </c>
      <c r="G133" s="191">
        <f t="shared" si="51"/>
        <v>0</v>
      </c>
      <c r="H133" s="191">
        <f t="shared" si="51"/>
        <v>0</v>
      </c>
      <c r="I133" s="191">
        <f t="shared" si="51"/>
        <v>0</v>
      </c>
      <c r="J133" s="191">
        <f t="shared" si="51"/>
        <v>0</v>
      </c>
      <c r="K133" s="191">
        <f t="shared" si="51"/>
        <v>0</v>
      </c>
      <c r="L133" s="191">
        <f t="shared" si="51"/>
        <v>0</v>
      </c>
      <c r="M133" s="191">
        <f t="shared" si="51"/>
        <v>0</v>
      </c>
      <c r="N133" s="191">
        <f t="shared" si="51"/>
        <v>0</v>
      </c>
      <c r="O133" s="191">
        <f t="shared" si="51"/>
        <v>0</v>
      </c>
      <c r="P133" s="191">
        <f t="shared" si="51"/>
        <v>0</v>
      </c>
      <c r="Q133" s="191">
        <f t="shared" si="51"/>
        <v>0</v>
      </c>
      <c r="R133" s="191">
        <f t="shared" si="51"/>
        <v>0</v>
      </c>
      <c r="S133" s="191">
        <f t="shared" si="51"/>
        <v>0</v>
      </c>
      <c r="T133" s="191">
        <f t="shared" si="51"/>
        <v>0</v>
      </c>
      <c r="U133" s="191">
        <f t="shared" si="51"/>
        <v>0</v>
      </c>
      <c r="V133" s="191">
        <f t="shared" si="51"/>
        <v>0</v>
      </c>
      <c r="W133" s="191">
        <f t="shared" si="51"/>
        <v>0</v>
      </c>
      <c r="X133" s="191">
        <f t="shared" si="51"/>
        <v>0</v>
      </c>
      <c r="Y133" s="191">
        <f t="shared" si="51"/>
        <v>0</v>
      </c>
      <c r="Z133" s="191">
        <f t="shared" si="51"/>
        <v>0</v>
      </c>
      <c r="AA133" s="191">
        <f t="shared" si="51"/>
        <v>0</v>
      </c>
      <c r="AB133" s="191">
        <f t="shared" si="51"/>
        <v>0</v>
      </c>
      <c r="AC133" s="191">
        <f t="shared" si="51"/>
        <v>0</v>
      </c>
      <c r="AD133" s="191">
        <f t="shared" si="51"/>
        <v>0</v>
      </c>
      <c r="AE133" s="191">
        <f t="shared" si="51"/>
        <v>0</v>
      </c>
      <c r="AF133" s="191">
        <f t="shared" si="51"/>
        <v>0</v>
      </c>
      <c r="AG133" s="177">
        <f t="shared" si="52"/>
        <v>0</v>
      </c>
    </row>
    <row r="134">
      <c r="A134" s="193" t="s">
        <v>699</v>
      </c>
      <c r="B134" s="191">
        <f t="shared" ref="B134:AF134" si="53">B27-(B274+B285+B340+B410+B425)</f>
        <v>-15</v>
      </c>
      <c r="C134" s="191">
        <f t="shared" si="53"/>
        <v>-20</v>
      </c>
      <c r="D134" s="191">
        <f t="shared" si="53"/>
        <v>-10</v>
      </c>
      <c r="E134" s="191">
        <f t="shared" si="53"/>
        <v>-12</v>
      </c>
      <c r="F134" s="191">
        <f t="shared" si="53"/>
        <v>-1</v>
      </c>
      <c r="G134" s="191">
        <f t="shared" si="53"/>
        <v>-21</v>
      </c>
      <c r="H134" s="191">
        <f t="shared" si="53"/>
        <v>-4</v>
      </c>
      <c r="I134" s="191">
        <f t="shared" si="53"/>
        <v>-23</v>
      </c>
      <c r="J134" s="191">
        <f t="shared" si="53"/>
        <v>-2</v>
      </c>
      <c r="K134" s="191">
        <f t="shared" si="53"/>
        <v>0</v>
      </c>
      <c r="L134" s="191">
        <f t="shared" si="53"/>
        <v>-10</v>
      </c>
      <c r="M134" s="191">
        <f t="shared" si="53"/>
        <v>0</v>
      </c>
      <c r="N134" s="191">
        <f t="shared" si="53"/>
        <v>0</v>
      </c>
      <c r="O134" s="191">
        <f t="shared" si="53"/>
        <v>-25</v>
      </c>
      <c r="P134" s="191">
        <f t="shared" si="53"/>
        <v>-23</v>
      </c>
      <c r="Q134" s="191">
        <f t="shared" si="53"/>
        <v>-12</v>
      </c>
      <c r="R134" s="191">
        <f t="shared" si="53"/>
        <v>-60</v>
      </c>
      <c r="S134" s="191">
        <f t="shared" si="53"/>
        <v>-6</v>
      </c>
      <c r="T134" s="191">
        <f t="shared" si="53"/>
        <v>8</v>
      </c>
      <c r="U134" s="191">
        <f t="shared" si="53"/>
        <v>-14</v>
      </c>
      <c r="V134" s="191">
        <f t="shared" si="53"/>
        <v>1</v>
      </c>
      <c r="W134" s="191">
        <f t="shared" si="53"/>
        <v>-1</v>
      </c>
      <c r="X134" s="191">
        <f t="shared" si="53"/>
        <v>18</v>
      </c>
      <c r="Y134" s="191">
        <f t="shared" si="53"/>
        <v>-5</v>
      </c>
      <c r="Z134" s="191">
        <f t="shared" si="53"/>
        <v>23</v>
      </c>
      <c r="AA134" s="191">
        <f t="shared" si="53"/>
        <v>18</v>
      </c>
      <c r="AB134" s="191">
        <f t="shared" si="53"/>
        <v>2</v>
      </c>
      <c r="AC134" s="191">
        <f t="shared" si="53"/>
        <v>-11</v>
      </c>
      <c r="AD134" s="191">
        <f t="shared" si="53"/>
        <v>-8</v>
      </c>
      <c r="AE134" s="191">
        <f t="shared" si="53"/>
        <v>-9</v>
      </c>
      <c r="AF134" s="191">
        <f t="shared" si="53"/>
        <v>0</v>
      </c>
      <c r="AG134" s="177">
        <f t="shared" si="52"/>
        <v>-222</v>
      </c>
    </row>
    <row r="135">
      <c r="A135" s="193" t="s">
        <v>700</v>
      </c>
      <c r="B135" s="191">
        <f t="shared" ref="B135:AF135" si="54">B28-(B275+B286+B341+B411+B426)</f>
        <v>-8</v>
      </c>
      <c r="C135" s="191">
        <f t="shared" si="54"/>
        <v>1</v>
      </c>
      <c r="D135" s="191">
        <f t="shared" si="54"/>
        <v>-4</v>
      </c>
      <c r="E135" s="191">
        <f t="shared" si="54"/>
        <v>1</v>
      </c>
      <c r="F135" s="191">
        <f t="shared" si="54"/>
        <v>9</v>
      </c>
      <c r="G135" s="191">
        <f t="shared" si="54"/>
        <v>-19</v>
      </c>
      <c r="H135" s="191">
        <f t="shared" si="54"/>
        <v>4</v>
      </c>
      <c r="I135" s="191">
        <f t="shared" si="54"/>
        <v>-10</v>
      </c>
      <c r="J135" s="191">
        <f t="shared" si="54"/>
        <v>5</v>
      </c>
      <c r="K135" s="191">
        <f t="shared" si="54"/>
        <v>7</v>
      </c>
      <c r="L135" s="191">
        <f t="shared" si="54"/>
        <v>1</v>
      </c>
      <c r="M135" s="191">
        <f t="shared" si="54"/>
        <v>11</v>
      </c>
      <c r="N135" s="191">
        <f t="shared" si="54"/>
        <v>0</v>
      </c>
      <c r="O135" s="191">
        <f t="shared" si="54"/>
        <v>-10</v>
      </c>
      <c r="P135" s="191">
        <f t="shared" si="54"/>
        <v>-3</v>
      </c>
      <c r="Q135" s="191">
        <f t="shared" si="54"/>
        <v>-9</v>
      </c>
      <c r="R135" s="191">
        <f t="shared" si="54"/>
        <v>-32</v>
      </c>
      <c r="S135" s="191">
        <f t="shared" si="54"/>
        <v>-1</v>
      </c>
      <c r="T135" s="191">
        <f t="shared" si="54"/>
        <v>0</v>
      </c>
      <c r="U135" s="191">
        <f t="shared" si="54"/>
        <v>-20</v>
      </c>
      <c r="V135" s="191">
        <f t="shared" si="54"/>
        <v>3</v>
      </c>
      <c r="W135" s="191">
        <f t="shared" si="54"/>
        <v>5</v>
      </c>
      <c r="X135" s="191">
        <f t="shared" si="54"/>
        <v>6</v>
      </c>
      <c r="Y135" s="191">
        <f t="shared" si="54"/>
        <v>-2</v>
      </c>
      <c r="Z135" s="191">
        <f t="shared" si="54"/>
        <v>3</v>
      </c>
      <c r="AA135" s="191">
        <f t="shared" si="54"/>
        <v>9</v>
      </c>
      <c r="AB135" s="191">
        <f t="shared" si="54"/>
        <v>9</v>
      </c>
      <c r="AC135" s="191">
        <f t="shared" si="54"/>
        <v>25</v>
      </c>
      <c r="AD135" s="191">
        <f t="shared" si="54"/>
        <v>21</v>
      </c>
      <c r="AE135" s="191">
        <f t="shared" si="54"/>
        <v>38</v>
      </c>
      <c r="AF135" s="191">
        <f t="shared" si="54"/>
        <v>27</v>
      </c>
      <c r="AG135" s="177">
        <f t="shared" si="52"/>
        <v>67</v>
      </c>
    </row>
    <row r="136">
      <c r="A136" s="178" t="s">
        <v>701</v>
      </c>
      <c r="B136" s="191">
        <f t="shared" ref="B136:AF136" si="55">B29-(B278+B344+B414)</f>
        <v>-6</v>
      </c>
      <c r="C136" s="191">
        <f t="shared" si="55"/>
        <v>-7</v>
      </c>
      <c r="D136" s="191">
        <f t="shared" si="55"/>
        <v>-5</v>
      </c>
      <c r="E136" s="191">
        <f t="shared" si="55"/>
        <v>-1</v>
      </c>
      <c r="F136" s="191">
        <f t="shared" si="55"/>
        <v>10</v>
      </c>
      <c r="G136" s="191">
        <f t="shared" si="55"/>
        <v>-2</v>
      </c>
      <c r="H136" s="191">
        <f t="shared" si="55"/>
        <v>11</v>
      </c>
      <c r="I136" s="191">
        <f t="shared" si="55"/>
        <v>6</v>
      </c>
      <c r="J136" s="191">
        <f t="shared" si="55"/>
        <v>5</v>
      </c>
      <c r="K136" s="191">
        <f t="shared" si="55"/>
        <v>6</v>
      </c>
      <c r="L136" s="191">
        <f t="shared" si="55"/>
        <v>4</v>
      </c>
      <c r="M136" s="191">
        <f t="shared" si="55"/>
        <v>9</v>
      </c>
      <c r="N136" s="191">
        <f t="shared" si="55"/>
        <v>2</v>
      </c>
      <c r="O136" s="191">
        <f t="shared" si="55"/>
        <v>-8</v>
      </c>
      <c r="P136" s="191">
        <f t="shared" si="55"/>
        <v>-7</v>
      </c>
      <c r="Q136" s="191">
        <f t="shared" si="55"/>
        <v>-1</v>
      </c>
      <c r="R136" s="191">
        <f t="shared" si="55"/>
        <v>-10</v>
      </c>
      <c r="S136" s="191">
        <f t="shared" si="55"/>
        <v>-1</v>
      </c>
      <c r="T136" s="191">
        <f t="shared" si="55"/>
        <v>2</v>
      </c>
      <c r="U136" s="191">
        <f t="shared" si="55"/>
        <v>-2</v>
      </c>
      <c r="V136" s="191">
        <f t="shared" si="55"/>
        <v>-1</v>
      </c>
      <c r="W136" s="191">
        <f t="shared" si="55"/>
        <v>3</v>
      </c>
      <c r="X136" s="191">
        <f t="shared" si="55"/>
        <v>7</v>
      </c>
      <c r="Y136" s="191">
        <f t="shared" si="55"/>
        <v>6</v>
      </c>
      <c r="Z136" s="191">
        <f t="shared" si="55"/>
        <v>9</v>
      </c>
      <c r="AA136" s="191">
        <f t="shared" si="55"/>
        <v>14</v>
      </c>
      <c r="AB136" s="191">
        <f t="shared" si="55"/>
        <v>5</v>
      </c>
      <c r="AC136" s="191">
        <f t="shared" si="55"/>
        <v>14</v>
      </c>
      <c r="AD136" s="191">
        <f t="shared" si="55"/>
        <v>8</v>
      </c>
      <c r="AE136" s="191">
        <f t="shared" si="55"/>
        <v>16</v>
      </c>
      <c r="AF136" s="191">
        <f t="shared" si="55"/>
        <v>18</v>
      </c>
      <c r="AG136" s="177">
        <f t="shared" si="52"/>
        <v>104</v>
      </c>
    </row>
    <row r="137">
      <c r="A137" s="178" t="s">
        <v>702</v>
      </c>
      <c r="B137" s="191">
        <f t="shared" ref="B137:AF137" si="56">B30-(B279+B345+B415)</f>
        <v>0</v>
      </c>
      <c r="C137" s="191">
        <f t="shared" si="56"/>
        <v>0</v>
      </c>
      <c r="D137" s="191">
        <f t="shared" si="56"/>
        <v>0</v>
      </c>
      <c r="E137" s="191">
        <f t="shared" si="56"/>
        <v>0</v>
      </c>
      <c r="F137" s="191">
        <f t="shared" si="56"/>
        <v>0</v>
      </c>
      <c r="G137" s="191">
        <f t="shared" si="56"/>
        <v>0</v>
      </c>
      <c r="H137" s="191">
        <f t="shared" si="56"/>
        <v>0</v>
      </c>
      <c r="I137" s="191">
        <f t="shared" si="56"/>
        <v>0</v>
      </c>
      <c r="J137" s="191">
        <f t="shared" si="56"/>
        <v>0</v>
      </c>
      <c r="K137" s="191">
        <f t="shared" si="56"/>
        <v>0</v>
      </c>
      <c r="L137" s="191">
        <f t="shared" si="56"/>
        <v>0</v>
      </c>
      <c r="M137" s="191">
        <f t="shared" si="56"/>
        <v>0</v>
      </c>
      <c r="N137" s="191">
        <f t="shared" si="56"/>
        <v>0</v>
      </c>
      <c r="O137" s="191">
        <f t="shared" si="56"/>
        <v>0</v>
      </c>
      <c r="P137" s="191">
        <f t="shared" si="56"/>
        <v>0</v>
      </c>
      <c r="Q137" s="191">
        <f t="shared" si="56"/>
        <v>0</v>
      </c>
      <c r="R137" s="191">
        <f t="shared" si="56"/>
        <v>0</v>
      </c>
      <c r="S137" s="191">
        <f t="shared" si="56"/>
        <v>0</v>
      </c>
      <c r="T137" s="191">
        <f t="shared" si="56"/>
        <v>0</v>
      </c>
      <c r="U137" s="191">
        <f t="shared" si="56"/>
        <v>0</v>
      </c>
      <c r="V137" s="191">
        <f t="shared" si="56"/>
        <v>0</v>
      </c>
      <c r="W137" s="191">
        <f t="shared" si="56"/>
        <v>0</v>
      </c>
      <c r="X137" s="191">
        <f t="shared" si="56"/>
        <v>0</v>
      </c>
      <c r="Y137" s="191">
        <f t="shared" si="56"/>
        <v>0</v>
      </c>
      <c r="Z137" s="191">
        <f t="shared" si="56"/>
        <v>0</v>
      </c>
      <c r="AA137" s="191">
        <f t="shared" si="56"/>
        <v>0</v>
      </c>
      <c r="AB137" s="191">
        <f t="shared" si="56"/>
        <v>0</v>
      </c>
      <c r="AC137" s="191">
        <f t="shared" si="56"/>
        <v>0</v>
      </c>
      <c r="AD137" s="191">
        <f t="shared" si="56"/>
        <v>0</v>
      </c>
      <c r="AE137" s="191">
        <f t="shared" si="56"/>
        <v>0</v>
      </c>
      <c r="AF137" s="191">
        <f t="shared" si="56"/>
        <v>0</v>
      </c>
      <c r="AG137" s="177">
        <f t="shared" si="52"/>
        <v>0</v>
      </c>
    </row>
    <row r="138">
      <c r="A138" s="178" t="s">
        <v>703</v>
      </c>
      <c r="B138" s="191">
        <f t="shared" ref="B138:AF138" si="57">B31-(B280+B346+B416)</f>
        <v>-28</v>
      </c>
      <c r="C138" s="191">
        <f t="shared" si="57"/>
        <v>-25</v>
      </c>
      <c r="D138" s="191">
        <f t="shared" si="57"/>
        <v>-14</v>
      </c>
      <c r="E138" s="191">
        <f t="shared" si="57"/>
        <v>11</v>
      </c>
      <c r="F138" s="191">
        <f t="shared" si="57"/>
        <v>23</v>
      </c>
      <c r="G138" s="191">
        <f t="shared" si="57"/>
        <v>-15</v>
      </c>
      <c r="H138" s="191">
        <f t="shared" si="57"/>
        <v>18</v>
      </c>
      <c r="I138" s="191">
        <f t="shared" si="57"/>
        <v>13</v>
      </c>
      <c r="J138" s="191">
        <f t="shared" si="57"/>
        <v>19</v>
      </c>
      <c r="K138" s="191">
        <f t="shared" si="57"/>
        <v>20</v>
      </c>
      <c r="L138" s="191">
        <f t="shared" si="57"/>
        <v>42</v>
      </c>
      <c r="M138" s="191">
        <f t="shared" si="57"/>
        <v>41</v>
      </c>
      <c r="N138" s="191">
        <f t="shared" si="57"/>
        <v>16</v>
      </c>
      <c r="O138" s="191">
        <f t="shared" si="57"/>
        <v>-13</v>
      </c>
      <c r="P138" s="191">
        <f t="shared" si="57"/>
        <v>-10</v>
      </c>
      <c r="Q138" s="191">
        <f t="shared" si="57"/>
        <v>-4</v>
      </c>
      <c r="R138" s="191">
        <f t="shared" si="57"/>
        <v>-24</v>
      </c>
      <c r="S138" s="191">
        <f t="shared" si="57"/>
        <v>60</v>
      </c>
      <c r="T138" s="191">
        <f t="shared" si="57"/>
        <v>47</v>
      </c>
      <c r="U138" s="191">
        <f t="shared" si="57"/>
        <v>32</v>
      </c>
      <c r="V138" s="191">
        <f t="shared" si="57"/>
        <v>56</v>
      </c>
      <c r="W138" s="191">
        <f t="shared" si="57"/>
        <v>46</v>
      </c>
      <c r="X138" s="191">
        <f t="shared" si="57"/>
        <v>65</v>
      </c>
      <c r="Y138" s="191">
        <f t="shared" si="57"/>
        <v>32</v>
      </c>
      <c r="Z138" s="191">
        <f t="shared" si="57"/>
        <v>62</v>
      </c>
      <c r="AA138" s="191">
        <f t="shared" si="57"/>
        <v>77</v>
      </c>
      <c r="AB138" s="191">
        <f t="shared" si="57"/>
        <v>41</v>
      </c>
      <c r="AC138" s="191">
        <f t="shared" si="57"/>
        <v>44</v>
      </c>
      <c r="AD138" s="191">
        <f t="shared" si="57"/>
        <v>58</v>
      </c>
      <c r="AE138" s="191">
        <f t="shared" si="57"/>
        <v>55</v>
      </c>
      <c r="AF138" s="191">
        <f t="shared" si="57"/>
        <v>57</v>
      </c>
      <c r="AG138" s="177">
        <f t="shared" si="52"/>
        <v>802</v>
      </c>
    </row>
    <row r="139">
      <c r="A139" s="178" t="s">
        <v>704</v>
      </c>
      <c r="B139" s="191">
        <f t="shared" ref="B139:AF139" si="58">B32-(B281+B347+B417)</f>
        <v>0</v>
      </c>
      <c r="C139" s="191">
        <f t="shared" si="58"/>
        <v>0</v>
      </c>
      <c r="D139" s="191">
        <f t="shared" si="58"/>
        <v>0</v>
      </c>
      <c r="E139" s="191">
        <f t="shared" si="58"/>
        <v>0</v>
      </c>
      <c r="F139" s="191">
        <f t="shared" si="58"/>
        <v>0</v>
      </c>
      <c r="G139" s="191">
        <f t="shared" si="58"/>
        <v>0</v>
      </c>
      <c r="H139" s="191">
        <f t="shared" si="58"/>
        <v>0</v>
      </c>
      <c r="I139" s="191">
        <f t="shared" si="58"/>
        <v>0</v>
      </c>
      <c r="J139" s="191">
        <f t="shared" si="58"/>
        <v>0</v>
      </c>
      <c r="K139" s="191">
        <f t="shared" si="58"/>
        <v>0</v>
      </c>
      <c r="L139" s="191">
        <f t="shared" si="58"/>
        <v>0</v>
      </c>
      <c r="M139" s="191">
        <f t="shared" si="58"/>
        <v>0</v>
      </c>
      <c r="N139" s="191">
        <f t="shared" si="58"/>
        <v>0</v>
      </c>
      <c r="O139" s="191">
        <f t="shared" si="58"/>
        <v>0</v>
      </c>
      <c r="P139" s="191">
        <f t="shared" si="58"/>
        <v>0</v>
      </c>
      <c r="Q139" s="191">
        <f t="shared" si="58"/>
        <v>0</v>
      </c>
      <c r="R139" s="191">
        <f t="shared" si="58"/>
        <v>0</v>
      </c>
      <c r="S139" s="191">
        <f t="shared" si="58"/>
        <v>0</v>
      </c>
      <c r="T139" s="191">
        <f t="shared" si="58"/>
        <v>0</v>
      </c>
      <c r="U139" s="191">
        <f t="shared" si="58"/>
        <v>0</v>
      </c>
      <c r="V139" s="191">
        <f t="shared" si="58"/>
        <v>0</v>
      </c>
      <c r="W139" s="191">
        <f t="shared" si="58"/>
        <v>0</v>
      </c>
      <c r="X139" s="191">
        <f t="shared" si="58"/>
        <v>0</v>
      </c>
      <c r="Y139" s="191">
        <f t="shared" si="58"/>
        <v>0</v>
      </c>
      <c r="Z139" s="191">
        <f t="shared" si="58"/>
        <v>0</v>
      </c>
      <c r="AA139" s="191">
        <f t="shared" si="58"/>
        <v>0</v>
      </c>
      <c r="AB139" s="191">
        <f t="shared" si="58"/>
        <v>0</v>
      </c>
      <c r="AC139" s="191">
        <f t="shared" si="58"/>
        <v>0</v>
      </c>
      <c r="AD139" s="191">
        <f t="shared" si="58"/>
        <v>0</v>
      </c>
      <c r="AE139" s="191">
        <f t="shared" si="58"/>
        <v>0</v>
      </c>
      <c r="AF139" s="191">
        <f t="shared" si="58"/>
        <v>0</v>
      </c>
      <c r="AG139" s="177">
        <f t="shared" si="52"/>
        <v>0</v>
      </c>
    </row>
    <row r="140">
      <c r="A140" s="181" t="s">
        <v>219</v>
      </c>
      <c r="B140" s="182">
        <f t="shared" ref="B140:AF140" si="59">SUM(B132:B139)</f>
        <v>-22</v>
      </c>
      <c r="C140" s="182">
        <f t="shared" si="59"/>
        <v>-15</v>
      </c>
      <c r="D140" s="182">
        <f t="shared" si="59"/>
        <v>-7</v>
      </c>
      <c r="E140" s="182">
        <f t="shared" si="59"/>
        <v>14</v>
      </c>
      <c r="F140" s="182">
        <f t="shared" si="59"/>
        <v>64</v>
      </c>
      <c r="G140" s="182">
        <f t="shared" si="59"/>
        <v>-59</v>
      </c>
      <c r="H140" s="182">
        <f t="shared" si="59"/>
        <v>48</v>
      </c>
      <c r="I140" s="182">
        <f t="shared" si="59"/>
        <v>-4</v>
      </c>
      <c r="J140" s="182">
        <f t="shared" si="59"/>
        <v>52</v>
      </c>
      <c r="K140" s="182">
        <f t="shared" si="59"/>
        <v>56</v>
      </c>
      <c r="L140" s="182">
        <f t="shared" si="59"/>
        <v>57</v>
      </c>
      <c r="M140" s="182">
        <f t="shared" si="59"/>
        <v>77</v>
      </c>
      <c r="N140" s="182">
        <f t="shared" si="59"/>
        <v>28</v>
      </c>
      <c r="O140" s="182">
        <f t="shared" si="59"/>
        <v>-60</v>
      </c>
      <c r="P140" s="182">
        <f t="shared" si="59"/>
        <v>-46</v>
      </c>
      <c r="Q140" s="182">
        <f t="shared" si="59"/>
        <v>-27</v>
      </c>
      <c r="R140" s="182">
        <f t="shared" si="59"/>
        <v>-163</v>
      </c>
      <c r="S140" s="182">
        <f t="shared" si="59"/>
        <v>54</v>
      </c>
      <c r="T140" s="182">
        <f t="shared" si="59"/>
        <v>62</v>
      </c>
      <c r="U140" s="182">
        <f t="shared" si="59"/>
        <v>-19</v>
      </c>
      <c r="V140" s="182">
        <f t="shared" si="59"/>
        <v>60</v>
      </c>
      <c r="W140" s="182">
        <f t="shared" si="59"/>
        <v>58</v>
      </c>
      <c r="X140" s="182">
        <f t="shared" si="59"/>
        <v>100</v>
      </c>
      <c r="Y140" s="182">
        <f t="shared" si="59"/>
        <v>19</v>
      </c>
      <c r="Z140" s="182">
        <f t="shared" si="59"/>
        <v>97</v>
      </c>
      <c r="AA140" s="182">
        <f t="shared" si="59"/>
        <v>124</v>
      </c>
      <c r="AB140" s="182">
        <f t="shared" si="59"/>
        <v>62</v>
      </c>
      <c r="AC140" s="182">
        <f t="shared" si="59"/>
        <v>79</v>
      </c>
      <c r="AD140" s="182">
        <f t="shared" si="59"/>
        <v>93</v>
      </c>
      <c r="AE140" s="182">
        <f t="shared" si="59"/>
        <v>111</v>
      </c>
      <c r="AF140" s="182">
        <f t="shared" si="59"/>
        <v>113</v>
      </c>
      <c r="AG140" s="177">
        <f t="shared" si="52"/>
        <v>1006</v>
      </c>
    </row>
    <row r="141">
      <c r="A141" s="134"/>
      <c r="B141" s="135"/>
      <c r="C141" s="135"/>
      <c r="D141" s="135"/>
      <c r="E141" s="135"/>
      <c r="F141" s="135"/>
      <c r="G141" s="135"/>
      <c r="H141" s="135"/>
      <c r="I141" s="135"/>
      <c r="J141" s="135"/>
      <c r="K141" s="135"/>
      <c r="L141" s="135"/>
      <c r="M141" s="135"/>
      <c r="N141" s="135"/>
      <c r="O141" s="135"/>
      <c r="P141" s="135"/>
      <c r="Q141" s="135"/>
      <c r="R141" s="135"/>
      <c r="S141" s="135"/>
      <c r="T141" s="135"/>
      <c r="U141" s="135"/>
      <c r="V141" s="135"/>
      <c r="W141" s="135"/>
      <c r="X141" s="135"/>
      <c r="Y141" s="135"/>
      <c r="Z141" s="135"/>
      <c r="AA141" s="135"/>
      <c r="AB141" s="135"/>
      <c r="AC141" s="135"/>
      <c r="AD141" s="135"/>
      <c r="AE141" s="135"/>
      <c r="AF141" s="135"/>
      <c r="AG141" s="177"/>
    </row>
    <row r="142">
      <c r="A142" s="193" t="s">
        <v>705</v>
      </c>
      <c r="B142" s="191">
        <f t="shared" ref="B142:AF142" si="60">B35-(B276+B342+B412)</f>
        <v>-1</v>
      </c>
      <c r="C142" s="191">
        <f t="shared" si="60"/>
        <v>0</v>
      </c>
      <c r="D142" s="191">
        <f t="shared" si="60"/>
        <v>0</v>
      </c>
      <c r="E142" s="191">
        <f t="shared" si="60"/>
        <v>0</v>
      </c>
      <c r="F142" s="191">
        <f t="shared" si="60"/>
        <v>-1</v>
      </c>
      <c r="G142" s="191">
        <f t="shared" si="60"/>
        <v>0</v>
      </c>
      <c r="H142" s="191">
        <f t="shared" si="60"/>
        <v>0</v>
      </c>
      <c r="I142" s="191">
        <f t="shared" si="60"/>
        <v>-1</v>
      </c>
      <c r="J142" s="191">
        <f t="shared" si="60"/>
        <v>0</v>
      </c>
      <c r="K142" s="191">
        <f t="shared" si="60"/>
        <v>0</v>
      </c>
      <c r="L142" s="191">
        <f t="shared" si="60"/>
        <v>0</v>
      </c>
      <c r="M142" s="191">
        <f t="shared" si="60"/>
        <v>0</v>
      </c>
      <c r="N142" s="191">
        <f t="shared" si="60"/>
        <v>0</v>
      </c>
      <c r="O142" s="191">
        <f t="shared" si="60"/>
        <v>-2</v>
      </c>
      <c r="P142" s="191">
        <f t="shared" si="60"/>
        <v>0</v>
      </c>
      <c r="Q142" s="191">
        <f t="shared" si="60"/>
        <v>-1</v>
      </c>
      <c r="R142" s="191">
        <f t="shared" si="60"/>
        <v>-1</v>
      </c>
      <c r="S142" s="191">
        <f t="shared" si="60"/>
        <v>0</v>
      </c>
      <c r="T142" s="191">
        <f t="shared" si="60"/>
        <v>0</v>
      </c>
      <c r="U142" s="191">
        <f t="shared" si="60"/>
        <v>-2</v>
      </c>
      <c r="V142" s="191">
        <f t="shared" si="60"/>
        <v>0</v>
      </c>
      <c r="W142" s="191">
        <f t="shared" si="60"/>
        <v>0</v>
      </c>
      <c r="X142" s="191">
        <f t="shared" si="60"/>
        <v>0</v>
      </c>
      <c r="Y142" s="191">
        <f t="shared" si="60"/>
        <v>0</v>
      </c>
      <c r="Z142" s="191">
        <f t="shared" si="60"/>
        <v>0</v>
      </c>
      <c r="AA142" s="191">
        <f t="shared" si="60"/>
        <v>0</v>
      </c>
      <c r="AB142" s="191">
        <f t="shared" si="60"/>
        <v>-1</v>
      </c>
      <c r="AC142" s="191">
        <f t="shared" si="60"/>
        <v>0</v>
      </c>
      <c r="AD142" s="191">
        <f t="shared" si="60"/>
        <v>0</v>
      </c>
      <c r="AE142" s="191">
        <f t="shared" si="60"/>
        <v>0</v>
      </c>
      <c r="AF142" s="191">
        <f t="shared" si="60"/>
        <v>0</v>
      </c>
      <c r="AG142" s="177">
        <f t="shared" ref="AG142:AG144" si="62">SUM(B142:AF142)</f>
        <v>-10</v>
      </c>
    </row>
    <row r="143">
      <c r="A143" s="193" t="s">
        <v>706</v>
      </c>
      <c r="B143" s="191">
        <f t="shared" ref="B143:AF143" si="61">B36-(B277+B343+B413)</f>
        <v>0</v>
      </c>
      <c r="C143" s="191">
        <f t="shared" si="61"/>
        <v>-1</v>
      </c>
      <c r="D143" s="191">
        <f t="shared" si="61"/>
        <v>-1</v>
      </c>
      <c r="E143" s="191">
        <f t="shared" si="61"/>
        <v>0</v>
      </c>
      <c r="F143" s="191">
        <f t="shared" si="61"/>
        <v>0</v>
      </c>
      <c r="G143" s="191">
        <f t="shared" si="61"/>
        <v>-2</v>
      </c>
      <c r="H143" s="191">
        <f t="shared" si="61"/>
        <v>-1</v>
      </c>
      <c r="I143" s="191">
        <f t="shared" si="61"/>
        <v>-1</v>
      </c>
      <c r="J143" s="191">
        <f t="shared" si="61"/>
        <v>0</v>
      </c>
      <c r="K143" s="191">
        <f t="shared" si="61"/>
        <v>0</v>
      </c>
      <c r="L143" s="191">
        <f t="shared" si="61"/>
        <v>0</v>
      </c>
      <c r="M143" s="191">
        <f t="shared" si="61"/>
        <v>0</v>
      </c>
      <c r="N143" s="191">
        <f t="shared" si="61"/>
        <v>0</v>
      </c>
      <c r="O143" s="191">
        <f t="shared" si="61"/>
        <v>-4</v>
      </c>
      <c r="P143" s="191">
        <f t="shared" si="61"/>
        <v>-1</v>
      </c>
      <c r="Q143" s="191">
        <f t="shared" si="61"/>
        <v>-2</v>
      </c>
      <c r="R143" s="191">
        <f t="shared" si="61"/>
        <v>-3</v>
      </c>
      <c r="S143" s="191">
        <f t="shared" si="61"/>
        <v>0</v>
      </c>
      <c r="T143" s="191">
        <f t="shared" si="61"/>
        <v>0</v>
      </c>
      <c r="U143" s="191">
        <f t="shared" si="61"/>
        <v>-1</v>
      </c>
      <c r="V143" s="191">
        <f t="shared" si="61"/>
        <v>-1</v>
      </c>
      <c r="W143" s="191">
        <f t="shared" si="61"/>
        <v>-1</v>
      </c>
      <c r="X143" s="191">
        <f t="shared" si="61"/>
        <v>0</v>
      </c>
      <c r="Y143" s="191">
        <f t="shared" si="61"/>
        <v>-1</v>
      </c>
      <c r="Z143" s="191">
        <f t="shared" si="61"/>
        <v>0</v>
      </c>
      <c r="AA143" s="191">
        <f t="shared" si="61"/>
        <v>0</v>
      </c>
      <c r="AB143" s="191">
        <f t="shared" si="61"/>
        <v>0</v>
      </c>
      <c r="AC143" s="191">
        <f t="shared" si="61"/>
        <v>-1</v>
      </c>
      <c r="AD143" s="191">
        <f t="shared" si="61"/>
        <v>0</v>
      </c>
      <c r="AE143" s="191">
        <f t="shared" si="61"/>
        <v>-1</v>
      </c>
      <c r="AF143" s="191">
        <f t="shared" si="61"/>
        <v>0</v>
      </c>
      <c r="AG143" s="177">
        <f t="shared" si="62"/>
        <v>-22</v>
      </c>
    </row>
    <row r="144">
      <c r="A144" s="181" t="s">
        <v>222</v>
      </c>
      <c r="B144" s="182">
        <f t="shared" ref="B144:AF144" si="63">SUM(B142:B143)</f>
        <v>-1</v>
      </c>
      <c r="C144" s="182">
        <f t="shared" si="63"/>
        <v>-1</v>
      </c>
      <c r="D144" s="182">
        <f t="shared" si="63"/>
        <v>-1</v>
      </c>
      <c r="E144" s="182">
        <f t="shared" si="63"/>
        <v>0</v>
      </c>
      <c r="F144" s="182">
        <f t="shared" si="63"/>
        <v>-1</v>
      </c>
      <c r="G144" s="182">
        <f t="shared" si="63"/>
        <v>-2</v>
      </c>
      <c r="H144" s="182">
        <f t="shared" si="63"/>
        <v>-1</v>
      </c>
      <c r="I144" s="182">
        <f t="shared" si="63"/>
        <v>-2</v>
      </c>
      <c r="J144" s="182">
        <f t="shared" si="63"/>
        <v>0</v>
      </c>
      <c r="K144" s="182">
        <f t="shared" si="63"/>
        <v>0</v>
      </c>
      <c r="L144" s="182">
        <f t="shared" si="63"/>
        <v>0</v>
      </c>
      <c r="M144" s="182">
        <f t="shared" si="63"/>
        <v>0</v>
      </c>
      <c r="N144" s="182">
        <f t="shared" si="63"/>
        <v>0</v>
      </c>
      <c r="O144" s="182">
        <f t="shared" si="63"/>
        <v>-6</v>
      </c>
      <c r="P144" s="182">
        <f t="shared" si="63"/>
        <v>-1</v>
      </c>
      <c r="Q144" s="182">
        <f t="shared" si="63"/>
        <v>-3</v>
      </c>
      <c r="R144" s="182">
        <f t="shared" si="63"/>
        <v>-4</v>
      </c>
      <c r="S144" s="182">
        <f t="shared" si="63"/>
        <v>0</v>
      </c>
      <c r="T144" s="182">
        <f t="shared" si="63"/>
        <v>0</v>
      </c>
      <c r="U144" s="182">
        <f t="shared" si="63"/>
        <v>-3</v>
      </c>
      <c r="V144" s="182">
        <f t="shared" si="63"/>
        <v>-1</v>
      </c>
      <c r="W144" s="182">
        <f t="shared" si="63"/>
        <v>-1</v>
      </c>
      <c r="X144" s="182">
        <f t="shared" si="63"/>
        <v>0</v>
      </c>
      <c r="Y144" s="182">
        <f t="shared" si="63"/>
        <v>-1</v>
      </c>
      <c r="Z144" s="182">
        <f t="shared" si="63"/>
        <v>0</v>
      </c>
      <c r="AA144" s="182">
        <f t="shared" si="63"/>
        <v>0</v>
      </c>
      <c r="AB144" s="182">
        <f t="shared" si="63"/>
        <v>-1</v>
      </c>
      <c r="AC144" s="182">
        <f t="shared" si="63"/>
        <v>-1</v>
      </c>
      <c r="AD144" s="182">
        <f t="shared" si="63"/>
        <v>0</v>
      </c>
      <c r="AE144" s="182">
        <f t="shared" si="63"/>
        <v>-1</v>
      </c>
      <c r="AF144" s="182">
        <f t="shared" si="63"/>
        <v>0</v>
      </c>
      <c r="AG144" s="177">
        <f t="shared" si="62"/>
        <v>-32</v>
      </c>
    </row>
    <row r="145">
      <c r="A145" s="127"/>
      <c r="B145" s="120"/>
      <c r="C145" s="120"/>
      <c r="D145" s="120"/>
      <c r="E145" s="120"/>
      <c r="F145" s="120"/>
      <c r="G145" s="120"/>
      <c r="H145" s="120"/>
      <c r="I145" s="120"/>
      <c r="J145" s="120"/>
      <c r="K145" s="120"/>
      <c r="L145" s="120"/>
      <c r="M145" s="120"/>
      <c r="N145" s="120"/>
      <c r="O145" s="120"/>
      <c r="P145" s="120"/>
      <c r="Q145" s="120"/>
      <c r="R145" s="120"/>
      <c r="S145" s="120"/>
      <c r="T145" s="120"/>
      <c r="U145" s="120"/>
      <c r="V145" s="120"/>
      <c r="W145" s="120"/>
      <c r="X145" s="120"/>
      <c r="Y145" s="120"/>
      <c r="Z145" s="120"/>
      <c r="AA145" s="120"/>
      <c r="AB145" s="120"/>
      <c r="AC145" s="120"/>
      <c r="AD145" s="120"/>
      <c r="AE145" s="120"/>
      <c r="AF145" s="120"/>
      <c r="AG145" s="177"/>
    </row>
    <row r="146">
      <c r="A146" s="193" t="s">
        <v>223</v>
      </c>
      <c r="B146" s="191">
        <f t="shared" ref="B146:AF146" si="64">B39-(B297+B312+B363+B441+B455)</f>
        <v>-14</v>
      </c>
      <c r="C146" s="191">
        <f t="shared" si="64"/>
        <v>-4</v>
      </c>
      <c r="D146" s="191">
        <f t="shared" si="64"/>
        <v>-12</v>
      </c>
      <c r="E146" s="191">
        <f t="shared" si="64"/>
        <v>3</v>
      </c>
      <c r="F146" s="191">
        <f t="shared" si="64"/>
        <v>29</v>
      </c>
      <c r="G146" s="191">
        <f t="shared" si="64"/>
        <v>-39</v>
      </c>
      <c r="H146" s="191">
        <f t="shared" si="64"/>
        <v>9</v>
      </c>
      <c r="I146" s="191">
        <f t="shared" si="64"/>
        <v>-27</v>
      </c>
      <c r="J146" s="191">
        <f t="shared" si="64"/>
        <v>9</v>
      </c>
      <c r="K146" s="191">
        <f t="shared" si="64"/>
        <v>15</v>
      </c>
      <c r="L146" s="191">
        <f t="shared" si="64"/>
        <v>-8</v>
      </c>
      <c r="M146" s="191">
        <f t="shared" si="64"/>
        <v>20</v>
      </c>
      <c r="N146" s="191">
        <f t="shared" si="64"/>
        <v>4</v>
      </c>
      <c r="O146" s="191">
        <f t="shared" si="64"/>
        <v>-49</v>
      </c>
      <c r="P146" s="191">
        <f t="shared" si="64"/>
        <v>-37</v>
      </c>
      <c r="Q146" s="191">
        <f t="shared" si="64"/>
        <v>-30</v>
      </c>
      <c r="R146" s="191">
        <f t="shared" si="64"/>
        <v>-97</v>
      </c>
      <c r="S146" s="191">
        <f t="shared" si="64"/>
        <v>-2</v>
      </c>
      <c r="T146" s="191">
        <f t="shared" si="64"/>
        <v>10</v>
      </c>
      <c r="U146" s="191">
        <f t="shared" si="64"/>
        <v>-31</v>
      </c>
      <c r="V146" s="191">
        <f t="shared" si="64"/>
        <v>4</v>
      </c>
      <c r="W146" s="191">
        <f t="shared" si="64"/>
        <v>12</v>
      </c>
      <c r="X146" s="191">
        <f t="shared" si="64"/>
        <v>42</v>
      </c>
      <c r="Y146" s="191">
        <f t="shared" si="64"/>
        <v>8</v>
      </c>
      <c r="Z146" s="191">
        <f t="shared" si="64"/>
        <v>44</v>
      </c>
      <c r="AA146" s="191">
        <f t="shared" si="64"/>
        <v>51</v>
      </c>
      <c r="AB146" s="191">
        <f t="shared" si="64"/>
        <v>-4</v>
      </c>
      <c r="AC146" s="191">
        <f t="shared" si="64"/>
        <v>-13</v>
      </c>
      <c r="AD146" s="191">
        <f t="shared" si="64"/>
        <v>4</v>
      </c>
      <c r="AE146" s="191">
        <f t="shared" si="64"/>
        <v>0</v>
      </c>
      <c r="AF146" s="191">
        <f t="shared" si="64"/>
        <v>11</v>
      </c>
      <c r="AG146" s="177">
        <f t="shared" ref="AG146:AG157" si="66">SUM(B146:AF146)</f>
        <v>-92</v>
      </c>
    </row>
    <row r="147">
      <c r="A147" s="193" t="s">
        <v>224</v>
      </c>
      <c r="B147" s="191">
        <f t="shared" ref="B147:AF147" si="65">B40-(B298+B313+B364+B442+B456)</f>
        <v>15</v>
      </c>
      <c r="C147" s="191">
        <f t="shared" si="65"/>
        <v>12</v>
      </c>
      <c r="D147" s="191">
        <f t="shared" si="65"/>
        <v>4</v>
      </c>
      <c r="E147" s="191">
        <f t="shared" si="65"/>
        <v>11</v>
      </c>
      <c r="F147" s="191">
        <f t="shared" si="65"/>
        <v>22</v>
      </c>
      <c r="G147" s="191">
        <f t="shared" si="65"/>
        <v>6</v>
      </c>
      <c r="H147" s="191">
        <f t="shared" si="65"/>
        <v>14</v>
      </c>
      <c r="I147" s="191">
        <f t="shared" si="65"/>
        <v>17</v>
      </c>
      <c r="J147" s="191">
        <f t="shared" si="65"/>
        <v>12</v>
      </c>
      <c r="K147" s="191">
        <f t="shared" si="65"/>
        <v>20</v>
      </c>
      <c r="L147" s="191">
        <f t="shared" si="65"/>
        <v>8</v>
      </c>
      <c r="M147" s="191">
        <f t="shared" si="65"/>
        <v>19</v>
      </c>
      <c r="N147" s="191">
        <f t="shared" si="65"/>
        <v>12</v>
      </c>
      <c r="O147" s="191">
        <f t="shared" si="65"/>
        <v>3</v>
      </c>
      <c r="P147" s="191">
        <f t="shared" si="65"/>
        <v>3</v>
      </c>
      <c r="Q147" s="191">
        <f t="shared" si="65"/>
        <v>9</v>
      </c>
      <c r="R147" s="191">
        <f t="shared" si="65"/>
        <v>-12</v>
      </c>
      <c r="S147" s="191">
        <f t="shared" si="65"/>
        <v>21</v>
      </c>
      <c r="T147" s="191">
        <f t="shared" si="65"/>
        <v>11</v>
      </c>
      <c r="U147" s="191">
        <f t="shared" si="65"/>
        <v>22</v>
      </c>
      <c r="V147" s="191">
        <f t="shared" si="65"/>
        <v>8</v>
      </c>
      <c r="W147" s="191">
        <f t="shared" si="65"/>
        <v>14</v>
      </c>
      <c r="X147" s="191">
        <f t="shared" si="65"/>
        <v>67</v>
      </c>
      <c r="Y147" s="191">
        <f t="shared" si="65"/>
        <v>83</v>
      </c>
      <c r="Z147" s="191">
        <f t="shared" si="65"/>
        <v>82</v>
      </c>
      <c r="AA147" s="191">
        <f t="shared" si="65"/>
        <v>110</v>
      </c>
      <c r="AB147" s="191">
        <f t="shared" si="65"/>
        <v>84</v>
      </c>
      <c r="AC147" s="191">
        <f t="shared" si="65"/>
        <v>104</v>
      </c>
      <c r="AD147" s="191">
        <f t="shared" si="65"/>
        <v>92</v>
      </c>
      <c r="AE147" s="191">
        <f t="shared" si="65"/>
        <v>105</v>
      </c>
      <c r="AF147" s="191">
        <f t="shared" si="65"/>
        <v>82</v>
      </c>
      <c r="AG147" s="177">
        <f t="shared" si="66"/>
        <v>1060</v>
      </c>
    </row>
    <row r="148">
      <c r="A148" s="193" t="s">
        <v>707</v>
      </c>
      <c r="B148" s="191">
        <f t="shared" ref="B148:AF148" si="67">B41-(B299+B314+B365+B443+B457)</f>
        <v>9</v>
      </c>
      <c r="C148" s="191">
        <f t="shared" si="67"/>
        <v>0</v>
      </c>
      <c r="D148" s="191">
        <f t="shared" si="67"/>
        <v>5</v>
      </c>
      <c r="E148" s="191">
        <f t="shared" si="67"/>
        <v>14</v>
      </c>
      <c r="F148" s="191">
        <f t="shared" si="67"/>
        <v>18</v>
      </c>
      <c r="G148" s="191">
        <f t="shared" si="67"/>
        <v>-1</v>
      </c>
      <c r="H148" s="191">
        <f t="shared" si="67"/>
        <v>14</v>
      </c>
      <c r="I148" s="191">
        <f t="shared" si="67"/>
        <v>1</v>
      </c>
      <c r="J148" s="191">
        <f t="shared" si="67"/>
        <v>15</v>
      </c>
      <c r="K148" s="191">
        <f t="shared" si="67"/>
        <v>12</v>
      </c>
      <c r="L148" s="191">
        <f t="shared" si="67"/>
        <v>12</v>
      </c>
      <c r="M148" s="191">
        <f t="shared" si="67"/>
        <v>19</v>
      </c>
      <c r="N148" s="191">
        <f t="shared" si="67"/>
        <v>8</v>
      </c>
      <c r="O148" s="191">
        <f t="shared" si="67"/>
        <v>0</v>
      </c>
      <c r="P148" s="191">
        <f t="shared" si="67"/>
        <v>-7</v>
      </c>
      <c r="Q148" s="191">
        <f t="shared" si="67"/>
        <v>-4</v>
      </c>
      <c r="R148" s="191">
        <f t="shared" si="67"/>
        <v>-18</v>
      </c>
      <c r="S148" s="191">
        <f t="shared" si="67"/>
        <v>11</v>
      </c>
      <c r="T148" s="191">
        <f t="shared" si="67"/>
        <v>9</v>
      </c>
      <c r="U148" s="191">
        <f t="shared" si="67"/>
        <v>6</v>
      </c>
      <c r="V148" s="191">
        <f t="shared" si="67"/>
        <v>0</v>
      </c>
      <c r="W148" s="191">
        <f t="shared" si="67"/>
        <v>17</v>
      </c>
      <c r="X148" s="191">
        <f t="shared" si="67"/>
        <v>40</v>
      </c>
      <c r="Y148" s="191">
        <f t="shared" si="67"/>
        <v>31</v>
      </c>
      <c r="Z148" s="191">
        <f t="shared" si="67"/>
        <v>45</v>
      </c>
      <c r="AA148" s="191">
        <f t="shared" si="67"/>
        <v>51</v>
      </c>
      <c r="AB148" s="191">
        <f t="shared" si="67"/>
        <v>12</v>
      </c>
      <c r="AC148" s="191">
        <f t="shared" si="67"/>
        <v>8</v>
      </c>
      <c r="AD148" s="191">
        <f t="shared" si="67"/>
        <v>9</v>
      </c>
      <c r="AE148" s="191">
        <f t="shared" si="67"/>
        <v>6</v>
      </c>
      <c r="AF148" s="191">
        <f t="shared" si="67"/>
        <v>3</v>
      </c>
      <c r="AG148" s="177">
        <f t="shared" si="66"/>
        <v>345</v>
      </c>
    </row>
    <row r="149">
      <c r="A149" s="193" t="s">
        <v>708</v>
      </c>
      <c r="B149" s="191">
        <f t="shared" ref="B149:AF149" si="68">B42-(B300+B315+B366+B444+B458)</f>
        <v>1</v>
      </c>
      <c r="C149" s="191">
        <f t="shared" si="68"/>
        <v>0</v>
      </c>
      <c r="D149" s="191">
        <f t="shared" si="68"/>
        <v>0</v>
      </c>
      <c r="E149" s="191">
        <f t="shared" si="68"/>
        <v>7</v>
      </c>
      <c r="F149" s="191">
        <f t="shared" si="68"/>
        <v>4</v>
      </c>
      <c r="G149" s="191">
        <f t="shared" si="68"/>
        <v>-2</v>
      </c>
      <c r="H149" s="191">
        <f t="shared" si="68"/>
        <v>0</v>
      </c>
      <c r="I149" s="191">
        <f t="shared" si="68"/>
        <v>-1</v>
      </c>
      <c r="J149" s="191">
        <f t="shared" si="68"/>
        <v>0</v>
      </c>
      <c r="K149" s="191">
        <f t="shared" si="68"/>
        <v>3</v>
      </c>
      <c r="L149" s="191">
        <f t="shared" si="68"/>
        <v>-1</v>
      </c>
      <c r="M149" s="191">
        <f t="shared" si="68"/>
        <v>4</v>
      </c>
      <c r="N149" s="191">
        <f t="shared" si="68"/>
        <v>1</v>
      </c>
      <c r="O149" s="191">
        <f t="shared" si="68"/>
        <v>-2</v>
      </c>
      <c r="P149" s="191">
        <f t="shared" si="68"/>
        <v>-2</v>
      </c>
      <c r="Q149" s="191">
        <f t="shared" si="68"/>
        <v>-1</v>
      </c>
      <c r="R149" s="191">
        <f t="shared" si="68"/>
        <v>-4</v>
      </c>
      <c r="S149" s="191">
        <f t="shared" si="68"/>
        <v>0</v>
      </c>
      <c r="T149" s="191">
        <f t="shared" si="68"/>
        <v>1</v>
      </c>
      <c r="U149" s="191">
        <f t="shared" si="68"/>
        <v>1</v>
      </c>
      <c r="V149" s="191">
        <f t="shared" si="68"/>
        <v>3</v>
      </c>
      <c r="W149" s="191">
        <f t="shared" si="68"/>
        <v>5</v>
      </c>
      <c r="X149" s="191">
        <f t="shared" si="68"/>
        <v>3</v>
      </c>
      <c r="Y149" s="191">
        <f t="shared" si="68"/>
        <v>-2</v>
      </c>
      <c r="Z149" s="191">
        <f t="shared" si="68"/>
        <v>5</v>
      </c>
      <c r="AA149" s="191">
        <f t="shared" si="68"/>
        <v>5</v>
      </c>
      <c r="AB149" s="191">
        <f t="shared" si="68"/>
        <v>2</v>
      </c>
      <c r="AC149" s="191">
        <f t="shared" si="68"/>
        <v>1</v>
      </c>
      <c r="AD149" s="191">
        <f t="shared" si="68"/>
        <v>0</v>
      </c>
      <c r="AE149" s="191">
        <f t="shared" si="68"/>
        <v>3</v>
      </c>
      <c r="AF149" s="191">
        <f t="shared" si="68"/>
        <v>3</v>
      </c>
      <c r="AG149" s="177">
        <f t="shared" si="66"/>
        <v>37</v>
      </c>
    </row>
    <row r="150">
      <c r="A150" s="193" t="s">
        <v>709</v>
      </c>
      <c r="B150" s="191">
        <f t="shared" ref="B150:AF150" si="69">B43-(B301+B316+B367+B445+B459)</f>
        <v>89</v>
      </c>
      <c r="C150" s="191">
        <f t="shared" si="69"/>
        <v>68</v>
      </c>
      <c r="D150" s="191">
        <f t="shared" si="69"/>
        <v>54</v>
      </c>
      <c r="E150" s="191">
        <f t="shared" si="69"/>
        <v>34</v>
      </c>
      <c r="F150" s="191">
        <f t="shared" si="69"/>
        <v>54</v>
      </c>
      <c r="G150" s="191">
        <f t="shared" si="69"/>
        <v>38</v>
      </c>
      <c r="H150" s="191">
        <f t="shared" si="69"/>
        <v>30</v>
      </c>
      <c r="I150" s="191">
        <f t="shared" si="69"/>
        <v>24</v>
      </c>
      <c r="J150" s="191">
        <f t="shared" si="69"/>
        <v>46</v>
      </c>
      <c r="K150" s="191">
        <f t="shared" si="69"/>
        <v>34</v>
      </c>
      <c r="L150" s="191">
        <f t="shared" si="69"/>
        <v>34</v>
      </c>
      <c r="M150" s="191">
        <f t="shared" si="69"/>
        <v>48</v>
      </c>
      <c r="N150" s="191">
        <f t="shared" si="69"/>
        <v>25</v>
      </c>
      <c r="O150" s="191">
        <f t="shared" si="69"/>
        <v>28</v>
      </c>
      <c r="P150" s="191">
        <f t="shared" si="69"/>
        <v>13</v>
      </c>
      <c r="Q150" s="191">
        <f t="shared" si="69"/>
        <v>14</v>
      </c>
      <c r="R150" s="191">
        <f t="shared" si="69"/>
        <v>12</v>
      </c>
      <c r="S150" s="191">
        <f t="shared" si="69"/>
        <v>20</v>
      </c>
      <c r="T150" s="191">
        <f t="shared" si="69"/>
        <v>21</v>
      </c>
      <c r="U150" s="191">
        <f t="shared" si="69"/>
        <v>6</v>
      </c>
      <c r="V150" s="191">
        <f t="shared" si="69"/>
        <v>13</v>
      </c>
      <c r="W150" s="191">
        <f t="shared" si="69"/>
        <v>13</v>
      </c>
      <c r="X150" s="191">
        <f t="shared" si="69"/>
        <v>7</v>
      </c>
      <c r="Y150" s="191">
        <f t="shared" si="69"/>
        <v>10</v>
      </c>
      <c r="Z150" s="191">
        <f t="shared" si="69"/>
        <v>21</v>
      </c>
      <c r="AA150" s="191">
        <f t="shared" si="69"/>
        <v>21</v>
      </c>
      <c r="AB150" s="191">
        <f t="shared" si="69"/>
        <v>17</v>
      </c>
      <c r="AC150" s="191">
        <f t="shared" si="69"/>
        <v>23</v>
      </c>
      <c r="AD150" s="191">
        <f t="shared" si="69"/>
        <v>25</v>
      </c>
      <c r="AE150" s="191">
        <f t="shared" si="69"/>
        <v>18</v>
      </c>
      <c r="AF150" s="191">
        <f t="shared" si="69"/>
        <v>17</v>
      </c>
      <c r="AG150" s="177">
        <f t="shared" si="66"/>
        <v>877</v>
      </c>
    </row>
    <row r="151">
      <c r="A151" s="193" t="s">
        <v>710</v>
      </c>
      <c r="B151" s="191">
        <f t="shared" ref="B151:AF151" si="70">B44-(B302+B317+B368+B446+B460)</f>
        <v>2</v>
      </c>
      <c r="C151" s="191">
        <f t="shared" si="70"/>
        <v>1</v>
      </c>
      <c r="D151" s="191">
        <f t="shared" si="70"/>
        <v>1</v>
      </c>
      <c r="E151" s="191">
        <f t="shared" si="70"/>
        <v>4</v>
      </c>
      <c r="F151" s="191">
        <f t="shared" si="70"/>
        <v>0</v>
      </c>
      <c r="G151" s="191">
        <f t="shared" si="70"/>
        <v>1</v>
      </c>
      <c r="H151" s="191">
        <f t="shared" si="70"/>
        <v>1</v>
      </c>
      <c r="I151" s="191">
        <f t="shared" si="70"/>
        <v>0</v>
      </c>
      <c r="J151" s="191">
        <f t="shared" si="70"/>
        <v>0</v>
      </c>
      <c r="K151" s="191">
        <f t="shared" si="70"/>
        <v>1</v>
      </c>
      <c r="L151" s="191">
        <f t="shared" si="70"/>
        <v>3</v>
      </c>
      <c r="M151" s="191">
        <f t="shared" si="70"/>
        <v>1</v>
      </c>
      <c r="N151" s="191">
        <f t="shared" si="70"/>
        <v>0</v>
      </c>
      <c r="O151" s="191">
        <f t="shared" si="70"/>
        <v>0</v>
      </c>
      <c r="P151" s="191">
        <f t="shared" si="70"/>
        <v>1</v>
      </c>
      <c r="Q151" s="191">
        <f t="shared" si="70"/>
        <v>1</v>
      </c>
      <c r="R151" s="191">
        <f t="shared" si="70"/>
        <v>2</v>
      </c>
      <c r="S151" s="191">
        <f t="shared" si="70"/>
        <v>1</v>
      </c>
      <c r="T151" s="191">
        <f t="shared" si="70"/>
        <v>2</v>
      </c>
      <c r="U151" s="191">
        <f t="shared" si="70"/>
        <v>0</v>
      </c>
      <c r="V151" s="191">
        <f t="shared" si="70"/>
        <v>1</v>
      </c>
      <c r="W151" s="191">
        <f t="shared" si="70"/>
        <v>1</v>
      </c>
      <c r="X151" s="191">
        <f t="shared" si="70"/>
        <v>2</v>
      </c>
      <c r="Y151" s="191">
        <f t="shared" si="70"/>
        <v>1</v>
      </c>
      <c r="Z151" s="191">
        <f t="shared" si="70"/>
        <v>2</v>
      </c>
      <c r="AA151" s="191">
        <f t="shared" si="70"/>
        <v>2</v>
      </c>
      <c r="AB151" s="191">
        <f t="shared" si="70"/>
        <v>2</v>
      </c>
      <c r="AC151" s="191">
        <f t="shared" si="70"/>
        <v>2</v>
      </c>
      <c r="AD151" s="191">
        <f t="shared" si="70"/>
        <v>2</v>
      </c>
      <c r="AE151" s="191">
        <f t="shared" si="70"/>
        <v>1</v>
      </c>
      <c r="AF151" s="191">
        <f t="shared" si="70"/>
        <v>0</v>
      </c>
      <c r="AG151" s="177">
        <f t="shared" si="66"/>
        <v>38</v>
      </c>
    </row>
    <row r="152">
      <c r="A152" s="193" t="s">
        <v>711</v>
      </c>
      <c r="B152" s="191">
        <f t="shared" ref="B152:AF152" si="71">B45-(B303+B318+B369+B447+B461)</f>
        <v>71</v>
      </c>
      <c r="C152" s="191">
        <f t="shared" si="71"/>
        <v>59</v>
      </c>
      <c r="D152" s="191">
        <f t="shared" si="71"/>
        <v>69</v>
      </c>
      <c r="E152" s="191">
        <f t="shared" si="71"/>
        <v>71</v>
      </c>
      <c r="F152" s="191">
        <f t="shared" si="71"/>
        <v>100</v>
      </c>
      <c r="G152" s="191">
        <f t="shared" si="71"/>
        <v>34</v>
      </c>
      <c r="H152" s="191">
        <f t="shared" si="71"/>
        <v>58</v>
      </c>
      <c r="I152" s="191">
        <f t="shared" si="71"/>
        <v>53</v>
      </c>
      <c r="J152" s="191">
        <f t="shared" si="71"/>
        <v>69</v>
      </c>
      <c r="K152" s="191">
        <f t="shared" si="71"/>
        <v>70</v>
      </c>
      <c r="L152" s="191">
        <f t="shared" si="71"/>
        <v>41</v>
      </c>
      <c r="M152" s="191">
        <f t="shared" si="71"/>
        <v>76</v>
      </c>
      <c r="N152" s="191">
        <f t="shared" si="71"/>
        <v>44</v>
      </c>
      <c r="O152" s="191">
        <f t="shared" si="71"/>
        <v>22</v>
      </c>
      <c r="P152" s="191">
        <f t="shared" si="71"/>
        <v>2</v>
      </c>
      <c r="Q152" s="191">
        <f t="shared" si="71"/>
        <v>18</v>
      </c>
      <c r="R152" s="191">
        <f t="shared" si="71"/>
        <v>-22</v>
      </c>
      <c r="S152" s="191">
        <f t="shared" si="71"/>
        <v>48</v>
      </c>
      <c r="T152" s="191">
        <f t="shared" si="71"/>
        <v>53</v>
      </c>
      <c r="U152" s="191">
        <f t="shared" si="71"/>
        <v>27</v>
      </c>
      <c r="V152" s="191">
        <f t="shared" si="71"/>
        <v>28</v>
      </c>
      <c r="W152" s="191">
        <f t="shared" si="71"/>
        <v>48</v>
      </c>
      <c r="X152" s="191">
        <f t="shared" si="71"/>
        <v>72</v>
      </c>
      <c r="Y152" s="191">
        <f t="shared" si="71"/>
        <v>45</v>
      </c>
      <c r="Z152" s="191">
        <f t="shared" si="71"/>
        <v>96</v>
      </c>
      <c r="AA152" s="191">
        <f t="shared" si="71"/>
        <v>111</v>
      </c>
      <c r="AB152" s="191">
        <f t="shared" si="71"/>
        <v>41</v>
      </c>
      <c r="AC152" s="191">
        <f t="shared" si="71"/>
        <v>25</v>
      </c>
      <c r="AD152" s="191">
        <f t="shared" si="71"/>
        <v>47</v>
      </c>
      <c r="AE152" s="191">
        <f t="shared" si="71"/>
        <v>25</v>
      </c>
      <c r="AF152" s="191">
        <f t="shared" si="71"/>
        <v>33</v>
      </c>
      <c r="AG152" s="177">
        <f t="shared" si="66"/>
        <v>1534</v>
      </c>
    </row>
    <row r="153">
      <c r="A153" s="193" t="s">
        <v>712</v>
      </c>
      <c r="B153" s="191">
        <f t="shared" ref="B153:AF153" si="72">B46-(B304+B319+B370+B448+B462)</f>
        <v>14</v>
      </c>
      <c r="C153" s="191">
        <f t="shared" si="72"/>
        <v>8</v>
      </c>
      <c r="D153" s="191">
        <f t="shared" si="72"/>
        <v>7</v>
      </c>
      <c r="E153" s="191">
        <f t="shared" si="72"/>
        <v>14</v>
      </c>
      <c r="F153" s="191">
        <f t="shared" si="72"/>
        <v>10</v>
      </c>
      <c r="G153" s="191">
        <f t="shared" si="72"/>
        <v>-3</v>
      </c>
      <c r="H153" s="191">
        <f t="shared" si="72"/>
        <v>8</v>
      </c>
      <c r="I153" s="191">
        <f t="shared" si="72"/>
        <v>6</v>
      </c>
      <c r="J153" s="191">
        <f t="shared" si="72"/>
        <v>6</v>
      </c>
      <c r="K153" s="191">
        <f t="shared" si="72"/>
        <v>14</v>
      </c>
      <c r="L153" s="191">
        <f t="shared" si="72"/>
        <v>8</v>
      </c>
      <c r="M153" s="191">
        <f t="shared" si="72"/>
        <v>19</v>
      </c>
      <c r="N153" s="191">
        <f t="shared" si="72"/>
        <v>6</v>
      </c>
      <c r="O153" s="191">
        <f t="shared" si="72"/>
        <v>4</v>
      </c>
      <c r="P153" s="191">
        <f t="shared" si="72"/>
        <v>4</v>
      </c>
      <c r="Q153" s="191">
        <f t="shared" si="72"/>
        <v>4</v>
      </c>
      <c r="R153" s="191">
        <f t="shared" si="72"/>
        <v>-3</v>
      </c>
      <c r="S153" s="191">
        <f t="shared" si="72"/>
        <v>10</v>
      </c>
      <c r="T153" s="191">
        <f t="shared" si="72"/>
        <v>8</v>
      </c>
      <c r="U153" s="191">
        <f t="shared" si="72"/>
        <v>1</v>
      </c>
      <c r="V153" s="191">
        <f t="shared" si="72"/>
        <v>8</v>
      </c>
      <c r="W153" s="191">
        <f t="shared" si="72"/>
        <v>9</v>
      </c>
      <c r="X153" s="191">
        <f t="shared" si="72"/>
        <v>6</v>
      </c>
      <c r="Y153" s="191">
        <f t="shared" si="72"/>
        <v>2</v>
      </c>
      <c r="Z153" s="191">
        <f t="shared" si="72"/>
        <v>7</v>
      </c>
      <c r="AA153" s="191">
        <f t="shared" si="72"/>
        <v>12</v>
      </c>
      <c r="AB153" s="191">
        <f t="shared" si="72"/>
        <v>4</v>
      </c>
      <c r="AC153" s="191">
        <f t="shared" si="72"/>
        <v>10</v>
      </c>
      <c r="AD153" s="191">
        <f t="shared" si="72"/>
        <v>3</v>
      </c>
      <c r="AE153" s="191">
        <f t="shared" si="72"/>
        <v>11</v>
      </c>
      <c r="AF153" s="191">
        <f t="shared" si="72"/>
        <v>10</v>
      </c>
      <c r="AG153" s="177">
        <f t="shared" si="66"/>
        <v>227</v>
      </c>
    </row>
    <row r="154">
      <c r="A154" s="183" t="s">
        <v>713</v>
      </c>
      <c r="B154" s="191">
        <f t="shared" ref="B154:AF154" si="73">B47-(B305+B371+B449)</f>
        <v>2</v>
      </c>
      <c r="C154" s="191">
        <f t="shared" si="73"/>
        <v>-3</v>
      </c>
      <c r="D154" s="191">
        <f t="shared" si="73"/>
        <v>1</v>
      </c>
      <c r="E154" s="191">
        <f t="shared" si="73"/>
        <v>2</v>
      </c>
      <c r="F154" s="191">
        <f t="shared" si="73"/>
        <v>-2</v>
      </c>
      <c r="G154" s="191">
        <f t="shared" si="73"/>
        <v>-3</v>
      </c>
      <c r="H154" s="191">
        <f t="shared" si="73"/>
        <v>-1</v>
      </c>
      <c r="I154" s="191">
        <f t="shared" si="73"/>
        <v>0</v>
      </c>
      <c r="J154" s="191">
        <f t="shared" si="73"/>
        <v>1</v>
      </c>
      <c r="K154" s="191">
        <f t="shared" si="73"/>
        <v>0</v>
      </c>
      <c r="L154" s="191">
        <f t="shared" si="73"/>
        <v>1</v>
      </c>
      <c r="M154" s="191">
        <f t="shared" si="73"/>
        <v>-1</v>
      </c>
      <c r="N154" s="191">
        <f t="shared" si="73"/>
        <v>1</v>
      </c>
      <c r="O154" s="191">
        <f t="shared" si="73"/>
        <v>1</v>
      </c>
      <c r="P154" s="191">
        <f t="shared" si="73"/>
        <v>-1</v>
      </c>
      <c r="Q154" s="191">
        <f t="shared" si="73"/>
        <v>-2</v>
      </c>
      <c r="R154" s="191">
        <f t="shared" si="73"/>
        <v>-3</v>
      </c>
      <c r="S154" s="191">
        <f t="shared" si="73"/>
        <v>0</v>
      </c>
      <c r="T154" s="191">
        <f t="shared" si="73"/>
        <v>1</v>
      </c>
      <c r="U154" s="191">
        <f t="shared" si="73"/>
        <v>-1</v>
      </c>
      <c r="V154" s="191">
        <f t="shared" si="73"/>
        <v>0</v>
      </c>
      <c r="W154" s="191">
        <f t="shared" si="73"/>
        <v>-1</v>
      </c>
      <c r="X154" s="191">
        <f t="shared" si="73"/>
        <v>2</v>
      </c>
      <c r="Y154" s="191">
        <f t="shared" si="73"/>
        <v>-1</v>
      </c>
      <c r="Z154" s="191">
        <f t="shared" si="73"/>
        <v>0</v>
      </c>
      <c r="AA154" s="191">
        <f t="shared" si="73"/>
        <v>0</v>
      </c>
      <c r="AB154" s="191">
        <f t="shared" si="73"/>
        <v>1</v>
      </c>
      <c r="AC154" s="191">
        <f t="shared" si="73"/>
        <v>-2</v>
      </c>
      <c r="AD154" s="191">
        <f t="shared" si="73"/>
        <v>0</v>
      </c>
      <c r="AE154" s="191">
        <f t="shared" si="73"/>
        <v>1</v>
      </c>
      <c r="AF154" s="191">
        <f t="shared" si="73"/>
        <v>-1</v>
      </c>
      <c r="AG154" s="177">
        <f t="shared" si="66"/>
        <v>-8</v>
      </c>
    </row>
    <row r="155">
      <c r="A155" s="183" t="s">
        <v>714</v>
      </c>
      <c r="B155" s="191">
        <f t="shared" ref="B155:AF155" si="74">B48-(B306+B372+B450)</f>
        <v>-1</v>
      </c>
      <c r="C155" s="191">
        <f t="shared" si="74"/>
        <v>-4</v>
      </c>
      <c r="D155" s="191">
        <f t="shared" si="74"/>
        <v>0</v>
      </c>
      <c r="E155" s="191">
        <f t="shared" si="74"/>
        <v>-1</v>
      </c>
      <c r="F155" s="191">
        <f t="shared" si="74"/>
        <v>0</v>
      </c>
      <c r="G155" s="191">
        <f t="shared" si="74"/>
        <v>-5</v>
      </c>
      <c r="H155" s="191">
        <f t="shared" si="74"/>
        <v>-1</v>
      </c>
      <c r="I155" s="191">
        <f t="shared" si="74"/>
        <v>-1</v>
      </c>
      <c r="J155" s="191">
        <f t="shared" si="74"/>
        <v>0</v>
      </c>
      <c r="K155" s="191">
        <f t="shared" si="74"/>
        <v>0</v>
      </c>
      <c r="L155" s="191">
        <f t="shared" si="74"/>
        <v>0</v>
      </c>
      <c r="M155" s="191">
        <f t="shared" si="74"/>
        <v>-3</v>
      </c>
      <c r="N155" s="191">
        <f t="shared" si="74"/>
        <v>0</v>
      </c>
      <c r="O155" s="191">
        <f t="shared" si="74"/>
        <v>0</v>
      </c>
      <c r="P155" s="191">
        <f t="shared" si="74"/>
        <v>-1</v>
      </c>
      <c r="Q155" s="191">
        <f t="shared" si="74"/>
        <v>-2</v>
      </c>
      <c r="R155" s="191">
        <f t="shared" si="74"/>
        <v>-7</v>
      </c>
      <c r="S155" s="191">
        <f t="shared" si="74"/>
        <v>0</v>
      </c>
      <c r="T155" s="191">
        <f t="shared" si="74"/>
        <v>0</v>
      </c>
      <c r="U155" s="191">
        <f t="shared" si="74"/>
        <v>-1</v>
      </c>
      <c r="V155" s="191">
        <f t="shared" si="74"/>
        <v>0</v>
      </c>
      <c r="W155" s="191">
        <f t="shared" si="74"/>
        <v>-2</v>
      </c>
      <c r="X155" s="191">
        <f t="shared" si="74"/>
        <v>0</v>
      </c>
      <c r="Y155" s="191">
        <f t="shared" si="74"/>
        <v>-2</v>
      </c>
      <c r="Z155" s="191">
        <f t="shared" si="74"/>
        <v>0</v>
      </c>
      <c r="AA155" s="191">
        <f t="shared" si="74"/>
        <v>0</v>
      </c>
      <c r="AB155" s="191">
        <f t="shared" si="74"/>
        <v>-1</v>
      </c>
      <c r="AC155" s="191">
        <f t="shared" si="74"/>
        <v>-3</v>
      </c>
      <c r="AD155" s="191">
        <f t="shared" si="74"/>
        <v>0</v>
      </c>
      <c r="AE155" s="191">
        <f t="shared" si="74"/>
        <v>0</v>
      </c>
      <c r="AF155" s="191">
        <f t="shared" si="74"/>
        <v>-1</v>
      </c>
      <c r="AG155" s="177">
        <f t="shared" si="66"/>
        <v>-36</v>
      </c>
    </row>
    <row r="156">
      <c r="A156" s="183" t="s">
        <v>233</v>
      </c>
      <c r="B156" s="191">
        <f t="shared" ref="B156:AF156" si="75">B49-(B308+B374+B451)</f>
        <v>5</v>
      </c>
      <c r="C156" s="191">
        <f t="shared" si="75"/>
        <v>-1</v>
      </c>
      <c r="D156" s="191">
        <f t="shared" si="75"/>
        <v>5</v>
      </c>
      <c r="E156" s="191">
        <f t="shared" si="75"/>
        <v>2</v>
      </c>
      <c r="F156" s="191">
        <f t="shared" si="75"/>
        <v>3</v>
      </c>
      <c r="G156" s="191">
        <f t="shared" si="75"/>
        <v>-4</v>
      </c>
      <c r="H156" s="191">
        <f t="shared" si="75"/>
        <v>3</v>
      </c>
      <c r="I156" s="191">
        <f t="shared" si="75"/>
        <v>0</v>
      </c>
      <c r="J156" s="191">
        <f t="shared" si="75"/>
        <v>5</v>
      </c>
      <c r="K156" s="191">
        <f t="shared" si="75"/>
        <v>9</v>
      </c>
      <c r="L156" s="191">
        <f t="shared" si="75"/>
        <v>4</v>
      </c>
      <c r="M156" s="191">
        <f t="shared" si="75"/>
        <v>3</v>
      </c>
      <c r="N156" s="191">
        <f t="shared" si="75"/>
        <v>1</v>
      </c>
      <c r="O156" s="191">
        <f t="shared" si="75"/>
        <v>1</v>
      </c>
      <c r="P156" s="191">
        <f t="shared" si="75"/>
        <v>0</v>
      </c>
      <c r="Q156" s="191">
        <f t="shared" si="75"/>
        <v>-1</v>
      </c>
      <c r="R156" s="191">
        <f t="shared" si="75"/>
        <v>-6</v>
      </c>
      <c r="S156" s="191">
        <f t="shared" si="75"/>
        <v>3</v>
      </c>
      <c r="T156" s="191">
        <f t="shared" si="75"/>
        <v>3</v>
      </c>
      <c r="U156" s="191">
        <f t="shared" si="75"/>
        <v>0</v>
      </c>
      <c r="V156" s="191">
        <f t="shared" si="75"/>
        <v>3</v>
      </c>
      <c r="W156" s="191">
        <f t="shared" si="75"/>
        <v>-1</v>
      </c>
      <c r="X156" s="191">
        <f t="shared" si="75"/>
        <v>2</v>
      </c>
      <c r="Y156" s="191">
        <f t="shared" si="75"/>
        <v>3</v>
      </c>
      <c r="Z156" s="191">
        <f t="shared" si="75"/>
        <v>1</v>
      </c>
      <c r="AA156" s="191">
        <f t="shared" si="75"/>
        <v>4</v>
      </c>
      <c r="AB156" s="191">
        <f t="shared" si="75"/>
        <v>3</v>
      </c>
      <c r="AC156" s="191">
        <f t="shared" si="75"/>
        <v>1</v>
      </c>
      <c r="AD156" s="191">
        <f t="shared" si="75"/>
        <v>1</v>
      </c>
      <c r="AE156" s="191">
        <f t="shared" si="75"/>
        <v>4</v>
      </c>
      <c r="AF156" s="191">
        <f t="shared" si="75"/>
        <v>0</v>
      </c>
      <c r="AG156" s="177">
        <f t="shared" si="66"/>
        <v>56</v>
      </c>
    </row>
    <row r="157">
      <c r="A157" s="181" t="s">
        <v>234</v>
      </c>
      <c r="B157" s="182">
        <f t="shared" ref="B157:AF157" si="76">SUM(B146:B156)</f>
        <v>193</v>
      </c>
      <c r="C157" s="182">
        <f t="shared" si="76"/>
        <v>136</v>
      </c>
      <c r="D157" s="182">
        <f t="shared" si="76"/>
        <v>134</v>
      </c>
      <c r="E157" s="182">
        <f t="shared" si="76"/>
        <v>161</v>
      </c>
      <c r="F157" s="182">
        <f t="shared" si="76"/>
        <v>238</v>
      </c>
      <c r="G157" s="182">
        <f t="shared" si="76"/>
        <v>22</v>
      </c>
      <c r="H157" s="182">
        <f t="shared" si="76"/>
        <v>135</v>
      </c>
      <c r="I157" s="182">
        <f t="shared" si="76"/>
        <v>72</v>
      </c>
      <c r="J157" s="182">
        <f t="shared" si="76"/>
        <v>163</v>
      </c>
      <c r="K157" s="182">
        <f t="shared" si="76"/>
        <v>178</v>
      </c>
      <c r="L157" s="182">
        <f t="shared" si="76"/>
        <v>102</v>
      </c>
      <c r="M157" s="182">
        <f t="shared" si="76"/>
        <v>205</v>
      </c>
      <c r="N157" s="182">
        <f t="shared" si="76"/>
        <v>102</v>
      </c>
      <c r="O157" s="182">
        <f t="shared" si="76"/>
        <v>8</v>
      </c>
      <c r="P157" s="182">
        <f t="shared" si="76"/>
        <v>-25</v>
      </c>
      <c r="Q157" s="182">
        <f t="shared" si="76"/>
        <v>6</v>
      </c>
      <c r="R157" s="182">
        <f t="shared" si="76"/>
        <v>-158</v>
      </c>
      <c r="S157" s="182">
        <f t="shared" si="76"/>
        <v>112</v>
      </c>
      <c r="T157" s="182">
        <f t="shared" si="76"/>
        <v>119</v>
      </c>
      <c r="U157" s="182">
        <f t="shared" si="76"/>
        <v>30</v>
      </c>
      <c r="V157" s="182">
        <f t="shared" si="76"/>
        <v>68</v>
      </c>
      <c r="W157" s="182">
        <f t="shared" si="76"/>
        <v>115</v>
      </c>
      <c r="X157" s="182">
        <f t="shared" si="76"/>
        <v>243</v>
      </c>
      <c r="Y157" s="182">
        <f t="shared" si="76"/>
        <v>178</v>
      </c>
      <c r="Z157" s="182">
        <f t="shared" si="76"/>
        <v>303</v>
      </c>
      <c r="AA157" s="182">
        <f t="shared" si="76"/>
        <v>367</v>
      </c>
      <c r="AB157" s="182">
        <f t="shared" si="76"/>
        <v>161</v>
      </c>
      <c r="AC157" s="182">
        <f t="shared" si="76"/>
        <v>156</v>
      </c>
      <c r="AD157" s="182">
        <f t="shared" si="76"/>
        <v>183</v>
      </c>
      <c r="AE157" s="182">
        <f t="shared" si="76"/>
        <v>174</v>
      </c>
      <c r="AF157" s="182">
        <f t="shared" si="76"/>
        <v>157</v>
      </c>
      <c r="AG157" s="177">
        <f t="shared" si="66"/>
        <v>4038</v>
      </c>
    </row>
    <row r="158">
      <c r="A158" s="187"/>
      <c r="AG158" s="177"/>
    </row>
    <row r="159">
      <c r="A159" s="198" t="s">
        <v>311</v>
      </c>
      <c r="B159" s="172"/>
      <c r="C159" s="172"/>
      <c r="D159" s="172"/>
      <c r="E159" s="172"/>
      <c r="F159" s="172"/>
      <c r="G159" s="172"/>
      <c r="H159" s="172"/>
      <c r="I159" s="172"/>
      <c r="J159" s="172"/>
      <c r="K159" s="172"/>
      <c r="L159" s="172"/>
      <c r="M159" s="172"/>
      <c r="N159" s="172"/>
      <c r="O159" s="172"/>
      <c r="P159" s="172"/>
      <c r="Q159" s="172"/>
      <c r="R159" s="172"/>
      <c r="S159" s="172"/>
      <c r="T159" s="172"/>
      <c r="U159" s="172"/>
      <c r="V159" s="172"/>
      <c r="W159" s="172"/>
      <c r="X159" s="172"/>
      <c r="Y159" s="172"/>
      <c r="Z159" s="172"/>
      <c r="AA159" s="172"/>
      <c r="AB159" s="172"/>
      <c r="AC159" s="172"/>
      <c r="AD159" s="172"/>
      <c r="AE159" s="172"/>
      <c r="AF159" s="172"/>
      <c r="AG159" s="177"/>
    </row>
    <row r="160">
      <c r="A160" s="200" t="s">
        <v>312</v>
      </c>
      <c r="B160" s="201"/>
      <c r="C160" s="201"/>
      <c r="D160" s="201"/>
      <c r="E160" s="201"/>
      <c r="F160" s="201"/>
      <c r="G160" s="201"/>
      <c r="H160" s="201"/>
      <c r="I160" s="201"/>
      <c r="J160" s="201"/>
      <c r="K160" s="201"/>
      <c r="L160" s="201"/>
      <c r="M160" s="201"/>
      <c r="N160" s="201"/>
      <c r="O160" s="201"/>
      <c r="P160" s="201"/>
      <c r="Q160" s="201"/>
      <c r="R160" s="201"/>
      <c r="S160" s="201"/>
      <c r="T160" s="201"/>
      <c r="U160" s="201"/>
      <c r="V160" s="201"/>
      <c r="W160" s="201"/>
      <c r="X160" s="201"/>
      <c r="Y160" s="201"/>
      <c r="Z160" s="201"/>
      <c r="AA160" s="201"/>
      <c r="AB160" s="201"/>
      <c r="AC160" s="201"/>
      <c r="AD160" s="201"/>
      <c r="AE160" s="201"/>
      <c r="AF160" s="201"/>
      <c r="AG160" s="177"/>
    </row>
    <row r="161" outlineLevel="1">
      <c r="A161" s="200" t="s">
        <v>715</v>
      </c>
      <c r="B161" s="184">
        <v>48.0</v>
      </c>
      <c r="C161" s="184">
        <v>44.0</v>
      </c>
      <c r="D161" s="184">
        <v>34.0</v>
      </c>
      <c r="E161" s="184">
        <v>18.0</v>
      </c>
      <c r="F161" s="184">
        <v>23.0</v>
      </c>
      <c r="G161" s="184">
        <v>15.0</v>
      </c>
      <c r="H161" s="184">
        <v>21.0</v>
      </c>
      <c r="I161" s="184">
        <v>21.0</v>
      </c>
      <c r="J161" s="184">
        <v>29.0</v>
      </c>
      <c r="K161" s="184">
        <v>23.0</v>
      </c>
      <c r="L161" s="184">
        <v>22.0</v>
      </c>
      <c r="M161" s="184">
        <v>16.0</v>
      </c>
      <c r="N161" s="184">
        <v>11.0</v>
      </c>
      <c r="O161" s="184">
        <v>10.0</v>
      </c>
      <c r="P161" s="184">
        <v>10.0</v>
      </c>
      <c r="Q161" s="184">
        <v>6.0</v>
      </c>
      <c r="R161" s="184">
        <v>6.0</v>
      </c>
      <c r="S161" s="184">
        <v>6.0</v>
      </c>
      <c r="T161" s="184">
        <v>5.0</v>
      </c>
      <c r="U161" s="184">
        <v>5.0</v>
      </c>
      <c r="V161" s="184">
        <v>4.0</v>
      </c>
      <c r="W161" s="184">
        <v>10.0</v>
      </c>
      <c r="X161" s="184">
        <v>6.0</v>
      </c>
      <c r="Y161" s="184">
        <v>4.0</v>
      </c>
      <c r="Z161" s="184">
        <v>0.0</v>
      </c>
      <c r="AA161" s="184">
        <v>7.0</v>
      </c>
      <c r="AB161" s="184">
        <v>11.0</v>
      </c>
      <c r="AC161" s="184">
        <v>21.0</v>
      </c>
      <c r="AD161" s="184">
        <v>15.0</v>
      </c>
      <c r="AE161" s="184">
        <v>16.0</v>
      </c>
      <c r="AF161" s="184">
        <v>12.0</v>
      </c>
      <c r="AG161" s="177">
        <f t="shared" ref="AG161:AG170" si="77">SUM(B161:AF161)</f>
        <v>479</v>
      </c>
    </row>
    <row r="162" outlineLevel="1">
      <c r="A162" s="200" t="s">
        <v>716</v>
      </c>
      <c r="B162" s="184">
        <v>0.0</v>
      </c>
      <c r="C162" s="184">
        <v>0.0</v>
      </c>
      <c r="D162" s="184">
        <v>0.0</v>
      </c>
      <c r="E162" s="184">
        <v>0.0</v>
      </c>
      <c r="F162" s="184">
        <v>0.0</v>
      </c>
      <c r="G162" s="184">
        <v>0.0</v>
      </c>
      <c r="H162" s="184">
        <v>0.0</v>
      </c>
      <c r="I162" s="184">
        <v>0.0</v>
      </c>
      <c r="J162" s="184">
        <v>0.0</v>
      </c>
      <c r="K162" s="184">
        <v>0.0</v>
      </c>
      <c r="L162" s="184">
        <v>0.0</v>
      </c>
      <c r="M162" s="184">
        <v>0.0</v>
      </c>
      <c r="N162" s="184">
        <v>0.0</v>
      </c>
      <c r="O162" s="184">
        <v>0.0</v>
      </c>
      <c r="P162" s="184">
        <v>0.0</v>
      </c>
      <c r="Q162" s="184">
        <v>0.0</v>
      </c>
      <c r="R162" s="184">
        <v>0.0</v>
      </c>
      <c r="S162" s="184">
        <v>0.0</v>
      </c>
      <c r="T162" s="184">
        <v>0.0</v>
      </c>
      <c r="U162" s="184">
        <v>0.0</v>
      </c>
      <c r="V162" s="184">
        <v>0.0</v>
      </c>
      <c r="W162" s="184">
        <v>0.0</v>
      </c>
      <c r="X162" s="184">
        <v>0.0</v>
      </c>
      <c r="Y162" s="184">
        <v>0.0</v>
      </c>
      <c r="Z162" s="184">
        <v>0.0</v>
      </c>
      <c r="AA162" s="184">
        <v>0.0</v>
      </c>
      <c r="AB162" s="184">
        <v>0.0</v>
      </c>
      <c r="AC162" s="184">
        <v>0.0</v>
      </c>
      <c r="AD162" s="184">
        <v>0.0</v>
      </c>
      <c r="AE162" s="184">
        <v>0.0</v>
      </c>
      <c r="AF162" s="184">
        <v>0.0</v>
      </c>
      <c r="AG162" s="177">
        <f t="shared" si="77"/>
        <v>0</v>
      </c>
    </row>
    <row r="163" outlineLevel="1">
      <c r="A163" s="200" t="s">
        <v>717</v>
      </c>
      <c r="B163" s="184">
        <v>0.0</v>
      </c>
      <c r="C163" s="184">
        <v>0.0</v>
      </c>
      <c r="D163" s="184">
        <v>0.0</v>
      </c>
      <c r="E163" s="184">
        <v>0.0</v>
      </c>
      <c r="F163" s="184">
        <v>0.0</v>
      </c>
      <c r="G163" s="184">
        <v>0.0</v>
      </c>
      <c r="H163" s="184">
        <v>0.0</v>
      </c>
      <c r="I163" s="184">
        <v>0.0</v>
      </c>
      <c r="J163" s="184">
        <v>0.0</v>
      </c>
      <c r="K163" s="184">
        <v>0.0</v>
      </c>
      <c r="L163" s="184">
        <v>0.0</v>
      </c>
      <c r="M163" s="184">
        <v>0.0</v>
      </c>
      <c r="N163" s="184">
        <v>5.0</v>
      </c>
      <c r="O163" s="184">
        <v>7.0</v>
      </c>
      <c r="P163" s="184">
        <v>5.0</v>
      </c>
      <c r="Q163" s="184">
        <v>6.0</v>
      </c>
      <c r="R163" s="184">
        <v>3.0</v>
      </c>
      <c r="S163" s="184">
        <v>3.0</v>
      </c>
      <c r="T163" s="184">
        <v>8.0</v>
      </c>
      <c r="U163" s="184">
        <v>4.0</v>
      </c>
      <c r="V163" s="184">
        <v>4.0</v>
      </c>
      <c r="W163" s="184">
        <v>7.0</v>
      </c>
      <c r="X163" s="184">
        <v>21.0</v>
      </c>
      <c r="Y163" s="184">
        <v>12.0</v>
      </c>
      <c r="Z163" s="184">
        <v>24.0</v>
      </c>
      <c r="AA163" s="184">
        <v>18.0</v>
      </c>
      <c r="AB163" s="184">
        <v>18.0</v>
      </c>
      <c r="AC163" s="184">
        <v>0.0</v>
      </c>
      <c r="AD163" s="184">
        <v>0.0</v>
      </c>
      <c r="AE163" s="184">
        <v>0.0</v>
      </c>
      <c r="AF163" s="184">
        <v>0.0</v>
      </c>
      <c r="AG163" s="177">
        <f t="shared" si="77"/>
        <v>145</v>
      </c>
    </row>
    <row r="164" outlineLevel="1">
      <c r="A164" s="200" t="s">
        <v>718</v>
      </c>
      <c r="B164" s="184">
        <v>7.0</v>
      </c>
      <c r="C164" s="184">
        <v>8.0</v>
      </c>
      <c r="D164" s="184">
        <v>7.0</v>
      </c>
      <c r="E164" s="184">
        <v>12.0</v>
      </c>
      <c r="F164" s="184">
        <v>9.0</v>
      </c>
      <c r="G164" s="184">
        <v>6.0</v>
      </c>
      <c r="H164" s="184">
        <v>4.0</v>
      </c>
      <c r="I164" s="184">
        <v>4.0</v>
      </c>
      <c r="J164" s="184">
        <v>6.0</v>
      </c>
      <c r="K164" s="184">
        <v>8.0</v>
      </c>
      <c r="L164" s="184">
        <v>9.0</v>
      </c>
      <c r="M164" s="184">
        <v>11.0</v>
      </c>
      <c r="N164" s="184">
        <v>4.0</v>
      </c>
      <c r="O164" s="184">
        <v>9.0</v>
      </c>
      <c r="P164" s="184">
        <v>8.0</v>
      </c>
      <c r="Q164" s="184">
        <v>4.0</v>
      </c>
      <c r="R164" s="184">
        <v>2.0</v>
      </c>
      <c r="S164" s="184">
        <v>3.0</v>
      </c>
      <c r="T164" s="184">
        <v>2.0</v>
      </c>
      <c r="U164" s="184">
        <v>2.0</v>
      </c>
      <c r="V164" s="184">
        <v>5.0</v>
      </c>
      <c r="W164" s="184">
        <v>9.0</v>
      </c>
      <c r="X164" s="184">
        <v>11.0</v>
      </c>
      <c r="Y164" s="184">
        <v>14.0</v>
      </c>
      <c r="Z164" s="184">
        <v>7.0</v>
      </c>
      <c r="AA164" s="184">
        <v>9.0</v>
      </c>
      <c r="AB164" s="184">
        <v>16.0</v>
      </c>
      <c r="AC164" s="184">
        <v>38.0</v>
      </c>
      <c r="AD164" s="184">
        <v>28.0</v>
      </c>
      <c r="AE164" s="184">
        <v>41.0</v>
      </c>
      <c r="AF164" s="184">
        <v>31.0</v>
      </c>
      <c r="AG164" s="177">
        <f t="shared" si="77"/>
        <v>334</v>
      </c>
    </row>
    <row r="165" outlineLevel="1">
      <c r="A165" s="200" t="s">
        <v>719</v>
      </c>
      <c r="B165" s="184">
        <v>0.0</v>
      </c>
      <c r="C165" s="184">
        <v>0.0</v>
      </c>
      <c r="D165" s="184">
        <v>0.0</v>
      </c>
      <c r="E165" s="184">
        <v>0.0</v>
      </c>
      <c r="F165" s="184">
        <v>0.0</v>
      </c>
      <c r="G165" s="184">
        <v>0.0</v>
      </c>
      <c r="H165" s="184">
        <v>0.0</v>
      </c>
      <c r="I165" s="184">
        <v>0.0</v>
      </c>
      <c r="J165" s="184">
        <v>0.0</v>
      </c>
      <c r="K165" s="184">
        <v>0.0</v>
      </c>
      <c r="L165" s="184">
        <v>0.0</v>
      </c>
      <c r="M165" s="184">
        <v>0.0</v>
      </c>
      <c r="N165" s="184">
        <v>0.0</v>
      </c>
      <c r="O165" s="184">
        <v>0.0</v>
      </c>
      <c r="P165" s="184">
        <v>0.0</v>
      </c>
      <c r="Q165" s="184">
        <v>0.0</v>
      </c>
      <c r="R165" s="184">
        <v>0.0</v>
      </c>
      <c r="S165" s="184">
        <v>0.0</v>
      </c>
      <c r="T165" s="184">
        <v>0.0</v>
      </c>
      <c r="U165" s="184">
        <v>0.0</v>
      </c>
      <c r="V165" s="184">
        <v>0.0</v>
      </c>
      <c r="W165" s="184">
        <v>0.0</v>
      </c>
      <c r="X165" s="184">
        <v>0.0</v>
      </c>
      <c r="Y165" s="184">
        <v>0.0</v>
      </c>
      <c r="Z165" s="184">
        <v>0.0</v>
      </c>
      <c r="AA165" s="184">
        <v>0.0</v>
      </c>
      <c r="AB165" s="184">
        <v>0.0</v>
      </c>
      <c r="AC165" s="184">
        <v>0.0</v>
      </c>
      <c r="AD165" s="184">
        <v>0.0</v>
      </c>
      <c r="AE165" s="184">
        <v>0.0</v>
      </c>
      <c r="AF165" s="184">
        <v>0.0</v>
      </c>
      <c r="AG165" s="177">
        <f t="shared" si="77"/>
        <v>0</v>
      </c>
    </row>
    <row r="166" outlineLevel="1">
      <c r="A166" s="200" t="s">
        <v>720</v>
      </c>
      <c r="B166" s="184">
        <v>0.0</v>
      </c>
      <c r="C166" s="184">
        <v>0.0</v>
      </c>
      <c r="D166" s="184">
        <v>0.0</v>
      </c>
      <c r="E166" s="184">
        <v>0.0</v>
      </c>
      <c r="F166" s="184">
        <v>0.0</v>
      </c>
      <c r="G166" s="184">
        <v>0.0</v>
      </c>
      <c r="H166" s="184">
        <v>0.0</v>
      </c>
      <c r="I166" s="184">
        <v>0.0</v>
      </c>
      <c r="J166" s="184">
        <v>0.0</v>
      </c>
      <c r="K166" s="184">
        <v>0.0</v>
      </c>
      <c r="L166" s="184">
        <v>0.0</v>
      </c>
      <c r="M166" s="184">
        <v>0.0</v>
      </c>
      <c r="N166" s="184">
        <v>0.0</v>
      </c>
      <c r="O166" s="184">
        <v>0.0</v>
      </c>
      <c r="P166" s="184">
        <v>0.0</v>
      </c>
      <c r="Q166" s="184">
        <v>0.0</v>
      </c>
      <c r="R166" s="184">
        <v>0.0</v>
      </c>
      <c r="S166" s="184">
        <v>0.0</v>
      </c>
      <c r="T166" s="184">
        <v>0.0</v>
      </c>
      <c r="U166" s="184">
        <v>0.0</v>
      </c>
      <c r="V166" s="184">
        <v>0.0</v>
      </c>
      <c r="W166" s="184">
        <v>0.0</v>
      </c>
      <c r="X166" s="184">
        <v>0.0</v>
      </c>
      <c r="Y166" s="184">
        <v>0.0</v>
      </c>
      <c r="Z166" s="184">
        <v>0.0</v>
      </c>
      <c r="AA166" s="184">
        <v>0.0</v>
      </c>
      <c r="AB166" s="184">
        <v>0.0</v>
      </c>
      <c r="AC166" s="184">
        <v>0.0</v>
      </c>
      <c r="AD166" s="184">
        <v>0.0</v>
      </c>
      <c r="AE166" s="184">
        <v>0.0</v>
      </c>
      <c r="AF166" s="184">
        <v>0.0</v>
      </c>
      <c r="AG166" s="177">
        <f t="shared" si="77"/>
        <v>0</v>
      </c>
    </row>
    <row r="167" outlineLevel="1">
      <c r="A167" s="203" t="s">
        <v>721</v>
      </c>
      <c r="B167" s="184">
        <v>0.0</v>
      </c>
      <c r="C167" s="184">
        <v>0.0</v>
      </c>
      <c r="D167" s="184">
        <v>1.0</v>
      </c>
      <c r="E167" s="184">
        <v>3.0</v>
      </c>
      <c r="F167" s="184">
        <v>11.0</v>
      </c>
      <c r="G167" s="184">
        <v>7.0</v>
      </c>
      <c r="H167" s="184">
        <v>13.0</v>
      </c>
      <c r="I167" s="184">
        <v>9.0</v>
      </c>
      <c r="J167" s="184">
        <v>5.0</v>
      </c>
      <c r="K167" s="184">
        <v>6.0</v>
      </c>
      <c r="L167" s="184">
        <v>6.0</v>
      </c>
      <c r="M167" s="184">
        <v>8.0</v>
      </c>
      <c r="N167" s="184">
        <v>5.0</v>
      </c>
      <c r="O167" s="184">
        <v>6.0</v>
      </c>
      <c r="P167" s="184">
        <v>3.0</v>
      </c>
      <c r="Q167" s="184">
        <v>4.0</v>
      </c>
      <c r="R167" s="184">
        <v>2.0</v>
      </c>
      <c r="S167" s="184">
        <v>2.0</v>
      </c>
      <c r="T167" s="184">
        <v>4.0</v>
      </c>
      <c r="U167" s="184">
        <v>3.0</v>
      </c>
      <c r="V167" s="184">
        <v>3.0</v>
      </c>
      <c r="W167" s="184">
        <v>5.0</v>
      </c>
      <c r="X167" s="184">
        <v>8.0</v>
      </c>
      <c r="Y167" s="184">
        <v>8.0</v>
      </c>
      <c r="Z167" s="184">
        <v>9.0</v>
      </c>
      <c r="AA167" s="184">
        <v>15.0</v>
      </c>
      <c r="AB167" s="184">
        <v>8.0</v>
      </c>
      <c r="AC167" s="184">
        <v>18.0</v>
      </c>
      <c r="AD167" s="184">
        <v>10.0</v>
      </c>
      <c r="AE167" s="184">
        <v>18.0</v>
      </c>
      <c r="AF167" s="184">
        <v>19.0</v>
      </c>
      <c r="AG167" s="177">
        <f t="shared" si="77"/>
        <v>219</v>
      </c>
    </row>
    <row r="168" outlineLevel="1">
      <c r="A168" s="203" t="s">
        <v>722</v>
      </c>
      <c r="B168" s="184">
        <v>0.0</v>
      </c>
      <c r="C168" s="184">
        <v>0.0</v>
      </c>
      <c r="D168" s="184">
        <v>0.0</v>
      </c>
      <c r="E168" s="184">
        <v>0.0</v>
      </c>
      <c r="F168" s="184">
        <v>0.0</v>
      </c>
      <c r="G168" s="184">
        <v>0.0</v>
      </c>
      <c r="H168" s="184">
        <v>0.0</v>
      </c>
      <c r="I168" s="184">
        <v>0.0</v>
      </c>
      <c r="J168" s="184">
        <v>0.0</v>
      </c>
      <c r="K168" s="184">
        <v>0.0</v>
      </c>
      <c r="L168" s="184">
        <v>0.0</v>
      </c>
      <c r="M168" s="184">
        <v>0.0</v>
      </c>
      <c r="N168" s="184">
        <v>0.0</v>
      </c>
      <c r="O168" s="184">
        <v>0.0</v>
      </c>
      <c r="P168" s="184">
        <v>0.0</v>
      </c>
      <c r="Q168" s="184">
        <v>0.0</v>
      </c>
      <c r="R168" s="184">
        <v>0.0</v>
      </c>
      <c r="S168" s="184">
        <v>0.0</v>
      </c>
      <c r="T168" s="184">
        <v>0.0</v>
      </c>
      <c r="U168" s="184">
        <v>0.0</v>
      </c>
      <c r="V168" s="184">
        <v>0.0</v>
      </c>
      <c r="W168" s="184">
        <v>0.0</v>
      </c>
      <c r="X168" s="184">
        <v>0.0</v>
      </c>
      <c r="Y168" s="184">
        <v>0.0</v>
      </c>
      <c r="Z168" s="184">
        <v>0.0</v>
      </c>
      <c r="AA168" s="184">
        <v>0.0</v>
      </c>
      <c r="AB168" s="184">
        <v>0.0</v>
      </c>
      <c r="AC168" s="184">
        <v>0.0</v>
      </c>
      <c r="AD168" s="184">
        <v>0.0</v>
      </c>
      <c r="AE168" s="184">
        <v>0.0</v>
      </c>
      <c r="AF168" s="184">
        <v>0.0</v>
      </c>
      <c r="AG168" s="177">
        <f t="shared" si="77"/>
        <v>0</v>
      </c>
    </row>
    <row r="169" outlineLevel="1">
      <c r="A169" s="203" t="s">
        <v>723</v>
      </c>
      <c r="B169" s="184">
        <v>1.0</v>
      </c>
      <c r="C169" s="184">
        <v>0.0</v>
      </c>
      <c r="D169" s="184">
        <v>10.0</v>
      </c>
      <c r="E169" s="184">
        <v>31.0</v>
      </c>
      <c r="F169" s="184">
        <v>24.0</v>
      </c>
      <c r="G169" s="184">
        <v>25.0</v>
      </c>
      <c r="H169" s="184">
        <v>22.0</v>
      </c>
      <c r="I169" s="184">
        <v>33.0</v>
      </c>
      <c r="J169" s="184">
        <v>22.0</v>
      </c>
      <c r="K169" s="184">
        <v>22.0</v>
      </c>
      <c r="L169" s="184">
        <v>56.0</v>
      </c>
      <c r="M169" s="184">
        <v>43.0</v>
      </c>
      <c r="N169" s="184">
        <v>24.0</v>
      </c>
      <c r="O169" s="184">
        <v>27.0</v>
      </c>
      <c r="P169" s="184">
        <v>18.0</v>
      </c>
      <c r="Q169" s="184">
        <v>15.0</v>
      </c>
      <c r="R169" s="184">
        <v>42.0</v>
      </c>
      <c r="S169" s="184">
        <v>66.0</v>
      </c>
      <c r="T169" s="184">
        <v>53.0</v>
      </c>
      <c r="U169" s="184">
        <v>57.0</v>
      </c>
      <c r="V169" s="184">
        <v>60.0</v>
      </c>
      <c r="W169" s="184">
        <v>51.0</v>
      </c>
      <c r="X169" s="184">
        <v>66.0</v>
      </c>
      <c r="Y169" s="184">
        <v>66.0</v>
      </c>
      <c r="Z169" s="184">
        <v>63.0</v>
      </c>
      <c r="AA169" s="184">
        <v>80.0</v>
      </c>
      <c r="AB169" s="184">
        <v>56.0</v>
      </c>
      <c r="AC169" s="184">
        <v>66.0</v>
      </c>
      <c r="AD169" s="184">
        <v>66.0</v>
      </c>
      <c r="AE169" s="184">
        <v>63.0</v>
      </c>
      <c r="AF169" s="184">
        <v>60.0</v>
      </c>
      <c r="AG169" s="177">
        <f t="shared" si="77"/>
        <v>1288</v>
      </c>
    </row>
    <row r="170" outlineLevel="1">
      <c r="A170" s="203" t="s">
        <v>724</v>
      </c>
      <c r="B170" s="184">
        <v>0.0</v>
      </c>
      <c r="C170" s="184">
        <v>0.0</v>
      </c>
      <c r="D170" s="184">
        <v>0.0</v>
      </c>
      <c r="E170" s="184">
        <v>0.0</v>
      </c>
      <c r="F170" s="184">
        <v>0.0</v>
      </c>
      <c r="G170" s="184">
        <v>0.0</v>
      </c>
      <c r="H170" s="184">
        <v>0.0</v>
      </c>
      <c r="I170" s="184">
        <v>0.0</v>
      </c>
      <c r="J170" s="184">
        <v>0.0</v>
      </c>
      <c r="K170" s="184">
        <v>0.0</v>
      </c>
      <c r="L170" s="184">
        <v>0.0</v>
      </c>
      <c r="M170" s="184">
        <v>0.0</v>
      </c>
      <c r="N170" s="184">
        <v>0.0</v>
      </c>
      <c r="O170" s="184">
        <v>0.0</v>
      </c>
      <c r="P170" s="184">
        <v>0.0</v>
      </c>
      <c r="Q170" s="184">
        <v>0.0</v>
      </c>
      <c r="R170" s="184">
        <v>0.0</v>
      </c>
      <c r="S170" s="184">
        <v>0.0</v>
      </c>
      <c r="T170" s="184">
        <v>0.0</v>
      </c>
      <c r="U170" s="184">
        <v>0.0</v>
      </c>
      <c r="V170" s="184">
        <v>0.0</v>
      </c>
      <c r="W170" s="184">
        <v>0.0</v>
      </c>
      <c r="X170" s="184">
        <v>0.0</v>
      </c>
      <c r="Y170" s="184">
        <v>0.0</v>
      </c>
      <c r="Z170" s="184">
        <v>0.0</v>
      </c>
      <c r="AA170" s="184">
        <v>0.0</v>
      </c>
      <c r="AB170" s="184">
        <v>0.0</v>
      </c>
      <c r="AC170" s="184">
        <v>0.0</v>
      </c>
      <c r="AD170" s="184">
        <v>0.0</v>
      </c>
      <c r="AE170" s="184">
        <v>0.0</v>
      </c>
      <c r="AF170" s="184">
        <v>0.0</v>
      </c>
      <c r="AG170" s="177">
        <f t="shared" si="77"/>
        <v>0</v>
      </c>
    </row>
    <row r="171" collapsed="1">
      <c r="A171" s="200" t="s">
        <v>323</v>
      </c>
      <c r="B171" s="201"/>
      <c r="C171" s="201"/>
      <c r="D171" s="201"/>
      <c r="E171" s="201"/>
      <c r="F171" s="201"/>
      <c r="G171" s="201"/>
      <c r="H171" s="201"/>
      <c r="I171" s="201"/>
      <c r="J171" s="201"/>
      <c r="K171" s="201"/>
      <c r="L171" s="201"/>
      <c r="M171" s="201"/>
      <c r="N171" s="201"/>
      <c r="O171" s="201"/>
      <c r="P171" s="201"/>
      <c r="Q171" s="201"/>
      <c r="R171" s="201"/>
      <c r="S171" s="201"/>
      <c r="T171" s="201"/>
      <c r="U171" s="201"/>
      <c r="V171" s="201"/>
      <c r="W171" s="201"/>
      <c r="X171" s="201"/>
      <c r="Y171" s="201"/>
      <c r="Z171" s="201"/>
      <c r="AA171" s="201"/>
      <c r="AB171" s="201"/>
      <c r="AC171" s="201"/>
      <c r="AD171" s="201"/>
      <c r="AE171" s="201"/>
      <c r="AF171" s="201"/>
      <c r="AG171" s="177"/>
    </row>
    <row r="172" hidden="1" outlineLevel="1">
      <c r="A172" s="200" t="s">
        <v>725</v>
      </c>
      <c r="B172" s="308"/>
      <c r="C172" s="308"/>
      <c r="D172" s="308"/>
      <c r="E172" s="308"/>
      <c r="F172" s="308"/>
      <c r="G172" s="308"/>
      <c r="H172" s="308"/>
      <c r="I172" s="308"/>
      <c r="J172" s="308"/>
      <c r="K172" s="308"/>
      <c r="L172" s="308"/>
      <c r="M172" s="308"/>
      <c r="N172" s="308"/>
      <c r="O172" s="308"/>
      <c r="P172" s="308"/>
      <c r="Q172" s="308"/>
      <c r="R172" s="308"/>
      <c r="S172" s="308"/>
      <c r="T172" s="308"/>
      <c r="U172" s="308"/>
      <c r="V172" s="308"/>
      <c r="W172" s="308"/>
      <c r="X172" s="308"/>
      <c r="Y172" s="308"/>
      <c r="Z172" s="308"/>
      <c r="AA172" s="308"/>
      <c r="AB172" s="308"/>
      <c r="AC172" s="308"/>
      <c r="AD172" s="308"/>
      <c r="AE172" s="308"/>
      <c r="AF172" s="308"/>
      <c r="AG172" s="177">
        <f t="shared" ref="AG172:AG183" si="78">SUM(B172:AF172)</f>
        <v>0</v>
      </c>
    </row>
    <row r="173" hidden="1" outlineLevel="1">
      <c r="A173" s="200" t="s">
        <v>726</v>
      </c>
      <c r="B173" s="308"/>
      <c r="C173" s="308"/>
      <c r="D173" s="308"/>
      <c r="E173" s="308"/>
      <c r="F173" s="308"/>
      <c r="G173" s="308"/>
      <c r="H173" s="308"/>
      <c r="I173" s="308"/>
      <c r="J173" s="308"/>
      <c r="K173" s="308"/>
      <c r="L173" s="308"/>
      <c r="M173" s="308"/>
      <c r="N173" s="308"/>
      <c r="O173" s="308"/>
      <c r="P173" s="308"/>
      <c r="Q173" s="308"/>
      <c r="R173" s="308"/>
      <c r="S173" s="308"/>
      <c r="T173" s="308"/>
      <c r="U173" s="308"/>
      <c r="V173" s="308"/>
      <c r="W173" s="308"/>
      <c r="X173" s="308"/>
      <c r="Y173" s="308"/>
      <c r="Z173" s="308"/>
      <c r="AA173" s="308"/>
      <c r="AB173" s="308"/>
      <c r="AC173" s="308"/>
      <c r="AD173" s="308"/>
      <c r="AE173" s="308"/>
      <c r="AF173" s="308"/>
      <c r="AG173" s="177">
        <f t="shared" si="78"/>
        <v>0</v>
      </c>
    </row>
    <row r="174" hidden="1" outlineLevel="1">
      <c r="A174" s="200" t="s">
        <v>727</v>
      </c>
      <c r="B174" s="308"/>
      <c r="C174" s="308"/>
      <c r="D174" s="308"/>
      <c r="E174" s="308"/>
      <c r="F174" s="308"/>
      <c r="G174" s="308"/>
      <c r="H174" s="308"/>
      <c r="I174" s="308"/>
      <c r="J174" s="308"/>
      <c r="K174" s="308"/>
      <c r="L174" s="308"/>
      <c r="M174" s="308"/>
      <c r="N174" s="308"/>
      <c r="O174" s="308"/>
      <c r="P174" s="308"/>
      <c r="Q174" s="308"/>
      <c r="R174" s="308"/>
      <c r="S174" s="308"/>
      <c r="T174" s="308"/>
      <c r="U174" s="308"/>
      <c r="V174" s="308"/>
      <c r="W174" s="308"/>
      <c r="X174" s="308"/>
      <c r="Y174" s="308"/>
      <c r="Z174" s="308"/>
      <c r="AA174" s="308"/>
      <c r="AB174" s="308"/>
      <c r="AC174" s="308"/>
      <c r="AD174" s="308"/>
      <c r="AE174" s="308"/>
      <c r="AF174" s="308"/>
      <c r="AG174" s="177">
        <f t="shared" si="78"/>
        <v>0</v>
      </c>
    </row>
    <row r="175" hidden="1" outlineLevel="1">
      <c r="A175" s="200" t="s">
        <v>728</v>
      </c>
      <c r="B175" s="308"/>
      <c r="C175" s="308"/>
      <c r="D175" s="308"/>
      <c r="E175" s="308"/>
      <c r="F175" s="308"/>
      <c r="G175" s="308"/>
      <c r="H175" s="308"/>
      <c r="I175" s="308"/>
      <c r="J175" s="308"/>
      <c r="K175" s="308"/>
      <c r="L175" s="308"/>
      <c r="M175" s="308"/>
      <c r="N175" s="308"/>
      <c r="O175" s="308"/>
      <c r="P175" s="308"/>
      <c r="Q175" s="308"/>
      <c r="R175" s="308"/>
      <c r="S175" s="308"/>
      <c r="T175" s="308"/>
      <c r="U175" s="308"/>
      <c r="V175" s="308"/>
      <c r="W175" s="308"/>
      <c r="X175" s="308"/>
      <c r="Y175" s="308"/>
      <c r="Z175" s="308"/>
      <c r="AA175" s="308"/>
      <c r="AB175" s="308"/>
      <c r="AC175" s="308"/>
      <c r="AD175" s="308"/>
      <c r="AE175" s="308"/>
      <c r="AF175" s="308"/>
      <c r="AG175" s="177">
        <f t="shared" si="78"/>
        <v>0</v>
      </c>
    </row>
    <row r="176" hidden="1" outlineLevel="1">
      <c r="A176" s="200" t="s">
        <v>729</v>
      </c>
      <c r="B176" s="308"/>
      <c r="C176" s="308"/>
      <c r="D176" s="308"/>
      <c r="E176" s="308"/>
      <c r="F176" s="308"/>
      <c r="G176" s="308"/>
      <c r="H176" s="308"/>
      <c r="I176" s="308"/>
      <c r="J176" s="308"/>
      <c r="K176" s="308"/>
      <c r="L176" s="308"/>
      <c r="M176" s="308"/>
      <c r="N176" s="308"/>
      <c r="O176" s="308"/>
      <c r="P176" s="308"/>
      <c r="Q176" s="308"/>
      <c r="R176" s="308"/>
      <c r="S176" s="308"/>
      <c r="T176" s="308"/>
      <c r="U176" s="308"/>
      <c r="V176" s="308"/>
      <c r="W176" s="308"/>
      <c r="X176" s="308"/>
      <c r="Y176" s="308"/>
      <c r="Z176" s="308"/>
      <c r="AA176" s="308"/>
      <c r="AB176" s="308"/>
      <c r="AC176" s="308"/>
      <c r="AD176" s="308"/>
      <c r="AE176" s="308"/>
      <c r="AF176" s="308"/>
      <c r="AG176" s="177">
        <f t="shared" si="78"/>
        <v>0</v>
      </c>
    </row>
    <row r="177" hidden="1" outlineLevel="1">
      <c r="A177" s="200" t="s">
        <v>730</v>
      </c>
      <c r="B177" s="308"/>
      <c r="C177" s="308"/>
      <c r="D177" s="308"/>
      <c r="E177" s="308"/>
      <c r="F177" s="308"/>
      <c r="G177" s="308"/>
      <c r="H177" s="308"/>
      <c r="I177" s="308"/>
      <c r="J177" s="308"/>
      <c r="K177" s="308"/>
      <c r="L177" s="308"/>
      <c r="M177" s="308"/>
      <c r="N177" s="308"/>
      <c r="O177" s="308"/>
      <c r="P177" s="308"/>
      <c r="Q177" s="308"/>
      <c r="R177" s="308"/>
      <c r="S177" s="308"/>
      <c r="T177" s="308"/>
      <c r="U177" s="308"/>
      <c r="V177" s="308"/>
      <c r="W177" s="308"/>
      <c r="X177" s="308"/>
      <c r="Y177" s="308"/>
      <c r="Z177" s="308"/>
      <c r="AA177" s="308"/>
      <c r="AB177" s="308"/>
      <c r="AC177" s="308"/>
      <c r="AD177" s="308"/>
      <c r="AE177" s="308"/>
      <c r="AF177" s="308"/>
      <c r="AG177" s="177">
        <f t="shared" si="78"/>
        <v>0</v>
      </c>
    </row>
    <row r="178" hidden="1" outlineLevel="1">
      <c r="A178" s="200" t="s">
        <v>731</v>
      </c>
      <c r="B178" s="308"/>
      <c r="C178" s="308"/>
      <c r="D178" s="308"/>
      <c r="E178" s="308"/>
      <c r="F178" s="308"/>
      <c r="G178" s="308"/>
      <c r="H178" s="308"/>
      <c r="I178" s="308"/>
      <c r="J178" s="308"/>
      <c r="K178" s="308"/>
      <c r="L178" s="308"/>
      <c r="M178" s="308"/>
      <c r="N178" s="308"/>
      <c r="O178" s="308"/>
      <c r="P178" s="308"/>
      <c r="Q178" s="308"/>
      <c r="R178" s="308"/>
      <c r="S178" s="308"/>
      <c r="T178" s="308"/>
      <c r="U178" s="308"/>
      <c r="V178" s="308"/>
      <c r="W178" s="308"/>
      <c r="X178" s="308"/>
      <c r="Y178" s="308"/>
      <c r="Z178" s="308"/>
      <c r="AA178" s="308"/>
      <c r="AB178" s="308"/>
      <c r="AC178" s="308"/>
      <c r="AD178" s="308"/>
      <c r="AE178" s="308"/>
      <c r="AF178" s="308"/>
      <c r="AG178" s="177">
        <f t="shared" si="78"/>
        <v>0</v>
      </c>
    </row>
    <row r="179" hidden="1" outlineLevel="1">
      <c r="A179" s="200" t="s">
        <v>732</v>
      </c>
      <c r="B179" s="308"/>
      <c r="C179" s="308"/>
      <c r="D179" s="308"/>
      <c r="E179" s="308"/>
      <c r="F179" s="308"/>
      <c r="G179" s="308"/>
      <c r="H179" s="308"/>
      <c r="I179" s="308"/>
      <c r="J179" s="308"/>
      <c r="K179" s="308"/>
      <c r="L179" s="308"/>
      <c r="M179" s="308"/>
      <c r="N179" s="308"/>
      <c r="O179" s="308"/>
      <c r="P179" s="308"/>
      <c r="Q179" s="308"/>
      <c r="R179" s="308"/>
      <c r="S179" s="308"/>
      <c r="T179" s="308"/>
      <c r="U179" s="308"/>
      <c r="V179" s="308"/>
      <c r="W179" s="308"/>
      <c r="X179" s="308"/>
      <c r="Y179" s="308"/>
      <c r="Z179" s="308"/>
      <c r="AA179" s="308"/>
      <c r="AB179" s="308"/>
      <c r="AC179" s="308"/>
      <c r="AD179" s="308"/>
      <c r="AE179" s="308"/>
      <c r="AF179" s="308"/>
      <c r="AG179" s="177">
        <f t="shared" si="78"/>
        <v>0</v>
      </c>
    </row>
    <row r="180" hidden="1" outlineLevel="1">
      <c r="A180" s="200" t="s">
        <v>733</v>
      </c>
      <c r="B180" s="308"/>
      <c r="C180" s="308"/>
      <c r="D180" s="308"/>
      <c r="E180" s="308"/>
      <c r="F180" s="308"/>
      <c r="G180" s="308"/>
      <c r="H180" s="308"/>
      <c r="I180" s="308"/>
      <c r="J180" s="308"/>
      <c r="K180" s="308"/>
      <c r="L180" s="308"/>
      <c r="M180" s="308"/>
      <c r="N180" s="308"/>
      <c r="O180" s="308"/>
      <c r="P180" s="308"/>
      <c r="Q180" s="308"/>
      <c r="R180" s="308"/>
      <c r="S180" s="308"/>
      <c r="T180" s="308"/>
      <c r="U180" s="308"/>
      <c r="V180" s="308"/>
      <c r="W180" s="308"/>
      <c r="X180" s="308"/>
      <c r="Y180" s="308"/>
      <c r="Z180" s="308"/>
      <c r="AA180" s="308"/>
      <c r="AB180" s="308"/>
      <c r="AC180" s="308"/>
      <c r="AD180" s="308"/>
      <c r="AE180" s="308"/>
      <c r="AF180" s="308"/>
      <c r="AG180" s="177">
        <f t="shared" si="78"/>
        <v>0</v>
      </c>
    </row>
    <row r="181" hidden="1" outlineLevel="1">
      <c r="A181" s="200" t="s">
        <v>734</v>
      </c>
      <c r="B181" s="308"/>
      <c r="C181" s="308"/>
      <c r="D181" s="308"/>
      <c r="E181" s="308"/>
      <c r="F181" s="308"/>
      <c r="G181" s="308"/>
      <c r="H181" s="308"/>
      <c r="I181" s="308"/>
      <c r="J181" s="308"/>
      <c r="K181" s="308"/>
      <c r="L181" s="308"/>
      <c r="M181" s="308"/>
      <c r="N181" s="308"/>
      <c r="O181" s="308"/>
      <c r="P181" s="308"/>
      <c r="Q181" s="308"/>
      <c r="R181" s="308"/>
      <c r="S181" s="308"/>
      <c r="T181" s="308"/>
      <c r="U181" s="308"/>
      <c r="V181" s="308"/>
      <c r="W181" s="308"/>
      <c r="X181" s="308"/>
      <c r="Y181" s="308"/>
      <c r="Z181" s="308"/>
      <c r="AA181" s="308"/>
      <c r="AB181" s="308"/>
      <c r="AC181" s="308"/>
      <c r="AD181" s="308"/>
      <c r="AE181" s="308"/>
      <c r="AF181" s="308"/>
      <c r="AG181" s="177">
        <f t="shared" si="78"/>
        <v>0</v>
      </c>
    </row>
    <row r="182">
      <c r="A182" s="205" t="s">
        <v>334</v>
      </c>
      <c r="B182" s="206">
        <f t="shared" ref="B182:AF182" si="79">B161+B172+B162+B173+B167+B178+B168+B179</f>
        <v>48</v>
      </c>
      <c r="C182" s="206">
        <f t="shared" si="79"/>
        <v>44</v>
      </c>
      <c r="D182" s="206">
        <f t="shared" si="79"/>
        <v>35</v>
      </c>
      <c r="E182" s="206">
        <f t="shared" si="79"/>
        <v>21</v>
      </c>
      <c r="F182" s="206">
        <f t="shared" si="79"/>
        <v>34</v>
      </c>
      <c r="G182" s="206">
        <f t="shared" si="79"/>
        <v>22</v>
      </c>
      <c r="H182" s="206">
        <f t="shared" si="79"/>
        <v>34</v>
      </c>
      <c r="I182" s="206">
        <f t="shared" si="79"/>
        <v>30</v>
      </c>
      <c r="J182" s="206">
        <f t="shared" si="79"/>
        <v>34</v>
      </c>
      <c r="K182" s="206">
        <f t="shared" si="79"/>
        <v>29</v>
      </c>
      <c r="L182" s="206">
        <f t="shared" si="79"/>
        <v>28</v>
      </c>
      <c r="M182" s="206">
        <f t="shared" si="79"/>
        <v>24</v>
      </c>
      <c r="N182" s="206">
        <f t="shared" si="79"/>
        <v>16</v>
      </c>
      <c r="O182" s="206">
        <f t="shared" si="79"/>
        <v>16</v>
      </c>
      <c r="P182" s="206">
        <f t="shared" si="79"/>
        <v>13</v>
      </c>
      <c r="Q182" s="206">
        <f t="shared" si="79"/>
        <v>10</v>
      </c>
      <c r="R182" s="206">
        <f t="shared" si="79"/>
        <v>8</v>
      </c>
      <c r="S182" s="206">
        <f t="shared" si="79"/>
        <v>8</v>
      </c>
      <c r="T182" s="206">
        <f t="shared" si="79"/>
        <v>9</v>
      </c>
      <c r="U182" s="206">
        <f t="shared" si="79"/>
        <v>8</v>
      </c>
      <c r="V182" s="206">
        <f t="shared" si="79"/>
        <v>7</v>
      </c>
      <c r="W182" s="206">
        <f t="shared" si="79"/>
        <v>15</v>
      </c>
      <c r="X182" s="206">
        <f t="shared" si="79"/>
        <v>14</v>
      </c>
      <c r="Y182" s="206">
        <f t="shared" si="79"/>
        <v>12</v>
      </c>
      <c r="Z182" s="206">
        <f t="shared" si="79"/>
        <v>9</v>
      </c>
      <c r="AA182" s="206">
        <f t="shared" si="79"/>
        <v>22</v>
      </c>
      <c r="AB182" s="206">
        <f t="shared" si="79"/>
        <v>19</v>
      </c>
      <c r="AC182" s="206">
        <f t="shared" si="79"/>
        <v>39</v>
      </c>
      <c r="AD182" s="206">
        <f t="shared" si="79"/>
        <v>25</v>
      </c>
      <c r="AE182" s="206">
        <f t="shared" si="79"/>
        <v>34</v>
      </c>
      <c r="AF182" s="206">
        <f t="shared" si="79"/>
        <v>31</v>
      </c>
      <c r="AG182" s="177">
        <f t="shared" si="78"/>
        <v>698</v>
      </c>
    </row>
    <row r="183">
      <c r="A183" s="205" t="s">
        <v>335</v>
      </c>
      <c r="B183" s="206">
        <f t="shared" ref="B183:AF183" si="80">B163+B174+B164+B175+B169+B180+B170+B181</f>
        <v>8</v>
      </c>
      <c r="C183" s="206">
        <f t="shared" si="80"/>
        <v>8</v>
      </c>
      <c r="D183" s="206">
        <f t="shared" si="80"/>
        <v>17</v>
      </c>
      <c r="E183" s="206">
        <f t="shared" si="80"/>
        <v>43</v>
      </c>
      <c r="F183" s="206">
        <f t="shared" si="80"/>
        <v>33</v>
      </c>
      <c r="G183" s="206">
        <f t="shared" si="80"/>
        <v>31</v>
      </c>
      <c r="H183" s="206">
        <f t="shared" si="80"/>
        <v>26</v>
      </c>
      <c r="I183" s="206">
        <f t="shared" si="80"/>
        <v>37</v>
      </c>
      <c r="J183" s="206">
        <f t="shared" si="80"/>
        <v>28</v>
      </c>
      <c r="K183" s="206">
        <f t="shared" si="80"/>
        <v>30</v>
      </c>
      <c r="L183" s="206">
        <f t="shared" si="80"/>
        <v>65</v>
      </c>
      <c r="M183" s="206">
        <f t="shared" si="80"/>
        <v>54</v>
      </c>
      <c r="N183" s="206">
        <f t="shared" si="80"/>
        <v>33</v>
      </c>
      <c r="O183" s="206">
        <f t="shared" si="80"/>
        <v>43</v>
      </c>
      <c r="P183" s="206">
        <f t="shared" si="80"/>
        <v>31</v>
      </c>
      <c r="Q183" s="206">
        <f t="shared" si="80"/>
        <v>25</v>
      </c>
      <c r="R183" s="206">
        <f t="shared" si="80"/>
        <v>47</v>
      </c>
      <c r="S183" s="206">
        <f t="shared" si="80"/>
        <v>72</v>
      </c>
      <c r="T183" s="206">
        <f t="shared" si="80"/>
        <v>63</v>
      </c>
      <c r="U183" s="206">
        <f t="shared" si="80"/>
        <v>63</v>
      </c>
      <c r="V183" s="206">
        <f t="shared" si="80"/>
        <v>69</v>
      </c>
      <c r="W183" s="206">
        <f t="shared" si="80"/>
        <v>67</v>
      </c>
      <c r="X183" s="206">
        <f t="shared" si="80"/>
        <v>98</v>
      </c>
      <c r="Y183" s="206">
        <f t="shared" si="80"/>
        <v>92</v>
      </c>
      <c r="Z183" s="206">
        <f t="shared" si="80"/>
        <v>94</v>
      </c>
      <c r="AA183" s="206">
        <f t="shared" si="80"/>
        <v>107</v>
      </c>
      <c r="AB183" s="206">
        <f t="shared" si="80"/>
        <v>90</v>
      </c>
      <c r="AC183" s="206">
        <f t="shared" si="80"/>
        <v>104</v>
      </c>
      <c r="AD183" s="206">
        <f t="shared" si="80"/>
        <v>94</v>
      </c>
      <c r="AE183" s="206">
        <f t="shared" si="80"/>
        <v>104</v>
      </c>
      <c r="AF183" s="206">
        <f t="shared" si="80"/>
        <v>91</v>
      </c>
      <c r="AG183" s="177">
        <f t="shared" si="78"/>
        <v>1767</v>
      </c>
    </row>
    <row r="184" ht="21.0" customHeight="1">
      <c r="A184" s="127"/>
      <c r="B184" s="120"/>
      <c r="C184" s="120"/>
      <c r="D184" s="120"/>
      <c r="E184" s="120"/>
      <c r="F184" s="120"/>
      <c r="G184" s="120"/>
      <c r="H184" s="120"/>
      <c r="I184" s="120"/>
      <c r="J184" s="120"/>
      <c r="K184" s="120"/>
      <c r="L184" s="120"/>
      <c r="M184" s="120"/>
      <c r="N184" s="120"/>
      <c r="O184" s="120"/>
      <c r="P184" s="120"/>
      <c r="Q184" s="120"/>
      <c r="R184" s="120"/>
      <c r="S184" s="120"/>
      <c r="T184" s="120"/>
      <c r="U184" s="120"/>
      <c r="V184" s="120"/>
      <c r="W184" s="120"/>
      <c r="X184" s="120"/>
      <c r="Y184" s="120"/>
      <c r="Z184" s="120"/>
      <c r="AA184" s="120"/>
      <c r="AB184" s="120"/>
      <c r="AC184" s="120"/>
      <c r="AD184" s="120"/>
      <c r="AE184" s="120"/>
      <c r="AF184" s="120"/>
      <c r="AG184" s="177"/>
    </row>
    <row r="185">
      <c r="A185" s="200" t="s">
        <v>336</v>
      </c>
      <c r="B185" s="201"/>
      <c r="C185" s="201"/>
      <c r="D185" s="201"/>
      <c r="E185" s="201"/>
      <c r="F185" s="201"/>
      <c r="G185" s="201"/>
      <c r="H185" s="201"/>
      <c r="I185" s="201"/>
      <c r="J185" s="201"/>
      <c r="K185" s="201"/>
      <c r="L185" s="201"/>
      <c r="M185" s="201"/>
      <c r="N185" s="201"/>
      <c r="O185" s="201"/>
      <c r="P185" s="201"/>
      <c r="Q185" s="201"/>
      <c r="R185" s="201"/>
      <c r="S185" s="201"/>
      <c r="T185" s="201"/>
      <c r="U185" s="201"/>
      <c r="V185" s="201"/>
      <c r="W185" s="201"/>
      <c r="X185" s="201"/>
      <c r="Y185" s="201"/>
      <c r="Z185" s="201"/>
      <c r="AA185" s="201"/>
      <c r="AB185" s="201"/>
      <c r="AC185" s="201"/>
      <c r="AD185" s="201"/>
      <c r="AE185" s="201"/>
      <c r="AF185" s="201"/>
      <c r="AG185" s="177"/>
    </row>
    <row r="186" outlineLevel="1">
      <c r="A186" s="200" t="s">
        <v>337</v>
      </c>
      <c r="B186" s="184">
        <v>23.0</v>
      </c>
      <c r="C186" s="184">
        <v>31.0</v>
      </c>
      <c r="D186" s="184">
        <v>17.0</v>
      </c>
      <c r="E186" s="184">
        <v>26.0</v>
      </c>
      <c r="F186" s="184">
        <v>31.0</v>
      </c>
      <c r="G186" s="184">
        <v>12.0</v>
      </c>
      <c r="H186" s="184">
        <v>12.0</v>
      </c>
      <c r="I186" s="184">
        <v>12.0</v>
      </c>
      <c r="J186" s="184">
        <v>16.0</v>
      </c>
      <c r="K186" s="184">
        <v>16.0</v>
      </c>
      <c r="L186" s="184">
        <v>13.0</v>
      </c>
      <c r="M186" s="184">
        <v>21.0</v>
      </c>
      <c r="N186" s="184">
        <v>14.0</v>
      </c>
      <c r="O186" s="184">
        <v>17.0</v>
      </c>
      <c r="P186" s="184">
        <v>9.0</v>
      </c>
      <c r="Q186" s="184">
        <v>7.0</v>
      </c>
      <c r="R186" s="184">
        <v>6.0</v>
      </c>
      <c r="S186" s="184">
        <v>14.0</v>
      </c>
      <c r="T186" s="184">
        <v>16.0</v>
      </c>
      <c r="U186" s="184">
        <v>11.0</v>
      </c>
      <c r="V186" s="184">
        <v>11.0</v>
      </c>
      <c r="W186" s="184">
        <v>21.0</v>
      </c>
      <c r="X186" s="184">
        <v>43.0</v>
      </c>
      <c r="Y186" s="184">
        <v>46.0</v>
      </c>
      <c r="Z186" s="184">
        <v>44.0</v>
      </c>
      <c r="AA186" s="184">
        <v>51.0</v>
      </c>
      <c r="AB186" s="184">
        <v>22.0</v>
      </c>
      <c r="AC186" s="184">
        <v>18.0</v>
      </c>
      <c r="AD186" s="184">
        <v>16.0</v>
      </c>
      <c r="AE186" s="184">
        <v>15.0</v>
      </c>
      <c r="AF186" s="184">
        <v>13.0</v>
      </c>
      <c r="AG186" s="177">
        <f t="shared" ref="AG186:AG197" si="81">SUM(B186:AF186)</f>
        <v>624</v>
      </c>
    </row>
    <row r="187" outlineLevel="1">
      <c r="A187" s="200" t="s">
        <v>338</v>
      </c>
      <c r="B187" s="184">
        <v>20.0</v>
      </c>
      <c r="C187" s="184">
        <v>18.0</v>
      </c>
      <c r="D187" s="184">
        <v>14.0</v>
      </c>
      <c r="E187" s="184">
        <v>19.0</v>
      </c>
      <c r="F187" s="184">
        <v>23.0</v>
      </c>
      <c r="G187" s="184">
        <v>11.0</v>
      </c>
      <c r="H187" s="184">
        <v>16.0</v>
      </c>
      <c r="I187" s="184">
        <v>19.0</v>
      </c>
      <c r="J187" s="184">
        <v>12.0</v>
      </c>
      <c r="K187" s="184">
        <v>19.0</v>
      </c>
      <c r="L187" s="184">
        <v>10.0</v>
      </c>
      <c r="M187" s="184">
        <v>19.0</v>
      </c>
      <c r="N187" s="184">
        <v>14.0</v>
      </c>
      <c r="O187" s="184">
        <v>9.0</v>
      </c>
      <c r="P187" s="184">
        <v>5.0</v>
      </c>
      <c r="Q187" s="184">
        <v>13.0</v>
      </c>
      <c r="R187" s="184">
        <v>8.0</v>
      </c>
      <c r="S187" s="184">
        <v>21.0</v>
      </c>
      <c r="T187" s="184">
        <v>12.0</v>
      </c>
      <c r="U187" s="184">
        <v>26.0</v>
      </c>
      <c r="V187" s="184">
        <v>11.0</v>
      </c>
      <c r="W187" s="184">
        <v>15.0</v>
      </c>
      <c r="X187" s="184">
        <v>66.0</v>
      </c>
      <c r="Y187" s="184">
        <v>89.0</v>
      </c>
      <c r="Z187" s="184">
        <v>84.0</v>
      </c>
      <c r="AA187" s="184">
        <v>111.0</v>
      </c>
      <c r="AB187" s="184">
        <v>85.0</v>
      </c>
      <c r="AC187" s="184">
        <v>112.0</v>
      </c>
      <c r="AD187" s="184">
        <v>95.0</v>
      </c>
      <c r="AE187" s="184">
        <v>105.0</v>
      </c>
      <c r="AF187" s="184">
        <v>85.0</v>
      </c>
      <c r="AG187" s="177">
        <f t="shared" si="81"/>
        <v>1166</v>
      </c>
    </row>
    <row r="188" outlineLevel="1">
      <c r="A188" s="200" t="s">
        <v>735</v>
      </c>
      <c r="B188" s="184">
        <v>19.0</v>
      </c>
      <c r="C188" s="184">
        <v>5.0</v>
      </c>
      <c r="D188" s="184">
        <v>12.0</v>
      </c>
      <c r="E188" s="184">
        <v>21.0</v>
      </c>
      <c r="F188" s="184">
        <v>19.0</v>
      </c>
      <c r="G188" s="184">
        <v>7.0</v>
      </c>
      <c r="H188" s="184">
        <v>14.0</v>
      </c>
      <c r="I188" s="184">
        <v>7.0</v>
      </c>
      <c r="J188" s="184">
        <v>17.0</v>
      </c>
      <c r="K188" s="184">
        <v>12.0</v>
      </c>
      <c r="L188" s="184">
        <v>16.0</v>
      </c>
      <c r="M188" s="184">
        <v>19.0</v>
      </c>
      <c r="N188" s="184">
        <v>10.0</v>
      </c>
      <c r="O188" s="184">
        <v>16.0</v>
      </c>
      <c r="P188" s="184">
        <v>7.0</v>
      </c>
      <c r="Q188" s="184">
        <v>4.0</v>
      </c>
      <c r="R188" s="184">
        <v>5.0</v>
      </c>
      <c r="S188" s="184">
        <v>12.0</v>
      </c>
      <c r="T188" s="184">
        <v>10.0</v>
      </c>
      <c r="U188" s="184">
        <v>16.0</v>
      </c>
      <c r="V188" s="184">
        <v>3.0</v>
      </c>
      <c r="W188" s="184">
        <v>19.0</v>
      </c>
      <c r="X188" s="184">
        <v>38.0</v>
      </c>
      <c r="Y188" s="184">
        <v>44.0</v>
      </c>
      <c r="Z188" s="184">
        <v>45.0</v>
      </c>
      <c r="AA188" s="184">
        <v>51.0</v>
      </c>
      <c r="AB188" s="184">
        <v>21.0</v>
      </c>
      <c r="AC188" s="184">
        <v>14.0</v>
      </c>
      <c r="AD188" s="184">
        <v>10.0</v>
      </c>
      <c r="AE188" s="184">
        <v>9.0</v>
      </c>
      <c r="AF188" s="184">
        <v>3.0</v>
      </c>
      <c r="AG188" s="177">
        <f t="shared" si="81"/>
        <v>505</v>
      </c>
    </row>
    <row r="189" outlineLevel="1">
      <c r="A189" s="200" t="s">
        <v>736</v>
      </c>
      <c r="B189" s="184">
        <v>2.0</v>
      </c>
      <c r="C189" s="184">
        <v>1.0</v>
      </c>
      <c r="D189" s="184">
        <v>1.0</v>
      </c>
      <c r="E189" s="184">
        <v>8.0</v>
      </c>
      <c r="F189" s="184">
        <v>4.0</v>
      </c>
      <c r="G189" s="184">
        <v>2.0</v>
      </c>
      <c r="H189" s="184">
        <v>0.0</v>
      </c>
      <c r="I189" s="184">
        <v>1.0</v>
      </c>
      <c r="J189" s="184">
        <v>0.0</v>
      </c>
      <c r="K189" s="184">
        <v>3.0</v>
      </c>
      <c r="L189" s="184">
        <v>0.0</v>
      </c>
      <c r="M189" s="184">
        <v>4.0</v>
      </c>
      <c r="N189" s="184">
        <v>2.0</v>
      </c>
      <c r="O189" s="184">
        <v>2.0</v>
      </c>
      <c r="P189" s="184">
        <v>3.0</v>
      </c>
      <c r="Q189" s="184">
        <v>1.0</v>
      </c>
      <c r="R189" s="184">
        <v>2.0</v>
      </c>
      <c r="S189" s="184">
        <v>1.0</v>
      </c>
      <c r="T189" s="184">
        <v>2.0</v>
      </c>
      <c r="U189" s="184">
        <v>2.0</v>
      </c>
      <c r="V189" s="184">
        <v>3.0</v>
      </c>
      <c r="W189" s="184">
        <v>5.0</v>
      </c>
      <c r="X189" s="184">
        <v>5.0</v>
      </c>
      <c r="Y189" s="184">
        <v>1.0</v>
      </c>
      <c r="Z189" s="184">
        <v>5.0</v>
      </c>
      <c r="AA189" s="184">
        <v>5.0</v>
      </c>
      <c r="AB189" s="184">
        <v>3.0</v>
      </c>
      <c r="AC189" s="184">
        <v>2.0</v>
      </c>
      <c r="AD189" s="184">
        <v>2.0</v>
      </c>
      <c r="AE189" s="184">
        <v>3.0</v>
      </c>
      <c r="AF189" s="184">
        <v>3.0</v>
      </c>
      <c r="AG189" s="177">
        <f t="shared" si="81"/>
        <v>78</v>
      </c>
    </row>
    <row r="190" outlineLevel="1">
      <c r="A190" s="200" t="s">
        <v>737</v>
      </c>
      <c r="B190" s="184">
        <v>91.0</v>
      </c>
      <c r="C190" s="184">
        <v>71.0</v>
      </c>
      <c r="D190" s="184">
        <v>56.0</v>
      </c>
      <c r="E190" s="184">
        <v>36.0</v>
      </c>
      <c r="F190" s="184">
        <v>54.0</v>
      </c>
      <c r="G190" s="184">
        <v>43.0</v>
      </c>
      <c r="H190" s="184">
        <v>30.0</v>
      </c>
      <c r="I190" s="184">
        <v>29.0</v>
      </c>
      <c r="J190" s="184">
        <v>47.0</v>
      </c>
      <c r="K190" s="184">
        <v>33.0</v>
      </c>
      <c r="L190" s="184">
        <v>35.0</v>
      </c>
      <c r="M190" s="184">
        <v>48.0</v>
      </c>
      <c r="N190" s="184">
        <v>25.0</v>
      </c>
      <c r="O190" s="184">
        <v>29.0</v>
      </c>
      <c r="P190" s="184">
        <v>15.0</v>
      </c>
      <c r="Q190" s="184">
        <v>17.0</v>
      </c>
      <c r="R190" s="184">
        <v>19.0</v>
      </c>
      <c r="S190" s="184">
        <v>22.0</v>
      </c>
      <c r="T190" s="184">
        <v>23.0</v>
      </c>
      <c r="U190" s="184">
        <v>11.0</v>
      </c>
      <c r="V190" s="184">
        <v>15.0</v>
      </c>
      <c r="W190" s="184">
        <v>15.0</v>
      </c>
      <c r="X190" s="184">
        <v>7.0</v>
      </c>
      <c r="Y190" s="184">
        <v>13.0</v>
      </c>
      <c r="Z190" s="184">
        <v>21.0</v>
      </c>
      <c r="AA190" s="184">
        <v>21.0</v>
      </c>
      <c r="AB190" s="184">
        <v>18.0</v>
      </c>
      <c r="AC190" s="184">
        <v>26.0</v>
      </c>
      <c r="AD190" s="184">
        <v>26.0</v>
      </c>
      <c r="AE190" s="184">
        <v>19.0</v>
      </c>
      <c r="AF190" s="184">
        <v>17.0</v>
      </c>
      <c r="AG190" s="177">
        <f t="shared" si="81"/>
        <v>932</v>
      </c>
    </row>
    <row r="191" outlineLevel="1">
      <c r="A191" s="200" t="s">
        <v>738</v>
      </c>
      <c r="B191" s="184">
        <v>2.0</v>
      </c>
      <c r="C191" s="184">
        <v>1.0</v>
      </c>
      <c r="D191" s="184">
        <v>1.0</v>
      </c>
      <c r="E191" s="184">
        <v>4.0</v>
      </c>
      <c r="F191" s="184">
        <v>0.0</v>
      </c>
      <c r="G191" s="184">
        <v>1.0</v>
      </c>
      <c r="H191" s="184">
        <v>1.0</v>
      </c>
      <c r="I191" s="184">
        <v>0.0</v>
      </c>
      <c r="J191" s="184">
        <v>0.0</v>
      </c>
      <c r="K191" s="184">
        <v>1.0</v>
      </c>
      <c r="L191" s="184">
        <v>3.0</v>
      </c>
      <c r="M191" s="184">
        <v>2.0</v>
      </c>
      <c r="N191" s="184">
        <v>0.0</v>
      </c>
      <c r="O191" s="184">
        <v>0.0</v>
      </c>
      <c r="P191" s="184">
        <v>1.0</v>
      </c>
      <c r="Q191" s="184">
        <v>1.0</v>
      </c>
      <c r="R191" s="184">
        <v>2.0</v>
      </c>
      <c r="S191" s="184">
        <v>1.0</v>
      </c>
      <c r="T191" s="184">
        <v>2.0</v>
      </c>
      <c r="U191" s="184">
        <v>0.0</v>
      </c>
      <c r="V191" s="184">
        <v>1.0</v>
      </c>
      <c r="W191" s="184">
        <v>1.0</v>
      </c>
      <c r="X191" s="184">
        <v>2.0</v>
      </c>
      <c r="Y191" s="184">
        <v>1.0</v>
      </c>
      <c r="Z191" s="184">
        <v>2.0</v>
      </c>
      <c r="AA191" s="184">
        <v>2.0</v>
      </c>
      <c r="AB191" s="184">
        <v>2.0</v>
      </c>
      <c r="AC191" s="184">
        <v>2.0</v>
      </c>
      <c r="AD191" s="184">
        <v>2.0</v>
      </c>
      <c r="AE191" s="184">
        <v>1.0</v>
      </c>
      <c r="AF191" s="184">
        <v>0.0</v>
      </c>
      <c r="AG191" s="177">
        <f t="shared" si="81"/>
        <v>39</v>
      </c>
    </row>
    <row r="192" outlineLevel="1">
      <c r="A192" s="200" t="s">
        <v>739</v>
      </c>
      <c r="B192" s="184">
        <v>93.0</v>
      </c>
      <c r="C192" s="184">
        <v>70.0</v>
      </c>
      <c r="D192" s="184">
        <v>80.0</v>
      </c>
      <c r="E192" s="184">
        <v>81.0</v>
      </c>
      <c r="F192" s="184">
        <v>102.0</v>
      </c>
      <c r="G192" s="184">
        <v>57.0</v>
      </c>
      <c r="H192" s="184">
        <v>63.0</v>
      </c>
      <c r="I192" s="184">
        <v>69.0</v>
      </c>
      <c r="J192" s="184">
        <v>73.0</v>
      </c>
      <c r="K192" s="184">
        <v>70.0</v>
      </c>
      <c r="L192" s="184">
        <v>50.0</v>
      </c>
      <c r="M192" s="184">
        <v>77.0</v>
      </c>
      <c r="N192" s="184">
        <v>48.0</v>
      </c>
      <c r="O192" s="184">
        <v>51.0</v>
      </c>
      <c r="P192" s="184">
        <v>27.0</v>
      </c>
      <c r="Q192" s="184">
        <v>36.0</v>
      </c>
      <c r="R192" s="184">
        <v>30.0</v>
      </c>
      <c r="S192" s="184">
        <v>50.0</v>
      </c>
      <c r="T192" s="184">
        <v>57.0</v>
      </c>
      <c r="U192" s="184">
        <v>52.0</v>
      </c>
      <c r="V192" s="184">
        <v>34.0</v>
      </c>
      <c r="W192" s="184">
        <v>54.0</v>
      </c>
      <c r="X192" s="184">
        <v>71.0</v>
      </c>
      <c r="Y192" s="184">
        <v>76.0</v>
      </c>
      <c r="Z192" s="184">
        <v>96.0</v>
      </c>
      <c r="AA192" s="184">
        <v>113.0</v>
      </c>
      <c r="AB192" s="184">
        <v>57.0</v>
      </c>
      <c r="AC192" s="184">
        <v>36.0</v>
      </c>
      <c r="AD192" s="184">
        <v>54.0</v>
      </c>
      <c r="AE192" s="184">
        <v>33.0</v>
      </c>
      <c r="AF192" s="184">
        <v>33.0</v>
      </c>
      <c r="AG192" s="177">
        <f t="shared" si="81"/>
        <v>1893</v>
      </c>
    </row>
    <row r="193" outlineLevel="1">
      <c r="A193" s="200" t="s">
        <v>740</v>
      </c>
      <c r="B193" s="184">
        <v>16.0</v>
      </c>
      <c r="C193" s="184">
        <v>10.0</v>
      </c>
      <c r="D193" s="184">
        <v>13.0</v>
      </c>
      <c r="E193" s="184">
        <v>17.0</v>
      </c>
      <c r="F193" s="184">
        <v>10.0</v>
      </c>
      <c r="G193" s="184">
        <v>6.0</v>
      </c>
      <c r="H193" s="184">
        <v>8.0</v>
      </c>
      <c r="I193" s="184">
        <v>9.0</v>
      </c>
      <c r="J193" s="184">
        <v>6.0</v>
      </c>
      <c r="K193" s="184">
        <v>14.0</v>
      </c>
      <c r="L193" s="184">
        <v>11.0</v>
      </c>
      <c r="M193" s="184">
        <v>19.0</v>
      </c>
      <c r="N193" s="184">
        <v>7.0</v>
      </c>
      <c r="O193" s="184">
        <v>10.0</v>
      </c>
      <c r="P193" s="184">
        <v>8.0</v>
      </c>
      <c r="Q193" s="184">
        <v>7.0</v>
      </c>
      <c r="R193" s="184">
        <v>7.0</v>
      </c>
      <c r="S193" s="184">
        <v>11.0</v>
      </c>
      <c r="T193" s="184">
        <v>9.0</v>
      </c>
      <c r="U193" s="184">
        <v>3.0</v>
      </c>
      <c r="V193" s="184">
        <v>9.0</v>
      </c>
      <c r="W193" s="184">
        <v>10.0</v>
      </c>
      <c r="X193" s="184">
        <v>8.0</v>
      </c>
      <c r="Y193" s="184">
        <v>8.0</v>
      </c>
      <c r="Z193" s="184">
        <v>7.0</v>
      </c>
      <c r="AA193" s="184">
        <v>12.0</v>
      </c>
      <c r="AB193" s="184">
        <v>6.0</v>
      </c>
      <c r="AC193" s="184">
        <v>13.0</v>
      </c>
      <c r="AD193" s="184">
        <v>5.0</v>
      </c>
      <c r="AE193" s="184">
        <v>11.0</v>
      </c>
      <c r="AF193" s="184">
        <v>10.0</v>
      </c>
      <c r="AG193" s="177">
        <f t="shared" si="81"/>
        <v>300</v>
      </c>
    </row>
    <row r="194" outlineLevel="1">
      <c r="A194" s="200" t="s">
        <v>741</v>
      </c>
      <c r="B194" s="184">
        <v>3.0</v>
      </c>
      <c r="C194" s="184">
        <v>1.0</v>
      </c>
      <c r="D194" s="184">
        <v>1.0</v>
      </c>
      <c r="E194" s="184">
        <v>2.0</v>
      </c>
      <c r="F194" s="184">
        <v>0.0</v>
      </c>
      <c r="G194" s="184">
        <v>1.0</v>
      </c>
      <c r="H194" s="184">
        <v>0.0</v>
      </c>
      <c r="I194" s="184">
        <v>1.0</v>
      </c>
      <c r="J194" s="184">
        <v>1.0</v>
      </c>
      <c r="K194" s="184">
        <v>0.0</v>
      </c>
      <c r="L194" s="184">
        <v>1.0</v>
      </c>
      <c r="M194" s="184">
        <v>2.0</v>
      </c>
      <c r="N194" s="184">
        <v>1.0</v>
      </c>
      <c r="O194" s="184">
        <v>1.0</v>
      </c>
      <c r="P194" s="184">
        <v>0.0</v>
      </c>
      <c r="Q194" s="184">
        <v>0.0</v>
      </c>
      <c r="R194" s="184">
        <v>1.0</v>
      </c>
      <c r="S194" s="184">
        <v>0.0</v>
      </c>
      <c r="T194" s="184">
        <v>1.0</v>
      </c>
      <c r="U194" s="184">
        <v>0.0</v>
      </c>
      <c r="V194" s="184">
        <v>0.0</v>
      </c>
      <c r="W194" s="184">
        <v>0.0</v>
      </c>
      <c r="X194" s="184">
        <v>2.0</v>
      </c>
      <c r="Y194" s="184">
        <v>0.0</v>
      </c>
      <c r="Z194" s="184">
        <v>0.0</v>
      </c>
      <c r="AA194" s="184">
        <v>0.0</v>
      </c>
      <c r="AB194" s="184">
        <v>1.0</v>
      </c>
      <c r="AC194" s="184">
        <v>1.0</v>
      </c>
      <c r="AD194" s="184">
        <v>0.0</v>
      </c>
      <c r="AE194" s="184">
        <v>1.0</v>
      </c>
      <c r="AF194" s="184">
        <v>0.0</v>
      </c>
      <c r="AG194" s="177">
        <f t="shared" si="81"/>
        <v>22</v>
      </c>
    </row>
    <row r="195" outlineLevel="1">
      <c r="A195" s="200" t="s">
        <v>742</v>
      </c>
      <c r="B195" s="184">
        <v>0.0</v>
      </c>
      <c r="C195" s="184">
        <v>0.0</v>
      </c>
      <c r="D195" s="184">
        <v>0.0</v>
      </c>
      <c r="E195" s="184">
        <v>0.0</v>
      </c>
      <c r="F195" s="184">
        <v>0.0</v>
      </c>
      <c r="G195" s="184">
        <v>0.0</v>
      </c>
      <c r="H195" s="184">
        <v>0.0</v>
      </c>
      <c r="I195" s="184">
        <v>0.0</v>
      </c>
      <c r="J195" s="184">
        <v>0.0</v>
      </c>
      <c r="K195" s="184">
        <v>0.0</v>
      </c>
      <c r="L195" s="184">
        <v>0.0</v>
      </c>
      <c r="M195" s="184">
        <v>0.0</v>
      </c>
      <c r="N195" s="184">
        <v>0.0</v>
      </c>
      <c r="O195" s="184">
        <v>0.0</v>
      </c>
      <c r="P195" s="184">
        <v>0.0</v>
      </c>
      <c r="Q195" s="184">
        <v>0.0</v>
      </c>
      <c r="R195" s="184">
        <v>0.0</v>
      </c>
      <c r="S195" s="184">
        <v>0.0</v>
      </c>
      <c r="T195" s="184">
        <v>0.0</v>
      </c>
      <c r="U195" s="184">
        <v>0.0</v>
      </c>
      <c r="V195" s="184">
        <v>0.0</v>
      </c>
      <c r="W195" s="184">
        <v>0.0</v>
      </c>
      <c r="X195" s="184">
        <v>0.0</v>
      </c>
      <c r="Y195" s="184">
        <v>0.0</v>
      </c>
      <c r="Z195" s="184">
        <v>0.0</v>
      </c>
      <c r="AA195" s="184">
        <v>0.0</v>
      </c>
      <c r="AB195" s="184">
        <v>0.0</v>
      </c>
      <c r="AC195" s="184">
        <v>0.0</v>
      </c>
      <c r="AD195" s="184">
        <v>0.0</v>
      </c>
      <c r="AE195" s="184">
        <v>0.0</v>
      </c>
      <c r="AF195" s="184">
        <v>0.0</v>
      </c>
      <c r="AG195" s="177">
        <f t="shared" si="81"/>
        <v>0</v>
      </c>
    </row>
    <row r="196" outlineLevel="1">
      <c r="A196" s="200" t="s">
        <v>233</v>
      </c>
      <c r="B196" s="184">
        <v>6.0</v>
      </c>
      <c r="C196" s="184">
        <v>2.0</v>
      </c>
      <c r="D196" s="184">
        <v>5.0</v>
      </c>
      <c r="E196" s="184">
        <v>3.0</v>
      </c>
      <c r="F196" s="184">
        <v>3.0</v>
      </c>
      <c r="G196" s="184">
        <v>2.0</v>
      </c>
      <c r="H196" s="184">
        <v>4.0</v>
      </c>
      <c r="I196" s="184">
        <v>1.0</v>
      </c>
      <c r="J196" s="184">
        <v>5.0</v>
      </c>
      <c r="K196" s="184">
        <v>9.0</v>
      </c>
      <c r="L196" s="184">
        <v>4.0</v>
      </c>
      <c r="M196" s="184">
        <v>4.0</v>
      </c>
      <c r="N196" s="184">
        <v>1.0</v>
      </c>
      <c r="O196" s="184">
        <v>2.0</v>
      </c>
      <c r="P196" s="184">
        <v>1.0</v>
      </c>
      <c r="Q196" s="184">
        <v>1.0</v>
      </c>
      <c r="R196" s="184">
        <v>2.0</v>
      </c>
      <c r="S196" s="184">
        <v>3.0</v>
      </c>
      <c r="T196" s="184">
        <v>3.0</v>
      </c>
      <c r="U196" s="184">
        <v>1.0</v>
      </c>
      <c r="V196" s="184">
        <v>3.0</v>
      </c>
      <c r="W196" s="184">
        <v>1.0</v>
      </c>
      <c r="X196" s="184">
        <v>2.0</v>
      </c>
      <c r="Y196" s="184">
        <v>5.0</v>
      </c>
      <c r="Z196" s="184">
        <v>1.0</v>
      </c>
      <c r="AA196" s="184">
        <v>4.0</v>
      </c>
      <c r="AB196" s="184">
        <v>6.0</v>
      </c>
      <c r="AC196" s="184">
        <v>5.0</v>
      </c>
      <c r="AD196" s="184">
        <v>2.0</v>
      </c>
      <c r="AE196" s="184">
        <v>4.0</v>
      </c>
      <c r="AF196" s="184">
        <v>1.0</v>
      </c>
      <c r="AG196" s="177">
        <f t="shared" si="81"/>
        <v>96</v>
      </c>
    </row>
    <row r="197">
      <c r="A197" s="205" t="s">
        <v>234</v>
      </c>
      <c r="B197" s="206">
        <f t="shared" ref="B197:AF197" si="82">SUM(B186:B196)</f>
        <v>275</v>
      </c>
      <c r="C197" s="206">
        <f t="shared" si="82"/>
        <v>210</v>
      </c>
      <c r="D197" s="206">
        <f t="shared" si="82"/>
        <v>200</v>
      </c>
      <c r="E197" s="206">
        <f t="shared" si="82"/>
        <v>217</v>
      </c>
      <c r="F197" s="206">
        <f t="shared" si="82"/>
        <v>246</v>
      </c>
      <c r="G197" s="206">
        <f t="shared" si="82"/>
        <v>142</v>
      </c>
      <c r="H197" s="206">
        <f t="shared" si="82"/>
        <v>148</v>
      </c>
      <c r="I197" s="206">
        <f t="shared" si="82"/>
        <v>148</v>
      </c>
      <c r="J197" s="206">
        <f t="shared" si="82"/>
        <v>177</v>
      </c>
      <c r="K197" s="206">
        <f t="shared" si="82"/>
        <v>177</v>
      </c>
      <c r="L197" s="206">
        <f t="shared" si="82"/>
        <v>143</v>
      </c>
      <c r="M197" s="206">
        <f t="shared" si="82"/>
        <v>215</v>
      </c>
      <c r="N197" s="206">
        <f t="shared" si="82"/>
        <v>122</v>
      </c>
      <c r="O197" s="206">
        <f t="shared" si="82"/>
        <v>137</v>
      </c>
      <c r="P197" s="206">
        <f t="shared" si="82"/>
        <v>76</v>
      </c>
      <c r="Q197" s="206">
        <f t="shared" si="82"/>
        <v>87</v>
      </c>
      <c r="R197" s="206">
        <f t="shared" si="82"/>
        <v>82</v>
      </c>
      <c r="S197" s="206">
        <f t="shared" si="82"/>
        <v>135</v>
      </c>
      <c r="T197" s="206">
        <f t="shared" si="82"/>
        <v>135</v>
      </c>
      <c r="U197" s="206">
        <f t="shared" si="82"/>
        <v>122</v>
      </c>
      <c r="V197" s="206">
        <f t="shared" si="82"/>
        <v>90</v>
      </c>
      <c r="W197" s="206">
        <f t="shared" si="82"/>
        <v>141</v>
      </c>
      <c r="X197" s="206">
        <f t="shared" si="82"/>
        <v>244</v>
      </c>
      <c r="Y197" s="206">
        <f t="shared" si="82"/>
        <v>283</v>
      </c>
      <c r="Z197" s="206">
        <f t="shared" si="82"/>
        <v>305</v>
      </c>
      <c r="AA197" s="206">
        <f t="shared" si="82"/>
        <v>370</v>
      </c>
      <c r="AB197" s="206">
        <f t="shared" si="82"/>
        <v>221</v>
      </c>
      <c r="AC197" s="206">
        <f t="shared" si="82"/>
        <v>229</v>
      </c>
      <c r="AD197" s="206">
        <f t="shared" si="82"/>
        <v>212</v>
      </c>
      <c r="AE197" s="206">
        <f t="shared" si="82"/>
        <v>201</v>
      </c>
      <c r="AF197" s="206">
        <f t="shared" si="82"/>
        <v>165</v>
      </c>
      <c r="AG197" s="177">
        <f t="shared" si="81"/>
        <v>5655</v>
      </c>
    </row>
    <row r="198">
      <c r="A198" s="127"/>
      <c r="B198" s="120"/>
      <c r="C198" s="120"/>
      <c r="D198" s="120"/>
      <c r="E198" s="120"/>
      <c r="F198" s="120"/>
      <c r="G198" s="120"/>
      <c r="H198" s="120"/>
      <c r="I198" s="120"/>
      <c r="J198" s="120"/>
      <c r="K198" s="120"/>
      <c r="L198" s="120"/>
      <c r="M198" s="120"/>
      <c r="N198" s="120"/>
      <c r="O198" s="120"/>
      <c r="P198" s="120"/>
      <c r="Q198" s="120"/>
      <c r="R198" s="120"/>
      <c r="S198" s="120"/>
      <c r="T198" s="120"/>
      <c r="U198" s="120"/>
      <c r="V198" s="120"/>
      <c r="W198" s="120"/>
      <c r="X198" s="120"/>
      <c r="Y198" s="120"/>
      <c r="Z198" s="120"/>
      <c r="AA198" s="120"/>
      <c r="AB198" s="120"/>
      <c r="AC198" s="120"/>
      <c r="AD198" s="120"/>
      <c r="AE198" s="120"/>
      <c r="AF198" s="120"/>
      <c r="AG198" s="177"/>
    </row>
    <row r="199" collapsed="1">
      <c r="A199" s="200" t="s">
        <v>743</v>
      </c>
      <c r="B199" s="201"/>
      <c r="C199" s="201"/>
      <c r="D199" s="201"/>
      <c r="E199" s="201"/>
      <c r="F199" s="201"/>
      <c r="G199" s="201"/>
      <c r="H199" s="201"/>
      <c r="I199" s="201"/>
      <c r="J199" s="201"/>
      <c r="K199" s="201"/>
      <c r="L199" s="201"/>
      <c r="M199" s="201"/>
      <c r="N199" s="201"/>
      <c r="O199" s="201"/>
      <c r="P199" s="201"/>
      <c r="Q199" s="201"/>
      <c r="R199" s="201"/>
      <c r="S199" s="201"/>
      <c r="T199" s="201"/>
      <c r="U199" s="201"/>
      <c r="V199" s="201"/>
      <c r="W199" s="201"/>
      <c r="X199" s="201"/>
      <c r="Y199" s="201"/>
      <c r="Z199" s="201"/>
      <c r="AA199" s="201"/>
      <c r="AB199" s="201"/>
      <c r="AC199" s="201"/>
      <c r="AD199" s="201"/>
      <c r="AE199" s="201"/>
      <c r="AF199" s="201"/>
      <c r="AG199" s="177"/>
    </row>
    <row r="200" hidden="1" outlineLevel="1">
      <c r="A200" s="200" t="s">
        <v>337</v>
      </c>
      <c r="B200" s="308"/>
      <c r="C200" s="308"/>
      <c r="D200" s="308"/>
      <c r="E200" s="308"/>
      <c r="F200" s="308"/>
      <c r="G200" s="308"/>
      <c r="H200" s="308"/>
      <c r="I200" s="308"/>
      <c r="J200" s="308"/>
      <c r="K200" s="308"/>
      <c r="L200" s="308"/>
      <c r="M200" s="308"/>
      <c r="N200" s="308"/>
      <c r="O200" s="308"/>
      <c r="P200" s="308"/>
      <c r="Q200" s="308"/>
      <c r="R200" s="308"/>
      <c r="S200" s="308"/>
      <c r="T200" s="308"/>
      <c r="U200" s="308"/>
      <c r="V200" s="308"/>
      <c r="W200" s="308"/>
      <c r="X200" s="308"/>
      <c r="Y200" s="308"/>
      <c r="Z200" s="308"/>
      <c r="AA200" s="308"/>
      <c r="AB200" s="308"/>
      <c r="AC200" s="308"/>
      <c r="AD200" s="308"/>
      <c r="AE200" s="308"/>
      <c r="AF200" s="308"/>
      <c r="AG200" s="177">
        <f t="shared" ref="AG200:AG211" si="83">SUM(B200:AF200)</f>
        <v>0</v>
      </c>
    </row>
    <row r="201" hidden="1" outlineLevel="1">
      <c r="A201" s="200" t="s">
        <v>338</v>
      </c>
      <c r="B201" s="308"/>
      <c r="C201" s="308"/>
      <c r="D201" s="308"/>
      <c r="E201" s="308"/>
      <c r="F201" s="308"/>
      <c r="G201" s="308"/>
      <c r="H201" s="308"/>
      <c r="I201" s="308"/>
      <c r="J201" s="308"/>
      <c r="K201" s="308"/>
      <c r="L201" s="308"/>
      <c r="M201" s="308"/>
      <c r="N201" s="308"/>
      <c r="O201" s="308"/>
      <c r="P201" s="308"/>
      <c r="Q201" s="308"/>
      <c r="R201" s="308"/>
      <c r="S201" s="308"/>
      <c r="T201" s="308"/>
      <c r="U201" s="308"/>
      <c r="V201" s="308"/>
      <c r="W201" s="308"/>
      <c r="X201" s="308"/>
      <c r="Y201" s="308"/>
      <c r="Z201" s="308"/>
      <c r="AA201" s="308"/>
      <c r="AB201" s="308"/>
      <c r="AC201" s="308"/>
      <c r="AD201" s="308"/>
      <c r="AE201" s="308"/>
      <c r="AF201" s="308"/>
      <c r="AG201" s="177">
        <f t="shared" si="83"/>
        <v>0</v>
      </c>
    </row>
    <row r="202" hidden="1" outlineLevel="1">
      <c r="A202" s="200" t="s">
        <v>744</v>
      </c>
      <c r="B202" s="308"/>
      <c r="C202" s="308"/>
      <c r="D202" s="308"/>
      <c r="E202" s="308"/>
      <c r="F202" s="308"/>
      <c r="G202" s="308"/>
      <c r="H202" s="308"/>
      <c r="I202" s="308"/>
      <c r="J202" s="308"/>
      <c r="K202" s="308"/>
      <c r="L202" s="308"/>
      <c r="M202" s="308"/>
      <c r="N202" s="308"/>
      <c r="O202" s="308"/>
      <c r="P202" s="308"/>
      <c r="Q202" s="308"/>
      <c r="R202" s="308"/>
      <c r="S202" s="308"/>
      <c r="T202" s="308"/>
      <c r="U202" s="308"/>
      <c r="V202" s="308"/>
      <c r="W202" s="308"/>
      <c r="X202" s="308"/>
      <c r="Y202" s="308"/>
      <c r="Z202" s="308"/>
      <c r="AA202" s="308"/>
      <c r="AB202" s="308"/>
      <c r="AC202" s="308"/>
      <c r="AD202" s="308"/>
      <c r="AE202" s="308"/>
      <c r="AF202" s="308"/>
      <c r="AG202" s="177">
        <f t="shared" si="83"/>
        <v>0</v>
      </c>
    </row>
    <row r="203" hidden="1" outlineLevel="1">
      <c r="A203" s="200" t="s">
        <v>745</v>
      </c>
      <c r="B203" s="308"/>
      <c r="C203" s="308"/>
      <c r="D203" s="308"/>
      <c r="E203" s="308"/>
      <c r="F203" s="308"/>
      <c r="G203" s="308"/>
      <c r="H203" s="308"/>
      <c r="I203" s="308"/>
      <c r="J203" s="308"/>
      <c r="K203" s="308"/>
      <c r="L203" s="308"/>
      <c r="M203" s="308"/>
      <c r="N203" s="308"/>
      <c r="O203" s="308"/>
      <c r="P203" s="308"/>
      <c r="Q203" s="308"/>
      <c r="R203" s="308"/>
      <c r="S203" s="308"/>
      <c r="T203" s="308"/>
      <c r="U203" s="308"/>
      <c r="V203" s="308"/>
      <c r="W203" s="308"/>
      <c r="X203" s="308"/>
      <c r="Y203" s="308"/>
      <c r="Z203" s="308"/>
      <c r="AA203" s="308"/>
      <c r="AB203" s="308"/>
      <c r="AC203" s="308"/>
      <c r="AD203" s="308"/>
      <c r="AE203" s="308"/>
      <c r="AF203" s="308"/>
      <c r="AG203" s="177">
        <f t="shared" si="83"/>
        <v>0</v>
      </c>
    </row>
    <row r="204" hidden="1" outlineLevel="1">
      <c r="A204" s="200" t="s">
        <v>746</v>
      </c>
      <c r="B204" s="308"/>
      <c r="C204" s="308"/>
      <c r="D204" s="308"/>
      <c r="E204" s="308"/>
      <c r="F204" s="308"/>
      <c r="G204" s="308"/>
      <c r="H204" s="308"/>
      <c r="I204" s="308"/>
      <c r="J204" s="308"/>
      <c r="K204" s="308"/>
      <c r="L204" s="308"/>
      <c r="M204" s="308"/>
      <c r="N204" s="308"/>
      <c r="O204" s="308"/>
      <c r="P204" s="308"/>
      <c r="Q204" s="308"/>
      <c r="R204" s="308"/>
      <c r="S204" s="308"/>
      <c r="T204" s="308"/>
      <c r="U204" s="308"/>
      <c r="V204" s="308"/>
      <c r="W204" s="308"/>
      <c r="X204" s="308"/>
      <c r="Y204" s="308"/>
      <c r="Z204" s="308"/>
      <c r="AA204" s="308"/>
      <c r="AB204" s="308"/>
      <c r="AC204" s="308"/>
      <c r="AD204" s="308"/>
      <c r="AE204" s="308"/>
      <c r="AF204" s="308"/>
      <c r="AG204" s="177">
        <f t="shared" si="83"/>
        <v>0</v>
      </c>
    </row>
    <row r="205" hidden="1" outlineLevel="1">
      <c r="A205" s="200" t="s">
        <v>747</v>
      </c>
      <c r="B205" s="308"/>
      <c r="C205" s="308"/>
      <c r="D205" s="308"/>
      <c r="E205" s="308"/>
      <c r="F205" s="308"/>
      <c r="G205" s="308"/>
      <c r="H205" s="308"/>
      <c r="I205" s="308"/>
      <c r="J205" s="308"/>
      <c r="K205" s="308"/>
      <c r="L205" s="308"/>
      <c r="M205" s="308"/>
      <c r="N205" s="308"/>
      <c r="O205" s="308"/>
      <c r="P205" s="308"/>
      <c r="Q205" s="308"/>
      <c r="R205" s="308"/>
      <c r="S205" s="308"/>
      <c r="T205" s="308"/>
      <c r="U205" s="308"/>
      <c r="V205" s="308"/>
      <c r="W205" s="308"/>
      <c r="X205" s="308"/>
      <c r="Y205" s="308"/>
      <c r="Z205" s="308"/>
      <c r="AA205" s="308"/>
      <c r="AB205" s="308"/>
      <c r="AC205" s="308"/>
      <c r="AD205" s="308"/>
      <c r="AE205" s="308"/>
      <c r="AF205" s="308"/>
      <c r="AG205" s="177">
        <f t="shared" si="83"/>
        <v>0</v>
      </c>
    </row>
    <row r="206" hidden="1" outlineLevel="1">
      <c r="A206" s="200" t="s">
        <v>748</v>
      </c>
      <c r="B206" s="308"/>
      <c r="C206" s="308"/>
      <c r="D206" s="308"/>
      <c r="E206" s="308"/>
      <c r="F206" s="308"/>
      <c r="G206" s="308"/>
      <c r="H206" s="308"/>
      <c r="I206" s="308"/>
      <c r="J206" s="308"/>
      <c r="K206" s="308"/>
      <c r="L206" s="308"/>
      <c r="M206" s="308"/>
      <c r="N206" s="308"/>
      <c r="O206" s="308"/>
      <c r="P206" s="308"/>
      <c r="Q206" s="308"/>
      <c r="R206" s="308"/>
      <c r="S206" s="308"/>
      <c r="T206" s="308"/>
      <c r="U206" s="308"/>
      <c r="V206" s="308"/>
      <c r="W206" s="308"/>
      <c r="X206" s="308"/>
      <c r="Y206" s="308"/>
      <c r="Z206" s="308"/>
      <c r="AA206" s="308"/>
      <c r="AB206" s="308"/>
      <c r="AC206" s="308"/>
      <c r="AD206" s="308"/>
      <c r="AE206" s="308"/>
      <c r="AF206" s="308"/>
      <c r="AG206" s="177">
        <f t="shared" si="83"/>
        <v>0</v>
      </c>
    </row>
    <row r="207" hidden="1" outlineLevel="1">
      <c r="A207" s="200" t="s">
        <v>749</v>
      </c>
      <c r="B207" s="308"/>
      <c r="C207" s="308"/>
      <c r="D207" s="308"/>
      <c r="E207" s="308"/>
      <c r="F207" s="308"/>
      <c r="G207" s="308"/>
      <c r="H207" s="308"/>
      <c r="I207" s="308"/>
      <c r="J207" s="308"/>
      <c r="K207" s="308"/>
      <c r="L207" s="308"/>
      <c r="M207" s="308"/>
      <c r="N207" s="308"/>
      <c r="O207" s="308"/>
      <c r="P207" s="308"/>
      <c r="Q207" s="308"/>
      <c r="R207" s="308"/>
      <c r="S207" s="308"/>
      <c r="T207" s="308"/>
      <c r="U207" s="308"/>
      <c r="V207" s="308"/>
      <c r="W207" s="308"/>
      <c r="X207" s="308"/>
      <c r="Y207" s="308"/>
      <c r="Z207" s="308"/>
      <c r="AA207" s="308"/>
      <c r="AB207" s="308"/>
      <c r="AC207" s="308"/>
      <c r="AD207" s="308"/>
      <c r="AE207" s="308"/>
      <c r="AF207" s="308"/>
      <c r="AG207" s="177">
        <f t="shared" si="83"/>
        <v>0</v>
      </c>
    </row>
    <row r="208" hidden="1" outlineLevel="1">
      <c r="A208" s="200" t="s">
        <v>750</v>
      </c>
      <c r="B208" s="308"/>
      <c r="C208" s="308"/>
      <c r="D208" s="308"/>
      <c r="E208" s="308"/>
      <c r="F208" s="308"/>
      <c r="G208" s="308"/>
      <c r="H208" s="308"/>
      <c r="I208" s="308"/>
      <c r="J208" s="308"/>
      <c r="K208" s="308"/>
      <c r="L208" s="308"/>
      <c r="M208" s="308"/>
      <c r="N208" s="308"/>
      <c r="O208" s="308"/>
      <c r="P208" s="308"/>
      <c r="Q208" s="308"/>
      <c r="R208" s="308"/>
      <c r="S208" s="308"/>
      <c r="T208" s="308"/>
      <c r="U208" s="308"/>
      <c r="V208" s="308"/>
      <c r="W208" s="308"/>
      <c r="X208" s="308"/>
      <c r="Y208" s="308"/>
      <c r="Z208" s="308"/>
      <c r="AA208" s="308"/>
      <c r="AB208" s="308"/>
      <c r="AC208" s="308"/>
      <c r="AD208" s="308"/>
      <c r="AE208" s="308"/>
      <c r="AF208" s="308"/>
      <c r="AG208" s="177">
        <f t="shared" si="83"/>
        <v>0</v>
      </c>
    </row>
    <row r="209" hidden="1" outlineLevel="1">
      <c r="A209" s="200" t="s">
        <v>751</v>
      </c>
      <c r="B209" s="308"/>
      <c r="C209" s="308"/>
      <c r="D209" s="308"/>
      <c r="E209" s="308"/>
      <c r="F209" s="308"/>
      <c r="G209" s="308"/>
      <c r="H209" s="308"/>
      <c r="I209" s="308"/>
      <c r="J209" s="308"/>
      <c r="K209" s="308"/>
      <c r="L209" s="308"/>
      <c r="M209" s="308"/>
      <c r="N209" s="308"/>
      <c r="O209" s="308"/>
      <c r="P209" s="308"/>
      <c r="Q209" s="308"/>
      <c r="R209" s="308"/>
      <c r="S209" s="308"/>
      <c r="T209" s="308"/>
      <c r="U209" s="308"/>
      <c r="V209" s="308"/>
      <c r="W209" s="308"/>
      <c r="X209" s="308"/>
      <c r="Y209" s="308"/>
      <c r="Z209" s="308"/>
      <c r="AA209" s="308"/>
      <c r="AB209" s="308"/>
      <c r="AC209" s="308"/>
      <c r="AD209" s="308"/>
      <c r="AE209" s="308"/>
      <c r="AF209" s="308"/>
      <c r="AG209" s="177">
        <f t="shared" si="83"/>
        <v>0</v>
      </c>
    </row>
    <row r="210" hidden="1" outlineLevel="1">
      <c r="A210" s="200" t="s">
        <v>233</v>
      </c>
      <c r="B210" s="308"/>
      <c r="C210" s="308"/>
      <c r="D210" s="308"/>
      <c r="E210" s="308"/>
      <c r="F210" s="308"/>
      <c r="G210" s="308"/>
      <c r="H210" s="308"/>
      <c r="I210" s="308"/>
      <c r="J210" s="308"/>
      <c r="K210" s="308"/>
      <c r="L210" s="308"/>
      <c r="M210" s="308"/>
      <c r="N210" s="308"/>
      <c r="O210" s="308"/>
      <c r="P210" s="308"/>
      <c r="Q210" s="308"/>
      <c r="R210" s="308"/>
      <c r="S210" s="308"/>
      <c r="T210" s="308"/>
      <c r="U210" s="308"/>
      <c r="V210" s="308"/>
      <c r="W210" s="308"/>
      <c r="X210" s="308"/>
      <c r="Y210" s="308"/>
      <c r="Z210" s="308"/>
      <c r="AA210" s="308"/>
      <c r="AB210" s="308"/>
      <c r="AC210" s="308"/>
      <c r="AD210" s="308"/>
      <c r="AE210" s="308"/>
      <c r="AF210" s="308"/>
      <c r="AG210" s="177">
        <f t="shared" si="83"/>
        <v>0</v>
      </c>
    </row>
    <row r="211">
      <c r="A211" s="205" t="s">
        <v>234</v>
      </c>
      <c r="B211" s="206">
        <f t="shared" ref="B211:AF211" si="84">SUM(B200:B210)</f>
        <v>0</v>
      </c>
      <c r="C211" s="206">
        <f t="shared" si="84"/>
        <v>0</v>
      </c>
      <c r="D211" s="206">
        <f t="shared" si="84"/>
        <v>0</v>
      </c>
      <c r="E211" s="206">
        <f t="shared" si="84"/>
        <v>0</v>
      </c>
      <c r="F211" s="206">
        <f t="shared" si="84"/>
        <v>0</v>
      </c>
      <c r="G211" s="206">
        <f t="shared" si="84"/>
        <v>0</v>
      </c>
      <c r="H211" s="206">
        <f t="shared" si="84"/>
        <v>0</v>
      </c>
      <c r="I211" s="206">
        <f t="shared" si="84"/>
        <v>0</v>
      </c>
      <c r="J211" s="206">
        <f t="shared" si="84"/>
        <v>0</v>
      </c>
      <c r="K211" s="206">
        <f t="shared" si="84"/>
        <v>0</v>
      </c>
      <c r="L211" s="206">
        <f t="shared" si="84"/>
        <v>0</v>
      </c>
      <c r="M211" s="206">
        <f t="shared" si="84"/>
        <v>0</v>
      </c>
      <c r="N211" s="206">
        <f t="shared" si="84"/>
        <v>0</v>
      </c>
      <c r="O211" s="206">
        <f t="shared" si="84"/>
        <v>0</v>
      </c>
      <c r="P211" s="206">
        <f t="shared" si="84"/>
        <v>0</v>
      </c>
      <c r="Q211" s="206">
        <f t="shared" si="84"/>
        <v>0</v>
      </c>
      <c r="R211" s="206">
        <f t="shared" si="84"/>
        <v>0</v>
      </c>
      <c r="S211" s="206">
        <f t="shared" si="84"/>
        <v>0</v>
      </c>
      <c r="T211" s="206">
        <f t="shared" si="84"/>
        <v>0</v>
      </c>
      <c r="U211" s="206">
        <f t="shared" si="84"/>
        <v>0</v>
      </c>
      <c r="V211" s="206">
        <f t="shared" si="84"/>
        <v>0</v>
      </c>
      <c r="W211" s="206">
        <f t="shared" si="84"/>
        <v>0</v>
      </c>
      <c r="X211" s="206">
        <f t="shared" si="84"/>
        <v>0</v>
      </c>
      <c r="Y211" s="206">
        <f t="shared" si="84"/>
        <v>0</v>
      </c>
      <c r="Z211" s="206">
        <f t="shared" si="84"/>
        <v>0</v>
      </c>
      <c r="AA211" s="206">
        <f t="shared" si="84"/>
        <v>0</v>
      </c>
      <c r="AB211" s="206">
        <f t="shared" si="84"/>
        <v>0</v>
      </c>
      <c r="AC211" s="206">
        <f t="shared" si="84"/>
        <v>0</v>
      </c>
      <c r="AD211" s="206">
        <f t="shared" si="84"/>
        <v>0</v>
      </c>
      <c r="AE211" s="206">
        <f t="shared" si="84"/>
        <v>0</v>
      </c>
      <c r="AF211" s="206">
        <f t="shared" si="84"/>
        <v>0</v>
      </c>
      <c r="AG211" s="177">
        <f t="shared" si="83"/>
        <v>0</v>
      </c>
    </row>
    <row r="212">
      <c r="A212" s="127"/>
      <c r="B212" s="120"/>
      <c r="C212" s="120"/>
      <c r="D212" s="120"/>
      <c r="E212" s="120"/>
      <c r="F212" s="120"/>
      <c r="G212" s="120"/>
      <c r="H212" s="120"/>
      <c r="I212" s="120"/>
      <c r="J212" s="120"/>
      <c r="K212" s="120"/>
      <c r="L212" s="120"/>
      <c r="M212" s="120"/>
      <c r="N212" s="120"/>
      <c r="O212" s="120"/>
      <c r="P212" s="120"/>
      <c r="Q212" s="120"/>
      <c r="R212" s="120"/>
      <c r="S212" s="120"/>
      <c r="T212" s="120"/>
      <c r="U212" s="120"/>
      <c r="V212" s="120"/>
      <c r="W212" s="120"/>
      <c r="X212" s="120"/>
      <c r="Y212" s="120"/>
      <c r="Z212" s="120"/>
      <c r="AA212" s="120"/>
      <c r="AB212" s="120"/>
      <c r="AC212" s="120"/>
      <c r="AD212" s="120"/>
      <c r="AE212" s="120"/>
      <c r="AF212" s="120"/>
      <c r="AG212" s="177"/>
    </row>
    <row r="213">
      <c r="A213" s="198" t="s">
        <v>356</v>
      </c>
      <c r="B213" s="208"/>
      <c r="C213" s="208"/>
      <c r="D213" s="208"/>
      <c r="E213" s="208"/>
      <c r="F213" s="208"/>
      <c r="G213" s="208"/>
      <c r="H213" s="208"/>
      <c r="I213" s="208"/>
      <c r="J213" s="208"/>
      <c r="K213" s="208"/>
      <c r="L213" s="208"/>
      <c r="M213" s="208"/>
      <c r="N213" s="208"/>
      <c r="O213" s="208"/>
      <c r="P213" s="208"/>
      <c r="Q213" s="208"/>
      <c r="R213" s="208"/>
      <c r="S213" s="208"/>
      <c r="T213" s="208"/>
      <c r="U213" s="208"/>
      <c r="V213" s="208"/>
      <c r="W213" s="208"/>
      <c r="X213" s="208"/>
      <c r="Y213" s="208"/>
      <c r="Z213" s="208"/>
      <c r="AA213" s="208"/>
      <c r="AB213" s="208"/>
      <c r="AC213" s="208"/>
      <c r="AD213" s="208"/>
      <c r="AE213" s="208"/>
      <c r="AF213" s="208"/>
      <c r="AG213" s="177"/>
    </row>
    <row r="214">
      <c r="A214" s="200" t="s">
        <v>312</v>
      </c>
      <c r="B214" s="201"/>
      <c r="C214" s="201"/>
      <c r="D214" s="201"/>
      <c r="E214" s="201"/>
      <c r="F214" s="201"/>
      <c r="G214" s="201"/>
      <c r="H214" s="201"/>
      <c r="I214" s="201"/>
      <c r="J214" s="201"/>
      <c r="K214" s="201"/>
      <c r="L214" s="201"/>
      <c r="M214" s="201"/>
      <c r="N214" s="201"/>
      <c r="O214" s="201"/>
      <c r="P214" s="201"/>
      <c r="Q214" s="201"/>
      <c r="R214" s="201"/>
      <c r="S214" s="201"/>
      <c r="T214" s="201"/>
      <c r="U214" s="201"/>
      <c r="V214" s="201"/>
      <c r="W214" s="201"/>
      <c r="X214" s="201"/>
      <c r="Y214" s="201"/>
      <c r="Z214" s="201"/>
      <c r="AA214" s="201"/>
      <c r="AB214" s="201"/>
      <c r="AC214" s="201"/>
      <c r="AD214" s="201"/>
      <c r="AE214" s="201"/>
      <c r="AF214" s="201"/>
      <c r="AG214" s="209"/>
    </row>
    <row r="215" outlineLevel="1">
      <c r="A215" s="200" t="s">
        <v>752</v>
      </c>
      <c r="B215" s="210">
        <v>11035.09</v>
      </c>
      <c r="C215" s="210">
        <v>10142.44</v>
      </c>
      <c r="D215" s="210">
        <v>7709.38</v>
      </c>
      <c r="E215" s="210">
        <v>4011.32</v>
      </c>
      <c r="F215" s="210">
        <v>5231.92</v>
      </c>
      <c r="G215" s="210">
        <v>3260.37</v>
      </c>
      <c r="H215" s="210">
        <v>4835.37</v>
      </c>
      <c r="I215" s="210">
        <v>4799.48</v>
      </c>
      <c r="J215" s="210">
        <v>6579.11</v>
      </c>
      <c r="K215" s="210">
        <v>5303.43</v>
      </c>
      <c r="L215" s="210">
        <v>5010.36</v>
      </c>
      <c r="M215" s="210">
        <v>3552.33</v>
      </c>
      <c r="N215" s="210">
        <v>2551.88</v>
      </c>
      <c r="O215" s="210">
        <v>2127.31</v>
      </c>
      <c r="P215" s="210">
        <v>2254.34</v>
      </c>
      <c r="Q215" s="210">
        <v>1409.77</v>
      </c>
      <c r="R215" s="210">
        <v>1386.82</v>
      </c>
      <c r="S215" s="210">
        <v>1293.38</v>
      </c>
      <c r="T215" s="210">
        <v>1116.06</v>
      </c>
      <c r="U215" s="210">
        <v>1157.14</v>
      </c>
      <c r="V215" s="210">
        <v>933.71</v>
      </c>
      <c r="W215" s="210">
        <v>2254.87</v>
      </c>
      <c r="X215" s="210">
        <v>1312.12</v>
      </c>
      <c r="Y215" s="210">
        <v>804.84</v>
      </c>
      <c r="Z215" s="210">
        <v>0.0</v>
      </c>
      <c r="AA215" s="210">
        <v>1572.99</v>
      </c>
      <c r="AB215" s="210">
        <v>1927.54</v>
      </c>
      <c r="AC215" s="210">
        <v>3754.12</v>
      </c>
      <c r="AD215" s="210">
        <v>2685.09</v>
      </c>
      <c r="AE215" s="210">
        <v>2854.69</v>
      </c>
      <c r="AF215" s="210">
        <v>2132.0</v>
      </c>
      <c r="AG215" s="125">
        <f t="shared" ref="AG215:AG224" si="85">SUM(B215:AF215)</f>
        <v>104999.27</v>
      </c>
    </row>
    <row r="216" outlineLevel="1">
      <c r="A216" s="200" t="s">
        <v>753</v>
      </c>
      <c r="B216" s="210">
        <v>0.0</v>
      </c>
      <c r="C216" s="210">
        <v>0.0</v>
      </c>
      <c r="D216" s="210">
        <v>0.0</v>
      </c>
      <c r="E216" s="210">
        <v>0.0</v>
      </c>
      <c r="F216" s="210">
        <v>0.0</v>
      </c>
      <c r="G216" s="210">
        <v>0.0</v>
      </c>
      <c r="H216" s="210">
        <v>0.0</v>
      </c>
      <c r="I216" s="210">
        <v>0.0</v>
      </c>
      <c r="J216" s="210">
        <v>0.0</v>
      </c>
      <c r="K216" s="210">
        <v>0.0</v>
      </c>
      <c r="L216" s="210">
        <v>0.0</v>
      </c>
      <c r="M216" s="210">
        <v>0.0</v>
      </c>
      <c r="N216" s="210">
        <v>0.0</v>
      </c>
      <c r="O216" s="210">
        <v>0.0</v>
      </c>
      <c r="P216" s="210">
        <v>0.0</v>
      </c>
      <c r="Q216" s="210">
        <v>0.0</v>
      </c>
      <c r="R216" s="210">
        <v>0.0</v>
      </c>
      <c r="S216" s="210">
        <v>0.0</v>
      </c>
      <c r="T216" s="210">
        <v>0.0</v>
      </c>
      <c r="U216" s="210">
        <v>0.0</v>
      </c>
      <c r="V216" s="210">
        <v>0.0</v>
      </c>
      <c r="W216" s="210">
        <v>0.0</v>
      </c>
      <c r="X216" s="210">
        <v>0.0</v>
      </c>
      <c r="Y216" s="210">
        <v>0.0</v>
      </c>
      <c r="Z216" s="210">
        <v>0.0</v>
      </c>
      <c r="AA216" s="210">
        <v>0.0</v>
      </c>
      <c r="AB216" s="210">
        <v>0.0</v>
      </c>
      <c r="AC216" s="210">
        <v>0.0</v>
      </c>
      <c r="AD216" s="210">
        <v>0.0</v>
      </c>
      <c r="AE216" s="210">
        <v>0.0</v>
      </c>
      <c r="AF216" s="210">
        <v>0.0</v>
      </c>
      <c r="AG216" s="125">
        <f t="shared" si="85"/>
        <v>0</v>
      </c>
    </row>
    <row r="217" outlineLevel="1">
      <c r="A217" s="200" t="s">
        <v>754</v>
      </c>
      <c r="B217" s="210">
        <v>0.0</v>
      </c>
      <c r="C217" s="210">
        <v>0.0</v>
      </c>
      <c r="D217" s="210">
        <v>0.0</v>
      </c>
      <c r="E217" s="210">
        <v>0.0</v>
      </c>
      <c r="F217" s="210">
        <v>0.0</v>
      </c>
      <c r="G217" s="210">
        <v>0.0</v>
      </c>
      <c r="H217" s="210">
        <v>0.0</v>
      </c>
      <c r="I217" s="210">
        <v>0.0</v>
      </c>
      <c r="J217" s="210">
        <v>0.0</v>
      </c>
      <c r="K217" s="210">
        <v>0.0</v>
      </c>
      <c r="L217" s="210">
        <v>0.0</v>
      </c>
      <c r="M217" s="210">
        <v>0.0</v>
      </c>
      <c r="N217" s="210">
        <v>1444.88</v>
      </c>
      <c r="O217" s="210">
        <v>2068.24</v>
      </c>
      <c r="P217" s="210">
        <v>1480.8</v>
      </c>
      <c r="Q217" s="210">
        <v>1706.1</v>
      </c>
      <c r="R217" s="210">
        <v>900.13</v>
      </c>
      <c r="S217" s="210">
        <v>899.22</v>
      </c>
      <c r="T217" s="210">
        <v>2281.38</v>
      </c>
      <c r="U217" s="210">
        <v>1171.81</v>
      </c>
      <c r="V217" s="210">
        <v>1206.67</v>
      </c>
      <c r="W217" s="210">
        <v>1768.43</v>
      </c>
      <c r="X217" s="210">
        <v>5283.91</v>
      </c>
      <c r="Y217" s="210">
        <v>3007.34</v>
      </c>
      <c r="Z217" s="210">
        <v>5963.59</v>
      </c>
      <c r="AA217" s="210">
        <v>4366.72</v>
      </c>
      <c r="AB217" s="210">
        <v>3948.96</v>
      </c>
      <c r="AC217" s="210">
        <v>0.0</v>
      </c>
      <c r="AD217" s="210">
        <v>0.0</v>
      </c>
      <c r="AE217" s="210">
        <v>0.0</v>
      </c>
      <c r="AF217" s="210">
        <v>0.0</v>
      </c>
      <c r="AG217" s="125">
        <f t="shared" si="85"/>
        <v>37498.18</v>
      </c>
    </row>
    <row r="218" outlineLevel="1">
      <c r="A218" s="200" t="s">
        <v>755</v>
      </c>
      <c r="B218" s="210">
        <v>2093.57</v>
      </c>
      <c r="C218" s="210">
        <v>2266.46</v>
      </c>
      <c r="D218" s="210">
        <v>2068.63</v>
      </c>
      <c r="E218" s="210">
        <v>3561.83</v>
      </c>
      <c r="F218" s="210">
        <v>2553.35</v>
      </c>
      <c r="G218" s="210">
        <v>1727.17</v>
      </c>
      <c r="H218" s="210">
        <v>1120.47</v>
      </c>
      <c r="I218" s="210">
        <v>1175.07</v>
      </c>
      <c r="J218" s="210">
        <v>1718.65</v>
      </c>
      <c r="K218" s="210">
        <v>2320.93</v>
      </c>
      <c r="L218" s="210">
        <v>2659.44</v>
      </c>
      <c r="M218" s="210">
        <v>3270.03</v>
      </c>
      <c r="N218" s="210">
        <v>1203.9</v>
      </c>
      <c r="O218" s="210">
        <v>2487.54</v>
      </c>
      <c r="P218" s="210">
        <v>2347.09</v>
      </c>
      <c r="Q218" s="210">
        <v>1192.35</v>
      </c>
      <c r="R218" s="210">
        <v>601.25</v>
      </c>
      <c r="S218" s="210">
        <v>905.96</v>
      </c>
      <c r="T218" s="210">
        <v>605.57</v>
      </c>
      <c r="U218" s="210">
        <v>591.48</v>
      </c>
      <c r="V218" s="210">
        <v>1512.54</v>
      </c>
      <c r="W218" s="210">
        <v>2467.81</v>
      </c>
      <c r="X218" s="210">
        <v>2843.4</v>
      </c>
      <c r="Y218" s="210">
        <v>3570.97</v>
      </c>
      <c r="Z218" s="210">
        <v>1748.69</v>
      </c>
      <c r="AA218" s="210">
        <v>2155.69</v>
      </c>
      <c r="AB218" s="210">
        <v>3578.57</v>
      </c>
      <c r="AC218" s="210">
        <v>8008.68</v>
      </c>
      <c r="AD218" s="210">
        <v>5928.52</v>
      </c>
      <c r="AE218" s="210">
        <v>8507.68</v>
      </c>
      <c r="AF218" s="210">
        <v>6450.58</v>
      </c>
      <c r="AG218" s="125">
        <f t="shared" si="85"/>
        <v>83243.87</v>
      </c>
    </row>
    <row r="219" outlineLevel="1">
      <c r="A219" s="200" t="s">
        <v>756</v>
      </c>
      <c r="B219" s="210">
        <v>0.0</v>
      </c>
      <c r="C219" s="210">
        <v>0.0</v>
      </c>
      <c r="D219" s="210">
        <v>0.0</v>
      </c>
      <c r="E219" s="210">
        <v>0.0</v>
      </c>
      <c r="F219" s="210">
        <v>0.0</v>
      </c>
      <c r="G219" s="210">
        <v>0.0</v>
      </c>
      <c r="H219" s="210">
        <v>0.0</v>
      </c>
      <c r="I219" s="210">
        <v>0.0</v>
      </c>
      <c r="J219" s="210">
        <v>0.0</v>
      </c>
      <c r="K219" s="210">
        <v>0.0</v>
      </c>
      <c r="L219" s="210">
        <v>0.0</v>
      </c>
      <c r="M219" s="210">
        <v>0.0</v>
      </c>
      <c r="N219" s="210">
        <v>0.0</v>
      </c>
      <c r="O219" s="210">
        <v>0.0</v>
      </c>
      <c r="P219" s="210">
        <v>0.0</v>
      </c>
      <c r="Q219" s="210">
        <v>0.0</v>
      </c>
      <c r="R219" s="210">
        <v>0.0</v>
      </c>
      <c r="S219" s="210">
        <v>0.0</v>
      </c>
      <c r="T219" s="210">
        <v>0.0</v>
      </c>
      <c r="U219" s="210">
        <v>0.0</v>
      </c>
      <c r="V219" s="210">
        <v>0.0</v>
      </c>
      <c r="W219" s="210">
        <v>0.0</v>
      </c>
      <c r="X219" s="210">
        <v>0.0</v>
      </c>
      <c r="Y219" s="210">
        <v>0.0</v>
      </c>
      <c r="Z219" s="210">
        <v>0.0</v>
      </c>
      <c r="AA219" s="210">
        <v>0.0</v>
      </c>
      <c r="AB219" s="210">
        <v>0.0</v>
      </c>
      <c r="AC219" s="210">
        <v>0.0</v>
      </c>
      <c r="AD219" s="210">
        <v>0.0</v>
      </c>
      <c r="AE219" s="210">
        <v>0.0</v>
      </c>
      <c r="AF219" s="210">
        <v>0.0</v>
      </c>
      <c r="AG219" s="125">
        <f t="shared" si="85"/>
        <v>0</v>
      </c>
    </row>
    <row r="220" outlineLevel="1">
      <c r="A220" s="200" t="s">
        <v>757</v>
      </c>
      <c r="B220" s="210">
        <v>0.0</v>
      </c>
      <c r="C220" s="210">
        <v>0.0</v>
      </c>
      <c r="D220" s="210">
        <v>0.0</v>
      </c>
      <c r="E220" s="210">
        <v>0.0</v>
      </c>
      <c r="F220" s="210">
        <v>0.0</v>
      </c>
      <c r="G220" s="210">
        <v>0.0</v>
      </c>
      <c r="H220" s="210">
        <v>0.0</v>
      </c>
      <c r="I220" s="210">
        <v>0.0</v>
      </c>
      <c r="J220" s="210">
        <v>0.0</v>
      </c>
      <c r="K220" s="210">
        <v>0.0</v>
      </c>
      <c r="L220" s="210">
        <v>0.0</v>
      </c>
      <c r="M220" s="210">
        <v>0.0</v>
      </c>
      <c r="N220" s="210">
        <v>0.0</v>
      </c>
      <c r="O220" s="210">
        <v>0.0</v>
      </c>
      <c r="P220" s="210">
        <v>0.0</v>
      </c>
      <c r="Q220" s="210">
        <v>0.0</v>
      </c>
      <c r="R220" s="210">
        <v>0.0</v>
      </c>
      <c r="S220" s="210">
        <v>0.0</v>
      </c>
      <c r="T220" s="210">
        <v>0.0</v>
      </c>
      <c r="U220" s="210">
        <v>0.0</v>
      </c>
      <c r="V220" s="210">
        <v>0.0</v>
      </c>
      <c r="W220" s="210">
        <v>0.0</v>
      </c>
      <c r="X220" s="210">
        <v>0.0</v>
      </c>
      <c r="Y220" s="210">
        <v>0.0</v>
      </c>
      <c r="Z220" s="210">
        <v>0.0</v>
      </c>
      <c r="AA220" s="210">
        <v>0.0</v>
      </c>
      <c r="AB220" s="210">
        <v>0.0</v>
      </c>
      <c r="AC220" s="210">
        <v>0.0</v>
      </c>
      <c r="AD220" s="210">
        <v>0.0</v>
      </c>
      <c r="AE220" s="210">
        <v>0.0</v>
      </c>
      <c r="AF220" s="210">
        <v>0.0</v>
      </c>
      <c r="AG220" s="125">
        <f t="shared" si="85"/>
        <v>0</v>
      </c>
    </row>
    <row r="221" outlineLevel="1">
      <c r="A221" s="203" t="s">
        <v>758</v>
      </c>
      <c r="B221" s="210">
        <v>0.0</v>
      </c>
      <c r="C221" s="210">
        <v>0.0</v>
      </c>
      <c r="D221" s="210">
        <v>257.64</v>
      </c>
      <c r="E221" s="210">
        <v>710.31</v>
      </c>
      <c r="F221" s="210">
        <v>2790.0</v>
      </c>
      <c r="G221" s="210">
        <v>1761.8</v>
      </c>
      <c r="H221" s="210">
        <v>3284.64</v>
      </c>
      <c r="I221" s="210">
        <v>2249.2</v>
      </c>
      <c r="J221" s="210">
        <v>1298.56</v>
      </c>
      <c r="K221" s="210">
        <v>1524.33</v>
      </c>
      <c r="L221" s="210">
        <v>1479.32</v>
      </c>
      <c r="M221" s="210">
        <v>1989.57</v>
      </c>
      <c r="N221" s="210">
        <v>1255.13</v>
      </c>
      <c r="O221" s="210">
        <v>1497.25</v>
      </c>
      <c r="P221" s="210">
        <v>765.05</v>
      </c>
      <c r="Q221" s="210">
        <v>970.7</v>
      </c>
      <c r="R221" s="210">
        <v>511.57</v>
      </c>
      <c r="S221" s="210">
        <v>442.98</v>
      </c>
      <c r="T221" s="210">
        <v>1017.38</v>
      </c>
      <c r="U221" s="210">
        <v>766.29</v>
      </c>
      <c r="V221" s="210">
        <v>769.58</v>
      </c>
      <c r="W221" s="210">
        <v>1179.87</v>
      </c>
      <c r="X221" s="210">
        <v>1819.31</v>
      </c>
      <c r="Y221" s="210">
        <v>1874.38</v>
      </c>
      <c r="Z221" s="210">
        <v>2042.38</v>
      </c>
      <c r="AA221" s="210">
        <v>3495.74</v>
      </c>
      <c r="AB221" s="210">
        <v>1714.1</v>
      </c>
      <c r="AC221" s="210">
        <v>3828.98</v>
      </c>
      <c r="AD221" s="210">
        <v>2137.61</v>
      </c>
      <c r="AE221" s="210">
        <v>3776.14</v>
      </c>
      <c r="AF221" s="210">
        <v>4006.55</v>
      </c>
      <c r="AG221" s="125">
        <f t="shared" si="85"/>
        <v>51216.36</v>
      </c>
    </row>
    <row r="222" outlineLevel="1">
      <c r="A222" s="203" t="s">
        <v>759</v>
      </c>
      <c r="B222" s="210">
        <v>0.0</v>
      </c>
      <c r="C222" s="210">
        <v>0.0</v>
      </c>
      <c r="D222" s="210">
        <v>0.0</v>
      </c>
      <c r="E222" s="210">
        <v>0.0</v>
      </c>
      <c r="F222" s="210">
        <v>0.0</v>
      </c>
      <c r="G222" s="210">
        <v>0.0</v>
      </c>
      <c r="H222" s="210">
        <v>0.0</v>
      </c>
      <c r="I222" s="210">
        <v>0.0</v>
      </c>
      <c r="J222" s="210">
        <v>0.0</v>
      </c>
      <c r="K222" s="210">
        <v>0.0</v>
      </c>
      <c r="L222" s="210">
        <v>0.0</v>
      </c>
      <c r="M222" s="210">
        <v>0.0</v>
      </c>
      <c r="N222" s="210">
        <v>0.0</v>
      </c>
      <c r="O222" s="210">
        <v>0.0</v>
      </c>
      <c r="P222" s="210">
        <v>0.0</v>
      </c>
      <c r="Q222" s="210">
        <v>0.0</v>
      </c>
      <c r="R222" s="210">
        <v>0.0</v>
      </c>
      <c r="S222" s="210">
        <v>0.0</v>
      </c>
      <c r="T222" s="210">
        <v>0.0</v>
      </c>
      <c r="U222" s="210">
        <v>0.0</v>
      </c>
      <c r="V222" s="210">
        <v>0.0</v>
      </c>
      <c r="W222" s="210">
        <v>0.0</v>
      </c>
      <c r="X222" s="210">
        <v>0.0</v>
      </c>
      <c r="Y222" s="210">
        <v>0.0</v>
      </c>
      <c r="Z222" s="210">
        <v>0.0</v>
      </c>
      <c r="AA222" s="210">
        <v>0.0</v>
      </c>
      <c r="AB222" s="210">
        <v>0.0</v>
      </c>
      <c r="AC222" s="210">
        <v>0.0</v>
      </c>
      <c r="AD222" s="210">
        <v>0.0</v>
      </c>
      <c r="AE222" s="210">
        <v>0.0</v>
      </c>
      <c r="AF222" s="210">
        <v>0.0</v>
      </c>
      <c r="AG222" s="125">
        <f t="shared" si="85"/>
        <v>0</v>
      </c>
    </row>
    <row r="223" outlineLevel="1">
      <c r="A223" s="203" t="s">
        <v>760</v>
      </c>
      <c r="B223" s="210">
        <v>211.94</v>
      </c>
      <c r="C223" s="210">
        <v>0.0</v>
      </c>
      <c r="D223" s="210">
        <v>3220.55</v>
      </c>
      <c r="E223" s="210">
        <v>9670.57</v>
      </c>
      <c r="F223" s="210">
        <v>7543.4</v>
      </c>
      <c r="G223" s="210">
        <v>7906.69</v>
      </c>
      <c r="H223" s="210">
        <v>6834.15</v>
      </c>
      <c r="I223" s="210">
        <v>10434.93</v>
      </c>
      <c r="J223" s="210">
        <v>6778.42</v>
      </c>
      <c r="K223" s="210">
        <v>6759.36</v>
      </c>
      <c r="L223" s="210">
        <v>17492.52</v>
      </c>
      <c r="M223" s="210">
        <v>13462.38</v>
      </c>
      <c r="N223" s="210">
        <v>7368.45</v>
      </c>
      <c r="O223" s="210">
        <v>8366.82</v>
      </c>
      <c r="P223" s="210">
        <v>5604.68</v>
      </c>
      <c r="Q223" s="210">
        <v>4736.15</v>
      </c>
      <c r="R223" s="210">
        <v>11812.13</v>
      </c>
      <c r="S223" s="210">
        <v>18000.09</v>
      </c>
      <c r="T223" s="210">
        <v>14568.16</v>
      </c>
      <c r="U223" s="210">
        <v>15221.57</v>
      </c>
      <c r="V223" s="210">
        <v>16342.3</v>
      </c>
      <c r="W223" s="210">
        <v>13952.92</v>
      </c>
      <c r="X223" s="210">
        <v>18014.82</v>
      </c>
      <c r="Y223" s="210">
        <v>18008.78</v>
      </c>
      <c r="Z223" s="210">
        <v>17151.69</v>
      </c>
      <c r="AA223" s="210">
        <v>21961.78</v>
      </c>
      <c r="AB223" s="210">
        <v>14927.75</v>
      </c>
      <c r="AC223" s="210">
        <v>17468.64</v>
      </c>
      <c r="AD223" s="210">
        <v>17465.67</v>
      </c>
      <c r="AE223" s="210">
        <v>16768.24</v>
      </c>
      <c r="AF223" s="210">
        <v>15855.4</v>
      </c>
      <c r="AG223" s="125">
        <f t="shared" si="85"/>
        <v>363910.95</v>
      </c>
    </row>
    <row r="224" outlineLevel="1">
      <c r="A224" s="203" t="s">
        <v>761</v>
      </c>
      <c r="B224" s="210">
        <v>0.0</v>
      </c>
      <c r="C224" s="210">
        <v>0.0</v>
      </c>
      <c r="D224" s="210">
        <v>0.0</v>
      </c>
      <c r="E224" s="210">
        <v>0.0</v>
      </c>
      <c r="F224" s="210">
        <v>0.0</v>
      </c>
      <c r="G224" s="210">
        <v>0.0</v>
      </c>
      <c r="H224" s="210">
        <v>0.0</v>
      </c>
      <c r="I224" s="210">
        <v>0.0</v>
      </c>
      <c r="J224" s="210">
        <v>0.0</v>
      </c>
      <c r="K224" s="210">
        <v>0.0</v>
      </c>
      <c r="L224" s="210">
        <v>0.0</v>
      </c>
      <c r="M224" s="210">
        <v>0.0</v>
      </c>
      <c r="N224" s="210">
        <v>0.0</v>
      </c>
      <c r="O224" s="210">
        <v>0.0</v>
      </c>
      <c r="P224" s="210">
        <v>0.0</v>
      </c>
      <c r="Q224" s="210">
        <v>0.0</v>
      </c>
      <c r="R224" s="210">
        <v>0.0</v>
      </c>
      <c r="S224" s="210">
        <v>0.0</v>
      </c>
      <c r="T224" s="210">
        <v>0.0</v>
      </c>
      <c r="U224" s="210">
        <v>0.0</v>
      </c>
      <c r="V224" s="210">
        <v>0.0</v>
      </c>
      <c r="W224" s="210">
        <v>0.0</v>
      </c>
      <c r="X224" s="210">
        <v>0.0</v>
      </c>
      <c r="Y224" s="210">
        <v>0.0</v>
      </c>
      <c r="Z224" s="210">
        <v>0.0</v>
      </c>
      <c r="AA224" s="210">
        <v>0.0</v>
      </c>
      <c r="AB224" s="210">
        <v>0.0</v>
      </c>
      <c r="AC224" s="210">
        <v>0.0</v>
      </c>
      <c r="AD224" s="210">
        <v>0.0</v>
      </c>
      <c r="AE224" s="210">
        <v>0.0</v>
      </c>
      <c r="AF224" s="210">
        <v>0.0</v>
      </c>
      <c r="AG224" s="125">
        <f t="shared" si="85"/>
        <v>0</v>
      </c>
    </row>
    <row r="225" collapsed="1">
      <c r="A225" s="200" t="s">
        <v>323</v>
      </c>
      <c r="B225" s="201"/>
      <c r="C225" s="201"/>
      <c r="D225" s="201"/>
      <c r="E225" s="201"/>
      <c r="F225" s="201"/>
      <c r="G225" s="201"/>
      <c r="H225" s="201"/>
      <c r="I225" s="201"/>
      <c r="J225" s="201"/>
      <c r="K225" s="201"/>
      <c r="L225" s="201"/>
      <c r="M225" s="201"/>
      <c r="N225" s="201"/>
      <c r="O225" s="201"/>
      <c r="P225" s="201"/>
      <c r="Q225" s="201"/>
      <c r="R225" s="201"/>
      <c r="S225" s="201"/>
      <c r="T225" s="201"/>
      <c r="U225" s="201"/>
      <c r="V225" s="201"/>
      <c r="W225" s="201"/>
      <c r="X225" s="201"/>
      <c r="Y225" s="201"/>
      <c r="Z225" s="201"/>
      <c r="AA225" s="201"/>
      <c r="AB225" s="201"/>
      <c r="AC225" s="201"/>
      <c r="AD225" s="201"/>
      <c r="AE225" s="201"/>
      <c r="AF225" s="201"/>
      <c r="AG225" s="209"/>
    </row>
    <row r="226" hidden="1" outlineLevel="1">
      <c r="A226" s="200" t="s">
        <v>762</v>
      </c>
      <c r="B226" s="309"/>
      <c r="C226" s="309"/>
      <c r="D226" s="309"/>
      <c r="E226" s="309"/>
      <c r="F226" s="309"/>
      <c r="G226" s="309"/>
      <c r="H226" s="309"/>
      <c r="I226" s="309"/>
      <c r="J226" s="309"/>
      <c r="K226" s="309"/>
      <c r="L226" s="309"/>
      <c r="M226" s="309"/>
      <c r="N226" s="309"/>
      <c r="O226" s="309"/>
      <c r="P226" s="309"/>
      <c r="Q226" s="309"/>
      <c r="R226" s="309"/>
      <c r="S226" s="309"/>
      <c r="T226" s="309"/>
      <c r="U226" s="309"/>
      <c r="V226" s="309"/>
      <c r="W226" s="309"/>
      <c r="X226" s="309"/>
      <c r="Y226" s="309"/>
      <c r="Z226" s="309"/>
      <c r="AA226" s="309"/>
      <c r="AB226" s="309"/>
      <c r="AC226" s="309"/>
      <c r="AD226" s="309"/>
      <c r="AE226" s="309"/>
      <c r="AF226" s="309"/>
      <c r="AG226" s="125">
        <f t="shared" ref="AG226:AG237" si="86">SUM(B226:AF226)</f>
        <v>0</v>
      </c>
    </row>
    <row r="227" hidden="1" outlineLevel="1">
      <c r="A227" s="200" t="s">
        <v>763</v>
      </c>
      <c r="B227" s="309"/>
      <c r="C227" s="309"/>
      <c r="D227" s="309"/>
      <c r="E227" s="309"/>
      <c r="F227" s="309"/>
      <c r="G227" s="309"/>
      <c r="H227" s="309"/>
      <c r="I227" s="309"/>
      <c r="J227" s="309"/>
      <c r="K227" s="309"/>
      <c r="L227" s="309"/>
      <c r="M227" s="309"/>
      <c r="N227" s="309"/>
      <c r="O227" s="309"/>
      <c r="P227" s="309"/>
      <c r="Q227" s="309"/>
      <c r="R227" s="309"/>
      <c r="S227" s="309"/>
      <c r="T227" s="309"/>
      <c r="U227" s="309"/>
      <c r="V227" s="309"/>
      <c r="W227" s="309"/>
      <c r="X227" s="309"/>
      <c r="Y227" s="309"/>
      <c r="Z227" s="309"/>
      <c r="AA227" s="309"/>
      <c r="AB227" s="309"/>
      <c r="AC227" s="309"/>
      <c r="AD227" s="309"/>
      <c r="AE227" s="309"/>
      <c r="AF227" s="309"/>
      <c r="AG227" s="125">
        <f t="shared" si="86"/>
        <v>0</v>
      </c>
    </row>
    <row r="228" hidden="1" outlineLevel="1">
      <c r="A228" s="200" t="s">
        <v>764</v>
      </c>
      <c r="B228" s="309"/>
      <c r="C228" s="309"/>
      <c r="D228" s="309"/>
      <c r="E228" s="309"/>
      <c r="F228" s="309"/>
      <c r="G228" s="309"/>
      <c r="H228" s="309"/>
      <c r="I228" s="309"/>
      <c r="J228" s="309"/>
      <c r="K228" s="309"/>
      <c r="L228" s="309"/>
      <c r="M228" s="309"/>
      <c r="N228" s="309"/>
      <c r="O228" s="309"/>
      <c r="P228" s="309"/>
      <c r="Q228" s="309"/>
      <c r="R228" s="309"/>
      <c r="S228" s="309"/>
      <c r="T228" s="309"/>
      <c r="U228" s="309"/>
      <c r="V228" s="309"/>
      <c r="W228" s="309"/>
      <c r="X228" s="309"/>
      <c r="Y228" s="309"/>
      <c r="Z228" s="309"/>
      <c r="AA228" s="309"/>
      <c r="AB228" s="309"/>
      <c r="AC228" s="309"/>
      <c r="AD228" s="309"/>
      <c r="AE228" s="309"/>
      <c r="AF228" s="309"/>
      <c r="AG228" s="125">
        <f t="shared" si="86"/>
        <v>0</v>
      </c>
    </row>
    <row r="229" hidden="1" outlineLevel="1">
      <c r="A229" s="200" t="s">
        <v>765</v>
      </c>
      <c r="B229" s="309"/>
      <c r="C229" s="309"/>
      <c r="D229" s="309"/>
      <c r="E229" s="309"/>
      <c r="F229" s="309"/>
      <c r="G229" s="309"/>
      <c r="H229" s="309"/>
      <c r="I229" s="309"/>
      <c r="J229" s="309"/>
      <c r="K229" s="309"/>
      <c r="L229" s="309"/>
      <c r="M229" s="309"/>
      <c r="N229" s="309"/>
      <c r="O229" s="309"/>
      <c r="P229" s="309"/>
      <c r="Q229" s="309"/>
      <c r="R229" s="309"/>
      <c r="S229" s="309"/>
      <c r="T229" s="309"/>
      <c r="U229" s="309"/>
      <c r="V229" s="309"/>
      <c r="W229" s="309"/>
      <c r="X229" s="309"/>
      <c r="Y229" s="309"/>
      <c r="Z229" s="309"/>
      <c r="AA229" s="309"/>
      <c r="AB229" s="309"/>
      <c r="AC229" s="309"/>
      <c r="AD229" s="309"/>
      <c r="AE229" s="309"/>
      <c r="AF229" s="309"/>
      <c r="AG229" s="125">
        <f t="shared" si="86"/>
        <v>0</v>
      </c>
    </row>
    <row r="230" hidden="1" outlineLevel="1">
      <c r="A230" s="200" t="s">
        <v>766</v>
      </c>
      <c r="B230" s="310"/>
      <c r="C230" s="310"/>
      <c r="D230" s="310"/>
      <c r="E230" s="310"/>
      <c r="F230" s="310"/>
      <c r="G230" s="310"/>
      <c r="H230" s="310"/>
      <c r="I230" s="310"/>
      <c r="J230" s="310"/>
      <c r="K230" s="310"/>
      <c r="L230" s="310"/>
      <c r="M230" s="310"/>
      <c r="N230" s="310"/>
      <c r="O230" s="310"/>
      <c r="P230" s="310"/>
      <c r="Q230" s="310"/>
      <c r="R230" s="310"/>
      <c r="S230" s="310"/>
      <c r="T230" s="310"/>
      <c r="U230" s="310"/>
      <c r="V230" s="310"/>
      <c r="W230" s="310"/>
      <c r="X230" s="310"/>
      <c r="Y230" s="310"/>
      <c r="Z230" s="310"/>
      <c r="AA230" s="310"/>
      <c r="AB230" s="310"/>
      <c r="AC230" s="310"/>
      <c r="AD230" s="310"/>
      <c r="AE230" s="310"/>
      <c r="AF230" s="310"/>
      <c r="AG230" s="125">
        <f t="shared" si="86"/>
        <v>0</v>
      </c>
    </row>
    <row r="231" hidden="1" outlineLevel="1">
      <c r="A231" s="200" t="s">
        <v>767</v>
      </c>
      <c r="B231" s="310"/>
      <c r="C231" s="310"/>
      <c r="D231" s="310"/>
      <c r="E231" s="310"/>
      <c r="F231" s="310"/>
      <c r="G231" s="310"/>
      <c r="H231" s="310"/>
      <c r="I231" s="310"/>
      <c r="J231" s="310"/>
      <c r="K231" s="310"/>
      <c r="L231" s="310"/>
      <c r="M231" s="310"/>
      <c r="N231" s="310"/>
      <c r="O231" s="310"/>
      <c r="P231" s="310"/>
      <c r="Q231" s="310"/>
      <c r="R231" s="310"/>
      <c r="S231" s="310"/>
      <c r="T231" s="310"/>
      <c r="U231" s="310"/>
      <c r="V231" s="310"/>
      <c r="W231" s="310"/>
      <c r="X231" s="310"/>
      <c r="Y231" s="310"/>
      <c r="Z231" s="310"/>
      <c r="AA231" s="310"/>
      <c r="AB231" s="310"/>
      <c r="AC231" s="310"/>
      <c r="AD231" s="310"/>
      <c r="AE231" s="310"/>
      <c r="AF231" s="310"/>
      <c r="AG231" s="125">
        <f t="shared" si="86"/>
        <v>0</v>
      </c>
    </row>
    <row r="232" hidden="1" outlineLevel="1">
      <c r="A232" s="200" t="s">
        <v>731</v>
      </c>
      <c r="B232" s="310"/>
      <c r="C232" s="310"/>
      <c r="D232" s="310"/>
      <c r="E232" s="310"/>
      <c r="F232" s="310"/>
      <c r="G232" s="310"/>
      <c r="H232" s="310"/>
      <c r="I232" s="310"/>
      <c r="J232" s="310"/>
      <c r="K232" s="310"/>
      <c r="L232" s="310"/>
      <c r="M232" s="310"/>
      <c r="N232" s="310"/>
      <c r="O232" s="310"/>
      <c r="P232" s="310"/>
      <c r="Q232" s="310"/>
      <c r="R232" s="310"/>
      <c r="S232" s="310"/>
      <c r="T232" s="310"/>
      <c r="U232" s="310"/>
      <c r="V232" s="310"/>
      <c r="W232" s="310"/>
      <c r="X232" s="310"/>
      <c r="Y232" s="310"/>
      <c r="Z232" s="310"/>
      <c r="AA232" s="310"/>
      <c r="AB232" s="310"/>
      <c r="AC232" s="310"/>
      <c r="AD232" s="310"/>
      <c r="AE232" s="310"/>
      <c r="AF232" s="310"/>
      <c r="AG232" s="125">
        <f t="shared" si="86"/>
        <v>0</v>
      </c>
    </row>
    <row r="233" hidden="1" outlineLevel="1">
      <c r="A233" s="200" t="s">
        <v>732</v>
      </c>
      <c r="B233" s="310"/>
      <c r="C233" s="310"/>
      <c r="D233" s="310"/>
      <c r="E233" s="310"/>
      <c r="F233" s="310"/>
      <c r="G233" s="310"/>
      <c r="H233" s="310"/>
      <c r="I233" s="310"/>
      <c r="J233" s="310"/>
      <c r="K233" s="310"/>
      <c r="L233" s="310"/>
      <c r="M233" s="310"/>
      <c r="N233" s="310"/>
      <c r="O233" s="310"/>
      <c r="P233" s="310"/>
      <c r="Q233" s="310"/>
      <c r="R233" s="310"/>
      <c r="S233" s="310"/>
      <c r="T233" s="310"/>
      <c r="U233" s="310"/>
      <c r="V233" s="310"/>
      <c r="W233" s="310"/>
      <c r="X233" s="310"/>
      <c r="Y233" s="310"/>
      <c r="Z233" s="310"/>
      <c r="AA233" s="310"/>
      <c r="AB233" s="310"/>
      <c r="AC233" s="310"/>
      <c r="AD233" s="310"/>
      <c r="AE233" s="310"/>
      <c r="AF233" s="310"/>
      <c r="AG233" s="125">
        <f t="shared" si="86"/>
        <v>0</v>
      </c>
    </row>
    <row r="234" hidden="1" outlineLevel="1">
      <c r="A234" s="200" t="s">
        <v>733</v>
      </c>
      <c r="B234" s="310"/>
      <c r="C234" s="310"/>
      <c r="D234" s="310"/>
      <c r="E234" s="310"/>
      <c r="F234" s="310"/>
      <c r="G234" s="310"/>
      <c r="H234" s="310"/>
      <c r="I234" s="310"/>
      <c r="J234" s="310"/>
      <c r="K234" s="310"/>
      <c r="L234" s="310"/>
      <c r="M234" s="310"/>
      <c r="N234" s="310"/>
      <c r="O234" s="310"/>
      <c r="P234" s="310"/>
      <c r="Q234" s="310"/>
      <c r="R234" s="310"/>
      <c r="S234" s="310"/>
      <c r="T234" s="310"/>
      <c r="U234" s="310"/>
      <c r="V234" s="310"/>
      <c r="W234" s="310"/>
      <c r="X234" s="310"/>
      <c r="Y234" s="310"/>
      <c r="Z234" s="310"/>
      <c r="AA234" s="310"/>
      <c r="AB234" s="310"/>
      <c r="AC234" s="310"/>
      <c r="AD234" s="310"/>
      <c r="AE234" s="310"/>
      <c r="AF234" s="310"/>
      <c r="AG234" s="125">
        <f t="shared" si="86"/>
        <v>0</v>
      </c>
    </row>
    <row r="235" hidden="1" outlineLevel="1">
      <c r="A235" s="200" t="s">
        <v>734</v>
      </c>
      <c r="B235" s="310"/>
      <c r="C235" s="310"/>
      <c r="D235" s="310"/>
      <c r="E235" s="310"/>
      <c r="F235" s="310"/>
      <c r="G235" s="310"/>
      <c r="H235" s="310"/>
      <c r="I235" s="310"/>
      <c r="J235" s="310"/>
      <c r="K235" s="310"/>
      <c r="L235" s="310"/>
      <c r="M235" s="310"/>
      <c r="N235" s="310"/>
      <c r="O235" s="310"/>
      <c r="P235" s="310"/>
      <c r="Q235" s="310"/>
      <c r="R235" s="310"/>
      <c r="S235" s="310"/>
      <c r="T235" s="310"/>
      <c r="U235" s="310"/>
      <c r="V235" s="310"/>
      <c r="W235" s="310"/>
      <c r="X235" s="310"/>
      <c r="Y235" s="310"/>
      <c r="Z235" s="310"/>
      <c r="AA235" s="310"/>
      <c r="AB235" s="310"/>
      <c r="AC235" s="310"/>
      <c r="AD235" s="310"/>
      <c r="AE235" s="310"/>
      <c r="AF235" s="310"/>
      <c r="AG235" s="125">
        <f t="shared" si="86"/>
        <v>0</v>
      </c>
    </row>
    <row r="236">
      <c r="A236" s="205" t="s">
        <v>334</v>
      </c>
      <c r="B236" s="212">
        <f t="shared" ref="B236:AF236" si="87">B215+B226+B216+B227+B221+B232+B222+B233</f>
        <v>11035.09</v>
      </c>
      <c r="C236" s="212">
        <f t="shared" si="87"/>
        <v>10142.44</v>
      </c>
      <c r="D236" s="212">
        <f t="shared" si="87"/>
        <v>7967.02</v>
      </c>
      <c r="E236" s="212">
        <f t="shared" si="87"/>
        <v>4721.63</v>
      </c>
      <c r="F236" s="212">
        <f t="shared" si="87"/>
        <v>8021.92</v>
      </c>
      <c r="G236" s="212">
        <f t="shared" si="87"/>
        <v>5022.17</v>
      </c>
      <c r="H236" s="212">
        <f t="shared" si="87"/>
        <v>8120.01</v>
      </c>
      <c r="I236" s="212">
        <f t="shared" si="87"/>
        <v>7048.68</v>
      </c>
      <c r="J236" s="212">
        <f t="shared" si="87"/>
        <v>7877.67</v>
      </c>
      <c r="K236" s="212">
        <f t="shared" si="87"/>
        <v>6827.76</v>
      </c>
      <c r="L236" s="212">
        <f t="shared" si="87"/>
        <v>6489.68</v>
      </c>
      <c r="M236" s="212">
        <f t="shared" si="87"/>
        <v>5541.9</v>
      </c>
      <c r="N236" s="212">
        <f t="shared" si="87"/>
        <v>3807.01</v>
      </c>
      <c r="O236" s="212">
        <f t="shared" si="87"/>
        <v>3624.56</v>
      </c>
      <c r="P236" s="212">
        <f t="shared" si="87"/>
        <v>3019.39</v>
      </c>
      <c r="Q236" s="212">
        <f t="shared" si="87"/>
        <v>2380.47</v>
      </c>
      <c r="R236" s="212">
        <f t="shared" si="87"/>
        <v>1898.39</v>
      </c>
      <c r="S236" s="212">
        <f t="shared" si="87"/>
        <v>1736.36</v>
      </c>
      <c r="T236" s="212">
        <f t="shared" si="87"/>
        <v>2133.44</v>
      </c>
      <c r="U236" s="212">
        <f t="shared" si="87"/>
        <v>1923.43</v>
      </c>
      <c r="V236" s="212">
        <f t="shared" si="87"/>
        <v>1703.29</v>
      </c>
      <c r="W236" s="212">
        <f t="shared" si="87"/>
        <v>3434.74</v>
      </c>
      <c r="X236" s="212">
        <f t="shared" si="87"/>
        <v>3131.43</v>
      </c>
      <c r="Y236" s="212">
        <f t="shared" si="87"/>
        <v>2679.22</v>
      </c>
      <c r="Z236" s="212">
        <f t="shared" si="87"/>
        <v>2042.38</v>
      </c>
      <c r="AA236" s="212">
        <f t="shared" si="87"/>
        <v>5068.73</v>
      </c>
      <c r="AB236" s="212">
        <f t="shared" si="87"/>
        <v>3641.64</v>
      </c>
      <c r="AC236" s="212">
        <f t="shared" si="87"/>
        <v>7583.1</v>
      </c>
      <c r="AD236" s="212">
        <f t="shared" si="87"/>
        <v>4822.7</v>
      </c>
      <c r="AE236" s="212">
        <f t="shared" si="87"/>
        <v>6630.83</v>
      </c>
      <c r="AF236" s="212">
        <f t="shared" si="87"/>
        <v>6138.55</v>
      </c>
      <c r="AG236" s="125">
        <f t="shared" si="86"/>
        <v>156215.63</v>
      </c>
    </row>
    <row r="237">
      <c r="A237" s="205" t="s">
        <v>335</v>
      </c>
      <c r="B237" s="212">
        <f t="shared" ref="B237:AF237" si="88">B217+B228+B218+B229+B223+B234+B224+B235</f>
        <v>2305.51</v>
      </c>
      <c r="C237" s="212">
        <f t="shared" si="88"/>
        <v>2266.46</v>
      </c>
      <c r="D237" s="212">
        <f t="shared" si="88"/>
        <v>5289.18</v>
      </c>
      <c r="E237" s="212">
        <f t="shared" si="88"/>
        <v>13232.4</v>
      </c>
      <c r="F237" s="212">
        <f t="shared" si="88"/>
        <v>10096.75</v>
      </c>
      <c r="G237" s="212">
        <f t="shared" si="88"/>
        <v>9633.86</v>
      </c>
      <c r="H237" s="212">
        <f t="shared" si="88"/>
        <v>7954.62</v>
      </c>
      <c r="I237" s="212">
        <f t="shared" si="88"/>
        <v>11610</v>
      </c>
      <c r="J237" s="212">
        <f t="shared" si="88"/>
        <v>8497.07</v>
      </c>
      <c r="K237" s="212">
        <f t="shared" si="88"/>
        <v>9080.29</v>
      </c>
      <c r="L237" s="212">
        <f t="shared" si="88"/>
        <v>20151.96</v>
      </c>
      <c r="M237" s="212">
        <f t="shared" si="88"/>
        <v>16732.41</v>
      </c>
      <c r="N237" s="212">
        <f t="shared" si="88"/>
        <v>10017.23</v>
      </c>
      <c r="O237" s="212">
        <f t="shared" si="88"/>
        <v>12922.6</v>
      </c>
      <c r="P237" s="212">
        <f t="shared" si="88"/>
        <v>9432.57</v>
      </c>
      <c r="Q237" s="212">
        <f t="shared" si="88"/>
        <v>7634.6</v>
      </c>
      <c r="R237" s="212">
        <f t="shared" si="88"/>
        <v>13313.51</v>
      </c>
      <c r="S237" s="212">
        <f t="shared" si="88"/>
        <v>19805.27</v>
      </c>
      <c r="T237" s="212">
        <f t="shared" si="88"/>
        <v>17455.11</v>
      </c>
      <c r="U237" s="212">
        <f t="shared" si="88"/>
        <v>16984.86</v>
      </c>
      <c r="V237" s="212">
        <f t="shared" si="88"/>
        <v>19061.51</v>
      </c>
      <c r="W237" s="212">
        <f t="shared" si="88"/>
        <v>18189.16</v>
      </c>
      <c r="X237" s="212">
        <f t="shared" si="88"/>
        <v>26142.13</v>
      </c>
      <c r="Y237" s="212">
        <f t="shared" si="88"/>
        <v>24587.09</v>
      </c>
      <c r="Z237" s="212">
        <f t="shared" si="88"/>
        <v>24863.97</v>
      </c>
      <c r="AA237" s="212">
        <f t="shared" si="88"/>
        <v>28484.19</v>
      </c>
      <c r="AB237" s="212">
        <f t="shared" si="88"/>
        <v>22455.28</v>
      </c>
      <c r="AC237" s="212">
        <f t="shared" si="88"/>
        <v>25477.32</v>
      </c>
      <c r="AD237" s="212">
        <f t="shared" si="88"/>
        <v>23394.19</v>
      </c>
      <c r="AE237" s="212">
        <f t="shared" si="88"/>
        <v>25275.92</v>
      </c>
      <c r="AF237" s="212">
        <f t="shared" si="88"/>
        <v>22305.98</v>
      </c>
      <c r="AG237" s="125">
        <f t="shared" si="86"/>
        <v>484653</v>
      </c>
    </row>
    <row r="238" ht="16.5" customHeight="1">
      <c r="A238" s="127"/>
      <c r="B238" s="213"/>
      <c r="C238" s="213"/>
      <c r="D238" s="213"/>
      <c r="E238" s="213"/>
      <c r="F238" s="213"/>
      <c r="G238" s="213"/>
      <c r="H238" s="213"/>
      <c r="I238" s="213"/>
      <c r="J238" s="213"/>
      <c r="K238" s="213"/>
      <c r="L238" s="213"/>
      <c r="M238" s="213"/>
      <c r="N238" s="213"/>
      <c r="O238" s="213"/>
      <c r="P238" s="213"/>
      <c r="Q238" s="213"/>
      <c r="R238" s="213"/>
      <c r="S238" s="213"/>
      <c r="T238" s="213"/>
      <c r="U238" s="213"/>
      <c r="V238" s="213"/>
      <c r="W238" s="213"/>
      <c r="X238" s="213"/>
      <c r="Y238" s="213"/>
      <c r="Z238" s="213"/>
      <c r="AA238" s="213"/>
      <c r="AB238" s="213"/>
      <c r="AC238" s="213"/>
      <c r="AD238" s="213"/>
      <c r="AE238" s="213"/>
      <c r="AF238" s="213"/>
      <c r="AG238" s="209"/>
    </row>
    <row r="239">
      <c r="A239" s="200" t="s">
        <v>336</v>
      </c>
      <c r="B239" s="201"/>
      <c r="C239" s="201"/>
      <c r="D239" s="201"/>
      <c r="E239" s="201"/>
      <c r="F239" s="201"/>
      <c r="G239" s="201"/>
      <c r="H239" s="201"/>
      <c r="I239" s="201"/>
      <c r="J239" s="201"/>
      <c r="K239" s="201"/>
      <c r="L239" s="201"/>
      <c r="M239" s="201"/>
      <c r="N239" s="201"/>
      <c r="O239" s="201"/>
      <c r="P239" s="201"/>
      <c r="Q239" s="201"/>
      <c r="R239" s="201"/>
      <c r="S239" s="201"/>
      <c r="T239" s="201"/>
      <c r="U239" s="201"/>
      <c r="V239" s="201"/>
      <c r="W239" s="201"/>
      <c r="X239" s="201"/>
      <c r="Y239" s="201"/>
      <c r="Z239" s="201"/>
      <c r="AA239" s="201"/>
      <c r="AB239" s="201"/>
      <c r="AC239" s="201"/>
      <c r="AD239" s="201"/>
      <c r="AE239" s="201"/>
      <c r="AF239" s="201"/>
      <c r="AG239" s="209"/>
    </row>
    <row r="240" outlineLevel="1">
      <c r="A240" s="200" t="s">
        <v>337</v>
      </c>
      <c r="B240" s="214">
        <v>710.22</v>
      </c>
      <c r="C240" s="214">
        <v>959.78</v>
      </c>
      <c r="D240" s="214">
        <v>506.83</v>
      </c>
      <c r="E240" s="214">
        <v>786.79</v>
      </c>
      <c r="F240" s="214">
        <v>949.62</v>
      </c>
      <c r="G240" s="214">
        <v>363.13</v>
      </c>
      <c r="H240" s="214">
        <v>357.37</v>
      </c>
      <c r="I240" s="214">
        <v>359.94</v>
      </c>
      <c r="J240" s="214">
        <v>497.42</v>
      </c>
      <c r="K240" s="214">
        <v>490.03</v>
      </c>
      <c r="L240" s="214">
        <v>404.35</v>
      </c>
      <c r="M240" s="214">
        <v>636.28</v>
      </c>
      <c r="N240" s="214">
        <v>415.26</v>
      </c>
      <c r="O240" s="214">
        <v>510.83</v>
      </c>
      <c r="P240" s="214">
        <v>272.73</v>
      </c>
      <c r="Q240" s="214">
        <v>213.59</v>
      </c>
      <c r="R240" s="214">
        <v>169.14</v>
      </c>
      <c r="S240" s="214">
        <v>435.42</v>
      </c>
      <c r="T240" s="214">
        <v>496.36</v>
      </c>
      <c r="U240" s="214">
        <v>328.54</v>
      </c>
      <c r="V240" s="214">
        <v>342.69</v>
      </c>
      <c r="W240" s="214">
        <v>648.08</v>
      </c>
      <c r="X240" s="214">
        <v>1328.93</v>
      </c>
      <c r="Y240" s="214">
        <v>1422.11</v>
      </c>
      <c r="Z240" s="214">
        <v>1354.79</v>
      </c>
      <c r="AA240" s="214">
        <v>1572.76</v>
      </c>
      <c r="AB240" s="214">
        <v>682.5</v>
      </c>
      <c r="AC240" s="214">
        <v>560.27</v>
      </c>
      <c r="AD240" s="214">
        <v>495.79</v>
      </c>
      <c r="AE240" s="214">
        <v>467.41</v>
      </c>
      <c r="AF240" s="214">
        <v>401.39</v>
      </c>
      <c r="AG240" s="125">
        <f t="shared" ref="AG240:AG251" si="89">SUM(B240:AF240)</f>
        <v>19140.35</v>
      </c>
    </row>
    <row r="241" outlineLevel="1">
      <c r="A241" s="200" t="s">
        <v>338</v>
      </c>
      <c r="B241" s="214">
        <v>388.0</v>
      </c>
      <c r="C241" s="214">
        <v>359.69</v>
      </c>
      <c r="D241" s="214">
        <v>276.8</v>
      </c>
      <c r="E241" s="214">
        <v>380.68</v>
      </c>
      <c r="F241" s="214">
        <v>447.39</v>
      </c>
      <c r="G241" s="214">
        <v>223.73</v>
      </c>
      <c r="H241" s="214">
        <v>312.65</v>
      </c>
      <c r="I241" s="214">
        <v>375.5</v>
      </c>
      <c r="J241" s="214">
        <v>225.06</v>
      </c>
      <c r="K241" s="214">
        <v>377.89</v>
      </c>
      <c r="L241" s="214">
        <v>197.37</v>
      </c>
      <c r="M241" s="214">
        <v>380.28</v>
      </c>
      <c r="N241" s="214">
        <v>274.5</v>
      </c>
      <c r="O241" s="214">
        <v>183.77</v>
      </c>
      <c r="P241" s="214">
        <v>96.26</v>
      </c>
      <c r="Q241" s="214">
        <v>246.65</v>
      </c>
      <c r="R241" s="214">
        <v>154.74</v>
      </c>
      <c r="S241" s="214">
        <v>424.36</v>
      </c>
      <c r="T241" s="214">
        <v>237.8</v>
      </c>
      <c r="U241" s="214">
        <v>470.4</v>
      </c>
      <c r="V241" s="214">
        <v>200.18</v>
      </c>
      <c r="W241" s="214">
        <v>292.28</v>
      </c>
      <c r="X241" s="214">
        <v>261.16</v>
      </c>
      <c r="Y241" s="214">
        <v>221.96</v>
      </c>
      <c r="Z241" s="214">
        <v>219.87</v>
      </c>
      <c r="AA241" s="214">
        <v>319.59</v>
      </c>
      <c r="AB241" s="214">
        <v>138.49</v>
      </c>
      <c r="AC241" s="214">
        <v>240.89</v>
      </c>
      <c r="AD241" s="214">
        <v>179.98</v>
      </c>
      <c r="AE241" s="214">
        <v>188.56</v>
      </c>
      <c r="AF241" s="214">
        <v>162.64</v>
      </c>
      <c r="AG241" s="125">
        <f t="shared" si="89"/>
        <v>8459.12</v>
      </c>
    </row>
    <row r="242" outlineLevel="1">
      <c r="A242" s="200" t="s">
        <v>768</v>
      </c>
      <c r="B242" s="214">
        <v>760.78</v>
      </c>
      <c r="C242" s="214">
        <v>211.0</v>
      </c>
      <c r="D242" s="214">
        <v>469.73</v>
      </c>
      <c r="E242" s="214">
        <v>813.82</v>
      </c>
      <c r="F242" s="214">
        <v>759.21</v>
      </c>
      <c r="G242" s="214">
        <v>284.45</v>
      </c>
      <c r="H242" s="214">
        <v>560.79</v>
      </c>
      <c r="I242" s="214">
        <v>292.14</v>
      </c>
      <c r="J242" s="214">
        <v>665.15</v>
      </c>
      <c r="K242" s="214">
        <v>488.84</v>
      </c>
      <c r="L242" s="214">
        <v>658.84</v>
      </c>
      <c r="M242" s="214">
        <v>756.53</v>
      </c>
      <c r="N242" s="214">
        <v>393.6</v>
      </c>
      <c r="O242" s="214">
        <v>644.75</v>
      </c>
      <c r="P242" s="214">
        <v>267.56</v>
      </c>
      <c r="Q242" s="214">
        <v>156.39</v>
      </c>
      <c r="R242" s="214">
        <v>209.82</v>
      </c>
      <c r="S242" s="214">
        <v>496.21</v>
      </c>
      <c r="T242" s="214">
        <v>400.24</v>
      </c>
      <c r="U242" s="214">
        <v>642.89</v>
      </c>
      <c r="V242" s="214">
        <v>117.01</v>
      </c>
      <c r="W242" s="214">
        <v>651.17</v>
      </c>
      <c r="X242" s="214">
        <v>1261.37</v>
      </c>
      <c r="Y242" s="214">
        <v>1711.24</v>
      </c>
      <c r="Z242" s="214">
        <v>1855.84</v>
      </c>
      <c r="AA242" s="214">
        <v>2111.15</v>
      </c>
      <c r="AB242" s="214">
        <v>864.51</v>
      </c>
      <c r="AC242" s="214">
        <v>576.83</v>
      </c>
      <c r="AD242" s="214">
        <v>407.93</v>
      </c>
      <c r="AE242" s="214">
        <v>377.97</v>
      </c>
      <c r="AF242" s="214">
        <v>124.88</v>
      </c>
      <c r="AG242" s="125">
        <f t="shared" si="89"/>
        <v>19992.64</v>
      </c>
    </row>
    <row r="243" outlineLevel="1">
      <c r="A243" s="200" t="s">
        <v>769</v>
      </c>
      <c r="B243" s="214">
        <v>81.64</v>
      </c>
      <c r="C243" s="214">
        <v>39.0</v>
      </c>
      <c r="D243" s="214">
        <v>30.24</v>
      </c>
      <c r="E243" s="214">
        <v>318.62</v>
      </c>
      <c r="F243" s="214">
        <v>164.93</v>
      </c>
      <c r="G243" s="214">
        <v>83.46</v>
      </c>
      <c r="H243" s="214">
        <v>0.0</v>
      </c>
      <c r="I243" s="214">
        <v>41.34</v>
      </c>
      <c r="J243" s="214">
        <v>0.0</v>
      </c>
      <c r="K243" s="214">
        <v>115.43</v>
      </c>
      <c r="L243" s="214">
        <v>0.0</v>
      </c>
      <c r="M243" s="214">
        <v>156.82</v>
      </c>
      <c r="N243" s="214">
        <v>73.61</v>
      </c>
      <c r="O243" s="214">
        <v>81.12</v>
      </c>
      <c r="P243" s="214">
        <v>115.05</v>
      </c>
      <c r="Q243" s="214">
        <v>41.58</v>
      </c>
      <c r="R243" s="214">
        <v>75.78</v>
      </c>
      <c r="S243" s="214">
        <v>28.81</v>
      </c>
      <c r="T243" s="214">
        <v>74.04</v>
      </c>
      <c r="U243" s="214">
        <v>72.54</v>
      </c>
      <c r="V243" s="214">
        <v>125.39</v>
      </c>
      <c r="W243" s="214">
        <v>201.61</v>
      </c>
      <c r="X243" s="214">
        <v>206.02</v>
      </c>
      <c r="Y243" s="214">
        <v>41.58</v>
      </c>
      <c r="Z243" s="214">
        <v>199.61</v>
      </c>
      <c r="AA243" s="214">
        <v>200.18</v>
      </c>
      <c r="AB243" s="214">
        <v>117.01</v>
      </c>
      <c r="AC243" s="214">
        <v>82.61</v>
      </c>
      <c r="AD243" s="214">
        <v>74.41</v>
      </c>
      <c r="AE243" s="214">
        <v>117.16</v>
      </c>
      <c r="AF243" s="214">
        <v>122.56</v>
      </c>
      <c r="AG243" s="125">
        <f t="shared" si="89"/>
        <v>3082.15</v>
      </c>
    </row>
    <row r="244" outlineLevel="1">
      <c r="A244" s="200" t="s">
        <v>770</v>
      </c>
      <c r="B244" s="214">
        <v>5715.86</v>
      </c>
      <c r="C244" s="214">
        <v>4544.46</v>
      </c>
      <c r="D244" s="214">
        <v>3546.57</v>
      </c>
      <c r="E244" s="214">
        <v>2189.57</v>
      </c>
      <c r="F244" s="214">
        <v>3422.68</v>
      </c>
      <c r="G244" s="214">
        <v>2713.82</v>
      </c>
      <c r="H244" s="214">
        <v>1913.73</v>
      </c>
      <c r="I244" s="214">
        <v>1854.5</v>
      </c>
      <c r="J244" s="214">
        <v>2937.08</v>
      </c>
      <c r="K244" s="214">
        <v>2055.92</v>
      </c>
      <c r="L244" s="214">
        <v>2178.08</v>
      </c>
      <c r="M244" s="214">
        <v>2995.95</v>
      </c>
      <c r="N244" s="214">
        <v>1479.42</v>
      </c>
      <c r="O244" s="214">
        <v>1779.28</v>
      </c>
      <c r="P244" s="214">
        <v>922.2</v>
      </c>
      <c r="Q244" s="214">
        <v>1057.6</v>
      </c>
      <c r="R244" s="214">
        <v>1320.98</v>
      </c>
      <c r="S244" s="214">
        <v>1708.85</v>
      </c>
      <c r="T244" s="214">
        <v>1829.95</v>
      </c>
      <c r="U244" s="214">
        <v>911.8</v>
      </c>
      <c r="V244" s="214">
        <v>1061.14</v>
      </c>
      <c r="W244" s="214">
        <v>1139.5</v>
      </c>
      <c r="X244" s="214">
        <v>595.35</v>
      </c>
      <c r="Y244" s="214">
        <v>1015.54</v>
      </c>
      <c r="Z244" s="214">
        <v>1765.05</v>
      </c>
      <c r="AA244" s="214">
        <v>1747.31</v>
      </c>
      <c r="AB244" s="214">
        <v>1080.57</v>
      </c>
      <c r="AC244" s="214">
        <v>1401.38</v>
      </c>
      <c r="AD244" s="214">
        <v>1539.51</v>
      </c>
      <c r="AE244" s="214">
        <v>1089.68</v>
      </c>
      <c r="AF244" s="214">
        <v>1023.77</v>
      </c>
      <c r="AG244" s="125">
        <f t="shared" si="89"/>
        <v>60537.1</v>
      </c>
    </row>
    <row r="245" outlineLevel="1">
      <c r="A245" s="200" t="s">
        <v>771</v>
      </c>
      <c r="B245" s="214">
        <v>169.06</v>
      </c>
      <c r="C245" s="214">
        <v>85.32</v>
      </c>
      <c r="D245" s="214">
        <v>86.51</v>
      </c>
      <c r="E245" s="214">
        <v>315.17</v>
      </c>
      <c r="F245" s="214">
        <v>0.0</v>
      </c>
      <c r="G245" s="214">
        <v>84.53</v>
      </c>
      <c r="H245" s="214">
        <v>83.1</v>
      </c>
      <c r="I245" s="214">
        <v>0.0</v>
      </c>
      <c r="J245" s="214">
        <v>0.0</v>
      </c>
      <c r="K245" s="214">
        <v>60.41</v>
      </c>
      <c r="L245" s="214">
        <v>223.05</v>
      </c>
      <c r="M245" s="214">
        <v>154.13</v>
      </c>
      <c r="N245" s="214">
        <v>0.0</v>
      </c>
      <c r="O245" s="214">
        <v>0.0</v>
      </c>
      <c r="P245" s="214">
        <v>83.94</v>
      </c>
      <c r="Q245" s="214">
        <v>79.0</v>
      </c>
      <c r="R245" s="214">
        <v>143.11</v>
      </c>
      <c r="S245" s="214">
        <v>89.27</v>
      </c>
      <c r="T245" s="214">
        <v>167.68</v>
      </c>
      <c r="U245" s="214">
        <v>0.0</v>
      </c>
      <c r="V245" s="214">
        <v>86.91</v>
      </c>
      <c r="W245" s="214">
        <v>85.32</v>
      </c>
      <c r="X245" s="214">
        <v>142.09</v>
      </c>
      <c r="Y245" s="214">
        <v>86.51</v>
      </c>
      <c r="Z245" s="214">
        <v>141.08</v>
      </c>
      <c r="AA245" s="214">
        <v>169.46</v>
      </c>
      <c r="AB245" s="214">
        <v>106.01</v>
      </c>
      <c r="AC245" s="214">
        <v>126.41</v>
      </c>
      <c r="AD245" s="214">
        <v>109.09</v>
      </c>
      <c r="AE245" s="214">
        <v>59.0</v>
      </c>
      <c r="AF245" s="214">
        <v>0.0</v>
      </c>
      <c r="AG245" s="125">
        <f t="shared" si="89"/>
        <v>2936.16</v>
      </c>
    </row>
    <row r="246" outlineLevel="1">
      <c r="A246" s="200" t="s">
        <v>772</v>
      </c>
      <c r="B246" s="214">
        <v>2782.38</v>
      </c>
      <c r="C246" s="214">
        <v>2140.57</v>
      </c>
      <c r="D246" s="214">
        <v>2421.78</v>
      </c>
      <c r="E246" s="214">
        <v>2433.76</v>
      </c>
      <c r="F246" s="214">
        <v>3092.11</v>
      </c>
      <c r="G246" s="214">
        <v>1718.65</v>
      </c>
      <c r="H246" s="214">
        <v>1927.52</v>
      </c>
      <c r="I246" s="214">
        <v>2081.62</v>
      </c>
      <c r="J246" s="214">
        <v>2198.47</v>
      </c>
      <c r="K246" s="214">
        <v>2104.25</v>
      </c>
      <c r="L246" s="214">
        <v>1502.82</v>
      </c>
      <c r="M246" s="214">
        <v>2294.69</v>
      </c>
      <c r="N246" s="214">
        <v>1439.57</v>
      </c>
      <c r="O246" s="214">
        <v>1552.47</v>
      </c>
      <c r="P246" s="214">
        <v>801.45</v>
      </c>
      <c r="Q246" s="214">
        <v>1067.38</v>
      </c>
      <c r="R246" s="214">
        <v>902.5</v>
      </c>
      <c r="S246" s="214">
        <v>1544.74</v>
      </c>
      <c r="T246" s="214">
        <v>1741.2</v>
      </c>
      <c r="U246" s="214">
        <v>1583.39</v>
      </c>
      <c r="V246" s="214">
        <v>1042.35</v>
      </c>
      <c r="W246" s="214">
        <v>1625.15</v>
      </c>
      <c r="X246" s="214">
        <v>2148.56</v>
      </c>
      <c r="Y246" s="214">
        <v>2348.53</v>
      </c>
      <c r="Z246" s="214">
        <v>2927.29</v>
      </c>
      <c r="AA246" s="214">
        <v>3462.57</v>
      </c>
      <c r="AB246" s="214">
        <v>1758.25</v>
      </c>
      <c r="AC246" s="214">
        <v>1099.07</v>
      </c>
      <c r="AD246" s="214">
        <v>1653.87</v>
      </c>
      <c r="AE246" s="214">
        <v>987.87</v>
      </c>
      <c r="AF246" s="214">
        <v>948.33</v>
      </c>
      <c r="AG246" s="125">
        <f t="shared" si="89"/>
        <v>57333.16</v>
      </c>
    </row>
    <row r="247" outlineLevel="1">
      <c r="A247" s="200" t="s">
        <v>773</v>
      </c>
      <c r="B247" s="214">
        <v>485.82</v>
      </c>
      <c r="C247" s="214">
        <v>309.6</v>
      </c>
      <c r="D247" s="214">
        <v>388.81</v>
      </c>
      <c r="E247" s="214">
        <v>503.22</v>
      </c>
      <c r="F247" s="214">
        <v>300.72</v>
      </c>
      <c r="G247" s="214">
        <v>184.11</v>
      </c>
      <c r="H247" s="214">
        <v>245.74</v>
      </c>
      <c r="I247" s="214">
        <v>277.62</v>
      </c>
      <c r="J247" s="214">
        <v>185.91</v>
      </c>
      <c r="K247" s="214">
        <v>425.74</v>
      </c>
      <c r="L247" s="214">
        <v>333.52</v>
      </c>
      <c r="M247" s="214">
        <v>579.05</v>
      </c>
      <c r="N247" s="214">
        <v>193.8</v>
      </c>
      <c r="O247" s="214">
        <v>301.29</v>
      </c>
      <c r="P247" s="214">
        <v>236.52</v>
      </c>
      <c r="Q247" s="214">
        <v>209.69</v>
      </c>
      <c r="R247" s="214">
        <v>209.41</v>
      </c>
      <c r="S247" s="214">
        <v>329.58</v>
      </c>
      <c r="T247" s="214">
        <v>279.6</v>
      </c>
      <c r="U247" s="214">
        <v>85.06</v>
      </c>
      <c r="V247" s="214">
        <v>275.6</v>
      </c>
      <c r="W247" s="214">
        <v>305.78</v>
      </c>
      <c r="X247" s="214">
        <v>249.84</v>
      </c>
      <c r="Y247" s="214">
        <v>248.46</v>
      </c>
      <c r="Z247" s="214">
        <v>211.13</v>
      </c>
      <c r="AA247" s="214">
        <v>365.23</v>
      </c>
      <c r="AB247" s="214">
        <v>184.68</v>
      </c>
      <c r="AC247" s="214">
        <v>397.14</v>
      </c>
      <c r="AD247" s="214">
        <v>154.9</v>
      </c>
      <c r="AE247" s="214">
        <v>338.23</v>
      </c>
      <c r="AF247" s="214">
        <v>308.94</v>
      </c>
      <c r="AG247" s="125">
        <f t="shared" si="89"/>
        <v>9104.74</v>
      </c>
    </row>
    <row r="248" outlineLevel="1">
      <c r="A248" s="200" t="s">
        <v>774</v>
      </c>
      <c r="B248" s="311">
        <v>247.87</v>
      </c>
      <c r="C248" s="311">
        <v>82.95</v>
      </c>
      <c r="D248" s="311">
        <v>85.16</v>
      </c>
      <c r="E248" s="311">
        <v>142.77</v>
      </c>
      <c r="F248" s="311">
        <v>0.0</v>
      </c>
      <c r="G248" s="311">
        <v>68.49</v>
      </c>
      <c r="H248" s="311">
        <v>0.0</v>
      </c>
      <c r="I248" s="311">
        <v>85.32</v>
      </c>
      <c r="J248" s="311">
        <v>87.14</v>
      </c>
      <c r="K248" s="311">
        <v>0.0</v>
      </c>
      <c r="L248" s="311">
        <v>79.0</v>
      </c>
      <c r="M248" s="311">
        <v>170.79</v>
      </c>
      <c r="N248" s="311">
        <v>83.74</v>
      </c>
      <c r="O248" s="311">
        <v>79.0</v>
      </c>
      <c r="P248" s="311">
        <v>0.0</v>
      </c>
      <c r="Q248" s="311">
        <v>0.0</v>
      </c>
      <c r="R248" s="311">
        <v>86.02</v>
      </c>
      <c r="S248" s="311">
        <v>0.0</v>
      </c>
      <c r="T248" s="311">
        <v>68.1</v>
      </c>
      <c r="U248" s="311">
        <v>0.0</v>
      </c>
      <c r="V248" s="311">
        <v>0.0</v>
      </c>
      <c r="W248" s="311">
        <v>0.0</v>
      </c>
      <c r="X248" s="311">
        <v>144.9</v>
      </c>
      <c r="Y248" s="311">
        <v>0.0</v>
      </c>
      <c r="Z248" s="311">
        <v>0.0</v>
      </c>
      <c r="AA248" s="311">
        <v>0.0</v>
      </c>
      <c r="AB248" s="311">
        <v>86.41</v>
      </c>
      <c r="AC248" s="311">
        <v>84.93</v>
      </c>
      <c r="AD248" s="311">
        <v>0.0</v>
      </c>
      <c r="AE248" s="311">
        <v>83.74</v>
      </c>
      <c r="AF248" s="311">
        <v>0.0</v>
      </c>
      <c r="AG248" s="125">
        <f t="shared" si="89"/>
        <v>1766.33</v>
      </c>
    </row>
    <row r="249" outlineLevel="1">
      <c r="A249" s="200" t="s">
        <v>775</v>
      </c>
      <c r="B249" s="311">
        <v>0.0</v>
      </c>
      <c r="C249" s="311">
        <v>0.0</v>
      </c>
      <c r="D249" s="311">
        <v>0.0</v>
      </c>
      <c r="E249" s="311">
        <v>0.0</v>
      </c>
      <c r="F249" s="311">
        <v>0.0</v>
      </c>
      <c r="G249" s="311">
        <v>0.0</v>
      </c>
      <c r="H249" s="311">
        <v>0.0</v>
      </c>
      <c r="I249" s="311">
        <v>0.0</v>
      </c>
      <c r="J249" s="311">
        <v>0.0</v>
      </c>
      <c r="K249" s="311">
        <v>0.0</v>
      </c>
      <c r="L249" s="311">
        <v>0.0</v>
      </c>
      <c r="M249" s="311">
        <v>0.0</v>
      </c>
      <c r="N249" s="311">
        <v>0.0</v>
      </c>
      <c r="O249" s="311">
        <v>0.0</v>
      </c>
      <c r="P249" s="311">
        <v>0.0</v>
      </c>
      <c r="Q249" s="311">
        <v>0.0</v>
      </c>
      <c r="R249" s="311">
        <v>0.0</v>
      </c>
      <c r="S249" s="311">
        <v>0.0</v>
      </c>
      <c r="T249" s="311">
        <v>0.0</v>
      </c>
      <c r="U249" s="311">
        <v>0.0</v>
      </c>
      <c r="V249" s="311">
        <v>0.0</v>
      </c>
      <c r="W249" s="311">
        <v>0.0</v>
      </c>
      <c r="X249" s="311">
        <v>0.0</v>
      </c>
      <c r="Y249" s="311">
        <v>0.0</v>
      </c>
      <c r="Z249" s="311">
        <v>0.0</v>
      </c>
      <c r="AA249" s="311">
        <v>0.0</v>
      </c>
      <c r="AB249" s="311">
        <v>0.0</v>
      </c>
      <c r="AC249" s="311">
        <v>0.0</v>
      </c>
      <c r="AD249" s="311">
        <v>0.0</v>
      </c>
      <c r="AE249" s="311">
        <v>0.0</v>
      </c>
      <c r="AF249" s="311">
        <v>0.0</v>
      </c>
      <c r="AG249" s="125">
        <f t="shared" si="89"/>
        <v>0</v>
      </c>
    </row>
    <row r="250" outlineLevel="1">
      <c r="A250" s="200" t="s">
        <v>233</v>
      </c>
      <c r="B250" s="311">
        <v>926.88</v>
      </c>
      <c r="C250" s="311">
        <v>324.07</v>
      </c>
      <c r="D250" s="311">
        <v>766.42</v>
      </c>
      <c r="E250" s="311">
        <v>469.35</v>
      </c>
      <c r="F250" s="311">
        <v>487.61</v>
      </c>
      <c r="G250" s="311">
        <v>318.86</v>
      </c>
      <c r="H250" s="311">
        <v>630.65</v>
      </c>
      <c r="I250" s="311">
        <v>163.53</v>
      </c>
      <c r="J250" s="311">
        <v>462.07</v>
      </c>
      <c r="K250" s="311">
        <v>968.4</v>
      </c>
      <c r="L250" s="311">
        <v>627.33</v>
      </c>
      <c r="M250" s="311">
        <v>532.52</v>
      </c>
      <c r="N250" s="311">
        <v>161.11</v>
      </c>
      <c r="O250" s="311">
        <v>253.9</v>
      </c>
      <c r="P250" s="311">
        <v>159.43</v>
      </c>
      <c r="Q250" s="311">
        <v>102.9</v>
      </c>
      <c r="R250" s="311">
        <v>235.07</v>
      </c>
      <c r="S250" s="311">
        <v>390.06</v>
      </c>
      <c r="T250" s="311">
        <v>438.06</v>
      </c>
      <c r="U250" s="311">
        <v>127.54</v>
      </c>
      <c r="V250" s="311">
        <v>444.48</v>
      </c>
      <c r="W250" s="311">
        <v>160.92</v>
      </c>
      <c r="X250" s="311">
        <v>211.04</v>
      </c>
      <c r="Y250" s="311">
        <v>693.52</v>
      </c>
      <c r="Z250" s="311">
        <v>125.16</v>
      </c>
      <c r="AA250" s="311">
        <v>548.69</v>
      </c>
      <c r="AB250" s="311">
        <v>725.5</v>
      </c>
      <c r="AC250" s="311">
        <v>579.9</v>
      </c>
      <c r="AD250" s="311">
        <v>189.66</v>
      </c>
      <c r="AE250" s="311">
        <v>400.81</v>
      </c>
      <c r="AF250" s="311">
        <v>136.74</v>
      </c>
      <c r="AG250" s="125">
        <f t="shared" si="89"/>
        <v>12762.18</v>
      </c>
    </row>
    <row r="251">
      <c r="A251" s="205" t="s">
        <v>234</v>
      </c>
      <c r="B251" s="212">
        <f t="shared" ref="B251:AF251" si="90">SUM(B240:B250)</f>
        <v>12268.51</v>
      </c>
      <c r="C251" s="212">
        <f t="shared" si="90"/>
        <v>9056.44</v>
      </c>
      <c r="D251" s="212">
        <f t="shared" si="90"/>
        <v>8578.85</v>
      </c>
      <c r="E251" s="212">
        <f t="shared" si="90"/>
        <v>8353.75</v>
      </c>
      <c r="F251" s="212">
        <f t="shared" si="90"/>
        <v>9624.27</v>
      </c>
      <c r="G251" s="212">
        <f t="shared" si="90"/>
        <v>6043.23</v>
      </c>
      <c r="H251" s="212">
        <f t="shared" si="90"/>
        <v>6031.55</v>
      </c>
      <c r="I251" s="212">
        <f t="shared" si="90"/>
        <v>5531.51</v>
      </c>
      <c r="J251" s="212">
        <f t="shared" si="90"/>
        <v>7258.3</v>
      </c>
      <c r="K251" s="212">
        <f t="shared" si="90"/>
        <v>7086.91</v>
      </c>
      <c r="L251" s="212">
        <f t="shared" si="90"/>
        <v>6204.36</v>
      </c>
      <c r="M251" s="212">
        <f t="shared" si="90"/>
        <v>8657.04</v>
      </c>
      <c r="N251" s="212">
        <f t="shared" si="90"/>
        <v>4514.61</v>
      </c>
      <c r="O251" s="212">
        <f t="shared" si="90"/>
        <v>5386.41</v>
      </c>
      <c r="P251" s="212">
        <f t="shared" si="90"/>
        <v>2955.14</v>
      </c>
      <c r="Q251" s="212">
        <f t="shared" si="90"/>
        <v>3174.78</v>
      </c>
      <c r="R251" s="212">
        <f t="shared" si="90"/>
        <v>3506.57</v>
      </c>
      <c r="S251" s="212">
        <f t="shared" si="90"/>
        <v>5447.3</v>
      </c>
      <c r="T251" s="212">
        <f t="shared" si="90"/>
        <v>5733.03</v>
      </c>
      <c r="U251" s="212">
        <f t="shared" si="90"/>
        <v>4222.16</v>
      </c>
      <c r="V251" s="212">
        <f t="shared" si="90"/>
        <v>3695.75</v>
      </c>
      <c r="W251" s="212">
        <f t="shared" si="90"/>
        <v>5109.81</v>
      </c>
      <c r="X251" s="212">
        <f t="shared" si="90"/>
        <v>6549.26</v>
      </c>
      <c r="Y251" s="212">
        <f t="shared" si="90"/>
        <v>7789.45</v>
      </c>
      <c r="Z251" s="212">
        <f t="shared" si="90"/>
        <v>8799.82</v>
      </c>
      <c r="AA251" s="212">
        <f t="shared" si="90"/>
        <v>10496.94</v>
      </c>
      <c r="AB251" s="212">
        <f t="shared" si="90"/>
        <v>5743.93</v>
      </c>
      <c r="AC251" s="212">
        <f t="shared" si="90"/>
        <v>5149.43</v>
      </c>
      <c r="AD251" s="212">
        <f t="shared" si="90"/>
        <v>4805.14</v>
      </c>
      <c r="AE251" s="212">
        <f t="shared" si="90"/>
        <v>4110.43</v>
      </c>
      <c r="AF251" s="212">
        <f t="shared" si="90"/>
        <v>3229.25</v>
      </c>
      <c r="AG251" s="125">
        <f t="shared" si="89"/>
        <v>195113.93</v>
      </c>
    </row>
    <row r="252">
      <c r="A252" s="127"/>
      <c r="B252" s="213"/>
      <c r="C252" s="213"/>
      <c r="D252" s="213"/>
      <c r="E252" s="213"/>
      <c r="F252" s="213"/>
      <c r="G252" s="213"/>
      <c r="H252" s="213"/>
      <c r="I252" s="213"/>
      <c r="J252" s="213"/>
      <c r="K252" s="213"/>
      <c r="L252" s="213"/>
      <c r="M252" s="213"/>
      <c r="N252" s="213"/>
      <c r="O252" s="213"/>
      <c r="P252" s="213"/>
      <c r="Q252" s="213"/>
      <c r="R252" s="213"/>
      <c r="S252" s="213"/>
      <c r="T252" s="213"/>
      <c r="U252" s="213"/>
      <c r="V252" s="213"/>
      <c r="W252" s="213"/>
      <c r="X252" s="213"/>
      <c r="Y252" s="213"/>
      <c r="Z252" s="213"/>
      <c r="AA252" s="213"/>
      <c r="AB252" s="213"/>
      <c r="AC252" s="213"/>
      <c r="AD252" s="213"/>
      <c r="AE252" s="213"/>
      <c r="AF252" s="213"/>
      <c r="AG252" s="209"/>
    </row>
    <row r="253" collapsed="1">
      <c r="A253" s="200" t="s">
        <v>776</v>
      </c>
      <c r="B253" s="201"/>
      <c r="C253" s="201"/>
      <c r="D253" s="201"/>
      <c r="E253" s="201"/>
      <c r="F253" s="201"/>
      <c r="G253" s="201"/>
      <c r="H253" s="201"/>
      <c r="I253" s="201"/>
      <c r="J253" s="201"/>
      <c r="K253" s="201"/>
      <c r="L253" s="201"/>
      <c r="M253" s="201"/>
      <c r="N253" s="201"/>
      <c r="O253" s="201"/>
      <c r="P253" s="201"/>
      <c r="Q253" s="201"/>
      <c r="R253" s="201"/>
      <c r="S253" s="201"/>
      <c r="T253" s="201"/>
      <c r="U253" s="201"/>
      <c r="V253" s="201"/>
      <c r="W253" s="201"/>
      <c r="X253" s="201"/>
      <c r="Y253" s="201"/>
      <c r="Z253" s="201"/>
      <c r="AA253" s="201"/>
      <c r="AB253" s="201"/>
      <c r="AC253" s="201"/>
      <c r="AD253" s="201"/>
      <c r="AE253" s="201"/>
      <c r="AF253" s="201"/>
      <c r="AG253" s="209"/>
    </row>
    <row r="254" hidden="1" outlineLevel="1">
      <c r="A254" s="200" t="s">
        <v>337</v>
      </c>
      <c r="B254" s="309"/>
      <c r="C254" s="309"/>
      <c r="D254" s="309"/>
      <c r="E254" s="309"/>
      <c r="F254" s="309"/>
      <c r="G254" s="309"/>
      <c r="H254" s="309"/>
      <c r="I254" s="309"/>
      <c r="J254" s="309"/>
      <c r="K254" s="309"/>
      <c r="L254" s="309"/>
      <c r="M254" s="309"/>
      <c r="N254" s="309"/>
      <c r="O254" s="309"/>
      <c r="P254" s="309"/>
      <c r="Q254" s="309"/>
      <c r="R254" s="309"/>
      <c r="S254" s="309"/>
      <c r="T254" s="309"/>
      <c r="U254" s="309"/>
      <c r="V254" s="309"/>
      <c r="W254" s="309"/>
      <c r="X254" s="309"/>
      <c r="Y254" s="309"/>
      <c r="Z254" s="309"/>
      <c r="AA254" s="309"/>
      <c r="AB254" s="309"/>
      <c r="AC254" s="309"/>
      <c r="AD254" s="309"/>
      <c r="AE254" s="309"/>
      <c r="AF254" s="309"/>
      <c r="AG254" s="125">
        <f t="shared" ref="AG254:AG265" si="91">SUM(B254:AF254)</f>
        <v>0</v>
      </c>
    </row>
    <row r="255" hidden="1" outlineLevel="1">
      <c r="A255" s="200" t="s">
        <v>338</v>
      </c>
      <c r="B255" s="309"/>
      <c r="C255" s="309"/>
      <c r="D255" s="309"/>
      <c r="E255" s="309"/>
      <c r="F255" s="309"/>
      <c r="G255" s="309"/>
      <c r="H255" s="309"/>
      <c r="I255" s="309"/>
      <c r="J255" s="309"/>
      <c r="K255" s="309"/>
      <c r="L255" s="309"/>
      <c r="M255" s="309"/>
      <c r="N255" s="309"/>
      <c r="O255" s="309"/>
      <c r="P255" s="309"/>
      <c r="Q255" s="309"/>
      <c r="R255" s="309"/>
      <c r="S255" s="309"/>
      <c r="T255" s="309"/>
      <c r="U255" s="309"/>
      <c r="V255" s="309"/>
      <c r="W255" s="309"/>
      <c r="X255" s="309"/>
      <c r="Y255" s="309"/>
      <c r="Z255" s="309"/>
      <c r="AA255" s="309"/>
      <c r="AB255" s="309"/>
      <c r="AC255" s="309"/>
      <c r="AD255" s="309"/>
      <c r="AE255" s="309"/>
      <c r="AF255" s="309"/>
      <c r="AG255" s="125">
        <f t="shared" si="91"/>
        <v>0</v>
      </c>
    </row>
    <row r="256" hidden="1" outlineLevel="1">
      <c r="A256" s="200" t="s">
        <v>777</v>
      </c>
      <c r="B256" s="309"/>
      <c r="C256" s="309"/>
      <c r="D256" s="309"/>
      <c r="E256" s="309"/>
      <c r="F256" s="309"/>
      <c r="G256" s="309"/>
      <c r="H256" s="309"/>
      <c r="I256" s="309"/>
      <c r="J256" s="309"/>
      <c r="K256" s="309"/>
      <c r="L256" s="309"/>
      <c r="M256" s="309"/>
      <c r="N256" s="309"/>
      <c r="O256" s="309"/>
      <c r="P256" s="309"/>
      <c r="Q256" s="309"/>
      <c r="R256" s="309"/>
      <c r="S256" s="309"/>
      <c r="T256" s="309"/>
      <c r="U256" s="309"/>
      <c r="V256" s="309"/>
      <c r="W256" s="309"/>
      <c r="X256" s="309"/>
      <c r="Y256" s="309"/>
      <c r="Z256" s="309"/>
      <c r="AA256" s="309"/>
      <c r="AB256" s="309"/>
      <c r="AC256" s="309"/>
      <c r="AD256" s="309"/>
      <c r="AE256" s="309"/>
      <c r="AF256" s="309"/>
      <c r="AG256" s="125">
        <f t="shared" si="91"/>
        <v>0</v>
      </c>
    </row>
    <row r="257" hidden="1" outlineLevel="1">
      <c r="A257" s="200" t="s">
        <v>778</v>
      </c>
      <c r="B257" s="309"/>
      <c r="C257" s="309"/>
      <c r="D257" s="309"/>
      <c r="E257" s="309"/>
      <c r="F257" s="309"/>
      <c r="G257" s="309"/>
      <c r="H257" s="309"/>
      <c r="I257" s="309"/>
      <c r="J257" s="309"/>
      <c r="K257" s="309"/>
      <c r="L257" s="309"/>
      <c r="M257" s="309"/>
      <c r="N257" s="309"/>
      <c r="O257" s="309"/>
      <c r="P257" s="309"/>
      <c r="Q257" s="309"/>
      <c r="R257" s="309"/>
      <c r="S257" s="309"/>
      <c r="T257" s="309"/>
      <c r="U257" s="309"/>
      <c r="V257" s="309"/>
      <c r="W257" s="309"/>
      <c r="X257" s="309"/>
      <c r="Y257" s="309"/>
      <c r="Z257" s="309"/>
      <c r="AA257" s="309"/>
      <c r="AB257" s="309"/>
      <c r="AC257" s="309"/>
      <c r="AD257" s="309"/>
      <c r="AE257" s="309"/>
      <c r="AF257" s="309"/>
      <c r="AG257" s="125">
        <f t="shared" si="91"/>
        <v>0</v>
      </c>
    </row>
    <row r="258" hidden="1" outlineLevel="1">
      <c r="A258" s="200" t="s">
        <v>779</v>
      </c>
      <c r="B258" s="309"/>
      <c r="C258" s="309"/>
      <c r="D258" s="309"/>
      <c r="E258" s="309"/>
      <c r="F258" s="309"/>
      <c r="G258" s="309"/>
      <c r="H258" s="309"/>
      <c r="I258" s="309"/>
      <c r="J258" s="309"/>
      <c r="K258" s="309"/>
      <c r="L258" s="309"/>
      <c r="M258" s="309"/>
      <c r="N258" s="309"/>
      <c r="O258" s="309"/>
      <c r="P258" s="309"/>
      <c r="Q258" s="309"/>
      <c r="R258" s="309"/>
      <c r="S258" s="309"/>
      <c r="T258" s="309"/>
      <c r="U258" s="309"/>
      <c r="V258" s="309"/>
      <c r="W258" s="309"/>
      <c r="X258" s="309"/>
      <c r="Y258" s="309"/>
      <c r="Z258" s="309"/>
      <c r="AA258" s="309"/>
      <c r="AB258" s="309"/>
      <c r="AC258" s="309"/>
      <c r="AD258" s="309"/>
      <c r="AE258" s="309"/>
      <c r="AF258" s="309"/>
      <c r="AG258" s="125">
        <f t="shared" si="91"/>
        <v>0</v>
      </c>
    </row>
    <row r="259" hidden="1" outlineLevel="1">
      <c r="A259" s="200" t="s">
        <v>780</v>
      </c>
      <c r="B259" s="309"/>
      <c r="C259" s="309"/>
      <c r="D259" s="309"/>
      <c r="E259" s="309"/>
      <c r="F259" s="309"/>
      <c r="G259" s="309"/>
      <c r="H259" s="309"/>
      <c r="I259" s="309"/>
      <c r="J259" s="309"/>
      <c r="K259" s="309"/>
      <c r="L259" s="309"/>
      <c r="M259" s="309"/>
      <c r="N259" s="309"/>
      <c r="O259" s="309"/>
      <c r="P259" s="309"/>
      <c r="Q259" s="309"/>
      <c r="R259" s="309"/>
      <c r="S259" s="309"/>
      <c r="T259" s="309"/>
      <c r="U259" s="309"/>
      <c r="V259" s="309"/>
      <c r="W259" s="309"/>
      <c r="X259" s="309"/>
      <c r="Y259" s="309"/>
      <c r="Z259" s="309"/>
      <c r="AA259" s="309"/>
      <c r="AB259" s="309"/>
      <c r="AC259" s="309"/>
      <c r="AD259" s="309"/>
      <c r="AE259" s="309"/>
      <c r="AF259" s="309"/>
      <c r="AG259" s="125">
        <f t="shared" si="91"/>
        <v>0</v>
      </c>
    </row>
    <row r="260" hidden="1" outlineLevel="1">
      <c r="A260" s="200" t="s">
        <v>781</v>
      </c>
      <c r="B260" s="309"/>
      <c r="C260" s="309"/>
      <c r="D260" s="309"/>
      <c r="E260" s="309"/>
      <c r="F260" s="309"/>
      <c r="G260" s="309"/>
      <c r="H260" s="309"/>
      <c r="I260" s="309"/>
      <c r="J260" s="309"/>
      <c r="K260" s="309"/>
      <c r="L260" s="309"/>
      <c r="M260" s="309"/>
      <c r="N260" s="309"/>
      <c r="O260" s="309"/>
      <c r="P260" s="309"/>
      <c r="Q260" s="309"/>
      <c r="R260" s="309"/>
      <c r="S260" s="309"/>
      <c r="T260" s="309"/>
      <c r="U260" s="309"/>
      <c r="V260" s="309"/>
      <c r="W260" s="309"/>
      <c r="X260" s="309"/>
      <c r="Y260" s="309"/>
      <c r="Z260" s="309"/>
      <c r="AA260" s="309"/>
      <c r="AB260" s="309"/>
      <c r="AC260" s="309"/>
      <c r="AD260" s="309"/>
      <c r="AE260" s="309"/>
      <c r="AF260" s="309"/>
      <c r="AG260" s="125">
        <f t="shared" si="91"/>
        <v>0</v>
      </c>
    </row>
    <row r="261" hidden="1" outlineLevel="1">
      <c r="A261" s="200" t="s">
        <v>782</v>
      </c>
      <c r="B261" s="309"/>
      <c r="C261" s="309"/>
      <c r="D261" s="309"/>
      <c r="E261" s="309"/>
      <c r="F261" s="309"/>
      <c r="G261" s="309"/>
      <c r="H261" s="309"/>
      <c r="I261" s="309"/>
      <c r="J261" s="309"/>
      <c r="K261" s="309"/>
      <c r="L261" s="309"/>
      <c r="M261" s="309"/>
      <c r="N261" s="309"/>
      <c r="O261" s="309"/>
      <c r="P261" s="309"/>
      <c r="Q261" s="309"/>
      <c r="R261" s="309"/>
      <c r="S261" s="309"/>
      <c r="T261" s="309"/>
      <c r="U261" s="309"/>
      <c r="V261" s="309"/>
      <c r="W261" s="309"/>
      <c r="X261" s="309"/>
      <c r="Y261" s="309"/>
      <c r="Z261" s="309"/>
      <c r="AA261" s="309"/>
      <c r="AB261" s="309"/>
      <c r="AC261" s="309"/>
      <c r="AD261" s="309"/>
      <c r="AE261" s="309"/>
      <c r="AF261" s="309"/>
      <c r="AG261" s="125">
        <f t="shared" si="91"/>
        <v>0</v>
      </c>
    </row>
    <row r="262" hidden="1" outlineLevel="1">
      <c r="A262" s="200" t="s">
        <v>783</v>
      </c>
      <c r="B262" s="310"/>
      <c r="C262" s="310"/>
      <c r="D262" s="310"/>
      <c r="E262" s="310"/>
      <c r="F262" s="310"/>
      <c r="G262" s="310"/>
      <c r="H262" s="310"/>
      <c r="I262" s="310"/>
      <c r="J262" s="310"/>
      <c r="K262" s="310"/>
      <c r="L262" s="310"/>
      <c r="M262" s="310"/>
      <c r="N262" s="310"/>
      <c r="O262" s="310"/>
      <c r="P262" s="310"/>
      <c r="Q262" s="310"/>
      <c r="R262" s="310"/>
      <c r="S262" s="310"/>
      <c r="T262" s="310"/>
      <c r="U262" s="310"/>
      <c r="V262" s="310"/>
      <c r="W262" s="310"/>
      <c r="X262" s="310"/>
      <c r="Y262" s="310"/>
      <c r="Z262" s="310"/>
      <c r="AA262" s="310"/>
      <c r="AB262" s="310"/>
      <c r="AC262" s="310"/>
      <c r="AD262" s="310"/>
      <c r="AE262" s="310"/>
      <c r="AF262" s="310"/>
      <c r="AG262" s="125">
        <f t="shared" si="91"/>
        <v>0</v>
      </c>
    </row>
    <row r="263" hidden="1" outlineLevel="1">
      <c r="A263" s="200" t="s">
        <v>784</v>
      </c>
      <c r="B263" s="310"/>
      <c r="C263" s="310"/>
      <c r="D263" s="310"/>
      <c r="E263" s="310"/>
      <c r="F263" s="310"/>
      <c r="G263" s="310"/>
      <c r="H263" s="310"/>
      <c r="I263" s="310"/>
      <c r="J263" s="310"/>
      <c r="K263" s="310"/>
      <c r="L263" s="310"/>
      <c r="M263" s="310"/>
      <c r="N263" s="310"/>
      <c r="O263" s="310"/>
      <c r="P263" s="310"/>
      <c r="Q263" s="310"/>
      <c r="R263" s="310"/>
      <c r="S263" s="310"/>
      <c r="T263" s="310"/>
      <c r="U263" s="310"/>
      <c r="V263" s="310"/>
      <c r="W263" s="310"/>
      <c r="X263" s="310"/>
      <c r="Y263" s="310"/>
      <c r="Z263" s="310"/>
      <c r="AA263" s="310"/>
      <c r="AB263" s="310"/>
      <c r="AC263" s="310"/>
      <c r="AD263" s="310"/>
      <c r="AE263" s="310"/>
      <c r="AF263" s="310"/>
      <c r="AG263" s="125">
        <f t="shared" si="91"/>
        <v>0</v>
      </c>
    </row>
    <row r="264" hidden="1" outlineLevel="1">
      <c r="A264" s="200" t="s">
        <v>233</v>
      </c>
      <c r="B264" s="310"/>
      <c r="C264" s="310"/>
      <c r="D264" s="310"/>
      <c r="E264" s="310"/>
      <c r="F264" s="310"/>
      <c r="G264" s="310"/>
      <c r="H264" s="310"/>
      <c r="I264" s="310"/>
      <c r="J264" s="310"/>
      <c r="K264" s="310"/>
      <c r="L264" s="310"/>
      <c r="M264" s="310"/>
      <c r="N264" s="310"/>
      <c r="O264" s="310"/>
      <c r="P264" s="310"/>
      <c r="Q264" s="310"/>
      <c r="R264" s="310"/>
      <c r="S264" s="310"/>
      <c r="T264" s="310"/>
      <c r="U264" s="310"/>
      <c r="V264" s="310"/>
      <c r="W264" s="310"/>
      <c r="X264" s="310"/>
      <c r="Y264" s="310"/>
      <c r="Z264" s="310"/>
      <c r="AA264" s="310"/>
      <c r="AB264" s="310"/>
      <c r="AC264" s="310"/>
      <c r="AD264" s="310"/>
      <c r="AE264" s="310"/>
      <c r="AF264" s="310"/>
      <c r="AG264" s="125">
        <f t="shared" si="91"/>
        <v>0</v>
      </c>
    </row>
    <row r="265">
      <c r="A265" s="205" t="s">
        <v>234</v>
      </c>
      <c r="B265" s="212">
        <f t="shared" ref="B265:AF265" si="92">SUM(B254:B264)</f>
        <v>0</v>
      </c>
      <c r="C265" s="212">
        <f t="shared" si="92"/>
        <v>0</v>
      </c>
      <c r="D265" s="212">
        <f t="shared" si="92"/>
        <v>0</v>
      </c>
      <c r="E265" s="212">
        <f t="shared" si="92"/>
        <v>0</v>
      </c>
      <c r="F265" s="212">
        <f t="shared" si="92"/>
        <v>0</v>
      </c>
      <c r="G265" s="212">
        <f t="shared" si="92"/>
        <v>0</v>
      </c>
      <c r="H265" s="212">
        <f t="shared" si="92"/>
        <v>0</v>
      </c>
      <c r="I265" s="212">
        <f t="shared" si="92"/>
        <v>0</v>
      </c>
      <c r="J265" s="212">
        <f t="shared" si="92"/>
        <v>0</v>
      </c>
      <c r="K265" s="212">
        <f t="shared" si="92"/>
        <v>0</v>
      </c>
      <c r="L265" s="212">
        <f t="shared" si="92"/>
        <v>0</v>
      </c>
      <c r="M265" s="212">
        <f t="shared" si="92"/>
        <v>0</v>
      </c>
      <c r="N265" s="212">
        <f t="shared" si="92"/>
        <v>0</v>
      </c>
      <c r="O265" s="212">
        <f t="shared" si="92"/>
        <v>0</v>
      </c>
      <c r="P265" s="212">
        <f t="shared" si="92"/>
        <v>0</v>
      </c>
      <c r="Q265" s="212">
        <f t="shared" si="92"/>
        <v>0</v>
      </c>
      <c r="R265" s="212">
        <f t="shared" si="92"/>
        <v>0</v>
      </c>
      <c r="S265" s="212">
        <f t="shared" si="92"/>
        <v>0</v>
      </c>
      <c r="T265" s="212">
        <f t="shared" si="92"/>
        <v>0</v>
      </c>
      <c r="U265" s="212">
        <f t="shared" si="92"/>
        <v>0</v>
      </c>
      <c r="V265" s="212">
        <f t="shared" si="92"/>
        <v>0</v>
      </c>
      <c r="W265" s="212">
        <f t="shared" si="92"/>
        <v>0</v>
      </c>
      <c r="X265" s="212">
        <f t="shared" si="92"/>
        <v>0</v>
      </c>
      <c r="Y265" s="212">
        <f t="shared" si="92"/>
        <v>0</v>
      </c>
      <c r="Z265" s="212">
        <f t="shared" si="92"/>
        <v>0</v>
      </c>
      <c r="AA265" s="212">
        <f t="shared" si="92"/>
        <v>0</v>
      </c>
      <c r="AB265" s="212">
        <f t="shared" si="92"/>
        <v>0</v>
      </c>
      <c r="AC265" s="212">
        <f t="shared" si="92"/>
        <v>0</v>
      </c>
      <c r="AD265" s="212">
        <f t="shared" si="92"/>
        <v>0</v>
      </c>
      <c r="AE265" s="212">
        <f t="shared" si="92"/>
        <v>0</v>
      </c>
      <c r="AF265" s="212">
        <f t="shared" si="92"/>
        <v>0</v>
      </c>
      <c r="AG265" s="125">
        <f t="shared" si="91"/>
        <v>0</v>
      </c>
    </row>
    <row r="266">
      <c r="A266" s="187"/>
      <c r="B266" s="195"/>
      <c r="C266" s="195"/>
      <c r="D266" s="195"/>
      <c r="E266" s="195"/>
      <c r="F266" s="195"/>
      <c r="G266" s="195"/>
      <c r="H266" s="195"/>
      <c r="I266" s="195"/>
      <c r="J266" s="195"/>
      <c r="K266" s="195"/>
      <c r="L266" s="195"/>
      <c r="M266" s="195"/>
      <c r="N266" s="195"/>
      <c r="O266" s="195"/>
      <c r="P266" s="195"/>
      <c r="Q266" s="195"/>
      <c r="R266" s="195"/>
      <c r="S266" s="195"/>
      <c r="T266" s="195"/>
      <c r="U266" s="195"/>
      <c r="V266" s="195"/>
      <c r="W266" s="195"/>
      <c r="X266" s="195"/>
      <c r="Y266" s="195"/>
      <c r="Z266" s="195"/>
      <c r="AA266" s="195"/>
      <c r="AB266" s="195"/>
      <c r="AC266" s="195"/>
      <c r="AD266" s="195"/>
      <c r="AE266" s="195"/>
      <c r="AF266" s="195"/>
      <c r="AG266" s="216"/>
    </row>
    <row r="267">
      <c r="A267" s="217" t="s">
        <v>394</v>
      </c>
      <c r="B267" s="218"/>
      <c r="C267" s="218"/>
      <c r="D267" s="218"/>
      <c r="E267" s="218"/>
      <c r="F267" s="218"/>
      <c r="G267" s="218"/>
      <c r="H267" s="218"/>
      <c r="I267" s="218"/>
      <c r="J267" s="218"/>
      <c r="K267" s="218"/>
      <c r="L267" s="218"/>
      <c r="M267" s="218"/>
      <c r="N267" s="218"/>
      <c r="O267" s="218"/>
      <c r="P267" s="218"/>
      <c r="Q267" s="218"/>
      <c r="R267" s="218"/>
      <c r="S267" s="218"/>
      <c r="T267" s="218"/>
      <c r="U267" s="218"/>
      <c r="V267" s="218"/>
      <c r="W267" s="218"/>
      <c r="X267" s="218"/>
      <c r="Y267" s="218"/>
      <c r="Z267" s="218"/>
      <c r="AA267" s="218"/>
      <c r="AB267" s="218"/>
      <c r="AC267" s="218"/>
      <c r="AD267" s="218"/>
      <c r="AE267" s="218"/>
      <c r="AF267" s="218"/>
      <c r="AG267" s="216"/>
    </row>
    <row r="268">
      <c r="A268" s="220" t="s">
        <v>205</v>
      </c>
      <c r="B268" s="221">
        <v>0.0</v>
      </c>
      <c r="C268" s="221">
        <v>0.0</v>
      </c>
      <c r="D268" s="221">
        <v>0.0</v>
      </c>
      <c r="E268" s="221">
        <v>0.0</v>
      </c>
      <c r="F268" s="221">
        <v>0.0</v>
      </c>
      <c r="G268" s="221">
        <v>0.0</v>
      </c>
      <c r="H268" s="221">
        <v>0.0</v>
      </c>
      <c r="I268" s="221">
        <v>0.0</v>
      </c>
      <c r="J268" s="221">
        <v>0.0</v>
      </c>
      <c r="K268" s="221">
        <v>43.99</v>
      </c>
      <c r="L268" s="221">
        <v>0.0</v>
      </c>
      <c r="M268" s="221">
        <v>0.0</v>
      </c>
      <c r="N268" s="221">
        <v>43.34</v>
      </c>
      <c r="O268" s="221">
        <v>0.0</v>
      </c>
      <c r="P268" s="221">
        <v>0.0</v>
      </c>
      <c r="Q268" s="221">
        <v>0.0</v>
      </c>
      <c r="R268" s="221">
        <v>0.0</v>
      </c>
      <c r="S268" s="221">
        <v>42.79</v>
      </c>
      <c r="T268" s="221">
        <v>117.66</v>
      </c>
      <c r="U268" s="221">
        <v>0.0</v>
      </c>
      <c r="V268" s="221">
        <v>0.0</v>
      </c>
      <c r="W268" s="221">
        <v>0.0</v>
      </c>
      <c r="X268" s="221">
        <v>31.58</v>
      </c>
      <c r="Y268" s="221">
        <v>42.79</v>
      </c>
      <c r="Z268" s="221">
        <v>0.0</v>
      </c>
      <c r="AA268" s="221">
        <v>0.0</v>
      </c>
      <c r="AB268" s="221">
        <v>0.0</v>
      </c>
      <c r="AC268" s="221">
        <v>0.0</v>
      </c>
      <c r="AD268" s="221">
        <v>0.0</v>
      </c>
      <c r="AE268" s="221">
        <v>0.0</v>
      </c>
      <c r="AF268" s="221">
        <v>0.0</v>
      </c>
      <c r="AG268" s="125">
        <f>SUM(B268:AF268)</f>
        <v>322.15</v>
      </c>
    </row>
    <row r="269">
      <c r="A269" s="187"/>
      <c r="B269" s="195"/>
      <c r="C269" s="195"/>
      <c r="D269" s="195"/>
      <c r="E269" s="195"/>
      <c r="F269" s="195"/>
      <c r="G269" s="195"/>
      <c r="H269" s="195"/>
      <c r="I269" s="195"/>
      <c r="J269" s="195"/>
      <c r="K269" s="195"/>
      <c r="L269" s="195"/>
      <c r="M269" s="195"/>
      <c r="N269" s="195"/>
      <c r="O269" s="195"/>
      <c r="P269" s="195"/>
      <c r="Q269" s="195"/>
      <c r="R269" s="195"/>
      <c r="S269" s="195"/>
      <c r="T269" s="195"/>
      <c r="U269" s="195"/>
      <c r="V269" s="195"/>
      <c r="W269" s="195"/>
      <c r="X269" s="195"/>
      <c r="Y269" s="195"/>
      <c r="Z269" s="195"/>
      <c r="AA269" s="195"/>
      <c r="AB269" s="195"/>
      <c r="AC269" s="195"/>
      <c r="AD269" s="195"/>
      <c r="AE269" s="195"/>
      <c r="AF269" s="195"/>
      <c r="AG269" s="216"/>
    </row>
    <row r="270">
      <c r="A270" s="171" t="s">
        <v>395</v>
      </c>
      <c r="B270" s="172"/>
      <c r="C270" s="172"/>
      <c r="D270" s="172"/>
      <c r="E270" s="172"/>
      <c r="F270" s="172"/>
      <c r="G270" s="172"/>
      <c r="H270" s="172"/>
      <c r="I270" s="172"/>
      <c r="J270" s="172"/>
      <c r="K270" s="172"/>
      <c r="L270" s="172"/>
      <c r="M270" s="172"/>
      <c r="N270" s="172"/>
      <c r="O270" s="172"/>
      <c r="P270" s="172"/>
      <c r="Q270" s="172"/>
      <c r="R270" s="172"/>
      <c r="S270" s="172"/>
      <c r="T270" s="172"/>
      <c r="U270" s="172"/>
      <c r="V270" s="172"/>
      <c r="W270" s="172"/>
      <c r="X270" s="172"/>
      <c r="Y270" s="172"/>
      <c r="Z270" s="172"/>
      <c r="AA270" s="172"/>
      <c r="AB270" s="172"/>
      <c r="AC270" s="172"/>
      <c r="AD270" s="172"/>
      <c r="AE270" s="172"/>
      <c r="AF270" s="172"/>
      <c r="AG270" s="216"/>
    </row>
    <row r="271">
      <c r="A271" s="222" t="s">
        <v>312</v>
      </c>
      <c r="B271" s="223"/>
      <c r="C271" s="223"/>
      <c r="D271" s="223"/>
      <c r="E271" s="223"/>
      <c r="F271" s="223"/>
      <c r="G271" s="223"/>
      <c r="H271" s="223"/>
      <c r="I271" s="223"/>
      <c r="J271" s="223"/>
      <c r="K271" s="223"/>
      <c r="L271" s="223"/>
      <c r="M271" s="223"/>
      <c r="N271" s="223"/>
      <c r="O271" s="223"/>
      <c r="P271" s="223"/>
      <c r="Q271" s="223"/>
      <c r="R271" s="223"/>
      <c r="S271" s="223"/>
      <c r="T271" s="223"/>
      <c r="U271" s="223"/>
      <c r="V271" s="223"/>
      <c r="W271" s="223"/>
      <c r="X271" s="223"/>
      <c r="Y271" s="223"/>
      <c r="Z271" s="223"/>
      <c r="AA271" s="223"/>
      <c r="AB271" s="223"/>
      <c r="AC271" s="223"/>
      <c r="AD271" s="223"/>
      <c r="AE271" s="223"/>
      <c r="AF271" s="223"/>
      <c r="AG271" s="177"/>
    </row>
    <row r="272" outlineLevel="1">
      <c r="A272" s="222" t="s">
        <v>785</v>
      </c>
      <c r="B272" s="184">
        <v>0.0</v>
      </c>
      <c r="C272" s="184">
        <v>3.0</v>
      </c>
      <c r="D272" s="184">
        <v>0.0</v>
      </c>
      <c r="E272" s="184">
        <v>0.0</v>
      </c>
      <c r="F272" s="184">
        <v>0.0</v>
      </c>
      <c r="G272" s="184">
        <v>0.0</v>
      </c>
      <c r="H272" s="184">
        <v>2.0</v>
      </c>
      <c r="I272" s="184">
        <v>0.0</v>
      </c>
      <c r="J272" s="184">
        <v>1.0</v>
      </c>
      <c r="K272" s="184">
        <v>0.0</v>
      </c>
      <c r="L272" s="184">
        <v>0.0</v>
      </c>
      <c r="M272" s="184">
        <v>1.0</v>
      </c>
      <c r="N272" s="184">
        <v>0.0</v>
      </c>
      <c r="O272" s="184">
        <v>1.0</v>
      </c>
      <c r="P272" s="184">
        <v>1.0</v>
      </c>
      <c r="Q272" s="184">
        <v>0.0</v>
      </c>
      <c r="R272" s="184">
        <v>1.0</v>
      </c>
      <c r="S272" s="184">
        <v>0.0</v>
      </c>
      <c r="T272" s="184">
        <v>0.0</v>
      </c>
      <c r="U272" s="184">
        <v>1.0</v>
      </c>
      <c r="V272" s="184">
        <v>0.0</v>
      </c>
      <c r="W272" s="184">
        <v>0.0</v>
      </c>
      <c r="X272" s="184">
        <v>0.0</v>
      </c>
      <c r="Y272" s="184">
        <v>0.0</v>
      </c>
      <c r="Z272" s="184">
        <v>0.0</v>
      </c>
      <c r="AA272" s="184">
        <v>1.0</v>
      </c>
      <c r="AB272" s="184">
        <v>0.0</v>
      </c>
      <c r="AC272" s="184">
        <v>0.0</v>
      </c>
      <c r="AD272" s="184">
        <v>0.0</v>
      </c>
      <c r="AE272" s="184">
        <v>0.0</v>
      </c>
      <c r="AF272" s="184">
        <v>1.0</v>
      </c>
      <c r="AG272" s="125">
        <f t="shared" ref="AG272:AG281" si="93">SUM(B272:AF272)</f>
        <v>13</v>
      </c>
    </row>
    <row r="273" outlineLevel="1">
      <c r="A273" s="222" t="s">
        <v>786</v>
      </c>
      <c r="B273" s="184">
        <v>0.0</v>
      </c>
      <c r="C273" s="184">
        <v>0.0</v>
      </c>
      <c r="D273" s="184">
        <v>0.0</v>
      </c>
      <c r="E273" s="184">
        <v>0.0</v>
      </c>
      <c r="F273" s="184">
        <v>0.0</v>
      </c>
      <c r="G273" s="184">
        <v>0.0</v>
      </c>
      <c r="H273" s="184">
        <v>0.0</v>
      </c>
      <c r="I273" s="184">
        <v>0.0</v>
      </c>
      <c r="J273" s="184">
        <v>0.0</v>
      </c>
      <c r="K273" s="184">
        <v>0.0</v>
      </c>
      <c r="L273" s="184">
        <v>0.0</v>
      </c>
      <c r="M273" s="184">
        <v>0.0</v>
      </c>
      <c r="N273" s="184">
        <v>0.0</v>
      </c>
      <c r="O273" s="184">
        <v>0.0</v>
      </c>
      <c r="P273" s="184">
        <v>0.0</v>
      </c>
      <c r="Q273" s="184">
        <v>0.0</v>
      </c>
      <c r="R273" s="184">
        <v>0.0</v>
      </c>
      <c r="S273" s="184">
        <v>0.0</v>
      </c>
      <c r="T273" s="184">
        <v>0.0</v>
      </c>
      <c r="U273" s="184">
        <v>0.0</v>
      </c>
      <c r="V273" s="184">
        <v>0.0</v>
      </c>
      <c r="W273" s="184">
        <v>0.0</v>
      </c>
      <c r="X273" s="184">
        <v>0.0</v>
      </c>
      <c r="Y273" s="184">
        <v>0.0</v>
      </c>
      <c r="Z273" s="184">
        <v>0.0</v>
      </c>
      <c r="AA273" s="184">
        <v>0.0</v>
      </c>
      <c r="AB273" s="184">
        <v>0.0</v>
      </c>
      <c r="AC273" s="184">
        <v>0.0</v>
      </c>
      <c r="AD273" s="184">
        <v>0.0</v>
      </c>
      <c r="AE273" s="184">
        <v>0.0</v>
      </c>
      <c r="AF273" s="184">
        <v>0.0</v>
      </c>
      <c r="AG273" s="125">
        <f t="shared" si="93"/>
        <v>0</v>
      </c>
    </row>
    <row r="274" outlineLevel="1">
      <c r="A274" s="222" t="s">
        <v>787</v>
      </c>
      <c r="B274" s="184">
        <v>0.0</v>
      </c>
      <c r="C274" s="184">
        <v>2.0</v>
      </c>
      <c r="D274" s="184">
        <v>1.0</v>
      </c>
      <c r="E274" s="184">
        <v>0.0</v>
      </c>
      <c r="F274" s="184">
        <v>1.0</v>
      </c>
      <c r="G274" s="184">
        <v>0.0</v>
      </c>
      <c r="H274" s="184">
        <v>3.0</v>
      </c>
      <c r="I274" s="184">
        <v>1.0</v>
      </c>
      <c r="J274" s="184">
        <v>0.0</v>
      </c>
      <c r="K274" s="184">
        <v>0.0</v>
      </c>
      <c r="L274" s="184">
        <v>1.0</v>
      </c>
      <c r="M274" s="184">
        <v>0.0</v>
      </c>
      <c r="N274" s="184">
        <v>0.0</v>
      </c>
      <c r="O274" s="184">
        <v>1.0</v>
      </c>
      <c r="P274" s="184">
        <v>1.0</v>
      </c>
      <c r="Q274" s="184">
        <v>0.0</v>
      </c>
      <c r="R274" s="184">
        <v>0.0</v>
      </c>
      <c r="S274" s="184">
        <v>0.0</v>
      </c>
      <c r="T274" s="184">
        <v>0.0</v>
      </c>
      <c r="U274" s="184">
        <v>0.0</v>
      </c>
      <c r="V274" s="184">
        <v>0.0</v>
      </c>
      <c r="W274" s="184">
        <v>1.0</v>
      </c>
      <c r="X274" s="184">
        <v>0.0</v>
      </c>
      <c r="Y274" s="184">
        <v>1.0</v>
      </c>
      <c r="Z274" s="184">
        <v>1.0</v>
      </c>
      <c r="AA274" s="184">
        <v>0.0</v>
      </c>
      <c r="AB274" s="184">
        <v>2.0</v>
      </c>
      <c r="AC274" s="184">
        <v>1.0</v>
      </c>
      <c r="AD274" s="184">
        <v>0.0</v>
      </c>
      <c r="AE274" s="184">
        <v>1.0</v>
      </c>
      <c r="AF274" s="184">
        <v>0.0</v>
      </c>
      <c r="AG274" s="125">
        <f t="shared" si="93"/>
        <v>18</v>
      </c>
    </row>
    <row r="275" outlineLevel="1">
      <c r="A275" s="222" t="s">
        <v>788</v>
      </c>
      <c r="B275" s="184">
        <v>0.0</v>
      </c>
      <c r="C275" s="184">
        <v>1.0</v>
      </c>
      <c r="D275" s="184">
        <v>3.0</v>
      </c>
      <c r="E275" s="184">
        <v>0.0</v>
      </c>
      <c r="F275" s="184">
        <v>0.0</v>
      </c>
      <c r="G275" s="184">
        <v>1.0</v>
      </c>
      <c r="H275" s="184">
        <v>0.0</v>
      </c>
      <c r="I275" s="184">
        <v>0.0</v>
      </c>
      <c r="J275" s="184">
        <v>0.0</v>
      </c>
      <c r="K275" s="184">
        <v>1.0</v>
      </c>
      <c r="L275" s="184">
        <v>0.0</v>
      </c>
      <c r="M275" s="184">
        <v>0.0</v>
      </c>
      <c r="N275" s="184">
        <v>0.0</v>
      </c>
      <c r="O275" s="184">
        <v>1.0</v>
      </c>
      <c r="P275" s="184">
        <v>0.0</v>
      </c>
      <c r="Q275" s="184">
        <v>0.0</v>
      </c>
      <c r="R275" s="184">
        <v>0.0</v>
      </c>
      <c r="S275" s="184">
        <v>1.0</v>
      </c>
      <c r="T275" s="184">
        <v>1.0</v>
      </c>
      <c r="U275" s="184">
        <v>1.0</v>
      </c>
      <c r="V275" s="184">
        <v>1.0</v>
      </c>
      <c r="W275" s="184">
        <v>1.0</v>
      </c>
      <c r="X275" s="184">
        <v>2.0</v>
      </c>
      <c r="Y275" s="184">
        <v>0.0</v>
      </c>
      <c r="Z275" s="184">
        <v>3.0</v>
      </c>
      <c r="AA275" s="184">
        <v>0.0</v>
      </c>
      <c r="AB275" s="184">
        <v>1.0</v>
      </c>
      <c r="AC275" s="184">
        <v>0.0</v>
      </c>
      <c r="AD275" s="184">
        <v>1.0</v>
      </c>
      <c r="AE275" s="184">
        <v>0.0</v>
      </c>
      <c r="AF275" s="184">
        <v>2.0</v>
      </c>
      <c r="AG275" s="125">
        <f t="shared" si="93"/>
        <v>21</v>
      </c>
    </row>
    <row r="276" outlineLevel="1">
      <c r="A276" s="222" t="s">
        <v>789</v>
      </c>
      <c r="B276" s="184">
        <v>0.0</v>
      </c>
      <c r="C276" s="184">
        <v>0.0</v>
      </c>
      <c r="D276" s="184">
        <v>0.0</v>
      </c>
      <c r="E276" s="184">
        <v>0.0</v>
      </c>
      <c r="F276" s="184">
        <v>1.0</v>
      </c>
      <c r="G276" s="184">
        <v>0.0</v>
      </c>
      <c r="H276" s="184">
        <v>0.0</v>
      </c>
      <c r="I276" s="184">
        <v>0.0</v>
      </c>
      <c r="J276" s="184">
        <v>0.0</v>
      </c>
      <c r="K276" s="184">
        <v>0.0</v>
      </c>
      <c r="L276" s="184">
        <v>0.0</v>
      </c>
      <c r="M276" s="184">
        <v>0.0</v>
      </c>
      <c r="N276" s="184">
        <v>0.0</v>
      </c>
      <c r="O276" s="184">
        <v>0.0</v>
      </c>
      <c r="P276" s="184">
        <v>0.0</v>
      </c>
      <c r="Q276" s="184">
        <v>0.0</v>
      </c>
      <c r="R276" s="184">
        <v>0.0</v>
      </c>
      <c r="S276" s="184">
        <v>0.0</v>
      </c>
      <c r="T276" s="184">
        <v>0.0</v>
      </c>
      <c r="U276" s="184">
        <v>0.0</v>
      </c>
      <c r="V276" s="184">
        <v>0.0</v>
      </c>
      <c r="W276" s="184">
        <v>0.0</v>
      </c>
      <c r="X276" s="184">
        <v>0.0</v>
      </c>
      <c r="Y276" s="184">
        <v>0.0</v>
      </c>
      <c r="Z276" s="184">
        <v>0.0</v>
      </c>
      <c r="AA276" s="184">
        <v>0.0</v>
      </c>
      <c r="AB276" s="184">
        <v>0.0</v>
      </c>
      <c r="AC276" s="184">
        <v>0.0</v>
      </c>
      <c r="AD276" s="184">
        <v>0.0</v>
      </c>
      <c r="AE276" s="184">
        <v>0.0</v>
      </c>
      <c r="AF276" s="184">
        <v>0.0</v>
      </c>
      <c r="AG276" s="125">
        <f t="shared" si="93"/>
        <v>1</v>
      </c>
    </row>
    <row r="277" outlineLevel="1">
      <c r="A277" s="222" t="s">
        <v>790</v>
      </c>
      <c r="B277" s="184">
        <v>0.0</v>
      </c>
      <c r="C277" s="184">
        <v>0.0</v>
      </c>
      <c r="D277" s="184">
        <v>0.0</v>
      </c>
      <c r="E277" s="184">
        <v>0.0</v>
      </c>
      <c r="F277" s="184">
        <v>0.0</v>
      </c>
      <c r="G277" s="184">
        <v>0.0</v>
      </c>
      <c r="H277" s="184">
        <v>0.0</v>
      </c>
      <c r="I277" s="184">
        <v>0.0</v>
      </c>
      <c r="J277" s="184">
        <v>0.0</v>
      </c>
      <c r="K277" s="184">
        <v>0.0</v>
      </c>
      <c r="L277" s="184">
        <v>0.0</v>
      </c>
      <c r="M277" s="184">
        <v>0.0</v>
      </c>
      <c r="N277" s="184">
        <v>0.0</v>
      </c>
      <c r="O277" s="184">
        <v>1.0</v>
      </c>
      <c r="P277" s="184">
        <v>0.0</v>
      </c>
      <c r="Q277" s="184">
        <v>0.0</v>
      </c>
      <c r="R277" s="184">
        <v>0.0</v>
      </c>
      <c r="S277" s="184">
        <v>0.0</v>
      </c>
      <c r="T277" s="184">
        <v>0.0</v>
      </c>
      <c r="U277" s="184">
        <v>0.0</v>
      </c>
      <c r="V277" s="184">
        <v>0.0</v>
      </c>
      <c r="W277" s="184">
        <v>0.0</v>
      </c>
      <c r="X277" s="184">
        <v>0.0</v>
      </c>
      <c r="Y277" s="184">
        <v>0.0</v>
      </c>
      <c r="Z277" s="184">
        <v>0.0</v>
      </c>
      <c r="AA277" s="184">
        <v>0.0</v>
      </c>
      <c r="AB277" s="184">
        <v>0.0</v>
      </c>
      <c r="AC277" s="184">
        <v>0.0</v>
      </c>
      <c r="AD277" s="184">
        <v>0.0</v>
      </c>
      <c r="AE277" s="184">
        <v>0.0</v>
      </c>
      <c r="AF277" s="184">
        <v>0.0</v>
      </c>
      <c r="AG277" s="125">
        <f t="shared" si="93"/>
        <v>1</v>
      </c>
    </row>
    <row r="278" outlineLevel="1">
      <c r="A278" s="225" t="s">
        <v>791</v>
      </c>
      <c r="B278" s="184">
        <v>0.0</v>
      </c>
      <c r="C278" s="184">
        <v>0.0</v>
      </c>
      <c r="D278" s="184">
        <v>0.0</v>
      </c>
      <c r="E278" s="184">
        <v>0.0</v>
      </c>
      <c r="F278" s="184">
        <v>1.0</v>
      </c>
      <c r="G278" s="184">
        <v>0.0</v>
      </c>
      <c r="H278" s="184">
        <v>0.0</v>
      </c>
      <c r="I278" s="184">
        <v>1.0</v>
      </c>
      <c r="J278" s="184">
        <v>0.0</v>
      </c>
      <c r="K278" s="184">
        <v>0.0</v>
      </c>
      <c r="L278" s="184">
        <v>0.0</v>
      </c>
      <c r="M278" s="184">
        <v>0.0</v>
      </c>
      <c r="N278" s="184">
        <v>0.0</v>
      </c>
      <c r="O278" s="184">
        <v>0.0</v>
      </c>
      <c r="P278" s="184">
        <v>0.0</v>
      </c>
      <c r="Q278" s="184">
        <v>0.0</v>
      </c>
      <c r="R278" s="184">
        <v>0.0</v>
      </c>
      <c r="S278" s="184">
        <v>1.0</v>
      </c>
      <c r="T278" s="184">
        <v>0.0</v>
      </c>
      <c r="U278" s="184">
        <v>0.0</v>
      </c>
      <c r="V278" s="184">
        <v>1.0</v>
      </c>
      <c r="W278" s="184">
        <v>1.0</v>
      </c>
      <c r="X278" s="184">
        <v>0.0</v>
      </c>
      <c r="Y278" s="184">
        <v>0.0</v>
      </c>
      <c r="Z278" s="184">
        <v>0.0</v>
      </c>
      <c r="AA278" s="184">
        <v>1.0</v>
      </c>
      <c r="AB278" s="184">
        <v>2.0</v>
      </c>
      <c r="AC278" s="184">
        <v>0.0</v>
      </c>
      <c r="AD278" s="184">
        <v>0.0</v>
      </c>
      <c r="AE278" s="184">
        <v>1.0</v>
      </c>
      <c r="AF278" s="184">
        <v>0.0</v>
      </c>
      <c r="AG278" s="125">
        <f t="shared" si="93"/>
        <v>9</v>
      </c>
    </row>
    <row r="279" outlineLevel="1">
      <c r="A279" s="225" t="s">
        <v>792</v>
      </c>
      <c r="B279" s="184">
        <v>0.0</v>
      </c>
      <c r="C279" s="184">
        <v>0.0</v>
      </c>
      <c r="D279" s="184">
        <v>0.0</v>
      </c>
      <c r="E279" s="184">
        <v>0.0</v>
      </c>
      <c r="F279" s="184">
        <v>0.0</v>
      </c>
      <c r="G279" s="184">
        <v>0.0</v>
      </c>
      <c r="H279" s="184">
        <v>0.0</v>
      </c>
      <c r="I279" s="184">
        <v>0.0</v>
      </c>
      <c r="J279" s="184">
        <v>0.0</v>
      </c>
      <c r="K279" s="184">
        <v>0.0</v>
      </c>
      <c r="L279" s="184">
        <v>0.0</v>
      </c>
      <c r="M279" s="184">
        <v>0.0</v>
      </c>
      <c r="N279" s="184">
        <v>0.0</v>
      </c>
      <c r="O279" s="184">
        <v>0.0</v>
      </c>
      <c r="P279" s="184">
        <v>0.0</v>
      </c>
      <c r="Q279" s="184">
        <v>0.0</v>
      </c>
      <c r="R279" s="184">
        <v>0.0</v>
      </c>
      <c r="S279" s="184">
        <v>0.0</v>
      </c>
      <c r="T279" s="184">
        <v>0.0</v>
      </c>
      <c r="U279" s="184">
        <v>0.0</v>
      </c>
      <c r="V279" s="184">
        <v>0.0</v>
      </c>
      <c r="W279" s="184">
        <v>0.0</v>
      </c>
      <c r="X279" s="184">
        <v>0.0</v>
      </c>
      <c r="Y279" s="184">
        <v>0.0</v>
      </c>
      <c r="Z279" s="184">
        <v>0.0</v>
      </c>
      <c r="AA279" s="184">
        <v>0.0</v>
      </c>
      <c r="AB279" s="184">
        <v>0.0</v>
      </c>
      <c r="AC279" s="184">
        <v>0.0</v>
      </c>
      <c r="AD279" s="184">
        <v>0.0</v>
      </c>
      <c r="AE279" s="184">
        <v>0.0</v>
      </c>
      <c r="AF279" s="184">
        <v>0.0</v>
      </c>
      <c r="AG279" s="125">
        <f t="shared" si="93"/>
        <v>0</v>
      </c>
    </row>
    <row r="280" outlineLevel="1">
      <c r="A280" s="225" t="s">
        <v>793</v>
      </c>
      <c r="B280" s="184">
        <v>1.0</v>
      </c>
      <c r="C280" s="184">
        <v>0.0</v>
      </c>
      <c r="D280" s="184">
        <v>0.0</v>
      </c>
      <c r="E280" s="184">
        <v>0.0</v>
      </c>
      <c r="F280" s="184">
        <v>1.0</v>
      </c>
      <c r="G280" s="184">
        <v>0.0</v>
      </c>
      <c r="H280" s="184">
        <v>3.0</v>
      </c>
      <c r="I280" s="184">
        <v>2.0</v>
      </c>
      <c r="J280" s="184">
        <v>0.0</v>
      </c>
      <c r="K280" s="184">
        <v>2.0</v>
      </c>
      <c r="L280" s="184">
        <v>1.0</v>
      </c>
      <c r="M280" s="184">
        <v>2.0</v>
      </c>
      <c r="N280" s="184">
        <v>2.0</v>
      </c>
      <c r="O280" s="184">
        <v>3.0</v>
      </c>
      <c r="P280" s="184">
        <v>0.0</v>
      </c>
      <c r="Q280" s="184">
        <v>0.0</v>
      </c>
      <c r="R280" s="184">
        <v>3.0</v>
      </c>
      <c r="S280" s="184">
        <v>1.0</v>
      </c>
      <c r="T280" s="184">
        <v>2.0</v>
      </c>
      <c r="U280" s="184">
        <v>0.0</v>
      </c>
      <c r="V280" s="184">
        <v>0.0</v>
      </c>
      <c r="W280" s="184">
        <v>2.0</v>
      </c>
      <c r="X280" s="184">
        <v>2.0</v>
      </c>
      <c r="Y280" s="184">
        <v>2.0</v>
      </c>
      <c r="Z280" s="184">
        <v>1.0</v>
      </c>
      <c r="AA280" s="184">
        <v>3.0</v>
      </c>
      <c r="AB280" s="184">
        <v>1.0</v>
      </c>
      <c r="AC280" s="184">
        <v>0.0</v>
      </c>
      <c r="AD280" s="184">
        <v>3.0</v>
      </c>
      <c r="AE280" s="184">
        <v>0.0</v>
      </c>
      <c r="AF280" s="184">
        <v>0.0</v>
      </c>
      <c r="AG280" s="125">
        <f t="shared" si="93"/>
        <v>37</v>
      </c>
    </row>
    <row r="281" outlineLevel="1">
      <c r="A281" s="225" t="s">
        <v>794</v>
      </c>
      <c r="B281" s="184">
        <v>0.0</v>
      </c>
      <c r="C281" s="184">
        <v>0.0</v>
      </c>
      <c r="D281" s="184">
        <v>0.0</v>
      </c>
      <c r="E281" s="184">
        <v>0.0</v>
      </c>
      <c r="F281" s="184">
        <v>0.0</v>
      </c>
      <c r="G281" s="184">
        <v>0.0</v>
      </c>
      <c r="H281" s="184">
        <v>0.0</v>
      </c>
      <c r="I281" s="184">
        <v>0.0</v>
      </c>
      <c r="J281" s="184">
        <v>0.0</v>
      </c>
      <c r="K281" s="184">
        <v>0.0</v>
      </c>
      <c r="L281" s="184">
        <v>0.0</v>
      </c>
      <c r="M281" s="184">
        <v>0.0</v>
      </c>
      <c r="N281" s="184">
        <v>0.0</v>
      </c>
      <c r="O281" s="184">
        <v>0.0</v>
      </c>
      <c r="P281" s="184">
        <v>0.0</v>
      </c>
      <c r="Q281" s="184">
        <v>0.0</v>
      </c>
      <c r="R281" s="184">
        <v>0.0</v>
      </c>
      <c r="S281" s="184">
        <v>0.0</v>
      </c>
      <c r="T281" s="184">
        <v>0.0</v>
      </c>
      <c r="U281" s="184">
        <v>0.0</v>
      </c>
      <c r="V281" s="184">
        <v>0.0</v>
      </c>
      <c r="W281" s="184">
        <v>0.0</v>
      </c>
      <c r="X281" s="184">
        <v>0.0</v>
      </c>
      <c r="Y281" s="184">
        <v>0.0</v>
      </c>
      <c r="Z281" s="184">
        <v>0.0</v>
      </c>
      <c r="AA281" s="184">
        <v>0.0</v>
      </c>
      <c r="AB281" s="184">
        <v>0.0</v>
      </c>
      <c r="AC281" s="184">
        <v>0.0</v>
      </c>
      <c r="AD281" s="184">
        <v>0.0</v>
      </c>
      <c r="AE281" s="184">
        <v>0.0</v>
      </c>
      <c r="AF281" s="184">
        <v>0.0</v>
      </c>
      <c r="AG281" s="125">
        <f t="shared" si="93"/>
        <v>0</v>
      </c>
    </row>
    <row r="282" collapsed="1">
      <c r="A282" s="222" t="s">
        <v>323</v>
      </c>
      <c r="B282" s="223"/>
      <c r="C282" s="223"/>
      <c r="D282" s="223"/>
      <c r="E282" s="223"/>
      <c r="F282" s="223"/>
      <c r="G282" s="223"/>
      <c r="H282" s="223"/>
      <c r="I282" s="223"/>
      <c r="J282" s="223"/>
      <c r="K282" s="223"/>
      <c r="L282" s="223"/>
      <c r="M282" s="223"/>
      <c r="N282" s="223"/>
      <c r="O282" s="223"/>
      <c r="P282" s="223"/>
      <c r="Q282" s="223"/>
      <c r="R282" s="223"/>
      <c r="S282" s="223"/>
      <c r="T282" s="223"/>
      <c r="U282" s="223"/>
      <c r="V282" s="223"/>
      <c r="W282" s="223"/>
      <c r="X282" s="223"/>
      <c r="Y282" s="223"/>
      <c r="Z282" s="223"/>
      <c r="AA282" s="223"/>
      <c r="AB282" s="223"/>
      <c r="AC282" s="223"/>
      <c r="AD282" s="223"/>
      <c r="AE282" s="223"/>
      <c r="AF282" s="223"/>
      <c r="AG282" s="177"/>
    </row>
    <row r="283" hidden="1" outlineLevel="1">
      <c r="A283" s="222" t="s">
        <v>795</v>
      </c>
      <c r="B283" s="312"/>
      <c r="C283" s="312"/>
      <c r="D283" s="312"/>
      <c r="E283" s="312"/>
      <c r="F283" s="312"/>
      <c r="G283" s="312"/>
      <c r="H283" s="312"/>
      <c r="I283" s="312"/>
      <c r="J283" s="312"/>
      <c r="K283" s="312"/>
      <c r="L283" s="312"/>
      <c r="M283" s="312"/>
      <c r="N283" s="312"/>
      <c r="O283" s="312"/>
      <c r="P283" s="312"/>
      <c r="Q283" s="312"/>
      <c r="R283" s="312"/>
      <c r="S283" s="312"/>
      <c r="T283" s="312"/>
      <c r="U283" s="312"/>
      <c r="V283" s="312"/>
      <c r="W283" s="312"/>
      <c r="X283" s="312"/>
      <c r="Y283" s="312"/>
      <c r="Z283" s="312"/>
      <c r="AA283" s="312"/>
      <c r="AB283" s="312"/>
      <c r="AC283" s="312"/>
      <c r="AD283" s="312"/>
      <c r="AE283" s="312"/>
      <c r="AF283" s="312"/>
      <c r="AG283" s="125">
        <f t="shared" ref="AG283:AG294" si="94">SUM(B283:AF283)</f>
        <v>0</v>
      </c>
    </row>
    <row r="284" hidden="1" outlineLevel="1">
      <c r="A284" s="222" t="s">
        <v>796</v>
      </c>
      <c r="B284" s="312"/>
      <c r="C284" s="312"/>
      <c r="D284" s="312"/>
      <c r="E284" s="312"/>
      <c r="F284" s="312"/>
      <c r="G284" s="312"/>
      <c r="H284" s="312"/>
      <c r="I284" s="312"/>
      <c r="J284" s="312"/>
      <c r="K284" s="312"/>
      <c r="L284" s="312"/>
      <c r="M284" s="312"/>
      <c r="N284" s="312"/>
      <c r="O284" s="312"/>
      <c r="P284" s="312"/>
      <c r="Q284" s="312"/>
      <c r="R284" s="312"/>
      <c r="S284" s="312"/>
      <c r="T284" s="312"/>
      <c r="U284" s="312"/>
      <c r="V284" s="312"/>
      <c r="W284" s="312"/>
      <c r="X284" s="312"/>
      <c r="Y284" s="312"/>
      <c r="Z284" s="312"/>
      <c r="AA284" s="312"/>
      <c r="AB284" s="312"/>
      <c r="AC284" s="312"/>
      <c r="AD284" s="312"/>
      <c r="AE284" s="312"/>
      <c r="AF284" s="312"/>
      <c r="AG284" s="125">
        <f t="shared" si="94"/>
        <v>0</v>
      </c>
    </row>
    <row r="285" hidden="1" outlineLevel="1">
      <c r="A285" s="222" t="s">
        <v>797</v>
      </c>
      <c r="B285" s="312"/>
      <c r="C285" s="312"/>
      <c r="D285" s="312"/>
      <c r="E285" s="312"/>
      <c r="F285" s="312"/>
      <c r="G285" s="312"/>
      <c r="H285" s="312"/>
      <c r="I285" s="312"/>
      <c r="J285" s="312"/>
      <c r="K285" s="312"/>
      <c r="L285" s="312"/>
      <c r="M285" s="312"/>
      <c r="N285" s="312"/>
      <c r="O285" s="312"/>
      <c r="P285" s="312"/>
      <c r="Q285" s="312"/>
      <c r="R285" s="312"/>
      <c r="S285" s="312"/>
      <c r="T285" s="312"/>
      <c r="U285" s="312"/>
      <c r="V285" s="312"/>
      <c r="W285" s="312"/>
      <c r="X285" s="312"/>
      <c r="Y285" s="312"/>
      <c r="Z285" s="312"/>
      <c r="AA285" s="312"/>
      <c r="AB285" s="312"/>
      <c r="AC285" s="312"/>
      <c r="AD285" s="312"/>
      <c r="AE285" s="312"/>
      <c r="AF285" s="312"/>
      <c r="AG285" s="125">
        <f t="shared" si="94"/>
        <v>0</v>
      </c>
    </row>
    <row r="286" hidden="1" outlineLevel="1">
      <c r="A286" s="222" t="s">
        <v>798</v>
      </c>
      <c r="B286" s="312"/>
      <c r="C286" s="312"/>
      <c r="D286" s="312"/>
      <c r="E286" s="312"/>
      <c r="F286" s="312"/>
      <c r="G286" s="312"/>
      <c r="H286" s="312"/>
      <c r="I286" s="312"/>
      <c r="J286" s="312"/>
      <c r="K286" s="312"/>
      <c r="L286" s="312"/>
      <c r="M286" s="312"/>
      <c r="N286" s="312"/>
      <c r="O286" s="312"/>
      <c r="P286" s="312"/>
      <c r="Q286" s="312"/>
      <c r="R286" s="312"/>
      <c r="S286" s="312"/>
      <c r="T286" s="312"/>
      <c r="U286" s="312"/>
      <c r="V286" s="312"/>
      <c r="W286" s="312"/>
      <c r="X286" s="312"/>
      <c r="Y286" s="312"/>
      <c r="Z286" s="312"/>
      <c r="AA286" s="312"/>
      <c r="AB286" s="312"/>
      <c r="AC286" s="312"/>
      <c r="AD286" s="312"/>
      <c r="AE286" s="312"/>
      <c r="AF286" s="312"/>
      <c r="AG286" s="125">
        <f t="shared" si="94"/>
        <v>0</v>
      </c>
    </row>
    <row r="287" hidden="1" outlineLevel="1">
      <c r="A287" s="222" t="s">
        <v>799</v>
      </c>
      <c r="B287" s="313"/>
      <c r="C287" s="313"/>
      <c r="D287" s="313"/>
      <c r="E287" s="313"/>
      <c r="F287" s="313"/>
      <c r="G287" s="313"/>
      <c r="H287" s="313"/>
      <c r="I287" s="313"/>
      <c r="J287" s="313"/>
      <c r="K287" s="313"/>
      <c r="L287" s="313"/>
      <c r="M287" s="313"/>
      <c r="N287" s="313"/>
      <c r="O287" s="313"/>
      <c r="P287" s="313"/>
      <c r="Q287" s="313"/>
      <c r="R287" s="313"/>
      <c r="S287" s="313"/>
      <c r="T287" s="313"/>
      <c r="U287" s="313"/>
      <c r="V287" s="313"/>
      <c r="W287" s="313"/>
      <c r="X287" s="313"/>
      <c r="Y287" s="313"/>
      <c r="Z287" s="313"/>
      <c r="AA287" s="313"/>
      <c r="AB287" s="313"/>
      <c r="AC287" s="313"/>
      <c r="AD287" s="313"/>
      <c r="AE287" s="313"/>
      <c r="AF287" s="313"/>
      <c r="AG287" s="125">
        <f t="shared" si="94"/>
        <v>0</v>
      </c>
    </row>
    <row r="288" hidden="1" outlineLevel="1">
      <c r="A288" s="222" t="s">
        <v>800</v>
      </c>
      <c r="B288" s="313"/>
      <c r="C288" s="313"/>
      <c r="D288" s="313"/>
      <c r="E288" s="313"/>
      <c r="F288" s="313"/>
      <c r="G288" s="313"/>
      <c r="H288" s="313"/>
      <c r="I288" s="313"/>
      <c r="J288" s="313"/>
      <c r="K288" s="313"/>
      <c r="L288" s="313"/>
      <c r="M288" s="313"/>
      <c r="N288" s="313"/>
      <c r="O288" s="313"/>
      <c r="P288" s="313"/>
      <c r="Q288" s="313"/>
      <c r="R288" s="313"/>
      <c r="S288" s="313"/>
      <c r="T288" s="313"/>
      <c r="U288" s="313"/>
      <c r="V288" s="313"/>
      <c r="W288" s="313"/>
      <c r="X288" s="313"/>
      <c r="Y288" s="313"/>
      <c r="Z288" s="313"/>
      <c r="AA288" s="313"/>
      <c r="AB288" s="313"/>
      <c r="AC288" s="313"/>
      <c r="AD288" s="313"/>
      <c r="AE288" s="313"/>
      <c r="AF288" s="313"/>
      <c r="AG288" s="125">
        <f t="shared" si="94"/>
        <v>0</v>
      </c>
    </row>
    <row r="289" hidden="1" outlineLevel="1">
      <c r="A289" s="222" t="s">
        <v>731</v>
      </c>
      <c r="B289" s="313"/>
      <c r="C289" s="313"/>
      <c r="D289" s="313"/>
      <c r="E289" s="313"/>
      <c r="F289" s="313"/>
      <c r="G289" s="313"/>
      <c r="H289" s="313"/>
      <c r="I289" s="313"/>
      <c r="J289" s="313"/>
      <c r="K289" s="313"/>
      <c r="L289" s="313"/>
      <c r="M289" s="313"/>
      <c r="N289" s="313"/>
      <c r="O289" s="313"/>
      <c r="P289" s="313"/>
      <c r="Q289" s="313"/>
      <c r="R289" s="313"/>
      <c r="S289" s="313"/>
      <c r="T289" s="313"/>
      <c r="U289" s="313"/>
      <c r="V289" s="313"/>
      <c r="W289" s="313"/>
      <c r="X289" s="313"/>
      <c r="Y289" s="313"/>
      <c r="Z289" s="313"/>
      <c r="AA289" s="313"/>
      <c r="AB289" s="313"/>
      <c r="AC289" s="313"/>
      <c r="AD289" s="313"/>
      <c r="AE289" s="313"/>
      <c r="AF289" s="313"/>
      <c r="AG289" s="125">
        <f t="shared" si="94"/>
        <v>0</v>
      </c>
    </row>
    <row r="290" hidden="1" outlineLevel="1">
      <c r="A290" s="222" t="s">
        <v>732</v>
      </c>
      <c r="B290" s="313"/>
      <c r="C290" s="313"/>
      <c r="D290" s="313"/>
      <c r="E290" s="313"/>
      <c r="F290" s="313"/>
      <c r="G290" s="313"/>
      <c r="H290" s="313"/>
      <c r="I290" s="313"/>
      <c r="J290" s="313"/>
      <c r="K290" s="313"/>
      <c r="L290" s="313"/>
      <c r="M290" s="313"/>
      <c r="N290" s="313"/>
      <c r="O290" s="313"/>
      <c r="P290" s="313"/>
      <c r="Q290" s="313"/>
      <c r="R290" s="313"/>
      <c r="S290" s="313"/>
      <c r="T290" s="313"/>
      <c r="U290" s="313"/>
      <c r="V290" s="313"/>
      <c r="W290" s="313"/>
      <c r="X290" s="313"/>
      <c r="Y290" s="313"/>
      <c r="Z290" s="313"/>
      <c r="AA290" s="313"/>
      <c r="AB290" s="313"/>
      <c r="AC290" s="313"/>
      <c r="AD290" s="313"/>
      <c r="AE290" s="313"/>
      <c r="AF290" s="313"/>
      <c r="AG290" s="125">
        <f t="shared" si="94"/>
        <v>0</v>
      </c>
    </row>
    <row r="291" hidden="1" outlineLevel="1">
      <c r="A291" s="222" t="s">
        <v>733</v>
      </c>
      <c r="B291" s="313"/>
      <c r="C291" s="313"/>
      <c r="D291" s="313"/>
      <c r="E291" s="313"/>
      <c r="F291" s="313"/>
      <c r="G291" s="313"/>
      <c r="H291" s="313"/>
      <c r="I291" s="313"/>
      <c r="J291" s="313"/>
      <c r="K291" s="313"/>
      <c r="L291" s="313"/>
      <c r="M291" s="313"/>
      <c r="N291" s="313"/>
      <c r="O291" s="313"/>
      <c r="P291" s="313"/>
      <c r="Q291" s="313"/>
      <c r="R291" s="313"/>
      <c r="S291" s="313"/>
      <c r="T291" s="313"/>
      <c r="U291" s="313"/>
      <c r="V291" s="313"/>
      <c r="W291" s="313"/>
      <c r="X291" s="313"/>
      <c r="Y291" s="313"/>
      <c r="Z291" s="313"/>
      <c r="AA291" s="313"/>
      <c r="AB291" s="313"/>
      <c r="AC291" s="313"/>
      <c r="AD291" s="313"/>
      <c r="AE291" s="313"/>
      <c r="AF291" s="313"/>
      <c r="AG291" s="125">
        <f t="shared" si="94"/>
        <v>0</v>
      </c>
    </row>
    <row r="292" hidden="1" outlineLevel="1">
      <c r="A292" s="222" t="s">
        <v>734</v>
      </c>
      <c r="B292" s="313"/>
      <c r="C292" s="313"/>
      <c r="D292" s="313"/>
      <c r="E292" s="313"/>
      <c r="F292" s="313"/>
      <c r="G292" s="313"/>
      <c r="H292" s="313"/>
      <c r="I292" s="313"/>
      <c r="J292" s="313"/>
      <c r="K292" s="313"/>
      <c r="L292" s="313"/>
      <c r="M292" s="313"/>
      <c r="N292" s="313"/>
      <c r="O292" s="313"/>
      <c r="P292" s="313"/>
      <c r="Q292" s="313"/>
      <c r="R292" s="313"/>
      <c r="S292" s="313"/>
      <c r="T292" s="313"/>
      <c r="U292" s="313"/>
      <c r="V292" s="313"/>
      <c r="W292" s="313"/>
      <c r="X292" s="313"/>
      <c r="Y292" s="313"/>
      <c r="Z292" s="313"/>
      <c r="AA292" s="313"/>
      <c r="AB292" s="313"/>
      <c r="AC292" s="313"/>
      <c r="AD292" s="313"/>
      <c r="AE292" s="313"/>
      <c r="AF292" s="313"/>
      <c r="AG292" s="125">
        <f t="shared" si="94"/>
        <v>0</v>
      </c>
    </row>
    <row r="293">
      <c r="A293" s="226" t="s">
        <v>334</v>
      </c>
      <c r="B293" s="227">
        <f t="shared" ref="B293:AF293" si="95">SUM(B272,B273,B283,B284,B278,B289,B279,B290)</f>
        <v>0</v>
      </c>
      <c r="C293" s="227">
        <f t="shared" si="95"/>
        <v>3</v>
      </c>
      <c r="D293" s="227">
        <f t="shared" si="95"/>
        <v>0</v>
      </c>
      <c r="E293" s="227">
        <f t="shared" si="95"/>
        <v>0</v>
      </c>
      <c r="F293" s="227">
        <f t="shared" si="95"/>
        <v>1</v>
      </c>
      <c r="G293" s="227">
        <f t="shared" si="95"/>
        <v>0</v>
      </c>
      <c r="H293" s="227">
        <f t="shared" si="95"/>
        <v>2</v>
      </c>
      <c r="I293" s="227">
        <f t="shared" si="95"/>
        <v>1</v>
      </c>
      <c r="J293" s="227">
        <f t="shared" si="95"/>
        <v>1</v>
      </c>
      <c r="K293" s="227">
        <f t="shared" si="95"/>
        <v>0</v>
      </c>
      <c r="L293" s="227">
        <f t="shared" si="95"/>
        <v>0</v>
      </c>
      <c r="M293" s="227">
        <f t="shared" si="95"/>
        <v>1</v>
      </c>
      <c r="N293" s="227">
        <f t="shared" si="95"/>
        <v>0</v>
      </c>
      <c r="O293" s="227">
        <f t="shared" si="95"/>
        <v>1</v>
      </c>
      <c r="P293" s="227">
        <f t="shared" si="95"/>
        <v>1</v>
      </c>
      <c r="Q293" s="227">
        <f t="shared" si="95"/>
        <v>0</v>
      </c>
      <c r="R293" s="227">
        <f t="shared" si="95"/>
        <v>1</v>
      </c>
      <c r="S293" s="227">
        <f t="shared" si="95"/>
        <v>1</v>
      </c>
      <c r="T293" s="227">
        <f t="shared" si="95"/>
        <v>0</v>
      </c>
      <c r="U293" s="227">
        <f t="shared" si="95"/>
        <v>1</v>
      </c>
      <c r="V293" s="227">
        <f t="shared" si="95"/>
        <v>1</v>
      </c>
      <c r="W293" s="227">
        <f t="shared" si="95"/>
        <v>1</v>
      </c>
      <c r="X293" s="227">
        <f t="shared" si="95"/>
        <v>0</v>
      </c>
      <c r="Y293" s="227">
        <f t="shared" si="95"/>
        <v>0</v>
      </c>
      <c r="Z293" s="227">
        <f t="shared" si="95"/>
        <v>0</v>
      </c>
      <c r="AA293" s="227">
        <f t="shared" si="95"/>
        <v>2</v>
      </c>
      <c r="AB293" s="227">
        <f t="shared" si="95"/>
        <v>2</v>
      </c>
      <c r="AC293" s="227">
        <f t="shared" si="95"/>
        <v>0</v>
      </c>
      <c r="AD293" s="227">
        <f t="shared" si="95"/>
        <v>0</v>
      </c>
      <c r="AE293" s="227">
        <f t="shared" si="95"/>
        <v>1</v>
      </c>
      <c r="AF293" s="227">
        <f t="shared" si="95"/>
        <v>1</v>
      </c>
      <c r="AG293" s="125">
        <f t="shared" si="94"/>
        <v>22</v>
      </c>
    </row>
    <row r="294">
      <c r="A294" s="226" t="s">
        <v>335</v>
      </c>
      <c r="B294" s="227">
        <f t="shared" ref="B294:AF294" si="96">SUM(B274,B275,B285,B286,B280,B291,B281,B292)</f>
        <v>1</v>
      </c>
      <c r="C294" s="227">
        <f t="shared" si="96"/>
        <v>3</v>
      </c>
      <c r="D294" s="227">
        <f t="shared" si="96"/>
        <v>4</v>
      </c>
      <c r="E294" s="227">
        <f t="shared" si="96"/>
        <v>0</v>
      </c>
      <c r="F294" s="227">
        <f t="shared" si="96"/>
        <v>2</v>
      </c>
      <c r="G294" s="227">
        <f t="shared" si="96"/>
        <v>1</v>
      </c>
      <c r="H294" s="227">
        <f t="shared" si="96"/>
        <v>6</v>
      </c>
      <c r="I294" s="227">
        <f t="shared" si="96"/>
        <v>3</v>
      </c>
      <c r="J294" s="227">
        <f t="shared" si="96"/>
        <v>0</v>
      </c>
      <c r="K294" s="227">
        <f t="shared" si="96"/>
        <v>3</v>
      </c>
      <c r="L294" s="227">
        <f t="shared" si="96"/>
        <v>2</v>
      </c>
      <c r="M294" s="227">
        <f t="shared" si="96"/>
        <v>2</v>
      </c>
      <c r="N294" s="227">
        <f t="shared" si="96"/>
        <v>2</v>
      </c>
      <c r="O294" s="227">
        <f t="shared" si="96"/>
        <v>5</v>
      </c>
      <c r="P294" s="227">
        <f t="shared" si="96"/>
        <v>1</v>
      </c>
      <c r="Q294" s="227">
        <f t="shared" si="96"/>
        <v>0</v>
      </c>
      <c r="R294" s="227">
        <f t="shared" si="96"/>
        <v>3</v>
      </c>
      <c r="S294" s="227">
        <f t="shared" si="96"/>
        <v>2</v>
      </c>
      <c r="T294" s="227">
        <f t="shared" si="96"/>
        <v>3</v>
      </c>
      <c r="U294" s="227">
        <f t="shared" si="96"/>
        <v>1</v>
      </c>
      <c r="V294" s="227">
        <f t="shared" si="96"/>
        <v>1</v>
      </c>
      <c r="W294" s="227">
        <f t="shared" si="96"/>
        <v>4</v>
      </c>
      <c r="X294" s="227">
        <f t="shared" si="96"/>
        <v>4</v>
      </c>
      <c r="Y294" s="227">
        <f t="shared" si="96"/>
        <v>3</v>
      </c>
      <c r="Z294" s="227">
        <f t="shared" si="96"/>
        <v>5</v>
      </c>
      <c r="AA294" s="227">
        <f t="shared" si="96"/>
        <v>3</v>
      </c>
      <c r="AB294" s="227">
        <f t="shared" si="96"/>
        <v>4</v>
      </c>
      <c r="AC294" s="227">
        <f t="shared" si="96"/>
        <v>1</v>
      </c>
      <c r="AD294" s="227">
        <f t="shared" si="96"/>
        <v>4</v>
      </c>
      <c r="AE294" s="227">
        <f t="shared" si="96"/>
        <v>1</v>
      </c>
      <c r="AF294" s="227">
        <f t="shared" si="96"/>
        <v>2</v>
      </c>
      <c r="AG294" s="125">
        <f t="shared" si="94"/>
        <v>76</v>
      </c>
    </row>
    <row r="295">
      <c r="A295" s="127"/>
      <c r="B295" s="120"/>
      <c r="C295" s="120"/>
      <c r="D295" s="120"/>
      <c r="E295" s="120"/>
      <c r="F295" s="120"/>
      <c r="G295" s="120"/>
      <c r="H295" s="120"/>
      <c r="I295" s="120"/>
      <c r="J295" s="120"/>
      <c r="K295" s="120"/>
      <c r="L295" s="120"/>
      <c r="M295" s="120"/>
      <c r="N295" s="120"/>
      <c r="O295" s="120"/>
      <c r="P295" s="120"/>
      <c r="Q295" s="120"/>
      <c r="R295" s="120"/>
      <c r="S295" s="120"/>
      <c r="T295" s="120"/>
      <c r="U295" s="120"/>
      <c r="V295" s="120"/>
      <c r="W295" s="120"/>
      <c r="X295" s="120"/>
      <c r="Y295" s="120"/>
      <c r="Z295" s="120"/>
      <c r="AA295" s="120"/>
      <c r="AB295" s="120"/>
      <c r="AC295" s="120"/>
      <c r="AD295" s="120"/>
      <c r="AE295" s="120"/>
      <c r="AF295" s="120"/>
      <c r="AG295" s="177"/>
    </row>
    <row r="296">
      <c r="A296" s="222" t="s">
        <v>336</v>
      </c>
      <c r="B296" s="223"/>
      <c r="C296" s="223"/>
      <c r="D296" s="223"/>
      <c r="E296" s="223"/>
      <c r="F296" s="223"/>
      <c r="G296" s="223"/>
      <c r="H296" s="223"/>
      <c r="I296" s="223"/>
      <c r="J296" s="223"/>
      <c r="K296" s="223"/>
      <c r="L296" s="223"/>
      <c r="M296" s="223"/>
      <c r="N296" s="223"/>
      <c r="O296" s="223"/>
      <c r="P296" s="223"/>
      <c r="Q296" s="223"/>
      <c r="R296" s="223"/>
      <c r="S296" s="223"/>
      <c r="T296" s="223"/>
      <c r="U296" s="223"/>
      <c r="V296" s="223"/>
      <c r="W296" s="223"/>
      <c r="X296" s="223"/>
      <c r="Y296" s="223"/>
      <c r="Z296" s="223"/>
      <c r="AA296" s="223"/>
      <c r="AB296" s="223"/>
      <c r="AC296" s="223"/>
      <c r="AD296" s="223"/>
      <c r="AE296" s="223"/>
      <c r="AF296" s="223"/>
      <c r="AG296" s="177"/>
    </row>
    <row r="297" outlineLevel="1">
      <c r="A297" s="222" t="s">
        <v>337</v>
      </c>
      <c r="B297" s="184">
        <v>1.0</v>
      </c>
      <c r="C297" s="184">
        <v>0.0</v>
      </c>
      <c r="D297" s="184">
        <v>1.0</v>
      </c>
      <c r="E297" s="184">
        <v>0.0</v>
      </c>
      <c r="F297" s="184">
        <v>2.0</v>
      </c>
      <c r="G297" s="184">
        <v>2.0</v>
      </c>
      <c r="H297" s="184">
        <v>2.0</v>
      </c>
      <c r="I297" s="184">
        <v>2.0</v>
      </c>
      <c r="J297" s="184">
        <v>1.0</v>
      </c>
      <c r="K297" s="184">
        <v>2.0</v>
      </c>
      <c r="L297" s="184">
        <v>1.0</v>
      </c>
      <c r="M297" s="184">
        <v>1.0</v>
      </c>
      <c r="N297" s="184">
        <v>1.0</v>
      </c>
      <c r="O297" s="184">
        <v>5.0</v>
      </c>
      <c r="P297" s="184">
        <v>0.0</v>
      </c>
      <c r="Q297" s="184">
        <v>0.0</v>
      </c>
      <c r="R297" s="184">
        <v>1.0</v>
      </c>
      <c r="S297" s="184">
        <v>1.0</v>
      </c>
      <c r="T297" s="184">
        <v>1.0</v>
      </c>
      <c r="U297" s="184">
        <v>1.0</v>
      </c>
      <c r="V297" s="184">
        <v>2.0</v>
      </c>
      <c r="W297" s="184">
        <v>1.0</v>
      </c>
      <c r="X297" s="184">
        <v>0.0</v>
      </c>
      <c r="Y297" s="184">
        <v>0.0</v>
      </c>
      <c r="Z297" s="184">
        <v>0.0</v>
      </c>
      <c r="AA297" s="184">
        <v>0.0</v>
      </c>
      <c r="AB297" s="184">
        <v>3.0</v>
      </c>
      <c r="AC297" s="184">
        <v>1.0</v>
      </c>
      <c r="AD297" s="184">
        <v>1.0</v>
      </c>
      <c r="AE297" s="184">
        <v>0.0</v>
      </c>
      <c r="AF297" s="184">
        <v>0.0</v>
      </c>
      <c r="AG297" s="125">
        <f t="shared" ref="AG297:AG309" si="97">SUM(B297:AF297)</f>
        <v>33</v>
      </c>
    </row>
    <row r="298" outlineLevel="1">
      <c r="A298" s="222" t="s">
        <v>338</v>
      </c>
      <c r="B298" s="184">
        <v>0.0</v>
      </c>
      <c r="C298" s="184">
        <v>0.0</v>
      </c>
      <c r="D298" s="184">
        <v>1.0</v>
      </c>
      <c r="E298" s="184">
        <v>0.0</v>
      </c>
      <c r="F298" s="184">
        <v>1.0</v>
      </c>
      <c r="G298" s="184">
        <v>0.0</v>
      </c>
      <c r="H298" s="184">
        <v>1.0</v>
      </c>
      <c r="I298" s="184">
        <v>0.0</v>
      </c>
      <c r="J298" s="184">
        <v>0.0</v>
      </c>
      <c r="K298" s="184">
        <v>0.0</v>
      </c>
      <c r="L298" s="184">
        <v>0.0</v>
      </c>
      <c r="M298" s="184">
        <v>0.0</v>
      </c>
      <c r="N298" s="184">
        <v>0.0</v>
      </c>
      <c r="O298" s="184">
        <v>0.0</v>
      </c>
      <c r="P298" s="184">
        <v>0.0</v>
      </c>
      <c r="Q298" s="184">
        <v>0.0</v>
      </c>
      <c r="R298" s="184">
        <v>1.0</v>
      </c>
      <c r="S298" s="184">
        <v>0.0</v>
      </c>
      <c r="T298" s="184">
        <v>0.0</v>
      </c>
      <c r="U298" s="184">
        <v>0.0</v>
      </c>
      <c r="V298" s="184">
        <v>0.0</v>
      </c>
      <c r="W298" s="184">
        <v>1.0</v>
      </c>
      <c r="X298" s="184">
        <v>0.0</v>
      </c>
      <c r="Y298" s="184">
        <v>1.0</v>
      </c>
      <c r="Z298" s="184">
        <v>2.0</v>
      </c>
      <c r="AA298" s="184">
        <v>1.0</v>
      </c>
      <c r="AB298" s="184">
        <v>2.0</v>
      </c>
      <c r="AC298" s="184">
        <v>0.0</v>
      </c>
      <c r="AD298" s="184">
        <v>1.0</v>
      </c>
      <c r="AE298" s="184">
        <v>0.0</v>
      </c>
      <c r="AF298" s="184">
        <v>2.0</v>
      </c>
      <c r="AG298" s="125">
        <f t="shared" si="97"/>
        <v>14</v>
      </c>
    </row>
    <row r="299" outlineLevel="1">
      <c r="A299" s="222" t="s">
        <v>801</v>
      </c>
      <c r="B299" s="184">
        <v>0.0</v>
      </c>
      <c r="C299" s="184">
        <v>0.0</v>
      </c>
      <c r="D299" s="184">
        <v>0.0</v>
      </c>
      <c r="E299" s="184">
        <v>0.0</v>
      </c>
      <c r="F299" s="184">
        <v>1.0</v>
      </c>
      <c r="G299" s="184">
        <v>0.0</v>
      </c>
      <c r="H299" s="184">
        <v>0.0</v>
      </c>
      <c r="I299" s="184">
        <v>0.0</v>
      </c>
      <c r="J299" s="184">
        <v>0.0</v>
      </c>
      <c r="K299" s="184">
        <v>0.0</v>
      </c>
      <c r="L299" s="184">
        <v>0.0</v>
      </c>
      <c r="M299" s="184">
        <v>0.0</v>
      </c>
      <c r="N299" s="184">
        <v>0.0</v>
      </c>
      <c r="O299" s="184">
        <v>2.0</v>
      </c>
      <c r="P299" s="184">
        <v>0.0</v>
      </c>
      <c r="Q299" s="184">
        <v>0.0</v>
      </c>
      <c r="R299" s="184">
        <v>0.0</v>
      </c>
      <c r="S299" s="184">
        <v>0.0</v>
      </c>
      <c r="T299" s="184">
        <v>1.0</v>
      </c>
      <c r="U299" s="184">
        <v>0.0</v>
      </c>
      <c r="V299" s="184">
        <v>0.0</v>
      </c>
      <c r="W299" s="184">
        <v>0.0</v>
      </c>
      <c r="X299" s="184">
        <v>0.0</v>
      </c>
      <c r="Y299" s="184">
        <v>1.0</v>
      </c>
      <c r="Z299" s="184">
        <v>0.0</v>
      </c>
      <c r="AA299" s="184">
        <v>0.0</v>
      </c>
      <c r="AB299" s="184">
        <v>0.0</v>
      </c>
      <c r="AC299" s="184">
        <v>0.0</v>
      </c>
      <c r="AD299" s="184">
        <v>1.0</v>
      </c>
      <c r="AE299" s="184">
        <v>0.0</v>
      </c>
      <c r="AF299" s="184">
        <v>0.0</v>
      </c>
      <c r="AG299" s="125">
        <f t="shared" si="97"/>
        <v>6</v>
      </c>
    </row>
    <row r="300" outlineLevel="1">
      <c r="A300" s="222" t="s">
        <v>802</v>
      </c>
      <c r="B300" s="184">
        <v>0.0</v>
      </c>
      <c r="C300" s="184">
        <v>0.0</v>
      </c>
      <c r="D300" s="184">
        <v>1.0</v>
      </c>
      <c r="E300" s="184">
        <v>0.0</v>
      </c>
      <c r="F300" s="184">
        <v>0.0</v>
      </c>
      <c r="G300" s="184">
        <v>0.0</v>
      </c>
      <c r="H300" s="184">
        <v>0.0</v>
      </c>
      <c r="I300" s="184">
        <v>0.0</v>
      </c>
      <c r="J300" s="184">
        <v>0.0</v>
      </c>
      <c r="K300" s="184">
        <v>0.0</v>
      </c>
      <c r="L300" s="184">
        <v>0.0</v>
      </c>
      <c r="M300" s="184">
        <v>0.0</v>
      </c>
      <c r="N300" s="184">
        <v>0.0</v>
      </c>
      <c r="O300" s="184">
        <v>0.0</v>
      </c>
      <c r="P300" s="184">
        <v>0.0</v>
      </c>
      <c r="Q300" s="184">
        <v>0.0</v>
      </c>
      <c r="R300" s="184">
        <v>0.0</v>
      </c>
      <c r="S300" s="184">
        <v>0.0</v>
      </c>
      <c r="T300" s="184">
        <v>0.0</v>
      </c>
      <c r="U300" s="184">
        <v>0.0</v>
      </c>
      <c r="V300" s="184">
        <v>0.0</v>
      </c>
      <c r="W300" s="184">
        <v>0.0</v>
      </c>
      <c r="X300" s="184">
        <v>0.0</v>
      </c>
      <c r="Y300" s="184">
        <v>0.0</v>
      </c>
      <c r="Z300" s="184">
        <v>0.0</v>
      </c>
      <c r="AA300" s="184">
        <v>0.0</v>
      </c>
      <c r="AB300" s="184">
        <v>0.0</v>
      </c>
      <c r="AC300" s="184">
        <v>0.0</v>
      </c>
      <c r="AD300" s="184">
        <v>0.0</v>
      </c>
      <c r="AE300" s="184">
        <v>0.0</v>
      </c>
      <c r="AF300" s="184">
        <v>0.0</v>
      </c>
      <c r="AG300" s="125">
        <f t="shared" si="97"/>
        <v>1</v>
      </c>
    </row>
    <row r="301" outlineLevel="1">
      <c r="A301" s="222" t="s">
        <v>803</v>
      </c>
      <c r="B301" s="184">
        <v>0.0</v>
      </c>
      <c r="C301" s="184">
        <v>2.0</v>
      </c>
      <c r="D301" s="184">
        <v>0.0</v>
      </c>
      <c r="E301" s="184">
        <v>0.0</v>
      </c>
      <c r="F301" s="184">
        <v>0.0</v>
      </c>
      <c r="G301" s="184">
        <v>1.0</v>
      </c>
      <c r="H301" s="184">
        <v>0.0</v>
      </c>
      <c r="I301" s="184">
        <v>0.0</v>
      </c>
      <c r="J301" s="184">
        <v>1.0</v>
      </c>
      <c r="K301" s="184">
        <v>0.0</v>
      </c>
      <c r="L301" s="184">
        <v>0.0</v>
      </c>
      <c r="M301" s="184">
        <v>1.0</v>
      </c>
      <c r="N301" s="184">
        <v>0.0</v>
      </c>
      <c r="O301" s="184">
        <v>0.0</v>
      </c>
      <c r="P301" s="184">
        <v>0.0</v>
      </c>
      <c r="Q301" s="184">
        <v>0.0</v>
      </c>
      <c r="R301" s="184">
        <v>0.0</v>
      </c>
      <c r="S301" s="184">
        <v>0.0</v>
      </c>
      <c r="T301" s="184">
        <v>1.0</v>
      </c>
      <c r="U301" s="184">
        <v>0.0</v>
      </c>
      <c r="V301" s="184">
        <v>1.0</v>
      </c>
      <c r="W301" s="184">
        <v>0.0</v>
      </c>
      <c r="X301" s="184">
        <v>0.0</v>
      </c>
      <c r="Y301" s="184">
        <v>0.0</v>
      </c>
      <c r="Z301" s="184">
        <v>0.0</v>
      </c>
      <c r="AA301" s="184">
        <v>0.0</v>
      </c>
      <c r="AB301" s="184">
        <v>0.0</v>
      </c>
      <c r="AC301" s="184">
        <v>1.0</v>
      </c>
      <c r="AD301" s="184">
        <v>0.0</v>
      </c>
      <c r="AE301" s="184">
        <v>0.0</v>
      </c>
      <c r="AF301" s="184">
        <v>0.0</v>
      </c>
      <c r="AG301" s="125">
        <f t="shared" si="97"/>
        <v>8</v>
      </c>
    </row>
    <row r="302" outlineLevel="1">
      <c r="A302" s="222" t="s">
        <v>804</v>
      </c>
      <c r="B302" s="184">
        <v>0.0</v>
      </c>
      <c r="C302" s="184">
        <v>0.0</v>
      </c>
      <c r="D302" s="184">
        <v>0.0</v>
      </c>
      <c r="E302" s="184">
        <v>0.0</v>
      </c>
      <c r="F302" s="184">
        <v>0.0</v>
      </c>
      <c r="G302" s="184">
        <v>0.0</v>
      </c>
      <c r="H302" s="184">
        <v>0.0</v>
      </c>
      <c r="I302" s="184">
        <v>0.0</v>
      </c>
      <c r="J302" s="184">
        <v>0.0</v>
      </c>
      <c r="K302" s="184">
        <v>0.0</v>
      </c>
      <c r="L302" s="184">
        <v>0.0</v>
      </c>
      <c r="M302" s="184">
        <v>1.0</v>
      </c>
      <c r="N302" s="184">
        <v>0.0</v>
      </c>
      <c r="O302" s="184">
        <v>0.0</v>
      </c>
      <c r="P302" s="184">
        <v>0.0</v>
      </c>
      <c r="Q302" s="184">
        <v>0.0</v>
      </c>
      <c r="R302" s="184">
        <v>0.0</v>
      </c>
      <c r="S302" s="184">
        <v>0.0</v>
      </c>
      <c r="T302" s="184">
        <v>0.0</v>
      </c>
      <c r="U302" s="184">
        <v>0.0</v>
      </c>
      <c r="V302" s="184">
        <v>0.0</v>
      </c>
      <c r="W302" s="184">
        <v>0.0</v>
      </c>
      <c r="X302" s="184">
        <v>0.0</v>
      </c>
      <c r="Y302" s="184">
        <v>0.0</v>
      </c>
      <c r="Z302" s="184">
        <v>0.0</v>
      </c>
      <c r="AA302" s="184">
        <v>0.0</v>
      </c>
      <c r="AB302" s="184">
        <v>0.0</v>
      </c>
      <c r="AC302" s="184">
        <v>0.0</v>
      </c>
      <c r="AD302" s="184">
        <v>0.0</v>
      </c>
      <c r="AE302" s="184">
        <v>0.0</v>
      </c>
      <c r="AF302" s="184">
        <v>0.0</v>
      </c>
      <c r="AG302" s="125">
        <f t="shared" si="97"/>
        <v>1</v>
      </c>
    </row>
    <row r="303" outlineLevel="1">
      <c r="A303" s="222" t="s">
        <v>805</v>
      </c>
      <c r="B303" s="184">
        <v>0.0</v>
      </c>
      <c r="C303" s="184">
        <v>2.0</v>
      </c>
      <c r="D303" s="184">
        <v>1.0</v>
      </c>
      <c r="E303" s="184">
        <v>0.0</v>
      </c>
      <c r="F303" s="184">
        <v>2.0</v>
      </c>
      <c r="G303" s="184">
        <v>1.0</v>
      </c>
      <c r="H303" s="184">
        <v>4.0</v>
      </c>
      <c r="I303" s="184">
        <v>1.0</v>
      </c>
      <c r="J303" s="184">
        <v>0.0</v>
      </c>
      <c r="K303" s="184">
        <v>0.0</v>
      </c>
      <c r="L303" s="184">
        <v>1.0</v>
      </c>
      <c r="M303" s="184">
        <v>1.0</v>
      </c>
      <c r="N303" s="184">
        <v>1.0</v>
      </c>
      <c r="O303" s="184">
        <v>3.0</v>
      </c>
      <c r="P303" s="184">
        <v>0.0</v>
      </c>
      <c r="Q303" s="184">
        <v>0.0</v>
      </c>
      <c r="R303" s="184">
        <v>1.0</v>
      </c>
      <c r="S303" s="184">
        <v>1.0</v>
      </c>
      <c r="T303" s="184">
        <v>2.0</v>
      </c>
      <c r="U303" s="184">
        <v>1.0</v>
      </c>
      <c r="V303" s="184">
        <v>1.0</v>
      </c>
      <c r="W303" s="184">
        <v>0.0</v>
      </c>
      <c r="X303" s="184">
        <v>1.0</v>
      </c>
      <c r="Y303" s="184">
        <v>1.0</v>
      </c>
      <c r="Z303" s="184">
        <v>0.0</v>
      </c>
      <c r="AA303" s="184">
        <v>2.0</v>
      </c>
      <c r="AB303" s="184">
        <v>1.0</v>
      </c>
      <c r="AC303" s="184">
        <v>1.0</v>
      </c>
      <c r="AD303" s="184">
        <v>3.0</v>
      </c>
      <c r="AE303" s="184">
        <v>0.0</v>
      </c>
      <c r="AF303" s="184">
        <v>0.0</v>
      </c>
      <c r="AG303" s="125">
        <f t="shared" si="97"/>
        <v>32</v>
      </c>
    </row>
    <row r="304" outlineLevel="1">
      <c r="A304" s="222" t="s">
        <v>806</v>
      </c>
      <c r="B304" s="184">
        <v>0.0</v>
      </c>
      <c r="C304" s="184">
        <v>1.0</v>
      </c>
      <c r="D304" s="184">
        <v>2.0</v>
      </c>
      <c r="E304" s="184">
        <v>0.0</v>
      </c>
      <c r="F304" s="184">
        <v>0.0</v>
      </c>
      <c r="G304" s="184">
        <v>0.0</v>
      </c>
      <c r="H304" s="184">
        <v>0.0</v>
      </c>
      <c r="I304" s="184">
        <v>0.0</v>
      </c>
      <c r="J304" s="184">
        <v>0.0</v>
      </c>
      <c r="K304" s="184">
        <v>0.0</v>
      </c>
      <c r="L304" s="184">
        <v>0.0</v>
      </c>
      <c r="M304" s="184">
        <v>0.0</v>
      </c>
      <c r="N304" s="184">
        <v>0.0</v>
      </c>
      <c r="O304" s="184">
        <v>1.0</v>
      </c>
      <c r="P304" s="184">
        <v>0.0</v>
      </c>
      <c r="Q304" s="184">
        <v>0.0</v>
      </c>
      <c r="R304" s="184">
        <v>0.0</v>
      </c>
      <c r="S304" s="184">
        <v>0.0</v>
      </c>
      <c r="T304" s="184">
        <v>0.0</v>
      </c>
      <c r="U304" s="184">
        <v>0.0</v>
      </c>
      <c r="V304" s="184">
        <v>1.0</v>
      </c>
      <c r="W304" s="184">
        <v>1.0</v>
      </c>
      <c r="X304" s="184">
        <v>0.0</v>
      </c>
      <c r="Y304" s="184">
        <v>0.0</v>
      </c>
      <c r="Z304" s="184">
        <v>0.0</v>
      </c>
      <c r="AA304" s="184">
        <v>0.0</v>
      </c>
      <c r="AB304" s="184">
        <v>0.0</v>
      </c>
      <c r="AC304" s="184">
        <v>0.0</v>
      </c>
      <c r="AD304" s="184">
        <v>0.0</v>
      </c>
      <c r="AE304" s="184">
        <v>0.0</v>
      </c>
      <c r="AF304" s="184">
        <v>0.0</v>
      </c>
      <c r="AG304" s="125">
        <f t="shared" si="97"/>
        <v>6</v>
      </c>
    </row>
    <row r="305" outlineLevel="1">
      <c r="A305" s="222" t="s">
        <v>807</v>
      </c>
      <c r="B305" s="184">
        <v>0.0</v>
      </c>
      <c r="C305" s="184">
        <v>1.0</v>
      </c>
      <c r="D305" s="184">
        <v>0.0</v>
      </c>
      <c r="E305" s="184">
        <v>0.0</v>
      </c>
      <c r="F305" s="184">
        <v>2.0</v>
      </c>
      <c r="G305" s="184">
        <v>0.0</v>
      </c>
      <c r="H305" s="184">
        <v>1.0</v>
      </c>
      <c r="I305" s="184">
        <v>1.0</v>
      </c>
      <c r="J305" s="184">
        <v>0.0</v>
      </c>
      <c r="K305" s="184">
        <v>0.0</v>
      </c>
      <c r="L305" s="184">
        <v>0.0</v>
      </c>
      <c r="M305" s="184">
        <v>3.0</v>
      </c>
      <c r="N305" s="184">
        <v>0.0</v>
      </c>
      <c r="O305" s="184">
        <v>0.0</v>
      </c>
      <c r="P305" s="184">
        <v>0.0</v>
      </c>
      <c r="Q305" s="184">
        <v>0.0</v>
      </c>
      <c r="R305" s="184">
        <v>0.0</v>
      </c>
      <c r="S305" s="184">
        <v>0.0</v>
      </c>
      <c r="T305" s="184">
        <v>0.0</v>
      </c>
      <c r="U305" s="184">
        <v>0.0</v>
      </c>
      <c r="V305" s="184">
        <v>0.0</v>
      </c>
      <c r="W305" s="184">
        <v>0.0</v>
      </c>
      <c r="X305" s="184">
        <v>0.0</v>
      </c>
      <c r="Y305" s="184">
        <v>0.0</v>
      </c>
      <c r="Z305" s="184">
        <v>0.0</v>
      </c>
      <c r="AA305" s="184">
        <v>0.0</v>
      </c>
      <c r="AB305" s="184">
        <v>0.0</v>
      </c>
      <c r="AC305" s="184">
        <v>0.0</v>
      </c>
      <c r="AD305" s="184">
        <v>0.0</v>
      </c>
      <c r="AE305" s="184">
        <v>0.0</v>
      </c>
      <c r="AF305" s="184">
        <v>0.0</v>
      </c>
      <c r="AG305" s="125">
        <f t="shared" si="97"/>
        <v>8</v>
      </c>
    </row>
    <row r="306" outlineLevel="1">
      <c r="A306" s="222" t="s">
        <v>808</v>
      </c>
      <c r="B306" s="184">
        <v>0.0</v>
      </c>
      <c r="C306" s="184">
        <v>1.0</v>
      </c>
      <c r="D306" s="184">
        <v>0.0</v>
      </c>
      <c r="E306" s="184">
        <v>0.0</v>
      </c>
      <c r="F306" s="184">
        <v>0.0</v>
      </c>
      <c r="G306" s="184">
        <v>1.0</v>
      </c>
      <c r="H306" s="184">
        <v>1.0</v>
      </c>
      <c r="I306" s="184">
        <v>1.0</v>
      </c>
      <c r="J306" s="184">
        <v>0.0</v>
      </c>
      <c r="K306" s="184">
        <v>0.0</v>
      </c>
      <c r="L306" s="184">
        <v>0.0</v>
      </c>
      <c r="M306" s="184">
        <v>3.0</v>
      </c>
      <c r="N306" s="184">
        <v>0.0</v>
      </c>
      <c r="O306" s="184">
        <v>0.0</v>
      </c>
      <c r="P306" s="184">
        <v>0.0</v>
      </c>
      <c r="Q306" s="184">
        <v>0.0</v>
      </c>
      <c r="R306" s="184">
        <v>0.0</v>
      </c>
      <c r="S306" s="184">
        <v>0.0</v>
      </c>
      <c r="T306" s="184">
        <v>0.0</v>
      </c>
      <c r="U306" s="184">
        <v>0.0</v>
      </c>
      <c r="V306" s="184">
        <v>0.0</v>
      </c>
      <c r="W306" s="184">
        <v>0.0</v>
      </c>
      <c r="X306" s="184">
        <v>0.0</v>
      </c>
      <c r="Y306" s="184">
        <v>0.0</v>
      </c>
      <c r="Z306" s="184">
        <v>0.0</v>
      </c>
      <c r="AA306" s="184">
        <v>0.0</v>
      </c>
      <c r="AB306" s="184">
        <v>0.0</v>
      </c>
      <c r="AC306" s="184">
        <v>0.0</v>
      </c>
      <c r="AD306" s="184">
        <v>0.0</v>
      </c>
      <c r="AE306" s="184">
        <v>0.0</v>
      </c>
      <c r="AF306" s="184">
        <v>0.0</v>
      </c>
      <c r="AG306" s="125">
        <f t="shared" si="97"/>
        <v>7</v>
      </c>
    </row>
    <row r="307" outlineLevel="1">
      <c r="A307" s="222" t="s">
        <v>809</v>
      </c>
      <c r="B307" s="186">
        <v>35.0</v>
      </c>
      <c r="C307" s="186">
        <v>115.0</v>
      </c>
      <c r="D307" s="186">
        <v>108.0</v>
      </c>
      <c r="E307" s="186">
        <v>50.0</v>
      </c>
      <c r="F307" s="186">
        <v>49.0</v>
      </c>
      <c r="G307" s="186">
        <v>45.0</v>
      </c>
      <c r="H307" s="186">
        <v>70.0</v>
      </c>
      <c r="I307" s="186">
        <v>77.0</v>
      </c>
      <c r="J307" s="186">
        <v>59.0</v>
      </c>
      <c r="K307" s="186">
        <v>83.0</v>
      </c>
      <c r="L307" s="186">
        <v>80.0</v>
      </c>
      <c r="M307" s="186">
        <v>31.0</v>
      </c>
      <c r="N307" s="186">
        <v>14.0</v>
      </c>
      <c r="O307" s="186">
        <v>66.0</v>
      </c>
      <c r="P307" s="186">
        <v>89.0</v>
      </c>
      <c r="Q307" s="186">
        <v>85.0</v>
      </c>
      <c r="R307" s="186">
        <v>50.0</v>
      </c>
      <c r="S307" s="186">
        <v>49.0</v>
      </c>
      <c r="T307" s="186">
        <v>29.0</v>
      </c>
      <c r="U307" s="186">
        <v>55.0</v>
      </c>
      <c r="V307" s="186">
        <v>65.0</v>
      </c>
      <c r="W307" s="186">
        <v>31.0</v>
      </c>
      <c r="X307" s="186">
        <v>76.0</v>
      </c>
      <c r="Y307" s="186">
        <v>38.0</v>
      </c>
      <c r="Z307" s="186">
        <v>20.0</v>
      </c>
      <c r="AA307" s="186">
        <v>36.0</v>
      </c>
      <c r="AB307" s="186">
        <v>39.0</v>
      </c>
      <c r="AC307" s="186">
        <v>24.0</v>
      </c>
      <c r="AD307" s="186">
        <v>55.0</v>
      </c>
      <c r="AE307" s="186">
        <v>20.0</v>
      </c>
      <c r="AF307" s="186">
        <v>35.0</v>
      </c>
      <c r="AG307" s="125">
        <f t="shared" si="97"/>
        <v>1678</v>
      </c>
    </row>
    <row r="308" outlineLevel="1">
      <c r="A308" s="222" t="s">
        <v>233</v>
      </c>
      <c r="B308" s="186">
        <v>0.0</v>
      </c>
      <c r="C308" s="186">
        <v>0.0</v>
      </c>
      <c r="D308" s="186">
        <v>0.0</v>
      </c>
      <c r="E308" s="186">
        <v>0.0</v>
      </c>
      <c r="F308" s="186">
        <v>0.0</v>
      </c>
      <c r="G308" s="186">
        <v>0.0</v>
      </c>
      <c r="H308" s="186">
        <v>1.0</v>
      </c>
      <c r="I308" s="186">
        <v>1.0</v>
      </c>
      <c r="J308" s="186">
        <v>0.0</v>
      </c>
      <c r="K308" s="186">
        <v>0.0</v>
      </c>
      <c r="L308" s="186">
        <v>0.0</v>
      </c>
      <c r="M308" s="186">
        <v>1.0</v>
      </c>
      <c r="N308" s="186">
        <v>0.0</v>
      </c>
      <c r="O308" s="186">
        <v>0.0</v>
      </c>
      <c r="P308" s="186">
        <v>0.0</v>
      </c>
      <c r="Q308" s="186">
        <v>0.0</v>
      </c>
      <c r="R308" s="186">
        <v>0.0</v>
      </c>
      <c r="S308" s="186">
        <v>0.0</v>
      </c>
      <c r="T308" s="186">
        <v>0.0</v>
      </c>
      <c r="U308" s="186">
        <v>0.0</v>
      </c>
      <c r="V308" s="186">
        <v>0.0</v>
      </c>
      <c r="W308" s="186">
        <v>0.0</v>
      </c>
      <c r="X308" s="186">
        <v>0.0</v>
      </c>
      <c r="Y308" s="186">
        <v>0.0</v>
      </c>
      <c r="Z308" s="186">
        <v>0.0</v>
      </c>
      <c r="AA308" s="186">
        <v>0.0</v>
      </c>
      <c r="AB308" s="186">
        <v>0.0</v>
      </c>
      <c r="AC308" s="186">
        <v>0.0</v>
      </c>
      <c r="AD308" s="186">
        <v>0.0</v>
      </c>
      <c r="AE308" s="186">
        <v>0.0</v>
      </c>
      <c r="AF308" s="186">
        <v>0.0</v>
      </c>
      <c r="AG308" s="125">
        <f t="shared" si="97"/>
        <v>3</v>
      </c>
    </row>
    <row r="309">
      <c r="A309" s="228" t="s">
        <v>234</v>
      </c>
      <c r="B309" s="227">
        <f t="shared" ref="B309:AF309" si="98">SUM(B297:B308)</f>
        <v>36</v>
      </c>
      <c r="C309" s="227">
        <f t="shared" si="98"/>
        <v>122</v>
      </c>
      <c r="D309" s="227">
        <f t="shared" si="98"/>
        <v>114</v>
      </c>
      <c r="E309" s="227">
        <f t="shared" si="98"/>
        <v>50</v>
      </c>
      <c r="F309" s="227">
        <f t="shared" si="98"/>
        <v>57</v>
      </c>
      <c r="G309" s="227">
        <f t="shared" si="98"/>
        <v>50</v>
      </c>
      <c r="H309" s="227">
        <f t="shared" si="98"/>
        <v>80</v>
      </c>
      <c r="I309" s="227">
        <f t="shared" si="98"/>
        <v>83</v>
      </c>
      <c r="J309" s="227">
        <f t="shared" si="98"/>
        <v>61</v>
      </c>
      <c r="K309" s="227">
        <f t="shared" si="98"/>
        <v>85</v>
      </c>
      <c r="L309" s="227">
        <f t="shared" si="98"/>
        <v>82</v>
      </c>
      <c r="M309" s="227">
        <f t="shared" si="98"/>
        <v>42</v>
      </c>
      <c r="N309" s="227">
        <f t="shared" si="98"/>
        <v>16</v>
      </c>
      <c r="O309" s="227">
        <f t="shared" si="98"/>
        <v>77</v>
      </c>
      <c r="P309" s="227">
        <f t="shared" si="98"/>
        <v>89</v>
      </c>
      <c r="Q309" s="227">
        <f t="shared" si="98"/>
        <v>85</v>
      </c>
      <c r="R309" s="227">
        <f t="shared" si="98"/>
        <v>53</v>
      </c>
      <c r="S309" s="227">
        <f t="shared" si="98"/>
        <v>51</v>
      </c>
      <c r="T309" s="227">
        <f t="shared" si="98"/>
        <v>34</v>
      </c>
      <c r="U309" s="227">
        <f t="shared" si="98"/>
        <v>57</v>
      </c>
      <c r="V309" s="227">
        <f t="shared" si="98"/>
        <v>70</v>
      </c>
      <c r="W309" s="227">
        <f t="shared" si="98"/>
        <v>34</v>
      </c>
      <c r="X309" s="227">
        <f t="shared" si="98"/>
        <v>77</v>
      </c>
      <c r="Y309" s="227">
        <f t="shared" si="98"/>
        <v>41</v>
      </c>
      <c r="Z309" s="227">
        <f t="shared" si="98"/>
        <v>22</v>
      </c>
      <c r="AA309" s="227">
        <f t="shared" si="98"/>
        <v>39</v>
      </c>
      <c r="AB309" s="227">
        <f t="shared" si="98"/>
        <v>45</v>
      </c>
      <c r="AC309" s="227">
        <f t="shared" si="98"/>
        <v>27</v>
      </c>
      <c r="AD309" s="227">
        <f t="shared" si="98"/>
        <v>61</v>
      </c>
      <c r="AE309" s="227">
        <f t="shared" si="98"/>
        <v>20</v>
      </c>
      <c r="AF309" s="227">
        <f t="shared" si="98"/>
        <v>37</v>
      </c>
      <c r="AG309" s="125">
        <f t="shared" si="97"/>
        <v>1797</v>
      </c>
    </row>
    <row r="310">
      <c r="A310" s="127"/>
      <c r="B310" s="120"/>
      <c r="C310" s="120"/>
      <c r="D310" s="120"/>
      <c r="E310" s="120"/>
      <c r="F310" s="120"/>
      <c r="G310" s="120"/>
      <c r="H310" s="120"/>
      <c r="I310" s="120"/>
      <c r="J310" s="120"/>
      <c r="K310" s="120"/>
      <c r="L310" s="120"/>
      <c r="M310" s="120"/>
      <c r="N310" s="120"/>
      <c r="O310" s="120"/>
      <c r="P310" s="120"/>
      <c r="Q310" s="120"/>
      <c r="R310" s="120"/>
      <c r="S310" s="120"/>
      <c r="T310" s="120"/>
      <c r="U310" s="120"/>
      <c r="V310" s="120"/>
      <c r="W310" s="120"/>
      <c r="X310" s="120"/>
      <c r="Y310" s="120"/>
      <c r="Z310" s="120"/>
      <c r="AA310" s="120"/>
      <c r="AB310" s="120"/>
      <c r="AC310" s="120"/>
      <c r="AD310" s="120"/>
      <c r="AE310" s="120"/>
      <c r="AF310" s="120"/>
      <c r="AG310" s="177"/>
    </row>
    <row r="311" collapsed="1">
      <c r="A311" s="222" t="s">
        <v>425</v>
      </c>
      <c r="B311" s="223"/>
      <c r="C311" s="223"/>
      <c r="D311" s="223"/>
      <c r="E311" s="223"/>
      <c r="F311" s="223"/>
      <c r="G311" s="223"/>
      <c r="H311" s="223"/>
      <c r="I311" s="223"/>
      <c r="J311" s="223"/>
      <c r="K311" s="223"/>
      <c r="L311" s="223"/>
      <c r="M311" s="223"/>
      <c r="N311" s="223"/>
      <c r="O311" s="223"/>
      <c r="P311" s="223"/>
      <c r="Q311" s="223"/>
      <c r="R311" s="223"/>
      <c r="S311" s="223"/>
      <c r="T311" s="223"/>
      <c r="U311" s="223"/>
      <c r="V311" s="223"/>
      <c r="W311" s="223"/>
      <c r="X311" s="223"/>
      <c r="Y311" s="223"/>
      <c r="Z311" s="223"/>
      <c r="AA311" s="223"/>
      <c r="AB311" s="223"/>
      <c r="AC311" s="223"/>
      <c r="AD311" s="223"/>
      <c r="AE311" s="223"/>
      <c r="AF311" s="223"/>
      <c r="AG311" s="177"/>
    </row>
    <row r="312" hidden="1" outlineLevel="1">
      <c r="A312" s="222" t="s">
        <v>337</v>
      </c>
      <c r="B312" s="312"/>
      <c r="C312" s="312"/>
      <c r="D312" s="312"/>
      <c r="E312" s="312"/>
      <c r="F312" s="312"/>
      <c r="G312" s="312"/>
      <c r="H312" s="312"/>
      <c r="I312" s="312"/>
      <c r="J312" s="312"/>
      <c r="K312" s="312"/>
      <c r="L312" s="312"/>
      <c r="M312" s="312"/>
      <c r="N312" s="312"/>
      <c r="O312" s="312"/>
      <c r="P312" s="312"/>
      <c r="Q312" s="312"/>
      <c r="R312" s="312"/>
      <c r="S312" s="312"/>
      <c r="T312" s="312"/>
      <c r="U312" s="312"/>
      <c r="V312" s="312"/>
      <c r="W312" s="312"/>
      <c r="X312" s="312"/>
      <c r="Y312" s="312"/>
      <c r="Z312" s="312"/>
      <c r="AA312" s="312"/>
      <c r="AB312" s="312"/>
      <c r="AC312" s="312"/>
      <c r="AD312" s="312"/>
      <c r="AE312" s="312"/>
      <c r="AF312" s="312"/>
      <c r="AG312" s="125">
        <f t="shared" ref="AG312:AG321" si="99">SUM(B312:AF312)</f>
        <v>0</v>
      </c>
    </row>
    <row r="313" hidden="1" outlineLevel="1">
      <c r="A313" s="222" t="s">
        <v>338</v>
      </c>
      <c r="B313" s="312"/>
      <c r="C313" s="312"/>
      <c r="D313" s="312"/>
      <c r="E313" s="312"/>
      <c r="F313" s="312"/>
      <c r="G313" s="312"/>
      <c r="H313" s="312"/>
      <c r="I313" s="312"/>
      <c r="J313" s="312"/>
      <c r="K313" s="312"/>
      <c r="L313" s="312"/>
      <c r="M313" s="312"/>
      <c r="N313" s="312"/>
      <c r="O313" s="312"/>
      <c r="P313" s="312"/>
      <c r="Q313" s="312"/>
      <c r="R313" s="312"/>
      <c r="S313" s="312"/>
      <c r="T313" s="312"/>
      <c r="U313" s="312"/>
      <c r="V313" s="312"/>
      <c r="W313" s="312"/>
      <c r="X313" s="312"/>
      <c r="Y313" s="312"/>
      <c r="Z313" s="312"/>
      <c r="AA313" s="312"/>
      <c r="AB313" s="312"/>
      <c r="AC313" s="312"/>
      <c r="AD313" s="312"/>
      <c r="AE313" s="312"/>
      <c r="AF313" s="312"/>
      <c r="AG313" s="125">
        <f t="shared" si="99"/>
        <v>0</v>
      </c>
    </row>
    <row r="314" hidden="1" outlineLevel="1">
      <c r="A314" s="222" t="s">
        <v>810</v>
      </c>
      <c r="B314" s="312"/>
      <c r="C314" s="312"/>
      <c r="D314" s="312"/>
      <c r="E314" s="312"/>
      <c r="F314" s="312"/>
      <c r="G314" s="312"/>
      <c r="H314" s="312"/>
      <c r="I314" s="312"/>
      <c r="J314" s="312"/>
      <c r="K314" s="312"/>
      <c r="L314" s="312"/>
      <c r="M314" s="312"/>
      <c r="N314" s="312"/>
      <c r="O314" s="312"/>
      <c r="P314" s="312"/>
      <c r="Q314" s="312"/>
      <c r="R314" s="312"/>
      <c r="S314" s="312"/>
      <c r="T314" s="312"/>
      <c r="U314" s="312"/>
      <c r="V314" s="312"/>
      <c r="W314" s="312"/>
      <c r="X314" s="312"/>
      <c r="Y314" s="312"/>
      <c r="Z314" s="312"/>
      <c r="AA314" s="312"/>
      <c r="AB314" s="312"/>
      <c r="AC314" s="312"/>
      <c r="AD314" s="312"/>
      <c r="AE314" s="312"/>
      <c r="AF314" s="312"/>
      <c r="AG314" s="125">
        <f t="shared" si="99"/>
        <v>0</v>
      </c>
    </row>
    <row r="315" hidden="1" outlineLevel="1">
      <c r="A315" s="222" t="s">
        <v>811</v>
      </c>
      <c r="B315" s="312"/>
      <c r="C315" s="312"/>
      <c r="D315" s="312"/>
      <c r="E315" s="312"/>
      <c r="F315" s="312"/>
      <c r="G315" s="312"/>
      <c r="H315" s="312"/>
      <c r="I315" s="312"/>
      <c r="J315" s="312"/>
      <c r="K315" s="312"/>
      <c r="L315" s="312"/>
      <c r="M315" s="312"/>
      <c r="N315" s="312"/>
      <c r="O315" s="312"/>
      <c r="P315" s="312"/>
      <c r="Q315" s="312"/>
      <c r="R315" s="312"/>
      <c r="S315" s="312"/>
      <c r="T315" s="312"/>
      <c r="U315" s="312"/>
      <c r="V315" s="312"/>
      <c r="W315" s="312"/>
      <c r="X315" s="312"/>
      <c r="Y315" s="312"/>
      <c r="Z315" s="312"/>
      <c r="AA315" s="312"/>
      <c r="AB315" s="312"/>
      <c r="AC315" s="312"/>
      <c r="AD315" s="312"/>
      <c r="AE315" s="312"/>
      <c r="AF315" s="312"/>
      <c r="AG315" s="125">
        <f t="shared" si="99"/>
        <v>0</v>
      </c>
    </row>
    <row r="316" hidden="1" outlineLevel="1">
      <c r="A316" s="222" t="s">
        <v>812</v>
      </c>
      <c r="B316" s="312"/>
      <c r="C316" s="312"/>
      <c r="D316" s="312"/>
      <c r="E316" s="312"/>
      <c r="F316" s="312"/>
      <c r="G316" s="312"/>
      <c r="H316" s="312"/>
      <c r="I316" s="312"/>
      <c r="J316" s="312"/>
      <c r="K316" s="312"/>
      <c r="L316" s="312"/>
      <c r="M316" s="312"/>
      <c r="N316" s="312"/>
      <c r="O316" s="312"/>
      <c r="P316" s="312"/>
      <c r="Q316" s="312"/>
      <c r="R316" s="312"/>
      <c r="S316" s="312"/>
      <c r="T316" s="312"/>
      <c r="U316" s="312"/>
      <c r="V316" s="312"/>
      <c r="W316" s="312"/>
      <c r="X316" s="312"/>
      <c r="Y316" s="312"/>
      <c r="Z316" s="312"/>
      <c r="AA316" s="312"/>
      <c r="AB316" s="312"/>
      <c r="AC316" s="312"/>
      <c r="AD316" s="312"/>
      <c r="AE316" s="312"/>
      <c r="AF316" s="312"/>
      <c r="AG316" s="125">
        <f t="shared" si="99"/>
        <v>0</v>
      </c>
    </row>
    <row r="317" hidden="1" outlineLevel="1">
      <c r="A317" s="222" t="s">
        <v>813</v>
      </c>
      <c r="B317" s="312"/>
      <c r="C317" s="312"/>
      <c r="D317" s="312"/>
      <c r="E317" s="312"/>
      <c r="F317" s="312"/>
      <c r="G317" s="312"/>
      <c r="H317" s="312"/>
      <c r="I317" s="312"/>
      <c r="J317" s="312"/>
      <c r="K317" s="312"/>
      <c r="L317" s="312"/>
      <c r="M317" s="312"/>
      <c r="N317" s="312"/>
      <c r="O317" s="312"/>
      <c r="P317" s="312"/>
      <c r="Q317" s="312"/>
      <c r="R317" s="312"/>
      <c r="S317" s="312"/>
      <c r="T317" s="312"/>
      <c r="U317" s="312"/>
      <c r="V317" s="312"/>
      <c r="W317" s="312"/>
      <c r="X317" s="312"/>
      <c r="Y317" s="312"/>
      <c r="Z317" s="312"/>
      <c r="AA317" s="312"/>
      <c r="AB317" s="312"/>
      <c r="AC317" s="312"/>
      <c r="AD317" s="312"/>
      <c r="AE317" s="312"/>
      <c r="AF317" s="312"/>
      <c r="AG317" s="125">
        <f t="shared" si="99"/>
        <v>0</v>
      </c>
    </row>
    <row r="318" hidden="1" outlineLevel="1">
      <c r="A318" s="222" t="s">
        <v>814</v>
      </c>
      <c r="B318" s="312"/>
      <c r="C318" s="312"/>
      <c r="D318" s="312"/>
      <c r="E318" s="312"/>
      <c r="F318" s="312"/>
      <c r="G318" s="312"/>
      <c r="H318" s="312"/>
      <c r="I318" s="312"/>
      <c r="J318" s="312"/>
      <c r="K318" s="312"/>
      <c r="L318" s="312"/>
      <c r="M318" s="312"/>
      <c r="N318" s="312"/>
      <c r="O318" s="312"/>
      <c r="P318" s="312"/>
      <c r="Q318" s="312"/>
      <c r="R318" s="312"/>
      <c r="S318" s="312"/>
      <c r="T318" s="312"/>
      <c r="U318" s="312"/>
      <c r="V318" s="312"/>
      <c r="W318" s="312"/>
      <c r="X318" s="312"/>
      <c r="Y318" s="312"/>
      <c r="Z318" s="312"/>
      <c r="AA318" s="312"/>
      <c r="AB318" s="312"/>
      <c r="AC318" s="312"/>
      <c r="AD318" s="312"/>
      <c r="AE318" s="312"/>
      <c r="AF318" s="312"/>
      <c r="AG318" s="125">
        <f t="shared" si="99"/>
        <v>0</v>
      </c>
    </row>
    <row r="319" hidden="1" outlineLevel="1">
      <c r="A319" s="222" t="s">
        <v>815</v>
      </c>
      <c r="B319" s="312"/>
      <c r="C319" s="312"/>
      <c r="D319" s="312"/>
      <c r="E319" s="312"/>
      <c r="F319" s="312"/>
      <c r="G319" s="312"/>
      <c r="H319" s="312"/>
      <c r="I319" s="312"/>
      <c r="J319" s="312"/>
      <c r="K319" s="312"/>
      <c r="L319" s="312"/>
      <c r="M319" s="312"/>
      <c r="N319" s="312"/>
      <c r="O319" s="312"/>
      <c r="P319" s="312"/>
      <c r="Q319" s="312"/>
      <c r="R319" s="312"/>
      <c r="S319" s="312"/>
      <c r="T319" s="312"/>
      <c r="U319" s="312"/>
      <c r="V319" s="312"/>
      <c r="W319" s="312"/>
      <c r="X319" s="312"/>
      <c r="Y319" s="312"/>
      <c r="Z319" s="312"/>
      <c r="AA319" s="312"/>
      <c r="AB319" s="312"/>
      <c r="AC319" s="312"/>
      <c r="AD319" s="312"/>
      <c r="AE319" s="312"/>
      <c r="AF319" s="312"/>
      <c r="AG319" s="125">
        <f t="shared" si="99"/>
        <v>0</v>
      </c>
    </row>
    <row r="320" hidden="1" outlineLevel="1">
      <c r="A320" s="222" t="s">
        <v>816</v>
      </c>
      <c r="B320" s="313"/>
      <c r="C320" s="313"/>
      <c r="D320" s="313"/>
      <c r="E320" s="313"/>
      <c r="F320" s="313"/>
      <c r="G320" s="313"/>
      <c r="H320" s="313"/>
      <c r="I320" s="313"/>
      <c r="J320" s="313"/>
      <c r="K320" s="313"/>
      <c r="L320" s="313"/>
      <c r="M320" s="313"/>
      <c r="N320" s="313"/>
      <c r="O320" s="313"/>
      <c r="P320" s="313"/>
      <c r="Q320" s="313"/>
      <c r="R320" s="313"/>
      <c r="S320" s="313"/>
      <c r="T320" s="313"/>
      <c r="U320" s="313"/>
      <c r="V320" s="313"/>
      <c r="W320" s="313"/>
      <c r="X320" s="313"/>
      <c r="Y320" s="313"/>
      <c r="Z320" s="313"/>
      <c r="AA320" s="313"/>
      <c r="AB320" s="313"/>
      <c r="AC320" s="313"/>
      <c r="AD320" s="313"/>
      <c r="AE320" s="313"/>
      <c r="AF320" s="313"/>
      <c r="AG320" s="125">
        <f t="shared" si="99"/>
        <v>0</v>
      </c>
    </row>
    <row r="321" ht="18.0" hidden="1" customHeight="1" outlineLevel="1">
      <c r="A321" s="222" t="s">
        <v>817</v>
      </c>
      <c r="B321" s="313"/>
      <c r="C321" s="313"/>
      <c r="D321" s="313"/>
      <c r="E321" s="313"/>
      <c r="F321" s="313"/>
      <c r="G321" s="313"/>
      <c r="H321" s="313"/>
      <c r="I321" s="313"/>
      <c r="J321" s="313"/>
      <c r="K321" s="313"/>
      <c r="L321" s="313"/>
      <c r="M321" s="313"/>
      <c r="N321" s="313"/>
      <c r="O321" s="313"/>
      <c r="P321" s="313"/>
      <c r="Q321" s="313"/>
      <c r="R321" s="313"/>
      <c r="S321" s="313"/>
      <c r="T321" s="313"/>
      <c r="U321" s="313"/>
      <c r="V321" s="313"/>
      <c r="W321" s="313"/>
      <c r="X321" s="313"/>
      <c r="Y321" s="313"/>
      <c r="Z321" s="313"/>
      <c r="AA321" s="313"/>
      <c r="AB321" s="313"/>
      <c r="AC321" s="313"/>
      <c r="AD321" s="313"/>
      <c r="AE321" s="313"/>
      <c r="AF321" s="313"/>
      <c r="AG321" s="125">
        <f t="shared" si="99"/>
        <v>0</v>
      </c>
    </row>
    <row r="322" ht="18.0" hidden="1" customHeight="1" outlineLevel="1">
      <c r="A322" s="222" t="s">
        <v>434</v>
      </c>
      <c r="B322" s="313"/>
      <c r="C322" s="313"/>
      <c r="D322" s="313"/>
      <c r="E322" s="313"/>
      <c r="F322" s="313"/>
      <c r="G322" s="313"/>
      <c r="H322" s="313"/>
      <c r="I322" s="313"/>
      <c r="J322" s="313"/>
      <c r="K322" s="313"/>
      <c r="L322" s="313"/>
      <c r="M322" s="313"/>
      <c r="N322" s="313"/>
      <c r="O322" s="313"/>
      <c r="P322" s="313"/>
      <c r="Q322" s="313"/>
      <c r="R322" s="313"/>
      <c r="S322" s="313"/>
      <c r="T322" s="313"/>
      <c r="U322" s="313"/>
      <c r="V322" s="313"/>
      <c r="W322" s="313"/>
      <c r="X322" s="313"/>
      <c r="Y322" s="313"/>
      <c r="Z322" s="313"/>
      <c r="AA322" s="313"/>
      <c r="AB322" s="313"/>
      <c r="AC322" s="313"/>
      <c r="AD322" s="313"/>
      <c r="AE322" s="313"/>
      <c r="AF322" s="313"/>
      <c r="AG322" s="125"/>
    </row>
    <row r="323" ht="18.0" hidden="1" customHeight="1" outlineLevel="1">
      <c r="A323" s="222" t="s">
        <v>233</v>
      </c>
      <c r="B323" s="313"/>
      <c r="C323" s="313"/>
      <c r="D323" s="313"/>
      <c r="E323" s="313"/>
      <c r="F323" s="313"/>
      <c r="G323" s="313"/>
      <c r="H323" s="313"/>
      <c r="I323" s="313"/>
      <c r="J323" s="313"/>
      <c r="K323" s="313"/>
      <c r="L323" s="313"/>
      <c r="M323" s="313"/>
      <c r="N323" s="313"/>
      <c r="O323" s="313"/>
      <c r="P323" s="313"/>
      <c r="Q323" s="313"/>
      <c r="R323" s="313"/>
      <c r="S323" s="313"/>
      <c r="T323" s="313"/>
      <c r="U323" s="313"/>
      <c r="V323" s="313"/>
      <c r="W323" s="313"/>
      <c r="X323" s="313"/>
      <c r="Y323" s="313"/>
      <c r="Z323" s="313"/>
      <c r="AA323" s="313"/>
      <c r="AB323" s="313"/>
      <c r="AC323" s="313"/>
      <c r="AD323" s="313"/>
      <c r="AE323" s="313"/>
      <c r="AF323" s="313"/>
      <c r="AG323" s="125">
        <f t="shared" ref="AG323:AG324" si="101">SUM(B323:AF323)</f>
        <v>0</v>
      </c>
    </row>
    <row r="324">
      <c r="A324" s="228" t="s">
        <v>234</v>
      </c>
      <c r="B324" s="227">
        <f t="shared" ref="B324:AF324" si="100">SUM(B312:B323)</f>
        <v>0</v>
      </c>
      <c r="C324" s="227">
        <f t="shared" si="100"/>
        <v>0</v>
      </c>
      <c r="D324" s="227">
        <f t="shared" si="100"/>
        <v>0</v>
      </c>
      <c r="E324" s="227">
        <f t="shared" si="100"/>
        <v>0</v>
      </c>
      <c r="F324" s="227">
        <f t="shared" si="100"/>
        <v>0</v>
      </c>
      <c r="G324" s="227">
        <f t="shared" si="100"/>
        <v>0</v>
      </c>
      <c r="H324" s="227">
        <f t="shared" si="100"/>
        <v>0</v>
      </c>
      <c r="I324" s="227">
        <f t="shared" si="100"/>
        <v>0</v>
      </c>
      <c r="J324" s="227">
        <f t="shared" si="100"/>
        <v>0</v>
      </c>
      <c r="K324" s="227">
        <f t="shared" si="100"/>
        <v>0</v>
      </c>
      <c r="L324" s="227">
        <f t="shared" si="100"/>
        <v>0</v>
      </c>
      <c r="M324" s="227">
        <f t="shared" si="100"/>
        <v>0</v>
      </c>
      <c r="N324" s="227">
        <f t="shared" si="100"/>
        <v>0</v>
      </c>
      <c r="O324" s="227">
        <f t="shared" si="100"/>
        <v>0</v>
      </c>
      <c r="P324" s="227">
        <f t="shared" si="100"/>
        <v>0</v>
      </c>
      <c r="Q324" s="227">
        <f t="shared" si="100"/>
        <v>0</v>
      </c>
      <c r="R324" s="227">
        <f t="shared" si="100"/>
        <v>0</v>
      </c>
      <c r="S324" s="227">
        <f t="shared" si="100"/>
        <v>0</v>
      </c>
      <c r="T324" s="227">
        <f t="shared" si="100"/>
        <v>0</v>
      </c>
      <c r="U324" s="227">
        <f t="shared" si="100"/>
        <v>0</v>
      </c>
      <c r="V324" s="227">
        <f t="shared" si="100"/>
        <v>0</v>
      </c>
      <c r="W324" s="227">
        <f t="shared" si="100"/>
        <v>0</v>
      </c>
      <c r="X324" s="227">
        <f t="shared" si="100"/>
        <v>0</v>
      </c>
      <c r="Y324" s="227">
        <f t="shared" si="100"/>
        <v>0</v>
      </c>
      <c r="Z324" s="227">
        <f t="shared" si="100"/>
        <v>0</v>
      </c>
      <c r="AA324" s="227">
        <f t="shared" si="100"/>
        <v>0</v>
      </c>
      <c r="AB324" s="227">
        <f t="shared" si="100"/>
        <v>0</v>
      </c>
      <c r="AC324" s="227">
        <f t="shared" si="100"/>
        <v>0</v>
      </c>
      <c r="AD324" s="227">
        <f t="shared" si="100"/>
        <v>0</v>
      </c>
      <c r="AE324" s="227">
        <f t="shared" si="100"/>
        <v>0</v>
      </c>
      <c r="AF324" s="227">
        <f t="shared" si="100"/>
        <v>0</v>
      </c>
      <c r="AG324" s="125">
        <f t="shared" si="101"/>
        <v>0</v>
      </c>
    </row>
    <row r="325">
      <c r="A325" s="127"/>
      <c r="B325" s="120"/>
      <c r="C325" s="120"/>
      <c r="D325" s="120"/>
      <c r="E325" s="120"/>
      <c r="F325" s="120"/>
      <c r="G325" s="120"/>
      <c r="H325" s="120"/>
      <c r="I325" s="120"/>
      <c r="J325" s="120"/>
      <c r="K325" s="120"/>
      <c r="L325" s="120"/>
      <c r="M325" s="120"/>
      <c r="N325" s="120"/>
      <c r="O325" s="120"/>
      <c r="P325" s="120"/>
      <c r="Q325" s="120"/>
      <c r="R325" s="120"/>
      <c r="S325" s="120"/>
      <c r="T325" s="120"/>
      <c r="U325" s="120"/>
      <c r="V325" s="120"/>
      <c r="W325" s="120"/>
      <c r="X325" s="120"/>
      <c r="Y325" s="120"/>
      <c r="Z325" s="120"/>
      <c r="AA325" s="120"/>
      <c r="AB325" s="120"/>
      <c r="AC325" s="120"/>
      <c r="AD325" s="120"/>
      <c r="AE325" s="120"/>
      <c r="AF325" s="120"/>
      <c r="AG325" s="177"/>
    </row>
    <row r="326">
      <c r="A326" s="171" t="s">
        <v>435</v>
      </c>
      <c r="B326" s="120"/>
      <c r="C326" s="120"/>
      <c r="D326" s="120"/>
      <c r="E326" s="120"/>
      <c r="F326" s="120"/>
      <c r="G326" s="120"/>
      <c r="H326" s="120"/>
      <c r="I326" s="120"/>
      <c r="J326" s="120"/>
      <c r="K326" s="120"/>
      <c r="L326" s="120"/>
      <c r="M326" s="120"/>
      <c r="N326" s="120"/>
      <c r="O326" s="120"/>
      <c r="P326" s="120"/>
      <c r="Q326" s="120"/>
      <c r="R326" s="120"/>
      <c r="S326" s="120"/>
      <c r="T326" s="120"/>
      <c r="U326" s="120"/>
      <c r="V326" s="120"/>
      <c r="W326" s="120"/>
      <c r="X326" s="120"/>
      <c r="Y326" s="120"/>
      <c r="Z326" s="120"/>
      <c r="AA326" s="120"/>
      <c r="AB326" s="120"/>
      <c r="AC326" s="120"/>
      <c r="AD326" s="120"/>
      <c r="AE326" s="120"/>
      <c r="AF326" s="120"/>
      <c r="AG326" s="216"/>
    </row>
    <row r="327">
      <c r="A327" s="222" t="s">
        <v>436</v>
      </c>
      <c r="B327" s="210">
        <v>3277.3599999999983</v>
      </c>
      <c r="C327" s="210">
        <v>12197.729999999987</v>
      </c>
      <c r="D327" s="210">
        <v>10767.759999999993</v>
      </c>
      <c r="E327" s="210">
        <v>4304.759999999996</v>
      </c>
      <c r="F327" s="210">
        <v>5392.059999999996</v>
      </c>
      <c r="G327" s="210">
        <v>4653.3799999999965</v>
      </c>
      <c r="H327" s="210">
        <v>9010.869999999995</v>
      </c>
      <c r="I327" s="210">
        <v>8271.349999999993</v>
      </c>
      <c r="J327" s="210">
        <v>5419.969999999997</v>
      </c>
      <c r="K327" s="210">
        <v>8141.709999999994</v>
      </c>
      <c r="L327" s="210">
        <v>7575.549999999995</v>
      </c>
      <c r="M327" s="210">
        <v>4853.399999999998</v>
      </c>
      <c r="N327" s="210">
        <v>1778.58</v>
      </c>
      <c r="O327" s="210">
        <v>7747.429999999993</v>
      </c>
      <c r="P327" s="210">
        <v>8523.70399999999</v>
      </c>
      <c r="Q327" s="210">
        <v>7650.879999999992</v>
      </c>
      <c r="R327" s="210">
        <v>5435.129999999996</v>
      </c>
      <c r="S327" s="210">
        <v>5392.649999999997</v>
      </c>
      <c r="T327" s="210">
        <v>3728.769999999998</v>
      </c>
      <c r="U327" s="210">
        <v>5483.139999999998</v>
      </c>
      <c r="V327" s="210">
        <v>6599.7499999999945</v>
      </c>
      <c r="W327" s="210">
        <v>4107.159999999997</v>
      </c>
      <c r="X327" s="210">
        <v>8050.949999999993</v>
      </c>
      <c r="Y327" s="210">
        <v>4238.629999999999</v>
      </c>
      <c r="Z327" s="210">
        <v>3311.8699999999985</v>
      </c>
      <c r="AA327" s="210">
        <v>4768.829999999998</v>
      </c>
      <c r="AB327" s="210">
        <v>4903.889999999998</v>
      </c>
      <c r="AC327" s="210">
        <v>2545.3199999999997</v>
      </c>
      <c r="AD327" s="210">
        <v>5886.019999999997</v>
      </c>
      <c r="AE327" s="210">
        <v>2413.83</v>
      </c>
      <c r="AF327" s="210">
        <v>3547.169999999998</v>
      </c>
      <c r="AG327" s="125">
        <f t="shared" ref="AG327:AG328" si="103">SUM(B327:AF327)</f>
        <v>179979.604</v>
      </c>
    </row>
    <row r="328">
      <c r="A328" s="230" t="s">
        <v>437</v>
      </c>
      <c r="B328" s="231">
        <f t="shared" ref="B328:AF328" si="102">SUM(B327)</f>
        <v>3277.36</v>
      </c>
      <c r="C328" s="231">
        <f t="shared" si="102"/>
        <v>12197.73</v>
      </c>
      <c r="D328" s="231">
        <f t="shared" si="102"/>
        <v>10767.76</v>
      </c>
      <c r="E328" s="231">
        <f t="shared" si="102"/>
        <v>4304.76</v>
      </c>
      <c r="F328" s="231">
        <f t="shared" si="102"/>
        <v>5392.06</v>
      </c>
      <c r="G328" s="231">
        <f t="shared" si="102"/>
        <v>4653.38</v>
      </c>
      <c r="H328" s="231">
        <f t="shared" si="102"/>
        <v>9010.87</v>
      </c>
      <c r="I328" s="231">
        <f t="shared" si="102"/>
        <v>8271.35</v>
      </c>
      <c r="J328" s="231">
        <f t="shared" si="102"/>
        <v>5419.97</v>
      </c>
      <c r="K328" s="231">
        <f t="shared" si="102"/>
        <v>8141.71</v>
      </c>
      <c r="L328" s="231">
        <f t="shared" si="102"/>
        <v>7575.55</v>
      </c>
      <c r="M328" s="231">
        <f t="shared" si="102"/>
        <v>4853.4</v>
      </c>
      <c r="N328" s="231">
        <f t="shared" si="102"/>
        <v>1778.58</v>
      </c>
      <c r="O328" s="231">
        <f t="shared" si="102"/>
        <v>7747.43</v>
      </c>
      <c r="P328" s="231">
        <f t="shared" si="102"/>
        <v>8523.704</v>
      </c>
      <c r="Q328" s="231">
        <f t="shared" si="102"/>
        <v>7650.88</v>
      </c>
      <c r="R328" s="231">
        <f t="shared" si="102"/>
        <v>5435.13</v>
      </c>
      <c r="S328" s="231">
        <f t="shared" si="102"/>
        <v>5392.65</v>
      </c>
      <c r="T328" s="231">
        <f t="shared" si="102"/>
        <v>3728.77</v>
      </c>
      <c r="U328" s="231">
        <f t="shared" si="102"/>
        <v>5483.14</v>
      </c>
      <c r="V328" s="231">
        <f t="shared" si="102"/>
        <v>6599.75</v>
      </c>
      <c r="W328" s="231">
        <f t="shared" si="102"/>
        <v>4107.16</v>
      </c>
      <c r="X328" s="231">
        <f t="shared" si="102"/>
        <v>8050.95</v>
      </c>
      <c r="Y328" s="231">
        <f t="shared" si="102"/>
        <v>4238.63</v>
      </c>
      <c r="Z328" s="231">
        <f t="shared" si="102"/>
        <v>3311.87</v>
      </c>
      <c r="AA328" s="231">
        <f t="shared" si="102"/>
        <v>4768.83</v>
      </c>
      <c r="AB328" s="231">
        <f t="shared" si="102"/>
        <v>4903.89</v>
      </c>
      <c r="AC328" s="231">
        <f t="shared" si="102"/>
        <v>2545.32</v>
      </c>
      <c r="AD328" s="231">
        <f t="shared" si="102"/>
        <v>5886.02</v>
      </c>
      <c r="AE328" s="231">
        <f t="shared" si="102"/>
        <v>2413.83</v>
      </c>
      <c r="AF328" s="231">
        <f t="shared" si="102"/>
        <v>3547.17</v>
      </c>
      <c r="AG328" s="125">
        <f t="shared" si="103"/>
        <v>179979.604</v>
      </c>
    </row>
    <row r="329">
      <c r="A329" s="187"/>
      <c r="B329" s="195"/>
      <c r="C329" s="195"/>
      <c r="D329" s="195"/>
      <c r="E329" s="195"/>
      <c r="F329" s="195"/>
      <c r="G329" s="195"/>
      <c r="H329" s="195"/>
      <c r="I329" s="195"/>
      <c r="J329" s="195"/>
      <c r="K329" s="195"/>
      <c r="L329" s="195"/>
      <c r="M329" s="195"/>
      <c r="N329" s="195"/>
      <c r="O329" s="195"/>
      <c r="P329" s="195"/>
      <c r="Q329" s="195"/>
      <c r="R329" s="195"/>
      <c r="S329" s="195"/>
      <c r="T329" s="195"/>
      <c r="U329" s="195"/>
      <c r="V329" s="195"/>
      <c r="W329" s="195"/>
      <c r="X329" s="195"/>
      <c r="Y329" s="195"/>
      <c r="Z329" s="195"/>
      <c r="AA329" s="195"/>
      <c r="AB329" s="195"/>
      <c r="AC329" s="195"/>
      <c r="AD329" s="195"/>
      <c r="AE329" s="195"/>
      <c r="AF329" s="195"/>
      <c r="AG329" s="209"/>
    </row>
    <row r="330">
      <c r="A330" s="222" t="s">
        <v>438</v>
      </c>
      <c r="B330" s="314"/>
      <c r="C330" s="314"/>
      <c r="D330" s="314"/>
      <c r="E330" s="314"/>
      <c r="F330" s="314"/>
      <c r="G330" s="314"/>
      <c r="H330" s="314"/>
      <c r="I330" s="314"/>
      <c r="J330" s="314"/>
      <c r="K330" s="314"/>
      <c r="L330" s="314"/>
      <c r="M330" s="314"/>
      <c r="N330" s="314"/>
      <c r="O330" s="314"/>
      <c r="P330" s="314"/>
      <c r="Q330" s="314"/>
      <c r="R330" s="314"/>
      <c r="S330" s="314"/>
      <c r="T330" s="314"/>
      <c r="U330" s="314"/>
      <c r="V330" s="314"/>
      <c r="W330" s="314"/>
      <c r="X330" s="314"/>
      <c r="Y330" s="314"/>
      <c r="Z330" s="314"/>
      <c r="AA330" s="314"/>
      <c r="AB330" s="314"/>
      <c r="AC330" s="314"/>
      <c r="AD330" s="314"/>
      <c r="AE330" s="314"/>
      <c r="AF330" s="314"/>
      <c r="AG330" s="125">
        <f t="shared" ref="AG330:AG333" si="104">SUM(B330:AF330)</f>
        <v>0</v>
      </c>
    </row>
    <row r="331">
      <c r="A331" s="222" t="s">
        <v>439</v>
      </c>
      <c r="B331" s="314"/>
      <c r="C331" s="314"/>
      <c r="D331" s="314"/>
      <c r="E331" s="314"/>
      <c r="F331" s="314"/>
      <c r="G331" s="314"/>
      <c r="H331" s="314"/>
      <c r="I331" s="314"/>
      <c r="J331" s="314"/>
      <c r="K331" s="314"/>
      <c r="L331" s="314"/>
      <c r="M331" s="314"/>
      <c r="N331" s="314"/>
      <c r="O331" s="314"/>
      <c r="P331" s="314"/>
      <c r="Q331" s="314"/>
      <c r="R331" s="314"/>
      <c r="S331" s="314"/>
      <c r="T331" s="314"/>
      <c r="U331" s="314"/>
      <c r="V331" s="314"/>
      <c r="W331" s="314"/>
      <c r="X331" s="314"/>
      <c r="Y331" s="314"/>
      <c r="Z331" s="314"/>
      <c r="AA331" s="314"/>
      <c r="AB331" s="314"/>
      <c r="AC331" s="314"/>
      <c r="AD331" s="314"/>
      <c r="AE331" s="314"/>
      <c r="AF331" s="314"/>
      <c r="AG331" s="125">
        <f t="shared" si="104"/>
        <v>0</v>
      </c>
    </row>
    <row r="332">
      <c r="A332" s="222" t="s">
        <v>440</v>
      </c>
      <c r="B332" s="210">
        <f t="shared" ref="B332:AF332" si="105">B330*0.22</f>
        <v>0</v>
      </c>
      <c r="C332" s="210">
        <f t="shared" si="105"/>
        <v>0</v>
      </c>
      <c r="D332" s="210">
        <f t="shared" si="105"/>
        <v>0</v>
      </c>
      <c r="E332" s="210">
        <f t="shared" si="105"/>
        <v>0</v>
      </c>
      <c r="F332" s="210">
        <f t="shared" si="105"/>
        <v>0</v>
      </c>
      <c r="G332" s="210">
        <f t="shared" si="105"/>
        <v>0</v>
      </c>
      <c r="H332" s="210">
        <f t="shared" si="105"/>
        <v>0</v>
      </c>
      <c r="I332" s="210">
        <f t="shared" si="105"/>
        <v>0</v>
      </c>
      <c r="J332" s="210">
        <f t="shared" si="105"/>
        <v>0</v>
      </c>
      <c r="K332" s="210">
        <f t="shared" si="105"/>
        <v>0</v>
      </c>
      <c r="L332" s="210">
        <f t="shared" si="105"/>
        <v>0</v>
      </c>
      <c r="M332" s="210">
        <f t="shared" si="105"/>
        <v>0</v>
      </c>
      <c r="N332" s="210">
        <f t="shared" si="105"/>
        <v>0</v>
      </c>
      <c r="O332" s="210">
        <f t="shared" si="105"/>
        <v>0</v>
      </c>
      <c r="P332" s="210">
        <f t="shared" si="105"/>
        <v>0</v>
      </c>
      <c r="Q332" s="210">
        <f t="shared" si="105"/>
        <v>0</v>
      </c>
      <c r="R332" s="210">
        <f t="shared" si="105"/>
        <v>0</v>
      </c>
      <c r="S332" s="210">
        <f t="shared" si="105"/>
        <v>0</v>
      </c>
      <c r="T332" s="210">
        <f t="shared" si="105"/>
        <v>0</v>
      </c>
      <c r="U332" s="210">
        <f t="shared" si="105"/>
        <v>0</v>
      </c>
      <c r="V332" s="210">
        <f t="shared" si="105"/>
        <v>0</v>
      </c>
      <c r="W332" s="210">
        <f t="shared" si="105"/>
        <v>0</v>
      </c>
      <c r="X332" s="210">
        <f t="shared" si="105"/>
        <v>0</v>
      </c>
      <c r="Y332" s="210">
        <f t="shared" si="105"/>
        <v>0</v>
      </c>
      <c r="Z332" s="210">
        <f t="shared" si="105"/>
        <v>0</v>
      </c>
      <c r="AA332" s="210">
        <f t="shared" si="105"/>
        <v>0</v>
      </c>
      <c r="AB332" s="210">
        <f t="shared" si="105"/>
        <v>0</v>
      </c>
      <c r="AC332" s="210">
        <f t="shared" si="105"/>
        <v>0</v>
      </c>
      <c r="AD332" s="210">
        <f t="shared" si="105"/>
        <v>0</v>
      </c>
      <c r="AE332" s="210">
        <f t="shared" si="105"/>
        <v>0</v>
      </c>
      <c r="AF332" s="210">
        <f t="shared" si="105"/>
        <v>0</v>
      </c>
      <c r="AG332" s="125">
        <f t="shared" si="104"/>
        <v>0</v>
      </c>
    </row>
    <row r="333">
      <c r="A333" s="230" t="s">
        <v>441</v>
      </c>
      <c r="B333" s="231">
        <f t="shared" ref="B333:AF333" si="106">B330+B331</f>
        <v>0</v>
      </c>
      <c r="C333" s="231">
        <f t="shared" si="106"/>
        <v>0</v>
      </c>
      <c r="D333" s="231">
        <f t="shared" si="106"/>
        <v>0</v>
      </c>
      <c r="E333" s="231">
        <f t="shared" si="106"/>
        <v>0</v>
      </c>
      <c r="F333" s="231">
        <f t="shared" si="106"/>
        <v>0</v>
      </c>
      <c r="G333" s="231">
        <f t="shared" si="106"/>
        <v>0</v>
      </c>
      <c r="H333" s="231">
        <f t="shared" si="106"/>
        <v>0</v>
      </c>
      <c r="I333" s="231">
        <f t="shared" si="106"/>
        <v>0</v>
      </c>
      <c r="J333" s="231">
        <f t="shared" si="106"/>
        <v>0</v>
      </c>
      <c r="K333" s="231">
        <f t="shared" si="106"/>
        <v>0</v>
      </c>
      <c r="L333" s="231">
        <f t="shared" si="106"/>
        <v>0</v>
      </c>
      <c r="M333" s="231">
        <f t="shared" si="106"/>
        <v>0</v>
      </c>
      <c r="N333" s="231">
        <f t="shared" si="106"/>
        <v>0</v>
      </c>
      <c r="O333" s="231">
        <f t="shared" si="106"/>
        <v>0</v>
      </c>
      <c r="P333" s="231">
        <f t="shared" si="106"/>
        <v>0</v>
      </c>
      <c r="Q333" s="231">
        <f t="shared" si="106"/>
        <v>0</v>
      </c>
      <c r="R333" s="231">
        <f t="shared" si="106"/>
        <v>0</v>
      </c>
      <c r="S333" s="231">
        <f t="shared" si="106"/>
        <v>0</v>
      </c>
      <c r="T333" s="231">
        <f t="shared" si="106"/>
        <v>0</v>
      </c>
      <c r="U333" s="231">
        <f t="shared" si="106"/>
        <v>0</v>
      </c>
      <c r="V333" s="231">
        <f t="shared" si="106"/>
        <v>0</v>
      </c>
      <c r="W333" s="231">
        <f t="shared" si="106"/>
        <v>0</v>
      </c>
      <c r="X333" s="231">
        <f t="shared" si="106"/>
        <v>0</v>
      </c>
      <c r="Y333" s="231">
        <f t="shared" si="106"/>
        <v>0</v>
      </c>
      <c r="Z333" s="231">
        <f t="shared" si="106"/>
        <v>0</v>
      </c>
      <c r="AA333" s="231">
        <f t="shared" si="106"/>
        <v>0</v>
      </c>
      <c r="AB333" s="231">
        <f t="shared" si="106"/>
        <v>0</v>
      </c>
      <c r="AC333" s="231">
        <f t="shared" si="106"/>
        <v>0</v>
      </c>
      <c r="AD333" s="231">
        <f t="shared" si="106"/>
        <v>0</v>
      </c>
      <c r="AE333" s="231">
        <f t="shared" si="106"/>
        <v>0</v>
      </c>
      <c r="AF333" s="231">
        <f t="shared" si="106"/>
        <v>0</v>
      </c>
      <c r="AG333" s="125">
        <f t="shared" si="104"/>
        <v>0</v>
      </c>
    </row>
    <row r="334">
      <c r="A334" s="232"/>
      <c r="B334" s="195"/>
      <c r="C334" s="195"/>
      <c r="D334" s="195"/>
      <c r="E334" s="195"/>
      <c r="F334" s="195"/>
      <c r="G334" s="195"/>
      <c r="H334" s="195"/>
      <c r="I334" s="195"/>
      <c r="J334" s="195"/>
      <c r="K334" s="195"/>
      <c r="L334" s="195"/>
      <c r="M334" s="195"/>
      <c r="N334" s="195"/>
      <c r="O334" s="195"/>
      <c r="P334" s="195"/>
      <c r="Q334" s="195"/>
      <c r="R334" s="195"/>
      <c r="S334" s="195"/>
      <c r="T334" s="195"/>
      <c r="U334" s="195"/>
      <c r="V334" s="195"/>
      <c r="W334" s="195"/>
      <c r="X334" s="195"/>
      <c r="Y334" s="195"/>
      <c r="Z334" s="195"/>
      <c r="AA334" s="195"/>
      <c r="AB334" s="195"/>
      <c r="AC334" s="195"/>
      <c r="AD334" s="195"/>
      <c r="AE334" s="195"/>
      <c r="AF334" s="195"/>
      <c r="AG334" s="216"/>
    </row>
    <row r="335">
      <c r="A335" s="232"/>
      <c r="B335" s="195"/>
      <c r="C335" s="195"/>
      <c r="D335" s="195"/>
      <c r="E335" s="195"/>
      <c r="F335" s="195"/>
      <c r="G335" s="195"/>
      <c r="H335" s="195"/>
      <c r="I335" s="195"/>
      <c r="J335" s="195"/>
      <c r="K335" s="195"/>
      <c r="L335" s="195"/>
      <c r="M335" s="195"/>
      <c r="N335" s="195"/>
      <c r="O335" s="195"/>
      <c r="P335" s="195"/>
      <c r="Q335" s="195"/>
      <c r="R335" s="195"/>
      <c r="S335" s="195"/>
      <c r="T335" s="195"/>
      <c r="U335" s="195"/>
      <c r="V335" s="195"/>
      <c r="W335" s="195"/>
      <c r="X335" s="195"/>
      <c r="Y335" s="195"/>
      <c r="Z335" s="195"/>
      <c r="AA335" s="195"/>
      <c r="AB335" s="195"/>
      <c r="AC335" s="195"/>
      <c r="AD335" s="195"/>
      <c r="AE335" s="195"/>
      <c r="AF335" s="195"/>
      <c r="AG335" s="216"/>
    </row>
    <row r="336">
      <c r="A336" s="171" t="s">
        <v>442</v>
      </c>
      <c r="B336" s="233"/>
      <c r="C336" s="233"/>
      <c r="D336" s="233"/>
      <c r="E336" s="233"/>
      <c r="F336" s="233"/>
      <c r="G336" s="233"/>
      <c r="H336" s="233"/>
      <c r="I336" s="233"/>
      <c r="J336" s="233"/>
      <c r="K336" s="233"/>
      <c r="L336" s="233"/>
      <c r="M336" s="233"/>
      <c r="N336" s="233"/>
      <c r="O336" s="233"/>
      <c r="P336" s="233"/>
      <c r="Q336" s="233"/>
      <c r="R336" s="233"/>
      <c r="S336" s="233"/>
      <c r="T336" s="233"/>
      <c r="U336" s="233"/>
      <c r="V336" s="233"/>
      <c r="W336" s="233"/>
      <c r="X336" s="233"/>
      <c r="Y336" s="233"/>
      <c r="Z336" s="233"/>
      <c r="AA336" s="233"/>
      <c r="AB336" s="233"/>
      <c r="AC336" s="233"/>
      <c r="AD336" s="233"/>
      <c r="AE336" s="233"/>
      <c r="AF336" s="233"/>
      <c r="AG336" s="216"/>
    </row>
    <row r="337">
      <c r="A337" s="222" t="s">
        <v>312</v>
      </c>
      <c r="B337" s="234"/>
      <c r="C337" s="234"/>
      <c r="D337" s="234"/>
      <c r="E337" s="234"/>
      <c r="F337" s="234"/>
      <c r="G337" s="234"/>
      <c r="H337" s="234"/>
      <c r="I337" s="234"/>
      <c r="J337" s="234"/>
      <c r="K337" s="234"/>
      <c r="L337" s="234"/>
      <c r="M337" s="234"/>
      <c r="N337" s="234"/>
      <c r="O337" s="234"/>
      <c r="P337" s="234"/>
      <c r="Q337" s="234"/>
      <c r="R337" s="234"/>
      <c r="S337" s="234"/>
      <c r="T337" s="234"/>
      <c r="U337" s="234"/>
      <c r="V337" s="234"/>
      <c r="W337" s="234"/>
      <c r="X337" s="234"/>
      <c r="Y337" s="234"/>
      <c r="Z337" s="234"/>
      <c r="AA337" s="234"/>
      <c r="AB337" s="234"/>
      <c r="AC337" s="234"/>
      <c r="AD337" s="234"/>
      <c r="AE337" s="234"/>
      <c r="AF337" s="234"/>
      <c r="AG337" s="177"/>
    </row>
    <row r="338" outlineLevel="1">
      <c r="A338" s="222" t="s">
        <v>818</v>
      </c>
      <c r="B338" s="184">
        <v>13.0</v>
      </c>
      <c r="C338" s="184">
        <v>5.0</v>
      </c>
      <c r="D338" s="184">
        <v>8.0</v>
      </c>
      <c r="E338" s="184">
        <v>4.0</v>
      </c>
      <c r="F338" s="184">
        <v>0.0</v>
      </c>
      <c r="G338" s="184">
        <v>20.0</v>
      </c>
      <c r="H338" s="184">
        <v>0.0</v>
      </c>
      <c r="I338" s="184">
        <v>11.0</v>
      </c>
      <c r="J338" s="184">
        <v>3.0</v>
      </c>
      <c r="K338" s="184">
        <v>0.0</v>
      </c>
      <c r="L338" s="184">
        <v>2.0</v>
      </c>
      <c r="M338" s="184">
        <v>0.0</v>
      </c>
      <c r="N338" s="184">
        <v>1.0</v>
      </c>
      <c r="O338" s="184">
        <v>13.0</v>
      </c>
      <c r="P338" s="184">
        <v>12.0</v>
      </c>
      <c r="Q338" s="184">
        <v>7.0</v>
      </c>
      <c r="R338" s="184">
        <v>42.0</v>
      </c>
      <c r="S338" s="184">
        <v>4.0</v>
      </c>
      <c r="T338" s="184">
        <v>0.0</v>
      </c>
      <c r="U338" s="184">
        <v>19.0</v>
      </c>
      <c r="V338" s="184">
        <v>3.0</v>
      </c>
      <c r="W338" s="184">
        <v>5.0</v>
      </c>
      <c r="X338" s="184">
        <v>2.0</v>
      </c>
      <c r="Y338" s="184">
        <v>16.0</v>
      </c>
      <c r="Z338" s="184">
        <v>0.0</v>
      </c>
      <c r="AA338" s="184">
        <v>1.0</v>
      </c>
      <c r="AB338" s="184">
        <v>7.0</v>
      </c>
      <c r="AC338" s="184">
        <v>14.0</v>
      </c>
      <c r="AD338" s="184">
        <v>1.0</v>
      </c>
      <c r="AE338" s="184">
        <v>5.0</v>
      </c>
      <c r="AF338" s="184">
        <v>0.0</v>
      </c>
      <c r="AG338" s="125">
        <f t="shared" ref="AG338:AG347" si="107">SUM(B338:AF338)</f>
        <v>218</v>
      </c>
    </row>
    <row r="339" outlineLevel="1">
      <c r="A339" s="222" t="s">
        <v>819</v>
      </c>
      <c r="B339" s="184">
        <v>0.0</v>
      </c>
      <c r="C339" s="184">
        <v>0.0</v>
      </c>
      <c r="D339" s="184">
        <v>0.0</v>
      </c>
      <c r="E339" s="184">
        <v>0.0</v>
      </c>
      <c r="F339" s="184">
        <v>0.0</v>
      </c>
      <c r="G339" s="184">
        <v>0.0</v>
      </c>
      <c r="H339" s="184">
        <v>0.0</v>
      </c>
      <c r="I339" s="184">
        <v>0.0</v>
      </c>
      <c r="J339" s="184">
        <v>0.0</v>
      </c>
      <c r="K339" s="184">
        <v>0.0</v>
      </c>
      <c r="L339" s="184">
        <v>0.0</v>
      </c>
      <c r="M339" s="184">
        <v>0.0</v>
      </c>
      <c r="N339" s="184">
        <v>0.0</v>
      </c>
      <c r="O339" s="184">
        <v>0.0</v>
      </c>
      <c r="P339" s="184">
        <v>0.0</v>
      </c>
      <c r="Q339" s="184">
        <v>0.0</v>
      </c>
      <c r="R339" s="184">
        <v>0.0</v>
      </c>
      <c r="S339" s="184">
        <v>0.0</v>
      </c>
      <c r="T339" s="184">
        <v>0.0</v>
      </c>
      <c r="U339" s="184">
        <v>0.0</v>
      </c>
      <c r="V339" s="184">
        <v>0.0</v>
      </c>
      <c r="W339" s="184">
        <v>0.0</v>
      </c>
      <c r="X339" s="184">
        <v>0.0</v>
      </c>
      <c r="Y339" s="184">
        <v>0.0</v>
      </c>
      <c r="Z339" s="184">
        <v>0.0</v>
      </c>
      <c r="AA339" s="184">
        <v>0.0</v>
      </c>
      <c r="AB339" s="184">
        <v>0.0</v>
      </c>
      <c r="AC339" s="184">
        <v>0.0</v>
      </c>
      <c r="AD339" s="184">
        <v>0.0</v>
      </c>
      <c r="AE339" s="184">
        <v>0.0</v>
      </c>
      <c r="AF339" s="184">
        <v>0.0</v>
      </c>
      <c r="AG339" s="125">
        <f t="shared" si="107"/>
        <v>0</v>
      </c>
    </row>
    <row r="340" outlineLevel="1">
      <c r="A340" s="222" t="s">
        <v>820</v>
      </c>
      <c r="B340" s="184">
        <v>15.0</v>
      </c>
      <c r="C340" s="184">
        <v>18.0</v>
      </c>
      <c r="D340" s="184">
        <v>9.0</v>
      </c>
      <c r="E340" s="184">
        <v>12.0</v>
      </c>
      <c r="F340" s="184">
        <v>0.0</v>
      </c>
      <c r="G340" s="184">
        <v>21.0</v>
      </c>
      <c r="H340" s="184">
        <v>1.0</v>
      </c>
      <c r="I340" s="184">
        <v>22.0</v>
      </c>
      <c r="J340" s="184">
        <v>2.0</v>
      </c>
      <c r="K340" s="184">
        <v>0.0</v>
      </c>
      <c r="L340" s="184">
        <v>9.0</v>
      </c>
      <c r="M340" s="184">
        <v>0.0</v>
      </c>
      <c r="N340" s="184">
        <v>5.0</v>
      </c>
      <c r="O340" s="184">
        <v>31.0</v>
      </c>
      <c r="P340" s="184">
        <v>27.0</v>
      </c>
      <c r="Q340" s="184">
        <v>18.0</v>
      </c>
      <c r="R340" s="184">
        <v>63.0</v>
      </c>
      <c r="S340" s="184">
        <v>9.0</v>
      </c>
      <c r="T340" s="184">
        <v>0.0</v>
      </c>
      <c r="U340" s="184">
        <v>18.0</v>
      </c>
      <c r="V340" s="184">
        <v>3.0</v>
      </c>
      <c r="W340" s="184">
        <v>7.0</v>
      </c>
      <c r="X340" s="184">
        <v>3.0</v>
      </c>
      <c r="Y340" s="184">
        <v>16.0</v>
      </c>
      <c r="Z340" s="184">
        <v>1.0</v>
      </c>
      <c r="AA340" s="184">
        <v>0.0</v>
      </c>
      <c r="AB340" s="184">
        <v>14.0</v>
      </c>
      <c r="AC340" s="184">
        <v>10.0</v>
      </c>
      <c r="AD340" s="184">
        <v>8.0</v>
      </c>
      <c r="AE340" s="184">
        <v>8.0</v>
      </c>
      <c r="AF340" s="184">
        <v>0.0</v>
      </c>
      <c r="AG340" s="125">
        <f t="shared" si="107"/>
        <v>350</v>
      </c>
    </row>
    <row r="341" outlineLevel="1">
      <c r="A341" s="222" t="s">
        <v>821</v>
      </c>
      <c r="B341" s="184">
        <v>15.0</v>
      </c>
      <c r="C341" s="184">
        <v>6.0</v>
      </c>
      <c r="D341" s="184">
        <v>8.0</v>
      </c>
      <c r="E341" s="184">
        <v>11.0</v>
      </c>
      <c r="F341" s="184">
        <v>0.0</v>
      </c>
      <c r="G341" s="184">
        <v>24.0</v>
      </c>
      <c r="H341" s="184">
        <v>0.0</v>
      </c>
      <c r="I341" s="184">
        <v>14.0</v>
      </c>
      <c r="J341" s="184">
        <v>1.0</v>
      </c>
      <c r="K341" s="184">
        <v>0.0</v>
      </c>
      <c r="L341" s="184">
        <v>8.0</v>
      </c>
      <c r="M341" s="184">
        <v>0.0</v>
      </c>
      <c r="N341" s="184">
        <v>4.0</v>
      </c>
      <c r="O341" s="184">
        <v>18.0</v>
      </c>
      <c r="P341" s="184">
        <v>11.0</v>
      </c>
      <c r="Q341" s="184">
        <v>13.0</v>
      </c>
      <c r="R341" s="184">
        <v>34.0</v>
      </c>
      <c r="S341" s="184">
        <v>3.0</v>
      </c>
      <c r="T341" s="184">
        <v>1.0</v>
      </c>
      <c r="U341" s="184">
        <v>21.0</v>
      </c>
      <c r="V341" s="184">
        <v>1.0</v>
      </c>
      <c r="W341" s="184">
        <v>3.0</v>
      </c>
      <c r="X341" s="184">
        <v>3.0</v>
      </c>
      <c r="Y341" s="184">
        <v>16.0</v>
      </c>
      <c r="Z341" s="184">
        <v>1.0</v>
      </c>
      <c r="AA341" s="184">
        <v>0.0</v>
      </c>
      <c r="AB341" s="184">
        <v>6.0</v>
      </c>
      <c r="AC341" s="184">
        <v>13.0</v>
      </c>
      <c r="AD341" s="184">
        <v>6.0</v>
      </c>
      <c r="AE341" s="184">
        <v>3.0</v>
      </c>
      <c r="AF341" s="184">
        <v>2.0</v>
      </c>
      <c r="AG341" s="125">
        <f t="shared" si="107"/>
        <v>246</v>
      </c>
    </row>
    <row r="342" outlineLevel="1">
      <c r="A342" s="222" t="s">
        <v>822</v>
      </c>
      <c r="B342" s="184">
        <v>1.0</v>
      </c>
      <c r="C342" s="184">
        <v>0.0</v>
      </c>
      <c r="D342" s="184">
        <v>0.0</v>
      </c>
      <c r="E342" s="184">
        <v>0.0</v>
      </c>
      <c r="F342" s="184">
        <v>0.0</v>
      </c>
      <c r="G342" s="184">
        <v>0.0</v>
      </c>
      <c r="H342" s="184">
        <v>0.0</v>
      </c>
      <c r="I342" s="184">
        <v>1.0</v>
      </c>
      <c r="J342" s="184">
        <v>0.0</v>
      </c>
      <c r="K342" s="184">
        <v>0.0</v>
      </c>
      <c r="L342" s="184">
        <v>0.0</v>
      </c>
      <c r="M342" s="184">
        <v>0.0</v>
      </c>
      <c r="N342" s="184">
        <v>0.0</v>
      </c>
      <c r="O342" s="184">
        <v>2.0</v>
      </c>
      <c r="P342" s="184">
        <v>0.0</v>
      </c>
      <c r="Q342" s="184">
        <v>1.0</v>
      </c>
      <c r="R342" s="184">
        <v>1.0</v>
      </c>
      <c r="S342" s="184">
        <v>0.0</v>
      </c>
      <c r="T342" s="184">
        <v>0.0</v>
      </c>
      <c r="U342" s="184">
        <v>2.0</v>
      </c>
      <c r="V342" s="184">
        <v>0.0</v>
      </c>
      <c r="W342" s="184">
        <v>0.0</v>
      </c>
      <c r="X342" s="184">
        <v>0.0</v>
      </c>
      <c r="Y342" s="184">
        <v>0.0</v>
      </c>
      <c r="Z342" s="184">
        <v>0.0</v>
      </c>
      <c r="AA342" s="184">
        <v>0.0</v>
      </c>
      <c r="AB342" s="184">
        <v>1.0</v>
      </c>
      <c r="AC342" s="184">
        <v>0.0</v>
      </c>
      <c r="AD342" s="184">
        <v>0.0</v>
      </c>
      <c r="AE342" s="184">
        <v>0.0</v>
      </c>
      <c r="AF342" s="184">
        <v>0.0</v>
      </c>
      <c r="AG342" s="125">
        <f t="shared" si="107"/>
        <v>9</v>
      </c>
    </row>
    <row r="343" outlineLevel="1">
      <c r="A343" s="222" t="s">
        <v>823</v>
      </c>
      <c r="B343" s="184">
        <v>0.0</v>
      </c>
      <c r="C343" s="184">
        <v>1.0</v>
      </c>
      <c r="D343" s="184">
        <v>1.0</v>
      </c>
      <c r="E343" s="184">
        <v>0.0</v>
      </c>
      <c r="F343" s="184">
        <v>0.0</v>
      </c>
      <c r="G343" s="184">
        <v>2.0</v>
      </c>
      <c r="H343" s="184">
        <v>1.0</v>
      </c>
      <c r="I343" s="184">
        <v>1.0</v>
      </c>
      <c r="J343" s="184">
        <v>0.0</v>
      </c>
      <c r="K343" s="184">
        <v>0.0</v>
      </c>
      <c r="L343" s="184">
        <v>0.0</v>
      </c>
      <c r="M343" s="184">
        <v>0.0</v>
      </c>
      <c r="N343" s="184">
        <v>0.0</v>
      </c>
      <c r="O343" s="184">
        <v>3.0</v>
      </c>
      <c r="P343" s="184">
        <v>1.0</v>
      </c>
      <c r="Q343" s="184">
        <v>2.0</v>
      </c>
      <c r="R343" s="184">
        <v>3.0</v>
      </c>
      <c r="S343" s="184">
        <v>0.0</v>
      </c>
      <c r="T343" s="184">
        <v>0.0</v>
      </c>
      <c r="U343" s="184">
        <v>1.0</v>
      </c>
      <c r="V343" s="184">
        <v>1.0</v>
      </c>
      <c r="W343" s="184">
        <v>1.0</v>
      </c>
      <c r="X343" s="184">
        <v>0.0</v>
      </c>
      <c r="Y343" s="184">
        <v>1.0</v>
      </c>
      <c r="Z343" s="184">
        <v>0.0</v>
      </c>
      <c r="AA343" s="184">
        <v>0.0</v>
      </c>
      <c r="AB343" s="184">
        <v>0.0</v>
      </c>
      <c r="AC343" s="184">
        <v>1.0</v>
      </c>
      <c r="AD343" s="184">
        <v>0.0</v>
      </c>
      <c r="AE343" s="184">
        <v>1.0</v>
      </c>
      <c r="AF343" s="184">
        <v>0.0</v>
      </c>
      <c r="AG343" s="125">
        <f t="shared" si="107"/>
        <v>21</v>
      </c>
    </row>
    <row r="344" outlineLevel="1">
      <c r="A344" s="225" t="s">
        <v>824</v>
      </c>
      <c r="B344" s="184">
        <v>6.0</v>
      </c>
      <c r="C344" s="184">
        <v>7.0</v>
      </c>
      <c r="D344" s="184">
        <v>6.0</v>
      </c>
      <c r="E344" s="184">
        <v>4.0</v>
      </c>
      <c r="F344" s="184">
        <v>0.0</v>
      </c>
      <c r="G344" s="184">
        <v>9.0</v>
      </c>
      <c r="H344" s="184">
        <v>2.0</v>
      </c>
      <c r="I344" s="184">
        <v>2.0</v>
      </c>
      <c r="J344" s="184">
        <v>0.0</v>
      </c>
      <c r="K344" s="184">
        <v>0.0</v>
      </c>
      <c r="L344" s="184">
        <v>2.0</v>
      </c>
      <c r="M344" s="184">
        <v>0.0</v>
      </c>
      <c r="N344" s="184">
        <v>3.0</v>
      </c>
      <c r="O344" s="184">
        <v>14.0</v>
      </c>
      <c r="P344" s="184">
        <v>10.0</v>
      </c>
      <c r="Q344" s="184">
        <v>5.0</v>
      </c>
      <c r="R344" s="184">
        <v>12.0</v>
      </c>
      <c r="S344" s="184">
        <v>2.0</v>
      </c>
      <c r="T344" s="184">
        <v>2.0</v>
      </c>
      <c r="U344" s="184">
        <v>5.0</v>
      </c>
      <c r="V344" s="184">
        <v>3.0</v>
      </c>
      <c r="W344" s="184">
        <v>1.0</v>
      </c>
      <c r="X344" s="184">
        <v>1.0</v>
      </c>
      <c r="Y344" s="184">
        <v>3.0</v>
      </c>
      <c r="Z344" s="184">
        <v>0.0</v>
      </c>
      <c r="AA344" s="184">
        <v>0.0</v>
      </c>
      <c r="AB344" s="184">
        <v>1.0</v>
      </c>
      <c r="AC344" s="184">
        <v>4.0</v>
      </c>
      <c r="AD344" s="184">
        <v>2.0</v>
      </c>
      <c r="AE344" s="184">
        <v>1.0</v>
      </c>
      <c r="AF344" s="184">
        <v>1.0</v>
      </c>
      <c r="AG344" s="125">
        <f t="shared" si="107"/>
        <v>108</v>
      </c>
    </row>
    <row r="345" outlineLevel="1">
      <c r="A345" s="225" t="s">
        <v>825</v>
      </c>
      <c r="B345" s="184">
        <v>0.0</v>
      </c>
      <c r="C345" s="184">
        <v>0.0</v>
      </c>
      <c r="D345" s="184">
        <v>0.0</v>
      </c>
      <c r="E345" s="184">
        <v>0.0</v>
      </c>
      <c r="F345" s="184">
        <v>0.0</v>
      </c>
      <c r="G345" s="184">
        <v>0.0</v>
      </c>
      <c r="H345" s="184">
        <v>0.0</v>
      </c>
      <c r="I345" s="184">
        <v>0.0</v>
      </c>
      <c r="J345" s="184">
        <v>0.0</v>
      </c>
      <c r="K345" s="184">
        <v>0.0</v>
      </c>
      <c r="L345" s="184">
        <v>0.0</v>
      </c>
      <c r="M345" s="184">
        <v>0.0</v>
      </c>
      <c r="N345" s="184">
        <v>0.0</v>
      </c>
      <c r="O345" s="184">
        <v>0.0</v>
      </c>
      <c r="P345" s="184">
        <v>0.0</v>
      </c>
      <c r="Q345" s="184">
        <v>0.0</v>
      </c>
      <c r="R345" s="184">
        <v>0.0</v>
      </c>
      <c r="S345" s="184">
        <v>0.0</v>
      </c>
      <c r="T345" s="184">
        <v>0.0</v>
      </c>
      <c r="U345" s="184">
        <v>0.0</v>
      </c>
      <c r="V345" s="184">
        <v>0.0</v>
      </c>
      <c r="W345" s="184">
        <v>0.0</v>
      </c>
      <c r="X345" s="184">
        <v>0.0</v>
      </c>
      <c r="Y345" s="184">
        <v>0.0</v>
      </c>
      <c r="Z345" s="184">
        <v>0.0</v>
      </c>
      <c r="AA345" s="184">
        <v>0.0</v>
      </c>
      <c r="AB345" s="184">
        <v>0.0</v>
      </c>
      <c r="AC345" s="184">
        <v>0.0</v>
      </c>
      <c r="AD345" s="184">
        <v>0.0</v>
      </c>
      <c r="AE345" s="184">
        <v>0.0</v>
      </c>
      <c r="AF345" s="184">
        <v>0.0</v>
      </c>
      <c r="AG345" s="125">
        <f t="shared" si="107"/>
        <v>0</v>
      </c>
    </row>
    <row r="346" outlineLevel="1">
      <c r="A346" s="225" t="s">
        <v>826</v>
      </c>
      <c r="B346" s="184">
        <v>28.0</v>
      </c>
      <c r="C346" s="184">
        <v>25.0</v>
      </c>
      <c r="D346" s="184">
        <v>24.0</v>
      </c>
      <c r="E346" s="184">
        <v>20.0</v>
      </c>
      <c r="F346" s="184">
        <v>0.0</v>
      </c>
      <c r="G346" s="184">
        <v>40.0</v>
      </c>
      <c r="H346" s="184">
        <v>1.0</v>
      </c>
      <c r="I346" s="184">
        <v>18.0</v>
      </c>
      <c r="J346" s="184">
        <v>4.0</v>
      </c>
      <c r="K346" s="184">
        <v>0.0</v>
      </c>
      <c r="L346" s="184">
        <v>13.0</v>
      </c>
      <c r="M346" s="184">
        <v>0.0</v>
      </c>
      <c r="N346" s="184">
        <v>6.0</v>
      </c>
      <c r="O346" s="184">
        <v>37.0</v>
      </c>
      <c r="P346" s="184">
        <v>28.0</v>
      </c>
      <c r="Q346" s="184">
        <v>20.0</v>
      </c>
      <c r="R346" s="184">
        <v>63.0</v>
      </c>
      <c r="S346" s="184">
        <v>5.0</v>
      </c>
      <c r="T346" s="184">
        <v>4.0</v>
      </c>
      <c r="U346" s="184">
        <v>25.0</v>
      </c>
      <c r="V346" s="184">
        <v>5.0</v>
      </c>
      <c r="W346" s="184">
        <v>3.0</v>
      </c>
      <c r="X346" s="184">
        <v>2.0</v>
      </c>
      <c r="Y346" s="184">
        <v>33.0</v>
      </c>
      <c r="Z346" s="184">
        <v>0.0</v>
      </c>
      <c r="AA346" s="184">
        <v>0.0</v>
      </c>
      <c r="AB346" s="184">
        <v>15.0</v>
      </c>
      <c r="AC346" s="184">
        <v>22.0</v>
      </c>
      <c r="AD346" s="184">
        <v>5.0</v>
      </c>
      <c r="AE346" s="184">
        <v>8.0</v>
      </c>
      <c r="AF346" s="184">
        <v>3.0</v>
      </c>
      <c r="AG346" s="125">
        <f t="shared" si="107"/>
        <v>457</v>
      </c>
    </row>
    <row r="347" outlineLevel="1">
      <c r="A347" s="225" t="s">
        <v>827</v>
      </c>
      <c r="B347" s="184">
        <v>0.0</v>
      </c>
      <c r="C347" s="184">
        <v>0.0</v>
      </c>
      <c r="D347" s="184">
        <v>0.0</v>
      </c>
      <c r="E347" s="184">
        <v>0.0</v>
      </c>
      <c r="F347" s="184">
        <v>0.0</v>
      </c>
      <c r="G347" s="184">
        <v>0.0</v>
      </c>
      <c r="H347" s="184">
        <v>0.0</v>
      </c>
      <c r="I347" s="184">
        <v>0.0</v>
      </c>
      <c r="J347" s="184">
        <v>0.0</v>
      </c>
      <c r="K347" s="184">
        <v>0.0</v>
      </c>
      <c r="L347" s="184">
        <v>0.0</v>
      </c>
      <c r="M347" s="184">
        <v>0.0</v>
      </c>
      <c r="N347" s="184">
        <v>0.0</v>
      </c>
      <c r="O347" s="184">
        <v>0.0</v>
      </c>
      <c r="P347" s="184">
        <v>0.0</v>
      </c>
      <c r="Q347" s="184">
        <v>0.0</v>
      </c>
      <c r="R347" s="184">
        <v>0.0</v>
      </c>
      <c r="S347" s="184">
        <v>0.0</v>
      </c>
      <c r="T347" s="184">
        <v>0.0</v>
      </c>
      <c r="U347" s="184">
        <v>0.0</v>
      </c>
      <c r="V347" s="184">
        <v>0.0</v>
      </c>
      <c r="W347" s="184">
        <v>0.0</v>
      </c>
      <c r="X347" s="184">
        <v>0.0</v>
      </c>
      <c r="Y347" s="184">
        <v>0.0</v>
      </c>
      <c r="Z347" s="184">
        <v>0.0</v>
      </c>
      <c r="AA347" s="184">
        <v>0.0</v>
      </c>
      <c r="AB347" s="184">
        <v>0.0</v>
      </c>
      <c r="AC347" s="184">
        <v>0.0</v>
      </c>
      <c r="AD347" s="184">
        <v>0.0</v>
      </c>
      <c r="AE347" s="184">
        <v>0.0</v>
      </c>
      <c r="AF347" s="184">
        <v>0.0</v>
      </c>
      <c r="AG347" s="125">
        <f t="shared" si="107"/>
        <v>0</v>
      </c>
    </row>
    <row r="348" collapsed="1">
      <c r="A348" s="222" t="s">
        <v>323</v>
      </c>
      <c r="B348" s="234"/>
      <c r="C348" s="234"/>
      <c r="D348" s="234"/>
      <c r="E348" s="234"/>
      <c r="F348" s="234"/>
      <c r="G348" s="234"/>
      <c r="H348" s="234"/>
      <c r="I348" s="234"/>
      <c r="J348" s="234"/>
      <c r="K348" s="234"/>
      <c r="L348" s="234"/>
      <c r="M348" s="234"/>
      <c r="N348" s="234"/>
      <c r="O348" s="234"/>
      <c r="P348" s="234"/>
      <c r="Q348" s="234"/>
      <c r="R348" s="234"/>
      <c r="S348" s="234"/>
      <c r="T348" s="234"/>
      <c r="U348" s="234"/>
      <c r="V348" s="234"/>
      <c r="W348" s="234"/>
      <c r="X348" s="234"/>
      <c r="Y348" s="234"/>
      <c r="Z348" s="234"/>
      <c r="AA348" s="234"/>
      <c r="AB348" s="234"/>
      <c r="AC348" s="234"/>
      <c r="AD348" s="234"/>
      <c r="AE348" s="234"/>
      <c r="AF348" s="234"/>
      <c r="AG348" s="177"/>
    </row>
    <row r="349" hidden="1" outlineLevel="1">
      <c r="A349" s="222" t="s">
        <v>828</v>
      </c>
      <c r="B349" s="308"/>
      <c r="C349" s="308"/>
      <c r="D349" s="308"/>
      <c r="E349" s="308"/>
      <c r="F349" s="308"/>
      <c r="G349" s="308"/>
      <c r="H349" s="308"/>
      <c r="I349" s="308"/>
      <c r="J349" s="308"/>
      <c r="K349" s="308"/>
      <c r="L349" s="308"/>
      <c r="M349" s="308"/>
      <c r="N349" s="308"/>
      <c r="O349" s="308"/>
      <c r="P349" s="308"/>
      <c r="Q349" s="308"/>
      <c r="R349" s="308"/>
      <c r="S349" s="308"/>
      <c r="T349" s="308"/>
      <c r="U349" s="308"/>
      <c r="V349" s="308"/>
      <c r="W349" s="308"/>
      <c r="X349" s="308"/>
      <c r="Y349" s="308"/>
      <c r="Z349" s="308"/>
      <c r="AA349" s="308"/>
      <c r="AB349" s="308"/>
      <c r="AC349" s="308"/>
      <c r="AD349" s="308"/>
      <c r="AE349" s="308"/>
      <c r="AF349" s="308"/>
      <c r="AG349" s="125">
        <f t="shared" ref="AG349:AG360" si="108">SUM(B349:AF349)</f>
        <v>0</v>
      </c>
    </row>
    <row r="350" hidden="1" outlineLevel="1">
      <c r="A350" s="222" t="s">
        <v>829</v>
      </c>
      <c r="B350" s="308"/>
      <c r="C350" s="308"/>
      <c r="D350" s="308"/>
      <c r="E350" s="308"/>
      <c r="F350" s="308"/>
      <c r="G350" s="308"/>
      <c r="H350" s="308"/>
      <c r="I350" s="308"/>
      <c r="J350" s="308"/>
      <c r="K350" s="308"/>
      <c r="L350" s="308"/>
      <c r="M350" s="308"/>
      <c r="N350" s="308"/>
      <c r="O350" s="308"/>
      <c r="P350" s="308"/>
      <c r="Q350" s="308"/>
      <c r="R350" s="308"/>
      <c r="S350" s="308"/>
      <c r="T350" s="308"/>
      <c r="U350" s="308"/>
      <c r="V350" s="308"/>
      <c r="W350" s="308"/>
      <c r="X350" s="308"/>
      <c r="Y350" s="308"/>
      <c r="Z350" s="308"/>
      <c r="AA350" s="308"/>
      <c r="AB350" s="308"/>
      <c r="AC350" s="308"/>
      <c r="AD350" s="308"/>
      <c r="AE350" s="308"/>
      <c r="AF350" s="308"/>
      <c r="AG350" s="125">
        <f t="shared" si="108"/>
        <v>0</v>
      </c>
    </row>
    <row r="351" hidden="1" outlineLevel="1">
      <c r="A351" s="222" t="s">
        <v>830</v>
      </c>
      <c r="B351" s="308"/>
      <c r="C351" s="308"/>
      <c r="D351" s="308"/>
      <c r="E351" s="308"/>
      <c r="F351" s="308"/>
      <c r="G351" s="308"/>
      <c r="H351" s="308"/>
      <c r="I351" s="308"/>
      <c r="J351" s="308"/>
      <c r="K351" s="308"/>
      <c r="L351" s="308"/>
      <c r="M351" s="308"/>
      <c r="N351" s="308"/>
      <c r="O351" s="308"/>
      <c r="P351" s="308"/>
      <c r="Q351" s="308"/>
      <c r="R351" s="308"/>
      <c r="S351" s="308"/>
      <c r="T351" s="308"/>
      <c r="U351" s="308"/>
      <c r="V351" s="308"/>
      <c r="W351" s="308"/>
      <c r="X351" s="308"/>
      <c r="Y351" s="308"/>
      <c r="Z351" s="308"/>
      <c r="AA351" s="308"/>
      <c r="AB351" s="308"/>
      <c r="AC351" s="308"/>
      <c r="AD351" s="308"/>
      <c r="AE351" s="308"/>
      <c r="AF351" s="308"/>
      <c r="AG351" s="125">
        <f t="shared" si="108"/>
        <v>0</v>
      </c>
    </row>
    <row r="352" hidden="1" outlineLevel="1">
      <c r="A352" s="222" t="s">
        <v>831</v>
      </c>
      <c r="B352" s="308"/>
      <c r="C352" s="308"/>
      <c r="D352" s="308"/>
      <c r="E352" s="308"/>
      <c r="F352" s="308"/>
      <c r="G352" s="308"/>
      <c r="H352" s="308"/>
      <c r="I352" s="308"/>
      <c r="J352" s="308"/>
      <c r="K352" s="308"/>
      <c r="L352" s="308"/>
      <c r="M352" s="308"/>
      <c r="N352" s="308"/>
      <c r="O352" s="308"/>
      <c r="P352" s="308"/>
      <c r="Q352" s="308"/>
      <c r="R352" s="308"/>
      <c r="S352" s="308"/>
      <c r="T352" s="308"/>
      <c r="U352" s="308"/>
      <c r="V352" s="308"/>
      <c r="W352" s="308"/>
      <c r="X352" s="308"/>
      <c r="Y352" s="308"/>
      <c r="Z352" s="308"/>
      <c r="AA352" s="308"/>
      <c r="AB352" s="308"/>
      <c r="AC352" s="308"/>
      <c r="AD352" s="308"/>
      <c r="AE352" s="308"/>
      <c r="AF352" s="308"/>
      <c r="AG352" s="125">
        <f t="shared" si="108"/>
        <v>0</v>
      </c>
    </row>
    <row r="353" hidden="1" outlineLevel="1">
      <c r="A353" s="222" t="s">
        <v>832</v>
      </c>
      <c r="B353" s="308"/>
      <c r="C353" s="308"/>
      <c r="D353" s="308"/>
      <c r="E353" s="308"/>
      <c r="F353" s="308"/>
      <c r="G353" s="308"/>
      <c r="H353" s="308"/>
      <c r="I353" s="308"/>
      <c r="J353" s="308"/>
      <c r="K353" s="308"/>
      <c r="L353" s="308"/>
      <c r="M353" s="308"/>
      <c r="N353" s="308"/>
      <c r="O353" s="308"/>
      <c r="P353" s="308"/>
      <c r="Q353" s="308"/>
      <c r="R353" s="308"/>
      <c r="S353" s="308"/>
      <c r="T353" s="308"/>
      <c r="U353" s="308"/>
      <c r="V353" s="308"/>
      <c r="W353" s="308"/>
      <c r="X353" s="308"/>
      <c r="Y353" s="308"/>
      <c r="Z353" s="308"/>
      <c r="AA353" s="308"/>
      <c r="AB353" s="308"/>
      <c r="AC353" s="308"/>
      <c r="AD353" s="308"/>
      <c r="AE353" s="308"/>
      <c r="AF353" s="308"/>
      <c r="AG353" s="125">
        <f t="shared" si="108"/>
        <v>0</v>
      </c>
    </row>
    <row r="354" hidden="1" outlineLevel="1">
      <c r="A354" s="222" t="s">
        <v>833</v>
      </c>
      <c r="B354" s="308"/>
      <c r="C354" s="308"/>
      <c r="D354" s="308"/>
      <c r="E354" s="308"/>
      <c r="F354" s="308"/>
      <c r="G354" s="308"/>
      <c r="H354" s="308"/>
      <c r="I354" s="308"/>
      <c r="J354" s="308"/>
      <c r="K354" s="308"/>
      <c r="L354" s="308"/>
      <c r="M354" s="308"/>
      <c r="N354" s="308"/>
      <c r="O354" s="308"/>
      <c r="P354" s="308"/>
      <c r="Q354" s="308"/>
      <c r="R354" s="308"/>
      <c r="S354" s="308"/>
      <c r="T354" s="308"/>
      <c r="U354" s="308"/>
      <c r="V354" s="308"/>
      <c r="W354" s="308"/>
      <c r="X354" s="308"/>
      <c r="Y354" s="308"/>
      <c r="Z354" s="308"/>
      <c r="AA354" s="308"/>
      <c r="AB354" s="308"/>
      <c r="AC354" s="308"/>
      <c r="AD354" s="308"/>
      <c r="AE354" s="308"/>
      <c r="AF354" s="308"/>
      <c r="AG354" s="125">
        <f t="shared" si="108"/>
        <v>0</v>
      </c>
    </row>
    <row r="355" hidden="1" outlineLevel="1">
      <c r="A355" s="222" t="s">
        <v>731</v>
      </c>
      <c r="B355" s="308"/>
      <c r="C355" s="308"/>
      <c r="D355" s="308"/>
      <c r="E355" s="308"/>
      <c r="F355" s="308"/>
      <c r="G355" s="308"/>
      <c r="H355" s="308"/>
      <c r="I355" s="308"/>
      <c r="J355" s="308"/>
      <c r="K355" s="308"/>
      <c r="L355" s="308"/>
      <c r="M355" s="308"/>
      <c r="N355" s="308"/>
      <c r="O355" s="308"/>
      <c r="P355" s="308"/>
      <c r="Q355" s="308"/>
      <c r="R355" s="308"/>
      <c r="S355" s="308"/>
      <c r="T355" s="308"/>
      <c r="U355" s="308"/>
      <c r="V355" s="308"/>
      <c r="W355" s="308"/>
      <c r="X355" s="308"/>
      <c r="Y355" s="308"/>
      <c r="Z355" s="308"/>
      <c r="AA355" s="308"/>
      <c r="AB355" s="308"/>
      <c r="AC355" s="308"/>
      <c r="AD355" s="308"/>
      <c r="AE355" s="308"/>
      <c r="AF355" s="308"/>
      <c r="AG355" s="125">
        <f t="shared" si="108"/>
        <v>0</v>
      </c>
    </row>
    <row r="356" hidden="1" outlineLevel="1">
      <c r="A356" s="222" t="s">
        <v>732</v>
      </c>
      <c r="B356" s="308"/>
      <c r="C356" s="308"/>
      <c r="D356" s="308"/>
      <c r="E356" s="308"/>
      <c r="F356" s="308"/>
      <c r="G356" s="308"/>
      <c r="H356" s="308"/>
      <c r="I356" s="308"/>
      <c r="J356" s="308"/>
      <c r="K356" s="308"/>
      <c r="L356" s="308"/>
      <c r="M356" s="308"/>
      <c r="N356" s="308"/>
      <c r="O356" s="308"/>
      <c r="P356" s="308"/>
      <c r="Q356" s="308"/>
      <c r="R356" s="308"/>
      <c r="S356" s="308"/>
      <c r="T356" s="308"/>
      <c r="U356" s="308"/>
      <c r="V356" s="308"/>
      <c r="W356" s="308"/>
      <c r="X356" s="308"/>
      <c r="Y356" s="308"/>
      <c r="Z356" s="308"/>
      <c r="AA356" s="308"/>
      <c r="AB356" s="308"/>
      <c r="AC356" s="308"/>
      <c r="AD356" s="308"/>
      <c r="AE356" s="308"/>
      <c r="AF356" s="308"/>
      <c r="AG356" s="125">
        <f t="shared" si="108"/>
        <v>0</v>
      </c>
    </row>
    <row r="357" hidden="1" outlineLevel="1">
      <c r="A357" s="222" t="s">
        <v>733</v>
      </c>
      <c r="B357" s="308"/>
      <c r="C357" s="308"/>
      <c r="D357" s="308"/>
      <c r="E357" s="308"/>
      <c r="F357" s="308"/>
      <c r="G357" s="308"/>
      <c r="H357" s="308"/>
      <c r="I357" s="308"/>
      <c r="J357" s="308"/>
      <c r="K357" s="308"/>
      <c r="L357" s="308"/>
      <c r="M357" s="308"/>
      <c r="N357" s="308"/>
      <c r="O357" s="308"/>
      <c r="P357" s="308"/>
      <c r="Q357" s="308"/>
      <c r="R357" s="308"/>
      <c r="S357" s="308"/>
      <c r="T357" s="308"/>
      <c r="U357" s="308"/>
      <c r="V357" s="308"/>
      <c r="W357" s="308"/>
      <c r="X357" s="308"/>
      <c r="Y357" s="308"/>
      <c r="Z357" s="308"/>
      <c r="AA357" s="308"/>
      <c r="AB357" s="308"/>
      <c r="AC357" s="308"/>
      <c r="AD357" s="308"/>
      <c r="AE357" s="308"/>
      <c r="AF357" s="308"/>
      <c r="AG357" s="125">
        <f t="shared" si="108"/>
        <v>0</v>
      </c>
    </row>
    <row r="358" hidden="1" outlineLevel="1">
      <c r="A358" s="222" t="s">
        <v>734</v>
      </c>
      <c r="B358" s="308"/>
      <c r="C358" s="308"/>
      <c r="D358" s="308"/>
      <c r="E358" s="308"/>
      <c r="F358" s="308"/>
      <c r="G358" s="308"/>
      <c r="H358" s="308"/>
      <c r="I358" s="308"/>
      <c r="J358" s="308"/>
      <c r="K358" s="308"/>
      <c r="L358" s="308"/>
      <c r="M358" s="308"/>
      <c r="N358" s="308"/>
      <c r="O358" s="308"/>
      <c r="P358" s="308"/>
      <c r="Q358" s="308"/>
      <c r="R358" s="308"/>
      <c r="S358" s="308"/>
      <c r="T358" s="308"/>
      <c r="U358" s="308"/>
      <c r="V358" s="308"/>
      <c r="W358" s="308"/>
      <c r="X358" s="308"/>
      <c r="Y358" s="308"/>
      <c r="Z358" s="308"/>
      <c r="AA358" s="308"/>
      <c r="AB358" s="308"/>
      <c r="AC358" s="308"/>
      <c r="AD358" s="308"/>
      <c r="AE358" s="308"/>
      <c r="AF358" s="308"/>
      <c r="AG358" s="125">
        <f t="shared" si="108"/>
        <v>0</v>
      </c>
    </row>
    <row r="359">
      <c r="A359" s="226" t="s">
        <v>334</v>
      </c>
      <c r="B359" s="227">
        <f t="shared" ref="B359:AF359" si="109">SUM(B338,B339,B344,B345)</f>
        <v>19</v>
      </c>
      <c r="C359" s="227">
        <f t="shared" si="109"/>
        <v>12</v>
      </c>
      <c r="D359" s="227">
        <f t="shared" si="109"/>
        <v>14</v>
      </c>
      <c r="E359" s="227">
        <f t="shared" si="109"/>
        <v>8</v>
      </c>
      <c r="F359" s="227">
        <f t="shared" si="109"/>
        <v>0</v>
      </c>
      <c r="G359" s="227">
        <f t="shared" si="109"/>
        <v>29</v>
      </c>
      <c r="H359" s="227">
        <f t="shared" si="109"/>
        <v>2</v>
      </c>
      <c r="I359" s="227">
        <f t="shared" si="109"/>
        <v>13</v>
      </c>
      <c r="J359" s="227">
        <f t="shared" si="109"/>
        <v>3</v>
      </c>
      <c r="K359" s="227">
        <f t="shared" si="109"/>
        <v>0</v>
      </c>
      <c r="L359" s="227">
        <f t="shared" si="109"/>
        <v>4</v>
      </c>
      <c r="M359" s="227">
        <f t="shared" si="109"/>
        <v>0</v>
      </c>
      <c r="N359" s="227">
        <f t="shared" si="109"/>
        <v>4</v>
      </c>
      <c r="O359" s="227">
        <f t="shared" si="109"/>
        <v>27</v>
      </c>
      <c r="P359" s="227">
        <f t="shared" si="109"/>
        <v>22</v>
      </c>
      <c r="Q359" s="227">
        <f t="shared" si="109"/>
        <v>12</v>
      </c>
      <c r="R359" s="227">
        <f t="shared" si="109"/>
        <v>54</v>
      </c>
      <c r="S359" s="227">
        <f t="shared" si="109"/>
        <v>6</v>
      </c>
      <c r="T359" s="227">
        <f t="shared" si="109"/>
        <v>2</v>
      </c>
      <c r="U359" s="227">
        <f t="shared" si="109"/>
        <v>24</v>
      </c>
      <c r="V359" s="227">
        <f t="shared" si="109"/>
        <v>6</v>
      </c>
      <c r="W359" s="227">
        <f t="shared" si="109"/>
        <v>6</v>
      </c>
      <c r="X359" s="227">
        <f t="shared" si="109"/>
        <v>3</v>
      </c>
      <c r="Y359" s="227">
        <f t="shared" si="109"/>
        <v>19</v>
      </c>
      <c r="Z359" s="227">
        <f t="shared" si="109"/>
        <v>0</v>
      </c>
      <c r="AA359" s="227">
        <f t="shared" si="109"/>
        <v>1</v>
      </c>
      <c r="AB359" s="227">
        <f t="shared" si="109"/>
        <v>8</v>
      </c>
      <c r="AC359" s="227">
        <f t="shared" si="109"/>
        <v>18</v>
      </c>
      <c r="AD359" s="227">
        <f t="shared" si="109"/>
        <v>3</v>
      </c>
      <c r="AE359" s="227">
        <f t="shared" si="109"/>
        <v>6</v>
      </c>
      <c r="AF359" s="227">
        <f t="shared" si="109"/>
        <v>1</v>
      </c>
      <c r="AG359" s="125">
        <f t="shared" si="108"/>
        <v>326</v>
      </c>
    </row>
    <row r="360">
      <c r="A360" s="226" t="s">
        <v>335</v>
      </c>
      <c r="B360" s="227">
        <f t="shared" ref="B360:AF360" si="110">SUM(B340,B341,B346,B347)</f>
        <v>58</v>
      </c>
      <c r="C360" s="227">
        <f t="shared" si="110"/>
        <v>49</v>
      </c>
      <c r="D360" s="227">
        <f t="shared" si="110"/>
        <v>41</v>
      </c>
      <c r="E360" s="227">
        <f t="shared" si="110"/>
        <v>43</v>
      </c>
      <c r="F360" s="227">
        <f t="shared" si="110"/>
        <v>0</v>
      </c>
      <c r="G360" s="227">
        <f t="shared" si="110"/>
        <v>85</v>
      </c>
      <c r="H360" s="227">
        <f t="shared" si="110"/>
        <v>2</v>
      </c>
      <c r="I360" s="227">
        <f t="shared" si="110"/>
        <v>54</v>
      </c>
      <c r="J360" s="227">
        <f t="shared" si="110"/>
        <v>7</v>
      </c>
      <c r="K360" s="227">
        <f t="shared" si="110"/>
        <v>0</v>
      </c>
      <c r="L360" s="227">
        <f t="shared" si="110"/>
        <v>30</v>
      </c>
      <c r="M360" s="227">
        <f t="shared" si="110"/>
        <v>0</v>
      </c>
      <c r="N360" s="227">
        <f t="shared" si="110"/>
        <v>15</v>
      </c>
      <c r="O360" s="227">
        <f t="shared" si="110"/>
        <v>86</v>
      </c>
      <c r="P360" s="227">
        <f t="shared" si="110"/>
        <v>66</v>
      </c>
      <c r="Q360" s="227">
        <f t="shared" si="110"/>
        <v>51</v>
      </c>
      <c r="R360" s="227">
        <f t="shared" si="110"/>
        <v>160</v>
      </c>
      <c r="S360" s="227">
        <f t="shared" si="110"/>
        <v>17</v>
      </c>
      <c r="T360" s="227">
        <f t="shared" si="110"/>
        <v>5</v>
      </c>
      <c r="U360" s="227">
        <f t="shared" si="110"/>
        <v>64</v>
      </c>
      <c r="V360" s="227">
        <f t="shared" si="110"/>
        <v>9</v>
      </c>
      <c r="W360" s="227">
        <f t="shared" si="110"/>
        <v>13</v>
      </c>
      <c r="X360" s="227">
        <f t="shared" si="110"/>
        <v>8</v>
      </c>
      <c r="Y360" s="227">
        <f t="shared" si="110"/>
        <v>65</v>
      </c>
      <c r="Z360" s="227">
        <f t="shared" si="110"/>
        <v>2</v>
      </c>
      <c r="AA360" s="227">
        <f t="shared" si="110"/>
        <v>0</v>
      </c>
      <c r="AB360" s="227">
        <f t="shared" si="110"/>
        <v>35</v>
      </c>
      <c r="AC360" s="227">
        <f t="shared" si="110"/>
        <v>45</v>
      </c>
      <c r="AD360" s="227">
        <f t="shared" si="110"/>
        <v>19</v>
      </c>
      <c r="AE360" s="227">
        <f t="shared" si="110"/>
        <v>19</v>
      </c>
      <c r="AF360" s="227">
        <f t="shared" si="110"/>
        <v>5</v>
      </c>
      <c r="AG360" s="125">
        <f t="shared" si="108"/>
        <v>1053</v>
      </c>
    </row>
    <row r="361">
      <c r="A361" s="127"/>
      <c r="B361" s="195"/>
      <c r="C361" s="195"/>
      <c r="D361" s="195"/>
      <c r="E361" s="195"/>
      <c r="F361" s="195"/>
      <c r="G361" s="195"/>
      <c r="H361" s="195"/>
      <c r="I361" s="195"/>
      <c r="J361" s="195"/>
      <c r="K361" s="195"/>
      <c r="L361" s="195"/>
      <c r="M361" s="195"/>
      <c r="N361" s="195"/>
      <c r="O361" s="195"/>
      <c r="P361" s="195"/>
      <c r="Q361" s="195"/>
      <c r="R361" s="195"/>
      <c r="S361" s="195"/>
      <c r="T361" s="195"/>
      <c r="U361" s="195"/>
      <c r="V361" s="195"/>
      <c r="W361" s="195"/>
      <c r="X361" s="195"/>
      <c r="Y361" s="195"/>
      <c r="Z361" s="195"/>
      <c r="AA361" s="195"/>
      <c r="AB361" s="195"/>
      <c r="AC361" s="195"/>
      <c r="AD361" s="195"/>
      <c r="AE361" s="195"/>
      <c r="AF361" s="195"/>
      <c r="AG361" s="216"/>
    </row>
    <row r="362">
      <c r="A362" s="222" t="s">
        <v>336</v>
      </c>
      <c r="B362" s="234"/>
      <c r="C362" s="234"/>
      <c r="D362" s="234"/>
      <c r="E362" s="234"/>
      <c r="F362" s="234"/>
      <c r="G362" s="234"/>
      <c r="H362" s="234"/>
      <c r="I362" s="234"/>
      <c r="J362" s="234"/>
      <c r="K362" s="234"/>
      <c r="L362" s="234"/>
      <c r="M362" s="234"/>
      <c r="N362" s="234"/>
      <c r="O362" s="234"/>
      <c r="P362" s="234"/>
      <c r="Q362" s="234"/>
      <c r="R362" s="234"/>
      <c r="S362" s="234"/>
      <c r="T362" s="234"/>
      <c r="U362" s="234"/>
      <c r="V362" s="234"/>
      <c r="W362" s="234"/>
      <c r="X362" s="234"/>
      <c r="Y362" s="234"/>
      <c r="Z362" s="234"/>
      <c r="AA362" s="234"/>
      <c r="AB362" s="234"/>
      <c r="AC362" s="234"/>
      <c r="AD362" s="234"/>
      <c r="AE362" s="234"/>
      <c r="AF362" s="234"/>
      <c r="AG362" s="177"/>
    </row>
    <row r="363" outlineLevel="1">
      <c r="A363" s="222" t="s">
        <v>337</v>
      </c>
      <c r="B363" s="184">
        <v>36.0</v>
      </c>
      <c r="C363" s="184">
        <v>35.0</v>
      </c>
      <c r="D363" s="184">
        <v>28.0</v>
      </c>
      <c r="E363" s="184">
        <v>23.0</v>
      </c>
      <c r="F363" s="184">
        <v>0.0</v>
      </c>
      <c r="G363" s="184">
        <v>49.0</v>
      </c>
      <c r="H363" s="184">
        <v>1.0</v>
      </c>
      <c r="I363" s="184">
        <v>37.0</v>
      </c>
      <c r="J363" s="184">
        <v>6.0</v>
      </c>
      <c r="K363" s="184">
        <v>0.0</v>
      </c>
      <c r="L363" s="184">
        <v>20.0</v>
      </c>
      <c r="M363" s="184">
        <v>0.0</v>
      </c>
      <c r="N363" s="184">
        <v>9.0</v>
      </c>
      <c r="O363" s="184">
        <v>61.0</v>
      </c>
      <c r="P363" s="184">
        <v>46.0</v>
      </c>
      <c r="Q363" s="184">
        <v>37.0</v>
      </c>
      <c r="R363" s="184">
        <v>102.0</v>
      </c>
      <c r="S363" s="184">
        <v>15.0</v>
      </c>
      <c r="T363" s="184">
        <v>5.0</v>
      </c>
      <c r="U363" s="184">
        <v>41.0</v>
      </c>
      <c r="V363" s="184">
        <v>5.0</v>
      </c>
      <c r="W363" s="184">
        <v>8.0</v>
      </c>
      <c r="X363" s="184">
        <v>3.0</v>
      </c>
      <c r="Y363" s="184">
        <v>39.0</v>
      </c>
      <c r="Z363" s="184">
        <v>0.0</v>
      </c>
      <c r="AA363" s="184">
        <v>0.0</v>
      </c>
      <c r="AB363" s="184">
        <v>23.0</v>
      </c>
      <c r="AC363" s="184">
        <v>30.0</v>
      </c>
      <c r="AD363" s="184">
        <v>11.0</v>
      </c>
      <c r="AE363" s="184">
        <v>15.0</v>
      </c>
      <c r="AF363" s="184">
        <v>2.0</v>
      </c>
      <c r="AG363" s="125">
        <f t="shared" ref="AG363:AG372" si="111">SUM(B363:AF363)</f>
        <v>687</v>
      </c>
    </row>
    <row r="364" outlineLevel="1">
      <c r="A364" s="222" t="s">
        <v>338</v>
      </c>
      <c r="B364" s="184">
        <v>5.0</v>
      </c>
      <c r="C364" s="184">
        <v>6.0</v>
      </c>
      <c r="D364" s="184">
        <v>9.0</v>
      </c>
      <c r="E364" s="184">
        <v>8.0</v>
      </c>
      <c r="F364" s="184">
        <v>0.0</v>
      </c>
      <c r="G364" s="184">
        <v>5.0</v>
      </c>
      <c r="H364" s="184">
        <v>1.0</v>
      </c>
      <c r="I364" s="184">
        <v>2.0</v>
      </c>
      <c r="J364" s="184">
        <v>0.0</v>
      </c>
      <c r="K364" s="184">
        <v>0.0</v>
      </c>
      <c r="L364" s="184">
        <v>2.0</v>
      </c>
      <c r="M364" s="184">
        <v>0.0</v>
      </c>
      <c r="N364" s="184">
        <v>2.0</v>
      </c>
      <c r="O364" s="184">
        <v>6.0</v>
      </c>
      <c r="P364" s="184">
        <v>2.0</v>
      </c>
      <c r="Q364" s="184">
        <v>4.0</v>
      </c>
      <c r="R364" s="184">
        <v>19.0</v>
      </c>
      <c r="S364" s="184">
        <v>0.0</v>
      </c>
      <c r="T364" s="184">
        <v>1.0</v>
      </c>
      <c r="U364" s="184">
        <v>4.0</v>
      </c>
      <c r="V364" s="184">
        <v>3.0</v>
      </c>
      <c r="W364" s="184">
        <v>0.0</v>
      </c>
      <c r="X364" s="184">
        <v>1.0</v>
      </c>
      <c r="Y364" s="184">
        <v>5.0</v>
      </c>
      <c r="Z364" s="184">
        <v>0.0</v>
      </c>
      <c r="AA364" s="184">
        <v>0.0</v>
      </c>
      <c r="AB364" s="184">
        <v>0.0</v>
      </c>
      <c r="AC364" s="184">
        <v>8.0</v>
      </c>
      <c r="AD364" s="184">
        <v>2.0</v>
      </c>
      <c r="AE364" s="184">
        <v>0.0</v>
      </c>
      <c r="AF364" s="184">
        <v>1.0</v>
      </c>
      <c r="AG364" s="125">
        <f t="shared" si="111"/>
        <v>96</v>
      </c>
    </row>
    <row r="365" outlineLevel="1">
      <c r="A365" s="222" t="s">
        <v>834</v>
      </c>
      <c r="B365" s="184">
        <v>10.0</v>
      </c>
      <c r="C365" s="184">
        <v>5.0</v>
      </c>
      <c r="D365" s="184">
        <v>7.0</v>
      </c>
      <c r="E365" s="184">
        <v>7.0</v>
      </c>
      <c r="F365" s="184">
        <v>0.0</v>
      </c>
      <c r="G365" s="184">
        <v>8.0</v>
      </c>
      <c r="H365" s="184">
        <v>0.0</v>
      </c>
      <c r="I365" s="184">
        <v>6.0</v>
      </c>
      <c r="J365" s="184">
        <v>2.0</v>
      </c>
      <c r="K365" s="184">
        <v>0.0</v>
      </c>
      <c r="L365" s="184">
        <v>4.0</v>
      </c>
      <c r="M365" s="184">
        <v>0.0</v>
      </c>
      <c r="N365" s="184">
        <v>2.0</v>
      </c>
      <c r="O365" s="184">
        <v>15.0</v>
      </c>
      <c r="P365" s="184">
        <v>14.0</v>
      </c>
      <c r="Q365" s="184">
        <v>8.0</v>
      </c>
      <c r="R365" s="184">
        <v>23.0</v>
      </c>
      <c r="S365" s="184">
        <v>1.0</v>
      </c>
      <c r="T365" s="184">
        <v>0.0</v>
      </c>
      <c r="U365" s="184">
        <v>10.0</v>
      </c>
      <c r="V365" s="184">
        <v>3.0</v>
      </c>
      <c r="W365" s="184">
        <v>2.0</v>
      </c>
      <c r="X365" s="184">
        <v>0.0</v>
      </c>
      <c r="Y365" s="184">
        <v>13.0</v>
      </c>
      <c r="Z365" s="184">
        <v>0.0</v>
      </c>
      <c r="AA365" s="184">
        <v>0.0</v>
      </c>
      <c r="AB365" s="184">
        <v>9.0</v>
      </c>
      <c r="AC365" s="184">
        <v>6.0</v>
      </c>
      <c r="AD365" s="184">
        <v>0.0</v>
      </c>
      <c r="AE365" s="184">
        <v>3.0</v>
      </c>
      <c r="AF365" s="184">
        <v>0.0</v>
      </c>
      <c r="AG365" s="125">
        <f t="shared" si="111"/>
        <v>158</v>
      </c>
    </row>
    <row r="366" outlineLevel="1">
      <c r="A366" s="222" t="s">
        <v>835</v>
      </c>
      <c r="B366" s="184">
        <v>1.0</v>
      </c>
      <c r="C366" s="184">
        <v>1.0</v>
      </c>
      <c r="D366" s="184">
        <v>0.0</v>
      </c>
      <c r="E366" s="184">
        <v>1.0</v>
      </c>
      <c r="F366" s="184">
        <v>0.0</v>
      </c>
      <c r="G366" s="184">
        <v>4.0</v>
      </c>
      <c r="H366" s="184">
        <v>0.0</v>
      </c>
      <c r="I366" s="184">
        <v>2.0</v>
      </c>
      <c r="J366" s="184">
        <v>0.0</v>
      </c>
      <c r="K366" s="184">
        <v>0.0</v>
      </c>
      <c r="L366" s="184">
        <v>1.0</v>
      </c>
      <c r="M366" s="184">
        <v>0.0</v>
      </c>
      <c r="N366" s="184">
        <v>1.0</v>
      </c>
      <c r="O366" s="184">
        <v>4.0</v>
      </c>
      <c r="P366" s="184">
        <v>5.0</v>
      </c>
      <c r="Q366" s="184">
        <v>2.0</v>
      </c>
      <c r="R366" s="184">
        <v>6.0</v>
      </c>
      <c r="S366" s="184">
        <v>1.0</v>
      </c>
      <c r="T366" s="184">
        <v>1.0</v>
      </c>
      <c r="U366" s="184">
        <v>1.0</v>
      </c>
      <c r="V366" s="184">
        <v>0.0</v>
      </c>
      <c r="W366" s="184">
        <v>0.0</v>
      </c>
      <c r="X366" s="184">
        <v>2.0</v>
      </c>
      <c r="Y366" s="184">
        <v>3.0</v>
      </c>
      <c r="Z366" s="184">
        <v>0.0</v>
      </c>
      <c r="AA366" s="184">
        <v>0.0</v>
      </c>
      <c r="AB366" s="184">
        <v>1.0</v>
      </c>
      <c r="AC366" s="184">
        <v>1.0</v>
      </c>
      <c r="AD366" s="184">
        <v>2.0</v>
      </c>
      <c r="AE366" s="184">
        <v>0.0</v>
      </c>
      <c r="AF366" s="184">
        <v>0.0</v>
      </c>
      <c r="AG366" s="125">
        <f t="shared" si="111"/>
        <v>40</v>
      </c>
    </row>
    <row r="367" outlineLevel="1">
      <c r="A367" s="222" t="s">
        <v>836</v>
      </c>
      <c r="B367" s="184">
        <v>2.0</v>
      </c>
      <c r="C367" s="184">
        <v>1.0</v>
      </c>
      <c r="D367" s="184">
        <v>2.0</v>
      </c>
      <c r="E367" s="184">
        <v>2.0</v>
      </c>
      <c r="F367" s="184">
        <v>0.0</v>
      </c>
      <c r="G367" s="184">
        <v>4.0</v>
      </c>
      <c r="H367" s="184">
        <v>0.0</v>
      </c>
      <c r="I367" s="184">
        <v>5.0</v>
      </c>
      <c r="J367" s="184">
        <v>0.0</v>
      </c>
      <c r="K367" s="184">
        <v>0.0</v>
      </c>
      <c r="L367" s="184">
        <v>1.0</v>
      </c>
      <c r="M367" s="184">
        <v>0.0</v>
      </c>
      <c r="N367" s="184">
        <v>0.0</v>
      </c>
      <c r="O367" s="184">
        <v>1.0</v>
      </c>
      <c r="P367" s="184">
        <v>2.0</v>
      </c>
      <c r="Q367" s="184">
        <v>3.0</v>
      </c>
      <c r="R367" s="184">
        <v>7.0</v>
      </c>
      <c r="S367" s="184">
        <v>2.0</v>
      </c>
      <c r="T367" s="184">
        <v>1.0</v>
      </c>
      <c r="U367" s="184">
        <v>5.0</v>
      </c>
      <c r="V367" s="184">
        <v>1.0</v>
      </c>
      <c r="W367" s="184">
        <v>2.0</v>
      </c>
      <c r="X367" s="184">
        <v>0.0</v>
      </c>
      <c r="Y367" s="184">
        <v>3.0</v>
      </c>
      <c r="Z367" s="184">
        <v>0.0</v>
      </c>
      <c r="AA367" s="184">
        <v>0.0</v>
      </c>
      <c r="AB367" s="184">
        <v>2.0</v>
      </c>
      <c r="AC367" s="184">
        <v>2.0</v>
      </c>
      <c r="AD367" s="184">
        <v>1.0</v>
      </c>
      <c r="AE367" s="184">
        <v>1.0</v>
      </c>
      <c r="AF367" s="184">
        <v>0.0</v>
      </c>
      <c r="AG367" s="125">
        <f t="shared" si="111"/>
        <v>50</v>
      </c>
    </row>
    <row r="368" outlineLevel="1">
      <c r="A368" s="222" t="s">
        <v>837</v>
      </c>
      <c r="B368" s="184">
        <v>0.0</v>
      </c>
      <c r="C368" s="184">
        <v>0.0</v>
      </c>
      <c r="D368" s="184">
        <v>0.0</v>
      </c>
      <c r="E368" s="184">
        <v>0.0</v>
      </c>
      <c r="F368" s="184">
        <v>0.0</v>
      </c>
      <c r="G368" s="184">
        <v>0.0</v>
      </c>
      <c r="H368" s="184">
        <v>0.0</v>
      </c>
      <c r="I368" s="184">
        <v>0.0</v>
      </c>
      <c r="J368" s="184">
        <v>0.0</v>
      </c>
      <c r="K368" s="184">
        <v>0.0</v>
      </c>
      <c r="L368" s="184">
        <v>0.0</v>
      </c>
      <c r="M368" s="184">
        <v>0.0</v>
      </c>
      <c r="N368" s="184">
        <v>0.0</v>
      </c>
      <c r="O368" s="184">
        <v>0.0</v>
      </c>
      <c r="P368" s="184">
        <v>0.0</v>
      </c>
      <c r="Q368" s="184">
        <v>0.0</v>
      </c>
      <c r="R368" s="184">
        <v>0.0</v>
      </c>
      <c r="S368" s="184">
        <v>0.0</v>
      </c>
      <c r="T368" s="184">
        <v>0.0</v>
      </c>
      <c r="U368" s="184">
        <v>0.0</v>
      </c>
      <c r="V368" s="184">
        <v>0.0</v>
      </c>
      <c r="W368" s="184">
        <v>0.0</v>
      </c>
      <c r="X368" s="184">
        <v>0.0</v>
      </c>
      <c r="Y368" s="184">
        <v>0.0</v>
      </c>
      <c r="Z368" s="184">
        <v>0.0</v>
      </c>
      <c r="AA368" s="184">
        <v>0.0</v>
      </c>
      <c r="AB368" s="184">
        <v>0.0</v>
      </c>
      <c r="AC368" s="184">
        <v>0.0</v>
      </c>
      <c r="AD368" s="184">
        <v>0.0</v>
      </c>
      <c r="AE368" s="184">
        <v>0.0</v>
      </c>
      <c r="AF368" s="184">
        <v>0.0</v>
      </c>
      <c r="AG368" s="125">
        <f t="shared" si="111"/>
        <v>0</v>
      </c>
    </row>
    <row r="369" outlineLevel="1">
      <c r="A369" s="222" t="s">
        <v>838</v>
      </c>
      <c r="B369" s="184">
        <v>22.0</v>
      </c>
      <c r="C369" s="184">
        <v>9.0</v>
      </c>
      <c r="D369" s="184">
        <v>10.0</v>
      </c>
      <c r="E369" s="184">
        <v>10.0</v>
      </c>
      <c r="F369" s="184">
        <v>0.0</v>
      </c>
      <c r="G369" s="184">
        <v>24.0</v>
      </c>
      <c r="H369" s="184">
        <v>1.0</v>
      </c>
      <c r="I369" s="184">
        <v>15.0</v>
      </c>
      <c r="J369" s="184">
        <v>4.0</v>
      </c>
      <c r="K369" s="184">
        <v>0.0</v>
      </c>
      <c r="L369" s="184">
        <v>8.0</v>
      </c>
      <c r="M369" s="184">
        <v>0.0</v>
      </c>
      <c r="N369" s="184">
        <v>3.0</v>
      </c>
      <c r="O369" s="184">
        <v>26.0</v>
      </c>
      <c r="P369" s="184">
        <v>25.0</v>
      </c>
      <c r="Q369" s="184">
        <v>19.0</v>
      </c>
      <c r="R369" s="184">
        <v>51.0</v>
      </c>
      <c r="S369" s="184">
        <v>1.0</v>
      </c>
      <c r="T369" s="184">
        <v>2.0</v>
      </c>
      <c r="U369" s="184">
        <v>24.0</v>
      </c>
      <c r="V369" s="184">
        <v>5.0</v>
      </c>
      <c r="W369" s="184">
        <v>6.0</v>
      </c>
      <c r="X369" s="184">
        <v>0.0</v>
      </c>
      <c r="Y369" s="184">
        <v>31.0</v>
      </c>
      <c r="Z369" s="184">
        <v>0.0</v>
      </c>
      <c r="AA369" s="184">
        <v>0.0</v>
      </c>
      <c r="AB369" s="184">
        <v>16.0</v>
      </c>
      <c r="AC369" s="184">
        <v>10.0</v>
      </c>
      <c r="AD369" s="184">
        <v>4.0</v>
      </c>
      <c r="AE369" s="184">
        <v>8.0</v>
      </c>
      <c r="AF369" s="184">
        <v>0.0</v>
      </c>
      <c r="AG369" s="125">
        <f t="shared" si="111"/>
        <v>334</v>
      </c>
    </row>
    <row r="370" outlineLevel="1">
      <c r="A370" s="222" t="s">
        <v>839</v>
      </c>
      <c r="B370" s="184">
        <v>2.0</v>
      </c>
      <c r="C370" s="184">
        <v>1.0</v>
      </c>
      <c r="D370" s="184">
        <v>4.0</v>
      </c>
      <c r="E370" s="184">
        <v>3.0</v>
      </c>
      <c r="F370" s="184">
        <v>0.0</v>
      </c>
      <c r="G370" s="184">
        <v>9.0</v>
      </c>
      <c r="H370" s="184">
        <v>0.0</v>
      </c>
      <c r="I370" s="184">
        <v>3.0</v>
      </c>
      <c r="J370" s="184">
        <v>0.0</v>
      </c>
      <c r="K370" s="184">
        <v>0.0</v>
      </c>
      <c r="L370" s="184">
        <v>3.0</v>
      </c>
      <c r="M370" s="184">
        <v>0.0</v>
      </c>
      <c r="N370" s="184">
        <v>1.0</v>
      </c>
      <c r="O370" s="184">
        <v>5.0</v>
      </c>
      <c r="P370" s="184">
        <v>4.0</v>
      </c>
      <c r="Q370" s="184">
        <v>3.0</v>
      </c>
      <c r="R370" s="184">
        <v>10.0</v>
      </c>
      <c r="S370" s="184">
        <v>1.0</v>
      </c>
      <c r="T370" s="184">
        <v>1.0</v>
      </c>
      <c r="U370" s="184">
        <v>2.0</v>
      </c>
      <c r="V370" s="184">
        <v>0.0</v>
      </c>
      <c r="W370" s="184">
        <v>0.0</v>
      </c>
      <c r="X370" s="184">
        <v>2.0</v>
      </c>
      <c r="Y370" s="184">
        <v>6.0</v>
      </c>
      <c r="Z370" s="184">
        <v>0.0</v>
      </c>
      <c r="AA370" s="184">
        <v>0.0</v>
      </c>
      <c r="AB370" s="184">
        <v>2.0</v>
      </c>
      <c r="AC370" s="184">
        <v>3.0</v>
      </c>
      <c r="AD370" s="184">
        <v>2.0</v>
      </c>
      <c r="AE370" s="184">
        <v>0.0</v>
      </c>
      <c r="AF370" s="184">
        <v>0.0</v>
      </c>
      <c r="AG370" s="125">
        <f t="shared" si="111"/>
        <v>67</v>
      </c>
    </row>
    <row r="371" outlineLevel="1">
      <c r="A371" s="236" t="s">
        <v>840</v>
      </c>
      <c r="B371" s="184">
        <v>1.0</v>
      </c>
      <c r="C371" s="184">
        <v>3.0</v>
      </c>
      <c r="D371" s="184">
        <v>0.0</v>
      </c>
      <c r="E371" s="184">
        <v>0.0</v>
      </c>
      <c r="F371" s="184">
        <v>0.0</v>
      </c>
      <c r="G371" s="184">
        <v>4.0</v>
      </c>
      <c r="H371" s="184">
        <v>0.0</v>
      </c>
      <c r="I371" s="184">
        <v>0.0</v>
      </c>
      <c r="J371" s="184">
        <v>0.0</v>
      </c>
      <c r="K371" s="184">
        <v>0.0</v>
      </c>
      <c r="L371" s="184">
        <v>0.0</v>
      </c>
      <c r="M371" s="184">
        <v>0.0</v>
      </c>
      <c r="N371" s="184">
        <v>0.0</v>
      </c>
      <c r="O371" s="184">
        <v>0.0</v>
      </c>
      <c r="P371" s="184">
        <v>1.0</v>
      </c>
      <c r="Q371" s="184">
        <v>2.0</v>
      </c>
      <c r="R371" s="184">
        <v>4.0</v>
      </c>
      <c r="S371" s="184">
        <v>0.0</v>
      </c>
      <c r="T371" s="184">
        <v>0.0</v>
      </c>
      <c r="U371" s="184">
        <v>1.0</v>
      </c>
      <c r="V371" s="184">
        <v>0.0</v>
      </c>
      <c r="W371" s="184">
        <v>1.0</v>
      </c>
      <c r="X371" s="184">
        <v>0.0</v>
      </c>
      <c r="Y371" s="184">
        <v>1.0</v>
      </c>
      <c r="Z371" s="184">
        <v>0.0</v>
      </c>
      <c r="AA371" s="184">
        <v>0.0</v>
      </c>
      <c r="AB371" s="184">
        <v>0.0</v>
      </c>
      <c r="AC371" s="184">
        <v>3.0</v>
      </c>
      <c r="AD371" s="184">
        <v>0.0</v>
      </c>
      <c r="AE371" s="184">
        <v>0.0</v>
      </c>
      <c r="AF371" s="184">
        <v>1.0</v>
      </c>
      <c r="AG371" s="125">
        <f t="shared" si="111"/>
        <v>22</v>
      </c>
    </row>
    <row r="372" outlineLevel="1">
      <c r="A372" s="236" t="s">
        <v>841</v>
      </c>
      <c r="B372" s="184">
        <v>1.0</v>
      </c>
      <c r="C372" s="184">
        <v>3.0</v>
      </c>
      <c r="D372" s="184">
        <v>0.0</v>
      </c>
      <c r="E372" s="184">
        <v>1.0</v>
      </c>
      <c r="F372" s="184">
        <v>0.0</v>
      </c>
      <c r="G372" s="184">
        <v>4.0</v>
      </c>
      <c r="H372" s="184">
        <v>0.0</v>
      </c>
      <c r="I372" s="184">
        <v>0.0</v>
      </c>
      <c r="J372" s="184">
        <v>0.0</v>
      </c>
      <c r="K372" s="184">
        <v>0.0</v>
      </c>
      <c r="L372" s="184">
        <v>0.0</v>
      </c>
      <c r="M372" s="184">
        <v>0.0</v>
      </c>
      <c r="N372" s="184">
        <v>0.0</v>
      </c>
      <c r="O372" s="184">
        <v>0.0</v>
      </c>
      <c r="P372" s="184">
        <v>1.0</v>
      </c>
      <c r="Q372" s="184">
        <v>2.0</v>
      </c>
      <c r="R372" s="184">
        <v>7.0</v>
      </c>
      <c r="S372" s="184">
        <v>0.0</v>
      </c>
      <c r="T372" s="184">
        <v>0.0</v>
      </c>
      <c r="U372" s="184">
        <v>1.0</v>
      </c>
      <c r="V372" s="184">
        <v>0.0</v>
      </c>
      <c r="W372" s="184">
        <v>2.0</v>
      </c>
      <c r="X372" s="184">
        <v>0.0</v>
      </c>
      <c r="Y372" s="184">
        <v>2.0</v>
      </c>
      <c r="Z372" s="184">
        <v>0.0</v>
      </c>
      <c r="AA372" s="184">
        <v>0.0</v>
      </c>
      <c r="AB372" s="184">
        <v>1.0</v>
      </c>
      <c r="AC372" s="184">
        <v>3.0</v>
      </c>
      <c r="AD372" s="184">
        <v>0.0</v>
      </c>
      <c r="AE372" s="184">
        <v>0.0</v>
      </c>
      <c r="AF372" s="184">
        <v>1.0</v>
      </c>
      <c r="AG372" s="125">
        <f t="shared" si="111"/>
        <v>29</v>
      </c>
    </row>
    <row r="373" outlineLevel="1">
      <c r="A373" s="222" t="s">
        <v>842</v>
      </c>
      <c r="B373" s="184">
        <v>34.0</v>
      </c>
      <c r="C373" s="184">
        <v>21.0</v>
      </c>
      <c r="D373" s="184">
        <v>18.0</v>
      </c>
      <c r="E373" s="184">
        <v>19.0</v>
      </c>
      <c r="F373" s="184">
        <v>0.0</v>
      </c>
      <c r="G373" s="184">
        <v>37.0</v>
      </c>
      <c r="H373" s="184">
        <v>1.0</v>
      </c>
      <c r="I373" s="184">
        <v>27.0</v>
      </c>
      <c r="J373" s="184">
        <v>5.0</v>
      </c>
      <c r="K373" s="184">
        <v>0.0</v>
      </c>
      <c r="L373" s="184">
        <v>17.0</v>
      </c>
      <c r="M373" s="184">
        <v>0.0</v>
      </c>
      <c r="N373" s="184">
        <v>2.0</v>
      </c>
      <c r="O373" s="184">
        <v>61.0</v>
      </c>
      <c r="P373" s="184">
        <v>47.0</v>
      </c>
      <c r="Q373" s="184">
        <v>44.0</v>
      </c>
      <c r="R373" s="184">
        <v>115.0</v>
      </c>
      <c r="S373" s="184">
        <v>10.0</v>
      </c>
      <c r="T373" s="184">
        <v>4.0</v>
      </c>
      <c r="U373" s="184">
        <v>46.0</v>
      </c>
      <c r="V373" s="184">
        <v>3.0</v>
      </c>
      <c r="W373" s="184">
        <v>10.0</v>
      </c>
      <c r="X373" s="184">
        <v>9.0</v>
      </c>
      <c r="Y373" s="184">
        <v>47.0</v>
      </c>
      <c r="Z373" s="184">
        <v>2.0</v>
      </c>
      <c r="AA373" s="184">
        <v>0.0</v>
      </c>
      <c r="AB373" s="184">
        <v>16.0</v>
      </c>
      <c r="AC373" s="184">
        <v>31.0</v>
      </c>
      <c r="AD373" s="184">
        <v>11.0</v>
      </c>
      <c r="AE373" s="184">
        <v>14.0</v>
      </c>
      <c r="AF373" s="184">
        <v>1.0</v>
      </c>
      <c r="AG373" s="125"/>
    </row>
    <row r="374" outlineLevel="1">
      <c r="A374" s="236" t="s">
        <v>233</v>
      </c>
      <c r="B374" s="184">
        <v>1.0</v>
      </c>
      <c r="C374" s="184">
        <v>3.0</v>
      </c>
      <c r="D374" s="184">
        <v>0.0</v>
      </c>
      <c r="E374" s="184">
        <v>1.0</v>
      </c>
      <c r="F374" s="184">
        <v>0.0</v>
      </c>
      <c r="G374" s="184">
        <v>6.0</v>
      </c>
      <c r="H374" s="184">
        <v>0.0</v>
      </c>
      <c r="I374" s="184">
        <v>0.0</v>
      </c>
      <c r="J374" s="184">
        <v>0.0</v>
      </c>
      <c r="K374" s="184">
        <v>0.0</v>
      </c>
      <c r="L374" s="184">
        <v>0.0</v>
      </c>
      <c r="M374" s="184">
        <v>0.0</v>
      </c>
      <c r="N374" s="184">
        <v>0.0</v>
      </c>
      <c r="O374" s="184">
        <v>1.0</v>
      </c>
      <c r="P374" s="184">
        <v>1.0</v>
      </c>
      <c r="Q374" s="184">
        <v>2.0</v>
      </c>
      <c r="R374" s="184">
        <v>8.0</v>
      </c>
      <c r="S374" s="184">
        <v>0.0</v>
      </c>
      <c r="T374" s="184">
        <v>0.0</v>
      </c>
      <c r="U374" s="184">
        <v>1.0</v>
      </c>
      <c r="V374" s="184">
        <v>0.0</v>
      </c>
      <c r="W374" s="184">
        <v>2.0</v>
      </c>
      <c r="X374" s="184">
        <v>0.0</v>
      </c>
      <c r="Y374" s="184">
        <v>2.0</v>
      </c>
      <c r="Z374" s="184">
        <v>0.0</v>
      </c>
      <c r="AA374" s="184">
        <v>0.0</v>
      </c>
      <c r="AB374" s="184">
        <v>3.0</v>
      </c>
      <c r="AC374" s="184">
        <v>4.0</v>
      </c>
      <c r="AD374" s="184">
        <v>1.0</v>
      </c>
      <c r="AE374" s="184">
        <v>0.0</v>
      </c>
      <c r="AF374" s="184">
        <v>1.0</v>
      </c>
      <c r="AG374" s="125">
        <f t="shared" ref="AG374:AG375" si="113">SUM(B374:AF374)</f>
        <v>37</v>
      </c>
    </row>
    <row r="375">
      <c r="A375" s="228" t="s">
        <v>234</v>
      </c>
      <c r="B375" s="227">
        <f t="shared" ref="B375:AF375" si="112">SUM(B363:B374)</f>
        <v>115</v>
      </c>
      <c r="C375" s="227">
        <f t="shared" si="112"/>
        <v>88</v>
      </c>
      <c r="D375" s="227">
        <f t="shared" si="112"/>
        <v>78</v>
      </c>
      <c r="E375" s="227">
        <f t="shared" si="112"/>
        <v>75</v>
      </c>
      <c r="F375" s="227">
        <f t="shared" si="112"/>
        <v>0</v>
      </c>
      <c r="G375" s="227">
        <f t="shared" si="112"/>
        <v>154</v>
      </c>
      <c r="H375" s="227">
        <f t="shared" si="112"/>
        <v>4</v>
      </c>
      <c r="I375" s="227">
        <f t="shared" si="112"/>
        <v>97</v>
      </c>
      <c r="J375" s="227">
        <f t="shared" si="112"/>
        <v>17</v>
      </c>
      <c r="K375" s="227">
        <f t="shared" si="112"/>
        <v>0</v>
      </c>
      <c r="L375" s="227">
        <f t="shared" si="112"/>
        <v>56</v>
      </c>
      <c r="M375" s="227">
        <f t="shared" si="112"/>
        <v>0</v>
      </c>
      <c r="N375" s="227">
        <f t="shared" si="112"/>
        <v>20</v>
      </c>
      <c r="O375" s="227">
        <f t="shared" si="112"/>
        <v>180</v>
      </c>
      <c r="P375" s="227">
        <f t="shared" si="112"/>
        <v>148</v>
      </c>
      <c r="Q375" s="227">
        <f t="shared" si="112"/>
        <v>126</v>
      </c>
      <c r="R375" s="227">
        <f t="shared" si="112"/>
        <v>352</v>
      </c>
      <c r="S375" s="227">
        <f t="shared" si="112"/>
        <v>31</v>
      </c>
      <c r="T375" s="227">
        <f t="shared" si="112"/>
        <v>15</v>
      </c>
      <c r="U375" s="227">
        <f t="shared" si="112"/>
        <v>136</v>
      </c>
      <c r="V375" s="227">
        <f t="shared" si="112"/>
        <v>20</v>
      </c>
      <c r="W375" s="227">
        <f t="shared" si="112"/>
        <v>33</v>
      </c>
      <c r="X375" s="227">
        <f t="shared" si="112"/>
        <v>17</v>
      </c>
      <c r="Y375" s="227">
        <f t="shared" si="112"/>
        <v>152</v>
      </c>
      <c r="Z375" s="227">
        <f t="shared" si="112"/>
        <v>2</v>
      </c>
      <c r="AA375" s="227">
        <f t="shared" si="112"/>
        <v>0</v>
      </c>
      <c r="AB375" s="227">
        <f t="shared" si="112"/>
        <v>73</v>
      </c>
      <c r="AC375" s="227">
        <f t="shared" si="112"/>
        <v>101</v>
      </c>
      <c r="AD375" s="227">
        <f t="shared" si="112"/>
        <v>34</v>
      </c>
      <c r="AE375" s="227">
        <f t="shared" si="112"/>
        <v>41</v>
      </c>
      <c r="AF375" s="227">
        <f t="shared" si="112"/>
        <v>7</v>
      </c>
      <c r="AG375" s="125">
        <f t="shared" si="113"/>
        <v>2172</v>
      </c>
    </row>
    <row r="376">
      <c r="A376" s="127"/>
      <c r="B376" s="195"/>
      <c r="C376" s="195"/>
      <c r="D376" s="195"/>
      <c r="E376" s="195"/>
      <c r="F376" s="195"/>
      <c r="G376" s="195"/>
      <c r="H376" s="195"/>
      <c r="I376" s="195"/>
      <c r="J376" s="195"/>
      <c r="K376" s="195"/>
      <c r="L376" s="195"/>
      <c r="M376" s="195"/>
      <c r="N376" s="195"/>
      <c r="O376" s="195"/>
      <c r="P376" s="195"/>
      <c r="Q376" s="195"/>
      <c r="R376" s="195"/>
      <c r="S376" s="195"/>
      <c r="T376" s="195"/>
      <c r="U376" s="195"/>
      <c r="V376" s="195"/>
      <c r="W376" s="195"/>
      <c r="X376" s="195"/>
      <c r="Y376" s="195"/>
      <c r="Z376" s="195"/>
      <c r="AA376" s="195"/>
      <c r="AB376" s="195"/>
      <c r="AC376" s="195"/>
      <c r="AD376" s="195"/>
      <c r="AE376" s="195"/>
      <c r="AF376" s="195"/>
      <c r="AG376" s="216"/>
    </row>
    <row r="377" collapsed="1">
      <c r="A377" s="222" t="s">
        <v>425</v>
      </c>
      <c r="B377" s="234"/>
      <c r="C377" s="234"/>
      <c r="D377" s="234"/>
      <c r="E377" s="234"/>
      <c r="F377" s="234"/>
      <c r="G377" s="234"/>
      <c r="H377" s="234"/>
      <c r="I377" s="234"/>
      <c r="J377" s="234"/>
      <c r="K377" s="234"/>
      <c r="L377" s="234"/>
      <c r="M377" s="234"/>
      <c r="N377" s="234"/>
      <c r="O377" s="234"/>
      <c r="P377" s="234"/>
      <c r="Q377" s="234"/>
      <c r="R377" s="234"/>
      <c r="S377" s="234"/>
      <c r="T377" s="234"/>
      <c r="U377" s="234"/>
      <c r="V377" s="234"/>
      <c r="W377" s="234"/>
      <c r="X377" s="234"/>
      <c r="Y377" s="234"/>
      <c r="Z377" s="234"/>
      <c r="AA377" s="234"/>
      <c r="AB377" s="234"/>
      <c r="AC377" s="234"/>
      <c r="AD377" s="234"/>
      <c r="AE377" s="234"/>
      <c r="AF377" s="234"/>
      <c r="AG377" s="177"/>
    </row>
    <row r="378" hidden="1" outlineLevel="1">
      <c r="A378" s="222" t="s">
        <v>337</v>
      </c>
      <c r="B378" s="312"/>
      <c r="C378" s="312"/>
      <c r="D378" s="312"/>
      <c r="E378" s="312"/>
      <c r="F378" s="312"/>
      <c r="G378" s="312"/>
      <c r="H378" s="312"/>
      <c r="I378" s="312"/>
      <c r="J378" s="312"/>
      <c r="K378" s="312"/>
      <c r="L378" s="312"/>
      <c r="M378" s="312"/>
      <c r="N378" s="312"/>
      <c r="O378" s="312"/>
      <c r="P378" s="312"/>
      <c r="Q378" s="312"/>
      <c r="R378" s="312"/>
      <c r="S378" s="312"/>
      <c r="T378" s="312"/>
      <c r="U378" s="312"/>
      <c r="V378" s="312"/>
      <c r="W378" s="312"/>
      <c r="X378" s="312"/>
      <c r="Y378" s="312"/>
      <c r="Z378" s="312"/>
      <c r="AA378" s="312"/>
      <c r="AB378" s="312"/>
      <c r="AC378" s="312"/>
      <c r="AD378" s="312"/>
      <c r="AE378" s="312"/>
      <c r="AF378" s="312"/>
      <c r="AG378" s="125">
        <f t="shared" ref="AG378:AG387" si="114">SUM(B378:AF378)</f>
        <v>0</v>
      </c>
    </row>
    <row r="379" hidden="1" outlineLevel="1">
      <c r="A379" s="222" t="s">
        <v>338</v>
      </c>
      <c r="B379" s="312"/>
      <c r="C379" s="312"/>
      <c r="D379" s="312"/>
      <c r="E379" s="312"/>
      <c r="F379" s="312"/>
      <c r="G379" s="312"/>
      <c r="H379" s="312"/>
      <c r="I379" s="312"/>
      <c r="J379" s="312"/>
      <c r="K379" s="312"/>
      <c r="L379" s="312"/>
      <c r="M379" s="312"/>
      <c r="N379" s="312"/>
      <c r="O379" s="312"/>
      <c r="P379" s="312"/>
      <c r="Q379" s="312"/>
      <c r="R379" s="312"/>
      <c r="S379" s="312"/>
      <c r="T379" s="312"/>
      <c r="U379" s="312"/>
      <c r="V379" s="312"/>
      <c r="W379" s="312"/>
      <c r="X379" s="312"/>
      <c r="Y379" s="312"/>
      <c r="Z379" s="312"/>
      <c r="AA379" s="312"/>
      <c r="AB379" s="312"/>
      <c r="AC379" s="312"/>
      <c r="AD379" s="312"/>
      <c r="AE379" s="312"/>
      <c r="AF379" s="312"/>
      <c r="AG379" s="125">
        <f t="shared" si="114"/>
        <v>0</v>
      </c>
    </row>
    <row r="380" hidden="1" outlineLevel="1">
      <c r="A380" s="222" t="s">
        <v>843</v>
      </c>
      <c r="B380" s="312"/>
      <c r="C380" s="312"/>
      <c r="D380" s="312"/>
      <c r="E380" s="312"/>
      <c r="F380" s="312"/>
      <c r="G380" s="312"/>
      <c r="H380" s="312"/>
      <c r="I380" s="312"/>
      <c r="J380" s="312"/>
      <c r="K380" s="312"/>
      <c r="L380" s="312"/>
      <c r="M380" s="312"/>
      <c r="N380" s="312"/>
      <c r="O380" s="312"/>
      <c r="P380" s="312"/>
      <c r="Q380" s="312"/>
      <c r="R380" s="312"/>
      <c r="S380" s="312"/>
      <c r="T380" s="312"/>
      <c r="U380" s="312"/>
      <c r="V380" s="312"/>
      <c r="W380" s="312"/>
      <c r="X380" s="312"/>
      <c r="Y380" s="312"/>
      <c r="Z380" s="312"/>
      <c r="AA380" s="312"/>
      <c r="AB380" s="312"/>
      <c r="AC380" s="312"/>
      <c r="AD380" s="312"/>
      <c r="AE380" s="312"/>
      <c r="AF380" s="312"/>
      <c r="AG380" s="125">
        <f t="shared" si="114"/>
        <v>0</v>
      </c>
    </row>
    <row r="381" hidden="1" outlineLevel="1">
      <c r="A381" s="222" t="s">
        <v>844</v>
      </c>
      <c r="B381" s="312"/>
      <c r="C381" s="312"/>
      <c r="D381" s="312"/>
      <c r="E381" s="312"/>
      <c r="F381" s="312"/>
      <c r="G381" s="312"/>
      <c r="H381" s="312"/>
      <c r="I381" s="312"/>
      <c r="J381" s="312"/>
      <c r="K381" s="312"/>
      <c r="L381" s="312"/>
      <c r="M381" s="312"/>
      <c r="N381" s="312"/>
      <c r="O381" s="312"/>
      <c r="P381" s="312"/>
      <c r="Q381" s="312"/>
      <c r="R381" s="312"/>
      <c r="S381" s="312"/>
      <c r="T381" s="312"/>
      <c r="U381" s="312"/>
      <c r="V381" s="312"/>
      <c r="W381" s="312"/>
      <c r="X381" s="312"/>
      <c r="Y381" s="312"/>
      <c r="Z381" s="312"/>
      <c r="AA381" s="312"/>
      <c r="AB381" s="312"/>
      <c r="AC381" s="312"/>
      <c r="AD381" s="312"/>
      <c r="AE381" s="312"/>
      <c r="AF381" s="312"/>
      <c r="AG381" s="125">
        <f t="shared" si="114"/>
        <v>0</v>
      </c>
    </row>
    <row r="382" hidden="1" outlineLevel="1">
      <c r="A382" s="222" t="s">
        <v>845</v>
      </c>
      <c r="B382" s="312"/>
      <c r="C382" s="312"/>
      <c r="D382" s="312"/>
      <c r="E382" s="312"/>
      <c r="F382" s="312"/>
      <c r="G382" s="312"/>
      <c r="H382" s="312"/>
      <c r="I382" s="312"/>
      <c r="J382" s="312"/>
      <c r="K382" s="312"/>
      <c r="L382" s="312"/>
      <c r="M382" s="312"/>
      <c r="N382" s="312"/>
      <c r="O382" s="312"/>
      <c r="P382" s="312"/>
      <c r="Q382" s="312"/>
      <c r="R382" s="312"/>
      <c r="S382" s="312"/>
      <c r="T382" s="312"/>
      <c r="U382" s="312"/>
      <c r="V382" s="312"/>
      <c r="W382" s="312"/>
      <c r="X382" s="312"/>
      <c r="Y382" s="312"/>
      <c r="Z382" s="312"/>
      <c r="AA382" s="312"/>
      <c r="AB382" s="312"/>
      <c r="AC382" s="312"/>
      <c r="AD382" s="312"/>
      <c r="AE382" s="312"/>
      <c r="AF382" s="312"/>
      <c r="AG382" s="125">
        <f t="shared" si="114"/>
        <v>0</v>
      </c>
    </row>
    <row r="383" hidden="1" outlineLevel="1">
      <c r="A383" s="222" t="s">
        <v>846</v>
      </c>
      <c r="B383" s="312"/>
      <c r="C383" s="312"/>
      <c r="D383" s="312"/>
      <c r="E383" s="312"/>
      <c r="F383" s="312"/>
      <c r="G383" s="312"/>
      <c r="H383" s="312"/>
      <c r="I383" s="312"/>
      <c r="J383" s="312"/>
      <c r="K383" s="312"/>
      <c r="L383" s="312"/>
      <c r="M383" s="312"/>
      <c r="N383" s="312"/>
      <c r="O383" s="312"/>
      <c r="P383" s="312"/>
      <c r="Q383" s="312"/>
      <c r="R383" s="312"/>
      <c r="S383" s="312"/>
      <c r="T383" s="312"/>
      <c r="U383" s="312"/>
      <c r="V383" s="312"/>
      <c r="W383" s="312"/>
      <c r="X383" s="312"/>
      <c r="Y383" s="312"/>
      <c r="Z383" s="312"/>
      <c r="AA383" s="312"/>
      <c r="AB383" s="312"/>
      <c r="AC383" s="312"/>
      <c r="AD383" s="312"/>
      <c r="AE383" s="312"/>
      <c r="AF383" s="312"/>
      <c r="AG383" s="125">
        <f t="shared" si="114"/>
        <v>0</v>
      </c>
    </row>
    <row r="384" hidden="1" outlineLevel="1">
      <c r="A384" s="222" t="s">
        <v>847</v>
      </c>
      <c r="B384" s="312"/>
      <c r="C384" s="312"/>
      <c r="D384" s="312"/>
      <c r="E384" s="312"/>
      <c r="F384" s="312"/>
      <c r="G384" s="312"/>
      <c r="H384" s="312"/>
      <c r="I384" s="312"/>
      <c r="J384" s="312"/>
      <c r="K384" s="312"/>
      <c r="L384" s="312"/>
      <c r="M384" s="312"/>
      <c r="N384" s="312"/>
      <c r="O384" s="312"/>
      <c r="P384" s="312"/>
      <c r="Q384" s="312"/>
      <c r="R384" s="312"/>
      <c r="S384" s="312"/>
      <c r="T384" s="312"/>
      <c r="U384" s="312"/>
      <c r="V384" s="312"/>
      <c r="W384" s="312"/>
      <c r="X384" s="312"/>
      <c r="Y384" s="312"/>
      <c r="Z384" s="312"/>
      <c r="AA384" s="312"/>
      <c r="AB384" s="312"/>
      <c r="AC384" s="312"/>
      <c r="AD384" s="312"/>
      <c r="AE384" s="312"/>
      <c r="AF384" s="312"/>
      <c r="AG384" s="125">
        <f t="shared" si="114"/>
        <v>0</v>
      </c>
    </row>
    <row r="385" hidden="1" outlineLevel="1">
      <c r="A385" s="222" t="s">
        <v>848</v>
      </c>
      <c r="B385" s="312"/>
      <c r="C385" s="312"/>
      <c r="D385" s="312"/>
      <c r="E385" s="312"/>
      <c r="F385" s="312"/>
      <c r="G385" s="312"/>
      <c r="H385" s="312"/>
      <c r="I385" s="312"/>
      <c r="J385" s="312"/>
      <c r="K385" s="312"/>
      <c r="L385" s="312"/>
      <c r="M385" s="312"/>
      <c r="N385" s="312"/>
      <c r="O385" s="312"/>
      <c r="P385" s="312"/>
      <c r="Q385" s="312"/>
      <c r="R385" s="312"/>
      <c r="S385" s="312"/>
      <c r="T385" s="312"/>
      <c r="U385" s="312"/>
      <c r="V385" s="312"/>
      <c r="W385" s="312"/>
      <c r="X385" s="312"/>
      <c r="Y385" s="312"/>
      <c r="Z385" s="312"/>
      <c r="AA385" s="312"/>
      <c r="AB385" s="312"/>
      <c r="AC385" s="312"/>
      <c r="AD385" s="312"/>
      <c r="AE385" s="312"/>
      <c r="AF385" s="312"/>
      <c r="AG385" s="125">
        <f t="shared" si="114"/>
        <v>0</v>
      </c>
    </row>
    <row r="386" hidden="1" outlineLevel="1">
      <c r="A386" s="236" t="s">
        <v>849</v>
      </c>
      <c r="B386" s="313"/>
      <c r="C386" s="313"/>
      <c r="D386" s="313"/>
      <c r="E386" s="313"/>
      <c r="F386" s="313"/>
      <c r="G386" s="313"/>
      <c r="H386" s="313"/>
      <c r="I386" s="313"/>
      <c r="J386" s="313"/>
      <c r="K386" s="313"/>
      <c r="L386" s="313"/>
      <c r="M386" s="313"/>
      <c r="N386" s="313"/>
      <c r="O386" s="313"/>
      <c r="P386" s="313"/>
      <c r="Q386" s="313"/>
      <c r="R386" s="313"/>
      <c r="S386" s="313"/>
      <c r="T386" s="313"/>
      <c r="U386" s="313"/>
      <c r="V386" s="313"/>
      <c r="W386" s="313"/>
      <c r="X386" s="313"/>
      <c r="Y386" s="313"/>
      <c r="Z386" s="313"/>
      <c r="AA386" s="313"/>
      <c r="AB386" s="313"/>
      <c r="AC386" s="313"/>
      <c r="AD386" s="313"/>
      <c r="AE386" s="313"/>
      <c r="AF386" s="313"/>
      <c r="AG386" s="125">
        <f t="shared" si="114"/>
        <v>0</v>
      </c>
    </row>
    <row r="387" hidden="1" outlineLevel="1">
      <c r="A387" s="236" t="s">
        <v>850</v>
      </c>
      <c r="B387" s="313"/>
      <c r="C387" s="313"/>
      <c r="D387" s="313"/>
      <c r="E387" s="313"/>
      <c r="F387" s="313"/>
      <c r="G387" s="313"/>
      <c r="H387" s="313"/>
      <c r="I387" s="313"/>
      <c r="J387" s="313"/>
      <c r="K387" s="313"/>
      <c r="L387" s="313"/>
      <c r="M387" s="313"/>
      <c r="N387" s="313"/>
      <c r="O387" s="313"/>
      <c r="P387" s="313"/>
      <c r="Q387" s="313"/>
      <c r="R387" s="313"/>
      <c r="S387" s="313"/>
      <c r="T387" s="313"/>
      <c r="U387" s="313"/>
      <c r="V387" s="313"/>
      <c r="W387" s="313"/>
      <c r="X387" s="313"/>
      <c r="Y387" s="313"/>
      <c r="Z387" s="313"/>
      <c r="AA387" s="313"/>
      <c r="AB387" s="313"/>
      <c r="AC387" s="313"/>
      <c r="AD387" s="313"/>
      <c r="AE387" s="313"/>
      <c r="AF387" s="313"/>
      <c r="AG387" s="125">
        <f t="shared" si="114"/>
        <v>0</v>
      </c>
    </row>
    <row r="388" hidden="1" outlineLevel="1">
      <c r="A388" s="222" t="s">
        <v>851</v>
      </c>
      <c r="B388" s="313"/>
      <c r="C388" s="313"/>
      <c r="D388" s="313"/>
      <c r="E388" s="313"/>
      <c r="F388" s="313"/>
      <c r="G388" s="313"/>
      <c r="H388" s="313"/>
      <c r="I388" s="313"/>
      <c r="J388" s="313"/>
      <c r="K388" s="313"/>
      <c r="L388" s="313"/>
      <c r="M388" s="313"/>
      <c r="N388" s="313"/>
      <c r="O388" s="313"/>
      <c r="P388" s="313"/>
      <c r="Q388" s="313"/>
      <c r="R388" s="313"/>
      <c r="S388" s="313"/>
      <c r="T388" s="313"/>
      <c r="U388" s="313"/>
      <c r="V388" s="313"/>
      <c r="W388" s="313"/>
      <c r="X388" s="313"/>
      <c r="Y388" s="313"/>
      <c r="Z388" s="313"/>
      <c r="AA388" s="313"/>
      <c r="AB388" s="313"/>
      <c r="AC388" s="313"/>
      <c r="AD388" s="313"/>
      <c r="AE388" s="313"/>
      <c r="AF388" s="313"/>
      <c r="AG388" s="125"/>
    </row>
    <row r="389" hidden="1" outlineLevel="1">
      <c r="A389" s="236" t="s">
        <v>233</v>
      </c>
      <c r="B389" s="313"/>
      <c r="C389" s="313"/>
      <c r="D389" s="313"/>
      <c r="E389" s="313"/>
      <c r="F389" s="313"/>
      <c r="G389" s="313"/>
      <c r="H389" s="313"/>
      <c r="I389" s="313"/>
      <c r="J389" s="313"/>
      <c r="K389" s="313"/>
      <c r="L389" s="313"/>
      <c r="M389" s="313"/>
      <c r="N389" s="313"/>
      <c r="O389" s="313"/>
      <c r="P389" s="313"/>
      <c r="Q389" s="313"/>
      <c r="R389" s="313"/>
      <c r="S389" s="313"/>
      <c r="T389" s="313"/>
      <c r="U389" s="313"/>
      <c r="V389" s="313"/>
      <c r="W389" s="313"/>
      <c r="X389" s="313"/>
      <c r="Y389" s="313"/>
      <c r="Z389" s="313"/>
      <c r="AA389" s="313"/>
      <c r="AB389" s="313"/>
      <c r="AC389" s="313"/>
      <c r="AD389" s="313"/>
      <c r="AE389" s="313"/>
      <c r="AF389" s="313"/>
      <c r="AG389" s="125">
        <f t="shared" ref="AG389:AG390" si="116">SUM(B389:AF389)</f>
        <v>0</v>
      </c>
    </row>
    <row r="390">
      <c r="A390" s="228" t="s">
        <v>234</v>
      </c>
      <c r="B390" s="227">
        <f t="shared" ref="B390:AF390" si="115">SUM(B378:B389)</f>
        <v>0</v>
      </c>
      <c r="C390" s="227">
        <f t="shared" si="115"/>
        <v>0</v>
      </c>
      <c r="D390" s="227">
        <f t="shared" si="115"/>
        <v>0</v>
      </c>
      <c r="E390" s="227">
        <f t="shared" si="115"/>
        <v>0</v>
      </c>
      <c r="F390" s="227">
        <f t="shared" si="115"/>
        <v>0</v>
      </c>
      <c r="G390" s="227">
        <f t="shared" si="115"/>
        <v>0</v>
      </c>
      <c r="H390" s="227">
        <f t="shared" si="115"/>
        <v>0</v>
      </c>
      <c r="I390" s="227">
        <f t="shared" si="115"/>
        <v>0</v>
      </c>
      <c r="J390" s="227">
        <f t="shared" si="115"/>
        <v>0</v>
      </c>
      <c r="K390" s="227">
        <f t="shared" si="115"/>
        <v>0</v>
      </c>
      <c r="L390" s="227">
        <f t="shared" si="115"/>
        <v>0</v>
      </c>
      <c r="M390" s="227">
        <f t="shared" si="115"/>
        <v>0</v>
      </c>
      <c r="N390" s="227">
        <f t="shared" si="115"/>
        <v>0</v>
      </c>
      <c r="O390" s="227">
        <f t="shared" si="115"/>
        <v>0</v>
      </c>
      <c r="P390" s="227">
        <f t="shared" si="115"/>
        <v>0</v>
      </c>
      <c r="Q390" s="227">
        <f t="shared" si="115"/>
        <v>0</v>
      </c>
      <c r="R390" s="227">
        <f t="shared" si="115"/>
        <v>0</v>
      </c>
      <c r="S390" s="227">
        <f t="shared" si="115"/>
        <v>0</v>
      </c>
      <c r="T390" s="227">
        <f t="shared" si="115"/>
        <v>0</v>
      </c>
      <c r="U390" s="227">
        <f t="shared" si="115"/>
        <v>0</v>
      </c>
      <c r="V390" s="227">
        <f t="shared" si="115"/>
        <v>0</v>
      </c>
      <c r="W390" s="227">
        <f t="shared" si="115"/>
        <v>0</v>
      </c>
      <c r="X390" s="227">
        <f t="shared" si="115"/>
        <v>0</v>
      </c>
      <c r="Y390" s="227">
        <f t="shared" si="115"/>
        <v>0</v>
      </c>
      <c r="Z390" s="227">
        <f t="shared" si="115"/>
        <v>0</v>
      </c>
      <c r="AA390" s="227">
        <f t="shared" si="115"/>
        <v>0</v>
      </c>
      <c r="AB390" s="227">
        <f t="shared" si="115"/>
        <v>0</v>
      </c>
      <c r="AC390" s="227">
        <f t="shared" si="115"/>
        <v>0</v>
      </c>
      <c r="AD390" s="227">
        <f t="shared" si="115"/>
        <v>0</v>
      </c>
      <c r="AE390" s="227">
        <f t="shared" si="115"/>
        <v>0</v>
      </c>
      <c r="AF390" s="227">
        <f t="shared" si="115"/>
        <v>0</v>
      </c>
      <c r="AG390" s="125">
        <f t="shared" si="116"/>
        <v>0</v>
      </c>
    </row>
    <row r="391">
      <c r="A391" s="187"/>
      <c r="B391" s="195"/>
      <c r="C391" s="195"/>
      <c r="D391" s="195"/>
      <c r="E391" s="195"/>
      <c r="F391" s="195"/>
      <c r="G391" s="195"/>
      <c r="H391" s="195"/>
      <c r="I391" s="195"/>
      <c r="J391" s="195"/>
      <c r="K391" s="195"/>
      <c r="L391" s="195"/>
      <c r="M391" s="195"/>
      <c r="N391" s="195"/>
      <c r="O391" s="195"/>
      <c r="P391" s="195"/>
      <c r="Q391" s="195"/>
      <c r="R391" s="195"/>
      <c r="S391" s="195"/>
      <c r="T391" s="195"/>
      <c r="U391" s="195"/>
      <c r="V391" s="195"/>
      <c r="W391" s="195"/>
      <c r="X391" s="195"/>
      <c r="Y391" s="195"/>
      <c r="Z391" s="195"/>
      <c r="AA391" s="195"/>
      <c r="AB391" s="195"/>
      <c r="AC391" s="195"/>
      <c r="AD391" s="195"/>
      <c r="AE391" s="195"/>
      <c r="AF391" s="195"/>
      <c r="AG391" s="216"/>
    </row>
    <row r="392">
      <c r="A392" s="222" t="s">
        <v>481</v>
      </c>
      <c r="B392" s="184">
        <v>82.0</v>
      </c>
      <c r="C392" s="184">
        <v>63.0</v>
      </c>
      <c r="D392" s="184">
        <v>56.0</v>
      </c>
      <c r="E392" s="184">
        <v>54.0</v>
      </c>
      <c r="F392" s="184">
        <v>0.0</v>
      </c>
      <c r="G392" s="184">
        <v>123.0</v>
      </c>
      <c r="H392" s="184">
        <v>5.0</v>
      </c>
      <c r="I392" s="184">
        <v>72.0</v>
      </c>
      <c r="J392" s="184">
        <v>10.0</v>
      </c>
      <c r="K392" s="184">
        <v>0.0</v>
      </c>
      <c r="L392" s="184">
        <v>32.0</v>
      </c>
      <c r="M392" s="184">
        <v>0.0</v>
      </c>
      <c r="N392" s="184">
        <v>17.0</v>
      </c>
      <c r="O392" s="184">
        <v>119.0</v>
      </c>
      <c r="P392" s="184">
        <v>90.0</v>
      </c>
      <c r="Q392" s="184">
        <v>65.0</v>
      </c>
      <c r="R392" s="184">
        <v>222.0</v>
      </c>
      <c r="S392" s="184">
        <v>23.0</v>
      </c>
      <c r="T392" s="184">
        <v>7.0</v>
      </c>
      <c r="U392" s="184">
        <v>90.0</v>
      </c>
      <c r="V392" s="184">
        <v>15.0</v>
      </c>
      <c r="W392" s="184">
        <v>22.0</v>
      </c>
      <c r="X392" s="184">
        <v>11.0</v>
      </c>
      <c r="Y392" s="184">
        <v>82.0</v>
      </c>
      <c r="Z392" s="184">
        <v>2.0</v>
      </c>
      <c r="AA392" s="184">
        <v>1.0</v>
      </c>
      <c r="AB392" s="184">
        <v>46.0</v>
      </c>
      <c r="AC392" s="184">
        <v>67.0</v>
      </c>
      <c r="AD392" s="184">
        <v>21.0</v>
      </c>
      <c r="AE392" s="184">
        <v>26.0</v>
      </c>
      <c r="AF392" s="184">
        <v>7.0</v>
      </c>
      <c r="AG392" s="125">
        <f t="shared" ref="AG392:AG394" si="117">SUM(B392:AF392)</f>
        <v>1430</v>
      </c>
    </row>
    <row r="393">
      <c r="A393" s="222" t="s">
        <v>482</v>
      </c>
      <c r="B393" s="312"/>
      <c r="C393" s="312"/>
      <c r="D393" s="312"/>
      <c r="E393" s="312"/>
      <c r="F393" s="312"/>
      <c r="G393" s="312"/>
      <c r="H393" s="312"/>
      <c r="I393" s="312"/>
      <c r="J393" s="312"/>
      <c r="K393" s="312"/>
      <c r="L393" s="312"/>
      <c r="M393" s="312"/>
      <c r="N393" s="312"/>
      <c r="O393" s="312"/>
      <c r="P393" s="312"/>
      <c r="Q393" s="312"/>
      <c r="R393" s="312"/>
      <c r="S393" s="312"/>
      <c r="T393" s="312"/>
      <c r="U393" s="312"/>
      <c r="V393" s="312"/>
      <c r="W393" s="312"/>
      <c r="X393" s="312"/>
      <c r="Y393" s="312"/>
      <c r="Z393" s="312"/>
      <c r="AA393" s="312"/>
      <c r="AB393" s="312"/>
      <c r="AC393" s="312"/>
      <c r="AD393" s="312"/>
      <c r="AE393" s="312"/>
      <c r="AF393" s="312"/>
      <c r="AG393" s="125">
        <f t="shared" si="117"/>
        <v>0</v>
      </c>
    </row>
    <row r="394">
      <c r="A394" s="230" t="s">
        <v>205</v>
      </c>
      <c r="B394" s="227">
        <f t="shared" ref="B394:AF394" si="118">SUM(B392:B393)</f>
        <v>82</v>
      </c>
      <c r="C394" s="227">
        <f t="shared" si="118"/>
        <v>63</v>
      </c>
      <c r="D394" s="227">
        <f t="shared" si="118"/>
        <v>56</v>
      </c>
      <c r="E394" s="227">
        <f t="shared" si="118"/>
        <v>54</v>
      </c>
      <c r="F394" s="227">
        <f t="shared" si="118"/>
        <v>0</v>
      </c>
      <c r="G394" s="227">
        <f t="shared" si="118"/>
        <v>123</v>
      </c>
      <c r="H394" s="227">
        <f t="shared" si="118"/>
        <v>5</v>
      </c>
      <c r="I394" s="227">
        <f t="shared" si="118"/>
        <v>72</v>
      </c>
      <c r="J394" s="227">
        <f t="shared" si="118"/>
        <v>10</v>
      </c>
      <c r="K394" s="227">
        <f t="shared" si="118"/>
        <v>0</v>
      </c>
      <c r="L394" s="227">
        <f t="shared" si="118"/>
        <v>32</v>
      </c>
      <c r="M394" s="227">
        <f t="shared" si="118"/>
        <v>0</v>
      </c>
      <c r="N394" s="227">
        <f t="shared" si="118"/>
        <v>17</v>
      </c>
      <c r="O394" s="227">
        <f t="shared" si="118"/>
        <v>119</v>
      </c>
      <c r="P394" s="227">
        <f t="shared" si="118"/>
        <v>90</v>
      </c>
      <c r="Q394" s="227">
        <f t="shared" si="118"/>
        <v>65</v>
      </c>
      <c r="R394" s="227">
        <f t="shared" si="118"/>
        <v>222</v>
      </c>
      <c r="S394" s="227">
        <f t="shared" si="118"/>
        <v>23</v>
      </c>
      <c r="T394" s="227">
        <f t="shared" si="118"/>
        <v>7</v>
      </c>
      <c r="U394" s="227">
        <f t="shared" si="118"/>
        <v>90</v>
      </c>
      <c r="V394" s="227">
        <f t="shared" si="118"/>
        <v>15</v>
      </c>
      <c r="W394" s="227">
        <f t="shared" si="118"/>
        <v>22</v>
      </c>
      <c r="X394" s="227">
        <f t="shared" si="118"/>
        <v>11</v>
      </c>
      <c r="Y394" s="227">
        <f t="shared" si="118"/>
        <v>82</v>
      </c>
      <c r="Z394" s="227">
        <f t="shared" si="118"/>
        <v>2</v>
      </c>
      <c r="AA394" s="227">
        <f t="shared" si="118"/>
        <v>1</v>
      </c>
      <c r="AB394" s="227">
        <f t="shared" si="118"/>
        <v>46</v>
      </c>
      <c r="AC394" s="227">
        <f t="shared" si="118"/>
        <v>67</v>
      </c>
      <c r="AD394" s="227">
        <f t="shared" si="118"/>
        <v>21</v>
      </c>
      <c r="AE394" s="227">
        <f t="shared" si="118"/>
        <v>26</v>
      </c>
      <c r="AF394" s="227">
        <f t="shared" si="118"/>
        <v>7</v>
      </c>
      <c r="AG394" s="125">
        <f t="shared" si="117"/>
        <v>1430</v>
      </c>
    </row>
    <row r="395">
      <c r="A395" s="187"/>
      <c r="B395" s="195"/>
      <c r="C395" s="195"/>
      <c r="D395" s="195"/>
      <c r="E395" s="195"/>
      <c r="F395" s="195"/>
      <c r="G395" s="195"/>
      <c r="H395" s="195"/>
      <c r="I395" s="195"/>
      <c r="J395" s="195"/>
      <c r="K395" s="195"/>
      <c r="L395" s="195"/>
      <c r="M395" s="195"/>
      <c r="N395" s="195"/>
      <c r="O395" s="195"/>
      <c r="P395" s="195"/>
      <c r="Q395" s="195"/>
      <c r="R395" s="195"/>
      <c r="S395" s="195"/>
      <c r="T395" s="195"/>
      <c r="U395" s="195"/>
      <c r="V395" s="195"/>
      <c r="W395" s="195"/>
      <c r="X395" s="195"/>
      <c r="Y395" s="195"/>
      <c r="Z395" s="195"/>
      <c r="AA395" s="195"/>
      <c r="AB395" s="195"/>
      <c r="AC395" s="195"/>
      <c r="AD395" s="195"/>
      <c r="AE395" s="195"/>
      <c r="AF395" s="195"/>
      <c r="AG395" s="216"/>
    </row>
    <row r="396">
      <c r="A396" s="171" t="s">
        <v>483</v>
      </c>
      <c r="B396" s="195"/>
      <c r="C396" s="195"/>
      <c r="D396" s="195"/>
      <c r="E396" s="195"/>
      <c r="F396" s="195"/>
      <c r="G396" s="195"/>
      <c r="H396" s="195"/>
      <c r="I396" s="195"/>
      <c r="J396" s="195"/>
      <c r="K396" s="195"/>
      <c r="L396" s="195"/>
      <c r="M396" s="195"/>
      <c r="N396" s="195"/>
      <c r="O396" s="195"/>
      <c r="P396" s="195"/>
      <c r="Q396" s="195"/>
      <c r="R396" s="195"/>
      <c r="S396" s="195"/>
      <c r="T396" s="195"/>
      <c r="U396" s="195"/>
      <c r="V396" s="195"/>
      <c r="W396" s="195"/>
      <c r="X396" s="195"/>
      <c r="Y396" s="195"/>
      <c r="Z396" s="195"/>
      <c r="AA396" s="195"/>
      <c r="AB396" s="195"/>
      <c r="AC396" s="195"/>
      <c r="AD396" s="195"/>
      <c r="AE396" s="195"/>
      <c r="AF396" s="195"/>
      <c r="AG396" s="216"/>
    </row>
    <row r="397">
      <c r="A397" s="222" t="s">
        <v>436</v>
      </c>
      <c r="B397" s="210">
        <v>20170.919999999995</v>
      </c>
      <c r="C397" s="210">
        <v>16150.830000000002</v>
      </c>
      <c r="D397" s="210">
        <v>14056.82</v>
      </c>
      <c r="E397" s="210">
        <v>13798.020000000006</v>
      </c>
      <c r="F397" s="210">
        <v>0.0</v>
      </c>
      <c r="G397" s="210">
        <v>31467.890000000003</v>
      </c>
      <c r="H397" s="210">
        <v>1218.44</v>
      </c>
      <c r="I397" s="210">
        <v>17593.750000000007</v>
      </c>
      <c r="J397" s="210">
        <v>2591.53</v>
      </c>
      <c r="K397" s="210">
        <v>0.0</v>
      </c>
      <c r="L397" s="210">
        <v>9774.289999999999</v>
      </c>
      <c r="M397" s="210">
        <v>0.0</v>
      </c>
      <c r="N397" s="210">
        <v>5077.889999999999</v>
      </c>
      <c r="O397" s="210">
        <v>30225.230000000007</v>
      </c>
      <c r="P397" s="210">
        <v>23261.010000000002</v>
      </c>
      <c r="Q397" s="210">
        <v>17408.390000000003</v>
      </c>
      <c r="R397" s="210">
        <v>57246.45000000002</v>
      </c>
      <c r="S397" s="210">
        <v>6094.249999999999</v>
      </c>
      <c r="T397" s="210">
        <v>1973.6599999999999</v>
      </c>
      <c r="U397" s="210">
        <v>23418.26</v>
      </c>
      <c r="V397" s="210">
        <v>4446.2699999999995</v>
      </c>
      <c r="W397" s="210">
        <v>5450.719999999999</v>
      </c>
      <c r="X397" s="210">
        <v>2558.0800000000004</v>
      </c>
      <c r="Y397" s="210">
        <v>22876.33</v>
      </c>
      <c r="Z397" s="210">
        <v>629.5</v>
      </c>
      <c r="AA397" s="210">
        <v>364.17</v>
      </c>
      <c r="AB397" s="210">
        <v>12047.760000000004</v>
      </c>
      <c r="AC397" s="210">
        <v>16961.92</v>
      </c>
      <c r="AD397" s="210">
        <v>5890.28</v>
      </c>
      <c r="AE397" s="210">
        <v>6708.31</v>
      </c>
      <c r="AF397" s="210">
        <v>1746.2199999999998</v>
      </c>
      <c r="AG397" s="125">
        <f t="shared" ref="AG397:AG398" si="120">SUM(B397:AF397)</f>
        <v>371207.19</v>
      </c>
    </row>
    <row r="398">
      <c r="A398" s="230" t="s">
        <v>437</v>
      </c>
      <c r="B398" s="238">
        <f t="shared" ref="B398:AF398" si="119">sum(B397)</f>
        <v>20170.92</v>
      </c>
      <c r="C398" s="238">
        <f t="shared" si="119"/>
        <v>16150.83</v>
      </c>
      <c r="D398" s="238">
        <f t="shared" si="119"/>
        <v>14056.82</v>
      </c>
      <c r="E398" s="238">
        <f t="shared" si="119"/>
        <v>13798.02</v>
      </c>
      <c r="F398" s="238">
        <f t="shared" si="119"/>
        <v>0</v>
      </c>
      <c r="G398" s="238">
        <f t="shared" si="119"/>
        <v>31467.89</v>
      </c>
      <c r="H398" s="238">
        <f t="shared" si="119"/>
        <v>1218.44</v>
      </c>
      <c r="I398" s="238">
        <f t="shared" si="119"/>
        <v>17593.75</v>
      </c>
      <c r="J398" s="238">
        <f t="shared" si="119"/>
        <v>2591.53</v>
      </c>
      <c r="K398" s="238">
        <f t="shared" si="119"/>
        <v>0</v>
      </c>
      <c r="L398" s="238">
        <f t="shared" si="119"/>
        <v>9774.29</v>
      </c>
      <c r="M398" s="238">
        <f t="shared" si="119"/>
        <v>0</v>
      </c>
      <c r="N398" s="238">
        <f t="shared" si="119"/>
        <v>5077.89</v>
      </c>
      <c r="O398" s="238">
        <f t="shared" si="119"/>
        <v>30225.23</v>
      </c>
      <c r="P398" s="238">
        <f t="shared" si="119"/>
        <v>23261.01</v>
      </c>
      <c r="Q398" s="238">
        <f t="shared" si="119"/>
        <v>17408.39</v>
      </c>
      <c r="R398" s="238">
        <f t="shared" si="119"/>
        <v>57246.45</v>
      </c>
      <c r="S398" s="238">
        <f t="shared" si="119"/>
        <v>6094.25</v>
      </c>
      <c r="T398" s="238">
        <f t="shared" si="119"/>
        <v>1973.66</v>
      </c>
      <c r="U398" s="238">
        <f t="shared" si="119"/>
        <v>23418.26</v>
      </c>
      <c r="V398" s="238">
        <f t="shared" si="119"/>
        <v>4446.27</v>
      </c>
      <c r="W398" s="238">
        <f t="shared" si="119"/>
        <v>5450.72</v>
      </c>
      <c r="X398" s="238">
        <f t="shared" si="119"/>
        <v>2558.08</v>
      </c>
      <c r="Y398" s="238">
        <f t="shared" si="119"/>
        <v>22876.33</v>
      </c>
      <c r="Z398" s="238">
        <f t="shared" si="119"/>
        <v>629.5</v>
      </c>
      <c r="AA398" s="238">
        <f t="shared" si="119"/>
        <v>364.17</v>
      </c>
      <c r="AB398" s="238">
        <f t="shared" si="119"/>
        <v>12047.76</v>
      </c>
      <c r="AC398" s="238">
        <f t="shared" si="119"/>
        <v>16961.92</v>
      </c>
      <c r="AD398" s="238">
        <f t="shared" si="119"/>
        <v>5890.28</v>
      </c>
      <c r="AE398" s="238">
        <f t="shared" si="119"/>
        <v>6708.31</v>
      </c>
      <c r="AF398" s="238">
        <f t="shared" si="119"/>
        <v>1746.22</v>
      </c>
      <c r="AG398" s="125">
        <f t="shared" si="120"/>
        <v>371207.19</v>
      </c>
    </row>
    <row r="399">
      <c r="A399" s="187"/>
      <c r="B399" s="239"/>
      <c r="C399" s="239"/>
      <c r="D399" s="239"/>
      <c r="E399" s="239"/>
      <c r="F399" s="239"/>
      <c r="G399" s="239"/>
      <c r="H399" s="239"/>
      <c r="I399" s="239"/>
      <c r="J399" s="239"/>
      <c r="K399" s="239"/>
      <c r="L399" s="239"/>
      <c r="M399" s="239"/>
      <c r="N399" s="239"/>
      <c r="O399" s="239"/>
      <c r="P399" s="239"/>
      <c r="Q399" s="239"/>
      <c r="R399" s="239"/>
      <c r="S399" s="239"/>
      <c r="T399" s="239"/>
      <c r="U399" s="239"/>
      <c r="V399" s="239"/>
      <c r="W399" s="239"/>
      <c r="X399" s="239"/>
      <c r="Y399" s="239"/>
      <c r="Z399" s="239"/>
      <c r="AA399" s="239"/>
      <c r="AB399" s="239"/>
      <c r="AC399" s="239"/>
      <c r="AD399" s="239"/>
      <c r="AE399" s="239"/>
      <c r="AF399" s="239"/>
      <c r="AG399" s="216"/>
    </row>
    <row r="400">
      <c r="A400" s="222" t="s">
        <v>438</v>
      </c>
      <c r="B400" s="315"/>
      <c r="C400" s="315"/>
      <c r="D400" s="315"/>
      <c r="E400" s="315"/>
      <c r="F400" s="315"/>
      <c r="G400" s="315"/>
      <c r="H400" s="315"/>
      <c r="I400" s="315"/>
      <c r="J400" s="315"/>
      <c r="K400" s="315"/>
      <c r="L400" s="315"/>
      <c r="M400" s="315"/>
      <c r="N400" s="315"/>
      <c r="O400" s="315"/>
      <c r="P400" s="315"/>
      <c r="Q400" s="315"/>
      <c r="R400" s="315"/>
      <c r="S400" s="315"/>
      <c r="T400" s="315"/>
      <c r="U400" s="315"/>
      <c r="V400" s="315"/>
      <c r="W400" s="315"/>
      <c r="X400" s="315"/>
      <c r="Y400" s="315"/>
      <c r="Z400" s="315"/>
      <c r="AA400" s="315"/>
      <c r="AB400" s="315"/>
      <c r="AC400" s="315"/>
      <c r="AD400" s="315"/>
      <c r="AE400" s="315"/>
      <c r="AF400" s="315"/>
      <c r="AG400" s="125">
        <f t="shared" ref="AG400:AG403" si="121">SUM(B400:AF400)</f>
        <v>0</v>
      </c>
    </row>
    <row r="401">
      <c r="A401" s="222" t="s">
        <v>439</v>
      </c>
      <c r="B401" s="315"/>
      <c r="C401" s="315"/>
      <c r="D401" s="315"/>
      <c r="E401" s="315"/>
      <c r="F401" s="315"/>
      <c r="G401" s="315"/>
      <c r="H401" s="315"/>
      <c r="I401" s="315"/>
      <c r="J401" s="315"/>
      <c r="K401" s="315"/>
      <c r="L401" s="315"/>
      <c r="M401" s="315"/>
      <c r="N401" s="315"/>
      <c r="O401" s="315"/>
      <c r="P401" s="315"/>
      <c r="Q401" s="315"/>
      <c r="R401" s="315"/>
      <c r="S401" s="315"/>
      <c r="T401" s="315"/>
      <c r="U401" s="315"/>
      <c r="V401" s="315"/>
      <c r="W401" s="315"/>
      <c r="X401" s="315"/>
      <c r="Y401" s="315"/>
      <c r="Z401" s="315"/>
      <c r="AA401" s="315"/>
      <c r="AB401" s="315"/>
      <c r="AC401" s="315"/>
      <c r="AD401" s="315"/>
      <c r="AE401" s="315"/>
      <c r="AF401" s="315"/>
      <c r="AG401" s="125">
        <f t="shared" si="121"/>
        <v>0</v>
      </c>
    </row>
    <row r="402">
      <c r="A402" s="222" t="s">
        <v>440</v>
      </c>
      <c r="B402" s="314"/>
      <c r="C402" s="314"/>
      <c r="D402" s="314"/>
      <c r="E402" s="314"/>
      <c r="F402" s="314"/>
      <c r="G402" s="314"/>
      <c r="H402" s="314"/>
      <c r="I402" s="314"/>
      <c r="J402" s="314"/>
      <c r="K402" s="314"/>
      <c r="L402" s="314"/>
      <c r="M402" s="314"/>
      <c r="N402" s="314"/>
      <c r="O402" s="314"/>
      <c r="P402" s="314"/>
      <c r="Q402" s="314"/>
      <c r="R402" s="314"/>
      <c r="S402" s="314"/>
      <c r="T402" s="314"/>
      <c r="U402" s="314"/>
      <c r="V402" s="314"/>
      <c r="W402" s="314"/>
      <c r="X402" s="314"/>
      <c r="Y402" s="314"/>
      <c r="Z402" s="314"/>
      <c r="AA402" s="314"/>
      <c r="AB402" s="314"/>
      <c r="AC402" s="314"/>
      <c r="AD402" s="314"/>
      <c r="AE402" s="314"/>
      <c r="AF402" s="314"/>
      <c r="AG402" s="125">
        <f t="shared" si="121"/>
        <v>0</v>
      </c>
    </row>
    <row r="403">
      <c r="A403" s="230" t="s">
        <v>441</v>
      </c>
      <c r="B403" s="231">
        <f t="shared" ref="B403:AF403" si="122">SUM(B400+B401)</f>
        <v>0</v>
      </c>
      <c r="C403" s="231">
        <f t="shared" si="122"/>
        <v>0</v>
      </c>
      <c r="D403" s="231">
        <f t="shared" si="122"/>
        <v>0</v>
      </c>
      <c r="E403" s="231">
        <f t="shared" si="122"/>
        <v>0</v>
      </c>
      <c r="F403" s="231">
        <f t="shared" si="122"/>
        <v>0</v>
      </c>
      <c r="G403" s="231">
        <f t="shared" si="122"/>
        <v>0</v>
      </c>
      <c r="H403" s="231">
        <f t="shared" si="122"/>
        <v>0</v>
      </c>
      <c r="I403" s="231">
        <f t="shared" si="122"/>
        <v>0</v>
      </c>
      <c r="J403" s="231">
        <f t="shared" si="122"/>
        <v>0</v>
      </c>
      <c r="K403" s="231">
        <f t="shared" si="122"/>
        <v>0</v>
      </c>
      <c r="L403" s="231">
        <f t="shared" si="122"/>
        <v>0</v>
      </c>
      <c r="M403" s="231">
        <f t="shared" si="122"/>
        <v>0</v>
      </c>
      <c r="N403" s="231">
        <f t="shared" si="122"/>
        <v>0</v>
      </c>
      <c r="O403" s="231">
        <f t="shared" si="122"/>
        <v>0</v>
      </c>
      <c r="P403" s="231">
        <f t="shared" si="122"/>
        <v>0</v>
      </c>
      <c r="Q403" s="231">
        <f t="shared" si="122"/>
        <v>0</v>
      </c>
      <c r="R403" s="231">
        <f t="shared" si="122"/>
        <v>0</v>
      </c>
      <c r="S403" s="231">
        <f t="shared" si="122"/>
        <v>0</v>
      </c>
      <c r="T403" s="231">
        <f t="shared" si="122"/>
        <v>0</v>
      </c>
      <c r="U403" s="231">
        <f t="shared" si="122"/>
        <v>0</v>
      </c>
      <c r="V403" s="231">
        <f t="shared" si="122"/>
        <v>0</v>
      </c>
      <c r="W403" s="231">
        <f t="shared" si="122"/>
        <v>0</v>
      </c>
      <c r="X403" s="231">
        <f t="shared" si="122"/>
        <v>0</v>
      </c>
      <c r="Y403" s="231">
        <f t="shared" si="122"/>
        <v>0</v>
      </c>
      <c r="Z403" s="231">
        <f t="shared" si="122"/>
        <v>0</v>
      </c>
      <c r="AA403" s="231">
        <f t="shared" si="122"/>
        <v>0</v>
      </c>
      <c r="AB403" s="231">
        <f t="shared" si="122"/>
        <v>0</v>
      </c>
      <c r="AC403" s="231">
        <f t="shared" si="122"/>
        <v>0</v>
      </c>
      <c r="AD403" s="231">
        <f t="shared" si="122"/>
        <v>0</v>
      </c>
      <c r="AE403" s="231">
        <f t="shared" si="122"/>
        <v>0</v>
      </c>
      <c r="AF403" s="231">
        <f t="shared" si="122"/>
        <v>0</v>
      </c>
      <c r="AG403" s="125">
        <f t="shared" si="121"/>
        <v>0</v>
      </c>
    </row>
    <row r="404">
      <c r="A404" s="232"/>
      <c r="B404" s="195"/>
      <c r="C404" s="195"/>
      <c r="D404" s="195"/>
      <c r="E404" s="195"/>
      <c r="F404" s="195"/>
      <c r="G404" s="195"/>
      <c r="H404" s="195"/>
      <c r="I404" s="195"/>
      <c r="J404" s="195"/>
      <c r="K404" s="195"/>
      <c r="L404" s="195"/>
      <c r="M404" s="195"/>
      <c r="N404" s="195"/>
      <c r="O404" s="195"/>
      <c r="P404" s="195"/>
      <c r="Q404" s="195"/>
      <c r="R404" s="195"/>
      <c r="S404" s="195"/>
      <c r="T404" s="195"/>
      <c r="U404" s="195"/>
      <c r="V404" s="195"/>
      <c r="W404" s="195"/>
      <c r="X404" s="195"/>
      <c r="Y404" s="195"/>
      <c r="Z404" s="195"/>
      <c r="AA404" s="195"/>
      <c r="AB404" s="195"/>
      <c r="AC404" s="195"/>
      <c r="AD404" s="195"/>
      <c r="AE404" s="195"/>
      <c r="AF404" s="195"/>
      <c r="AG404" s="216"/>
    </row>
    <row r="405">
      <c r="A405" s="232"/>
      <c r="B405" s="195"/>
      <c r="C405" s="195"/>
      <c r="D405" s="195"/>
      <c r="E405" s="195"/>
      <c r="F405" s="195"/>
      <c r="G405" s="195"/>
      <c r="H405" s="195"/>
      <c r="I405" s="195"/>
      <c r="J405" s="195"/>
      <c r="K405" s="195"/>
      <c r="L405" s="195"/>
      <c r="M405" s="195"/>
      <c r="N405" s="195"/>
      <c r="O405" s="195"/>
      <c r="P405" s="195"/>
      <c r="Q405" s="195"/>
      <c r="R405" s="195"/>
      <c r="S405" s="195"/>
      <c r="T405" s="195"/>
      <c r="U405" s="195"/>
      <c r="V405" s="195"/>
      <c r="W405" s="195"/>
      <c r="X405" s="195"/>
      <c r="Y405" s="195"/>
      <c r="Z405" s="195"/>
      <c r="AA405" s="195"/>
      <c r="AB405" s="195"/>
      <c r="AC405" s="195"/>
      <c r="AD405" s="195"/>
      <c r="AE405" s="195"/>
      <c r="AF405" s="195"/>
      <c r="AG405" s="216"/>
    </row>
    <row r="406">
      <c r="A406" s="165" t="s">
        <v>484</v>
      </c>
      <c r="B406" s="233"/>
      <c r="C406" s="233"/>
      <c r="D406" s="233"/>
      <c r="E406" s="233"/>
      <c r="F406" s="233"/>
      <c r="G406" s="233"/>
      <c r="H406" s="233"/>
      <c r="I406" s="233"/>
      <c r="J406" s="233"/>
      <c r="K406" s="233"/>
      <c r="L406" s="233"/>
      <c r="M406" s="233"/>
      <c r="N406" s="233"/>
      <c r="O406" s="233"/>
      <c r="P406" s="233"/>
      <c r="Q406" s="233"/>
      <c r="R406" s="233"/>
      <c r="S406" s="233"/>
      <c r="T406" s="233"/>
      <c r="U406" s="233"/>
      <c r="V406" s="233"/>
      <c r="W406" s="233"/>
      <c r="X406" s="233"/>
      <c r="Y406" s="233"/>
      <c r="Z406" s="233"/>
      <c r="AA406" s="233"/>
      <c r="AB406" s="233"/>
      <c r="AC406" s="233"/>
      <c r="AD406" s="233"/>
      <c r="AE406" s="233"/>
      <c r="AF406" s="233"/>
      <c r="AG406" s="216"/>
    </row>
    <row r="407">
      <c r="A407" s="222" t="s">
        <v>312</v>
      </c>
      <c r="B407" s="241"/>
      <c r="C407" s="241"/>
      <c r="D407" s="241"/>
      <c r="E407" s="241"/>
      <c r="F407" s="241"/>
      <c r="G407" s="241"/>
      <c r="H407" s="241"/>
      <c r="I407" s="241"/>
      <c r="J407" s="241"/>
      <c r="K407" s="241"/>
      <c r="L407" s="241"/>
      <c r="M407" s="241"/>
      <c r="N407" s="241"/>
      <c r="O407" s="241"/>
      <c r="P407" s="241"/>
      <c r="Q407" s="241"/>
      <c r="R407" s="241"/>
      <c r="S407" s="241"/>
      <c r="T407" s="241"/>
      <c r="U407" s="241"/>
      <c r="V407" s="241"/>
      <c r="W407" s="241"/>
      <c r="X407" s="241"/>
      <c r="Y407" s="241"/>
      <c r="Z407" s="241"/>
      <c r="AA407" s="241"/>
      <c r="AB407" s="241"/>
      <c r="AC407" s="241"/>
      <c r="AD407" s="241"/>
      <c r="AE407" s="241"/>
      <c r="AF407" s="241"/>
      <c r="AG407" s="177"/>
    </row>
    <row r="408" outlineLevel="1">
      <c r="A408" s="222" t="s">
        <v>852</v>
      </c>
      <c r="B408" s="184"/>
      <c r="C408" s="184"/>
      <c r="D408" s="184"/>
      <c r="E408" s="184"/>
      <c r="F408" s="184"/>
      <c r="G408" s="184"/>
      <c r="H408" s="184"/>
      <c r="I408" s="184"/>
      <c r="J408" s="184"/>
      <c r="K408" s="184"/>
      <c r="L408" s="184"/>
      <c r="M408" s="184"/>
      <c r="N408" s="184"/>
      <c r="O408" s="184"/>
      <c r="P408" s="184"/>
      <c r="Q408" s="184"/>
      <c r="R408" s="184"/>
      <c r="S408" s="184"/>
      <c r="T408" s="184"/>
      <c r="U408" s="184"/>
      <c r="V408" s="184"/>
      <c r="W408" s="184"/>
      <c r="X408" s="184"/>
      <c r="Y408" s="184"/>
      <c r="Z408" s="184"/>
      <c r="AA408" s="184"/>
      <c r="AB408" s="184"/>
      <c r="AC408" s="184"/>
      <c r="AD408" s="184"/>
      <c r="AE408" s="184"/>
      <c r="AF408" s="184"/>
      <c r="AG408" s="125">
        <f t="shared" ref="AG408:AG413" si="123">SUM(B408:AF408)</f>
        <v>0</v>
      </c>
    </row>
    <row r="409" outlineLevel="1">
      <c r="A409" s="222" t="s">
        <v>853</v>
      </c>
      <c r="B409" s="184"/>
      <c r="C409" s="184"/>
      <c r="D409" s="184"/>
      <c r="E409" s="184"/>
      <c r="F409" s="184"/>
      <c r="G409" s="184"/>
      <c r="H409" s="184"/>
      <c r="I409" s="184"/>
      <c r="J409" s="184"/>
      <c r="K409" s="184"/>
      <c r="L409" s="184"/>
      <c r="M409" s="184"/>
      <c r="N409" s="184"/>
      <c r="O409" s="184"/>
      <c r="P409" s="184"/>
      <c r="Q409" s="184"/>
      <c r="R409" s="184"/>
      <c r="S409" s="184"/>
      <c r="T409" s="184"/>
      <c r="U409" s="184"/>
      <c r="V409" s="184"/>
      <c r="W409" s="184"/>
      <c r="X409" s="184"/>
      <c r="Y409" s="184"/>
      <c r="Z409" s="184"/>
      <c r="AA409" s="184"/>
      <c r="AB409" s="184"/>
      <c r="AC409" s="184"/>
      <c r="AD409" s="184"/>
      <c r="AE409" s="184"/>
      <c r="AF409" s="184"/>
      <c r="AG409" s="125">
        <f t="shared" si="123"/>
        <v>0</v>
      </c>
    </row>
    <row r="410" outlineLevel="1">
      <c r="A410" s="222" t="s">
        <v>854</v>
      </c>
      <c r="B410" s="184"/>
      <c r="C410" s="184"/>
      <c r="D410" s="184"/>
      <c r="E410" s="184"/>
      <c r="F410" s="184"/>
      <c r="G410" s="184"/>
      <c r="H410" s="184"/>
      <c r="I410" s="184"/>
      <c r="J410" s="184"/>
      <c r="K410" s="184"/>
      <c r="L410" s="184"/>
      <c r="M410" s="184"/>
      <c r="N410" s="184"/>
      <c r="O410" s="184"/>
      <c r="P410" s="184"/>
      <c r="Q410" s="184"/>
      <c r="R410" s="184"/>
      <c r="S410" s="184"/>
      <c r="T410" s="184"/>
      <c r="U410" s="184"/>
      <c r="V410" s="184"/>
      <c r="W410" s="184"/>
      <c r="X410" s="184"/>
      <c r="Y410" s="184"/>
      <c r="Z410" s="184"/>
      <c r="AA410" s="184"/>
      <c r="AB410" s="184"/>
      <c r="AC410" s="184"/>
      <c r="AD410" s="184"/>
      <c r="AE410" s="184"/>
      <c r="AF410" s="184"/>
      <c r="AG410" s="125">
        <f t="shared" si="123"/>
        <v>0</v>
      </c>
    </row>
    <row r="411" outlineLevel="1">
      <c r="A411" s="222" t="s">
        <v>855</v>
      </c>
      <c r="B411" s="184"/>
      <c r="C411" s="184"/>
      <c r="D411" s="184"/>
      <c r="E411" s="184"/>
      <c r="F411" s="184"/>
      <c r="G411" s="184"/>
      <c r="H411" s="184"/>
      <c r="I411" s="184"/>
      <c r="J411" s="184"/>
      <c r="K411" s="184"/>
      <c r="L411" s="184"/>
      <c r="M411" s="184"/>
      <c r="N411" s="184"/>
      <c r="O411" s="184"/>
      <c r="P411" s="184"/>
      <c r="Q411" s="184"/>
      <c r="R411" s="184"/>
      <c r="S411" s="184"/>
      <c r="T411" s="184"/>
      <c r="U411" s="184"/>
      <c r="V411" s="184"/>
      <c r="W411" s="184"/>
      <c r="X411" s="184"/>
      <c r="Y411" s="184"/>
      <c r="Z411" s="184"/>
      <c r="AA411" s="184"/>
      <c r="AB411" s="184"/>
      <c r="AC411" s="184"/>
      <c r="AD411" s="184"/>
      <c r="AE411" s="184"/>
      <c r="AF411" s="184"/>
      <c r="AG411" s="125">
        <f t="shared" si="123"/>
        <v>0</v>
      </c>
    </row>
    <row r="412" outlineLevel="1">
      <c r="A412" s="222" t="s">
        <v>856</v>
      </c>
      <c r="B412" s="186"/>
      <c r="C412" s="186"/>
      <c r="D412" s="186"/>
      <c r="E412" s="186"/>
      <c r="F412" s="186"/>
      <c r="G412" s="186"/>
      <c r="H412" s="186"/>
      <c r="I412" s="186"/>
      <c r="J412" s="186"/>
      <c r="K412" s="186"/>
      <c r="L412" s="186"/>
      <c r="M412" s="186"/>
      <c r="N412" s="186"/>
      <c r="O412" s="186"/>
      <c r="P412" s="186"/>
      <c r="Q412" s="186"/>
      <c r="R412" s="186"/>
      <c r="S412" s="186"/>
      <c r="T412" s="186"/>
      <c r="U412" s="186"/>
      <c r="V412" s="186"/>
      <c r="W412" s="186"/>
      <c r="X412" s="186"/>
      <c r="Y412" s="186"/>
      <c r="Z412" s="186"/>
      <c r="AA412" s="186"/>
      <c r="AB412" s="186"/>
      <c r="AC412" s="186"/>
      <c r="AD412" s="186"/>
      <c r="AE412" s="186"/>
      <c r="AF412" s="186"/>
      <c r="AG412" s="242">
        <f t="shared" si="123"/>
        <v>0</v>
      </c>
    </row>
    <row r="413" outlineLevel="1">
      <c r="A413" s="222" t="s">
        <v>857</v>
      </c>
      <c r="B413" s="186"/>
      <c r="C413" s="186"/>
      <c r="D413" s="186"/>
      <c r="E413" s="186"/>
      <c r="F413" s="186"/>
      <c r="G413" s="186"/>
      <c r="H413" s="186"/>
      <c r="I413" s="186"/>
      <c r="J413" s="186"/>
      <c r="K413" s="186"/>
      <c r="L413" s="186"/>
      <c r="M413" s="186"/>
      <c r="N413" s="186"/>
      <c r="O413" s="186"/>
      <c r="P413" s="186"/>
      <c r="Q413" s="186"/>
      <c r="R413" s="186"/>
      <c r="S413" s="186"/>
      <c r="T413" s="186"/>
      <c r="U413" s="186"/>
      <c r="V413" s="186"/>
      <c r="W413" s="186"/>
      <c r="X413" s="186"/>
      <c r="Y413" s="186"/>
      <c r="Z413" s="186"/>
      <c r="AA413" s="186"/>
      <c r="AB413" s="186"/>
      <c r="AC413" s="186"/>
      <c r="AD413" s="186"/>
      <c r="AE413" s="186"/>
      <c r="AF413" s="186"/>
      <c r="AG413" s="242">
        <f t="shared" si="123"/>
        <v>0</v>
      </c>
    </row>
    <row r="414" outlineLevel="1">
      <c r="A414" s="225" t="s">
        <v>858</v>
      </c>
      <c r="B414" s="186"/>
      <c r="C414" s="186"/>
      <c r="D414" s="186"/>
      <c r="E414" s="186"/>
      <c r="F414" s="186"/>
      <c r="G414" s="186"/>
      <c r="H414" s="186"/>
      <c r="I414" s="186"/>
      <c r="J414" s="186"/>
      <c r="K414" s="186"/>
      <c r="L414" s="186"/>
      <c r="M414" s="186"/>
      <c r="N414" s="186"/>
      <c r="O414" s="186"/>
      <c r="P414" s="186"/>
      <c r="Q414" s="186"/>
      <c r="R414" s="186"/>
      <c r="S414" s="186"/>
      <c r="T414" s="186"/>
      <c r="U414" s="186"/>
      <c r="V414" s="186"/>
      <c r="W414" s="186"/>
      <c r="X414" s="186"/>
      <c r="Y414" s="186"/>
      <c r="Z414" s="186"/>
      <c r="AA414" s="186"/>
      <c r="AB414" s="186"/>
      <c r="AC414" s="186"/>
      <c r="AD414" s="186"/>
      <c r="AE414" s="186"/>
      <c r="AF414" s="186"/>
      <c r="AG414" s="242"/>
    </row>
    <row r="415" outlineLevel="1">
      <c r="A415" s="225" t="s">
        <v>859</v>
      </c>
      <c r="B415" s="186"/>
      <c r="C415" s="186"/>
      <c r="D415" s="186"/>
      <c r="E415" s="186"/>
      <c r="F415" s="186"/>
      <c r="G415" s="186"/>
      <c r="H415" s="186"/>
      <c r="I415" s="186"/>
      <c r="J415" s="186"/>
      <c r="K415" s="186"/>
      <c r="L415" s="186"/>
      <c r="M415" s="186"/>
      <c r="N415" s="186"/>
      <c r="O415" s="186"/>
      <c r="P415" s="186"/>
      <c r="Q415" s="186"/>
      <c r="R415" s="186"/>
      <c r="S415" s="186"/>
      <c r="T415" s="186"/>
      <c r="U415" s="186"/>
      <c r="V415" s="186"/>
      <c r="W415" s="186"/>
      <c r="X415" s="186"/>
      <c r="Y415" s="186"/>
      <c r="Z415" s="186"/>
      <c r="AA415" s="186"/>
      <c r="AB415" s="186"/>
      <c r="AC415" s="186"/>
      <c r="AD415" s="186"/>
      <c r="AE415" s="186"/>
      <c r="AF415" s="186"/>
      <c r="AG415" s="242"/>
    </row>
    <row r="416" outlineLevel="1">
      <c r="A416" s="225" t="s">
        <v>860</v>
      </c>
      <c r="B416" s="186"/>
      <c r="C416" s="186"/>
      <c r="D416" s="186"/>
      <c r="E416" s="186"/>
      <c r="F416" s="186"/>
      <c r="G416" s="186"/>
      <c r="H416" s="186"/>
      <c r="I416" s="186"/>
      <c r="J416" s="186"/>
      <c r="K416" s="186"/>
      <c r="L416" s="186"/>
      <c r="M416" s="186"/>
      <c r="N416" s="186"/>
      <c r="O416" s="186"/>
      <c r="P416" s="186"/>
      <c r="Q416" s="186"/>
      <c r="R416" s="186"/>
      <c r="S416" s="186"/>
      <c r="T416" s="186"/>
      <c r="U416" s="186"/>
      <c r="V416" s="186"/>
      <c r="W416" s="186"/>
      <c r="X416" s="186"/>
      <c r="Y416" s="186"/>
      <c r="Z416" s="186"/>
      <c r="AA416" s="186"/>
      <c r="AB416" s="186"/>
      <c r="AC416" s="186"/>
      <c r="AD416" s="186"/>
      <c r="AE416" s="186"/>
      <c r="AF416" s="186"/>
      <c r="AG416" s="242"/>
    </row>
    <row r="417" outlineLevel="1">
      <c r="A417" s="225" t="s">
        <v>861</v>
      </c>
      <c r="B417" s="186"/>
      <c r="C417" s="186"/>
      <c r="D417" s="186"/>
      <c r="E417" s="186"/>
      <c r="F417" s="186"/>
      <c r="G417" s="186"/>
      <c r="H417" s="186"/>
      <c r="I417" s="186"/>
      <c r="J417" s="186"/>
      <c r="K417" s="186"/>
      <c r="L417" s="186"/>
      <c r="M417" s="186"/>
      <c r="N417" s="186"/>
      <c r="O417" s="186"/>
      <c r="P417" s="186"/>
      <c r="Q417" s="186"/>
      <c r="R417" s="186"/>
      <c r="S417" s="186"/>
      <c r="T417" s="186"/>
      <c r="U417" s="186"/>
      <c r="V417" s="186"/>
      <c r="W417" s="186"/>
      <c r="X417" s="186"/>
      <c r="Y417" s="186"/>
      <c r="Z417" s="186"/>
      <c r="AA417" s="186"/>
      <c r="AB417" s="186"/>
      <c r="AC417" s="186"/>
      <c r="AD417" s="186"/>
      <c r="AE417" s="186"/>
      <c r="AF417" s="186"/>
      <c r="AG417" s="242"/>
    </row>
    <row r="418">
      <c r="A418" s="222" t="s">
        <v>496</v>
      </c>
      <c r="B418" s="241"/>
      <c r="C418" s="241"/>
      <c r="D418" s="241"/>
      <c r="E418" s="241"/>
      <c r="F418" s="241"/>
      <c r="G418" s="241"/>
      <c r="H418" s="241"/>
      <c r="I418" s="241"/>
      <c r="J418" s="241"/>
      <c r="K418" s="241"/>
      <c r="L418" s="241"/>
      <c r="M418" s="241"/>
      <c r="N418" s="241"/>
      <c r="O418" s="241"/>
      <c r="P418" s="241"/>
      <c r="Q418" s="241"/>
      <c r="R418" s="241"/>
      <c r="S418" s="241"/>
      <c r="T418" s="241"/>
      <c r="U418" s="241"/>
      <c r="V418" s="241"/>
      <c r="W418" s="241"/>
      <c r="X418" s="241"/>
      <c r="Y418" s="241"/>
      <c r="Z418" s="241"/>
      <c r="AA418" s="241"/>
      <c r="AB418" s="241"/>
      <c r="AC418" s="241"/>
      <c r="AD418" s="241"/>
      <c r="AE418" s="241"/>
      <c r="AF418" s="241"/>
      <c r="AG418" s="177"/>
    </row>
    <row r="419" outlineLevel="1">
      <c r="A419" s="222" t="s">
        <v>862</v>
      </c>
      <c r="B419" s="184"/>
      <c r="C419" s="184"/>
      <c r="D419" s="184"/>
      <c r="E419" s="184"/>
      <c r="F419" s="184"/>
      <c r="G419" s="184"/>
      <c r="H419" s="184"/>
      <c r="I419" s="184"/>
      <c r="J419" s="184"/>
      <c r="K419" s="184"/>
      <c r="L419" s="184"/>
      <c r="M419" s="184"/>
      <c r="N419" s="184"/>
      <c r="O419" s="184"/>
      <c r="P419" s="184"/>
      <c r="Q419" s="184"/>
      <c r="R419" s="184"/>
      <c r="S419" s="184"/>
      <c r="T419" s="184"/>
      <c r="U419" s="184"/>
      <c r="V419" s="184"/>
      <c r="W419" s="184"/>
      <c r="X419" s="184"/>
      <c r="Y419" s="184"/>
      <c r="Z419" s="184"/>
      <c r="AA419" s="184"/>
      <c r="AB419" s="184"/>
      <c r="AC419" s="184"/>
      <c r="AD419" s="184"/>
      <c r="AE419" s="184"/>
      <c r="AF419" s="184"/>
      <c r="AG419" s="125">
        <f t="shared" ref="AG419:AG421" si="124">SUM(B419:AF419)</f>
        <v>0</v>
      </c>
    </row>
    <row r="420" outlineLevel="1">
      <c r="A420" s="222" t="s">
        <v>863</v>
      </c>
      <c r="B420" s="184"/>
      <c r="C420" s="184"/>
      <c r="D420" s="184"/>
      <c r="E420" s="184"/>
      <c r="F420" s="184"/>
      <c r="G420" s="184"/>
      <c r="H420" s="184"/>
      <c r="I420" s="184"/>
      <c r="J420" s="184"/>
      <c r="K420" s="184"/>
      <c r="L420" s="184"/>
      <c r="M420" s="184"/>
      <c r="N420" s="184"/>
      <c r="O420" s="184"/>
      <c r="P420" s="184"/>
      <c r="Q420" s="184"/>
      <c r="R420" s="184"/>
      <c r="S420" s="184"/>
      <c r="T420" s="184"/>
      <c r="U420" s="184"/>
      <c r="V420" s="184"/>
      <c r="W420" s="184"/>
      <c r="X420" s="184"/>
      <c r="Y420" s="184"/>
      <c r="Z420" s="184"/>
      <c r="AA420" s="184"/>
      <c r="AB420" s="184"/>
      <c r="AC420" s="184"/>
      <c r="AD420" s="184"/>
      <c r="AE420" s="184"/>
      <c r="AF420" s="184"/>
      <c r="AG420" s="125">
        <f t="shared" si="124"/>
        <v>0</v>
      </c>
    </row>
    <row r="421" outlineLevel="1">
      <c r="A421" s="222" t="s">
        <v>499</v>
      </c>
      <c r="B421" s="204"/>
      <c r="C421" s="204"/>
      <c r="D421" s="204"/>
      <c r="E421" s="204"/>
      <c r="F421" s="204"/>
      <c r="G421" s="204"/>
      <c r="H421" s="204"/>
      <c r="I421" s="204"/>
      <c r="J421" s="204"/>
      <c r="K421" s="204"/>
      <c r="L421" s="204"/>
      <c r="M421" s="204"/>
      <c r="N421" s="204"/>
      <c r="O421" s="204"/>
      <c r="P421" s="204"/>
      <c r="Q421" s="204"/>
      <c r="R421" s="204"/>
      <c r="S421" s="204"/>
      <c r="T421" s="204"/>
      <c r="U421" s="204"/>
      <c r="V421" s="204"/>
      <c r="W421" s="204"/>
      <c r="X421" s="204"/>
      <c r="Y421" s="204"/>
      <c r="Z421" s="204"/>
      <c r="AA421" s="204"/>
      <c r="AB421" s="204"/>
      <c r="AC421" s="204"/>
      <c r="AD421" s="204"/>
      <c r="AE421" s="204"/>
      <c r="AF421" s="204"/>
      <c r="AG421" s="125">
        <f t="shared" si="124"/>
        <v>0</v>
      </c>
    </row>
    <row r="422" collapsed="1">
      <c r="A422" s="222" t="s">
        <v>323</v>
      </c>
      <c r="B422" s="241"/>
      <c r="C422" s="241"/>
      <c r="D422" s="241"/>
      <c r="E422" s="241"/>
      <c r="F422" s="241"/>
      <c r="G422" s="241"/>
      <c r="H422" s="241"/>
      <c r="I422" s="241"/>
      <c r="J422" s="241"/>
      <c r="K422" s="241"/>
      <c r="L422" s="241"/>
      <c r="M422" s="241"/>
      <c r="N422" s="241"/>
      <c r="O422" s="241"/>
      <c r="P422" s="241"/>
      <c r="Q422" s="241"/>
      <c r="R422" s="241"/>
      <c r="S422" s="241"/>
      <c r="T422" s="241"/>
      <c r="U422" s="241"/>
      <c r="V422" s="241"/>
      <c r="W422" s="241"/>
      <c r="X422" s="241"/>
      <c r="Y422" s="241"/>
      <c r="Z422" s="241"/>
      <c r="AA422" s="241"/>
      <c r="AB422" s="241"/>
      <c r="AC422" s="241"/>
      <c r="AD422" s="241"/>
      <c r="AE422" s="241"/>
      <c r="AF422" s="241"/>
      <c r="AG422" s="177"/>
    </row>
    <row r="423" hidden="1" outlineLevel="1">
      <c r="A423" s="222" t="s">
        <v>864</v>
      </c>
      <c r="B423" s="184"/>
      <c r="C423" s="184"/>
      <c r="D423" s="184"/>
      <c r="E423" s="184"/>
      <c r="F423" s="184"/>
      <c r="G423" s="184"/>
      <c r="H423" s="184"/>
      <c r="I423" s="184"/>
      <c r="J423" s="184"/>
      <c r="K423" s="184"/>
      <c r="L423" s="184"/>
      <c r="M423" s="184"/>
      <c r="N423" s="184"/>
      <c r="O423" s="184"/>
      <c r="P423" s="184"/>
      <c r="Q423" s="184"/>
      <c r="R423" s="184"/>
      <c r="S423" s="184"/>
      <c r="T423" s="184"/>
      <c r="U423" s="184"/>
      <c r="V423" s="184"/>
      <c r="W423" s="184"/>
      <c r="X423" s="184"/>
      <c r="Y423" s="184"/>
      <c r="Z423" s="184"/>
      <c r="AA423" s="184"/>
      <c r="AB423" s="184"/>
      <c r="AC423" s="184"/>
      <c r="AD423" s="184"/>
      <c r="AE423" s="184"/>
      <c r="AF423" s="184"/>
      <c r="AG423" s="125">
        <f t="shared" ref="AG423:AG428" si="125">SUM(B423:AF423)</f>
        <v>0</v>
      </c>
    </row>
    <row r="424" hidden="1" outlineLevel="1">
      <c r="A424" s="222" t="s">
        <v>865</v>
      </c>
      <c r="B424" s="184"/>
      <c r="C424" s="184"/>
      <c r="D424" s="184"/>
      <c r="E424" s="184"/>
      <c r="F424" s="184"/>
      <c r="G424" s="184"/>
      <c r="H424" s="184"/>
      <c r="I424" s="184"/>
      <c r="J424" s="184"/>
      <c r="K424" s="184"/>
      <c r="L424" s="184"/>
      <c r="M424" s="184"/>
      <c r="N424" s="184"/>
      <c r="O424" s="184"/>
      <c r="P424" s="184"/>
      <c r="Q424" s="184"/>
      <c r="R424" s="184"/>
      <c r="S424" s="184"/>
      <c r="T424" s="184"/>
      <c r="U424" s="184"/>
      <c r="V424" s="184"/>
      <c r="W424" s="184"/>
      <c r="X424" s="184"/>
      <c r="Y424" s="184"/>
      <c r="Z424" s="184"/>
      <c r="AA424" s="184"/>
      <c r="AB424" s="184"/>
      <c r="AC424" s="184"/>
      <c r="AD424" s="184"/>
      <c r="AE424" s="184"/>
      <c r="AF424" s="184"/>
      <c r="AG424" s="125">
        <f t="shared" si="125"/>
        <v>0</v>
      </c>
    </row>
    <row r="425" hidden="1" outlineLevel="1">
      <c r="A425" s="222" t="s">
        <v>866</v>
      </c>
      <c r="B425" s="184"/>
      <c r="C425" s="184"/>
      <c r="D425" s="184"/>
      <c r="E425" s="184"/>
      <c r="F425" s="184"/>
      <c r="G425" s="184"/>
      <c r="H425" s="184"/>
      <c r="I425" s="184"/>
      <c r="J425" s="184"/>
      <c r="K425" s="184"/>
      <c r="L425" s="184"/>
      <c r="M425" s="184"/>
      <c r="N425" s="184"/>
      <c r="O425" s="184"/>
      <c r="P425" s="184"/>
      <c r="Q425" s="184"/>
      <c r="R425" s="184"/>
      <c r="S425" s="184"/>
      <c r="T425" s="184"/>
      <c r="U425" s="184"/>
      <c r="V425" s="184"/>
      <c r="W425" s="184"/>
      <c r="X425" s="184"/>
      <c r="Y425" s="184"/>
      <c r="Z425" s="184"/>
      <c r="AA425" s="184"/>
      <c r="AB425" s="184"/>
      <c r="AC425" s="184"/>
      <c r="AD425" s="184"/>
      <c r="AE425" s="184"/>
      <c r="AF425" s="184"/>
      <c r="AG425" s="125">
        <f t="shared" si="125"/>
        <v>0</v>
      </c>
    </row>
    <row r="426" hidden="1" outlineLevel="1">
      <c r="A426" s="222" t="s">
        <v>867</v>
      </c>
      <c r="B426" s="184"/>
      <c r="C426" s="184"/>
      <c r="D426" s="184"/>
      <c r="E426" s="184"/>
      <c r="F426" s="184"/>
      <c r="G426" s="184"/>
      <c r="H426" s="184"/>
      <c r="I426" s="184"/>
      <c r="J426" s="184"/>
      <c r="K426" s="184"/>
      <c r="L426" s="184"/>
      <c r="M426" s="184"/>
      <c r="N426" s="184"/>
      <c r="O426" s="184"/>
      <c r="P426" s="184"/>
      <c r="Q426" s="184"/>
      <c r="R426" s="184"/>
      <c r="S426" s="184"/>
      <c r="T426" s="184"/>
      <c r="U426" s="184"/>
      <c r="V426" s="184"/>
      <c r="W426" s="184"/>
      <c r="X426" s="184"/>
      <c r="Y426" s="184"/>
      <c r="Z426" s="184"/>
      <c r="AA426" s="184"/>
      <c r="AB426" s="184"/>
      <c r="AC426" s="184"/>
      <c r="AD426" s="184"/>
      <c r="AE426" s="184"/>
      <c r="AF426" s="184"/>
      <c r="AG426" s="125">
        <f t="shared" si="125"/>
        <v>0</v>
      </c>
    </row>
    <row r="427" hidden="1" outlineLevel="1">
      <c r="A427" s="222" t="s">
        <v>868</v>
      </c>
      <c r="B427" s="186"/>
      <c r="C427" s="186"/>
      <c r="D427" s="186"/>
      <c r="E427" s="186"/>
      <c r="F427" s="186"/>
      <c r="G427" s="186"/>
      <c r="H427" s="186"/>
      <c r="I427" s="186"/>
      <c r="J427" s="186"/>
      <c r="K427" s="186"/>
      <c r="L427" s="186"/>
      <c r="M427" s="186"/>
      <c r="N427" s="186"/>
      <c r="O427" s="186"/>
      <c r="P427" s="186"/>
      <c r="Q427" s="186"/>
      <c r="R427" s="186"/>
      <c r="S427" s="186"/>
      <c r="T427" s="186"/>
      <c r="U427" s="186"/>
      <c r="V427" s="186"/>
      <c r="W427" s="186"/>
      <c r="X427" s="186"/>
      <c r="Y427" s="186"/>
      <c r="Z427" s="186"/>
      <c r="AA427" s="186"/>
      <c r="AB427" s="186"/>
      <c r="AC427" s="186"/>
      <c r="AD427" s="186"/>
      <c r="AE427" s="186"/>
      <c r="AF427" s="186"/>
      <c r="AG427" s="242">
        <f t="shared" si="125"/>
        <v>0</v>
      </c>
    </row>
    <row r="428" hidden="1" outlineLevel="1">
      <c r="A428" s="222" t="s">
        <v>869</v>
      </c>
      <c r="B428" s="186"/>
      <c r="C428" s="186"/>
      <c r="D428" s="186"/>
      <c r="E428" s="186"/>
      <c r="F428" s="186"/>
      <c r="G428" s="186"/>
      <c r="H428" s="186"/>
      <c r="I428" s="186"/>
      <c r="J428" s="186"/>
      <c r="K428" s="186"/>
      <c r="L428" s="186"/>
      <c r="M428" s="186"/>
      <c r="N428" s="186"/>
      <c r="O428" s="186"/>
      <c r="P428" s="186"/>
      <c r="Q428" s="186"/>
      <c r="R428" s="186"/>
      <c r="S428" s="186"/>
      <c r="T428" s="186"/>
      <c r="U428" s="186"/>
      <c r="V428" s="186"/>
      <c r="W428" s="186"/>
      <c r="X428" s="186"/>
      <c r="Y428" s="186"/>
      <c r="Z428" s="186"/>
      <c r="AA428" s="186"/>
      <c r="AB428" s="186"/>
      <c r="AC428" s="186"/>
      <c r="AD428" s="186"/>
      <c r="AE428" s="186"/>
      <c r="AF428" s="186"/>
      <c r="AG428" s="242">
        <f t="shared" si="125"/>
        <v>0</v>
      </c>
    </row>
    <row r="429" hidden="1" outlineLevel="1">
      <c r="A429" s="222" t="s">
        <v>731</v>
      </c>
      <c r="B429" s="186"/>
      <c r="C429" s="186"/>
      <c r="D429" s="186"/>
      <c r="E429" s="186"/>
      <c r="F429" s="186"/>
      <c r="G429" s="186"/>
      <c r="H429" s="186"/>
      <c r="I429" s="186"/>
      <c r="J429" s="186"/>
      <c r="K429" s="186"/>
      <c r="L429" s="186"/>
      <c r="M429" s="186"/>
      <c r="N429" s="186"/>
      <c r="O429" s="186"/>
      <c r="P429" s="186"/>
      <c r="Q429" s="186"/>
      <c r="R429" s="186"/>
      <c r="S429" s="186"/>
      <c r="T429" s="186"/>
      <c r="U429" s="186"/>
      <c r="V429" s="186"/>
      <c r="W429" s="186"/>
      <c r="X429" s="186"/>
      <c r="Y429" s="186"/>
      <c r="Z429" s="186"/>
      <c r="AA429" s="186"/>
      <c r="AB429" s="186"/>
      <c r="AC429" s="186"/>
      <c r="AD429" s="186"/>
      <c r="AE429" s="186"/>
      <c r="AF429" s="186"/>
      <c r="AG429" s="242"/>
    </row>
    <row r="430" hidden="1" outlineLevel="1">
      <c r="A430" s="222" t="s">
        <v>732</v>
      </c>
      <c r="B430" s="186"/>
      <c r="C430" s="186"/>
      <c r="D430" s="186"/>
      <c r="E430" s="186"/>
      <c r="F430" s="186"/>
      <c r="G430" s="186"/>
      <c r="H430" s="186"/>
      <c r="I430" s="186"/>
      <c r="J430" s="186"/>
      <c r="K430" s="186"/>
      <c r="L430" s="186"/>
      <c r="M430" s="186"/>
      <c r="N430" s="186"/>
      <c r="O430" s="186"/>
      <c r="P430" s="186"/>
      <c r="Q430" s="186"/>
      <c r="R430" s="186"/>
      <c r="S430" s="186"/>
      <c r="T430" s="186"/>
      <c r="U430" s="186"/>
      <c r="V430" s="186"/>
      <c r="W430" s="186"/>
      <c r="X430" s="186"/>
      <c r="Y430" s="186"/>
      <c r="Z430" s="186"/>
      <c r="AA430" s="186"/>
      <c r="AB430" s="186"/>
      <c r="AC430" s="186"/>
      <c r="AD430" s="186"/>
      <c r="AE430" s="186"/>
      <c r="AF430" s="186"/>
      <c r="AG430" s="242"/>
    </row>
    <row r="431" hidden="1" outlineLevel="1">
      <c r="A431" s="222" t="s">
        <v>733</v>
      </c>
      <c r="B431" s="186"/>
      <c r="C431" s="186"/>
      <c r="D431" s="186"/>
      <c r="E431" s="186"/>
      <c r="F431" s="186"/>
      <c r="G431" s="186"/>
      <c r="H431" s="186"/>
      <c r="I431" s="186"/>
      <c r="J431" s="186"/>
      <c r="K431" s="186"/>
      <c r="L431" s="186"/>
      <c r="M431" s="186"/>
      <c r="N431" s="186"/>
      <c r="O431" s="186"/>
      <c r="P431" s="186"/>
      <c r="Q431" s="186"/>
      <c r="R431" s="186"/>
      <c r="S431" s="186"/>
      <c r="T431" s="186"/>
      <c r="U431" s="186"/>
      <c r="V431" s="186"/>
      <c r="W431" s="186"/>
      <c r="X431" s="186"/>
      <c r="Y431" s="186"/>
      <c r="Z431" s="186"/>
      <c r="AA431" s="186"/>
      <c r="AB431" s="186"/>
      <c r="AC431" s="186"/>
      <c r="AD431" s="186"/>
      <c r="AE431" s="186"/>
      <c r="AF431" s="186"/>
      <c r="AG431" s="242"/>
    </row>
    <row r="432" hidden="1" outlineLevel="1">
      <c r="A432" s="222" t="s">
        <v>734</v>
      </c>
      <c r="B432" s="186"/>
      <c r="C432" s="186"/>
      <c r="D432" s="186"/>
      <c r="E432" s="186"/>
      <c r="F432" s="186"/>
      <c r="G432" s="186"/>
      <c r="H432" s="186"/>
      <c r="I432" s="186"/>
      <c r="J432" s="186"/>
      <c r="K432" s="186"/>
      <c r="L432" s="186"/>
      <c r="M432" s="186"/>
      <c r="N432" s="186"/>
      <c r="O432" s="186"/>
      <c r="P432" s="186"/>
      <c r="Q432" s="186"/>
      <c r="R432" s="186"/>
      <c r="S432" s="186"/>
      <c r="T432" s="186"/>
      <c r="U432" s="186"/>
      <c r="V432" s="186"/>
      <c r="W432" s="186"/>
      <c r="X432" s="186"/>
      <c r="Y432" s="186"/>
      <c r="Z432" s="186"/>
      <c r="AA432" s="186"/>
      <c r="AB432" s="186"/>
      <c r="AC432" s="186"/>
      <c r="AD432" s="186"/>
      <c r="AE432" s="186"/>
      <c r="AF432" s="186"/>
      <c r="AG432" s="242"/>
    </row>
    <row r="433" collapsed="1">
      <c r="A433" s="222" t="s">
        <v>510</v>
      </c>
      <c r="B433" s="234"/>
      <c r="C433" s="234"/>
      <c r="D433" s="234"/>
      <c r="E433" s="234"/>
      <c r="F433" s="234"/>
      <c r="G433" s="234"/>
      <c r="H433" s="234"/>
      <c r="I433" s="234"/>
      <c r="J433" s="234"/>
      <c r="K433" s="234"/>
      <c r="L433" s="234"/>
      <c r="M433" s="234"/>
      <c r="N433" s="234"/>
      <c r="O433" s="234"/>
      <c r="P433" s="234"/>
      <c r="Q433" s="234"/>
      <c r="R433" s="234"/>
      <c r="S433" s="234"/>
      <c r="T433" s="234"/>
      <c r="U433" s="234"/>
      <c r="V433" s="234"/>
      <c r="W433" s="234"/>
      <c r="X433" s="234"/>
      <c r="Y433" s="234"/>
      <c r="Z433" s="234"/>
      <c r="AA433" s="234"/>
      <c r="AB433" s="234"/>
      <c r="AC433" s="234"/>
      <c r="AD433" s="234"/>
      <c r="AE433" s="234"/>
      <c r="AF433" s="234"/>
      <c r="AG433" s="177"/>
    </row>
    <row r="434" hidden="1" outlineLevel="1">
      <c r="A434" s="222" t="s">
        <v>870</v>
      </c>
      <c r="B434" s="186"/>
      <c r="C434" s="186"/>
      <c r="D434" s="186"/>
      <c r="E434" s="186"/>
      <c r="F434" s="186"/>
      <c r="G434" s="186"/>
      <c r="H434" s="186"/>
      <c r="I434" s="186"/>
      <c r="J434" s="186"/>
      <c r="K434" s="186"/>
      <c r="L434" s="186"/>
      <c r="M434" s="186"/>
      <c r="N434" s="186"/>
      <c r="O434" s="186"/>
      <c r="P434" s="186"/>
      <c r="Q434" s="186"/>
      <c r="R434" s="186"/>
      <c r="S434" s="186"/>
      <c r="T434" s="186"/>
      <c r="U434" s="186"/>
      <c r="V434" s="186"/>
      <c r="W434" s="186"/>
      <c r="X434" s="186"/>
      <c r="Y434" s="186"/>
      <c r="Z434" s="186"/>
      <c r="AA434" s="186"/>
      <c r="AB434" s="186"/>
      <c r="AC434" s="186"/>
      <c r="AD434" s="186"/>
      <c r="AE434" s="186"/>
      <c r="AF434" s="186"/>
      <c r="AG434" s="125">
        <f t="shared" ref="AG434:AG438" si="126">SUM(B434:AF434)</f>
        <v>0</v>
      </c>
    </row>
    <row r="435" hidden="1" outlineLevel="1">
      <c r="A435" s="222" t="s">
        <v>871</v>
      </c>
      <c r="B435" s="186"/>
      <c r="C435" s="186"/>
      <c r="D435" s="186"/>
      <c r="E435" s="186"/>
      <c r="F435" s="186"/>
      <c r="G435" s="186"/>
      <c r="H435" s="186"/>
      <c r="I435" s="186"/>
      <c r="J435" s="186"/>
      <c r="K435" s="186"/>
      <c r="L435" s="186"/>
      <c r="M435" s="186"/>
      <c r="N435" s="186"/>
      <c r="O435" s="186"/>
      <c r="P435" s="186"/>
      <c r="Q435" s="186"/>
      <c r="R435" s="186"/>
      <c r="S435" s="186"/>
      <c r="T435" s="186"/>
      <c r="U435" s="186"/>
      <c r="V435" s="186"/>
      <c r="W435" s="186"/>
      <c r="X435" s="186"/>
      <c r="Y435" s="186"/>
      <c r="Z435" s="186"/>
      <c r="AA435" s="186"/>
      <c r="AB435" s="186"/>
      <c r="AC435" s="186"/>
      <c r="AD435" s="186"/>
      <c r="AE435" s="186"/>
      <c r="AF435" s="186"/>
      <c r="AG435" s="125">
        <f t="shared" si="126"/>
        <v>0</v>
      </c>
    </row>
    <row r="436" hidden="1" outlineLevel="1">
      <c r="A436" s="222" t="s">
        <v>499</v>
      </c>
      <c r="B436" s="186"/>
      <c r="C436" s="186"/>
      <c r="D436" s="186"/>
      <c r="E436" s="186"/>
      <c r="F436" s="186"/>
      <c r="G436" s="186"/>
      <c r="H436" s="186"/>
      <c r="I436" s="186"/>
      <c r="J436" s="186"/>
      <c r="K436" s="186"/>
      <c r="L436" s="186"/>
      <c r="M436" s="186"/>
      <c r="N436" s="186"/>
      <c r="O436" s="186"/>
      <c r="P436" s="186"/>
      <c r="Q436" s="186"/>
      <c r="R436" s="186"/>
      <c r="S436" s="186"/>
      <c r="T436" s="186"/>
      <c r="U436" s="186"/>
      <c r="V436" s="186"/>
      <c r="W436" s="186"/>
      <c r="X436" s="186"/>
      <c r="Y436" s="186"/>
      <c r="Z436" s="186"/>
      <c r="AA436" s="186"/>
      <c r="AB436" s="186"/>
      <c r="AC436" s="186"/>
      <c r="AD436" s="186"/>
      <c r="AE436" s="186"/>
      <c r="AF436" s="186"/>
      <c r="AG436" s="125">
        <f t="shared" si="126"/>
        <v>0</v>
      </c>
    </row>
    <row r="437">
      <c r="A437" s="226" t="s">
        <v>334</v>
      </c>
      <c r="B437" s="227">
        <f t="shared" ref="B437:AF437" si="127">B408+B409+B414+B415</f>
        <v>0</v>
      </c>
      <c r="C437" s="227">
        <f t="shared" si="127"/>
        <v>0</v>
      </c>
      <c r="D437" s="227">
        <f t="shared" si="127"/>
        <v>0</v>
      </c>
      <c r="E437" s="227">
        <f t="shared" si="127"/>
        <v>0</v>
      </c>
      <c r="F437" s="227">
        <f t="shared" si="127"/>
        <v>0</v>
      </c>
      <c r="G437" s="227">
        <f t="shared" si="127"/>
        <v>0</v>
      </c>
      <c r="H437" s="227">
        <f t="shared" si="127"/>
        <v>0</v>
      </c>
      <c r="I437" s="227">
        <f t="shared" si="127"/>
        <v>0</v>
      </c>
      <c r="J437" s="227">
        <f t="shared" si="127"/>
        <v>0</v>
      </c>
      <c r="K437" s="227">
        <f t="shared" si="127"/>
        <v>0</v>
      </c>
      <c r="L437" s="227">
        <f t="shared" si="127"/>
        <v>0</v>
      </c>
      <c r="M437" s="227">
        <f t="shared" si="127"/>
        <v>0</v>
      </c>
      <c r="N437" s="227">
        <f t="shared" si="127"/>
        <v>0</v>
      </c>
      <c r="O437" s="227">
        <f t="shared" si="127"/>
        <v>0</v>
      </c>
      <c r="P437" s="227">
        <f t="shared" si="127"/>
        <v>0</v>
      </c>
      <c r="Q437" s="227">
        <f t="shared" si="127"/>
        <v>0</v>
      </c>
      <c r="R437" s="227">
        <f t="shared" si="127"/>
        <v>0</v>
      </c>
      <c r="S437" s="227">
        <f t="shared" si="127"/>
        <v>0</v>
      </c>
      <c r="T437" s="227">
        <f t="shared" si="127"/>
        <v>0</v>
      </c>
      <c r="U437" s="227">
        <f t="shared" si="127"/>
        <v>0</v>
      </c>
      <c r="V437" s="227">
        <f t="shared" si="127"/>
        <v>0</v>
      </c>
      <c r="W437" s="227">
        <f t="shared" si="127"/>
        <v>0</v>
      </c>
      <c r="X437" s="227">
        <f t="shared" si="127"/>
        <v>0</v>
      </c>
      <c r="Y437" s="227">
        <f t="shared" si="127"/>
        <v>0</v>
      </c>
      <c r="Z437" s="227">
        <f t="shared" si="127"/>
        <v>0</v>
      </c>
      <c r="AA437" s="227">
        <f t="shared" si="127"/>
        <v>0</v>
      </c>
      <c r="AB437" s="227">
        <f t="shared" si="127"/>
        <v>0</v>
      </c>
      <c r="AC437" s="227">
        <f t="shared" si="127"/>
        <v>0</v>
      </c>
      <c r="AD437" s="227">
        <f t="shared" si="127"/>
        <v>0</v>
      </c>
      <c r="AE437" s="227">
        <f t="shared" si="127"/>
        <v>0</v>
      </c>
      <c r="AF437" s="227">
        <f t="shared" si="127"/>
        <v>0</v>
      </c>
      <c r="AG437" s="125">
        <f t="shared" si="126"/>
        <v>0</v>
      </c>
    </row>
    <row r="438">
      <c r="A438" s="226" t="s">
        <v>335</v>
      </c>
      <c r="B438" s="227">
        <f t="shared" ref="B438:AF438" si="128">B410+B411+B416+B417</f>
        <v>0</v>
      </c>
      <c r="C438" s="227">
        <f t="shared" si="128"/>
        <v>0</v>
      </c>
      <c r="D438" s="227">
        <f t="shared" si="128"/>
        <v>0</v>
      </c>
      <c r="E438" s="227">
        <f t="shared" si="128"/>
        <v>0</v>
      </c>
      <c r="F438" s="227">
        <f t="shared" si="128"/>
        <v>0</v>
      </c>
      <c r="G438" s="227">
        <f t="shared" si="128"/>
        <v>0</v>
      </c>
      <c r="H438" s="227">
        <f t="shared" si="128"/>
        <v>0</v>
      </c>
      <c r="I438" s="227">
        <f t="shared" si="128"/>
        <v>0</v>
      </c>
      <c r="J438" s="227">
        <f t="shared" si="128"/>
        <v>0</v>
      </c>
      <c r="K438" s="227">
        <f t="shared" si="128"/>
        <v>0</v>
      </c>
      <c r="L438" s="227">
        <f t="shared" si="128"/>
        <v>0</v>
      </c>
      <c r="M438" s="227">
        <f t="shared" si="128"/>
        <v>0</v>
      </c>
      <c r="N438" s="227">
        <f t="shared" si="128"/>
        <v>0</v>
      </c>
      <c r="O438" s="227">
        <f t="shared" si="128"/>
        <v>0</v>
      </c>
      <c r="P438" s="227">
        <f t="shared" si="128"/>
        <v>0</v>
      </c>
      <c r="Q438" s="227">
        <f t="shared" si="128"/>
        <v>0</v>
      </c>
      <c r="R438" s="227">
        <f t="shared" si="128"/>
        <v>0</v>
      </c>
      <c r="S438" s="227">
        <f t="shared" si="128"/>
        <v>0</v>
      </c>
      <c r="T438" s="227">
        <f t="shared" si="128"/>
        <v>0</v>
      </c>
      <c r="U438" s="227">
        <f t="shared" si="128"/>
        <v>0</v>
      </c>
      <c r="V438" s="227">
        <f t="shared" si="128"/>
        <v>0</v>
      </c>
      <c r="W438" s="227">
        <f t="shared" si="128"/>
        <v>0</v>
      </c>
      <c r="X438" s="227">
        <f t="shared" si="128"/>
        <v>0</v>
      </c>
      <c r="Y438" s="227">
        <f t="shared" si="128"/>
        <v>0</v>
      </c>
      <c r="Z438" s="227">
        <f t="shared" si="128"/>
        <v>0</v>
      </c>
      <c r="AA438" s="227">
        <f t="shared" si="128"/>
        <v>0</v>
      </c>
      <c r="AB438" s="227">
        <f t="shared" si="128"/>
        <v>0</v>
      </c>
      <c r="AC438" s="227">
        <f t="shared" si="128"/>
        <v>0</v>
      </c>
      <c r="AD438" s="227">
        <f t="shared" si="128"/>
        <v>0</v>
      </c>
      <c r="AE438" s="227">
        <f t="shared" si="128"/>
        <v>0</v>
      </c>
      <c r="AF438" s="227">
        <f t="shared" si="128"/>
        <v>0</v>
      </c>
      <c r="AG438" s="125">
        <f t="shared" si="126"/>
        <v>0</v>
      </c>
    </row>
    <row r="439">
      <c r="A439" s="127"/>
      <c r="B439" s="195"/>
      <c r="C439" s="195"/>
      <c r="D439" s="195"/>
      <c r="E439" s="195"/>
      <c r="F439" s="195"/>
      <c r="G439" s="195"/>
      <c r="H439" s="195"/>
      <c r="I439" s="195"/>
      <c r="J439" s="195"/>
      <c r="K439" s="195"/>
      <c r="L439" s="195"/>
      <c r="M439" s="195"/>
      <c r="N439" s="195"/>
      <c r="O439" s="195"/>
      <c r="P439" s="195"/>
      <c r="Q439" s="195"/>
      <c r="R439" s="195"/>
      <c r="S439" s="195"/>
      <c r="T439" s="195"/>
      <c r="U439" s="195"/>
      <c r="V439" s="195"/>
      <c r="W439" s="195"/>
      <c r="X439" s="195"/>
      <c r="Y439" s="195"/>
      <c r="Z439" s="195"/>
      <c r="AA439" s="195"/>
      <c r="AB439" s="195"/>
      <c r="AC439" s="195"/>
      <c r="AD439" s="195"/>
      <c r="AE439" s="195"/>
      <c r="AF439" s="195"/>
      <c r="AG439" s="216"/>
    </row>
    <row r="440">
      <c r="A440" s="222" t="s">
        <v>336</v>
      </c>
      <c r="B440" s="241"/>
      <c r="C440" s="241"/>
      <c r="D440" s="241"/>
      <c r="E440" s="241"/>
      <c r="F440" s="241"/>
      <c r="G440" s="241"/>
      <c r="H440" s="241"/>
      <c r="I440" s="241"/>
      <c r="J440" s="241"/>
      <c r="K440" s="241"/>
      <c r="L440" s="241"/>
      <c r="M440" s="241"/>
      <c r="N440" s="241"/>
      <c r="O440" s="241"/>
      <c r="P440" s="241"/>
      <c r="Q440" s="241"/>
      <c r="R440" s="241"/>
      <c r="S440" s="241"/>
      <c r="T440" s="241"/>
      <c r="U440" s="241"/>
      <c r="V440" s="241"/>
      <c r="W440" s="241"/>
      <c r="X440" s="241"/>
      <c r="Y440" s="241"/>
      <c r="Z440" s="241"/>
      <c r="AA440" s="241"/>
      <c r="AB440" s="241"/>
      <c r="AC440" s="241"/>
      <c r="AD440" s="241"/>
      <c r="AE440" s="241"/>
      <c r="AF440" s="241"/>
      <c r="AG440" s="177"/>
    </row>
    <row r="441" outlineLevel="1">
      <c r="A441" s="222" t="s">
        <v>337</v>
      </c>
      <c r="B441" s="184"/>
      <c r="C441" s="184"/>
      <c r="D441" s="184"/>
      <c r="E441" s="184"/>
      <c r="F441" s="184"/>
      <c r="G441" s="184"/>
      <c r="H441" s="184"/>
      <c r="I441" s="184"/>
      <c r="J441" s="184"/>
      <c r="K441" s="184"/>
      <c r="L441" s="184"/>
      <c r="M441" s="184"/>
      <c r="N441" s="184"/>
      <c r="O441" s="184"/>
      <c r="P441" s="184"/>
      <c r="Q441" s="184"/>
      <c r="R441" s="184"/>
      <c r="S441" s="184"/>
      <c r="T441" s="184"/>
      <c r="U441" s="184"/>
      <c r="V441" s="184"/>
      <c r="W441" s="184"/>
      <c r="X441" s="184"/>
      <c r="Y441" s="184"/>
      <c r="Z441" s="184"/>
      <c r="AA441" s="184"/>
      <c r="AB441" s="184"/>
      <c r="AC441" s="184"/>
      <c r="AD441" s="184"/>
      <c r="AE441" s="184"/>
      <c r="AF441" s="184"/>
      <c r="AG441" s="125">
        <f t="shared" ref="AG441:AG450" si="129">SUM(B441:AF441)</f>
        <v>0</v>
      </c>
    </row>
    <row r="442" outlineLevel="1">
      <c r="A442" s="222" t="s">
        <v>338</v>
      </c>
      <c r="B442" s="184"/>
      <c r="C442" s="184"/>
      <c r="D442" s="184"/>
      <c r="E442" s="184"/>
      <c r="F442" s="184"/>
      <c r="G442" s="184"/>
      <c r="H442" s="184"/>
      <c r="I442" s="184"/>
      <c r="J442" s="184"/>
      <c r="K442" s="184"/>
      <c r="L442" s="184"/>
      <c r="M442" s="184"/>
      <c r="N442" s="184"/>
      <c r="O442" s="184"/>
      <c r="P442" s="184"/>
      <c r="Q442" s="184"/>
      <c r="R442" s="184"/>
      <c r="S442" s="184"/>
      <c r="T442" s="184"/>
      <c r="U442" s="184"/>
      <c r="V442" s="184"/>
      <c r="W442" s="184"/>
      <c r="X442" s="184"/>
      <c r="Y442" s="184"/>
      <c r="Z442" s="184"/>
      <c r="AA442" s="184"/>
      <c r="AB442" s="184"/>
      <c r="AC442" s="184"/>
      <c r="AD442" s="184"/>
      <c r="AE442" s="184"/>
      <c r="AF442" s="184"/>
      <c r="AG442" s="125">
        <f t="shared" si="129"/>
        <v>0</v>
      </c>
    </row>
    <row r="443" outlineLevel="1">
      <c r="A443" s="222" t="s">
        <v>872</v>
      </c>
      <c r="B443" s="184"/>
      <c r="C443" s="184"/>
      <c r="D443" s="184"/>
      <c r="E443" s="184"/>
      <c r="F443" s="184"/>
      <c r="G443" s="184"/>
      <c r="H443" s="184"/>
      <c r="I443" s="184"/>
      <c r="J443" s="184"/>
      <c r="K443" s="184"/>
      <c r="L443" s="184"/>
      <c r="M443" s="184"/>
      <c r="N443" s="184"/>
      <c r="O443" s="184"/>
      <c r="P443" s="184"/>
      <c r="Q443" s="184"/>
      <c r="R443" s="184"/>
      <c r="S443" s="184"/>
      <c r="T443" s="184"/>
      <c r="U443" s="184"/>
      <c r="V443" s="184"/>
      <c r="W443" s="184"/>
      <c r="X443" s="184"/>
      <c r="Y443" s="184"/>
      <c r="Z443" s="184"/>
      <c r="AA443" s="184"/>
      <c r="AB443" s="184"/>
      <c r="AC443" s="184"/>
      <c r="AD443" s="184"/>
      <c r="AE443" s="184"/>
      <c r="AF443" s="184"/>
      <c r="AG443" s="125">
        <f t="shared" si="129"/>
        <v>0</v>
      </c>
    </row>
    <row r="444" outlineLevel="1">
      <c r="A444" s="222" t="s">
        <v>873</v>
      </c>
      <c r="B444" s="184"/>
      <c r="C444" s="184"/>
      <c r="D444" s="184"/>
      <c r="E444" s="184"/>
      <c r="F444" s="184"/>
      <c r="G444" s="184"/>
      <c r="H444" s="184"/>
      <c r="I444" s="184"/>
      <c r="J444" s="184"/>
      <c r="K444" s="184"/>
      <c r="L444" s="184"/>
      <c r="M444" s="184"/>
      <c r="N444" s="184"/>
      <c r="O444" s="184"/>
      <c r="P444" s="184"/>
      <c r="Q444" s="184"/>
      <c r="R444" s="184"/>
      <c r="S444" s="184"/>
      <c r="T444" s="184"/>
      <c r="U444" s="184"/>
      <c r="V444" s="184"/>
      <c r="W444" s="184"/>
      <c r="X444" s="184"/>
      <c r="Y444" s="184"/>
      <c r="Z444" s="184"/>
      <c r="AA444" s="184"/>
      <c r="AB444" s="184"/>
      <c r="AC444" s="184"/>
      <c r="AD444" s="184"/>
      <c r="AE444" s="184"/>
      <c r="AF444" s="184"/>
      <c r="AG444" s="125">
        <f t="shared" si="129"/>
        <v>0</v>
      </c>
    </row>
    <row r="445" outlineLevel="1">
      <c r="A445" s="222" t="s">
        <v>874</v>
      </c>
      <c r="B445" s="184"/>
      <c r="C445" s="184"/>
      <c r="D445" s="184"/>
      <c r="E445" s="184"/>
      <c r="F445" s="184"/>
      <c r="G445" s="184"/>
      <c r="H445" s="184"/>
      <c r="I445" s="184"/>
      <c r="J445" s="184"/>
      <c r="K445" s="184"/>
      <c r="L445" s="184"/>
      <c r="M445" s="184"/>
      <c r="N445" s="184"/>
      <c r="O445" s="184"/>
      <c r="P445" s="184"/>
      <c r="Q445" s="184"/>
      <c r="R445" s="184"/>
      <c r="S445" s="184"/>
      <c r="T445" s="184"/>
      <c r="U445" s="184"/>
      <c r="V445" s="184"/>
      <c r="W445" s="184"/>
      <c r="X445" s="184"/>
      <c r="Y445" s="184"/>
      <c r="Z445" s="184"/>
      <c r="AA445" s="184"/>
      <c r="AB445" s="184"/>
      <c r="AC445" s="184"/>
      <c r="AD445" s="184"/>
      <c r="AE445" s="184"/>
      <c r="AF445" s="184"/>
      <c r="AG445" s="125">
        <f t="shared" si="129"/>
        <v>0</v>
      </c>
    </row>
    <row r="446" outlineLevel="1">
      <c r="A446" s="222" t="s">
        <v>875</v>
      </c>
      <c r="B446" s="184"/>
      <c r="C446" s="184"/>
      <c r="D446" s="184"/>
      <c r="E446" s="184"/>
      <c r="F446" s="184"/>
      <c r="G446" s="184"/>
      <c r="H446" s="184"/>
      <c r="I446" s="184"/>
      <c r="J446" s="184"/>
      <c r="K446" s="184"/>
      <c r="L446" s="184"/>
      <c r="M446" s="184"/>
      <c r="N446" s="184"/>
      <c r="O446" s="184"/>
      <c r="P446" s="184"/>
      <c r="Q446" s="184"/>
      <c r="R446" s="184"/>
      <c r="S446" s="184"/>
      <c r="T446" s="184"/>
      <c r="U446" s="184"/>
      <c r="V446" s="184"/>
      <c r="W446" s="184"/>
      <c r="X446" s="184"/>
      <c r="Y446" s="184"/>
      <c r="Z446" s="184"/>
      <c r="AA446" s="184"/>
      <c r="AB446" s="184"/>
      <c r="AC446" s="184"/>
      <c r="AD446" s="184"/>
      <c r="AE446" s="184"/>
      <c r="AF446" s="184"/>
      <c r="AG446" s="125">
        <f t="shared" si="129"/>
        <v>0</v>
      </c>
    </row>
    <row r="447" outlineLevel="1">
      <c r="A447" s="222" t="s">
        <v>876</v>
      </c>
      <c r="B447" s="184"/>
      <c r="C447" s="184"/>
      <c r="D447" s="184"/>
      <c r="E447" s="184"/>
      <c r="F447" s="184"/>
      <c r="G447" s="184"/>
      <c r="H447" s="184"/>
      <c r="I447" s="184"/>
      <c r="J447" s="184"/>
      <c r="K447" s="184"/>
      <c r="L447" s="184"/>
      <c r="M447" s="184"/>
      <c r="N447" s="184"/>
      <c r="O447" s="184"/>
      <c r="P447" s="184"/>
      <c r="Q447" s="184"/>
      <c r="R447" s="184"/>
      <c r="S447" s="184"/>
      <c r="T447" s="184"/>
      <c r="U447" s="184"/>
      <c r="V447" s="184"/>
      <c r="W447" s="184"/>
      <c r="X447" s="184"/>
      <c r="Y447" s="184"/>
      <c r="Z447" s="184"/>
      <c r="AA447" s="184"/>
      <c r="AB447" s="184"/>
      <c r="AC447" s="184"/>
      <c r="AD447" s="184"/>
      <c r="AE447" s="184"/>
      <c r="AF447" s="184"/>
      <c r="AG447" s="125">
        <f t="shared" si="129"/>
        <v>0</v>
      </c>
    </row>
    <row r="448" outlineLevel="1">
      <c r="A448" s="222" t="s">
        <v>877</v>
      </c>
      <c r="B448" s="184"/>
      <c r="C448" s="184"/>
      <c r="D448" s="184"/>
      <c r="E448" s="184"/>
      <c r="F448" s="184"/>
      <c r="G448" s="184"/>
      <c r="H448" s="184"/>
      <c r="I448" s="184"/>
      <c r="J448" s="184"/>
      <c r="K448" s="184"/>
      <c r="L448" s="184"/>
      <c r="M448" s="184"/>
      <c r="N448" s="184"/>
      <c r="O448" s="184"/>
      <c r="P448" s="184"/>
      <c r="Q448" s="184"/>
      <c r="R448" s="184"/>
      <c r="S448" s="184"/>
      <c r="T448" s="184"/>
      <c r="U448" s="184"/>
      <c r="V448" s="184"/>
      <c r="W448" s="184"/>
      <c r="X448" s="184"/>
      <c r="Y448" s="184"/>
      <c r="Z448" s="184"/>
      <c r="AA448" s="184"/>
      <c r="AB448" s="184"/>
      <c r="AC448" s="184"/>
      <c r="AD448" s="184"/>
      <c r="AE448" s="184"/>
      <c r="AF448" s="184"/>
      <c r="AG448" s="125">
        <f t="shared" si="129"/>
        <v>0</v>
      </c>
    </row>
    <row r="449" outlineLevel="1">
      <c r="A449" s="236" t="s">
        <v>878</v>
      </c>
      <c r="B449" s="184"/>
      <c r="C449" s="184"/>
      <c r="D449" s="184"/>
      <c r="E449" s="184"/>
      <c r="F449" s="184"/>
      <c r="G449" s="184"/>
      <c r="H449" s="184"/>
      <c r="I449" s="184"/>
      <c r="J449" s="184"/>
      <c r="K449" s="184"/>
      <c r="L449" s="184"/>
      <c r="M449" s="184"/>
      <c r="N449" s="184"/>
      <c r="O449" s="184"/>
      <c r="P449" s="184"/>
      <c r="Q449" s="184"/>
      <c r="R449" s="184"/>
      <c r="S449" s="184"/>
      <c r="T449" s="184"/>
      <c r="U449" s="184"/>
      <c r="V449" s="184"/>
      <c r="W449" s="184"/>
      <c r="X449" s="184"/>
      <c r="Y449" s="184"/>
      <c r="Z449" s="184"/>
      <c r="AA449" s="184"/>
      <c r="AB449" s="184"/>
      <c r="AC449" s="184"/>
      <c r="AD449" s="184"/>
      <c r="AE449" s="184"/>
      <c r="AF449" s="184"/>
      <c r="AG449" s="242">
        <f t="shared" si="129"/>
        <v>0</v>
      </c>
    </row>
    <row r="450" outlineLevel="1">
      <c r="A450" s="236" t="s">
        <v>879</v>
      </c>
      <c r="B450" s="184"/>
      <c r="C450" s="184"/>
      <c r="D450" s="184"/>
      <c r="E450" s="184"/>
      <c r="F450" s="184"/>
      <c r="G450" s="184"/>
      <c r="H450" s="184"/>
      <c r="I450" s="184"/>
      <c r="J450" s="184"/>
      <c r="K450" s="184"/>
      <c r="L450" s="184"/>
      <c r="M450" s="184"/>
      <c r="N450" s="184"/>
      <c r="O450" s="184"/>
      <c r="P450" s="184"/>
      <c r="Q450" s="184"/>
      <c r="R450" s="184"/>
      <c r="S450" s="184"/>
      <c r="T450" s="184"/>
      <c r="U450" s="184"/>
      <c r="V450" s="184"/>
      <c r="W450" s="184"/>
      <c r="X450" s="184"/>
      <c r="Y450" s="184"/>
      <c r="Z450" s="184"/>
      <c r="AA450" s="184"/>
      <c r="AB450" s="184"/>
      <c r="AC450" s="184"/>
      <c r="AD450" s="184"/>
      <c r="AE450" s="184"/>
      <c r="AF450" s="184"/>
      <c r="AG450" s="242">
        <f t="shared" si="129"/>
        <v>0</v>
      </c>
    </row>
    <row r="451" outlineLevel="1">
      <c r="A451" s="236" t="s">
        <v>233</v>
      </c>
      <c r="B451" s="184"/>
      <c r="C451" s="184"/>
      <c r="D451" s="184"/>
      <c r="E451" s="184"/>
      <c r="F451" s="184"/>
      <c r="G451" s="184"/>
      <c r="H451" s="184"/>
      <c r="I451" s="184"/>
      <c r="J451" s="184"/>
      <c r="K451" s="184"/>
      <c r="L451" s="184"/>
      <c r="M451" s="184"/>
      <c r="N451" s="184"/>
      <c r="O451" s="184"/>
      <c r="P451" s="184"/>
      <c r="Q451" s="184"/>
      <c r="R451" s="184"/>
      <c r="S451" s="184"/>
      <c r="T451" s="184"/>
      <c r="U451" s="184"/>
      <c r="V451" s="184"/>
      <c r="W451" s="184"/>
      <c r="X451" s="184"/>
      <c r="Y451" s="184"/>
      <c r="Z451" s="184"/>
      <c r="AA451" s="184"/>
      <c r="AB451" s="184"/>
      <c r="AC451" s="184"/>
      <c r="AD451" s="184"/>
      <c r="AE451" s="184"/>
      <c r="AF451" s="184"/>
      <c r="AG451" s="242"/>
    </row>
    <row r="452">
      <c r="A452" s="228" t="s">
        <v>234</v>
      </c>
      <c r="B452" s="245">
        <f t="shared" ref="B452:AF452" si="130">SUM(B441:B451)</f>
        <v>0</v>
      </c>
      <c r="C452" s="245">
        <f t="shared" si="130"/>
        <v>0</v>
      </c>
      <c r="D452" s="245">
        <f t="shared" si="130"/>
        <v>0</v>
      </c>
      <c r="E452" s="245">
        <f t="shared" si="130"/>
        <v>0</v>
      </c>
      <c r="F452" s="245">
        <f t="shared" si="130"/>
        <v>0</v>
      </c>
      <c r="G452" s="245">
        <f t="shared" si="130"/>
        <v>0</v>
      </c>
      <c r="H452" s="245">
        <f t="shared" si="130"/>
        <v>0</v>
      </c>
      <c r="I452" s="245">
        <f t="shared" si="130"/>
        <v>0</v>
      </c>
      <c r="J452" s="245">
        <f t="shared" si="130"/>
        <v>0</v>
      </c>
      <c r="K452" s="245">
        <f t="shared" si="130"/>
        <v>0</v>
      </c>
      <c r="L452" s="245">
        <f t="shared" si="130"/>
        <v>0</v>
      </c>
      <c r="M452" s="245">
        <f t="shared" si="130"/>
        <v>0</v>
      </c>
      <c r="N452" s="245">
        <f t="shared" si="130"/>
        <v>0</v>
      </c>
      <c r="O452" s="245">
        <f t="shared" si="130"/>
        <v>0</v>
      </c>
      <c r="P452" s="245">
        <f t="shared" si="130"/>
        <v>0</v>
      </c>
      <c r="Q452" s="245">
        <f t="shared" si="130"/>
        <v>0</v>
      </c>
      <c r="R452" s="245">
        <f t="shared" si="130"/>
        <v>0</v>
      </c>
      <c r="S452" s="245">
        <f t="shared" si="130"/>
        <v>0</v>
      </c>
      <c r="T452" s="245">
        <f t="shared" si="130"/>
        <v>0</v>
      </c>
      <c r="U452" s="245">
        <f t="shared" si="130"/>
        <v>0</v>
      </c>
      <c r="V452" s="245">
        <f t="shared" si="130"/>
        <v>0</v>
      </c>
      <c r="W452" s="245">
        <f t="shared" si="130"/>
        <v>0</v>
      </c>
      <c r="X452" s="245">
        <f t="shared" si="130"/>
        <v>0</v>
      </c>
      <c r="Y452" s="245">
        <f t="shared" si="130"/>
        <v>0</v>
      </c>
      <c r="Z452" s="245">
        <f t="shared" si="130"/>
        <v>0</v>
      </c>
      <c r="AA452" s="245">
        <f t="shared" si="130"/>
        <v>0</v>
      </c>
      <c r="AB452" s="245">
        <f t="shared" si="130"/>
        <v>0</v>
      </c>
      <c r="AC452" s="245">
        <f t="shared" si="130"/>
        <v>0</v>
      </c>
      <c r="AD452" s="245">
        <f t="shared" si="130"/>
        <v>0</v>
      </c>
      <c r="AE452" s="245">
        <f t="shared" si="130"/>
        <v>0</v>
      </c>
      <c r="AF452" s="245">
        <f t="shared" si="130"/>
        <v>0</v>
      </c>
      <c r="AG452" s="125">
        <f>SUM(B452:AF452)</f>
        <v>0</v>
      </c>
    </row>
    <row r="453">
      <c r="A453" s="127"/>
      <c r="B453" s="184"/>
      <c r="C453" s="184"/>
      <c r="D453" s="184"/>
      <c r="E453" s="184"/>
      <c r="F453" s="184"/>
      <c r="G453" s="184"/>
      <c r="H453" s="184"/>
      <c r="I453" s="184"/>
      <c r="J453" s="184"/>
      <c r="K453" s="184"/>
      <c r="L453" s="184"/>
      <c r="M453" s="184"/>
      <c r="N453" s="184"/>
      <c r="O453" s="184"/>
      <c r="P453" s="184"/>
      <c r="Q453" s="184"/>
      <c r="R453" s="184"/>
      <c r="S453" s="184"/>
      <c r="T453" s="184"/>
      <c r="U453" s="184"/>
      <c r="V453" s="184"/>
      <c r="W453" s="184"/>
      <c r="X453" s="184"/>
      <c r="Y453" s="184"/>
      <c r="Z453" s="184"/>
      <c r="AA453" s="184"/>
      <c r="AB453" s="184"/>
      <c r="AC453" s="184"/>
      <c r="AD453" s="184"/>
      <c r="AE453" s="184"/>
      <c r="AF453" s="184"/>
      <c r="AG453" s="177"/>
    </row>
    <row r="454">
      <c r="A454" s="222" t="s">
        <v>425</v>
      </c>
      <c r="B454" s="241"/>
      <c r="C454" s="241"/>
      <c r="D454" s="241"/>
      <c r="E454" s="241"/>
      <c r="F454" s="241"/>
      <c r="G454" s="241"/>
      <c r="H454" s="241"/>
      <c r="I454" s="241"/>
      <c r="J454" s="241"/>
      <c r="K454" s="241"/>
      <c r="L454" s="241"/>
      <c r="M454" s="241"/>
      <c r="N454" s="241"/>
      <c r="O454" s="241"/>
      <c r="P454" s="241"/>
      <c r="Q454" s="241"/>
      <c r="R454" s="241"/>
      <c r="S454" s="241"/>
      <c r="T454" s="241"/>
      <c r="U454" s="241"/>
      <c r="V454" s="241"/>
      <c r="W454" s="241"/>
      <c r="X454" s="241"/>
      <c r="Y454" s="241"/>
      <c r="Z454" s="241"/>
      <c r="AA454" s="241"/>
      <c r="AB454" s="241"/>
      <c r="AC454" s="241"/>
      <c r="AD454" s="241"/>
      <c r="AE454" s="241"/>
      <c r="AF454" s="241"/>
      <c r="AG454" s="177"/>
    </row>
    <row r="455" outlineLevel="1">
      <c r="A455" s="222" t="s">
        <v>337</v>
      </c>
      <c r="B455" s="184"/>
      <c r="C455" s="184"/>
      <c r="D455" s="184"/>
      <c r="E455" s="184"/>
      <c r="F455" s="184"/>
      <c r="G455" s="184"/>
      <c r="H455" s="184"/>
      <c r="I455" s="184"/>
      <c r="J455" s="184"/>
      <c r="K455" s="184"/>
      <c r="L455" s="184"/>
      <c r="M455" s="184"/>
      <c r="N455" s="184"/>
      <c r="O455" s="184"/>
      <c r="P455" s="184"/>
      <c r="Q455" s="184"/>
      <c r="R455" s="184"/>
      <c r="S455" s="184"/>
      <c r="T455" s="184"/>
      <c r="U455" s="184"/>
      <c r="V455" s="184"/>
      <c r="W455" s="184"/>
      <c r="X455" s="184"/>
      <c r="Y455" s="184"/>
      <c r="Z455" s="184"/>
      <c r="AA455" s="184"/>
      <c r="AB455" s="184"/>
      <c r="AC455" s="184"/>
      <c r="AD455" s="184"/>
      <c r="AE455" s="184"/>
      <c r="AF455" s="184"/>
      <c r="AG455" s="125">
        <f t="shared" ref="AG455:AG464" si="131">SUM(B455:AF455)</f>
        <v>0</v>
      </c>
    </row>
    <row r="456" outlineLevel="1">
      <c r="A456" s="222" t="s">
        <v>338</v>
      </c>
      <c r="B456" s="184"/>
      <c r="C456" s="184"/>
      <c r="D456" s="184"/>
      <c r="E456" s="184"/>
      <c r="F456" s="184"/>
      <c r="G456" s="184"/>
      <c r="H456" s="184"/>
      <c r="I456" s="184"/>
      <c r="J456" s="184"/>
      <c r="K456" s="184"/>
      <c r="L456" s="184"/>
      <c r="M456" s="184"/>
      <c r="N456" s="184"/>
      <c r="O456" s="184"/>
      <c r="P456" s="184"/>
      <c r="Q456" s="184"/>
      <c r="R456" s="184"/>
      <c r="S456" s="184"/>
      <c r="T456" s="184"/>
      <c r="U456" s="184"/>
      <c r="V456" s="184"/>
      <c r="W456" s="184"/>
      <c r="X456" s="184"/>
      <c r="Y456" s="184"/>
      <c r="Z456" s="184"/>
      <c r="AA456" s="184"/>
      <c r="AB456" s="184"/>
      <c r="AC456" s="184"/>
      <c r="AD456" s="184"/>
      <c r="AE456" s="184"/>
      <c r="AF456" s="184"/>
      <c r="AG456" s="125">
        <f t="shared" si="131"/>
        <v>0</v>
      </c>
    </row>
    <row r="457" outlineLevel="1">
      <c r="A457" s="222" t="s">
        <v>880</v>
      </c>
      <c r="B457" s="184"/>
      <c r="C457" s="184"/>
      <c r="D457" s="184"/>
      <c r="E457" s="184"/>
      <c r="F457" s="184"/>
      <c r="G457" s="184"/>
      <c r="H457" s="184"/>
      <c r="I457" s="184"/>
      <c r="J457" s="184"/>
      <c r="K457" s="184"/>
      <c r="L457" s="184"/>
      <c r="M457" s="184"/>
      <c r="N457" s="184"/>
      <c r="O457" s="184"/>
      <c r="P457" s="184"/>
      <c r="Q457" s="184"/>
      <c r="R457" s="184"/>
      <c r="S457" s="184"/>
      <c r="T457" s="184"/>
      <c r="U457" s="184"/>
      <c r="V457" s="184"/>
      <c r="W457" s="184"/>
      <c r="X457" s="184"/>
      <c r="Y457" s="184"/>
      <c r="Z457" s="184"/>
      <c r="AA457" s="184"/>
      <c r="AB457" s="184"/>
      <c r="AC457" s="184"/>
      <c r="AD457" s="184"/>
      <c r="AE457" s="184"/>
      <c r="AF457" s="184"/>
      <c r="AG457" s="125">
        <f t="shared" si="131"/>
        <v>0</v>
      </c>
    </row>
    <row r="458" outlineLevel="1">
      <c r="A458" s="222" t="s">
        <v>881</v>
      </c>
      <c r="B458" s="184"/>
      <c r="C458" s="184"/>
      <c r="D458" s="184"/>
      <c r="E458" s="184"/>
      <c r="F458" s="184"/>
      <c r="G458" s="184"/>
      <c r="H458" s="184"/>
      <c r="I458" s="184"/>
      <c r="J458" s="184"/>
      <c r="K458" s="184"/>
      <c r="L458" s="184"/>
      <c r="M458" s="184"/>
      <c r="N458" s="184"/>
      <c r="O458" s="184"/>
      <c r="P458" s="184"/>
      <c r="Q458" s="184"/>
      <c r="R458" s="184"/>
      <c r="S458" s="184"/>
      <c r="T458" s="184"/>
      <c r="U458" s="184"/>
      <c r="V458" s="184"/>
      <c r="W458" s="184"/>
      <c r="X458" s="184"/>
      <c r="Y458" s="184"/>
      <c r="Z458" s="184"/>
      <c r="AA458" s="184"/>
      <c r="AB458" s="184"/>
      <c r="AC458" s="184"/>
      <c r="AD458" s="184"/>
      <c r="AE458" s="184"/>
      <c r="AF458" s="184"/>
      <c r="AG458" s="125">
        <f t="shared" si="131"/>
        <v>0</v>
      </c>
    </row>
    <row r="459" outlineLevel="1">
      <c r="A459" s="222" t="s">
        <v>882</v>
      </c>
      <c r="B459" s="184"/>
      <c r="C459" s="184"/>
      <c r="D459" s="184"/>
      <c r="E459" s="184"/>
      <c r="F459" s="184"/>
      <c r="G459" s="184"/>
      <c r="H459" s="184"/>
      <c r="I459" s="184"/>
      <c r="J459" s="184"/>
      <c r="K459" s="184"/>
      <c r="L459" s="184"/>
      <c r="M459" s="184"/>
      <c r="N459" s="184"/>
      <c r="O459" s="184"/>
      <c r="P459" s="184"/>
      <c r="Q459" s="184"/>
      <c r="R459" s="184"/>
      <c r="S459" s="184"/>
      <c r="T459" s="184"/>
      <c r="U459" s="184"/>
      <c r="V459" s="184"/>
      <c r="W459" s="184"/>
      <c r="X459" s="184"/>
      <c r="Y459" s="184"/>
      <c r="Z459" s="184"/>
      <c r="AA459" s="184"/>
      <c r="AB459" s="184"/>
      <c r="AC459" s="184"/>
      <c r="AD459" s="184"/>
      <c r="AE459" s="184"/>
      <c r="AF459" s="184"/>
      <c r="AG459" s="125">
        <f t="shared" si="131"/>
        <v>0</v>
      </c>
    </row>
    <row r="460" outlineLevel="1">
      <c r="A460" s="222" t="s">
        <v>883</v>
      </c>
      <c r="B460" s="184"/>
      <c r="C460" s="184"/>
      <c r="D460" s="184"/>
      <c r="E460" s="184"/>
      <c r="F460" s="184"/>
      <c r="G460" s="184"/>
      <c r="H460" s="184"/>
      <c r="I460" s="184"/>
      <c r="J460" s="184"/>
      <c r="K460" s="184"/>
      <c r="L460" s="184"/>
      <c r="M460" s="184"/>
      <c r="N460" s="184"/>
      <c r="O460" s="184"/>
      <c r="P460" s="184"/>
      <c r="Q460" s="184"/>
      <c r="R460" s="184"/>
      <c r="S460" s="184"/>
      <c r="T460" s="184"/>
      <c r="U460" s="184"/>
      <c r="V460" s="184"/>
      <c r="W460" s="184"/>
      <c r="X460" s="184"/>
      <c r="Y460" s="184"/>
      <c r="Z460" s="184"/>
      <c r="AA460" s="184"/>
      <c r="AB460" s="184"/>
      <c r="AC460" s="184"/>
      <c r="AD460" s="184"/>
      <c r="AE460" s="184"/>
      <c r="AF460" s="184"/>
      <c r="AG460" s="125">
        <f t="shared" si="131"/>
        <v>0</v>
      </c>
    </row>
    <row r="461" outlineLevel="1">
      <c r="A461" s="222" t="s">
        <v>884</v>
      </c>
      <c r="B461" s="184"/>
      <c r="C461" s="184"/>
      <c r="D461" s="184"/>
      <c r="E461" s="184"/>
      <c r="F461" s="184"/>
      <c r="G461" s="184"/>
      <c r="H461" s="184"/>
      <c r="I461" s="184"/>
      <c r="J461" s="184"/>
      <c r="K461" s="184"/>
      <c r="L461" s="184"/>
      <c r="M461" s="184"/>
      <c r="N461" s="184"/>
      <c r="O461" s="184"/>
      <c r="P461" s="184"/>
      <c r="Q461" s="184"/>
      <c r="R461" s="184"/>
      <c r="S461" s="184"/>
      <c r="T461" s="184"/>
      <c r="U461" s="184"/>
      <c r="V461" s="184"/>
      <c r="W461" s="184"/>
      <c r="X461" s="184"/>
      <c r="Y461" s="184"/>
      <c r="Z461" s="184"/>
      <c r="AA461" s="184"/>
      <c r="AB461" s="184"/>
      <c r="AC461" s="184"/>
      <c r="AD461" s="184"/>
      <c r="AE461" s="184"/>
      <c r="AF461" s="184"/>
      <c r="AG461" s="125">
        <f t="shared" si="131"/>
        <v>0</v>
      </c>
    </row>
    <row r="462" outlineLevel="1">
      <c r="A462" s="222" t="s">
        <v>885</v>
      </c>
      <c r="B462" s="184"/>
      <c r="C462" s="184"/>
      <c r="D462" s="184"/>
      <c r="E462" s="184"/>
      <c r="F462" s="184"/>
      <c r="G462" s="184"/>
      <c r="H462" s="184"/>
      <c r="I462" s="184"/>
      <c r="J462" s="184"/>
      <c r="K462" s="184"/>
      <c r="L462" s="184"/>
      <c r="M462" s="184"/>
      <c r="N462" s="184"/>
      <c r="O462" s="184"/>
      <c r="P462" s="184"/>
      <c r="Q462" s="184"/>
      <c r="R462" s="184"/>
      <c r="S462" s="184"/>
      <c r="T462" s="184"/>
      <c r="U462" s="184"/>
      <c r="V462" s="184"/>
      <c r="W462" s="184"/>
      <c r="X462" s="184"/>
      <c r="Y462" s="184"/>
      <c r="Z462" s="184"/>
      <c r="AA462" s="184"/>
      <c r="AB462" s="184"/>
      <c r="AC462" s="184"/>
      <c r="AD462" s="184"/>
      <c r="AE462" s="184"/>
      <c r="AF462" s="184"/>
      <c r="AG462" s="125">
        <f t="shared" si="131"/>
        <v>0</v>
      </c>
    </row>
    <row r="463" outlineLevel="1">
      <c r="A463" s="236" t="s">
        <v>886</v>
      </c>
      <c r="B463" s="184"/>
      <c r="C463" s="184"/>
      <c r="D463" s="184"/>
      <c r="E463" s="184"/>
      <c r="F463" s="184"/>
      <c r="G463" s="184"/>
      <c r="H463" s="184"/>
      <c r="I463" s="184"/>
      <c r="J463" s="184"/>
      <c r="K463" s="184"/>
      <c r="L463" s="184"/>
      <c r="M463" s="184"/>
      <c r="N463" s="184"/>
      <c r="O463" s="184"/>
      <c r="P463" s="184"/>
      <c r="Q463" s="184"/>
      <c r="R463" s="184"/>
      <c r="S463" s="184"/>
      <c r="T463" s="184"/>
      <c r="U463" s="184"/>
      <c r="V463" s="184"/>
      <c r="W463" s="184"/>
      <c r="X463" s="184"/>
      <c r="Y463" s="184"/>
      <c r="Z463" s="184"/>
      <c r="AA463" s="184"/>
      <c r="AB463" s="184"/>
      <c r="AC463" s="184"/>
      <c r="AD463" s="184"/>
      <c r="AE463" s="184"/>
      <c r="AF463" s="184"/>
      <c r="AG463" s="242">
        <f t="shared" si="131"/>
        <v>0</v>
      </c>
    </row>
    <row r="464" outlineLevel="1">
      <c r="A464" s="236" t="s">
        <v>887</v>
      </c>
      <c r="B464" s="184"/>
      <c r="C464" s="184"/>
      <c r="D464" s="184"/>
      <c r="E464" s="184"/>
      <c r="F464" s="184"/>
      <c r="G464" s="184"/>
      <c r="H464" s="184"/>
      <c r="I464" s="184"/>
      <c r="J464" s="184"/>
      <c r="K464" s="184"/>
      <c r="L464" s="184"/>
      <c r="M464" s="184"/>
      <c r="N464" s="184"/>
      <c r="O464" s="184"/>
      <c r="P464" s="184"/>
      <c r="Q464" s="184"/>
      <c r="R464" s="184"/>
      <c r="S464" s="184"/>
      <c r="T464" s="184"/>
      <c r="U464" s="184"/>
      <c r="V464" s="184"/>
      <c r="W464" s="184"/>
      <c r="X464" s="184"/>
      <c r="Y464" s="184"/>
      <c r="Z464" s="184"/>
      <c r="AA464" s="184"/>
      <c r="AB464" s="184"/>
      <c r="AC464" s="184"/>
      <c r="AD464" s="184"/>
      <c r="AE464" s="184"/>
      <c r="AF464" s="184"/>
      <c r="AG464" s="242">
        <f t="shared" si="131"/>
        <v>0</v>
      </c>
    </row>
    <row r="465" outlineLevel="1">
      <c r="A465" s="236" t="s">
        <v>233</v>
      </c>
      <c r="B465" s="184"/>
      <c r="C465" s="184"/>
      <c r="D465" s="184"/>
      <c r="E465" s="184"/>
      <c r="F465" s="184"/>
      <c r="G465" s="184"/>
      <c r="H465" s="184"/>
      <c r="I465" s="184"/>
      <c r="J465" s="184"/>
      <c r="K465" s="184"/>
      <c r="L465" s="184"/>
      <c r="M465" s="184"/>
      <c r="N465" s="184"/>
      <c r="O465" s="184"/>
      <c r="P465" s="184"/>
      <c r="Q465" s="184"/>
      <c r="R465" s="184"/>
      <c r="S465" s="184"/>
      <c r="T465" s="184"/>
      <c r="U465" s="184"/>
      <c r="V465" s="184"/>
      <c r="W465" s="184"/>
      <c r="X465" s="184"/>
      <c r="Y465" s="184"/>
      <c r="Z465" s="184"/>
      <c r="AA465" s="184"/>
      <c r="AB465" s="184"/>
      <c r="AC465" s="184"/>
      <c r="AD465" s="184"/>
      <c r="AE465" s="184"/>
      <c r="AF465" s="184"/>
      <c r="AG465" s="242"/>
    </row>
    <row r="466">
      <c r="A466" s="228" t="s">
        <v>234</v>
      </c>
      <c r="B466" s="245">
        <f t="shared" ref="B466:AF466" si="132">SUM(B455:B464)</f>
        <v>0</v>
      </c>
      <c r="C466" s="245">
        <f t="shared" si="132"/>
        <v>0</v>
      </c>
      <c r="D466" s="245">
        <f t="shared" si="132"/>
        <v>0</v>
      </c>
      <c r="E466" s="245">
        <f t="shared" si="132"/>
        <v>0</v>
      </c>
      <c r="F466" s="245">
        <f t="shared" si="132"/>
        <v>0</v>
      </c>
      <c r="G466" s="245">
        <f t="shared" si="132"/>
        <v>0</v>
      </c>
      <c r="H466" s="245">
        <f t="shared" si="132"/>
        <v>0</v>
      </c>
      <c r="I466" s="245">
        <f t="shared" si="132"/>
        <v>0</v>
      </c>
      <c r="J466" s="245">
        <f t="shared" si="132"/>
        <v>0</v>
      </c>
      <c r="K466" s="245">
        <f t="shared" si="132"/>
        <v>0</v>
      </c>
      <c r="L466" s="245">
        <f t="shared" si="132"/>
        <v>0</v>
      </c>
      <c r="M466" s="245">
        <f t="shared" si="132"/>
        <v>0</v>
      </c>
      <c r="N466" s="245">
        <f t="shared" si="132"/>
        <v>0</v>
      </c>
      <c r="O466" s="245">
        <f t="shared" si="132"/>
        <v>0</v>
      </c>
      <c r="P466" s="245">
        <f t="shared" si="132"/>
        <v>0</v>
      </c>
      <c r="Q466" s="245">
        <f t="shared" si="132"/>
        <v>0</v>
      </c>
      <c r="R466" s="245">
        <f t="shared" si="132"/>
        <v>0</v>
      </c>
      <c r="S466" s="245">
        <f t="shared" si="132"/>
        <v>0</v>
      </c>
      <c r="T466" s="245">
        <f t="shared" si="132"/>
        <v>0</v>
      </c>
      <c r="U466" s="245">
        <f t="shared" si="132"/>
        <v>0</v>
      </c>
      <c r="V466" s="245">
        <f t="shared" si="132"/>
        <v>0</v>
      </c>
      <c r="W466" s="245">
        <f t="shared" si="132"/>
        <v>0</v>
      </c>
      <c r="X466" s="245">
        <f t="shared" si="132"/>
        <v>0</v>
      </c>
      <c r="Y466" s="245">
        <f t="shared" si="132"/>
        <v>0</v>
      </c>
      <c r="Z466" s="245">
        <f t="shared" si="132"/>
        <v>0</v>
      </c>
      <c r="AA466" s="245">
        <f t="shared" si="132"/>
        <v>0</v>
      </c>
      <c r="AB466" s="245">
        <f t="shared" si="132"/>
        <v>0</v>
      </c>
      <c r="AC466" s="245">
        <f t="shared" si="132"/>
        <v>0</v>
      </c>
      <c r="AD466" s="245">
        <f t="shared" si="132"/>
        <v>0</v>
      </c>
      <c r="AE466" s="245">
        <f t="shared" si="132"/>
        <v>0</v>
      </c>
      <c r="AF466" s="245">
        <f t="shared" si="132"/>
        <v>0</v>
      </c>
      <c r="AG466" s="125">
        <f>SUM(B466:AF466)</f>
        <v>0</v>
      </c>
    </row>
    <row r="467">
      <c r="A467" s="247"/>
      <c r="B467" s="184"/>
      <c r="C467" s="184"/>
      <c r="D467" s="184"/>
      <c r="E467" s="184"/>
      <c r="F467" s="184"/>
      <c r="G467" s="184"/>
      <c r="H467" s="184"/>
      <c r="I467" s="184"/>
      <c r="J467" s="184"/>
      <c r="K467" s="184"/>
      <c r="L467" s="184"/>
      <c r="M467" s="184"/>
      <c r="N467" s="184"/>
      <c r="O467" s="184"/>
      <c r="P467" s="184"/>
      <c r="Q467" s="184"/>
      <c r="R467" s="184"/>
      <c r="S467" s="184"/>
      <c r="T467" s="184"/>
      <c r="U467" s="184"/>
      <c r="V467" s="184"/>
      <c r="W467" s="184"/>
      <c r="X467" s="184"/>
      <c r="Y467" s="184"/>
      <c r="Z467" s="184"/>
      <c r="AA467" s="184"/>
      <c r="AB467" s="184"/>
      <c r="AC467" s="184"/>
      <c r="AD467" s="184"/>
      <c r="AE467" s="184"/>
      <c r="AF467" s="184"/>
      <c r="AG467" s="177"/>
    </row>
    <row r="468">
      <c r="A468" s="248" t="s">
        <v>529</v>
      </c>
      <c r="B468" s="245"/>
      <c r="C468" s="245"/>
      <c r="D468" s="245"/>
      <c r="E468" s="245"/>
      <c r="F468" s="245"/>
      <c r="G468" s="245"/>
      <c r="H468" s="245"/>
      <c r="I468" s="245"/>
      <c r="J468" s="245"/>
      <c r="K468" s="245"/>
      <c r="L468" s="245"/>
      <c r="M468" s="245"/>
      <c r="N468" s="245"/>
      <c r="O468" s="245"/>
      <c r="P468" s="245"/>
      <c r="Q468" s="245"/>
      <c r="R468" s="245"/>
      <c r="S468" s="245"/>
      <c r="T468" s="245"/>
      <c r="U468" s="245"/>
      <c r="V468" s="245"/>
      <c r="W468" s="245"/>
      <c r="X468" s="245"/>
      <c r="Y468" s="245"/>
      <c r="Z468" s="245"/>
      <c r="AA468" s="245"/>
      <c r="AB468" s="245"/>
      <c r="AC468" s="245"/>
      <c r="AD468" s="245"/>
      <c r="AE468" s="245"/>
      <c r="AF468" s="245"/>
      <c r="AG468" s="125">
        <f t="shared" ref="AG468:AG469" si="133">SUM(B468:AF468)</f>
        <v>0</v>
      </c>
    </row>
    <row r="469">
      <c r="A469" s="248" t="s">
        <v>530</v>
      </c>
      <c r="B469" s="245"/>
      <c r="C469" s="245"/>
      <c r="D469" s="245"/>
      <c r="E469" s="245"/>
      <c r="F469" s="245"/>
      <c r="G469" s="245"/>
      <c r="H469" s="245"/>
      <c r="I469" s="245"/>
      <c r="J469" s="245"/>
      <c r="K469" s="245"/>
      <c r="L469" s="245"/>
      <c r="M469" s="245"/>
      <c r="N469" s="245"/>
      <c r="O469" s="245"/>
      <c r="P469" s="245"/>
      <c r="Q469" s="245"/>
      <c r="R469" s="245"/>
      <c r="S469" s="245"/>
      <c r="T469" s="245"/>
      <c r="U469" s="245"/>
      <c r="V469" s="245"/>
      <c r="W469" s="245"/>
      <c r="X469" s="245"/>
      <c r="Y469" s="245"/>
      <c r="Z469" s="245"/>
      <c r="AA469" s="245"/>
      <c r="AB469" s="245"/>
      <c r="AC469" s="245"/>
      <c r="AD469" s="245"/>
      <c r="AE469" s="245"/>
      <c r="AF469" s="245"/>
      <c r="AG469" s="125">
        <f t="shared" si="133"/>
        <v>0</v>
      </c>
    </row>
    <row r="470">
      <c r="A470" s="187"/>
      <c r="B470" s="195"/>
      <c r="C470" s="195"/>
      <c r="D470" s="195"/>
      <c r="E470" s="195"/>
      <c r="F470" s="195"/>
      <c r="G470" s="195"/>
      <c r="H470" s="195"/>
      <c r="I470" s="195"/>
      <c r="J470" s="195"/>
      <c r="K470" s="195"/>
      <c r="L470" s="195"/>
      <c r="M470" s="195"/>
      <c r="N470" s="195"/>
      <c r="O470" s="195"/>
      <c r="P470" s="195"/>
      <c r="Q470" s="195"/>
      <c r="R470" s="195"/>
      <c r="S470" s="195"/>
      <c r="T470" s="195"/>
      <c r="U470" s="195"/>
      <c r="V470" s="195"/>
      <c r="W470" s="195"/>
      <c r="X470" s="195"/>
      <c r="Y470" s="195"/>
      <c r="Z470" s="195"/>
      <c r="AA470" s="195"/>
      <c r="AB470" s="195"/>
      <c r="AC470" s="195"/>
      <c r="AD470" s="195"/>
      <c r="AE470" s="195"/>
      <c r="AF470" s="195"/>
      <c r="AG470" s="216"/>
    </row>
    <row r="471">
      <c r="A471" s="165" t="s">
        <v>531</v>
      </c>
      <c r="AG471" s="216"/>
    </row>
    <row r="472">
      <c r="A472" s="230" t="s">
        <v>532</v>
      </c>
      <c r="B472" s="245"/>
      <c r="C472" s="245"/>
      <c r="D472" s="245"/>
      <c r="E472" s="245"/>
      <c r="F472" s="245"/>
      <c r="G472" s="245"/>
      <c r="H472" s="245"/>
      <c r="I472" s="245"/>
      <c r="J472" s="245"/>
      <c r="K472" s="245"/>
      <c r="L472" s="245"/>
      <c r="M472" s="245"/>
      <c r="N472" s="245"/>
      <c r="O472" s="245"/>
      <c r="P472" s="245"/>
      <c r="Q472" s="245"/>
      <c r="R472" s="245"/>
      <c r="S472" s="245"/>
      <c r="T472" s="245"/>
      <c r="U472" s="245"/>
      <c r="V472" s="245"/>
      <c r="W472" s="245"/>
      <c r="X472" s="245"/>
      <c r="Y472" s="245"/>
      <c r="Z472" s="245"/>
      <c r="AA472" s="245"/>
      <c r="AB472" s="245"/>
      <c r="AC472" s="245"/>
      <c r="AD472" s="245"/>
      <c r="AE472" s="245"/>
      <c r="AF472" s="245"/>
      <c r="AG472" s="125">
        <f t="shared" ref="AG472:AG473" si="134">SUM(B472:AF472)</f>
        <v>0</v>
      </c>
    </row>
    <row r="473">
      <c r="A473" s="230" t="s">
        <v>533</v>
      </c>
      <c r="B473" s="245"/>
      <c r="C473" s="245"/>
      <c r="D473" s="245"/>
      <c r="E473" s="245"/>
      <c r="F473" s="245"/>
      <c r="G473" s="245"/>
      <c r="H473" s="245"/>
      <c r="I473" s="245"/>
      <c r="J473" s="245"/>
      <c r="K473" s="245"/>
      <c r="L473" s="245"/>
      <c r="M473" s="245"/>
      <c r="N473" s="245"/>
      <c r="O473" s="245"/>
      <c r="P473" s="245"/>
      <c r="Q473" s="245"/>
      <c r="R473" s="245"/>
      <c r="S473" s="245"/>
      <c r="T473" s="245"/>
      <c r="U473" s="245"/>
      <c r="V473" s="245"/>
      <c r="W473" s="245"/>
      <c r="X473" s="245"/>
      <c r="Y473" s="245"/>
      <c r="Z473" s="245"/>
      <c r="AA473" s="245"/>
      <c r="AB473" s="245"/>
      <c r="AC473" s="245"/>
      <c r="AD473" s="245"/>
      <c r="AE473" s="245"/>
      <c r="AF473" s="245"/>
      <c r="AG473" s="125">
        <f t="shared" si="134"/>
        <v>0</v>
      </c>
    </row>
    <row r="474">
      <c r="A474" s="187"/>
      <c r="AG474" s="216"/>
    </row>
    <row r="475">
      <c r="A475" s="165" t="s">
        <v>534</v>
      </c>
      <c r="AG475" s="216"/>
    </row>
    <row r="476">
      <c r="A476" s="228" t="s">
        <v>535</v>
      </c>
      <c r="B476" s="250" t="str">
        <f t="shared" ref="B476:AF476" si="135">B595</f>
        <v/>
      </c>
      <c r="C476" s="250" t="str">
        <f t="shared" si="135"/>
        <v/>
      </c>
      <c r="D476" s="250" t="str">
        <f t="shared" si="135"/>
        <v/>
      </c>
      <c r="E476" s="250" t="str">
        <f t="shared" si="135"/>
        <v/>
      </c>
      <c r="F476" s="250" t="str">
        <f t="shared" si="135"/>
        <v/>
      </c>
      <c r="G476" s="250" t="str">
        <f t="shared" si="135"/>
        <v/>
      </c>
      <c r="H476" s="250" t="str">
        <f t="shared" si="135"/>
        <v/>
      </c>
      <c r="I476" s="250" t="str">
        <f t="shared" si="135"/>
        <v/>
      </c>
      <c r="J476" s="250" t="str">
        <f t="shared" si="135"/>
        <v/>
      </c>
      <c r="K476" s="250" t="str">
        <f t="shared" si="135"/>
        <v/>
      </c>
      <c r="L476" s="250" t="str">
        <f t="shared" si="135"/>
        <v/>
      </c>
      <c r="M476" s="250" t="str">
        <f t="shared" si="135"/>
        <v/>
      </c>
      <c r="N476" s="250" t="str">
        <f t="shared" si="135"/>
        <v/>
      </c>
      <c r="O476" s="250" t="str">
        <f t="shared" si="135"/>
        <v/>
      </c>
      <c r="P476" s="250" t="str">
        <f t="shared" si="135"/>
        <v/>
      </c>
      <c r="Q476" s="250" t="str">
        <f t="shared" si="135"/>
        <v/>
      </c>
      <c r="R476" s="250" t="str">
        <f t="shared" si="135"/>
        <v/>
      </c>
      <c r="S476" s="250" t="str">
        <f t="shared" si="135"/>
        <v/>
      </c>
      <c r="T476" s="250" t="str">
        <f t="shared" si="135"/>
        <v/>
      </c>
      <c r="U476" s="250" t="str">
        <f t="shared" si="135"/>
        <v/>
      </c>
      <c r="V476" s="250" t="str">
        <f t="shared" si="135"/>
        <v/>
      </c>
      <c r="W476" s="250" t="str">
        <f t="shared" si="135"/>
        <v/>
      </c>
      <c r="X476" s="250" t="str">
        <f t="shared" si="135"/>
        <v/>
      </c>
      <c r="Y476" s="250" t="str">
        <f t="shared" si="135"/>
        <v/>
      </c>
      <c r="Z476" s="250" t="str">
        <f t="shared" si="135"/>
        <v/>
      </c>
      <c r="AA476" s="250" t="str">
        <f t="shared" si="135"/>
        <v/>
      </c>
      <c r="AB476" s="250" t="str">
        <f t="shared" si="135"/>
        <v/>
      </c>
      <c r="AC476" s="250" t="str">
        <f t="shared" si="135"/>
        <v/>
      </c>
      <c r="AD476" s="250" t="str">
        <f t="shared" si="135"/>
        <v/>
      </c>
      <c r="AE476" s="250" t="str">
        <f t="shared" si="135"/>
        <v/>
      </c>
      <c r="AF476" s="250" t="str">
        <f t="shared" si="135"/>
        <v/>
      </c>
      <c r="AG476" s="125">
        <f>SUM(B476:AF476)</f>
        <v>0</v>
      </c>
    </row>
    <row r="477">
      <c r="A477" s="187"/>
      <c r="AG477" s="216"/>
    </row>
    <row r="478">
      <c r="A478" s="251" t="s">
        <v>536</v>
      </c>
      <c r="B478" s="120"/>
      <c r="C478" s="120"/>
      <c r="D478" s="120"/>
      <c r="E478" s="120"/>
      <c r="F478" s="120"/>
      <c r="G478" s="120"/>
      <c r="H478" s="120"/>
      <c r="I478" s="120"/>
      <c r="J478" s="120"/>
      <c r="K478" s="120"/>
      <c r="L478" s="120"/>
      <c r="M478" s="120"/>
      <c r="N478" s="120"/>
      <c r="O478" s="120"/>
      <c r="P478" s="120"/>
      <c r="Q478" s="120"/>
      <c r="R478" s="120"/>
      <c r="S478" s="120"/>
      <c r="T478" s="120"/>
      <c r="U478" s="120"/>
      <c r="V478" s="120"/>
      <c r="W478" s="120"/>
      <c r="X478" s="120"/>
      <c r="Y478" s="120"/>
      <c r="Z478" s="120"/>
      <c r="AA478" s="120"/>
      <c r="AB478" s="120"/>
      <c r="AC478" s="120"/>
      <c r="AD478" s="120"/>
      <c r="AE478" s="120"/>
      <c r="AF478" s="120"/>
      <c r="AG478" s="216"/>
    </row>
    <row r="479">
      <c r="A479" s="252" t="s">
        <v>537</v>
      </c>
      <c r="B479" s="253">
        <f>SUM(Summary!B123*Summary!B121,Summary!B125,Summary!B128,Summary!B129)</f>
        <v>8430.196558</v>
      </c>
      <c r="C479" s="253">
        <f>SUM(Summary!C123*Summary!C121,Summary!C125,Summary!C128,Summary!C129)</f>
        <v>7902.267944</v>
      </c>
      <c r="D479" s="253">
        <f>SUM(Summary!D123*Summary!D121,Summary!D125,Summary!D128,Summary!D129)</f>
        <v>6340.898653</v>
      </c>
      <c r="E479" s="253">
        <f>SUM(Summary!E123*Summary!E121,Summary!E125,Summary!E128,Summary!E129)</f>
        <v>7136.232733</v>
      </c>
      <c r="F479" s="253">
        <f>SUM(Summary!F123*Summary!F121,Summary!F125,Summary!F128,Summary!F129)</f>
        <v>7771.759221</v>
      </c>
      <c r="G479" s="253">
        <f>SUM(Summary!G123*Summary!G121,Summary!G125,Summary!G128,Summary!G129)</f>
        <v>7465.884154</v>
      </c>
      <c r="H479" s="253">
        <f>SUM(Summary!H123*Summary!H121,Summary!H125,Summary!H128,Summary!H129)</f>
        <v>8517.577288</v>
      </c>
      <c r="I479" s="253">
        <f>SUM(Summary!I123*Summary!I121,Summary!I125,Summary!I128,Summary!I129)</f>
        <v>9490.6305</v>
      </c>
      <c r="J479" s="253">
        <f>SUM(Summary!J123*Summary!J121,Summary!J125,Summary!J128,Summary!J129)</f>
        <v>9375.83785</v>
      </c>
      <c r="K479" s="253">
        <f>SUM(Summary!K123*Summary!K121,Summary!K125,Summary!K128,Summary!K129)</f>
        <v>6341.258855</v>
      </c>
      <c r="L479" s="253">
        <f>SUM(Summary!L123*Summary!L121,Summary!L125,Summary!L128,Summary!L129)</f>
        <v>6036.268287</v>
      </c>
      <c r="M479" s="253">
        <f>SUM(Summary!M123*Summary!M121,Summary!M125,Summary!M128,Summary!M129)</f>
        <v>7810.340612</v>
      </c>
      <c r="N479" s="253">
        <f>SUM(Summary!N123*Summary!N121,Summary!N125,Summary!N128,Summary!N129)</f>
        <v>7210.326412</v>
      </c>
      <c r="O479" s="253">
        <f>SUM(Summary!O123*Summary!O121,Summary!O125,Summary!O128,Summary!O129)</f>
        <v>8141.145822</v>
      </c>
      <c r="P479" s="253">
        <f>SUM(Summary!P123*Summary!P121,Summary!P125,Summary!P128,Summary!P129)</f>
        <v>8979.005183</v>
      </c>
      <c r="Q479" s="253">
        <f>SUM(Summary!Q123*Summary!Q121,Summary!Q125,Summary!Q128,Summary!Q129)</f>
        <v>7913.41617</v>
      </c>
      <c r="R479" s="253">
        <f>SUM(Summary!R123*Summary!R121,Summary!R125,Summary!R128,Summary!R129)</f>
        <v>8384.393222</v>
      </c>
      <c r="S479" s="253">
        <f>SUM(Summary!S123*Summary!S121,Summary!S125,Summary!S128,Summary!S129)</f>
        <v>10831.41478</v>
      </c>
      <c r="T479" s="253">
        <f>SUM(Summary!T123*Summary!T121,Summary!T125,Summary!T128,Summary!T129)</f>
        <v>14435.5621</v>
      </c>
      <c r="U479" s="253">
        <f>SUM(Summary!U123*Summary!U121,Summary!U125,Summary!U128,Summary!U129)</f>
        <v>11324.70378</v>
      </c>
      <c r="V479" s="253">
        <f>SUM(Summary!V123*Summary!V121,Summary!V125,Summary!V128,Summary!V129)</f>
        <v>29016.71614</v>
      </c>
      <c r="W479" s="253">
        <f>SUM(Summary!W123*Summary!W121,Summary!W125,Summary!W128,Summary!W129)</f>
        <v>30710.52668</v>
      </c>
      <c r="X479" s="253">
        <f>SUM(Summary!X123*Summary!X121,Summary!X125,Summary!X128,Summary!X129)</f>
        <v>52132.48036</v>
      </c>
      <c r="Y479" s="253">
        <f>SUM(Summary!Y123*Summary!Y121,Summary!Y125,Summary!Y128,Summary!Y129)</f>
        <v>42133.3424</v>
      </c>
      <c r="Z479" s="253">
        <f>SUM(Summary!Z123*Summary!Z121,Summary!Z125,Summary!Z128,Summary!Z129)</f>
        <v>31826.04854</v>
      </c>
      <c r="AA479" s="253">
        <f>SUM(Summary!AA123*Summary!AA121,Summary!AA125,Summary!AA128,Summary!AA129)</f>
        <v>60931.29398</v>
      </c>
      <c r="AB479" s="253">
        <f>SUM(Summary!AB123*Summary!AB121,Summary!AB125,Summary!AB128,Summary!AB129)</f>
        <v>13052.18505</v>
      </c>
      <c r="AC479" s="253">
        <f>SUM(Summary!AC123*Summary!AC121,Summary!AC125,Summary!AC128,Summary!AC129)</f>
        <v>31775.31391</v>
      </c>
      <c r="AD479" s="253">
        <f>SUM(Summary!AD123*Summary!AD121,Summary!AD125,Summary!AD128,Summary!AD129)</f>
        <v>39127.17494</v>
      </c>
      <c r="AE479" s="253">
        <f>SUM(Summary!AE123*Summary!AE121,Summary!AE125,Summary!AE128,Summary!AE129)</f>
        <v>37347.22185</v>
      </c>
      <c r="AF479" s="253">
        <f>SUM(Summary!AF123*Summary!AF121,Summary!AF125,Summary!AF128,Summary!AF129)</f>
        <v>19686.06539</v>
      </c>
      <c r="AG479" s="125">
        <f t="shared" ref="AG479:AG500" si="136">SUM(B479:AF479)</f>
        <v>557577.4894</v>
      </c>
    </row>
    <row r="480">
      <c r="A480" s="254" t="s">
        <v>538</v>
      </c>
      <c r="B480" s="159"/>
      <c r="C480" s="159"/>
      <c r="D480" s="159"/>
      <c r="E480" s="159"/>
      <c r="F480" s="159"/>
      <c r="G480" s="159"/>
      <c r="H480" s="159"/>
      <c r="I480" s="159"/>
      <c r="J480" s="159"/>
      <c r="K480" s="159"/>
      <c r="L480" s="159"/>
      <c r="M480" s="159"/>
      <c r="N480" s="159"/>
      <c r="O480" s="159"/>
      <c r="P480" s="159"/>
      <c r="Q480" s="159"/>
      <c r="R480" s="159"/>
      <c r="S480" s="159"/>
      <c r="T480" s="159"/>
      <c r="U480" s="159"/>
      <c r="V480" s="159"/>
      <c r="W480" s="159"/>
      <c r="X480" s="159"/>
      <c r="Y480" s="159"/>
      <c r="Z480" s="159"/>
      <c r="AA480" s="159"/>
      <c r="AB480" s="159"/>
      <c r="AC480" s="159"/>
      <c r="AD480" s="159"/>
      <c r="AE480" s="159"/>
      <c r="AF480" s="159"/>
      <c r="AG480" s="125">
        <f t="shared" si="136"/>
        <v>0</v>
      </c>
    </row>
    <row r="481">
      <c r="A481" s="252" t="s">
        <v>888</v>
      </c>
      <c r="B481" s="255">
        <f>(B25+B26+B29+B30)*'Data - P&amp;L'!$C$3</f>
        <v>4025.76</v>
      </c>
      <c r="C481" s="255">
        <f>(C25+C26+C29+C30)*'Data - P&amp;L'!$C$3</f>
        <v>3690.28</v>
      </c>
      <c r="D481" s="255">
        <f>(D25+D26+D29+D30)*'Data - P&amp;L'!$C$3</f>
        <v>2935.45</v>
      </c>
      <c r="E481" s="255">
        <f>(E25+E26+E29+E30)*'Data - P&amp;L'!$C$3</f>
        <v>1845.14</v>
      </c>
      <c r="F481" s="255">
        <f>(F25+F26+F29+F30)*'Data - P&amp;L'!$C$3</f>
        <v>2851.58</v>
      </c>
      <c r="G481" s="255">
        <f>(G25+G26+G29+G30)*'Data - P&amp;L'!$C$3</f>
        <v>2096.75</v>
      </c>
      <c r="H481" s="255">
        <f>(H25+H26+H29+H30)*'Data - P&amp;L'!$C$3</f>
        <v>2851.58</v>
      </c>
      <c r="I481" s="255">
        <f>(I25+I26+I29+I30)*'Data - P&amp;L'!$C$3</f>
        <v>2516.1</v>
      </c>
      <c r="J481" s="255">
        <f>(J25+J26+J29+J30)*'Data - P&amp;L'!$C$3</f>
        <v>2851.58</v>
      </c>
      <c r="K481" s="255">
        <f>(K25+K26+K29+K30)*'Data - P&amp;L'!$C$3</f>
        <v>2432.23</v>
      </c>
      <c r="L481" s="255">
        <f>(L25+L26+L29+L30)*'Data - P&amp;L'!$C$3</f>
        <v>2348.36</v>
      </c>
      <c r="M481" s="255">
        <f>(M25+M26+M29+M30)*'Data - P&amp;L'!$C$3</f>
        <v>2180.62</v>
      </c>
      <c r="N481" s="255">
        <f>(N25+N26+N29+N30)*'Data - P&amp;L'!$C$3</f>
        <v>1341.92</v>
      </c>
      <c r="O481" s="255">
        <f>(O25+O26+O29+O30)*'Data - P&amp;L'!$C$3</f>
        <v>1341.92</v>
      </c>
      <c r="P481" s="255">
        <f>(P25+P26+P29+P30)*'Data - P&amp;L'!$C$3</f>
        <v>1090.31</v>
      </c>
      <c r="Q481" s="255">
        <f>(Q25+Q26+Q29+Q30)*'Data - P&amp;L'!$C$3</f>
        <v>838.7</v>
      </c>
      <c r="R481" s="255">
        <f>(R25+R26+R29+R30)*'Data - P&amp;L'!$C$3</f>
        <v>670.96</v>
      </c>
      <c r="S481" s="255">
        <f>(S25+S26+S29+S30)*'Data - P&amp;L'!$C$3</f>
        <v>670.96</v>
      </c>
      <c r="T481" s="255">
        <f>(T25+T26+T29+T30)*'Data - P&amp;L'!$C$3</f>
        <v>754.83</v>
      </c>
      <c r="U481" s="255">
        <f>(U25+U26+U29+U30)*'Data - P&amp;L'!$C$3</f>
        <v>670.96</v>
      </c>
      <c r="V481" s="255">
        <f>(V25+V26+V29+V30)*'Data - P&amp;L'!$C$3</f>
        <v>587.09</v>
      </c>
      <c r="W481" s="255">
        <f>(W25+W26+W29+W30)*'Data - P&amp;L'!$C$3</f>
        <v>1258.05</v>
      </c>
      <c r="X481" s="255">
        <f>(X25+X26+X29+X30)*'Data - P&amp;L'!$C$3</f>
        <v>1174.18</v>
      </c>
      <c r="Y481" s="255">
        <f>(Y25+Y26+Y29+Y30)*'Data - P&amp;L'!$C$3</f>
        <v>1090.31</v>
      </c>
      <c r="Z481" s="255">
        <f>(Z25+Z26+Z29+Z30)*'Data - P&amp;L'!$C$3</f>
        <v>754.83</v>
      </c>
      <c r="AA481" s="255">
        <f>(AA25+AA26+AA29+AA30)*'Data - P&amp;L'!$C$3</f>
        <v>1929.01</v>
      </c>
      <c r="AB481" s="255">
        <f>(AB25+AB26+AB29+AB30)*'Data - P&amp;L'!$C$3</f>
        <v>1677.4</v>
      </c>
      <c r="AC481" s="255">
        <f>(AC25+AC26+AC29+AC30)*'Data - P&amp;L'!$C$3</f>
        <v>3270.93</v>
      </c>
      <c r="AD481" s="255">
        <f>(AD25+AD26+AD29+AD30)*'Data - P&amp;L'!$C$3</f>
        <v>2096.75</v>
      </c>
      <c r="AE481" s="255">
        <f>(AE25+AE26+AE29+AE30)*'Data - P&amp;L'!$C$3</f>
        <v>2851.58</v>
      </c>
      <c r="AF481" s="255">
        <f>(AF25+AF26+AF29+AF30)*'Data - P&amp;L'!$C$3</f>
        <v>2599.97</v>
      </c>
      <c r="AG481" s="256">
        <f t="shared" si="136"/>
        <v>59296.09</v>
      </c>
    </row>
    <row r="482">
      <c r="A482" s="254" t="s">
        <v>889</v>
      </c>
      <c r="B482" s="159">
        <f>(B27+B28+B31+B32)*'Data - P&amp;L'!$C$4</f>
        <v>764.64</v>
      </c>
      <c r="C482" s="159">
        <f>(C27+C28+C31+C32)*'Data - P&amp;L'!$C$4</f>
        <v>764.64</v>
      </c>
      <c r="D482" s="159">
        <f>(D27+D28+D31+D32)*'Data - P&amp;L'!$C$4</f>
        <v>1624.86</v>
      </c>
      <c r="E482" s="159">
        <f>(E27+E28+E31+E32)*'Data - P&amp;L'!$C$4</f>
        <v>4109.94</v>
      </c>
      <c r="F482" s="159">
        <f>(F27+F28+F31+F32)*'Data - P&amp;L'!$C$4</f>
        <v>3154.14</v>
      </c>
      <c r="G482" s="159">
        <f>(G27+G28+G31+G32)*'Data - P&amp;L'!$C$4</f>
        <v>2962.98</v>
      </c>
      <c r="H482" s="159">
        <f>(H27+H28+H31+H32)*'Data - P&amp;L'!$C$4</f>
        <v>2485.08</v>
      </c>
      <c r="I482" s="159">
        <f>(I27+I28+I31+I32)*'Data - P&amp;L'!$C$4</f>
        <v>3536.46</v>
      </c>
      <c r="J482" s="159">
        <f>(J27+J28+J31+J32)*'Data - P&amp;L'!$C$4</f>
        <v>2771.82</v>
      </c>
      <c r="K482" s="159">
        <f>(K27+K28+K31+K32)*'Data - P&amp;L'!$C$4</f>
        <v>2867.4</v>
      </c>
      <c r="L482" s="159">
        <f>(L27+L28+L31+L32)*'Data - P&amp;L'!$C$4</f>
        <v>6212.7</v>
      </c>
      <c r="M482" s="159">
        <f>(M27+M28+M31+M32)*'Data - P&amp;L'!$C$4</f>
        <v>5161.32</v>
      </c>
      <c r="N482" s="159">
        <f>(N27+N28+N31+N32)*'Data - P&amp;L'!$C$4</f>
        <v>3154.14</v>
      </c>
      <c r="O482" s="159">
        <f>(O27+O28+O31+O32)*'Data - P&amp;L'!$C$4</f>
        <v>4109.94</v>
      </c>
      <c r="P482" s="159">
        <f>(P27+P28+P31+P32)*'Data - P&amp;L'!$C$4</f>
        <v>2962.98</v>
      </c>
      <c r="Q482" s="159">
        <f>(Q27+Q28+Q31+Q32)*'Data - P&amp;L'!$C$4</f>
        <v>2485.08</v>
      </c>
      <c r="R482" s="159">
        <f>(R27+R28+R31+R32)*'Data - P&amp;L'!$C$4</f>
        <v>4492.26</v>
      </c>
      <c r="S482" s="159">
        <f>(S27+S28+S31+S32)*'Data - P&amp;L'!$C$4</f>
        <v>6881.76</v>
      </c>
      <c r="T482" s="159">
        <f>(T27+T28+T31+T32)*'Data - P&amp;L'!$C$4</f>
        <v>6021.54</v>
      </c>
      <c r="U482" s="159">
        <f>(U27+U28+U31+U32)*'Data - P&amp;L'!$C$4</f>
        <v>6021.54</v>
      </c>
      <c r="V482" s="159">
        <f>(V27+V28+V31+V32)*'Data - P&amp;L'!$C$4</f>
        <v>6690.6</v>
      </c>
      <c r="W482" s="159">
        <f>(W27+W28+W31+W32)*'Data - P&amp;L'!$C$4</f>
        <v>6403.86</v>
      </c>
      <c r="X482" s="159">
        <f>(X27+X28+X31+X32)*'Data - P&amp;L'!$C$4</f>
        <v>9653.58</v>
      </c>
      <c r="Y482" s="159">
        <f>(Y27+Y28+Y31+Y32)*'Data - P&amp;L'!$C$4</f>
        <v>8888.94</v>
      </c>
      <c r="Z482" s="159">
        <f>(Z27+Z28+Z31+Z32)*'Data - P&amp;L'!$C$4</f>
        <v>9080.1</v>
      </c>
      <c r="AA482" s="159">
        <f>(AA27+AA28+AA31+AA32)*'Data - P&amp;L'!$C$4</f>
        <v>10227.06</v>
      </c>
      <c r="AB482" s="159">
        <f>(AB27+AB28+AB31+AB32)*'Data - P&amp;L'!$C$4</f>
        <v>8697.78</v>
      </c>
      <c r="AC482" s="159">
        <f>(AC27+AC28+AC31+AC32)*'Data - P&amp;L'!$C$4</f>
        <v>9940.32</v>
      </c>
      <c r="AD482" s="159">
        <f>(AD27+AD28+AD31+AD32)*'Data - P&amp;L'!$C$4</f>
        <v>8984.52</v>
      </c>
      <c r="AE482" s="159">
        <f>(AE27+AE28+AE31+AE32)*'Data - P&amp;L'!$C$4</f>
        <v>9940.32</v>
      </c>
      <c r="AF482" s="159">
        <f>(AF27+AF28+AF31+AF32)*'Data - P&amp;L'!$C$4</f>
        <v>8697.78</v>
      </c>
      <c r="AG482" s="125">
        <f t="shared" si="136"/>
        <v>169750.08</v>
      </c>
    </row>
    <row r="483">
      <c r="A483" s="252" t="s">
        <v>541</v>
      </c>
      <c r="B483" s="159">
        <f>B35*'Data - P&amp;L'!$C$15</f>
        <v>0</v>
      </c>
      <c r="C483" s="159">
        <f>C35*'Data - P&amp;L'!$C$15</f>
        <v>0</v>
      </c>
      <c r="D483" s="159">
        <f>D35*'Data - P&amp;L'!$C$15</f>
        <v>0</v>
      </c>
      <c r="E483" s="159">
        <f>E35*'Data - P&amp;L'!$C$15</f>
        <v>0</v>
      </c>
      <c r="F483" s="159">
        <f>F35*'Data - P&amp;L'!$C$15</f>
        <v>0</v>
      </c>
      <c r="G483" s="159">
        <f>G35*'Data - P&amp;L'!$C$15</f>
        <v>0</v>
      </c>
      <c r="H483" s="159">
        <f>H35*'Data - P&amp;L'!$C$15</f>
        <v>0</v>
      </c>
      <c r="I483" s="159">
        <f>I35*'Data - P&amp;L'!$C$15</f>
        <v>0</v>
      </c>
      <c r="J483" s="159">
        <f>J35*'Data - P&amp;L'!$C$15</f>
        <v>0</v>
      </c>
      <c r="K483" s="159">
        <f>K35*'Data - P&amp;L'!$C$15</f>
        <v>0</v>
      </c>
      <c r="L483" s="159">
        <f>L35*'Data - P&amp;L'!$C$15</f>
        <v>0</v>
      </c>
      <c r="M483" s="159">
        <f>M35*'Data - P&amp;L'!$C$15</f>
        <v>0</v>
      </c>
      <c r="N483" s="159">
        <f>N35*'Data - P&amp;L'!$C$15</f>
        <v>0</v>
      </c>
      <c r="O483" s="159">
        <f>O35*'Data - P&amp;L'!$C$15</f>
        <v>0</v>
      </c>
      <c r="P483" s="159">
        <f>P35*'Data - P&amp;L'!$C$15</f>
        <v>0</v>
      </c>
      <c r="Q483" s="159">
        <f>Q35*'Data - P&amp;L'!$C$15</f>
        <v>0</v>
      </c>
      <c r="R483" s="159">
        <f>R35*'Data - P&amp;L'!$C$15</f>
        <v>0</v>
      </c>
      <c r="S483" s="159">
        <f>S35*'Data - P&amp;L'!$C$15</f>
        <v>0</v>
      </c>
      <c r="T483" s="159">
        <f>T35*'Data - P&amp;L'!$C$15</f>
        <v>0</v>
      </c>
      <c r="U483" s="159">
        <f>U35*'Data - P&amp;L'!$C$15</f>
        <v>0</v>
      </c>
      <c r="V483" s="159">
        <f>V35*'Data - P&amp;L'!$C$15</f>
        <v>0</v>
      </c>
      <c r="W483" s="159">
        <f>W35*'Data - P&amp;L'!$C$15</f>
        <v>0</v>
      </c>
      <c r="X483" s="159">
        <f>X35*'Data - P&amp;L'!$C$15</f>
        <v>0</v>
      </c>
      <c r="Y483" s="159">
        <f>Y35*'Data - P&amp;L'!$C$15</f>
        <v>0</v>
      </c>
      <c r="Z483" s="159">
        <f>Z35*'Data - P&amp;L'!$C$15</f>
        <v>0</v>
      </c>
      <c r="AA483" s="159">
        <f>AA35*'Data - P&amp;L'!$C$15</f>
        <v>0</v>
      </c>
      <c r="AB483" s="159">
        <f>AB35*'Data - P&amp;L'!$C$15</f>
        <v>0</v>
      </c>
      <c r="AC483" s="159">
        <f>AC35*'Data - P&amp;L'!$C$15</f>
        <v>0</v>
      </c>
      <c r="AD483" s="159">
        <f>AD35*'Data - P&amp;L'!$C$15</f>
        <v>0</v>
      </c>
      <c r="AE483" s="159">
        <f>AE35*'Data - P&amp;L'!$C$15</f>
        <v>0</v>
      </c>
      <c r="AF483" s="159">
        <f>AF35*'Data - P&amp;L'!$C$15</f>
        <v>0</v>
      </c>
      <c r="AG483" s="125">
        <f t="shared" si="136"/>
        <v>0</v>
      </c>
    </row>
    <row r="484">
      <c r="A484" s="254" t="s">
        <v>542</v>
      </c>
      <c r="B484" s="159">
        <f>B36*'Data - P&amp;L'!$C$16</f>
        <v>0</v>
      </c>
      <c r="C484" s="159">
        <f>C36*'Data - P&amp;L'!$C$16</f>
        <v>0</v>
      </c>
      <c r="D484" s="159">
        <f>D36*'Data - P&amp;L'!$C$16</f>
        <v>0</v>
      </c>
      <c r="E484" s="159">
        <f>E36*'Data - P&amp;L'!$C$16</f>
        <v>0</v>
      </c>
      <c r="F484" s="159">
        <f>F36*'Data - P&amp;L'!$C$16</f>
        <v>0</v>
      </c>
      <c r="G484" s="159">
        <f>G36*'Data - P&amp;L'!$C$16</f>
        <v>0</v>
      </c>
      <c r="H484" s="159">
        <f>H36*'Data - P&amp;L'!$C$16</f>
        <v>0</v>
      </c>
      <c r="I484" s="159">
        <f>I36*'Data - P&amp;L'!$C$16</f>
        <v>0</v>
      </c>
      <c r="J484" s="159">
        <f>J36*'Data - P&amp;L'!$C$16</f>
        <v>0</v>
      </c>
      <c r="K484" s="159">
        <f>K36*'Data - P&amp;L'!$C$16</f>
        <v>0</v>
      </c>
      <c r="L484" s="159">
        <f>L36*'Data - P&amp;L'!$C$16</f>
        <v>0</v>
      </c>
      <c r="M484" s="159">
        <f>M36*'Data - P&amp;L'!$C$16</f>
        <v>0</v>
      </c>
      <c r="N484" s="159">
        <f>N36*'Data - P&amp;L'!$C$16</f>
        <v>0</v>
      </c>
      <c r="O484" s="159">
        <f>O36*'Data - P&amp;L'!$C$16</f>
        <v>0</v>
      </c>
      <c r="P484" s="159">
        <f>P36*'Data - P&amp;L'!$C$16</f>
        <v>0</v>
      </c>
      <c r="Q484" s="159">
        <f>Q36*'Data - P&amp;L'!$C$16</f>
        <v>0</v>
      </c>
      <c r="R484" s="159">
        <f>R36*'Data - P&amp;L'!$C$16</f>
        <v>0</v>
      </c>
      <c r="S484" s="159">
        <f>S36*'Data - P&amp;L'!$C$16</f>
        <v>0</v>
      </c>
      <c r="T484" s="159">
        <f>T36*'Data - P&amp;L'!$C$16</f>
        <v>0</v>
      </c>
      <c r="U484" s="159">
        <f>U36*'Data - P&amp;L'!$C$16</f>
        <v>0</v>
      </c>
      <c r="V484" s="159">
        <f>V36*'Data - P&amp;L'!$C$16</f>
        <v>0</v>
      </c>
      <c r="W484" s="159">
        <f>W36*'Data - P&amp;L'!$C$16</f>
        <v>0</v>
      </c>
      <c r="X484" s="159">
        <f>X36*'Data - P&amp;L'!$C$16</f>
        <v>0</v>
      </c>
      <c r="Y484" s="159">
        <f>Y36*'Data - P&amp;L'!$C$16</f>
        <v>0</v>
      </c>
      <c r="Z484" s="159">
        <f>Z36*'Data - P&amp;L'!$C$16</f>
        <v>0</v>
      </c>
      <c r="AA484" s="159">
        <f>AA36*'Data - P&amp;L'!$C$16</f>
        <v>0</v>
      </c>
      <c r="AB484" s="159">
        <f>AB36*'Data - P&amp;L'!$C$16</f>
        <v>0</v>
      </c>
      <c r="AC484" s="159">
        <f>AC36*'Data - P&amp;L'!$C$16</f>
        <v>0</v>
      </c>
      <c r="AD484" s="159">
        <f>AD36*'Data - P&amp;L'!$C$16</f>
        <v>0</v>
      </c>
      <c r="AE484" s="159">
        <f>AE36*'Data - P&amp;L'!$C$16</f>
        <v>0</v>
      </c>
      <c r="AF484" s="159">
        <f>AF36*'Data - P&amp;L'!$C$16</f>
        <v>0</v>
      </c>
      <c r="AG484" s="125">
        <f t="shared" si="136"/>
        <v>0</v>
      </c>
    </row>
    <row r="485">
      <c r="A485" s="254" t="s">
        <v>890</v>
      </c>
      <c r="B485" s="159">
        <f>B39*'Data - P&amp;L'!$C$6</f>
        <v>113.39</v>
      </c>
      <c r="C485" s="159">
        <f>C39*'Data - P&amp;L'!$C$6</f>
        <v>152.83</v>
      </c>
      <c r="D485" s="159">
        <f>D39*'Data - P&amp;L'!$C$6</f>
        <v>83.81</v>
      </c>
      <c r="E485" s="159">
        <f>E39*'Data - P&amp;L'!$C$6</f>
        <v>128.18</v>
      </c>
      <c r="F485" s="159">
        <f>F39*'Data - P&amp;L'!$C$6</f>
        <v>152.83</v>
      </c>
      <c r="G485" s="159">
        <f>G39*'Data - P&amp;L'!$C$6</f>
        <v>59.16</v>
      </c>
      <c r="H485" s="159">
        <f>H39*'Data - P&amp;L'!$C$6</f>
        <v>59.16</v>
      </c>
      <c r="I485" s="159">
        <f>I39*'Data - P&amp;L'!$C$6</f>
        <v>59.16</v>
      </c>
      <c r="J485" s="159">
        <f>J39*'Data - P&amp;L'!$C$6</f>
        <v>78.88</v>
      </c>
      <c r="K485" s="159">
        <f>K39*'Data - P&amp;L'!$C$6</f>
        <v>83.81</v>
      </c>
      <c r="L485" s="159">
        <f>L39*'Data - P&amp;L'!$C$6</f>
        <v>64.09</v>
      </c>
      <c r="M485" s="159">
        <f>M39*'Data - P&amp;L'!$C$6</f>
        <v>103.53</v>
      </c>
      <c r="N485" s="159">
        <f>N39*'Data - P&amp;L'!$C$6</f>
        <v>69.02</v>
      </c>
      <c r="O485" s="159">
        <f>O39*'Data - P&amp;L'!$C$6</f>
        <v>83.81</v>
      </c>
      <c r="P485" s="159">
        <f>P39*'Data - P&amp;L'!$C$6</f>
        <v>44.37</v>
      </c>
      <c r="Q485" s="159">
        <f>Q39*'Data - P&amp;L'!$C$6</f>
        <v>34.51</v>
      </c>
      <c r="R485" s="159">
        <f>R39*'Data - P&amp;L'!$C$6</f>
        <v>29.58</v>
      </c>
      <c r="S485" s="159">
        <f>S39*'Data - P&amp;L'!$C$6</f>
        <v>69.02</v>
      </c>
      <c r="T485" s="159">
        <f>T39*'Data - P&amp;L'!$C$6</f>
        <v>78.88</v>
      </c>
      <c r="U485" s="159">
        <f>U39*'Data - P&amp;L'!$C$6</f>
        <v>54.23</v>
      </c>
      <c r="V485" s="159">
        <f>V39*'Data - P&amp;L'!$C$6</f>
        <v>54.23</v>
      </c>
      <c r="W485" s="159">
        <f>W39*'Data - P&amp;L'!$C$6</f>
        <v>103.53</v>
      </c>
      <c r="X485" s="159">
        <f>X39*'Data - P&amp;L'!$C$6</f>
        <v>221.85</v>
      </c>
      <c r="Y485" s="159">
        <f>Y39*'Data - P&amp;L'!$C$6</f>
        <v>231.71</v>
      </c>
      <c r="Z485" s="159">
        <f>Z39*'Data - P&amp;L'!$C$6</f>
        <v>216.92</v>
      </c>
      <c r="AA485" s="159">
        <f>AA39*'Data - P&amp;L'!$C$6</f>
        <v>251.43</v>
      </c>
      <c r="AB485" s="159">
        <f>AB39*'Data - P&amp;L'!$C$6</f>
        <v>108.46</v>
      </c>
      <c r="AC485" s="159">
        <f>AC39*'Data - P&amp;L'!$C$6</f>
        <v>88.74</v>
      </c>
      <c r="AD485" s="159">
        <f>AD39*'Data - P&amp;L'!$C$6</f>
        <v>78.88</v>
      </c>
      <c r="AE485" s="159">
        <f>AE39*'Data - P&amp;L'!$C$6</f>
        <v>73.95</v>
      </c>
      <c r="AF485" s="159">
        <f>AF39*'Data - P&amp;L'!$C$6</f>
        <v>64.09</v>
      </c>
      <c r="AG485" s="125">
        <f t="shared" si="136"/>
        <v>3096.04</v>
      </c>
    </row>
    <row r="486">
      <c r="A486" s="254" t="s">
        <v>891</v>
      </c>
      <c r="B486" s="159">
        <f>B40*'Data - P&amp;L'!$C$8</f>
        <v>21.4</v>
      </c>
      <c r="C486" s="159">
        <f>C40*'Data - P&amp;L'!$C$8</f>
        <v>19.26</v>
      </c>
      <c r="D486" s="159">
        <f>D40*'Data - P&amp;L'!$C$8</f>
        <v>14.98</v>
      </c>
      <c r="E486" s="159">
        <f>E40*'Data - P&amp;L'!$C$8</f>
        <v>20.33</v>
      </c>
      <c r="F486" s="159">
        <f>F40*'Data - P&amp;L'!$C$8</f>
        <v>24.61</v>
      </c>
      <c r="G486" s="159">
        <f>G40*'Data - P&amp;L'!$C$8</f>
        <v>11.77</v>
      </c>
      <c r="H486" s="159">
        <f>H40*'Data - P&amp;L'!$C$8</f>
        <v>17.12</v>
      </c>
      <c r="I486" s="159">
        <f>I40*'Data - P&amp;L'!$C$8</f>
        <v>20.33</v>
      </c>
      <c r="J486" s="159">
        <f>J40*'Data - P&amp;L'!$C$8</f>
        <v>12.84</v>
      </c>
      <c r="K486" s="159">
        <f>K40*'Data - P&amp;L'!$C$8</f>
        <v>21.4</v>
      </c>
      <c r="L486" s="159">
        <f>L40*'Data - P&amp;L'!$C$8</f>
        <v>10.7</v>
      </c>
      <c r="M486" s="159">
        <f>M40*'Data - P&amp;L'!$C$8</f>
        <v>20.33</v>
      </c>
      <c r="N486" s="159">
        <f>N40*'Data - P&amp;L'!$C$8</f>
        <v>14.98</v>
      </c>
      <c r="O486" s="159">
        <f>O40*'Data - P&amp;L'!$C$8</f>
        <v>9.63</v>
      </c>
      <c r="P486" s="159">
        <f>P40*'Data - P&amp;L'!$C$8</f>
        <v>5.35</v>
      </c>
      <c r="Q486" s="159">
        <f>Q40*'Data - P&amp;L'!$C$8</f>
        <v>13.91</v>
      </c>
      <c r="R486" s="159">
        <f>R40*'Data - P&amp;L'!$C$8</f>
        <v>8.56</v>
      </c>
      <c r="S486" s="159">
        <f>S40*'Data - P&amp;L'!$C$8</f>
        <v>22.47</v>
      </c>
      <c r="T486" s="159">
        <f>T40*'Data - P&amp;L'!$C$8</f>
        <v>12.84</v>
      </c>
      <c r="U486" s="159">
        <f>U40*'Data - P&amp;L'!$C$8</f>
        <v>27.82</v>
      </c>
      <c r="V486" s="159">
        <f>V40*'Data - P&amp;L'!$C$8</f>
        <v>11.77</v>
      </c>
      <c r="W486" s="159">
        <f>W40*'Data - P&amp;L'!$C$8</f>
        <v>16.05</v>
      </c>
      <c r="X486" s="159">
        <f>X40*'Data - P&amp;L'!$C$8</f>
        <v>72.76</v>
      </c>
      <c r="Y486" s="159">
        <f>Y40*'Data - P&amp;L'!$C$8</f>
        <v>95.23</v>
      </c>
      <c r="Z486" s="159">
        <f>Z40*'Data - P&amp;L'!$C$8</f>
        <v>89.88</v>
      </c>
      <c r="AA486" s="159">
        <f>AA40*'Data - P&amp;L'!$C$8</f>
        <v>118.77</v>
      </c>
      <c r="AB486" s="159">
        <f>AB40*'Data - P&amp;L'!$C$8</f>
        <v>92.02</v>
      </c>
      <c r="AC486" s="159">
        <f>AC40*'Data - P&amp;L'!$C$8</f>
        <v>119.84</v>
      </c>
      <c r="AD486" s="159">
        <f>AD40*'Data - P&amp;L'!$C$8</f>
        <v>101.65</v>
      </c>
      <c r="AE486" s="159">
        <f>AE40*'Data - P&amp;L'!$C$8</f>
        <v>112.35</v>
      </c>
      <c r="AF486" s="159">
        <f>AF40*'Data - P&amp;L'!$C$8</f>
        <v>90.95</v>
      </c>
      <c r="AG486" s="125">
        <f t="shared" si="136"/>
        <v>1251.9</v>
      </c>
    </row>
    <row r="487">
      <c r="A487" s="254" t="s">
        <v>892</v>
      </c>
      <c r="B487" s="159">
        <f>(B41+B42)*'Data - P&amp;L'!$C$9</f>
        <v>125.58</v>
      </c>
      <c r="C487" s="159">
        <f>(C41+C42)*'Data - P&amp;L'!$C$9</f>
        <v>35.88</v>
      </c>
      <c r="D487" s="159">
        <f>(D41+D42)*'Data - P&amp;L'!$C$9</f>
        <v>77.74</v>
      </c>
      <c r="E487" s="159">
        <f>(E41+E42)*'Data - P&amp;L'!$C$9</f>
        <v>173.42</v>
      </c>
      <c r="F487" s="159">
        <f>(F41+F42)*'Data - P&amp;L'!$C$9</f>
        <v>137.54</v>
      </c>
      <c r="G487" s="159">
        <f>(G41+G42)*'Data - P&amp;L'!$C$9</f>
        <v>53.82</v>
      </c>
      <c r="H487" s="159">
        <f>(H41+H42)*'Data - P&amp;L'!$C$9</f>
        <v>83.72</v>
      </c>
      <c r="I487" s="159">
        <f>(I41+I42)*'Data - P&amp;L'!$C$9</f>
        <v>47.84</v>
      </c>
      <c r="J487" s="159">
        <f>(J41+J42)*'Data - P&amp;L'!$C$9</f>
        <v>101.66</v>
      </c>
      <c r="K487" s="159">
        <f>(K41+K42)*'Data - P&amp;L'!$C$9</f>
        <v>89.7</v>
      </c>
      <c r="L487" s="159">
        <f>(L41+L42)*'Data - P&amp;L'!$C$9</f>
        <v>95.68</v>
      </c>
      <c r="M487" s="159">
        <f>(M41+M42)*'Data - P&amp;L'!$C$9</f>
        <v>137.54</v>
      </c>
      <c r="N487" s="159">
        <f>(N41+N42)*'Data - P&amp;L'!$C$9</f>
        <v>71.76</v>
      </c>
      <c r="O487" s="159">
        <f>(O41+O42)*'Data - P&amp;L'!$C$9</f>
        <v>113.62</v>
      </c>
      <c r="P487" s="159">
        <f>(P41+P42)*'Data - P&amp;L'!$C$9</f>
        <v>59.8</v>
      </c>
      <c r="Q487" s="159">
        <f>(Q41+Q42)*'Data - P&amp;L'!$C$9</f>
        <v>29.9</v>
      </c>
      <c r="R487" s="159">
        <f>(R41+R42)*'Data - P&amp;L'!$C$9</f>
        <v>41.86</v>
      </c>
      <c r="S487" s="159">
        <f>(S41+S42)*'Data - P&amp;L'!$C$9</f>
        <v>77.74</v>
      </c>
      <c r="T487" s="159">
        <f>(T41+T42)*'Data - P&amp;L'!$C$9</f>
        <v>71.76</v>
      </c>
      <c r="U487" s="159">
        <f>(U41+U42)*'Data - P&amp;L'!$C$9</f>
        <v>107.64</v>
      </c>
      <c r="V487" s="159">
        <f>(V41+V42)*'Data - P&amp;L'!$C$9</f>
        <v>35.88</v>
      </c>
      <c r="W487" s="159">
        <f>(W41+W42)*'Data - P&amp;L'!$C$9</f>
        <v>143.52</v>
      </c>
      <c r="X487" s="159">
        <f>(X41+X42)*'Data - P&amp;L'!$C$9</f>
        <v>269.1</v>
      </c>
      <c r="Y487" s="159">
        <f>(Y41+Y42)*'Data - P&amp;L'!$C$9</f>
        <v>275.08</v>
      </c>
      <c r="Z487" s="159">
        <f>(Z41+Z42)*'Data - P&amp;L'!$C$9</f>
        <v>299</v>
      </c>
      <c r="AA487" s="159">
        <f>(AA41+AA42)*'Data - P&amp;L'!$C$9</f>
        <v>334.88</v>
      </c>
      <c r="AB487" s="159">
        <f>(AB41+AB42)*'Data - P&amp;L'!$C$9</f>
        <v>143.52</v>
      </c>
      <c r="AC487" s="159">
        <f>(AC41+AC42)*'Data - P&amp;L'!$C$9</f>
        <v>95.68</v>
      </c>
      <c r="AD487" s="159">
        <f>(AD41+AD42)*'Data - P&amp;L'!$C$9</f>
        <v>71.76</v>
      </c>
      <c r="AE487" s="159">
        <f>(AE41+AE42)*'Data - P&amp;L'!$C$9</f>
        <v>71.76</v>
      </c>
      <c r="AF487" s="159">
        <f>(AF41+AF42)*'Data - P&amp;L'!$C$9</f>
        <v>35.88</v>
      </c>
      <c r="AG487" s="125">
        <f t="shared" si="136"/>
        <v>3510.26</v>
      </c>
    </row>
    <row r="488">
      <c r="A488" s="254" t="s">
        <v>893</v>
      </c>
      <c r="B488" s="159">
        <f>(B43+B44)*'Data - P&amp;L'!$C$5</f>
        <v>975.57</v>
      </c>
      <c r="C488" s="159">
        <f>(C43+C44)*'Data - P&amp;L'!$C$5</f>
        <v>755.28</v>
      </c>
      <c r="D488" s="159">
        <f>(D43+D44)*'Data - P&amp;L'!$C$5</f>
        <v>597.93</v>
      </c>
      <c r="E488" s="159">
        <f>(E43+E44)*'Data - P&amp;L'!$C$5</f>
        <v>419.6</v>
      </c>
      <c r="F488" s="159">
        <f>(F43+F44)*'Data - P&amp;L'!$C$5</f>
        <v>566.46</v>
      </c>
      <c r="G488" s="159">
        <f>(G43+G44)*'Data - P&amp;L'!$C$5</f>
        <v>461.56</v>
      </c>
      <c r="H488" s="159">
        <f>(H43+H44)*'Data - P&amp;L'!$C$5</f>
        <v>325.19</v>
      </c>
      <c r="I488" s="159">
        <f>(I43+I44)*'Data - P&amp;L'!$C$5</f>
        <v>304.21</v>
      </c>
      <c r="J488" s="159">
        <f>(J43+J44)*'Data - P&amp;L'!$C$5</f>
        <v>493.03</v>
      </c>
      <c r="K488" s="159">
        <f>(K43+K44)*'Data - P&amp;L'!$C$5</f>
        <v>367.15</v>
      </c>
      <c r="L488" s="159">
        <f>(L43+L44)*'Data - P&amp;L'!$C$5</f>
        <v>398.62</v>
      </c>
      <c r="M488" s="159">
        <f>(M43+M44)*'Data - P&amp;L'!$C$5</f>
        <v>534.99</v>
      </c>
      <c r="N488" s="159">
        <f>(N43+N44)*'Data - P&amp;L'!$C$5</f>
        <v>262.25</v>
      </c>
      <c r="O488" s="159">
        <f>(O43+O44)*'Data - P&amp;L'!$C$5</f>
        <v>304.21</v>
      </c>
      <c r="P488" s="159">
        <f>(P43+P44)*'Data - P&amp;L'!$C$5</f>
        <v>167.84</v>
      </c>
      <c r="Q488" s="159">
        <f>(Q43+Q44)*'Data - P&amp;L'!$C$5</f>
        <v>188.82</v>
      </c>
      <c r="R488" s="159">
        <f>(R43+R44)*'Data - P&amp;L'!$C$5</f>
        <v>220.29</v>
      </c>
      <c r="S488" s="159">
        <f>(S43+S44)*'Data - P&amp;L'!$C$5</f>
        <v>241.27</v>
      </c>
      <c r="T488" s="159">
        <f>(T43+T44)*'Data - P&amp;L'!$C$5</f>
        <v>262.25</v>
      </c>
      <c r="U488" s="159">
        <f>(U43+U44)*'Data - P&amp;L'!$C$5</f>
        <v>115.39</v>
      </c>
      <c r="V488" s="159">
        <f>(V43+V44)*'Data - P&amp;L'!$C$5</f>
        <v>167.84</v>
      </c>
      <c r="W488" s="159">
        <f>(W43+W44)*'Data - P&amp;L'!$C$5</f>
        <v>167.84</v>
      </c>
      <c r="X488" s="159">
        <f>(X43+X44)*'Data - P&amp;L'!$C$5</f>
        <v>94.41</v>
      </c>
      <c r="Y488" s="159">
        <f>(Y43+Y44)*'Data - P&amp;L'!$C$5</f>
        <v>146.86</v>
      </c>
      <c r="Z488" s="159">
        <f>(Z43+Z44)*'Data - P&amp;L'!$C$5</f>
        <v>241.27</v>
      </c>
      <c r="AA488" s="159">
        <f>(AA43+AA44)*'Data - P&amp;L'!$C$5</f>
        <v>241.27</v>
      </c>
      <c r="AB488" s="159">
        <f>(AB43+AB44)*'Data - P&amp;L'!$C$5</f>
        <v>220.29</v>
      </c>
      <c r="AC488" s="159">
        <f>(AC43+AC44)*'Data - P&amp;L'!$C$5</f>
        <v>293.72</v>
      </c>
      <c r="AD488" s="159">
        <f>(AD43+AD44)*'Data - P&amp;L'!$C$5</f>
        <v>293.72</v>
      </c>
      <c r="AE488" s="159">
        <f>(AE43+AE44)*'Data - P&amp;L'!$C$5</f>
        <v>209.8</v>
      </c>
      <c r="AF488" s="159">
        <f>(AF43+AF44)*'Data - P&amp;L'!$C$5</f>
        <v>178.33</v>
      </c>
      <c r="AG488" s="125">
        <f t="shared" si="136"/>
        <v>10217.26</v>
      </c>
    </row>
    <row r="489">
      <c r="A489" s="254" t="s">
        <v>894</v>
      </c>
      <c r="B489" s="257">
        <f>(B45+B46)*'Data - P&amp;L'!$C$10</f>
        <v>458.89</v>
      </c>
      <c r="C489" s="257">
        <f>(C45+C46)*'Data - P&amp;L'!$C$10</f>
        <v>336.8</v>
      </c>
      <c r="D489" s="257">
        <f>(D45+D46)*'Data - P&amp;L'!$C$10</f>
        <v>391.53</v>
      </c>
      <c r="E489" s="257">
        <f>(E45+E46)*'Data - P&amp;L'!$C$10</f>
        <v>412.58</v>
      </c>
      <c r="F489" s="257">
        <f>(F45+F46)*'Data - P&amp;L'!$C$10</f>
        <v>471.52</v>
      </c>
      <c r="G489" s="257">
        <f>(G45+G46)*'Data - P&amp;L'!$C$10</f>
        <v>273.65</v>
      </c>
      <c r="H489" s="257">
        <f>(H45+H46)*'Data - P&amp;L'!$C$10</f>
        <v>298.91</v>
      </c>
      <c r="I489" s="257">
        <f>(I45+I46)*'Data - P&amp;L'!$C$10</f>
        <v>328.38</v>
      </c>
      <c r="J489" s="257">
        <f>(J45+J46)*'Data - P&amp;L'!$C$10</f>
        <v>332.59</v>
      </c>
      <c r="K489" s="257">
        <f>(K45+K46)*'Data - P&amp;L'!$C$10</f>
        <v>353.64</v>
      </c>
      <c r="L489" s="257">
        <f>(L45+L46)*'Data - P&amp;L'!$C$10</f>
        <v>256.81</v>
      </c>
      <c r="M489" s="257">
        <f>(M45+M46)*'Data - P&amp;L'!$C$10</f>
        <v>404.16</v>
      </c>
      <c r="N489" s="257">
        <f>(N45+N46)*'Data - P&amp;L'!$C$10</f>
        <v>231.55</v>
      </c>
      <c r="O489" s="257">
        <f>(O45+O46)*'Data - P&amp;L'!$C$10</f>
        <v>256.81</v>
      </c>
      <c r="P489" s="257">
        <f>(P45+P46)*'Data - P&amp;L'!$C$10</f>
        <v>147.35</v>
      </c>
      <c r="Q489" s="257">
        <f>(Q45+Q46)*'Data - P&amp;L'!$C$10</f>
        <v>185.24</v>
      </c>
      <c r="R489" s="257">
        <f>(R45+R46)*'Data - P&amp;L'!$C$10</f>
        <v>155.77</v>
      </c>
      <c r="S489" s="257">
        <f>(S45+S46)*'Data - P&amp;L'!$C$10</f>
        <v>256.81</v>
      </c>
      <c r="T489" s="257">
        <f>(T45+T46)*'Data - P&amp;L'!$C$10</f>
        <v>277.86</v>
      </c>
      <c r="U489" s="257">
        <f>(U45+U46)*'Data - P&amp;L'!$C$10</f>
        <v>231.55</v>
      </c>
      <c r="V489" s="257">
        <f>(V45+V46)*'Data - P&amp;L'!$C$10</f>
        <v>181.03</v>
      </c>
      <c r="W489" s="257">
        <f>(W45+W46)*'Data - P&amp;L'!$C$10</f>
        <v>269.44</v>
      </c>
      <c r="X489" s="257">
        <f>(X45+X46)*'Data - P&amp;L'!$C$10</f>
        <v>341.01</v>
      </c>
      <c r="Y489" s="257">
        <f>(Y45+Y46)*'Data - P&amp;L'!$C$10</f>
        <v>357.85</v>
      </c>
      <c r="Z489" s="257">
        <f>(Z45+Z46)*'Data - P&amp;L'!$C$10</f>
        <v>433.63</v>
      </c>
      <c r="AA489" s="257">
        <f>(AA45+AA46)*'Data - P&amp;L'!$C$10</f>
        <v>526.25</v>
      </c>
      <c r="AB489" s="257">
        <f>(AB45+AB46)*'Data - P&amp;L'!$C$10</f>
        <v>269.44</v>
      </c>
      <c r="AC489" s="257">
        <f>(AC45+AC46)*'Data - P&amp;L'!$C$10</f>
        <v>206.29</v>
      </c>
      <c r="AD489" s="257">
        <f>(AD45+AD46)*'Data - P&amp;L'!$C$10</f>
        <v>248.39</v>
      </c>
      <c r="AE489" s="257">
        <f>(AE45+AE46)*'Data - P&amp;L'!$C$10</f>
        <v>185.24</v>
      </c>
      <c r="AF489" s="257">
        <f>(AF45+AF46)*'Data - P&amp;L'!$C$10</f>
        <v>181.03</v>
      </c>
      <c r="AG489" s="125">
        <f t="shared" si="136"/>
        <v>9262</v>
      </c>
    </row>
    <row r="490">
      <c r="A490" s="254" t="s">
        <v>548</v>
      </c>
      <c r="B490" s="257">
        <f>B47*'Data - P&amp;L'!$C$17</f>
        <v>41.19</v>
      </c>
      <c r="C490" s="257">
        <f>C47*'Data - P&amp;L'!$C$17</f>
        <v>13.73</v>
      </c>
      <c r="D490" s="257">
        <f>D47*'Data - P&amp;L'!$C$17</f>
        <v>13.73</v>
      </c>
      <c r="E490" s="257">
        <f>E47*'Data - P&amp;L'!$C$17</f>
        <v>27.46</v>
      </c>
      <c r="F490" s="257">
        <f>F47*'Data - P&amp;L'!$C$17</f>
        <v>0</v>
      </c>
      <c r="G490" s="257">
        <f>G47*'Data - P&amp;L'!$C$17</f>
        <v>13.73</v>
      </c>
      <c r="H490" s="257">
        <f>H47*'Data - P&amp;L'!$C$17</f>
        <v>0</v>
      </c>
      <c r="I490" s="257">
        <f>I47*'Data - P&amp;L'!$C$17</f>
        <v>13.73</v>
      </c>
      <c r="J490" s="257">
        <f>J47*'Data - P&amp;L'!$C$17</f>
        <v>13.73</v>
      </c>
      <c r="K490" s="257">
        <f>K47*'Data - P&amp;L'!$C$17</f>
        <v>0</v>
      </c>
      <c r="L490" s="257">
        <f>L47*'Data - P&amp;L'!$C$17</f>
        <v>13.73</v>
      </c>
      <c r="M490" s="257">
        <f>M47*'Data - P&amp;L'!$C$17</f>
        <v>27.46</v>
      </c>
      <c r="N490" s="257">
        <f>N47*'Data - P&amp;L'!$C$17</f>
        <v>13.73</v>
      </c>
      <c r="O490" s="257">
        <f>O47*'Data - P&amp;L'!$C$17</f>
        <v>13.73</v>
      </c>
      <c r="P490" s="257">
        <f>P47*'Data - P&amp;L'!$C$17</f>
        <v>0</v>
      </c>
      <c r="Q490" s="257">
        <f>Q47*'Data - P&amp;L'!$C$17</f>
        <v>0</v>
      </c>
      <c r="R490" s="257">
        <f>R47*'Data - P&amp;L'!$C$17</f>
        <v>13.73</v>
      </c>
      <c r="S490" s="257">
        <f>S47*'Data - P&amp;L'!$C$17</f>
        <v>0</v>
      </c>
      <c r="T490" s="257">
        <f>T47*'Data - P&amp;L'!$C$17</f>
        <v>13.73</v>
      </c>
      <c r="U490" s="257">
        <f>U47*'Data - P&amp;L'!$C$17</f>
        <v>0</v>
      </c>
      <c r="V490" s="257">
        <f>V47*'Data - P&amp;L'!$C$17</f>
        <v>0</v>
      </c>
      <c r="W490" s="257">
        <f>W47*'Data - P&amp;L'!$C$17</f>
        <v>0</v>
      </c>
      <c r="X490" s="257">
        <f>X47*'Data - P&amp;L'!$C$17</f>
        <v>27.46</v>
      </c>
      <c r="Y490" s="257">
        <f>Y47*'Data - P&amp;L'!$C$17</f>
        <v>0</v>
      </c>
      <c r="Z490" s="257">
        <f>Z47*'Data - P&amp;L'!$C$17</f>
        <v>0</v>
      </c>
      <c r="AA490" s="257">
        <f>AA47*'Data - P&amp;L'!$C$17</f>
        <v>0</v>
      </c>
      <c r="AB490" s="257">
        <f>AB47*'Data - P&amp;L'!$C$17</f>
        <v>13.73</v>
      </c>
      <c r="AC490" s="257">
        <f>AC47*'Data - P&amp;L'!$C$17</f>
        <v>13.73</v>
      </c>
      <c r="AD490" s="257">
        <f>AD47*'Data - P&amp;L'!$C$17</f>
        <v>0</v>
      </c>
      <c r="AE490" s="257">
        <f>AE47*'Data - P&amp;L'!$C$17</f>
        <v>13.73</v>
      </c>
      <c r="AF490" s="257">
        <f>AF47*'Data - P&amp;L'!$C$17</f>
        <v>0</v>
      </c>
      <c r="AG490" s="125">
        <f t="shared" si="136"/>
        <v>302.06</v>
      </c>
    </row>
    <row r="491">
      <c r="A491" s="254" t="s">
        <v>549</v>
      </c>
      <c r="B491" s="257">
        <f>B48*'Data - P&amp;L'!$C$18</f>
        <v>0</v>
      </c>
      <c r="C491" s="257">
        <f>C48*'Data - P&amp;L'!$C$18</f>
        <v>0</v>
      </c>
      <c r="D491" s="257">
        <f>D48*'Data - P&amp;L'!$C$18</f>
        <v>0</v>
      </c>
      <c r="E491" s="257">
        <f>E48*'Data - P&amp;L'!$C$18</f>
        <v>0</v>
      </c>
      <c r="F491" s="257">
        <f>F48*'Data - P&amp;L'!$C$18</f>
        <v>0</v>
      </c>
      <c r="G491" s="257">
        <f>G48*'Data - P&amp;L'!$C$18</f>
        <v>0</v>
      </c>
      <c r="H491" s="257">
        <f>H48*'Data - P&amp;L'!$C$18</f>
        <v>0</v>
      </c>
      <c r="I491" s="257">
        <f>I48*'Data - P&amp;L'!$C$18</f>
        <v>0</v>
      </c>
      <c r="J491" s="257">
        <f>J48*'Data - P&amp;L'!$C$18</f>
        <v>0</v>
      </c>
      <c r="K491" s="257">
        <f>K48*'Data - P&amp;L'!$C$18</f>
        <v>0</v>
      </c>
      <c r="L491" s="257">
        <f>L48*'Data - P&amp;L'!$C$18</f>
        <v>0</v>
      </c>
      <c r="M491" s="257">
        <f>M48*'Data - P&amp;L'!$C$18</f>
        <v>0</v>
      </c>
      <c r="N491" s="257">
        <f>N48*'Data - P&amp;L'!$C$18</f>
        <v>0</v>
      </c>
      <c r="O491" s="257">
        <f>O48*'Data - P&amp;L'!$C$18</f>
        <v>0</v>
      </c>
      <c r="P491" s="257">
        <f>P48*'Data - P&amp;L'!$C$18</f>
        <v>0</v>
      </c>
      <c r="Q491" s="257">
        <f>Q48*'Data - P&amp;L'!$C$18</f>
        <v>0</v>
      </c>
      <c r="R491" s="257">
        <f>R48*'Data - P&amp;L'!$C$18</f>
        <v>0</v>
      </c>
      <c r="S491" s="257">
        <f>S48*'Data - P&amp;L'!$C$18</f>
        <v>0</v>
      </c>
      <c r="T491" s="257">
        <f>T48*'Data - P&amp;L'!$C$18</f>
        <v>0</v>
      </c>
      <c r="U491" s="257">
        <f>U48*'Data - P&amp;L'!$C$18</f>
        <v>0</v>
      </c>
      <c r="V491" s="257">
        <f>V48*'Data - P&amp;L'!$C$18</f>
        <v>0</v>
      </c>
      <c r="W491" s="257">
        <f>W48*'Data - P&amp;L'!$C$18</f>
        <v>0</v>
      </c>
      <c r="X491" s="257">
        <f>X48*'Data - P&amp;L'!$C$18</f>
        <v>0</v>
      </c>
      <c r="Y491" s="257">
        <f>Y48*'Data - P&amp;L'!$C$18</f>
        <v>0</v>
      </c>
      <c r="Z491" s="257">
        <f>Z48*'Data - P&amp;L'!$C$18</f>
        <v>0</v>
      </c>
      <c r="AA491" s="257">
        <f>AA48*'Data - P&amp;L'!$C$18</f>
        <v>0</v>
      </c>
      <c r="AB491" s="257">
        <f>AB48*'Data - P&amp;L'!$C$18</f>
        <v>0</v>
      </c>
      <c r="AC491" s="257">
        <f>AC48*'Data - P&amp;L'!$C$18</f>
        <v>0</v>
      </c>
      <c r="AD491" s="257">
        <f>AD48*'Data - P&amp;L'!$C$18</f>
        <v>0</v>
      </c>
      <c r="AE491" s="257">
        <f>AE48*'Data - P&amp;L'!$C$18</f>
        <v>0</v>
      </c>
      <c r="AF491" s="257">
        <f>AF48*'Data - P&amp;L'!$C$18</f>
        <v>0</v>
      </c>
      <c r="AG491" s="125">
        <f t="shared" si="136"/>
        <v>0</v>
      </c>
    </row>
    <row r="492">
      <c r="A492" s="254" t="s">
        <v>895</v>
      </c>
      <c r="B492" s="257">
        <f>B63*'Data - P&amp;L'!$C$11</f>
        <v>0</v>
      </c>
      <c r="C492" s="257">
        <f>C63*'Data - P&amp;L'!$C$11</f>
        <v>0</v>
      </c>
      <c r="D492" s="257">
        <f>D63*'Data - P&amp;L'!$C$11</f>
        <v>0</v>
      </c>
      <c r="E492" s="257">
        <f>E63*'Data - P&amp;L'!$C$11</f>
        <v>0</v>
      </c>
      <c r="F492" s="257">
        <f>F63*'Data - P&amp;L'!$C$11</f>
        <v>0</v>
      </c>
      <c r="G492" s="257">
        <f>G63*'Data - P&amp;L'!$C$11</f>
        <v>0</v>
      </c>
      <c r="H492" s="257">
        <f>H63*'Data - P&amp;L'!$C$11</f>
        <v>0</v>
      </c>
      <c r="I492" s="257">
        <f>I63*'Data - P&amp;L'!$C$11</f>
        <v>0</v>
      </c>
      <c r="J492" s="257">
        <f>J63*'Data - P&amp;L'!$C$11</f>
        <v>0</v>
      </c>
      <c r="K492" s="257">
        <f>K63*'Data - P&amp;L'!$C$11</f>
        <v>3.94</v>
      </c>
      <c r="L492" s="257">
        <f>L63*'Data - P&amp;L'!$C$11</f>
        <v>0</v>
      </c>
      <c r="M492" s="257">
        <f>M63*'Data - P&amp;L'!$C$11</f>
        <v>0</v>
      </c>
      <c r="N492" s="257">
        <f>N63*'Data - P&amp;L'!$C$11</f>
        <v>3.94</v>
      </c>
      <c r="O492" s="257">
        <f>O63*'Data - P&amp;L'!$C$11</f>
        <v>0</v>
      </c>
      <c r="P492" s="257">
        <f>P63*'Data - P&amp;L'!$C$11</f>
        <v>0</v>
      </c>
      <c r="Q492" s="257">
        <f>Q63*'Data - P&amp;L'!$C$11</f>
        <v>0</v>
      </c>
      <c r="R492" s="257">
        <f>R63*'Data - P&amp;L'!$C$11</f>
        <v>0</v>
      </c>
      <c r="S492" s="257">
        <f>S63*'Data - P&amp;L'!$C$11</f>
        <v>3.94</v>
      </c>
      <c r="T492" s="257">
        <f>T63*'Data - P&amp;L'!$C$11</f>
        <v>11.82</v>
      </c>
      <c r="U492" s="257">
        <f>U63*'Data - P&amp;L'!$C$11</f>
        <v>0</v>
      </c>
      <c r="V492" s="257">
        <f>V63*'Data - P&amp;L'!$C$11</f>
        <v>0</v>
      </c>
      <c r="W492" s="257">
        <f>W63*'Data - P&amp;L'!$C$11</f>
        <v>0</v>
      </c>
      <c r="X492" s="257">
        <f>X63*'Data - P&amp;L'!$C$11</f>
        <v>3.94</v>
      </c>
      <c r="Y492" s="257">
        <f>Y63*'Data - P&amp;L'!$C$11</f>
        <v>3.94</v>
      </c>
      <c r="Z492" s="257">
        <f>Z63*'Data - P&amp;L'!$C$11</f>
        <v>0</v>
      </c>
      <c r="AA492" s="257">
        <f>AA63*'Data - P&amp;L'!$C$11</f>
        <v>0</v>
      </c>
      <c r="AB492" s="257">
        <f>AB63*'Data - P&amp;L'!$C$11</f>
        <v>0</v>
      </c>
      <c r="AC492" s="257">
        <f>AC63*'Data - P&amp;L'!$C$11</f>
        <v>0</v>
      </c>
      <c r="AD492" s="257">
        <f>AD63*'Data - P&amp;L'!$C$11</f>
        <v>0</v>
      </c>
      <c r="AE492" s="257">
        <f>AE63*'Data - P&amp;L'!$C$11</f>
        <v>0</v>
      </c>
      <c r="AF492" s="257">
        <f>AF63*'Data - P&amp;L'!$C$11</f>
        <v>0</v>
      </c>
      <c r="AG492" s="125">
        <f t="shared" si="136"/>
        <v>31.52</v>
      </c>
    </row>
    <row r="493">
      <c r="A493" s="258" t="s">
        <v>551</v>
      </c>
      <c r="B493" s="259"/>
      <c r="C493" s="259"/>
      <c r="D493" s="259"/>
      <c r="E493" s="259"/>
      <c r="F493" s="259"/>
      <c r="G493" s="259"/>
      <c r="H493" s="259"/>
      <c r="I493" s="259"/>
      <c r="J493" s="259"/>
      <c r="K493" s="259"/>
      <c r="L493" s="259"/>
      <c r="M493" s="259"/>
      <c r="N493" s="259"/>
      <c r="O493" s="259"/>
      <c r="P493" s="259"/>
      <c r="Q493" s="259"/>
      <c r="R493" s="259"/>
      <c r="S493" s="259"/>
      <c r="T493" s="259"/>
      <c r="U493" s="259"/>
      <c r="V493" s="259"/>
      <c r="W493" s="259"/>
      <c r="X493" s="259"/>
      <c r="Y493" s="259"/>
      <c r="Z493" s="259"/>
      <c r="AA493" s="259"/>
      <c r="AB493" s="259"/>
      <c r="AC493" s="259"/>
      <c r="AD493" s="259"/>
      <c r="AE493" s="259"/>
      <c r="AF493" s="259"/>
      <c r="AG493" s="125">
        <f t="shared" si="136"/>
        <v>0</v>
      </c>
    </row>
    <row r="494">
      <c r="A494" s="254" t="s">
        <v>896</v>
      </c>
      <c r="B494" s="159">
        <f>(B22*'Data - P&amp;L'!$L$12*'Data - P&amp;L'!$L$3)+(B22*'Data - P&amp;L'!$L$13*'Data - P&amp;L'!$L$14)</f>
        <v>4035.374539</v>
      </c>
      <c r="C494" s="159">
        <f>(C22*'Data - P&amp;L'!$L$12*'Data - P&amp;L'!$L$3)+(C22*'Data - P&amp;L'!$L$13*'Data - P&amp;L'!$L$14)</f>
        <v>4452.847948</v>
      </c>
      <c r="D494" s="159">
        <f>(D22*'Data - P&amp;L'!$L$12*'Data - P&amp;L'!$L$3)+(D22*'Data - P&amp;L'!$L$13*'Data - P&amp;L'!$L$14)</f>
        <v>4466.319252</v>
      </c>
      <c r="E494" s="159">
        <f>(E22*'Data - P&amp;L'!$L$12*'Data - P&amp;L'!$L$3)+(E22*'Data - P&amp;L'!$L$13*'Data - P&amp;L'!$L$14)</f>
        <v>2961.32152</v>
      </c>
      <c r="F494" s="159">
        <f>(F22*'Data - P&amp;L'!$L$12*'Data - P&amp;L'!$L$3)+(F22*'Data - P&amp;L'!$L$13*'Data - P&amp;L'!$L$14)</f>
        <v>3040.743087</v>
      </c>
      <c r="G494" s="159">
        <f>(G22*'Data - P&amp;L'!$L$12*'Data - P&amp;L'!$L$3)+(G22*'Data - P&amp;L'!$L$13*'Data - P&amp;L'!$L$14)</f>
        <v>2572.616505</v>
      </c>
      <c r="H494" s="159">
        <f>(H22*'Data - P&amp;L'!$L$12*'Data - P&amp;L'!$L$3)+(H22*'Data - P&amp;L'!$L$13*'Data - P&amp;L'!$L$14)</f>
        <v>2589.602075</v>
      </c>
      <c r="I494" s="159">
        <f>(I22*'Data - P&amp;L'!$L$12*'Data - P&amp;L'!$L$3)+(I22*'Data - P&amp;L'!$L$13*'Data - P&amp;L'!$L$14)</f>
        <v>2508.213152</v>
      </c>
      <c r="J494" s="159">
        <f>(J22*'Data - P&amp;L'!$L$12*'Data - P&amp;L'!$L$3)+(J22*'Data - P&amp;L'!$L$13*'Data - P&amp;L'!$L$14)</f>
        <v>2535.655057</v>
      </c>
      <c r="K494" s="159">
        <f>(K22*'Data - P&amp;L'!$L$12*'Data - P&amp;L'!$L$3)+(K22*'Data - P&amp;L'!$L$13*'Data - P&amp;L'!$L$14)</f>
        <v>2107.008333</v>
      </c>
      <c r="L494" s="159">
        <f>(L22*'Data - P&amp;L'!$L$12*'Data - P&amp;L'!$L$3)+(L22*'Data - P&amp;L'!$L$13*'Data - P&amp;L'!$L$14)</f>
        <v>2257.790544</v>
      </c>
      <c r="M494" s="159">
        <f>(M22*'Data - P&amp;L'!$L$12*'Data - P&amp;L'!$L$3)+(M22*'Data - P&amp;L'!$L$13*'Data - P&amp;L'!$L$14)</f>
        <v>2453.985431</v>
      </c>
      <c r="N494" s="159">
        <f>(N22*'Data - P&amp;L'!$L$12*'Data - P&amp;L'!$L$3)+(N22*'Data - P&amp;L'!$L$13*'Data - P&amp;L'!$L$14)</f>
        <v>2228.166341</v>
      </c>
      <c r="O494" s="159">
        <f>(O22*'Data - P&amp;L'!$L$12*'Data - P&amp;L'!$L$3)+(O22*'Data - P&amp;L'!$L$13*'Data - P&amp;L'!$L$14)</f>
        <v>2609.195868</v>
      </c>
      <c r="P494" s="159">
        <f>(P22*'Data - P&amp;L'!$L$12*'Data - P&amp;L'!$L$3)+(P22*'Data - P&amp;L'!$L$13*'Data - P&amp;L'!$L$14)</f>
        <v>2069.17768</v>
      </c>
      <c r="Q494" s="159">
        <f>(Q22*'Data - P&amp;L'!$L$12*'Data - P&amp;L'!$L$3)+(Q22*'Data - P&amp;L'!$L$13*'Data - P&amp;L'!$L$14)</f>
        <v>1895.53919</v>
      </c>
      <c r="R494" s="159">
        <f>(R22*'Data - P&amp;L'!$L$12*'Data - P&amp;L'!$L$3)+(R22*'Data - P&amp;L'!$L$13*'Data - P&amp;L'!$L$14)</f>
        <v>1869.831432</v>
      </c>
      <c r="S494" s="159">
        <f>(S22*'Data - P&amp;L'!$L$12*'Data - P&amp;L'!$L$3)+(S22*'Data - P&amp;L'!$L$13*'Data - P&amp;L'!$L$14)</f>
        <v>1971.473586</v>
      </c>
      <c r="T494" s="159">
        <f>(T22*'Data - P&amp;L'!$L$12*'Data - P&amp;L'!$L$3)+(T22*'Data - P&amp;L'!$L$13*'Data - P&amp;L'!$L$14)</f>
        <v>2104.510321</v>
      </c>
      <c r="U494" s="159">
        <f>(U22*'Data - P&amp;L'!$L$12*'Data - P&amp;L'!$L$3)+(U22*'Data - P&amp;L'!$L$13*'Data - P&amp;L'!$L$14)</f>
        <v>1614.621957</v>
      </c>
      <c r="V494" s="159">
        <f>(V22*'Data - P&amp;L'!$L$12*'Data - P&amp;L'!$L$3)+(V22*'Data - P&amp;L'!$L$13*'Data - P&amp;L'!$L$14)</f>
        <v>1300.125411</v>
      </c>
      <c r="W494" s="159">
        <f>(W22*'Data - P&amp;L'!$L$12*'Data - P&amp;L'!$L$3)+(W22*'Data - P&amp;L'!$L$13*'Data - P&amp;L'!$L$14)</f>
        <v>1174.867679</v>
      </c>
      <c r="X494" s="159">
        <f>(X22*'Data - P&amp;L'!$L$12*'Data - P&amp;L'!$L$3)+(X22*'Data - P&amp;L'!$L$13*'Data - P&amp;L'!$L$14)</f>
        <v>1426.296189</v>
      </c>
      <c r="Y494" s="159">
        <f>(Y22*'Data - P&amp;L'!$L$12*'Data - P&amp;L'!$L$3)+(Y22*'Data - P&amp;L'!$L$13*'Data - P&amp;L'!$L$14)</f>
        <v>1423.192321</v>
      </c>
      <c r="Z494" s="159">
        <f>(Z22*'Data - P&amp;L'!$L$12*'Data - P&amp;L'!$L$3)+(Z22*'Data - P&amp;L'!$L$13*'Data - P&amp;L'!$L$14)</f>
        <v>1574.350224</v>
      </c>
      <c r="AA494" s="159">
        <f>(AA22*'Data - P&amp;L'!$L$12*'Data - P&amp;L'!$L$3)+(AA22*'Data - P&amp;L'!$L$13*'Data - P&amp;L'!$L$14)</f>
        <v>1610.895793</v>
      </c>
      <c r="AB494" s="159">
        <f>(AB22*'Data - P&amp;L'!$L$12*'Data - P&amp;L'!$L$3)+(AB22*'Data - P&amp;L'!$L$13*'Data - P&amp;L'!$L$14)</f>
        <v>1237.275058</v>
      </c>
      <c r="AC494" s="159">
        <f>(AC22*'Data - P&amp;L'!$L$12*'Data - P&amp;L'!$L$3)+(AC22*'Data - P&amp;L'!$L$13*'Data - P&amp;L'!$L$14)</f>
        <v>1392.688867</v>
      </c>
      <c r="AD494" s="159">
        <f>(AD22*'Data - P&amp;L'!$L$12*'Data - P&amp;L'!$L$3)+(AD22*'Data - P&amp;L'!$L$13*'Data - P&amp;L'!$L$14)</f>
        <v>1215.15433</v>
      </c>
      <c r="AE494" s="159">
        <f>(AE22*'Data - P&amp;L'!$L$12*'Data - P&amp;L'!$L$3)+(AE22*'Data - P&amp;L'!$L$13*'Data - P&amp;L'!$L$14)</f>
        <v>1308.287107</v>
      </c>
      <c r="AF494" s="159">
        <f>(AF22*'Data - P&amp;L'!$L$12*'Data - P&amp;L'!$L$3)+(AF22*'Data - P&amp;L'!$L$13*'Data - P&amp;L'!$L$14)</f>
        <v>1182.471013</v>
      </c>
      <c r="AG494" s="256">
        <f t="shared" si="136"/>
        <v>67189.59781</v>
      </c>
    </row>
    <row r="495">
      <c r="A495" s="260" t="s">
        <v>897</v>
      </c>
      <c r="B495" s="261">
        <f>(B12*'Data - P&amp;L'!$L$12*'Data - P&amp;L'!$I$10)+(B12*'Data - P&amp;L'!$L$13*'Data - P&amp;L'!$L$15)</f>
        <v>413.7</v>
      </c>
      <c r="C495" s="261">
        <f>(C12*'Data - P&amp;L'!$L$12*'Data - P&amp;L'!$I$10)+(C12*'Data - P&amp;L'!$L$13*'Data - P&amp;L'!$L$15)</f>
        <v>464.1</v>
      </c>
      <c r="D495" s="261">
        <f>(D12*'Data - P&amp;L'!$L$12*'Data - P&amp;L'!$I$10)+(D12*'Data - P&amp;L'!$L$13*'Data - P&amp;L'!$L$15)</f>
        <v>461.4</v>
      </c>
      <c r="E495" s="261">
        <f>(E12*'Data - P&amp;L'!$L$12*'Data - P&amp;L'!$I$10)+(E12*'Data - P&amp;L'!$L$13*'Data - P&amp;L'!$L$15)</f>
        <v>285.9</v>
      </c>
      <c r="F495" s="261">
        <f>(F12*'Data - P&amp;L'!$L$12*'Data - P&amp;L'!$I$10)+(F12*'Data - P&amp;L'!$L$13*'Data - P&amp;L'!$L$15)</f>
        <v>301.5</v>
      </c>
      <c r="G495" s="261">
        <f>(G12*'Data - P&amp;L'!$L$12*'Data - P&amp;L'!$I$10)+(G12*'Data - P&amp;L'!$L$13*'Data - P&amp;L'!$L$15)</f>
        <v>247.5</v>
      </c>
      <c r="H495" s="261">
        <f>(H12*'Data - P&amp;L'!$L$12*'Data - P&amp;L'!$I$10)+(H12*'Data - P&amp;L'!$L$13*'Data - P&amp;L'!$L$15)</f>
        <v>246</v>
      </c>
      <c r="I495" s="261">
        <f>(I12*'Data - P&amp;L'!$L$12*'Data - P&amp;L'!$I$10)+(I12*'Data - P&amp;L'!$L$13*'Data - P&amp;L'!$L$15)</f>
        <v>229.8</v>
      </c>
      <c r="J495" s="261">
        <f>(J12*'Data - P&amp;L'!$L$12*'Data - P&amp;L'!$I$10)+(J12*'Data - P&amp;L'!$L$13*'Data - P&amp;L'!$L$15)</f>
        <v>237.6</v>
      </c>
      <c r="K495" s="261">
        <f>(K12*'Data - P&amp;L'!$L$12*'Data - P&amp;L'!$I$10)+(K12*'Data - P&amp;L'!$L$13*'Data - P&amp;L'!$L$15)</f>
        <v>202.5</v>
      </c>
      <c r="L495" s="261">
        <f>(L12*'Data - P&amp;L'!$L$12*'Data - P&amp;L'!$I$10)+(L12*'Data - P&amp;L'!$L$13*'Data - P&amp;L'!$L$15)</f>
        <v>176.4</v>
      </c>
      <c r="M495" s="261">
        <f>(M12*'Data - P&amp;L'!$L$12*'Data - P&amp;L'!$I$10)+(M12*'Data - P&amp;L'!$L$13*'Data - P&amp;L'!$L$15)</f>
        <v>210.3</v>
      </c>
      <c r="N495" s="261">
        <f>(N12*'Data - P&amp;L'!$L$12*'Data - P&amp;L'!$I$10)+(N12*'Data - P&amp;L'!$L$13*'Data - P&amp;L'!$L$15)</f>
        <v>208.5</v>
      </c>
      <c r="O495" s="261">
        <f>(O12*'Data - P&amp;L'!$L$12*'Data - P&amp;L'!$I$10)+(O12*'Data - P&amp;L'!$L$13*'Data - P&amp;L'!$L$15)</f>
        <v>245.4</v>
      </c>
      <c r="P495" s="261">
        <f>(P12*'Data - P&amp;L'!$L$12*'Data - P&amp;L'!$I$10)+(P12*'Data - P&amp;L'!$L$13*'Data - P&amp;L'!$L$15)</f>
        <v>195.6</v>
      </c>
      <c r="Q495" s="261">
        <f>(Q12*'Data - P&amp;L'!$L$12*'Data - P&amp;L'!$I$10)+(Q12*'Data - P&amp;L'!$L$13*'Data - P&amp;L'!$L$15)</f>
        <v>186</v>
      </c>
      <c r="R495" s="261">
        <f>(R12*'Data - P&amp;L'!$L$12*'Data - P&amp;L'!$I$10)+(R12*'Data - P&amp;L'!$L$13*'Data - P&amp;L'!$L$15)</f>
        <v>169.5</v>
      </c>
      <c r="S495" s="261">
        <f>(S12*'Data - P&amp;L'!$L$12*'Data - P&amp;L'!$I$10)+(S12*'Data - P&amp;L'!$L$13*'Data - P&amp;L'!$L$15)</f>
        <v>161.1</v>
      </c>
      <c r="T495" s="261">
        <f>(T12*'Data - P&amp;L'!$L$12*'Data - P&amp;L'!$I$10)+(T12*'Data - P&amp;L'!$L$13*'Data - P&amp;L'!$L$15)</f>
        <v>178.5</v>
      </c>
      <c r="U495" s="261">
        <f>(U12*'Data - P&amp;L'!$L$12*'Data - P&amp;L'!$I$10)+(U12*'Data - P&amp;L'!$L$13*'Data - P&amp;L'!$L$15)</f>
        <v>131.1</v>
      </c>
      <c r="V495" s="261">
        <f>(V12*'Data - P&amp;L'!$L$12*'Data - P&amp;L'!$I$10)+(V12*'Data - P&amp;L'!$L$13*'Data - P&amp;L'!$L$15)</f>
        <v>91.2</v>
      </c>
      <c r="W495" s="261">
        <f>(W12*'Data - P&amp;L'!$L$12*'Data - P&amp;L'!$I$10)+(W12*'Data - P&amp;L'!$L$13*'Data - P&amp;L'!$L$15)</f>
        <v>75</v>
      </c>
      <c r="X495" s="261">
        <f>(X12*'Data - P&amp;L'!$L$12*'Data - P&amp;L'!$I$10)+(X12*'Data - P&amp;L'!$L$13*'Data - P&amp;L'!$L$15)</f>
        <v>77.1</v>
      </c>
      <c r="Y495" s="261">
        <f>(Y12*'Data - P&amp;L'!$L$12*'Data - P&amp;L'!$I$10)+(Y12*'Data - P&amp;L'!$L$13*'Data - P&amp;L'!$L$15)</f>
        <v>79.8</v>
      </c>
      <c r="Z495" s="261">
        <f>(Z12*'Data - P&amp;L'!$L$12*'Data - P&amp;L'!$I$10)+(Z12*'Data - P&amp;L'!$L$13*'Data - P&amp;L'!$L$15)</f>
        <v>103.2</v>
      </c>
      <c r="AA495" s="261">
        <f>(AA12*'Data - P&amp;L'!$L$12*'Data - P&amp;L'!$I$10)+(AA12*'Data - P&amp;L'!$L$13*'Data - P&amp;L'!$L$15)</f>
        <v>90</v>
      </c>
      <c r="AB495" s="261">
        <f>(AB12*'Data - P&amp;L'!$L$12*'Data - P&amp;L'!$I$10)+(AB12*'Data - P&amp;L'!$L$13*'Data - P&amp;L'!$L$15)</f>
        <v>69.3</v>
      </c>
      <c r="AC495" s="261">
        <f>(AC12*'Data - P&amp;L'!$L$12*'Data - P&amp;L'!$I$10)+(AC12*'Data - P&amp;L'!$L$13*'Data - P&amp;L'!$L$15)</f>
        <v>72</v>
      </c>
      <c r="AD495" s="261">
        <f>(AD12*'Data - P&amp;L'!$L$12*'Data - P&amp;L'!$I$10)+(AD12*'Data - P&amp;L'!$L$13*'Data - P&amp;L'!$L$15)</f>
        <v>63.9</v>
      </c>
      <c r="AE495" s="261">
        <f>(AE12*'Data - P&amp;L'!$L$12*'Data - P&amp;L'!$I$10)+(AE12*'Data - P&amp;L'!$L$13*'Data - P&amp;L'!$L$15)</f>
        <v>65.1</v>
      </c>
      <c r="AF495" s="261">
        <f>(AF12*'Data - P&amp;L'!$L$12*'Data - P&amp;L'!$I$10)+(AF12*'Data - P&amp;L'!$L$13*'Data - P&amp;L'!$L$15)</f>
        <v>60.9</v>
      </c>
      <c r="AG495" s="262">
        <f t="shared" si="136"/>
        <v>5799.9</v>
      </c>
    </row>
    <row r="496">
      <c r="A496" s="263" t="s">
        <v>898</v>
      </c>
      <c r="B496" s="159">
        <f>((SUM(B161:B170))*'Data - P&amp;L'!$C$38)</f>
        <v>668.64</v>
      </c>
      <c r="C496" s="159">
        <f>((SUM(C161:C170))*'Data - P&amp;L'!$C$38)</f>
        <v>620.88</v>
      </c>
      <c r="D496" s="159">
        <f>((SUM(D161:D170))*'Data - P&amp;L'!$C$38)</f>
        <v>620.88</v>
      </c>
      <c r="E496" s="159">
        <f>((SUM(E161:E170))*'Data - P&amp;L'!$C$38)</f>
        <v>764.16</v>
      </c>
      <c r="F496" s="159">
        <f>((SUM(F161:F170))*'Data - P&amp;L'!$C$38)</f>
        <v>799.98</v>
      </c>
      <c r="G496" s="159">
        <f>((SUM(G161:G170))*'Data - P&amp;L'!$C$38)</f>
        <v>632.82</v>
      </c>
      <c r="H496" s="159">
        <f>((SUM(H161:H170))*'Data - P&amp;L'!$C$38)</f>
        <v>716.4</v>
      </c>
      <c r="I496" s="159">
        <f>((SUM(I161:I170))*'Data - P&amp;L'!$C$38)</f>
        <v>799.98</v>
      </c>
      <c r="J496" s="159">
        <f>((SUM(J161:J170))*'Data - P&amp;L'!$C$38)</f>
        <v>740.28</v>
      </c>
      <c r="K496" s="159">
        <f>((SUM(K161:K170))*'Data - P&amp;L'!$C$38)</f>
        <v>704.46</v>
      </c>
      <c r="L496" s="159">
        <f>((SUM(L161:L170))*'Data - P&amp;L'!$C$38)</f>
        <v>1110.42</v>
      </c>
      <c r="M496" s="159">
        <f>((SUM(M161:M170))*'Data - P&amp;L'!$C$38)</f>
        <v>931.32</v>
      </c>
      <c r="N496" s="159">
        <f>((SUM(N161:N170))*'Data - P&amp;L'!$C$38)</f>
        <v>585.06</v>
      </c>
      <c r="O496" s="159">
        <f>((SUM(O161:O170))*'Data - P&amp;L'!$C$38)</f>
        <v>704.46</v>
      </c>
      <c r="P496" s="159">
        <f>((SUM(P161:P170))*'Data - P&amp;L'!$C$38)</f>
        <v>525.36</v>
      </c>
      <c r="Q496" s="159">
        <f>((SUM(Q161:Q170))*'Data - P&amp;L'!$C$38)</f>
        <v>417.9</v>
      </c>
      <c r="R496" s="159">
        <f>((SUM(R161:R170))*'Data - P&amp;L'!$C$38)</f>
        <v>656.7</v>
      </c>
      <c r="S496" s="159">
        <f>((SUM(S161:S170))*'Data - P&amp;L'!$C$38)</f>
        <v>955.2</v>
      </c>
      <c r="T496" s="159">
        <f>((SUM(T161:T170))*'Data - P&amp;L'!$C$38)</f>
        <v>859.68</v>
      </c>
      <c r="U496" s="159">
        <f>((SUM(U161:U170))*'Data - P&amp;L'!$C$38)</f>
        <v>847.74</v>
      </c>
      <c r="V496" s="159">
        <f>((SUM(V161:V170))*'Data - P&amp;L'!$C$38)</f>
        <v>907.44</v>
      </c>
      <c r="W496" s="159">
        <f>((SUM(W161:W170))*'Data - P&amp;L'!$C$38)</f>
        <v>979.08</v>
      </c>
      <c r="X496" s="159">
        <f>((SUM(X161:X170))*'Data - P&amp;L'!$C$38)</f>
        <v>1337.28</v>
      </c>
      <c r="Y496" s="159">
        <f>((SUM(Y161:Y170))*'Data - P&amp;L'!$C$38)</f>
        <v>1241.76</v>
      </c>
      <c r="Z496" s="159">
        <f>((SUM(Z161:Z170))*'Data - P&amp;L'!$C$38)</f>
        <v>1229.82</v>
      </c>
      <c r="AA496" s="159">
        <f>((SUM(AA161:AA170))*'Data - P&amp;L'!$C$38)</f>
        <v>1540.26</v>
      </c>
      <c r="AB496" s="159">
        <f>((SUM(AB161:AB170))*'Data - P&amp;L'!$C$38)</f>
        <v>1301.46</v>
      </c>
      <c r="AC496" s="159">
        <f>((SUM(AC161:AC170))*'Data - P&amp;L'!$C$38)</f>
        <v>1707.42</v>
      </c>
      <c r="AD496" s="159">
        <f>((SUM(AD161:AD170))*'Data - P&amp;L'!$C$38)</f>
        <v>1420.86</v>
      </c>
      <c r="AE496" s="159">
        <f>((SUM(AE161:AE170))*'Data - P&amp;L'!$C$38)</f>
        <v>1647.72</v>
      </c>
      <c r="AF496" s="159">
        <f>((SUM(AF161:AF170))*'Data - P&amp;L'!$C$38)</f>
        <v>1456.68</v>
      </c>
      <c r="AG496" s="256">
        <f t="shared" si="136"/>
        <v>29432.1</v>
      </c>
    </row>
    <row r="497">
      <c r="A497" s="254" t="s">
        <v>899</v>
      </c>
      <c r="B497" s="257">
        <f>((SUM(B161:B170))*'Data - P&amp;L'!$C$34)</f>
        <v>668.64</v>
      </c>
      <c r="C497" s="257">
        <f>((SUM(C161:C170))*'Data - P&amp;L'!$C$34)</f>
        <v>620.88</v>
      </c>
      <c r="D497" s="257">
        <f>((SUM(D161:D170))*'Data - P&amp;L'!$C$34)</f>
        <v>620.88</v>
      </c>
      <c r="E497" s="257">
        <f>((SUM(E161:E170))*'Data - P&amp;L'!$C$34)</f>
        <v>764.16</v>
      </c>
      <c r="F497" s="257">
        <f>((SUM(F161:F170))*'Data - P&amp;L'!$C$34)</f>
        <v>799.98</v>
      </c>
      <c r="G497" s="257">
        <f>((SUM(G161:G170))*'Data - P&amp;L'!$C$34)</f>
        <v>632.82</v>
      </c>
      <c r="H497" s="257">
        <f>((SUM(H161:H170))*'Data - P&amp;L'!$C$34)</f>
        <v>716.4</v>
      </c>
      <c r="I497" s="257">
        <f>((SUM(I161:I170))*'Data - P&amp;L'!$C$34)</f>
        <v>799.98</v>
      </c>
      <c r="J497" s="257">
        <f>((SUM(J161:J170))*'Data - P&amp;L'!$C$34)</f>
        <v>740.28</v>
      </c>
      <c r="K497" s="257">
        <f>((SUM(K161:K170))*'Data - P&amp;L'!$C$34)</f>
        <v>704.46</v>
      </c>
      <c r="L497" s="257">
        <f>((SUM(L161:L170))*'Data - P&amp;L'!$C$34)</f>
        <v>1110.42</v>
      </c>
      <c r="M497" s="257">
        <f>((SUM(M161:M170))*'Data - P&amp;L'!$C$34)</f>
        <v>931.32</v>
      </c>
      <c r="N497" s="257">
        <f>((SUM(N161:N170))*'Data - P&amp;L'!$C$34)</f>
        <v>585.06</v>
      </c>
      <c r="O497" s="257">
        <f>((SUM(O161:O170))*'Data - P&amp;L'!$C$34)</f>
        <v>704.46</v>
      </c>
      <c r="P497" s="257">
        <f>((SUM(P161:P170))*'Data - P&amp;L'!$C$34)</f>
        <v>525.36</v>
      </c>
      <c r="Q497" s="257">
        <f>((SUM(Q161:Q170))*'Data - P&amp;L'!$C$34)</f>
        <v>417.9</v>
      </c>
      <c r="R497" s="257">
        <f>((SUM(R161:R170))*'Data - P&amp;L'!$C$34)</f>
        <v>656.7</v>
      </c>
      <c r="S497" s="257">
        <f>((SUM(S161:S170))*'Data - P&amp;L'!$C$34)</f>
        <v>955.2</v>
      </c>
      <c r="T497" s="257">
        <f>((SUM(T161:T170))*'Data - P&amp;L'!$C$34)</f>
        <v>859.68</v>
      </c>
      <c r="U497" s="257">
        <f>((SUM(U161:U170))*'Data - P&amp;L'!$C$34)</f>
        <v>847.74</v>
      </c>
      <c r="V497" s="257">
        <f>((SUM(V161:V170))*'Data - P&amp;L'!$C$34)</f>
        <v>907.44</v>
      </c>
      <c r="W497" s="257">
        <f>((SUM(W161:W170))*'Data - P&amp;L'!$C$34)</f>
        <v>979.08</v>
      </c>
      <c r="X497" s="257">
        <f>((SUM(X161:X170))*'Data - P&amp;L'!$C$34)</f>
        <v>1337.28</v>
      </c>
      <c r="Y497" s="257">
        <f>((SUM(Y161:Y170))*'Data - P&amp;L'!$C$34)</f>
        <v>1241.76</v>
      </c>
      <c r="Z497" s="257">
        <f>((SUM(Z161:Z170))*'Data - P&amp;L'!$C$34)</f>
        <v>1229.82</v>
      </c>
      <c r="AA497" s="257">
        <f>((SUM(AA161:AA170))*'Data - P&amp;L'!$C$34)</f>
        <v>1540.26</v>
      </c>
      <c r="AB497" s="257">
        <f>((SUM(AB161:AB170))*'Data - P&amp;L'!$C$34)</f>
        <v>1301.46</v>
      </c>
      <c r="AC497" s="257">
        <f>((SUM(AC161:AC170))*'Data - P&amp;L'!$C$34)</f>
        <v>1707.42</v>
      </c>
      <c r="AD497" s="257">
        <f>((SUM(AD161:AD170))*'Data - P&amp;L'!$C$34)</f>
        <v>1420.86</v>
      </c>
      <c r="AE497" s="257">
        <f>((SUM(AE161:AE170))*'Data - P&amp;L'!$C$34)</f>
        <v>1647.72</v>
      </c>
      <c r="AF497" s="257">
        <f>((SUM(AF161:AF170))*'Data - P&amp;L'!$C$34)</f>
        <v>1456.68</v>
      </c>
      <c r="AG497" s="125">
        <f t="shared" si="136"/>
        <v>29432.1</v>
      </c>
    </row>
    <row r="498">
      <c r="A498" s="254" t="s">
        <v>900</v>
      </c>
      <c r="B498" s="264">
        <f>((SUM(B186:B196))*'Data - P&amp;L'!$D$38)</f>
        <v>394.625</v>
      </c>
      <c r="C498" s="264">
        <f>((SUM(C186:C196))*'Data - P&amp;L'!$D$38)</f>
        <v>301.35</v>
      </c>
      <c r="D498" s="264">
        <f>((SUM(D186:D196))*'Data - P&amp;L'!$D$38)</f>
        <v>287</v>
      </c>
      <c r="E498" s="264">
        <f>((SUM(E186:E196))*'Data - P&amp;L'!$D$38)</f>
        <v>311.395</v>
      </c>
      <c r="F498" s="264">
        <f>((SUM(F186:F196))*'Data - P&amp;L'!$D$38)</f>
        <v>353.01</v>
      </c>
      <c r="G498" s="264">
        <f>((SUM(G186:G196))*'Data - P&amp;L'!$D$38)</f>
        <v>203.77</v>
      </c>
      <c r="H498" s="264">
        <f>((SUM(H186:H196))*'Data - P&amp;L'!$D$38)</f>
        <v>212.38</v>
      </c>
      <c r="I498" s="264">
        <f>((SUM(I186:I196))*'Data - P&amp;L'!$D$38)</f>
        <v>212.38</v>
      </c>
      <c r="J498" s="264">
        <f>((SUM(J186:J196))*'Data - P&amp;L'!$D$38)</f>
        <v>253.995</v>
      </c>
      <c r="K498" s="264">
        <f>((SUM(K186:K196))*'Data - P&amp;L'!$D$38)</f>
        <v>253.995</v>
      </c>
      <c r="L498" s="264">
        <f>((SUM(L186:L196))*'Data - P&amp;L'!$D$38)</f>
        <v>205.205</v>
      </c>
      <c r="M498" s="264">
        <f>((SUM(M186:M196))*'Data - P&amp;L'!$D$38)</f>
        <v>308.525</v>
      </c>
      <c r="N498" s="264">
        <f>((SUM(N186:N196))*'Data - P&amp;L'!$D$38)</f>
        <v>175.07</v>
      </c>
      <c r="O498" s="264">
        <f>((SUM(O186:O196))*'Data - P&amp;L'!$D$38)</f>
        <v>196.595</v>
      </c>
      <c r="P498" s="264">
        <f>((SUM(P186:P196))*'Data - P&amp;L'!$D$38)</f>
        <v>109.06</v>
      </c>
      <c r="Q498" s="264">
        <f>((SUM(Q186:Q196))*'Data - P&amp;L'!$D$38)</f>
        <v>124.845</v>
      </c>
      <c r="R498" s="264">
        <f>((SUM(R186:R196))*'Data - P&amp;L'!$D$38)</f>
        <v>117.67</v>
      </c>
      <c r="S498" s="264">
        <f>((SUM(S186:S196))*'Data - P&amp;L'!$D$38)</f>
        <v>193.725</v>
      </c>
      <c r="T498" s="264">
        <f>((SUM(T186:T196))*'Data - P&amp;L'!$D$38)</f>
        <v>193.725</v>
      </c>
      <c r="U498" s="264">
        <f>((SUM(U186:U196))*'Data - P&amp;L'!$D$38)</f>
        <v>175.07</v>
      </c>
      <c r="V498" s="264">
        <f>((SUM(V186:V196))*'Data - P&amp;L'!$D$38)</f>
        <v>129.15</v>
      </c>
      <c r="W498" s="264">
        <f>((SUM(W186:W196))*'Data - P&amp;L'!$D$38)</f>
        <v>202.335</v>
      </c>
      <c r="X498" s="264">
        <f>((SUM(X186:X196))*'Data - P&amp;L'!$D$38)</f>
        <v>350.14</v>
      </c>
      <c r="Y498" s="264">
        <f>((SUM(Y186:Y196))*'Data - P&amp;L'!$D$38)</f>
        <v>406.105</v>
      </c>
      <c r="Z498" s="264">
        <f>((SUM(Z186:Z196))*'Data - P&amp;L'!$D$38)</f>
        <v>437.675</v>
      </c>
      <c r="AA498" s="264">
        <f>((SUM(AA186:AA196))*'Data - P&amp;L'!$D$38)</f>
        <v>530.95</v>
      </c>
      <c r="AB498" s="264">
        <f>((SUM(AB186:AB196))*'Data - P&amp;L'!$D$38)</f>
        <v>317.135</v>
      </c>
      <c r="AC498" s="264">
        <f>((SUM(AC186:AC196))*'Data - P&amp;L'!$D$38)</f>
        <v>328.615</v>
      </c>
      <c r="AD498" s="264">
        <f>((SUM(AD186:AD196))*'Data - P&amp;L'!$D$38)</f>
        <v>304.22</v>
      </c>
      <c r="AE498" s="264">
        <f>((SUM(AE186:AE196))*'Data - P&amp;L'!$D$38)</f>
        <v>288.435</v>
      </c>
      <c r="AF498" s="264">
        <f>((SUM(AF186:AF196))*'Data - P&amp;L'!$D$38)</f>
        <v>236.775</v>
      </c>
      <c r="AG498" s="125">
        <f t="shared" si="136"/>
        <v>8114.925</v>
      </c>
    </row>
    <row r="499">
      <c r="A499" s="254" t="s">
        <v>901</v>
      </c>
      <c r="B499" s="264">
        <f>(B197*'Data - P&amp;L'!$D$34)</f>
        <v>1692.625</v>
      </c>
      <c r="C499" s="264">
        <f>(C197*'Data - P&amp;L'!$D$34)</f>
        <v>1292.55</v>
      </c>
      <c r="D499" s="264">
        <f>(D197*'Data - P&amp;L'!$D$34)</f>
        <v>1231</v>
      </c>
      <c r="E499" s="264">
        <f>(E197*'Data - P&amp;L'!$D$34)</f>
        <v>1335.635</v>
      </c>
      <c r="F499" s="264">
        <f>(F197*'Data - P&amp;L'!$D$34)</f>
        <v>1514.13</v>
      </c>
      <c r="G499" s="264">
        <f>(G197*'Data - P&amp;L'!$D$34)</f>
        <v>874.01</v>
      </c>
      <c r="H499" s="264">
        <f>(H197*'Data - P&amp;L'!$D$34)</f>
        <v>910.94</v>
      </c>
      <c r="I499" s="264">
        <f>(I197*'Data - P&amp;L'!$D$34)</f>
        <v>910.94</v>
      </c>
      <c r="J499" s="264">
        <f>(J197*'Data - P&amp;L'!$D$34)</f>
        <v>1089.435</v>
      </c>
      <c r="K499" s="264">
        <f>(K197*'Data - P&amp;L'!$D$34)</f>
        <v>1089.435</v>
      </c>
      <c r="L499" s="264">
        <f>(L197*'Data - P&amp;L'!$D$34)</f>
        <v>880.165</v>
      </c>
      <c r="M499" s="264">
        <f>(M197*'Data - P&amp;L'!$D$34)</f>
        <v>1323.325</v>
      </c>
      <c r="N499" s="264">
        <f>(N197*'Data - P&amp;L'!$D$34)</f>
        <v>750.91</v>
      </c>
      <c r="O499" s="264">
        <f>(O197*'Data - P&amp;L'!$D$34)</f>
        <v>843.235</v>
      </c>
      <c r="P499" s="264">
        <f>(P197*'Data - P&amp;L'!$D$34)</f>
        <v>467.78</v>
      </c>
      <c r="Q499" s="264">
        <f>(Q197*'Data - P&amp;L'!$D$34)</f>
        <v>535.485</v>
      </c>
      <c r="R499" s="264">
        <f>(R197*'Data - P&amp;L'!$D$34)</f>
        <v>504.71</v>
      </c>
      <c r="S499" s="264">
        <f>(S197*'Data - P&amp;L'!$D$34)</f>
        <v>830.925</v>
      </c>
      <c r="T499" s="264">
        <f>(T197*'Data - P&amp;L'!$D$34)</f>
        <v>830.925</v>
      </c>
      <c r="U499" s="264">
        <f>(U197*'Data - P&amp;L'!$D$34)</f>
        <v>750.91</v>
      </c>
      <c r="V499" s="264">
        <f>(V197*'Data - P&amp;L'!$D$34)</f>
        <v>553.95</v>
      </c>
      <c r="W499" s="264">
        <f>(W197*'Data - P&amp;L'!$D$34)</f>
        <v>867.855</v>
      </c>
      <c r="X499" s="264">
        <f>(X197*'Data - P&amp;L'!$D$34)</f>
        <v>1501.82</v>
      </c>
      <c r="Y499" s="264">
        <f>(Y197*'Data - P&amp;L'!$D$34)</f>
        <v>1741.865</v>
      </c>
      <c r="Z499" s="264">
        <f>(Z197*'Data - P&amp;L'!$D$34)</f>
        <v>1877.275</v>
      </c>
      <c r="AA499" s="264">
        <f>(AA197*'Data - P&amp;L'!$D$34)</f>
        <v>2277.35</v>
      </c>
      <c r="AB499" s="264">
        <f>(AB197*'Data - P&amp;L'!$D$34)</f>
        <v>1360.255</v>
      </c>
      <c r="AC499" s="264">
        <f>(AC197*'Data - P&amp;L'!$D$34)</f>
        <v>1409.495</v>
      </c>
      <c r="AD499" s="264">
        <f>(AD197*'Data - P&amp;L'!$D$34)</f>
        <v>1304.86</v>
      </c>
      <c r="AE499" s="264">
        <f>(AE197*'Data - P&amp;L'!$D$34)</f>
        <v>1237.155</v>
      </c>
      <c r="AF499" s="264">
        <f>(AF197*'Data - P&amp;L'!$D$34)</f>
        <v>1015.575</v>
      </c>
      <c r="AG499" s="125">
        <f t="shared" si="136"/>
        <v>34806.525</v>
      </c>
    </row>
    <row r="500">
      <c r="A500" s="254" t="s">
        <v>902</v>
      </c>
      <c r="B500" s="264">
        <f>B63*'Data - P&amp;L'!$E$23</f>
        <v>0</v>
      </c>
      <c r="C500" s="264">
        <f>C63*'Data - P&amp;L'!$E$23</f>
        <v>0</v>
      </c>
      <c r="D500" s="264">
        <f>D63*'Data - P&amp;L'!$E$23</f>
        <v>0</v>
      </c>
      <c r="E500" s="264">
        <f>E63*'Data - P&amp;L'!$E$23</f>
        <v>0</v>
      </c>
      <c r="F500" s="264">
        <f>F63*'Data - P&amp;L'!$E$23</f>
        <v>0</v>
      </c>
      <c r="G500" s="264">
        <f>G63*'Data - P&amp;L'!$E$23</f>
        <v>0</v>
      </c>
      <c r="H500" s="264">
        <f>H63*'Data - P&amp;L'!$E$23</f>
        <v>0</v>
      </c>
      <c r="I500" s="264">
        <f>I63*'Data - P&amp;L'!$E$23</f>
        <v>0</v>
      </c>
      <c r="J500" s="264">
        <f>J63*'Data - P&amp;L'!$E$23</f>
        <v>0</v>
      </c>
      <c r="K500" s="264">
        <f>K63*'Data - P&amp;L'!$E$23</f>
        <v>5.4</v>
      </c>
      <c r="L500" s="264">
        <f>L63*'Data - P&amp;L'!$E$23</f>
        <v>0</v>
      </c>
      <c r="M500" s="264">
        <f>M63*'Data - P&amp;L'!$E$23</f>
        <v>0</v>
      </c>
      <c r="N500" s="264">
        <f>N63*'Data - P&amp;L'!$E$23</f>
        <v>5.4</v>
      </c>
      <c r="O500" s="264">
        <f>O63*'Data - P&amp;L'!$E$23</f>
        <v>0</v>
      </c>
      <c r="P500" s="264">
        <f>P63*'Data - P&amp;L'!$E$23</f>
        <v>0</v>
      </c>
      <c r="Q500" s="264">
        <f>Q63*'Data - P&amp;L'!$E$23</f>
        <v>0</v>
      </c>
      <c r="R500" s="264">
        <f>R63*'Data - P&amp;L'!$E$23</f>
        <v>0</v>
      </c>
      <c r="S500" s="264">
        <f>S63*'Data - P&amp;L'!$E$23</f>
        <v>5.4</v>
      </c>
      <c r="T500" s="264">
        <f>T63*'Data - P&amp;L'!$E$23</f>
        <v>16.2</v>
      </c>
      <c r="U500" s="264">
        <f>U63*'Data - P&amp;L'!$E$23</f>
        <v>0</v>
      </c>
      <c r="V500" s="264">
        <f>V63*'Data - P&amp;L'!$E$23</f>
        <v>0</v>
      </c>
      <c r="W500" s="264">
        <f>W63*'Data - P&amp;L'!$E$23</f>
        <v>0</v>
      </c>
      <c r="X500" s="264">
        <f>X63*'Data - P&amp;L'!$E$23</f>
        <v>5.4</v>
      </c>
      <c r="Y500" s="264">
        <f>Y63*'Data - P&amp;L'!$E$23</f>
        <v>5.4</v>
      </c>
      <c r="Z500" s="264">
        <f>Z63*'Data - P&amp;L'!$E$23</f>
        <v>0</v>
      </c>
      <c r="AA500" s="264">
        <f>AA63*'Data - P&amp;L'!$E$23</f>
        <v>0</v>
      </c>
      <c r="AB500" s="264">
        <f>AB63*'Data - P&amp;L'!$E$23</f>
        <v>0</v>
      </c>
      <c r="AC500" s="264">
        <f>AC63*'Data - P&amp;L'!$E$23</f>
        <v>0</v>
      </c>
      <c r="AD500" s="264">
        <f>AD63*'Data - P&amp;L'!$E$23</f>
        <v>0</v>
      </c>
      <c r="AE500" s="264">
        <f>AE63*'Data - P&amp;L'!$E$23</f>
        <v>0</v>
      </c>
      <c r="AF500" s="264">
        <f>AF63*'Data - P&amp;L'!$E$23</f>
        <v>0</v>
      </c>
      <c r="AG500" s="125">
        <f t="shared" si="136"/>
        <v>43.2</v>
      </c>
    </row>
    <row r="501">
      <c r="A501" s="258" t="s">
        <v>559</v>
      </c>
      <c r="B501" s="265"/>
      <c r="C501" s="265"/>
      <c r="D501" s="265"/>
      <c r="E501" s="265"/>
      <c r="F501" s="265"/>
      <c r="G501" s="265"/>
      <c r="H501" s="265"/>
      <c r="I501" s="265"/>
      <c r="J501" s="265"/>
      <c r="K501" s="265"/>
      <c r="L501" s="265"/>
      <c r="M501" s="265"/>
      <c r="N501" s="265"/>
      <c r="O501" s="265"/>
      <c r="P501" s="265"/>
      <c r="Q501" s="265"/>
      <c r="R501" s="265"/>
      <c r="S501" s="265"/>
      <c r="T501" s="265"/>
      <c r="U501" s="265"/>
      <c r="V501" s="265"/>
      <c r="W501" s="265"/>
      <c r="X501" s="265"/>
      <c r="Y501" s="265"/>
      <c r="Z501" s="265"/>
      <c r="AA501" s="265"/>
      <c r="AB501" s="265"/>
      <c r="AC501" s="265"/>
      <c r="AD501" s="265"/>
      <c r="AE501" s="265"/>
      <c r="AF501" s="265"/>
      <c r="AG501" s="262"/>
    </row>
    <row r="502">
      <c r="A502" s="254" t="s">
        <v>903</v>
      </c>
      <c r="B502" s="264"/>
      <c r="C502" s="264"/>
      <c r="D502" s="264"/>
      <c r="E502" s="264"/>
      <c r="F502" s="264"/>
      <c r="G502" s="264"/>
      <c r="H502" s="264"/>
      <c r="I502" s="264"/>
      <c r="J502" s="264"/>
      <c r="K502" s="264"/>
      <c r="L502" s="264"/>
      <c r="M502" s="264"/>
      <c r="N502" s="264"/>
      <c r="O502" s="264"/>
      <c r="P502" s="264"/>
      <c r="Q502" s="264"/>
      <c r="R502" s="264"/>
      <c r="S502" s="264"/>
      <c r="T502" s="264"/>
      <c r="U502" s="264"/>
      <c r="V502" s="264"/>
      <c r="W502" s="264"/>
      <c r="X502" s="264"/>
      <c r="Y502" s="264"/>
      <c r="Z502" s="264"/>
      <c r="AA502" s="264"/>
      <c r="AB502" s="264"/>
      <c r="AC502" s="264"/>
      <c r="AD502" s="264"/>
      <c r="AE502" s="264"/>
      <c r="AF502" s="264"/>
      <c r="AG502" s="125">
        <f t="shared" ref="AG502:AG503" si="137">SUM(B502:AF502)</f>
        <v>0</v>
      </c>
    </row>
    <row r="503">
      <c r="A503" s="260" t="s">
        <v>904</v>
      </c>
      <c r="B503" s="266">
        <f>((SUM(B226:B229))+B265)*'Data - P&amp;L'!$O$3</f>
        <v>0</v>
      </c>
      <c r="C503" s="266">
        <f>((SUM(C226:C229))+C265)*'Data - P&amp;L'!$O$3</f>
        <v>0</v>
      </c>
      <c r="D503" s="266">
        <f>((SUM(D226:D229))+D265)*'Data - P&amp;L'!$O$3</f>
        <v>0</v>
      </c>
      <c r="E503" s="266">
        <f>((SUM(E226:E229))+E265)*'Data - P&amp;L'!$O$3</f>
        <v>0</v>
      </c>
      <c r="F503" s="266">
        <f>((SUM(F226:F229))+F265)*'Data - P&amp;L'!$O$3</f>
        <v>0</v>
      </c>
      <c r="G503" s="266">
        <f>((SUM(G226:G229))+G265)*'Data - P&amp;L'!$O$3</f>
        <v>0</v>
      </c>
      <c r="H503" s="266">
        <f>((SUM(H226:H229))+H265)*'Data - P&amp;L'!$O$3</f>
        <v>0</v>
      </c>
      <c r="I503" s="266">
        <f>((SUM(I226:I229))+I265)*'Data - P&amp;L'!$O$3</f>
        <v>0</v>
      </c>
      <c r="J503" s="266">
        <f>((SUM(J226:J229))+J265)*'Data - P&amp;L'!$O$3</f>
        <v>0</v>
      </c>
      <c r="K503" s="266">
        <f>((SUM(K226:K229))+K265)*'Data - P&amp;L'!$O$3</f>
        <v>0</v>
      </c>
      <c r="L503" s="266">
        <f>((SUM(L226:L229))+L265)*'Data - P&amp;L'!$O$3</f>
        <v>0</v>
      </c>
      <c r="M503" s="266">
        <f>((SUM(M226:M229))+M265)*'Data - P&amp;L'!$O$3</f>
        <v>0</v>
      </c>
      <c r="N503" s="266">
        <f>((SUM(N226:N229))+N265)*'Data - P&amp;L'!$O$3</f>
        <v>0</v>
      </c>
      <c r="O503" s="266">
        <f>((SUM(O226:O229))+O265)*'Data - P&amp;L'!$O$3</f>
        <v>0</v>
      </c>
      <c r="P503" s="266">
        <f>((SUM(P226:P229))+P265)*'Data - P&amp;L'!$O$3</f>
        <v>0</v>
      </c>
      <c r="Q503" s="266">
        <f>((SUM(Q226:Q229))+Q265)*'Data - P&amp;L'!$O$3</f>
        <v>0</v>
      </c>
      <c r="R503" s="266">
        <f>((SUM(R226:R229))+R265)*'Data - P&amp;L'!$O$3</f>
        <v>0</v>
      </c>
      <c r="S503" s="266">
        <f>((SUM(S226:S229))+S265)*'Data - P&amp;L'!$O$3</f>
        <v>0</v>
      </c>
      <c r="T503" s="266">
        <f>((SUM(T226:T229))+T265)*'Data - P&amp;L'!$O$3</f>
        <v>0</v>
      </c>
      <c r="U503" s="266">
        <f>((SUM(U226:U229))+U265)*'Data - P&amp;L'!$O$3</f>
        <v>0</v>
      </c>
      <c r="V503" s="266">
        <f>((SUM(V226:V229))+V265)*'Data - P&amp;L'!$O$3</f>
        <v>0</v>
      </c>
      <c r="W503" s="266">
        <f>((SUM(W226:W229))+W265)*'Data - P&amp;L'!$O$3</f>
        <v>0</v>
      </c>
      <c r="X503" s="266">
        <f>((SUM(X226:X229))+X265)*'Data - P&amp;L'!$O$3</f>
        <v>0</v>
      </c>
      <c r="Y503" s="266">
        <f>((SUM(Y226:Y229))+Y265)*'Data - P&amp;L'!$O$3</f>
        <v>0</v>
      </c>
      <c r="Z503" s="266">
        <f>((SUM(Z226:Z229))+Z265)*'Data - P&amp;L'!$O$3</f>
        <v>0</v>
      </c>
      <c r="AA503" s="266">
        <f>((SUM(AA226:AA229))+AA265)*'Data - P&amp;L'!$O$3</f>
        <v>0</v>
      </c>
      <c r="AB503" s="266">
        <f>((SUM(AB226:AB229))+AB265)*'Data - P&amp;L'!$O$3</f>
        <v>0</v>
      </c>
      <c r="AC503" s="266">
        <f>((SUM(AC226:AC229))+AC265)*'Data - P&amp;L'!$O$3</f>
        <v>0</v>
      </c>
      <c r="AD503" s="266">
        <f>((SUM(AD226:AD229))+AD265)*'Data - P&amp;L'!$O$3</f>
        <v>0</v>
      </c>
      <c r="AE503" s="266">
        <f>((SUM(AE226:AE229))+AE265)*'Data - P&amp;L'!$O$3</f>
        <v>0</v>
      </c>
      <c r="AF503" s="266">
        <f>((SUM(AF226:AF229))+AF265)*'Data - P&amp;L'!$O$3</f>
        <v>0</v>
      </c>
      <c r="AG503" s="262">
        <f t="shared" si="137"/>
        <v>0</v>
      </c>
    </row>
    <row r="504">
      <c r="A504" s="123"/>
      <c r="B504" s="267"/>
      <c r="C504" s="267"/>
      <c r="D504" s="267"/>
      <c r="E504" s="267"/>
      <c r="F504" s="267"/>
      <c r="G504" s="267"/>
      <c r="H504" s="267"/>
      <c r="I504" s="267"/>
      <c r="J504" s="267"/>
      <c r="K504" s="267"/>
      <c r="L504" s="267"/>
      <c r="M504" s="267"/>
      <c r="N504" s="267"/>
      <c r="O504" s="267"/>
      <c r="P504" s="267"/>
      <c r="Q504" s="267"/>
      <c r="R504" s="267"/>
      <c r="S504" s="267"/>
      <c r="T504" s="267"/>
      <c r="U504" s="267"/>
      <c r="V504" s="267"/>
      <c r="W504" s="267"/>
      <c r="X504" s="267"/>
      <c r="Y504" s="267"/>
      <c r="Z504" s="267"/>
      <c r="AA504" s="267"/>
      <c r="AB504" s="267"/>
      <c r="AC504" s="267"/>
      <c r="AD504" s="267"/>
      <c r="AE504" s="267"/>
      <c r="AF504" s="267"/>
      <c r="AG504" s="125"/>
    </row>
    <row r="505">
      <c r="A505" s="226" t="s">
        <v>562</v>
      </c>
      <c r="B505" s="268">
        <f t="shared" ref="B505:AF505" si="138">SUM(B479:B503)</f>
        <v>22830.2211</v>
      </c>
      <c r="C505" s="268">
        <f t="shared" si="138"/>
        <v>21423.57589</v>
      </c>
      <c r="D505" s="268">
        <f t="shared" si="138"/>
        <v>19768.4079</v>
      </c>
      <c r="E505" s="268">
        <f t="shared" si="138"/>
        <v>20695.45425</v>
      </c>
      <c r="F505" s="268">
        <f t="shared" si="138"/>
        <v>21939.78231</v>
      </c>
      <c r="G505" s="268">
        <f t="shared" si="138"/>
        <v>18562.84066</v>
      </c>
      <c r="H505" s="268">
        <f t="shared" si="138"/>
        <v>20030.05936</v>
      </c>
      <c r="I505" s="268">
        <f t="shared" si="138"/>
        <v>21778.13365</v>
      </c>
      <c r="J505" s="268">
        <f t="shared" si="138"/>
        <v>21629.21291</v>
      </c>
      <c r="K505" s="268">
        <f t="shared" si="138"/>
        <v>17627.78719</v>
      </c>
      <c r="L505" s="268">
        <f t="shared" si="138"/>
        <v>21177.35883</v>
      </c>
      <c r="M505" s="268">
        <f t="shared" si="138"/>
        <v>22539.06604</v>
      </c>
      <c r="N505" s="268">
        <f t="shared" si="138"/>
        <v>16911.78275</v>
      </c>
      <c r="O505" s="268">
        <f t="shared" si="138"/>
        <v>19678.16169</v>
      </c>
      <c r="P505" s="268">
        <f t="shared" si="138"/>
        <v>17349.34286</v>
      </c>
      <c r="Q505" s="268">
        <f t="shared" si="138"/>
        <v>15267.24536</v>
      </c>
      <c r="R505" s="268">
        <f t="shared" si="138"/>
        <v>17992.51465</v>
      </c>
      <c r="S505" s="268">
        <f t="shared" si="138"/>
        <v>24128.40836</v>
      </c>
      <c r="T505" s="268">
        <f t="shared" si="138"/>
        <v>26984.29242</v>
      </c>
      <c r="U505" s="268">
        <f t="shared" si="138"/>
        <v>22921.01573</v>
      </c>
      <c r="V505" s="268">
        <f t="shared" si="138"/>
        <v>40634.46156</v>
      </c>
      <c r="W505" s="268">
        <f t="shared" si="138"/>
        <v>43351.03436</v>
      </c>
      <c r="X505" s="268">
        <f t="shared" si="138"/>
        <v>70026.08655</v>
      </c>
      <c r="Y505" s="268">
        <f t="shared" si="138"/>
        <v>59363.14472</v>
      </c>
      <c r="Z505" s="268">
        <f t="shared" si="138"/>
        <v>49393.81876</v>
      </c>
      <c r="AA505" s="268">
        <f t="shared" si="138"/>
        <v>82149.67978</v>
      </c>
      <c r="AB505" s="268">
        <f t="shared" si="138"/>
        <v>29861.71011</v>
      </c>
      <c r="AC505" s="268">
        <f t="shared" si="138"/>
        <v>52422.20277</v>
      </c>
      <c r="AD505" s="268">
        <f t="shared" si="138"/>
        <v>56732.69927</v>
      </c>
      <c r="AE505" s="268">
        <f t="shared" si="138"/>
        <v>57000.36896</v>
      </c>
      <c r="AF505" s="268">
        <f t="shared" si="138"/>
        <v>36943.1764</v>
      </c>
      <c r="AG505" s="125">
        <f>SUM(B505:AF505)</f>
        <v>989113.0472</v>
      </c>
    </row>
    <row r="506">
      <c r="A506" s="187"/>
      <c r="AG506" s="269"/>
    </row>
    <row r="507">
      <c r="A507" s="187"/>
      <c r="AG507" s="269"/>
    </row>
    <row r="508">
      <c r="A508" s="123"/>
      <c r="B508" s="267"/>
      <c r="C508" s="267"/>
      <c r="D508" s="267"/>
      <c r="E508" s="267"/>
      <c r="F508" s="267"/>
      <c r="G508" s="267"/>
      <c r="H508" s="267"/>
      <c r="I508" s="267"/>
      <c r="J508" s="267"/>
      <c r="K508" s="267"/>
      <c r="L508" s="267"/>
      <c r="M508" s="267"/>
      <c r="N508" s="267"/>
      <c r="O508" s="267"/>
      <c r="P508" s="267"/>
      <c r="Q508" s="267"/>
      <c r="R508" s="267"/>
      <c r="S508" s="267"/>
      <c r="T508" s="267"/>
      <c r="U508" s="267"/>
      <c r="V508" s="267"/>
      <c r="W508" s="267"/>
      <c r="X508" s="267"/>
      <c r="Y508" s="267"/>
      <c r="Z508" s="267"/>
      <c r="AA508" s="267"/>
      <c r="AB508" s="267"/>
      <c r="AC508" s="267"/>
      <c r="AD508" s="267"/>
      <c r="AE508" s="267"/>
      <c r="AF508" s="267"/>
      <c r="AG508" s="125"/>
    </row>
    <row r="509">
      <c r="A509" s="270" t="s">
        <v>563</v>
      </c>
      <c r="B509" s="271">
        <f t="shared" ref="B509:AF509" si="139">B511/B33</f>
        <v>1959.217123</v>
      </c>
      <c r="C509" s="271">
        <f t="shared" si="139"/>
        <v>2400.676617</v>
      </c>
      <c r="D509" s="271">
        <f t="shared" si="139"/>
        <v>2441.016002</v>
      </c>
      <c r="E509" s="271">
        <f t="shared" si="139"/>
        <v>1178.037781</v>
      </c>
      <c r="F509" s="271">
        <f t="shared" si="139"/>
        <v>1163.236085</v>
      </c>
      <c r="G509" s="271">
        <f t="shared" si="139"/>
        <v>1177.457488</v>
      </c>
      <c r="H509" s="271">
        <f t="shared" si="139"/>
        <v>1083.805177</v>
      </c>
      <c r="I509" s="271">
        <f t="shared" si="139"/>
        <v>904.5809903</v>
      </c>
      <c r="J509" s="271">
        <f t="shared" si="139"/>
        <v>978.6858269</v>
      </c>
      <c r="K509" s="271">
        <f t="shared" si="139"/>
        <v>874.2246239</v>
      </c>
      <c r="L509" s="271">
        <f t="shared" si="139"/>
        <v>569.7020556</v>
      </c>
      <c r="M509" s="271">
        <f t="shared" si="139"/>
        <v>725.8102995</v>
      </c>
      <c r="N509" s="271">
        <f t="shared" si="139"/>
        <v>1148.465862</v>
      </c>
      <c r="O509" s="271">
        <f t="shared" si="139"/>
        <v>1119.047259</v>
      </c>
      <c r="P509" s="271">
        <f t="shared" si="139"/>
        <v>1150.343344</v>
      </c>
      <c r="Q509" s="271">
        <f t="shared" si="139"/>
        <v>1305.384851</v>
      </c>
      <c r="R509" s="271">
        <f t="shared" si="139"/>
        <v>789.5306427</v>
      </c>
      <c r="S509" s="271">
        <f t="shared" si="139"/>
        <v>507.8355204</v>
      </c>
      <c r="T509" s="271">
        <f t="shared" si="139"/>
        <v>585.2874664</v>
      </c>
      <c r="U509" s="271">
        <f t="shared" si="139"/>
        <v>424.127384</v>
      </c>
      <c r="V509" s="271">
        <f t="shared" si="139"/>
        <v>26.87803174</v>
      </c>
      <c r="W509" s="271">
        <f t="shared" si="139"/>
        <v>-58.06334581</v>
      </c>
      <c r="X509" s="271">
        <f t="shared" si="139"/>
        <v>-201.546057</v>
      </c>
      <c r="Y509" s="271">
        <f t="shared" si="139"/>
        <v>-119.0264596</v>
      </c>
      <c r="Z509" s="271">
        <f t="shared" si="139"/>
        <v>22.2833773</v>
      </c>
      <c r="AA509" s="271">
        <f t="shared" si="139"/>
        <v>-224.9077675</v>
      </c>
      <c r="AB509" s="271">
        <f t="shared" si="139"/>
        <v>97.09882785</v>
      </c>
      <c r="AC509" s="271">
        <f t="shared" si="139"/>
        <v>-46.69778163</v>
      </c>
      <c r="AD509" s="271">
        <f t="shared" si="139"/>
        <v>-141.3411703</v>
      </c>
      <c r="AE509" s="271">
        <f t="shared" si="139"/>
        <v>-101.6537606</v>
      </c>
      <c r="AF509" s="271">
        <f t="shared" si="139"/>
        <v>15.54429178</v>
      </c>
      <c r="AG509" s="272"/>
    </row>
    <row r="510">
      <c r="A510" s="273">
        <f>SUM(B22:AF22)</f>
        <v>2206917.32</v>
      </c>
      <c r="B510" s="267"/>
      <c r="C510" s="267"/>
      <c r="D510" s="267"/>
      <c r="E510" s="267"/>
      <c r="F510" s="267"/>
      <c r="G510" s="267"/>
      <c r="H510" s="267"/>
      <c r="I510" s="267"/>
      <c r="J510" s="267"/>
      <c r="K510" s="267"/>
      <c r="L510" s="267"/>
      <c r="M510" s="267"/>
      <c r="N510" s="267"/>
      <c r="O510" s="267"/>
      <c r="P510" s="267"/>
      <c r="Q510" s="267"/>
      <c r="R510" s="267"/>
      <c r="S510" s="267"/>
      <c r="T510" s="267"/>
      <c r="U510" s="267"/>
      <c r="V510" s="267"/>
      <c r="W510" s="267"/>
      <c r="X510" s="267"/>
      <c r="Y510" s="267"/>
      <c r="Z510" s="267"/>
      <c r="AA510" s="267"/>
      <c r="AB510" s="267"/>
      <c r="AC510" s="267"/>
      <c r="AD510" s="267"/>
      <c r="AE510" s="267"/>
      <c r="AF510" s="267"/>
      <c r="AG510" s="125"/>
    </row>
    <row r="511">
      <c r="A511" s="274" t="s">
        <v>564</v>
      </c>
      <c r="B511" s="267">
        <f t="shared" ref="B511:AF511" si="140">B22-B505</f>
        <v>109716.1589</v>
      </c>
      <c r="C511" s="267">
        <f t="shared" si="140"/>
        <v>124835.1841</v>
      </c>
      <c r="D511" s="267">
        <f t="shared" si="140"/>
        <v>126932.8321</v>
      </c>
      <c r="E511" s="267">
        <f t="shared" si="140"/>
        <v>76572.45575</v>
      </c>
      <c r="F511" s="267">
        <f t="shared" si="140"/>
        <v>77936.81769</v>
      </c>
      <c r="G511" s="267">
        <f t="shared" si="140"/>
        <v>65937.61934</v>
      </c>
      <c r="H511" s="267">
        <f t="shared" si="140"/>
        <v>65028.31064</v>
      </c>
      <c r="I511" s="267">
        <f t="shared" si="140"/>
        <v>60606.92635</v>
      </c>
      <c r="J511" s="267">
        <f t="shared" si="140"/>
        <v>61657.20709</v>
      </c>
      <c r="K511" s="267">
        <f t="shared" si="140"/>
        <v>51579.25281</v>
      </c>
      <c r="L511" s="267">
        <f t="shared" si="140"/>
        <v>52982.29117</v>
      </c>
      <c r="M511" s="267">
        <f t="shared" si="140"/>
        <v>58064.82396</v>
      </c>
      <c r="N511" s="267">
        <f t="shared" si="140"/>
        <v>56274.82725</v>
      </c>
      <c r="O511" s="267">
        <f t="shared" si="140"/>
        <v>66023.78831</v>
      </c>
      <c r="P511" s="267">
        <f t="shared" si="140"/>
        <v>50615.10714</v>
      </c>
      <c r="Q511" s="267">
        <f t="shared" si="140"/>
        <v>46993.85464</v>
      </c>
      <c r="R511" s="267">
        <f t="shared" si="140"/>
        <v>43424.18535</v>
      </c>
      <c r="S511" s="267">
        <f t="shared" si="140"/>
        <v>40626.84164</v>
      </c>
      <c r="T511" s="267">
        <f t="shared" si="140"/>
        <v>42140.69758</v>
      </c>
      <c r="U511" s="267">
        <f t="shared" si="140"/>
        <v>30113.04427</v>
      </c>
      <c r="V511" s="267">
        <f t="shared" si="140"/>
        <v>2069.608444</v>
      </c>
      <c r="W511" s="267">
        <f t="shared" si="140"/>
        <v>-4761.194357</v>
      </c>
      <c r="X511" s="267">
        <f t="shared" si="140"/>
        <v>-23177.79655</v>
      </c>
      <c r="Y511" s="267">
        <f t="shared" si="140"/>
        <v>-12616.80472</v>
      </c>
      <c r="Z511" s="267">
        <f t="shared" si="140"/>
        <v>2317.471239</v>
      </c>
      <c r="AA511" s="267">
        <f t="shared" si="140"/>
        <v>-29238.00978</v>
      </c>
      <c r="AB511" s="267">
        <f t="shared" si="140"/>
        <v>10777.96989</v>
      </c>
      <c r="AC511" s="267">
        <f t="shared" si="140"/>
        <v>-6677.782773</v>
      </c>
      <c r="AD511" s="267">
        <f t="shared" si="140"/>
        <v>-16819.59927</v>
      </c>
      <c r="AE511" s="267">
        <f t="shared" si="140"/>
        <v>-14028.21896</v>
      </c>
      <c r="AF511" s="267">
        <f t="shared" si="140"/>
        <v>1896.403598</v>
      </c>
      <c r="AG511" s="125">
        <f>SUM(B511:AF511)</f>
        <v>1217804.273</v>
      </c>
    </row>
    <row r="512">
      <c r="A512" s="275">
        <f>SUM(B511:AF511)</f>
        <v>1217804.273</v>
      </c>
      <c r="B512" s="276"/>
      <c r="C512" s="276"/>
      <c r="D512" s="276"/>
      <c r="E512" s="276"/>
      <c r="F512" s="276"/>
      <c r="G512" s="276"/>
      <c r="H512" s="276"/>
      <c r="I512" s="276"/>
      <c r="J512" s="276"/>
      <c r="K512" s="276"/>
      <c r="L512" s="276"/>
      <c r="M512" s="276"/>
      <c r="N512" s="276"/>
      <c r="O512" s="276"/>
      <c r="P512" s="276"/>
      <c r="Q512" s="276"/>
      <c r="R512" s="276"/>
      <c r="S512" s="276"/>
      <c r="T512" s="276"/>
      <c r="U512" s="276"/>
      <c r="V512" s="276"/>
      <c r="W512" s="276"/>
      <c r="X512" s="276"/>
      <c r="Y512" s="276"/>
      <c r="Z512" s="276"/>
      <c r="AA512" s="276"/>
      <c r="AB512" s="276"/>
      <c r="AC512" s="276"/>
      <c r="AD512" s="276"/>
      <c r="AE512" s="276"/>
      <c r="AF512" s="276"/>
      <c r="AG512" s="125"/>
    </row>
    <row r="513">
      <c r="A513" s="274" t="s">
        <v>565</v>
      </c>
      <c r="B513" s="276">
        <f t="shared" ref="B513:AF513" si="141">B511/B22</f>
        <v>0.8277567362</v>
      </c>
      <c r="C513" s="276">
        <f t="shared" si="141"/>
        <v>0.8535227846</v>
      </c>
      <c r="D513" s="276">
        <f t="shared" si="141"/>
        <v>0.8652471656</v>
      </c>
      <c r="E513" s="276">
        <f t="shared" si="141"/>
        <v>0.7872324567</v>
      </c>
      <c r="F513" s="276">
        <f t="shared" si="141"/>
        <v>0.7803311055</v>
      </c>
      <c r="G513" s="276">
        <f t="shared" si="141"/>
        <v>0.7803226082</v>
      </c>
      <c r="H513" s="276">
        <f t="shared" si="141"/>
        <v>0.7645139525</v>
      </c>
      <c r="I513" s="276">
        <f t="shared" si="141"/>
        <v>0.7356543328</v>
      </c>
      <c r="J513" s="276">
        <f t="shared" si="141"/>
        <v>0.7403032462</v>
      </c>
      <c r="K513" s="276">
        <f t="shared" si="141"/>
        <v>0.7452891037</v>
      </c>
      <c r="L513" s="276">
        <f t="shared" si="141"/>
        <v>0.7144355612</v>
      </c>
      <c r="M513" s="276">
        <f t="shared" si="141"/>
        <v>0.7203724778</v>
      </c>
      <c r="N513" s="276">
        <f t="shared" si="141"/>
        <v>0.768922447</v>
      </c>
      <c r="O513" s="276">
        <f t="shared" si="141"/>
        <v>0.770388402</v>
      </c>
      <c r="P513" s="276">
        <f t="shared" si="141"/>
        <v>0.7447291509</v>
      </c>
      <c r="Q513" s="276">
        <f t="shared" si="141"/>
        <v>0.7547867712</v>
      </c>
      <c r="R513" s="276">
        <f t="shared" si="141"/>
        <v>0.7070419828</v>
      </c>
      <c r="S513" s="276">
        <f t="shared" si="141"/>
        <v>0.6273907001</v>
      </c>
      <c r="T513" s="276">
        <f t="shared" si="141"/>
        <v>0.6096304329</v>
      </c>
      <c r="U513" s="276">
        <f t="shared" si="141"/>
        <v>0.567805751</v>
      </c>
      <c r="V513" s="276">
        <f t="shared" si="141"/>
        <v>0.04846396242</v>
      </c>
      <c r="W513" s="276">
        <f t="shared" si="141"/>
        <v>-0.1233794791</v>
      </c>
      <c r="X513" s="276">
        <f t="shared" si="141"/>
        <v>-0.4947415701</v>
      </c>
      <c r="Y513" s="276">
        <f t="shared" si="141"/>
        <v>-0.2698993059</v>
      </c>
      <c r="Z513" s="276">
        <f t="shared" si="141"/>
        <v>0.04481557585</v>
      </c>
      <c r="AA513" s="276">
        <f t="shared" si="141"/>
        <v>-0.5525814962</v>
      </c>
      <c r="AB513" s="276">
        <f t="shared" si="141"/>
        <v>0.2652080403</v>
      </c>
      <c r="AC513" s="276">
        <f t="shared" si="141"/>
        <v>-0.1459802698</v>
      </c>
      <c r="AD513" s="276">
        <f t="shared" si="141"/>
        <v>-0.4214054851</v>
      </c>
      <c r="AE513" s="276">
        <f t="shared" si="141"/>
        <v>-0.326449083</v>
      </c>
      <c r="AF513" s="276">
        <f t="shared" si="141"/>
        <v>0.04882657325</v>
      </c>
      <c r="AG513" s="125"/>
    </row>
    <row r="514">
      <c r="A514" s="277">
        <f>A512/A510</f>
        <v>0.5518123682</v>
      </c>
      <c r="B514" s="267"/>
      <c r="C514" s="267"/>
      <c r="D514" s="267"/>
      <c r="E514" s="267"/>
      <c r="F514" s="267"/>
      <c r="G514" s="267"/>
      <c r="H514" s="267"/>
      <c r="I514" s="267"/>
      <c r="J514" s="267"/>
      <c r="K514" s="267"/>
      <c r="L514" s="267"/>
      <c r="M514" s="267"/>
      <c r="N514" s="267"/>
      <c r="O514" s="267"/>
      <c r="P514" s="267"/>
      <c r="Q514" s="267"/>
      <c r="R514" s="267"/>
      <c r="S514" s="267"/>
      <c r="T514" s="267"/>
      <c r="U514" s="267"/>
      <c r="V514" s="267"/>
      <c r="W514" s="267"/>
      <c r="X514" s="267"/>
      <c r="Y514" s="267"/>
      <c r="Z514" s="267"/>
      <c r="AA514" s="267"/>
      <c r="AB514" s="267"/>
      <c r="AC514" s="267"/>
      <c r="AD514" s="267"/>
      <c r="AE514" s="267"/>
      <c r="AF514" s="267"/>
      <c r="AG514" s="125"/>
    </row>
    <row r="515">
      <c r="A515" s="278" t="s">
        <v>566</v>
      </c>
      <c r="B515" s="279">
        <f>Summary!B151</f>
        <v>16.76394071</v>
      </c>
      <c r="C515" s="279">
        <f>Summary!C151</f>
        <v>19.49120744</v>
      </c>
      <c r="D515" s="279">
        <f>Summary!D151</f>
        <v>24.35433622</v>
      </c>
      <c r="E515" s="279">
        <f>Summary!E151</f>
        <v>14.24232951</v>
      </c>
      <c r="F515" s="279">
        <f>Summary!F151</f>
        <v>13.60240924</v>
      </c>
      <c r="G515" s="279">
        <f>Summary!G151</f>
        <v>12.41377009</v>
      </c>
      <c r="H515" s="279">
        <f>Summary!H151</f>
        <v>10.8269413</v>
      </c>
      <c r="I515" s="279">
        <f>Summary!I151</f>
        <v>9.430270449</v>
      </c>
      <c r="J515" s="279">
        <f>Summary!J151</f>
        <v>9.755194293</v>
      </c>
      <c r="K515" s="279">
        <f>Summary!K151</f>
        <v>11.65750551</v>
      </c>
      <c r="L515" s="279">
        <f>Summary!L151</f>
        <v>13.20253605</v>
      </c>
      <c r="M515" s="279">
        <f>Summary!M151</f>
        <v>11.02944555</v>
      </c>
      <c r="N515" s="279">
        <f>Summary!N151</f>
        <v>10.85025783</v>
      </c>
      <c r="O515" s="279">
        <f>Summary!O151</f>
        <v>11.50537515</v>
      </c>
      <c r="P515" s="279">
        <f>Summary!P151</f>
        <v>7.97371192</v>
      </c>
      <c r="Q515" s="279">
        <f>Summary!Q151</f>
        <v>8.269369156</v>
      </c>
      <c r="R515" s="279">
        <f>Summary!R151</f>
        <v>7.921117163</v>
      </c>
      <c r="S515" s="279">
        <f>Summary!S151</f>
        <v>6.482490449</v>
      </c>
      <c r="T515" s="279">
        <f>Summary!T151</f>
        <v>4.946801714</v>
      </c>
      <c r="U515" s="279">
        <f>Summary!U151</f>
        <v>4.795379473</v>
      </c>
      <c r="V515" s="279">
        <f>Summary!V151</f>
        <v>1.585904132</v>
      </c>
      <c r="W515" s="279">
        <f>Summary!W151</f>
        <v>1.379460102</v>
      </c>
      <c r="X515" s="279">
        <f>Summary!X151</f>
        <v>0.9715686223</v>
      </c>
      <c r="Y515" s="279">
        <f>Summary!Y151</f>
        <v>1.209050418</v>
      </c>
      <c r="Z515" s="279">
        <f>Summary!Z151</f>
        <v>1.807670615</v>
      </c>
      <c r="AA515" s="279">
        <f>Summary!AA151</f>
        <v>0.9523706269</v>
      </c>
      <c r="AB515" s="279">
        <f>Summary!AB151</f>
        <v>3.544775053</v>
      </c>
      <c r="AC515" s="279">
        <f>Summary!AC151</f>
        <v>1.541501798</v>
      </c>
      <c r="AD515" s="279">
        <f>Summary!AD151</f>
        <v>1.123947648</v>
      </c>
      <c r="AE515" s="279">
        <f>Summary!AE151</f>
        <v>1.256260154</v>
      </c>
      <c r="AF515" s="279">
        <f>Summary!AF151</f>
        <v>1.962578056</v>
      </c>
      <c r="AG515" s="280"/>
    </row>
    <row r="516">
      <c r="A516" s="123"/>
      <c r="B516" s="267"/>
      <c r="C516" s="267"/>
      <c r="D516" s="267"/>
      <c r="E516" s="267"/>
      <c r="F516" s="267"/>
      <c r="G516" s="267"/>
      <c r="H516" s="267"/>
      <c r="I516" s="267"/>
      <c r="J516" s="267"/>
      <c r="K516" s="267"/>
      <c r="L516" s="267"/>
      <c r="M516" s="267"/>
      <c r="N516" s="267"/>
      <c r="O516" s="267"/>
      <c r="P516" s="267"/>
      <c r="Q516" s="267"/>
      <c r="R516" s="267"/>
      <c r="S516" s="267"/>
      <c r="T516" s="267"/>
      <c r="U516" s="267"/>
      <c r="V516" s="267"/>
      <c r="W516" s="267"/>
      <c r="X516" s="267"/>
      <c r="Y516" s="267"/>
      <c r="Z516" s="267"/>
      <c r="AA516" s="267"/>
      <c r="AB516" s="267"/>
      <c r="AC516" s="267"/>
      <c r="AD516" s="267"/>
      <c r="AE516" s="267"/>
      <c r="AF516" s="267"/>
      <c r="AG516" s="125"/>
    </row>
    <row r="517">
      <c r="A517" s="123"/>
      <c r="B517" s="267"/>
      <c r="C517" s="267"/>
      <c r="D517" s="267"/>
      <c r="E517" s="267"/>
      <c r="F517" s="267"/>
      <c r="G517" s="267"/>
      <c r="H517" s="267"/>
      <c r="I517" s="267"/>
      <c r="J517" s="267"/>
      <c r="K517" s="267"/>
      <c r="L517" s="267"/>
      <c r="M517" s="267"/>
      <c r="N517" s="267"/>
      <c r="O517" s="267"/>
      <c r="P517" s="267"/>
      <c r="Q517" s="267"/>
      <c r="R517" s="267"/>
      <c r="S517" s="267"/>
      <c r="T517" s="267"/>
      <c r="U517" s="267"/>
      <c r="V517" s="267"/>
      <c r="W517" s="267"/>
      <c r="X517" s="267"/>
      <c r="Y517" s="267"/>
      <c r="Z517" s="267"/>
      <c r="AA517" s="267"/>
      <c r="AB517" s="267"/>
      <c r="AC517" s="267"/>
      <c r="AD517" s="267"/>
      <c r="AE517" s="267"/>
      <c r="AF517" s="267"/>
      <c r="AG517" s="125"/>
    </row>
    <row r="518">
      <c r="A518" s="251" t="s">
        <v>567</v>
      </c>
      <c r="B518" s="267"/>
      <c r="C518" s="267"/>
      <c r="D518" s="267"/>
      <c r="E518" s="267"/>
      <c r="F518" s="267"/>
      <c r="G518" s="267"/>
      <c r="H518" s="267"/>
      <c r="I518" s="267"/>
      <c r="J518" s="267"/>
      <c r="K518" s="267"/>
      <c r="L518" s="267"/>
      <c r="M518" s="267"/>
      <c r="N518" s="267"/>
      <c r="O518" s="267"/>
      <c r="P518" s="267"/>
      <c r="Q518" s="267"/>
      <c r="R518" s="267"/>
      <c r="S518" s="267"/>
      <c r="T518" s="267"/>
      <c r="U518" s="267"/>
      <c r="V518" s="267"/>
      <c r="W518" s="267"/>
      <c r="X518" s="267"/>
      <c r="Y518" s="267"/>
      <c r="Z518" s="267"/>
      <c r="AA518" s="267"/>
      <c r="AB518" s="267"/>
      <c r="AC518" s="267"/>
      <c r="AD518" s="267"/>
      <c r="AE518" s="267"/>
      <c r="AF518" s="267"/>
      <c r="AG518" s="125">
        <f t="shared" ref="AG518:AG567" si="143">SUM(B518:AF518)</f>
        <v>0</v>
      </c>
    </row>
    <row r="519">
      <c r="A519" s="254" t="s">
        <v>568</v>
      </c>
      <c r="B519" s="281">
        <f t="shared" ref="B519:AF519" si="142">SUM(B520:B534)-B535</f>
        <v>-2879.73</v>
      </c>
      <c r="C519" s="281">
        <f t="shared" si="142"/>
        <v>-10516.1</v>
      </c>
      <c r="D519" s="281">
        <f t="shared" si="142"/>
        <v>-9400.05</v>
      </c>
      <c r="E519" s="281">
        <f t="shared" si="142"/>
        <v>-3925.26</v>
      </c>
      <c r="F519" s="281">
        <f t="shared" si="142"/>
        <v>-4448.19</v>
      </c>
      <c r="G519" s="281">
        <f t="shared" si="142"/>
        <v>-4103.18</v>
      </c>
      <c r="H519" s="281">
        <f t="shared" si="142"/>
        <v>-7403.23</v>
      </c>
      <c r="I519" s="281">
        <f t="shared" si="142"/>
        <v>-7120.77</v>
      </c>
      <c r="J519" s="281">
        <f t="shared" si="142"/>
        <v>-4833.81</v>
      </c>
      <c r="K519" s="281">
        <f t="shared" si="142"/>
        <v>-7128.32</v>
      </c>
      <c r="L519" s="281">
        <f t="shared" si="142"/>
        <v>-6705.11</v>
      </c>
      <c r="M519" s="281">
        <f t="shared" si="142"/>
        <v>-4036.6</v>
      </c>
      <c r="N519" s="281">
        <f t="shared" si="142"/>
        <v>-1409.08</v>
      </c>
      <c r="O519" s="281">
        <f t="shared" si="142"/>
        <v>-6283.41</v>
      </c>
      <c r="P519" s="281">
        <f t="shared" si="142"/>
        <v>-7620.984</v>
      </c>
      <c r="Q519" s="281">
        <f t="shared" si="142"/>
        <v>-7005.73</v>
      </c>
      <c r="R519" s="281">
        <f t="shared" si="142"/>
        <v>-4556.52</v>
      </c>
      <c r="S519" s="281">
        <f t="shared" si="142"/>
        <v>-4649.75</v>
      </c>
      <c r="T519" s="281">
        <f t="shared" si="142"/>
        <v>-3082.51</v>
      </c>
      <c r="U519" s="281">
        <f t="shared" si="142"/>
        <v>-4814.16</v>
      </c>
      <c r="V519" s="281">
        <f t="shared" si="142"/>
        <v>-5812.47</v>
      </c>
      <c r="W519" s="281">
        <f t="shared" si="142"/>
        <v>-3253.3</v>
      </c>
      <c r="X519" s="281">
        <f t="shared" si="142"/>
        <v>-6984.47</v>
      </c>
      <c r="Y519" s="281">
        <f t="shared" si="142"/>
        <v>-3557.8</v>
      </c>
      <c r="Z519" s="281">
        <f t="shared" si="142"/>
        <v>-2545.45</v>
      </c>
      <c r="AA519" s="281">
        <f t="shared" si="142"/>
        <v>-3889.45</v>
      </c>
      <c r="AB519" s="281">
        <f t="shared" si="142"/>
        <v>-3847.86</v>
      </c>
      <c r="AC519" s="281">
        <f t="shared" si="142"/>
        <v>-2201.3</v>
      </c>
      <c r="AD519" s="281">
        <f t="shared" si="142"/>
        <v>-4920.58</v>
      </c>
      <c r="AE519" s="281">
        <f t="shared" si="142"/>
        <v>-2034.82</v>
      </c>
      <c r="AF519" s="281">
        <f t="shared" si="142"/>
        <v>-2917.53</v>
      </c>
      <c r="AG519" s="125">
        <f t="shared" si="143"/>
        <v>-153887.524</v>
      </c>
    </row>
    <row r="520" outlineLevel="1">
      <c r="A520" s="173" t="s">
        <v>569</v>
      </c>
      <c r="B520" s="267">
        <f>(B272+B273+B278+B279)*'Data - P&amp;L'!$C$3</f>
        <v>0</v>
      </c>
      <c r="C520" s="267">
        <f>(C272+C273+C278+C279)*'Data - P&amp;L'!$C$3</f>
        <v>251.61</v>
      </c>
      <c r="D520" s="267">
        <f>(D272+D273+D278+D279)*'Data - P&amp;L'!$C$3</f>
        <v>0</v>
      </c>
      <c r="E520" s="267">
        <f>(E272+E273+E278+E279)*'Data - P&amp;L'!$C$3</f>
        <v>0</v>
      </c>
      <c r="F520" s="267">
        <f>(F272+F273+F278+F279)*'Data - P&amp;L'!$C$3</f>
        <v>83.87</v>
      </c>
      <c r="G520" s="267">
        <f>(G272+G273+G278+G279)*'Data - P&amp;L'!$C$3</f>
        <v>0</v>
      </c>
      <c r="H520" s="267">
        <f>(H272+H273+H278+H279)*'Data - P&amp;L'!$C$3</f>
        <v>167.74</v>
      </c>
      <c r="I520" s="267">
        <f>(I272+I273+I278+I279)*'Data - P&amp;L'!$C$3</f>
        <v>83.87</v>
      </c>
      <c r="J520" s="267">
        <f>(J272+J273+J278+J279)*'Data - P&amp;L'!$C$3</f>
        <v>83.87</v>
      </c>
      <c r="K520" s="267">
        <f>(K272+K273+K278+K279)*'Data - P&amp;L'!$C$3</f>
        <v>0</v>
      </c>
      <c r="L520" s="267">
        <f>(L272+L273+L278+L279)*'Data - P&amp;L'!$C$3</f>
        <v>0</v>
      </c>
      <c r="M520" s="267">
        <f>(M272+M273+M278+M279)*'Data - P&amp;L'!$C$3</f>
        <v>83.87</v>
      </c>
      <c r="N520" s="267">
        <f>(N272+N273+N278+N279)*'Data - P&amp;L'!$C$3</f>
        <v>0</v>
      </c>
      <c r="O520" s="267">
        <f>(O272+O273+O278+O279)*'Data - P&amp;L'!$C$3</f>
        <v>83.87</v>
      </c>
      <c r="P520" s="267">
        <f>(P272+P273+P278+P279)*'Data - P&amp;L'!$C$3</f>
        <v>83.87</v>
      </c>
      <c r="Q520" s="267">
        <f>(Q272+Q273+Q278+Q279)*'Data - P&amp;L'!$C$3</f>
        <v>0</v>
      </c>
      <c r="R520" s="267">
        <f>(R272+R273+R278+R279)*'Data - P&amp;L'!$C$3</f>
        <v>83.87</v>
      </c>
      <c r="S520" s="267">
        <f>(S272+S273+S278+S279)*'Data - P&amp;L'!$C$3</f>
        <v>83.87</v>
      </c>
      <c r="T520" s="267">
        <f>(T272+T273+T278+T279)*'Data - P&amp;L'!$C$3</f>
        <v>0</v>
      </c>
      <c r="U520" s="267">
        <f>(U272+U273+U278+U279)*'Data - P&amp;L'!$C$3</f>
        <v>83.87</v>
      </c>
      <c r="V520" s="267">
        <f>(V272+V273+V278+V279)*'Data - P&amp;L'!$C$3</f>
        <v>83.87</v>
      </c>
      <c r="W520" s="267">
        <f>(W272+W273+W278+W279)*'Data - P&amp;L'!$C$3</f>
        <v>83.87</v>
      </c>
      <c r="X520" s="267">
        <f>(X272+X273+X278+X279)*'Data - P&amp;L'!$C$3</f>
        <v>0</v>
      </c>
      <c r="Y520" s="267">
        <f>(Y272+Y273+Y278+Y279)*'Data - P&amp;L'!$C$3</f>
        <v>0</v>
      </c>
      <c r="Z520" s="267">
        <f>(Z272+Z273+Z278+Z279)*'Data - P&amp;L'!$C$3</f>
        <v>0</v>
      </c>
      <c r="AA520" s="267">
        <f>(AA272+AA273+AA278+AA279)*'Data - P&amp;L'!$C$3</f>
        <v>167.74</v>
      </c>
      <c r="AB520" s="267">
        <f>(AB272+AB273+AB278+AB279)*'Data - P&amp;L'!$C$3</f>
        <v>167.74</v>
      </c>
      <c r="AC520" s="267">
        <f>(AC272+AC273+AC278+AC279)*'Data - P&amp;L'!$C$3</f>
        <v>0</v>
      </c>
      <c r="AD520" s="267">
        <f>(AD272+AD273+AD278+AD279)*'Data - P&amp;L'!$C$3</f>
        <v>0</v>
      </c>
      <c r="AE520" s="267">
        <f>(AE272+AE273+AE278+AE279)*'Data - P&amp;L'!$C$3</f>
        <v>83.87</v>
      </c>
      <c r="AF520" s="267">
        <f>(AF272+AF273+AF278+AF279)*'Data - P&amp;L'!$C$3</f>
        <v>83.87</v>
      </c>
      <c r="AG520" s="125">
        <f t="shared" si="143"/>
        <v>1845.14</v>
      </c>
    </row>
    <row r="521" outlineLevel="1">
      <c r="A521" s="173" t="s">
        <v>570</v>
      </c>
      <c r="B521" s="267">
        <f>(B274+B275+B280+B281)*'Data - P&amp;L'!$C$4</f>
        <v>95.58</v>
      </c>
      <c r="C521" s="267">
        <f>(C274+C275+C280+C281)*'Data - P&amp;L'!$C$4</f>
        <v>286.74</v>
      </c>
      <c r="D521" s="267">
        <f>(D274+D275+D280+D281)*'Data - P&amp;L'!$C$4</f>
        <v>382.32</v>
      </c>
      <c r="E521" s="267">
        <f>(E274+E275+E280+E281)*'Data - P&amp;L'!$C$4</f>
        <v>0</v>
      </c>
      <c r="F521" s="267">
        <f>(F274+F275+F280+F281)*'Data - P&amp;L'!$C$4</f>
        <v>191.16</v>
      </c>
      <c r="G521" s="267">
        <f>(G274+G275+G280+G281)*'Data - P&amp;L'!$C$4</f>
        <v>95.58</v>
      </c>
      <c r="H521" s="267">
        <f>(H274+H275+H280+H281)*'Data - P&amp;L'!$C$4</f>
        <v>573.48</v>
      </c>
      <c r="I521" s="267">
        <f>(I274+I275+I280+I281)*'Data - P&amp;L'!$C$4</f>
        <v>286.74</v>
      </c>
      <c r="J521" s="267">
        <f>(J274+J275+J280+J281)*'Data - P&amp;L'!$C$4</f>
        <v>0</v>
      </c>
      <c r="K521" s="267">
        <f>(K274+K275+K280+K281)*'Data - P&amp;L'!$C$4</f>
        <v>286.74</v>
      </c>
      <c r="L521" s="267">
        <f>(L274+L275+L280+L281)*'Data - P&amp;L'!$C$4</f>
        <v>191.16</v>
      </c>
      <c r="M521" s="267">
        <f>(M274+M275+M280+M281)*'Data - P&amp;L'!$C$4</f>
        <v>191.16</v>
      </c>
      <c r="N521" s="267">
        <f>(N274+N275+N280+N281)*'Data - P&amp;L'!$C$4</f>
        <v>191.16</v>
      </c>
      <c r="O521" s="267">
        <f>(O274+O275+O280+O281)*'Data - P&amp;L'!$C$4</f>
        <v>477.9</v>
      </c>
      <c r="P521" s="267">
        <f>(P274+P275+P280+P281)*'Data - P&amp;L'!$C$4</f>
        <v>95.58</v>
      </c>
      <c r="Q521" s="267">
        <f>(Q274+Q275+Q280+Q281)*'Data - P&amp;L'!$C$4</f>
        <v>0</v>
      </c>
      <c r="R521" s="267">
        <f>(R274+R275+R280+R281)*'Data - P&amp;L'!$C$4</f>
        <v>286.74</v>
      </c>
      <c r="S521" s="267">
        <f>(S274+S275+S280+S281)*'Data - P&amp;L'!$C$4</f>
        <v>191.16</v>
      </c>
      <c r="T521" s="267">
        <f>(T274+T275+T280+T281)*'Data - P&amp;L'!$C$4</f>
        <v>286.74</v>
      </c>
      <c r="U521" s="267">
        <f>(U274+U275+U280+U281)*'Data - P&amp;L'!$C$4</f>
        <v>95.58</v>
      </c>
      <c r="V521" s="267">
        <f>(V274+V275+V280+V281)*'Data - P&amp;L'!$C$4</f>
        <v>95.58</v>
      </c>
      <c r="W521" s="267">
        <f>(W274+W275+W280+W281)*'Data - P&amp;L'!$C$4</f>
        <v>382.32</v>
      </c>
      <c r="X521" s="267">
        <f>(X274+X275+X280+X281)*'Data - P&amp;L'!$C$4</f>
        <v>382.32</v>
      </c>
      <c r="Y521" s="267">
        <f>(Y274+Y275+Y280+Y281)*'Data - P&amp;L'!$C$4</f>
        <v>286.74</v>
      </c>
      <c r="Z521" s="267">
        <f>(Z274+Z275+Z280+Z281)*'Data - P&amp;L'!$C$4</f>
        <v>477.9</v>
      </c>
      <c r="AA521" s="267">
        <f>(AA274+AA275+AA280+AA281)*'Data - P&amp;L'!$C$4</f>
        <v>286.74</v>
      </c>
      <c r="AB521" s="267">
        <f>(AB274+AB275+AB280+AB281)*'Data - P&amp;L'!$C$4</f>
        <v>382.32</v>
      </c>
      <c r="AC521" s="267">
        <f>(AC274+AC275+AC280+AC281)*'Data - P&amp;L'!$C$4</f>
        <v>95.58</v>
      </c>
      <c r="AD521" s="267">
        <f>(AD274+AD275+AD280+AD281)*'Data - P&amp;L'!$C$4</f>
        <v>382.32</v>
      </c>
      <c r="AE521" s="267">
        <f>(AE274+AE275+AE280+AE281)*'Data - P&amp;L'!$C$4</f>
        <v>95.58</v>
      </c>
      <c r="AF521" s="267">
        <f>(AF274+AF275+AF280+AF281)*'Data - P&amp;L'!$C$4</f>
        <v>191.16</v>
      </c>
      <c r="AG521" s="125">
        <f t="shared" si="143"/>
        <v>7264.08</v>
      </c>
    </row>
    <row r="522" outlineLevel="1">
      <c r="A522" s="173" t="s">
        <v>541</v>
      </c>
      <c r="B522" s="267">
        <f>B276*'Data - P&amp;L'!$C$15</f>
        <v>0</v>
      </c>
      <c r="C522" s="267">
        <f>C276*'Data - P&amp;L'!$C$15</f>
        <v>0</v>
      </c>
      <c r="D522" s="267">
        <f>D276*'Data - P&amp;L'!$C$15</f>
        <v>0</v>
      </c>
      <c r="E522" s="267">
        <f>E276*'Data - P&amp;L'!$C$15</f>
        <v>0</v>
      </c>
      <c r="F522" s="267">
        <f>F276*'Data - P&amp;L'!$C$15</f>
        <v>87.9</v>
      </c>
      <c r="G522" s="267">
        <f>G276*'Data - P&amp;L'!$C$15</f>
        <v>0</v>
      </c>
      <c r="H522" s="267">
        <f>H276*'Data - P&amp;L'!$C$15</f>
        <v>0</v>
      </c>
      <c r="I522" s="267">
        <f>I276*'Data - P&amp;L'!$C$15</f>
        <v>0</v>
      </c>
      <c r="J522" s="267">
        <f>J276*'Data - P&amp;L'!$C$15</f>
        <v>0</v>
      </c>
      <c r="K522" s="267">
        <f>K276*'Data - P&amp;L'!$C$15</f>
        <v>0</v>
      </c>
      <c r="L522" s="267">
        <f>L276*'Data - P&amp;L'!$C$15</f>
        <v>0</v>
      </c>
      <c r="M522" s="267">
        <f>M276*'Data - P&amp;L'!$C$15</f>
        <v>0</v>
      </c>
      <c r="N522" s="267">
        <f>N276*'Data - P&amp;L'!$C$15</f>
        <v>0</v>
      </c>
      <c r="O522" s="267">
        <f>O276*'Data - P&amp;L'!$C$15</f>
        <v>0</v>
      </c>
      <c r="P522" s="267">
        <f>P276*'Data - P&amp;L'!$C$15</f>
        <v>0</v>
      </c>
      <c r="Q522" s="267">
        <f>Q276*'Data - P&amp;L'!$C$15</f>
        <v>0</v>
      </c>
      <c r="R522" s="267">
        <f>R276*'Data - P&amp;L'!$C$15</f>
        <v>0</v>
      </c>
      <c r="S522" s="267">
        <f>S276*'Data - P&amp;L'!$C$15</f>
        <v>0</v>
      </c>
      <c r="T522" s="267">
        <f>T276*'Data - P&amp;L'!$C$15</f>
        <v>0</v>
      </c>
      <c r="U522" s="267">
        <f>U276*'Data - P&amp;L'!$C$15</f>
        <v>0</v>
      </c>
      <c r="V522" s="267">
        <f>V276*'Data - P&amp;L'!$C$15</f>
        <v>0</v>
      </c>
      <c r="W522" s="267">
        <f>W276*'Data - P&amp;L'!$C$15</f>
        <v>0</v>
      </c>
      <c r="X522" s="267">
        <f>X276*'Data - P&amp;L'!$C$15</f>
        <v>0</v>
      </c>
      <c r="Y522" s="267">
        <f>Y276*'Data - P&amp;L'!$C$15</f>
        <v>0</v>
      </c>
      <c r="Z522" s="267">
        <f>Z276*'Data - P&amp;L'!$C$15</f>
        <v>0</v>
      </c>
      <c r="AA522" s="267">
        <f>AA276*'Data - P&amp;L'!$C$15</f>
        <v>0</v>
      </c>
      <c r="AB522" s="267">
        <f>AB276*'Data - P&amp;L'!$C$15</f>
        <v>0</v>
      </c>
      <c r="AC522" s="267">
        <f>AC276*'Data - P&amp;L'!$C$15</f>
        <v>0</v>
      </c>
      <c r="AD522" s="267">
        <f>AD276*'Data - P&amp;L'!$C$15</f>
        <v>0</v>
      </c>
      <c r="AE522" s="267">
        <f>AE276*'Data - P&amp;L'!$C$15</f>
        <v>0</v>
      </c>
      <c r="AF522" s="267">
        <f>AF276*'Data - P&amp;L'!$C$15</f>
        <v>0</v>
      </c>
      <c r="AG522" s="125">
        <f t="shared" si="143"/>
        <v>87.9</v>
      </c>
    </row>
    <row r="523" outlineLevel="1">
      <c r="A523" s="173" t="s">
        <v>542</v>
      </c>
      <c r="B523" s="267">
        <f>B277*'Data - P&amp;L'!$C$16</f>
        <v>0</v>
      </c>
      <c r="C523" s="267">
        <f>C277*'Data - P&amp;L'!$C$16</f>
        <v>0</v>
      </c>
      <c r="D523" s="267">
        <f>D277*'Data - P&amp;L'!$C$16</f>
        <v>0</v>
      </c>
      <c r="E523" s="267">
        <f>E277*'Data - P&amp;L'!$C$16</f>
        <v>0</v>
      </c>
      <c r="F523" s="267">
        <f>F277*'Data - P&amp;L'!$C$16</f>
        <v>0</v>
      </c>
      <c r="G523" s="267">
        <f>G277*'Data - P&amp;L'!$C$16</f>
        <v>0</v>
      </c>
      <c r="H523" s="267">
        <f>H277*'Data - P&amp;L'!$C$16</f>
        <v>0</v>
      </c>
      <c r="I523" s="267">
        <f>I277*'Data - P&amp;L'!$C$16</f>
        <v>0</v>
      </c>
      <c r="J523" s="267">
        <f>J277*'Data - P&amp;L'!$C$16</f>
        <v>0</v>
      </c>
      <c r="K523" s="267">
        <f>K277*'Data - P&amp;L'!$C$16</f>
        <v>0</v>
      </c>
      <c r="L523" s="267">
        <f>L277*'Data - P&amp;L'!$C$16</f>
        <v>0</v>
      </c>
      <c r="M523" s="267">
        <f>M277*'Data - P&amp;L'!$C$16</f>
        <v>0</v>
      </c>
      <c r="N523" s="267">
        <f>N277*'Data - P&amp;L'!$C$16</f>
        <v>0</v>
      </c>
      <c r="O523" s="267">
        <f>O277*'Data - P&amp;L'!$C$16</f>
        <v>97.21</v>
      </c>
      <c r="P523" s="267">
        <f>P277*'Data - P&amp;L'!$C$16</f>
        <v>0</v>
      </c>
      <c r="Q523" s="267">
        <f>Q277*'Data - P&amp;L'!$C$16</f>
        <v>0</v>
      </c>
      <c r="R523" s="267">
        <f>R277*'Data - P&amp;L'!$C$16</f>
        <v>0</v>
      </c>
      <c r="S523" s="267">
        <f>S277*'Data - P&amp;L'!$C$16</f>
        <v>0</v>
      </c>
      <c r="T523" s="267">
        <f>T277*'Data - P&amp;L'!$C$16</f>
        <v>0</v>
      </c>
      <c r="U523" s="267">
        <f>U277*'Data - P&amp;L'!$C$16</f>
        <v>0</v>
      </c>
      <c r="V523" s="267">
        <f>V277*'Data - P&amp;L'!$C$16</f>
        <v>0</v>
      </c>
      <c r="W523" s="267">
        <f>W277*'Data - P&amp;L'!$C$16</f>
        <v>0</v>
      </c>
      <c r="X523" s="267">
        <f>X277*'Data - P&amp;L'!$C$16</f>
        <v>0</v>
      </c>
      <c r="Y523" s="267">
        <f>Y277*'Data - P&amp;L'!$C$16</f>
        <v>0</v>
      </c>
      <c r="Z523" s="267">
        <f>Z277*'Data - P&amp;L'!$C$16</f>
        <v>0</v>
      </c>
      <c r="AA523" s="267">
        <f>AA277*'Data - P&amp;L'!$C$16</f>
        <v>0</v>
      </c>
      <c r="AB523" s="267">
        <f>AB277*'Data - P&amp;L'!$C$16</f>
        <v>0</v>
      </c>
      <c r="AC523" s="267">
        <f>AC277*'Data - P&amp;L'!$C$16</f>
        <v>0</v>
      </c>
      <c r="AD523" s="267">
        <f>AD277*'Data - P&amp;L'!$C$16</f>
        <v>0</v>
      </c>
      <c r="AE523" s="267">
        <f>AE277*'Data - P&amp;L'!$C$16</f>
        <v>0</v>
      </c>
      <c r="AF523" s="267">
        <f>AF277*'Data - P&amp;L'!$C$16</f>
        <v>0</v>
      </c>
      <c r="AG523" s="125">
        <f t="shared" si="143"/>
        <v>97.21</v>
      </c>
    </row>
    <row r="524" outlineLevel="1">
      <c r="A524" s="173" t="s">
        <v>571</v>
      </c>
      <c r="B524" s="267">
        <f>(B297)*'Data - P&amp;L'!$C$6</f>
        <v>4.93</v>
      </c>
      <c r="C524" s="267">
        <f>(C297)*'Data - P&amp;L'!$C$6</f>
        <v>0</v>
      </c>
      <c r="D524" s="267">
        <f>(D297)*'Data - P&amp;L'!$C$6</f>
        <v>4.93</v>
      </c>
      <c r="E524" s="267">
        <f>(E297)*'Data - P&amp;L'!$C$6</f>
        <v>0</v>
      </c>
      <c r="F524" s="267">
        <f>(F297)*'Data - P&amp;L'!$C$6</f>
        <v>9.86</v>
      </c>
      <c r="G524" s="267">
        <f>(G297)*'Data - P&amp;L'!$C$6</f>
        <v>9.86</v>
      </c>
      <c r="H524" s="267">
        <f>(H297)*'Data - P&amp;L'!$C$6</f>
        <v>9.86</v>
      </c>
      <c r="I524" s="267">
        <f>(I297)*'Data - P&amp;L'!$C$6</f>
        <v>9.86</v>
      </c>
      <c r="J524" s="267">
        <f>(J297)*'Data - P&amp;L'!$C$6</f>
        <v>4.93</v>
      </c>
      <c r="K524" s="267">
        <f>(K297)*'Data - P&amp;L'!$C$6</f>
        <v>9.86</v>
      </c>
      <c r="L524" s="267">
        <f>(L297)*'Data - P&amp;L'!$C$6</f>
        <v>4.93</v>
      </c>
      <c r="M524" s="267">
        <f>(M297)*'Data - P&amp;L'!$C$6</f>
        <v>4.93</v>
      </c>
      <c r="N524" s="267">
        <f>(N297)*'Data - P&amp;L'!$C$6</f>
        <v>4.93</v>
      </c>
      <c r="O524" s="267">
        <f>(O297)*'Data - P&amp;L'!$C$6</f>
        <v>24.65</v>
      </c>
      <c r="P524" s="267">
        <f>(P297)*'Data - P&amp;L'!$C$6</f>
        <v>0</v>
      </c>
      <c r="Q524" s="267">
        <f>(Q297)*'Data - P&amp;L'!$C$6</f>
        <v>0</v>
      </c>
      <c r="R524" s="267">
        <f>(R297)*'Data - P&amp;L'!$C$6</f>
        <v>4.93</v>
      </c>
      <c r="S524" s="267">
        <f>(S297)*'Data - P&amp;L'!$C$6</f>
        <v>4.93</v>
      </c>
      <c r="T524" s="267">
        <f>(T297)*'Data - P&amp;L'!$C$6</f>
        <v>4.93</v>
      </c>
      <c r="U524" s="267">
        <f>(U297)*'Data - P&amp;L'!$C$6</f>
        <v>4.93</v>
      </c>
      <c r="V524" s="267">
        <f>(V297)*'Data - P&amp;L'!$C$6</f>
        <v>9.86</v>
      </c>
      <c r="W524" s="267">
        <f>(W297)*'Data - P&amp;L'!$C$6</f>
        <v>4.93</v>
      </c>
      <c r="X524" s="267">
        <f>(X297)*'Data - P&amp;L'!$C$6</f>
        <v>0</v>
      </c>
      <c r="Y524" s="267">
        <f>(Y297)*'Data - P&amp;L'!$C$6</f>
        <v>0</v>
      </c>
      <c r="Z524" s="267">
        <f>(Z297)*'Data - P&amp;L'!$C$6</f>
        <v>0</v>
      </c>
      <c r="AA524" s="267">
        <f>(AA297)*'Data - P&amp;L'!$C$6</f>
        <v>0</v>
      </c>
      <c r="AB524" s="267">
        <f>(AB297)*'Data - P&amp;L'!$C$6</f>
        <v>14.79</v>
      </c>
      <c r="AC524" s="267">
        <f>(AC297)*'Data - P&amp;L'!$C$6</f>
        <v>4.93</v>
      </c>
      <c r="AD524" s="267">
        <f>(AD297)*'Data - P&amp;L'!$C$6</f>
        <v>4.93</v>
      </c>
      <c r="AE524" s="267">
        <f>(AE297)*'Data - P&amp;L'!$C$6</f>
        <v>0</v>
      </c>
      <c r="AF524" s="267">
        <f>(AF297)*'Data - P&amp;L'!$C$6</f>
        <v>0</v>
      </c>
      <c r="AG524" s="125">
        <f t="shared" si="143"/>
        <v>162.69</v>
      </c>
    </row>
    <row r="525" outlineLevel="1">
      <c r="A525" s="173" t="s">
        <v>572</v>
      </c>
      <c r="B525" s="267">
        <f>B298*'Data - P&amp;L'!$C$8</f>
        <v>0</v>
      </c>
      <c r="C525" s="267">
        <f>C298*'Data - P&amp;L'!$C$8</f>
        <v>0</v>
      </c>
      <c r="D525" s="267">
        <f>D298*'Data - P&amp;L'!$C$8</f>
        <v>1.07</v>
      </c>
      <c r="E525" s="267">
        <f>E298*'Data - P&amp;L'!$C$8</f>
        <v>0</v>
      </c>
      <c r="F525" s="267">
        <f>F298*'Data - P&amp;L'!$C$8</f>
        <v>1.07</v>
      </c>
      <c r="G525" s="267">
        <f>G298*'Data - P&amp;L'!$C$8</f>
        <v>0</v>
      </c>
      <c r="H525" s="267">
        <f>H298*'Data - P&amp;L'!$C$8</f>
        <v>1.07</v>
      </c>
      <c r="I525" s="267">
        <f>I298*'Data - P&amp;L'!$C$8</f>
        <v>0</v>
      </c>
      <c r="J525" s="267">
        <f>J298*'Data - P&amp;L'!$C$8</f>
        <v>0</v>
      </c>
      <c r="K525" s="267">
        <f>K298*'Data - P&amp;L'!$C$8</f>
        <v>0</v>
      </c>
      <c r="L525" s="267">
        <f>L298*'Data - P&amp;L'!$C$8</f>
        <v>0</v>
      </c>
      <c r="M525" s="267">
        <f>M298*'Data - P&amp;L'!$C$8</f>
        <v>0</v>
      </c>
      <c r="N525" s="267">
        <f>N298*'Data - P&amp;L'!$C$8</f>
        <v>0</v>
      </c>
      <c r="O525" s="267">
        <f>O298*'Data - P&amp;L'!$C$8</f>
        <v>0</v>
      </c>
      <c r="P525" s="267">
        <f>P298*'Data - P&amp;L'!$C$8</f>
        <v>0</v>
      </c>
      <c r="Q525" s="267">
        <f>Q298*'Data - P&amp;L'!$C$8</f>
        <v>0</v>
      </c>
      <c r="R525" s="267">
        <f>R298*'Data - P&amp;L'!$C$8</f>
        <v>1.07</v>
      </c>
      <c r="S525" s="267">
        <f>S298*'Data - P&amp;L'!$C$8</f>
        <v>0</v>
      </c>
      <c r="T525" s="267">
        <f>T298*'Data - P&amp;L'!$C$8</f>
        <v>0</v>
      </c>
      <c r="U525" s="267">
        <f>U298*'Data - P&amp;L'!$C$8</f>
        <v>0</v>
      </c>
      <c r="V525" s="267">
        <f>V298*'Data - P&amp;L'!$C$8</f>
        <v>0</v>
      </c>
      <c r="W525" s="267">
        <f>W298*'Data - P&amp;L'!$C$8</f>
        <v>1.07</v>
      </c>
      <c r="X525" s="267">
        <f>X298*'Data - P&amp;L'!$C$8</f>
        <v>0</v>
      </c>
      <c r="Y525" s="267">
        <f>Y298*'Data - P&amp;L'!$C$8</f>
        <v>1.07</v>
      </c>
      <c r="Z525" s="267">
        <f>Z298*'Data - P&amp;L'!$C$8</f>
        <v>2.14</v>
      </c>
      <c r="AA525" s="267">
        <f>AA298*'Data - P&amp;L'!$C$8</f>
        <v>1.07</v>
      </c>
      <c r="AB525" s="267">
        <f>AB298*'Data - P&amp;L'!$C$8</f>
        <v>2.14</v>
      </c>
      <c r="AC525" s="267">
        <f>AC298*'Data - P&amp;L'!$C$8</f>
        <v>0</v>
      </c>
      <c r="AD525" s="267">
        <f>AD298*'Data - P&amp;L'!$C$8</f>
        <v>1.07</v>
      </c>
      <c r="AE525" s="267">
        <f>AE298*'Data - P&amp;L'!$C$8</f>
        <v>0</v>
      </c>
      <c r="AF525" s="267">
        <f>AF298*'Data - P&amp;L'!$C$8</f>
        <v>2.14</v>
      </c>
      <c r="AG525" s="125">
        <f t="shared" si="143"/>
        <v>14.98</v>
      </c>
    </row>
    <row r="526" outlineLevel="1">
      <c r="A526" s="173" t="s">
        <v>573</v>
      </c>
      <c r="B526" s="267">
        <f>(B299+B300)*'Data - P&amp;L'!$C$9</f>
        <v>0</v>
      </c>
      <c r="C526" s="267">
        <f>(C299+C300)*'Data - P&amp;L'!$C$9</f>
        <v>0</v>
      </c>
      <c r="D526" s="267">
        <f>(D299+D300)*'Data - P&amp;L'!$C$9</f>
        <v>5.98</v>
      </c>
      <c r="E526" s="267">
        <f>(E299+E300)*'Data - P&amp;L'!$C$9</f>
        <v>0</v>
      </c>
      <c r="F526" s="267">
        <f>(F299+F300)*'Data - P&amp;L'!$C$9</f>
        <v>5.98</v>
      </c>
      <c r="G526" s="267">
        <f>(G299+G300)*'Data - P&amp;L'!$C$9</f>
        <v>0</v>
      </c>
      <c r="H526" s="267">
        <f>(H299+H300)*'Data - P&amp;L'!$C$9</f>
        <v>0</v>
      </c>
      <c r="I526" s="267">
        <f>(I299+I300)*'Data - P&amp;L'!$C$9</f>
        <v>0</v>
      </c>
      <c r="J526" s="267">
        <f>(J299+J300)*'Data - P&amp;L'!$C$9</f>
        <v>0</v>
      </c>
      <c r="K526" s="267">
        <f>(K299+K300)*'Data - P&amp;L'!$C$9</f>
        <v>0</v>
      </c>
      <c r="L526" s="267">
        <f>(L299+L300)*'Data - P&amp;L'!$C$9</f>
        <v>0</v>
      </c>
      <c r="M526" s="267">
        <f>(M299+M300)*'Data - P&amp;L'!$C$9</f>
        <v>0</v>
      </c>
      <c r="N526" s="267">
        <f>(N299+N300)*'Data - P&amp;L'!$C$9</f>
        <v>0</v>
      </c>
      <c r="O526" s="267">
        <f>(O299+O300)*'Data - P&amp;L'!$C$9</f>
        <v>11.96</v>
      </c>
      <c r="P526" s="267">
        <f>(P299+P300)*'Data - P&amp;L'!$C$9</f>
        <v>0</v>
      </c>
      <c r="Q526" s="267">
        <f>(Q299+Q300)*'Data - P&amp;L'!$C$9</f>
        <v>0</v>
      </c>
      <c r="R526" s="267">
        <f>(R299+R300)*'Data - P&amp;L'!$C$9</f>
        <v>0</v>
      </c>
      <c r="S526" s="267">
        <f>(S299+S300)*'Data - P&amp;L'!$C$9</f>
        <v>0</v>
      </c>
      <c r="T526" s="267">
        <f>(T299+T300)*'Data - P&amp;L'!$C$9</f>
        <v>5.98</v>
      </c>
      <c r="U526" s="267">
        <f>(U299+U300)*'Data - P&amp;L'!$C$9</f>
        <v>0</v>
      </c>
      <c r="V526" s="267">
        <f>(V299+V300)*'Data - P&amp;L'!$C$9</f>
        <v>0</v>
      </c>
      <c r="W526" s="267">
        <f>(W299+W300)*'Data - P&amp;L'!$C$9</f>
        <v>0</v>
      </c>
      <c r="X526" s="267">
        <f>(X299+X300)*'Data - P&amp;L'!$C$9</f>
        <v>0</v>
      </c>
      <c r="Y526" s="267">
        <f>(Y299+Y300)*'Data - P&amp;L'!$C$9</f>
        <v>5.98</v>
      </c>
      <c r="Z526" s="267">
        <f>(Z299+Z300)*'Data - P&amp;L'!$C$9</f>
        <v>0</v>
      </c>
      <c r="AA526" s="267">
        <f>(AA299+AA300)*'Data - P&amp;L'!$C$9</f>
        <v>0</v>
      </c>
      <c r="AB526" s="267">
        <f>(AB299+AB300)*'Data - P&amp;L'!$C$9</f>
        <v>0</v>
      </c>
      <c r="AC526" s="267">
        <f>(AC299+AC300)*'Data - P&amp;L'!$C$9</f>
        <v>0</v>
      </c>
      <c r="AD526" s="267">
        <f>(AD299+AD300)*'Data - P&amp;L'!$C$9</f>
        <v>5.98</v>
      </c>
      <c r="AE526" s="267">
        <f>(AE299+AE300)*'Data - P&amp;L'!$C$9</f>
        <v>0</v>
      </c>
      <c r="AF526" s="267">
        <f>(AF299+AF300)*'Data - P&amp;L'!$C$9</f>
        <v>0</v>
      </c>
      <c r="AG526" s="125">
        <f t="shared" si="143"/>
        <v>41.86</v>
      </c>
    </row>
    <row r="527" outlineLevel="1">
      <c r="A527" s="173" t="s">
        <v>574</v>
      </c>
      <c r="B527" s="267">
        <f>(B301+B302)*'Data - P&amp;L'!$C$5</f>
        <v>0</v>
      </c>
      <c r="C527" s="267">
        <f>(C301+C302)*'Data - P&amp;L'!$C$5</f>
        <v>20.98</v>
      </c>
      <c r="D527" s="267">
        <f>(D301+D302)*'Data - P&amp;L'!$C$5</f>
        <v>0</v>
      </c>
      <c r="E527" s="267">
        <f>(E301+E302)*'Data - P&amp;L'!$C$5</f>
        <v>0</v>
      </c>
      <c r="F527" s="267">
        <f>(F301+F302)*'Data - P&amp;L'!$C$5</f>
        <v>0</v>
      </c>
      <c r="G527" s="267">
        <f>(G301+G302)*'Data - P&amp;L'!$C$5</f>
        <v>10.49</v>
      </c>
      <c r="H527" s="267">
        <f>(H301+H302)*'Data - P&amp;L'!$C$5</f>
        <v>0</v>
      </c>
      <c r="I527" s="267">
        <f>(I301+I302)*'Data - P&amp;L'!$C$5</f>
        <v>0</v>
      </c>
      <c r="J527" s="267">
        <f>(J301+J302)*'Data - P&amp;L'!$C$5</f>
        <v>10.49</v>
      </c>
      <c r="K527" s="267">
        <f>(K301+K302)*'Data - P&amp;L'!$C$5</f>
        <v>0</v>
      </c>
      <c r="L527" s="267">
        <f>(L301+L302)*'Data - P&amp;L'!$C$5</f>
        <v>0</v>
      </c>
      <c r="M527" s="267">
        <f>(M301+M302)*'Data - P&amp;L'!$C$5</f>
        <v>20.98</v>
      </c>
      <c r="N527" s="267">
        <f>(N301+N302)*'Data - P&amp;L'!$C$5</f>
        <v>0</v>
      </c>
      <c r="O527" s="267">
        <f>(O301+O302)*'Data - P&amp;L'!$C$5</f>
        <v>0</v>
      </c>
      <c r="P527" s="267">
        <f>(P301+P302)*'Data - P&amp;L'!$C$5</f>
        <v>0</v>
      </c>
      <c r="Q527" s="267">
        <f>(Q301+Q302)*'Data - P&amp;L'!$C$5</f>
        <v>0</v>
      </c>
      <c r="R527" s="267">
        <f>(R301+R302)*'Data - P&amp;L'!$C$5</f>
        <v>0</v>
      </c>
      <c r="S527" s="267">
        <f>(S301+S302)*'Data - P&amp;L'!$C$5</f>
        <v>0</v>
      </c>
      <c r="T527" s="267">
        <f>(T301+T302)*'Data - P&amp;L'!$C$5</f>
        <v>10.49</v>
      </c>
      <c r="U527" s="267">
        <f>(U301+U302)*'Data - P&amp;L'!$C$5</f>
        <v>0</v>
      </c>
      <c r="V527" s="267">
        <f>(V301+V302)*'Data - P&amp;L'!$C$5</f>
        <v>10.49</v>
      </c>
      <c r="W527" s="267">
        <f>(W301+W302)*'Data - P&amp;L'!$C$5</f>
        <v>0</v>
      </c>
      <c r="X527" s="267">
        <f>(X301+X302)*'Data - P&amp;L'!$C$5</f>
        <v>0</v>
      </c>
      <c r="Y527" s="267">
        <f>(Y301+Y302)*'Data - P&amp;L'!$C$5</f>
        <v>0</v>
      </c>
      <c r="Z527" s="267">
        <f>(Z301+Z302)*'Data - P&amp;L'!$C$5</f>
        <v>0</v>
      </c>
      <c r="AA527" s="267">
        <f>(AA301+AA302)*'Data - P&amp;L'!$C$5</f>
        <v>0</v>
      </c>
      <c r="AB527" s="267">
        <f>(AB301+AB302)*'Data - P&amp;L'!$C$5</f>
        <v>0</v>
      </c>
      <c r="AC527" s="267">
        <f>(AC301+AC302)*'Data - P&amp;L'!$C$5</f>
        <v>10.49</v>
      </c>
      <c r="AD527" s="267">
        <f>(AD301+AD302)*'Data - P&amp;L'!$C$5</f>
        <v>0</v>
      </c>
      <c r="AE527" s="267">
        <f>(AE301+AE302)*'Data - P&amp;L'!$C$5</f>
        <v>0</v>
      </c>
      <c r="AF527" s="267">
        <f>(AF301+AF302)*'Data - P&amp;L'!$C$5</f>
        <v>0</v>
      </c>
      <c r="AG527" s="125">
        <f t="shared" si="143"/>
        <v>94.41</v>
      </c>
    </row>
    <row r="528" outlineLevel="1">
      <c r="A528" s="173" t="s">
        <v>575</v>
      </c>
      <c r="B528" s="267">
        <f>(B303+B304+B318+B319)*'Data - P&amp;L'!$C$10</f>
        <v>0</v>
      </c>
      <c r="C528" s="267">
        <f>(C303+C304+C318+C319)*'Data - P&amp;L'!$C$10</f>
        <v>12.63</v>
      </c>
      <c r="D528" s="267">
        <f>(D303+D304+D318+D319)*'Data - P&amp;L'!$C$10</f>
        <v>12.63</v>
      </c>
      <c r="E528" s="267">
        <f>(E303+E304+E318+E319)*'Data - P&amp;L'!$C$10</f>
        <v>0</v>
      </c>
      <c r="F528" s="267">
        <f>(F303+F304+F318+F319)*'Data - P&amp;L'!$C$10</f>
        <v>8.42</v>
      </c>
      <c r="G528" s="267">
        <f>(G303+G304+G318+G319)*'Data - P&amp;L'!$C$10</f>
        <v>4.21</v>
      </c>
      <c r="H528" s="267">
        <f>(H303+H304+H318+H319)*'Data - P&amp;L'!$C$10</f>
        <v>16.84</v>
      </c>
      <c r="I528" s="267">
        <f>(I303+I304+I318+I319)*'Data - P&amp;L'!$C$10</f>
        <v>4.21</v>
      </c>
      <c r="J528" s="267">
        <f>(J303+J304+J318+J319)*'Data - P&amp;L'!$C$10</f>
        <v>0</v>
      </c>
      <c r="K528" s="267">
        <f>(K303+K304+K318+K319)*'Data - P&amp;L'!$C$10</f>
        <v>0</v>
      </c>
      <c r="L528" s="267">
        <f>(L303+L304+L318+L319)*'Data - P&amp;L'!$C$10</f>
        <v>4.21</v>
      </c>
      <c r="M528" s="267">
        <f>(M303+M304+M318+M319)*'Data - P&amp;L'!$C$10</f>
        <v>4.21</v>
      </c>
      <c r="N528" s="267">
        <f>(N303+N304+N318+N319)*'Data - P&amp;L'!$C$10</f>
        <v>4.21</v>
      </c>
      <c r="O528" s="267">
        <f>(O303+O304+O318+O319)*'Data - P&amp;L'!$C$10</f>
        <v>16.84</v>
      </c>
      <c r="P528" s="267">
        <f>(P303+P304+P318+P319)*'Data - P&amp;L'!$C$10</f>
        <v>0</v>
      </c>
      <c r="Q528" s="267">
        <f>(Q303+Q304+Q318+Q319)*'Data - P&amp;L'!$C$10</f>
        <v>0</v>
      </c>
      <c r="R528" s="267">
        <f>(R303+R304+R318+R319)*'Data - P&amp;L'!$C$10</f>
        <v>4.21</v>
      </c>
      <c r="S528" s="267">
        <f>(S303+S304+S318+S319)*'Data - P&amp;L'!$C$10</f>
        <v>4.21</v>
      </c>
      <c r="T528" s="267">
        <f>(T303+T304+T318+T319)*'Data - P&amp;L'!$C$10</f>
        <v>8.42</v>
      </c>
      <c r="U528" s="267">
        <f>(U303+U304+U318+U319)*'Data - P&amp;L'!$C$10</f>
        <v>4.21</v>
      </c>
      <c r="V528" s="267">
        <f>(V303+V304+V318+V319)*'Data - P&amp;L'!$C$10</f>
        <v>8.42</v>
      </c>
      <c r="W528" s="267">
        <f>(W303+W304+W318+W319)*'Data - P&amp;L'!$C$10</f>
        <v>4.21</v>
      </c>
      <c r="X528" s="267">
        <f>(X303+X304+X318+X319)*'Data - P&amp;L'!$C$10</f>
        <v>4.21</v>
      </c>
      <c r="Y528" s="267">
        <f>(Y303+Y304+Y318+Y319)*'Data - P&amp;L'!$C$10</f>
        <v>4.21</v>
      </c>
      <c r="Z528" s="267">
        <f>(Z303+Z304+Z318+Z319)*'Data - P&amp;L'!$C$10</f>
        <v>0</v>
      </c>
      <c r="AA528" s="267">
        <f>(AA303+AA304+AA318+AA319)*'Data - P&amp;L'!$C$10</f>
        <v>8.42</v>
      </c>
      <c r="AB528" s="267">
        <f>(AB303+AB304+AB318+AB319)*'Data - P&amp;L'!$C$10</f>
        <v>4.21</v>
      </c>
      <c r="AC528" s="267">
        <f>(AC303+AC304+AC318+AC319)*'Data - P&amp;L'!$C$10</f>
        <v>4.21</v>
      </c>
      <c r="AD528" s="267">
        <f>(AD303+AD304+AD318+AD319)*'Data - P&amp;L'!$C$10</f>
        <v>12.63</v>
      </c>
      <c r="AE528" s="267">
        <f>(AE303+AE304+AE318+AE319)*'Data - P&amp;L'!$C$10</f>
        <v>0</v>
      </c>
      <c r="AF528" s="267">
        <f>(AF303+AF304+AF318+AF319)*'Data - P&amp;L'!$C$10</f>
        <v>0</v>
      </c>
      <c r="AG528" s="125">
        <f t="shared" si="143"/>
        <v>159.98</v>
      </c>
    </row>
    <row r="529" outlineLevel="1">
      <c r="A529" s="173" t="s">
        <v>548</v>
      </c>
      <c r="B529" s="267">
        <f>B305*'Data - P&amp;L'!$C$17</f>
        <v>0</v>
      </c>
      <c r="C529" s="267">
        <f>C305*'Data - P&amp;L'!$C$17</f>
        <v>13.73</v>
      </c>
      <c r="D529" s="267">
        <f>D305*'Data - P&amp;L'!$C$17</f>
        <v>0</v>
      </c>
      <c r="E529" s="267">
        <f>E305*'Data - P&amp;L'!$C$17</f>
        <v>0</v>
      </c>
      <c r="F529" s="267">
        <f>F305*'Data - P&amp;L'!$C$17</f>
        <v>27.46</v>
      </c>
      <c r="G529" s="267">
        <f>G305*'Data - P&amp;L'!$C$17</f>
        <v>0</v>
      </c>
      <c r="H529" s="267">
        <f>H305*'Data - P&amp;L'!$C$17</f>
        <v>13.73</v>
      </c>
      <c r="I529" s="267">
        <f>I305*'Data - P&amp;L'!$C$17</f>
        <v>13.73</v>
      </c>
      <c r="J529" s="267">
        <f>J305*'Data - P&amp;L'!$C$17</f>
        <v>0</v>
      </c>
      <c r="K529" s="267">
        <f>K305*'Data - P&amp;L'!$C$17</f>
        <v>0</v>
      </c>
      <c r="L529" s="267">
        <f>L305*'Data - P&amp;L'!$C$17</f>
        <v>0</v>
      </c>
      <c r="M529" s="267">
        <f>M305*'Data - P&amp;L'!$C$17</f>
        <v>41.19</v>
      </c>
      <c r="N529" s="267">
        <f>N305*'Data - P&amp;L'!$C$17</f>
        <v>0</v>
      </c>
      <c r="O529" s="267">
        <f>O305*'Data - P&amp;L'!$C$17</f>
        <v>0</v>
      </c>
      <c r="P529" s="267">
        <f>P305*'Data - P&amp;L'!$C$17</f>
        <v>0</v>
      </c>
      <c r="Q529" s="267">
        <f>Q305*'Data - P&amp;L'!$C$17</f>
        <v>0</v>
      </c>
      <c r="R529" s="267">
        <f>R305*'Data - P&amp;L'!$C$17</f>
        <v>0</v>
      </c>
      <c r="S529" s="267">
        <f>S305*'Data - P&amp;L'!$C$17</f>
        <v>0</v>
      </c>
      <c r="T529" s="267">
        <f>T305*'Data - P&amp;L'!$C$17</f>
        <v>0</v>
      </c>
      <c r="U529" s="267">
        <f>U305*'Data - P&amp;L'!$C$17</f>
        <v>0</v>
      </c>
      <c r="V529" s="267">
        <f>V305*'Data - P&amp;L'!$C$17</f>
        <v>0</v>
      </c>
      <c r="W529" s="267">
        <f>W305*'Data - P&amp;L'!$C$17</f>
        <v>0</v>
      </c>
      <c r="X529" s="267">
        <f>X305*'Data - P&amp;L'!$C$17</f>
        <v>0</v>
      </c>
      <c r="Y529" s="267">
        <f>Y305*'Data - P&amp;L'!$C$17</f>
        <v>0</v>
      </c>
      <c r="Z529" s="267">
        <f>Z305*'Data - P&amp;L'!$C$17</f>
        <v>0</v>
      </c>
      <c r="AA529" s="267">
        <f>AA305*'Data - P&amp;L'!$C$17</f>
        <v>0</v>
      </c>
      <c r="AB529" s="267">
        <f>AB305*'Data - P&amp;L'!$C$17</f>
        <v>0</v>
      </c>
      <c r="AC529" s="267">
        <f>AC305*'Data - P&amp;L'!$C$17</f>
        <v>0</v>
      </c>
      <c r="AD529" s="267">
        <f>AD305*'Data - P&amp;L'!$C$17</f>
        <v>0</v>
      </c>
      <c r="AE529" s="267">
        <f>AE305*'Data - P&amp;L'!$C$17</f>
        <v>0</v>
      </c>
      <c r="AF529" s="267">
        <f>AF305*'Data - P&amp;L'!$C$17</f>
        <v>0</v>
      </c>
      <c r="AG529" s="125">
        <f t="shared" si="143"/>
        <v>109.84</v>
      </c>
    </row>
    <row r="530" outlineLevel="1">
      <c r="A530" s="173" t="s">
        <v>549</v>
      </c>
      <c r="B530" s="267">
        <f>B306*'Data - P&amp;L'!$C$18</f>
        <v>0</v>
      </c>
      <c r="C530" s="267">
        <f>C306*'Data - P&amp;L'!$C$18</f>
        <v>26.68</v>
      </c>
      <c r="D530" s="267">
        <f>D306*'Data - P&amp;L'!$C$18</f>
        <v>0</v>
      </c>
      <c r="E530" s="267">
        <f>E306*'Data - P&amp;L'!$C$18</f>
        <v>0</v>
      </c>
      <c r="F530" s="267">
        <f>F306*'Data - P&amp;L'!$C$18</f>
        <v>0</v>
      </c>
      <c r="G530" s="267">
        <f>G306*'Data - P&amp;L'!$C$18</f>
        <v>26.68</v>
      </c>
      <c r="H530" s="267">
        <f>H306*'Data - P&amp;L'!$C$18</f>
        <v>26.68</v>
      </c>
      <c r="I530" s="267">
        <f>I306*'Data - P&amp;L'!$C$18</f>
        <v>26.68</v>
      </c>
      <c r="J530" s="267">
        <f>J306*'Data - P&amp;L'!$C$18</f>
        <v>0</v>
      </c>
      <c r="K530" s="267">
        <f>K306*'Data - P&amp;L'!$C$18</f>
        <v>0</v>
      </c>
      <c r="L530" s="267">
        <f>L306*'Data - P&amp;L'!$C$18</f>
        <v>0</v>
      </c>
      <c r="M530" s="267">
        <f>M306*'Data - P&amp;L'!$C$18</f>
        <v>80.04</v>
      </c>
      <c r="N530" s="267">
        <f>N306*'Data - P&amp;L'!$C$18</f>
        <v>0</v>
      </c>
      <c r="O530" s="267">
        <f>O306*'Data - P&amp;L'!$C$18</f>
        <v>0</v>
      </c>
      <c r="P530" s="267">
        <f>P306*'Data - P&amp;L'!$C$18</f>
        <v>0</v>
      </c>
      <c r="Q530" s="267">
        <f>Q306*'Data - P&amp;L'!$C$18</f>
        <v>0</v>
      </c>
      <c r="R530" s="267">
        <f>R306*'Data - P&amp;L'!$C$18</f>
        <v>0</v>
      </c>
      <c r="S530" s="267">
        <f>S306*'Data - P&amp;L'!$C$18</f>
        <v>0</v>
      </c>
      <c r="T530" s="267">
        <f>T306*'Data - P&amp;L'!$C$18</f>
        <v>0</v>
      </c>
      <c r="U530" s="267">
        <f>U306*'Data - P&amp;L'!$C$18</f>
        <v>0</v>
      </c>
      <c r="V530" s="267">
        <f>V306*'Data - P&amp;L'!$C$18</f>
        <v>0</v>
      </c>
      <c r="W530" s="267">
        <f>W306*'Data - P&amp;L'!$C$18</f>
        <v>0</v>
      </c>
      <c r="X530" s="267">
        <f>X306*'Data - P&amp;L'!$C$18</f>
        <v>0</v>
      </c>
      <c r="Y530" s="267">
        <f>Y306*'Data - P&amp;L'!$C$18</f>
        <v>0</v>
      </c>
      <c r="Z530" s="267">
        <f>Z306*'Data - P&amp;L'!$C$18</f>
        <v>0</v>
      </c>
      <c r="AA530" s="267">
        <f>AA306*'Data - P&amp;L'!$C$18</f>
        <v>0</v>
      </c>
      <c r="AB530" s="267">
        <f>AB306*'Data - P&amp;L'!$C$18</f>
        <v>0</v>
      </c>
      <c r="AC530" s="267">
        <f>AC306*'Data - P&amp;L'!$C$18</f>
        <v>0</v>
      </c>
      <c r="AD530" s="267">
        <f>AD306*'Data - P&amp;L'!$C$18</f>
        <v>0</v>
      </c>
      <c r="AE530" s="267">
        <f>AE306*'Data - P&amp;L'!$C$18</f>
        <v>0</v>
      </c>
      <c r="AF530" s="267">
        <f>AF306*'Data - P&amp;L'!$C$18</f>
        <v>0</v>
      </c>
      <c r="AG530" s="125">
        <f t="shared" si="143"/>
        <v>186.76</v>
      </c>
    </row>
    <row r="531" outlineLevel="1">
      <c r="A531" s="173" t="s">
        <v>576</v>
      </c>
      <c r="B531" s="267">
        <f>(SUM(B272:B281))*'Data - P&amp;L'!$C$38</f>
        <v>11.94</v>
      </c>
      <c r="C531" s="267">
        <f>(SUM(C272:C281))*'Data - P&amp;L'!$C$38</f>
        <v>71.64</v>
      </c>
      <c r="D531" s="267">
        <f>(SUM(D272:D281))*'Data - P&amp;L'!$C$38</f>
        <v>47.76</v>
      </c>
      <c r="E531" s="267">
        <f>(SUM(E272:E281))*'Data - P&amp;L'!$C$38</f>
        <v>0</v>
      </c>
      <c r="F531" s="267">
        <f>(SUM(F272:F281))*'Data - P&amp;L'!$C$38</f>
        <v>47.76</v>
      </c>
      <c r="G531" s="267">
        <f>(SUM(G272:G281))*'Data - P&amp;L'!$C$38</f>
        <v>11.94</v>
      </c>
      <c r="H531" s="267">
        <f>(SUM(H272:H281))*'Data - P&amp;L'!$C$38</f>
        <v>95.52</v>
      </c>
      <c r="I531" s="267">
        <f>(SUM(I272:I281))*'Data - P&amp;L'!$C$38</f>
        <v>47.76</v>
      </c>
      <c r="J531" s="267">
        <f>(SUM(J272:J281))*'Data - P&amp;L'!$C$38</f>
        <v>11.94</v>
      </c>
      <c r="K531" s="267">
        <f>(SUM(K272:K281))*'Data - P&amp;L'!$C$38</f>
        <v>35.82</v>
      </c>
      <c r="L531" s="267">
        <f>(SUM(L272:L281))*'Data - P&amp;L'!$C$38</f>
        <v>23.88</v>
      </c>
      <c r="M531" s="267">
        <f>(SUM(M272:M281))*'Data - P&amp;L'!$C$38</f>
        <v>35.82</v>
      </c>
      <c r="N531" s="267">
        <f>(SUM(N272:N281))*'Data - P&amp;L'!$C$38</f>
        <v>23.88</v>
      </c>
      <c r="O531" s="267">
        <f>(SUM(O272:O281))*'Data - P&amp;L'!$C$38</f>
        <v>83.58</v>
      </c>
      <c r="P531" s="267">
        <f>(SUM(P272:P281))*'Data - P&amp;L'!$C$38</f>
        <v>23.88</v>
      </c>
      <c r="Q531" s="267">
        <f>(SUM(Q272:Q281))*'Data - P&amp;L'!$C$38</f>
        <v>0</v>
      </c>
      <c r="R531" s="267">
        <f>(SUM(R272:R281))*'Data - P&amp;L'!$C$38</f>
        <v>47.76</v>
      </c>
      <c r="S531" s="267">
        <f>(SUM(S272:S281))*'Data - P&amp;L'!$C$38</f>
        <v>35.82</v>
      </c>
      <c r="T531" s="267">
        <f>(SUM(T272:T281))*'Data - P&amp;L'!$C$38</f>
        <v>35.82</v>
      </c>
      <c r="U531" s="267">
        <f>(SUM(U272:U281))*'Data - P&amp;L'!$C$38</f>
        <v>23.88</v>
      </c>
      <c r="V531" s="267">
        <f>(SUM(V272:V281))*'Data - P&amp;L'!$C$38</f>
        <v>23.88</v>
      </c>
      <c r="W531" s="267">
        <f>(SUM(W272:W281))*'Data - P&amp;L'!$C$38</f>
        <v>59.7</v>
      </c>
      <c r="X531" s="267">
        <f>(SUM(X272:X281))*'Data - P&amp;L'!$C$38</f>
        <v>47.76</v>
      </c>
      <c r="Y531" s="267">
        <f>(SUM(Y272:Y281))*'Data - P&amp;L'!$C$38</f>
        <v>35.82</v>
      </c>
      <c r="Z531" s="267">
        <f>(SUM(Z272:Z281))*'Data - P&amp;L'!$C$38</f>
        <v>59.7</v>
      </c>
      <c r="AA531" s="267">
        <f>(SUM(AA272:AA281))*'Data - P&amp;L'!$C$38</f>
        <v>59.7</v>
      </c>
      <c r="AB531" s="267">
        <f>(SUM(AB272:AB281))*'Data - P&amp;L'!$C$38</f>
        <v>71.64</v>
      </c>
      <c r="AC531" s="267">
        <f>(SUM(AC272:AC281))*'Data - P&amp;L'!$C$38</f>
        <v>11.94</v>
      </c>
      <c r="AD531" s="267">
        <f>(SUM(AD272:AD281))*'Data - P&amp;L'!$C$38</f>
        <v>47.76</v>
      </c>
      <c r="AE531" s="267">
        <f>(SUM(AE272:AE281))*'Data - P&amp;L'!$C$38</f>
        <v>23.88</v>
      </c>
      <c r="AF531" s="267">
        <f>(SUM(AF272:AF281))*'Data - P&amp;L'!$C$38</f>
        <v>35.82</v>
      </c>
      <c r="AG531" s="125">
        <f t="shared" si="143"/>
        <v>1194</v>
      </c>
    </row>
    <row r="532" outlineLevel="1">
      <c r="A532" s="173" t="s">
        <v>577</v>
      </c>
      <c r="B532" s="267">
        <f>(B272+B273+B274+B275+B276+B277+B278+B279+B280+B281)*'Data - P&amp;L'!$C$34</f>
        <v>11.94</v>
      </c>
      <c r="C532" s="267">
        <f>(C272+C273+C274+C275+C276+C277+C278+C279+C280+C281)*'Data - P&amp;L'!$C$34</f>
        <v>71.64</v>
      </c>
      <c r="D532" s="267">
        <f>(D272+D273+D274+D275+D276+D277+D278+D279+D280+D281)*'Data - P&amp;L'!$C$34</f>
        <v>47.76</v>
      </c>
      <c r="E532" s="267">
        <f>(E272+E273+E274+E275+E276+E277+E278+E279+E280+E281)*'Data - P&amp;L'!$C$34</f>
        <v>0</v>
      </c>
      <c r="F532" s="267">
        <f>(F272+F273+F274+F275+F276+F277+F278+F279+F280+F281)*'Data - P&amp;L'!$C$34</f>
        <v>47.76</v>
      </c>
      <c r="G532" s="267">
        <f>(G272+G273+G274+G275+G276+G277+G278+G279+G280+G281)*'Data - P&amp;L'!$C$34</f>
        <v>11.94</v>
      </c>
      <c r="H532" s="267">
        <f>(H272+H273+H274+H275+H276+H277+H278+H279+H280+H281)*'Data - P&amp;L'!$C$34</f>
        <v>95.52</v>
      </c>
      <c r="I532" s="267">
        <f>(I272+I273+I274+I275+I276+I277+I278+I279+I280+I281)*'Data - P&amp;L'!$C$34</f>
        <v>47.76</v>
      </c>
      <c r="J532" s="267">
        <f>(J272+J273+J274+J275+J276+J277+J278+J279+J280+J281)*'Data - P&amp;L'!$C$34</f>
        <v>11.94</v>
      </c>
      <c r="K532" s="267">
        <f>(K272+K273+K274+K275+K276+K277+K278+K279+K280+K281)*'Data - P&amp;L'!$C$34</f>
        <v>35.82</v>
      </c>
      <c r="L532" s="267">
        <f>(L272+L273+L274+L275+L276+L277+L278+L279+L280+L281)*'Data - P&amp;L'!$C$34</f>
        <v>23.88</v>
      </c>
      <c r="M532" s="267">
        <f>(M272+M273+M274+M275+M276+M277+M278+M279+M280+M281)*'Data - P&amp;L'!$C$34</f>
        <v>35.82</v>
      </c>
      <c r="N532" s="267">
        <f>(N272+N273+N274+N275+N276+N277+N278+N279+N280+N281)*'Data - P&amp;L'!$C$34</f>
        <v>23.88</v>
      </c>
      <c r="O532" s="267">
        <f>(O272+O273+O274+O275+O276+O277+O278+O279+O280+O281)*'Data - P&amp;L'!$C$34</f>
        <v>83.58</v>
      </c>
      <c r="P532" s="267">
        <f>(P272+P273+P274+P275+P276+P277+P278+P279+P280+P281)*'Data - P&amp;L'!$C$34</f>
        <v>23.88</v>
      </c>
      <c r="Q532" s="267">
        <f>(Q272+Q273+Q274+Q275+Q276+Q277+Q278+Q279+Q280+Q281)*'Data - P&amp;L'!$C$34</f>
        <v>0</v>
      </c>
      <c r="R532" s="267">
        <f>(R272+R273+R274+R275+R276+R277+R278+R279+R280+R281)*'Data - P&amp;L'!$C$34</f>
        <v>47.76</v>
      </c>
      <c r="S532" s="267">
        <f>(S272+S273+S274+S275+S276+S277+S278+S279+S280+S281)*'Data - P&amp;L'!$C$34</f>
        <v>35.82</v>
      </c>
      <c r="T532" s="267">
        <f>(T272+T273+T274+T275+T276+T277+T278+T279+T280+T281)*'Data - P&amp;L'!$C$34</f>
        <v>35.82</v>
      </c>
      <c r="U532" s="267">
        <f>(U272+U273+U274+U275+U276+U277+U278+U279+U280+U281)*'Data - P&amp;L'!$C$34</f>
        <v>23.88</v>
      </c>
      <c r="V532" s="267">
        <f>(V272+V273+V274+V275+V276+V277+V278+V279+V280+V281)*'Data - P&amp;L'!$C$34</f>
        <v>23.88</v>
      </c>
      <c r="W532" s="267">
        <f>(W272+W273+W274+W275+W276+W277+W278+W279+W280+W281)*'Data - P&amp;L'!$C$34</f>
        <v>59.7</v>
      </c>
      <c r="X532" s="267">
        <f>(X272+X273+X274+X275+X276+X277+X278+X279+X280+X281)*'Data - P&amp;L'!$C$34</f>
        <v>47.76</v>
      </c>
      <c r="Y532" s="267">
        <f>(Y272+Y273+Y274+Y275+Y276+Y277+Y278+Y279+Y280+Y281)*'Data - P&amp;L'!$C$34</f>
        <v>35.82</v>
      </c>
      <c r="Z532" s="267">
        <f>(Z272+Z273+Z274+Z275+Z276+Z277+Z278+Z279+Z280+Z281)*'Data - P&amp;L'!$C$34</f>
        <v>59.7</v>
      </c>
      <c r="AA532" s="267">
        <f>(AA272+AA273+AA274+AA275+AA276+AA277+AA278+AA279+AA280+AA281)*'Data - P&amp;L'!$C$34</f>
        <v>59.7</v>
      </c>
      <c r="AB532" s="267">
        <f>(AB272+AB273+AB274+AB275+AB276+AB277+AB278+AB279+AB280+AB281)*'Data - P&amp;L'!$C$34</f>
        <v>71.64</v>
      </c>
      <c r="AC532" s="267">
        <f>(AC272+AC273+AC274+AC275+AC276+AC277+AC278+AC279+AC280+AC281)*'Data - P&amp;L'!$C$34</f>
        <v>11.94</v>
      </c>
      <c r="AD532" s="267">
        <f>(AD272+AD273+AD274+AD275+AD276+AD277+AD278+AD279+AD280+AD281)*'Data - P&amp;L'!$C$34</f>
        <v>47.76</v>
      </c>
      <c r="AE532" s="267">
        <f>(AE272+AE273+AE274+AE275+AE276+AE277+AE278+AE279+AE280+AE281)*'Data - P&amp;L'!$C$34</f>
        <v>23.88</v>
      </c>
      <c r="AF532" s="267">
        <f>(AF272+AF273+AF274+AF275+AF276+AF277+AF278+AF279+AF280+AF281)*'Data - P&amp;L'!$C$34</f>
        <v>35.82</v>
      </c>
      <c r="AG532" s="125">
        <f t="shared" si="143"/>
        <v>1194</v>
      </c>
    </row>
    <row r="533" outlineLevel="1">
      <c r="A533" s="173" t="s">
        <v>578</v>
      </c>
      <c r="B533" s="267">
        <f>(B309*'Data - P&amp;L'!$D$38)+(B324*'Data - P&amp;L'!$D$39)</f>
        <v>51.66</v>
      </c>
      <c r="C533" s="267">
        <f>(C309*'Data - P&amp;L'!$D$38)+(C324*'Data - P&amp;L'!$D$39)</f>
        <v>175.07</v>
      </c>
      <c r="D533" s="267">
        <f>(D309*'Data - P&amp;L'!$D$38)+(D324*'Data - P&amp;L'!$D$39)</f>
        <v>163.59</v>
      </c>
      <c r="E533" s="267">
        <f>(E309*'Data - P&amp;L'!$D$38)+(E324*'Data - P&amp;L'!$D$39)</f>
        <v>71.75</v>
      </c>
      <c r="F533" s="267">
        <f>(F309*'Data - P&amp;L'!$D$38)+(F324*'Data - P&amp;L'!$D$39)</f>
        <v>81.795</v>
      </c>
      <c r="G533" s="267">
        <f>(G309*'Data - P&amp;L'!$D$38)+(G324*'Data - P&amp;L'!$D$39)</f>
        <v>71.75</v>
      </c>
      <c r="H533" s="267">
        <f>(H309*'Data - P&amp;L'!$D$38)+(H324*'Data - P&amp;L'!$D$39)</f>
        <v>114.8</v>
      </c>
      <c r="I533" s="267">
        <f>(I309*'Data - P&amp;L'!$D$38)+(I324*'Data - P&amp;L'!$D$39)</f>
        <v>119.105</v>
      </c>
      <c r="J533" s="267">
        <f>(J309*'Data - P&amp;L'!$D$38)+(J324*'Data - P&amp;L'!$D$39)</f>
        <v>87.535</v>
      </c>
      <c r="K533" s="267">
        <f>(K309*'Data - P&amp;L'!$D$38)+(K324*'Data - P&amp;L'!$D$39)</f>
        <v>121.975</v>
      </c>
      <c r="L533" s="267">
        <f>(L309*'Data - P&amp;L'!$D$38)+(L324*'Data - P&amp;L'!$D$39)</f>
        <v>117.67</v>
      </c>
      <c r="M533" s="267">
        <f>(M309*'Data - P&amp;L'!$D$38)+(M324*'Data - P&amp;L'!$D$39)</f>
        <v>60.27</v>
      </c>
      <c r="N533" s="267">
        <f>(N309*'Data - P&amp;L'!$D$38)+(N324*'Data - P&amp;L'!$D$39)</f>
        <v>22.96</v>
      </c>
      <c r="O533" s="267">
        <f>(O309*'Data - P&amp;L'!$D$38)+(O324*'Data - P&amp;L'!$D$39)</f>
        <v>110.495</v>
      </c>
      <c r="P533" s="267">
        <f>(P309*'Data - P&amp;L'!$D$38)+(P324*'Data - P&amp;L'!$D$39)</f>
        <v>127.715</v>
      </c>
      <c r="Q533" s="267">
        <f>(Q309*'Data - P&amp;L'!$D$38)+(Q324*'Data - P&amp;L'!$D$39)</f>
        <v>121.975</v>
      </c>
      <c r="R533" s="267">
        <f>(R309*'Data - P&amp;L'!$D$38)+(R324*'Data - P&amp;L'!$D$39)</f>
        <v>76.055</v>
      </c>
      <c r="S533" s="267">
        <f>(S309*'Data - P&amp;L'!$D$38)+(S324*'Data - P&amp;L'!$D$39)</f>
        <v>73.185</v>
      </c>
      <c r="T533" s="267">
        <f>(T309*'Data - P&amp;L'!$D$38)+(T324*'Data - P&amp;L'!$D$39)</f>
        <v>48.79</v>
      </c>
      <c r="U533" s="267">
        <f>(U309*'Data - P&amp;L'!$D$38)+(U324*'Data - P&amp;L'!$D$39)</f>
        <v>81.795</v>
      </c>
      <c r="V533" s="267">
        <f>(V309*'Data - P&amp;L'!$D$38)+(V324*'Data - P&amp;L'!$D$39)</f>
        <v>100.45</v>
      </c>
      <c r="W533" s="267">
        <f>(W309*'Data - P&amp;L'!$D$38)+(W324*'Data - P&amp;L'!$D$39)</f>
        <v>48.79</v>
      </c>
      <c r="X533" s="267">
        <f>(X309*'Data - P&amp;L'!$D$38)+(X324*'Data - P&amp;L'!$D$39)</f>
        <v>110.495</v>
      </c>
      <c r="Y533" s="267">
        <f>(Y309*'Data - P&amp;L'!$D$38)+(Y324*'Data - P&amp;L'!$D$39)</f>
        <v>58.835</v>
      </c>
      <c r="Z533" s="267">
        <f>(Z309*'Data - P&amp;L'!$D$38)+(Z324*'Data - P&amp;L'!$D$39)</f>
        <v>31.57</v>
      </c>
      <c r="AA533" s="267">
        <f>(AA309*'Data - P&amp;L'!$D$38)+(AA324*'Data - P&amp;L'!$D$39)</f>
        <v>55.965</v>
      </c>
      <c r="AB533" s="267">
        <f>(AB309*'Data - P&amp;L'!$D$38)+(AB324*'Data - P&amp;L'!$D$39)</f>
        <v>64.575</v>
      </c>
      <c r="AC533" s="267">
        <f>(AC309*'Data - P&amp;L'!$D$38)+(AC324*'Data - P&amp;L'!$D$39)</f>
        <v>38.745</v>
      </c>
      <c r="AD533" s="267">
        <f>(AD309*'Data - P&amp;L'!$D$38)+(AD324*'Data - P&amp;L'!$D$39)</f>
        <v>87.535</v>
      </c>
      <c r="AE533" s="267">
        <f>(AE309*'Data - P&amp;L'!$D$38)+(AE324*'Data - P&amp;L'!$D$39)</f>
        <v>28.7</v>
      </c>
      <c r="AF533" s="267">
        <f>(AF309*'Data - P&amp;L'!$D$38)+(AF324*'Data - P&amp;L'!$D$39)</f>
        <v>53.095</v>
      </c>
      <c r="AG533" s="125">
        <f t="shared" si="143"/>
        <v>2578.695</v>
      </c>
    </row>
    <row r="534" outlineLevel="1">
      <c r="A534" s="173" t="s">
        <v>579</v>
      </c>
      <c r="B534" s="267">
        <f>B309*'Data - P&amp;L'!$D$34</f>
        <v>221.58</v>
      </c>
      <c r="C534" s="267">
        <f>C309*'Data - P&amp;L'!$D$34</f>
        <v>750.91</v>
      </c>
      <c r="D534" s="267">
        <f>D309*'Data - P&amp;L'!$D$34</f>
        <v>701.67</v>
      </c>
      <c r="E534" s="267">
        <f>E309*'Data - P&amp;L'!$D$34</f>
        <v>307.75</v>
      </c>
      <c r="F534" s="267">
        <f>F309*'Data - P&amp;L'!$D$34</f>
        <v>350.835</v>
      </c>
      <c r="G534" s="267">
        <f>G309*'Data - P&amp;L'!$D$34</f>
        <v>307.75</v>
      </c>
      <c r="H534" s="267">
        <f>H309*'Data - P&amp;L'!$D$34</f>
        <v>492.4</v>
      </c>
      <c r="I534" s="267">
        <f>I309*'Data - P&amp;L'!$D$34</f>
        <v>510.865</v>
      </c>
      <c r="J534" s="267">
        <f>J309*'Data - P&amp;L'!$D$34</f>
        <v>375.455</v>
      </c>
      <c r="K534" s="267">
        <f>K309*'Data - P&amp;L'!$D$34</f>
        <v>523.175</v>
      </c>
      <c r="L534" s="267">
        <f>L309*'Data - P&amp;L'!$D$34</f>
        <v>504.71</v>
      </c>
      <c r="M534" s="267">
        <f>M309*'Data - P&amp;L'!$D$34</f>
        <v>258.51</v>
      </c>
      <c r="N534" s="267">
        <f>N309*'Data - P&amp;L'!$D$34</f>
        <v>98.48</v>
      </c>
      <c r="O534" s="267">
        <f>O309*'Data - P&amp;L'!$D$34</f>
        <v>473.935</v>
      </c>
      <c r="P534" s="267">
        <f>P309*'Data - P&amp;L'!$D$34</f>
        <v>547.795</v>
      </c>
      <c r="Q534" s="267">
        <f>Q309*'Data - P&amp;L'!$D$34</f>
        <v>523.175</v>
      </c>
      <c r="R534" s="267">
        <f>R309*'Data - P&amp;L'!$D$34</f>
        <v>326.215</v>
      </c>
      <c r="S534" s="267">
        <f>S309*'Data - P&amp;L'!$D$34</f>
        <v>313.905</v>
      </c>
      <c r="T534" s="267">
        <f>T309*'Data - P&amp;L'!$D$34</f>
        <v>209.27</v>
      </c>
      <c r="U534" s="267">
        <f>U309*'Data - P&amp;L'!$D$34</f>
        <v>350.835</v>
      </c>
      <c r="V534" s="267">
        <f>V309*'Data - P&amp;L'!$D$34</f>
        <v>430.85</v>
      </c>
      <c r="W534" s="267">
        <f>W309*'Data - P&amp;L'!$D$34</f>
        <v>209.27</v>
      </c>
      <c r="X534" s="267">
        <f>X309*'Data - P&amp;L'!$D$34</f>
        <v>473.935</v>
      </c>
      <c r="Y534" s="267">
        <f>Y309*'Data - P&amp;L'!$D$34</f>
        <v>252.355</v>
      </c>
      <c r="Z534" s="267">
        <f>Z309*'Data - P&amp;L'!$D$34</f>
        <v>135.41</v>
      </c>
      <c r="AA534" s="267">
        <f>AA309*'Data - P&amp;L'!$D$34</f>
        <v>240.045</v>
      </c>
      <c r="AB534" s="267">
        <f>AB309*'Data - P&amp;L'!$D$34</f>
        <v>276.975</v>
      </c>
      <c r="AC534" s="267">
        <f>AC309*'Data - P&amp;L'!$D$34</f>
        <v>166.185</v>
      </c>
      <c r="AD534" s="267">
        <f>AD309*'Data - P&amp;L'!$D$34</f>
        <v>375.455</v>
      </c>
      <c r="AE534" s="267">
        <f>AE309*'Data - P&amp;L'!$D$34</f>
        <v>123.1</v>
      </c>
      <c r="AF534" s="267">
        <f>AF309*'Data - P&amp;L'!$D$34</f>
        <v>227.735</v>
      </c>
      <c r="AG534" s="125">
        <f t="shared" si="143"/>
        <v>11060.535</v>
      </c>
    </row>
    <row r="535" outlineLevel="1">
      <c r="A535" s="173" t="s">
        <v>580</v>
      </c>
      <c r="B535" s="267">
        <f t="shared" ref="B535:AF535" si="144">B328</f>
        <v>3277.36</v>
      </c>
      <c r="C535" s="267">
        <f t="shared" si="144"/>
        <v>12197.73</v>
      </c>
      <c r="D535" s="267">
        <f t="shared" si="144"/>
        <v>10767.76</v>
      </c>
      <c r="E535" s="267">
        <f t="shared" si="144"/>
        <v>4304.76</v>
      </c>
      <c r="F535" s="267">
        <f t="shared" si="144"/>
        <v>5392.06</v>
      </c>
      <c r="G535" s="267">
        <f t="shared" si="144"/>
        <v>4653.38</v>
      </c>
      <c r="H535" s="267">
        <f t="shared" si="144"/>
        <v>9010.87</v>
      </c>
      <c r="I535" s="267">
        <f t="shared" si="144"/>
        <v>8271.35</v>
      </c>
      <c r="J535" s="267">
        <f t="shared" si="144"/>
        <v>5419.97</v>
      </c>
      <c r="K535" s="267">
        <f t="shared" si="144"/>
        <v>8141.71</v>
      </c>
      <c r="L535" s="267">
        <f t="shared" si="144"/>
        <v>7575.55</v>
      </c>
      <c r="M535" s="267">
        <f t="shared" si="144"/>
        <v>4853.4</v>
      </c>
      <c r="N535" s="267">
        <f t="shared" si="144"/>
        <v>1778.58</v>
      </c>
      <c r="O535" s="267">
        <f t="shared" si="144"/>
        <v>7747.43</v>
      </c>
      <c r="P535" s="267">
        <f t="shared" si="144"/>
        <v>8523.704</v>
      </c>
      <c r="Q535" s="267">
        <f t="shared" si="144"/>
        <v>7650.88</v>
      </c>
      <c r="R535" s="267">
        <f t="shared" si="144"/>
        <v>5435.13</v>
      </c>
      <c r="S535" s="267">
        <f t="shared" si="144"/>
        <v>5392.65</v>
      </c>
      <c r="T535" s="267">
        <f t="shared" si="144"/>
        <v>3728.77</v>
      </c>
      <c r="U535" s="267">
        <f t="shared" si="144"/>
        <v>5483.14</v>
      </c>
      <c r="V535" s="267">
        <f t="shared" si="144"/>
        <v>6599.75</v>
      </c>
      <c r="W535" s="267">
        <f t="shared" si="144"/>
        <v>4107.16</v>
      </c>
      <c r="X535" s="267">
        <f t="shared" si="144"/>
        <v>8050.95</v>
      </c>
      <c r="Y535" s="267">
        <f t="shared" si="144"/>
        <v>4238.63</v>
      </c>
      <c r="Z535" s="267">
        <f t="shared" si="144"/>
        <v>3311.87</v>
      </c>
      <c r="AA535" s="267">
        <f t="shared" si="144"/>
        <v>4768.83</v>
      </c>
      <c r="AB535" s="267">
        <f t="shared" si="144"/>
        <v>4903.89</v>
      </c>
      <c r="AC535" s="267">
        <f t="shared" si="144"/>
        <v>2545.32</v>
      </c>
      <c r="AD535" s="267">
        <f t="shared" si="144"/>
        <v>5886.02</v>
      </c>
      <c r="AE535" s="267">
        <f t="shared" si="144"/>
        <v>2413.83</v>
      </c>
      <c r="AF535" s="267">
        <f t="shared" si="144"/>
        <v>3547.17</v>
      </c>
      <c r="AG535" s="125">
        <f t="shared" si="143"/>
        <v>179979.604</v>
      </c>
    </row>
    <row r="536">
      <c r="A536" s="254" t="s">
        <v>905</v>
      </c>
      <c r="B536" s="281">
        <f t="shared" ref="B536:AF536" si="145">SUM(B537:B549)-B550-B551</f>
        <v>-19220.79125</v>
      </c>
      <c r="C536" s="281">
        <f t="shared" si="145"/>
        <v>-15338.24</v>
      </c>
      <c r="D536" s="281">
        <f t="shared" si="145"/>
        <v>-13339.7575</v>
      </c>
      <c r="E536" s="281">
        <f t="shared" si="145"/>
        <v>-13165.60875</v>
      </c>
      <c r="F536" s="281">
        <f t="shared" si="145"/>
        <v>0</v>
      </c>
      <c r="G536" s="281">
        <f t="shared" si="145"/>
        <v>-30064.3125</v>
      </c>
      <c r="H536" s="281">
        <f t="shared" si="145"/>
        <v>-1163.485</v>
      </c>
      <c r="I536" s="281">
        <f t="shared" si="145"/>
        <v>-16739.61625</v>
      </c>
      <c r="J536" s="281">
        <f t="shared" si="145"/>
        <v>-2460.81875</v>
      </c>
      <c r="K536" s="281">
        <f t="shared" si="145"/>
        <v>0</v>
      </c>
      <c r="L536" s="281">
        <f t="shared" si="145"/>
        <v>-9285.13</v>
      </c>
      <c r="M536" s="281">
        <f t="shared" si="145"/>
        <v>0</v>
      </c>
      <c r="N536" s="281">
        <f t="shared" si="145"/>
        <v>-4806.3825</v>
      </c>
      <c r="O536" s="281">
        <f t="shared" si="145"/>
        <v>-28729.9575</v>
      </c>
      <c r="P536" s="281">
        <f t="shared" si="145"/>
        <v>-22101.0725</v>
      </c>
      <c r="Q536" s="281">
        <f t="shared" si="145"/>
        <v>-16496.4475</v>
      </c>
      <c r="R536" s="281">
        <f t="shared" si="145"/>
        <v>-54443.92</v>
      </c>
      <c r="S536" s="281">
        <f t="shared" si="145"/>
        <v>-5798.62625</v>
      </c>
      <c r="T536" s="281">
        <f t="shared" si="145"/>
        <v>-1877.26875</v>
      </c>
      <c r="U536" s="281">
        <f t="shared" si="145"/>
        <v>-22237.41</v>
      </c>
      <c r="V536" s="281">
        <f t="shared" si="145"/>
        <v>-4234.8225</v>
      </c>
      <c r="W536" s="281">
        <f t="shared" si="145"/>
        <v>-5210.24125</v>
      </c>
      <c r="X536" s="281">
        <f t="shared" si="145"/>
        <v>-2421.02375</v>
      </c>
      <c r="Y536" s="281">
        <f t="shared" si="145"/>
        <v>-21688.2925</v>
      </c>
      <c r="Z536" s="281">
        <f t="shared" si="145"/>
        <v>-605.0225</v>
      </c>
      <c r="AA536" s="281">
        <f t="shared" si="145"/>
        <v>-355.2175</v>
      </c>
      <c r="AB536" s="281">
        <f t="shared" si="145"/>
        <v>-11483.01875</v>
      </c>
      <c r="AC536" s="281">
        <f t="shared" si="145"/>
        <v>-16166.82375</v>
      </c>
      <c r="AD536" s="281">
        <f t="shared" si="145"/>
        <v>-5584.485</v>
      </c>
      <c r="AE536" s="281">
        <f t="shared" si="145"/>
        <v>-6370.84875</v>
      </c>
      <c r="AF536" s="281">
        <f t="shared" si="145"/>
        <v>-1677.52125</v>
      </c>
      <c r="AG536" s="125">
        <f t="shared" si="143"/>
        <v>-353066.1625</v>
      </c>
    </row>
    <row r="537" outlineLevel="1">
      <c r="A537" s="173" t="s">
        <v>582</v>
      </c>
      <c r="B537" s="267">
        <f>((B338+B339+B344+B345)*'Data - P&amp;L'!$C$3)*'Data - P&amp;L'!$C$54</f>
        <v>398.3825</v>
      </c>
      <c r="C537" s="267">
        <f>((C338+C339+C344+C345)*'Data - P&amp;L'!$C$3)*'Data - P&amp;L'!$C$54</f>
        <v>251.61</v>
      </c>
      <c r="D537" s="267">
        <f>((D338+D339+D344+D345)*'Data - P&amp;L'!$C$3)*'Data - P&amp;L'!$C$54</f>
        <v>293.545</v>
      </c>
      <c r="E537" s="267">
        <f>((E338+E339+E344+E345)*'Data - P&amp;L'!$C$3)*'Data - P&amp;L'!$C$54</f>
        <v>167.74</v>
      </c>
      <c r="F537" s="267">
        <f>((F338+F339+F344+F345)*'Data - P&amp;L'!$C$3)*'Data - P&amp;L'!$C$54</f>
        <v>0</v>
      </c>
      <c r="G537" s="267">
        <f>((G338+G339+G344+G345)*'Data - P&amp;L'!$C$3)*'Data - P&amp;L'!$C$54</f>
        <v>608.0575</v>
      </c>
      <c r="H537" s="267">
        <f>((H338+H339+H344+H345)*'Data - P&amp;L'!$C$3)*'Data - P&amp;L'!$C$54</f>
        <v>41.935</v>
      </c>
      <c r="I537" s="267">
        <f>((I338+I339+I344+I345)*'Data - P&amp;L'!$C$3)*'Data - P&amp;L'!$C$54</f>
        <v>272.5775</v>
      </c>
      <c r="J537" s="267">
        <f>((J338+J339+J344+J345)*'Data - P&amp;L'!$C$3)*'Data - P&amp;L'!$C$54</f>
        <v>62.9025</v>
      </c>
      <c r="K537" s="267">
        <f>((K338+K339+K344+K345)*'Data - P&amp;L'!$C$3)*'Data - P&amp;L'!$C$54</f>
        <v>0</v>
      </c>
      <c r="L537" s="267">
        <f>((L338+L339+L344+L345)*'Data - P&amp;L'!$C$3)*'Data - P&amp;L'!$C$54</f>
        <v>83.87</v>
      </c>
      <c r="M537" s="267">
        <f>((M338+M339+M344+M345)*'Data - P&amp;L'!$C$3)*'Data - P&amp;L'!$C$54</f>
        <v>0</v>
      </c>
      <c r="N537" s="267">
        <f>((N338+N339+N344+N345)*'Data - P&amp;L'!$C$3)*'Data - P&amp;L'!$C$54</f>
        <v>83.87</v>
      </c>
      <c r="O537" s="267">
        <f>((O338+O339+O344+O345)*'Data - P&amp;L'!$C$3)*'Data - P&amp;L'!$C$54</f>
        <v>566.1225</v>
      </c>
      <c r="P537" s="267">
        <f>((P338+P339+P344+P345)*'Data - P&amp;L'!$C$3)*'Data - P&amp;L'!$C$54</f>
        <v>461.285</v>
      </c>
      <c r="Q537" s="267">
        <f>((Q338+Q339+Q344+Q345)*'Data - P&amp;L'!$C$3)*'Data - P&amp;L'!$C$54</f>
        <v>251.61</v>
      </c>
      <c r="R537" s="267">
        <f>((R338+R339+R344+R345)*'Data - P&amp;L'!$C$3)*'Data - P&amp;L'!$C$54</f>
        <v>1132.245</v>
      </c>
      <c r="S537" s="267">
        <f>((S338+S339+S344+S345)*'Data - P&amp;L'!$C$3)*'Data - P&amp;L'!$C$54</f>
        <v>125.805</v>
      </c>
      <c r="T537" s="267">
        <f>((T338+T339+T344+T345)*'Data - P&amp;L'!$C$3)*'Data - P&amp;L'!$C$54</f>
        <v>41.935</v>
      </c>
      <c r="U537" s="267">
        <f>((U338+U339+U344+U345)*'Data - P&amp;L'!$C$3)*'Data - P&amp;L'!$C$54</f>
        <v>503.22</v>
      </c>
      <c r="V537" s="267">
        <f>((V338+V339+V344+V345)*'Data - P&amp;L'!$C$3)*'Data - P&amp;L'!$C$54</f>
        <v>125.805</v>
      </c>
      <c r="W537" s="267">
        <f>((W338+W339+W344+W345)*'Data - P&amp;L'!$C$3)*'Data - P&amp;L'!$C$54</f>
        <v>125.805</v>
      </c>
      <c r="X537" s="267">
        <f>((X338+X339+X344+X345)*'Data - P&amp;L'!$C$3)*'Data - P&amp;L'!$C$54</f>
        <v>62.9025</v>
      </c>
      <c r="Y537" s="267">
        <f>((Y338+Y339+Y344+Y345)*'Data - P&amp;L'!$C$3)*'Data - P&amp;L'!$C$54</f>
        <v>398.3825</v>
      </c>
      <c r="Z537" s="267">
        <f>((Z338+Z339+Z344+Z345)*'Data - P&amp;L'!$C$3)*'Data - P&amp;L'!$C$54</f>
        <v>0</v>
      </c>
      <c r="AA537" s="267">
        <f>((AA338+AA339+AA344+AA345)*'Data - P&amp;L'!$C$3)*'Data - P&amp;L'!$C$54</f>
        <v>20.9675</v>
      </c>
      <c r="AB537" s="267">
        <f>((AB338+AB339+AB344+AB345)*'Data - P&amp;L'!$C$3)*'Data - P&amp;L'!$C$54</f>
        <v>167.74</v>
      </c>
      <c r="AC537" s="267">
        <f>((AC338+AC339+AC344+AC345)*'Data - P&amp;L'!$C$3)*'Data - P&amp;L'!$C$54</f>
        <v>377.415</v>
      </c>
      <c r="AD537" s="267">
        <f>((AD338+AD339+AD344+AD345)*'Data - P&amp;L'!$C$3)*'Data - P&amp;L'!$C$54</f>
        <v>62.9025</v>
      </c>
      <c r="AE537" s="267">
        <f>((AE338+AE339+AE344+AE345)*'Data - P&amp;L'!$C$3)*'Data - P&amp;L'!$C$54</f>
        <v>125.805</v>
      </c>
      <c r="AF537" s="267">
        <f>((AF338+AF339+AF344+AF345)*'Data - P&amp;L'!$C$3)*'Data - P&amp;L'!$C$54</f>
        <v>20.9675</v>
      </c>
      <c r="AG537" s="125">
        <f t="shared" si="143"/>
        <v>6835.405</v>
      </c>
    </row>
    <row r="538" outlineLevel="1">
      <c r="A538" s="173" t="s">
        <v>583</v>
      </c>
      <c r="B538" s="267">
        <f>(B340+B341+B346+B347)*'Data - P&amp;L'!$C$4*'Data - P&amp;L'!$C$54</f>
        <v>1385.91</v>
      </c>
      <c r="C538" s="267">
        <f>(C340+C341+C346+C347)*'Data - P&amp;L'!$C$4*'Data - P&amp;L'!$C$54</f>
        <v>1170.855</v>
      </c>
      <c r="D538" s="267">
        <f>(D340+D341+D346+D347)*'Data - P&amp;L'!$C$4*'Data - P&amp;L'!$C$54</f>
        <v>979.695</v>
      </c>
      <c r="E538" s="267">
        <f>(E340+E341+E346+E347)*'Data - P&amp;L'!$C$4*'Data - P&amp;L'!$C$54</f>
        <v>1027.485</v>
      </c>
      <c r="F538" s="267">
        <f>(F340+F341+F346+F347)*'Data - P&amp;L'!$C$4*'Data - P&amp;L'!$C$54</f>
        <v>0</v>
      </c>
      <c r="G538" s="267">
        <f>(G340+G341+G346+G347)*'Data - P&amp;L'!$C$4*'Data - P&amp;L'!$C$54</f>
        <v>2031.075</v>
      </c>
      <c r="H538" s="267">
        <f>(H340+H341+H346+H347)*'Data - P&amp;L'!$C$4*'Data - P&amp;L'!$C$54</f>
        <v>47.79</v>
      </c>
      <c r="I538" s="267">
        <f>(I340+I341+I346+I347)*'Data - P&amp;L'!$C$4*'Data - P&amp;L'!$C$54</f>
        <v>1290.33</v>
      </c>
      <c r="J538" s="267">
        <f>(J340+J341+J346+J347)*'Data - P&amp;L'!$C$4*'Data - P&amp;L'!$C$54</f>
        <v>167.265</v>
      </c>
      <c r="K538" s="267">
        <f>(K340+K341+K346+K347)*'Data - P&amp;L'!$C$4*'Data - P&amp;L'!$C$54</f>
        <v>0</v>
      </c>
      <c r="L538" s="267">
        <f>(L340+L341+L346+L347)*'Data - P&amp;L'!$C$4*'Data - P&amp;L'!$C$54</f>
        <v>716.85</v>
      </c>
      <c r="M538" s="267">
        <f>(M340+M341+M346+M347)*'Data - P&amp;L'!$C$4*'Data - P&amp;L'!$C$54</f>
        <v>0</v>
      </c>
      <c r="N538" s="267">
        <f>(N340+N341+N346+N347)*'Data - P&amp;L'!$C$4*'Data - P&amp;L'!$C$54</f>
        <v>358.425</v>
      </c>
      <c r="O538" s="267">
        <f>(O340+O341+O346+O347)*'Data - P&amp;L'!$C$4*'Data - P&amp;L'!$C$54</f>
        <v>2054.97</v>
      </c>
      <c r="P538" s="267">
        <f>(P340+P341+P346+P347)*'Data - P&amp;L'!$C$4*'Data - P&amp;L'!$C$54</f>
        <v>1577.07</v>
      </c>
      <c r="Q538" s="267">
        <f>(Q340+Q341+Q346+Q347)*'Data - P&amp;L'!$C$4*'Data - P&amp;L'!$C$54</f>
        <v>1218.645</v>
      </c>
      <c r="R538" s="267">
        <f>(R340+R341+R346+R347)*'Data - P&amp;L'!$C$4*'Data - P&amp;L'!$C$54</f>
        <v>3823.2</v>
      </c>
      <c r="S538" s="267">
        <f>(S340+S341+S346+S347)*'Data - P&amp;L'!$C$4*'Data - P&amp;L'!$C$54</f>
        <v>406.215</v>
      </c>
      <c r="T538" s="267">
        <f>(T340+T341+T346+T347)*'Data - P&amp;L'!$C$4*'Data - P&amp;L'!$C$54</f>
        <v>119.475</v>
      </c>
      <c r="U538" s="267">
        <f>(U340+U341+U346+U347)*'Data - P&amp;L'!$C$4*'Data - P&amp;L'!$C$54</f>
        <v>1529.28</v>
      </c>
      <c r="V538" s="267">
        <f>(V340+V341+V346+V347)*'Data - P&amp;L'!$C$4*'Data - P&amp;L'!$C$54</f>
        <v>215.055</v>
      </c>
      <c r="W538" s="267">
        <f>(W340+W341+W346+W347)*'Data - P&amp;L'!$C$4*'Data - P&amp;L'!$C$54</f>
        <v>310.635</v>
      </c>
      <c r="X538" s="267">
        <f>(X340+X341+X346+X347)*'Data - P&amp;L'!$C$4*'Data - P&amp;L'!$C$54</f>
        <v>191.16</v>
      </c>
      <c r="Y538" s="267">
        <f>(Y340+Y341+Y346+Y347)*'Data - P&amp;L'!$C$4*'Data - P&amp;L'!$C$54</f>
        <v>1553.175</v>
      </c>
      <c r="Z538" s="267">
        <f>(Z340+Z341+Z346+Z347)*'Data - P&amp;L'!$C$4*'Data - P&amp;L'!$C$54</f>
        <v>47.79</v>
      </c>
      <c r="AA538" s="267">
        <f>(AA340+AA341+AA346+AA347)*'Data - P&amp;L'!$C$4*'Data - P&amp;L'!$C$54</f>
        <v>0</v>
      </c>
      <c r="AB538" s="267">
        <f>(AB340+AB341+AB346+AB347)*'Data - P&amp;L'!$C$4*'Data - P&amp;L'!$C$54</f>
        <v>836.325</v>
      </c>
      <c r="AC538" s="267">
        <f>(AC340+AC341+AC346+AC347)*'Data - P&amp;L'!$C$4*'Data - P&amp;L'!$C$54</f>
        <v>1075.275</v>
      </c>
      <c r="AD538" s="267">
        <f>(AD340+AD341+AD346+AD347)*'Data - P&amp;L'!$C$4*'Data - P&amp;L'!$C$54</f>
        <v>454.005</v>
      </c>
      <c r="AE538" s="267">
        <f>(AE340+AE341+AE346+AE347)*'Data - P&amp;L'!$C$4*'Data - P&amp;L'!$C$54</f>
        <v>454.005</v>
      </c>
      <c r="AF538" s="267">
        <f>(AF340+AF341+AF346+AF347)*'Data - P&amp;L'!$C$4*'Data - P&amp;L'!$C$54</f>
        <v>119.475</v>
      </c>
      <c r="AG538" s="125">
        <f t="shared" si="143"/>
        <v>25161.435</v>
      </c>
    </row>
    <row r="539" outlineLevel="1">
      <c r="A539" s="173" t="s">
        <v>541</v>
      </c>
      <c r="B539" s="267">
        <f>B342*'Data - P&amp;L'!$C$15*'Data - P&amp;L'!$C$54</f>
        <v>21.975</v>
      </c>
      <c r="C539" s="267">
        <f>C342*'Data - P&amp;L'!$C$15*'Data - P&amp;L'!$C$54</f>
        <v>0</v>
      </c>
      <c r="D539" s="267">
        <f>D342*'Data - P&amp;L'!$C$15*'Data - P&amp;L'!$C$54</f>
        <v>0</v>
      </c>
      <c r="E539" s="267">
        <f>E342*'Data - P&amp;L'!$C$15*'Data - P&amp;L'!$C$54</f>
        <v>0</v>
      </c>
      <c r="F539" s="267">
        <f>F342*'Data - P&amp;L'!$C$15*'Data - P&amp;L'!$C$54</f>
        <v>0</v>
      </c>
      <c r="G539" s="267">
        <f>G342*'Data - P&amp;L'!$C$15*'Data - P&amp;L'!$C$54</f>
        <v>0</v>
      </c>
      <c r="H539" s="267">
        <f>H342*'Data - P&amp;L'!$C$15*'Data - P&amp;L'!$C$54</f>
        <v>0</v>
      </c>
      <c r="I539" s="267">
        <f>I342*'Data - P&amp;L'!$C$15*'Data - P&amp;L'!$C$54</f>
        <v>21.975</v>
      </c>
      <c r="J539" s="267">
        <f>J342*'Data - P&amp;L'!$C$15*'Data - P&amp;L'!$C$54</f>
        <v>0</v>
      </c>
      <c r="K539" s="267">
        <f>K342*'Data - P&amp;L'!$C$15*'Data - P&amp;L'!$C$54</f>
        <v>0</v>
      </c>
      <c r="L539" s="267">
        <f>L342*'Data - P&amp;L'!$C$15*'Data - P&amp;L'!$C$54</f>
        <v>0</v>
      </c>
      <c r="M539" s="267">
        <f>M342*'Data - P&amp;L'!$C$15*'Data - P&amp;L'!$C$54</f>
        <v>0</v>
      </c>
      <c r="N539" s="267">
        <f>N342*'Data - P&amp;L'!$C$15*'Data - P&amp;L'!$C$54</f>
        <v>0</v>
      </c>
      <c r="O539" s="267">
        <f>O342*'Data - P&amp;L'!$C$15*'Data - P&amp;L'!$C$54</f>
        <v>43.95</v>
      </c>
      <c r="P539" s="267">
        <f>P342*'Data - P&amp;L'!$C$15*'Data - P&amp;L'!$C$54</f>
        <v>0</v>
      </c>
      <c r="Q539" s="267">
        <f>Q342*'Data - P&amp;L'!$C$15*'Data - P&amp;L'!$C$54</f>
        <v>21.975</v>
      </c>
      <c r="R539" s="267">
        <f>R342*'Data - P&amp;L'!$C$15*'Data - P&amp;L'!$C$54</f>
        <v>21.975</v>
      </c>
      <c r="S539" s="267">
        <f>S342*'Data - P&amp;L'!$C$15*'Data - P&amp;L'!$C$54</f>
        <v>0</v>
      </c>
      <c r="T539" s="267">
        <f>T342*'Data - P&amp;L'!$C$15*'Data - P&amp;L'!$C$54</f>
        <v>0</v>
      </c>
      <c r="U539" s="267">
        <f>U342*'Data - P&amp;L'!$C$15*'Data - P&amp;L'!$C$54</f>
        <v>43.95</v>
      </c>
      <c r="V539" s="267">
        <f>V342*'Data - P&amp;L'!$C$15*'Data - P&amp;L'!$C$54</f>
        <v>0</v>
      </c>
      <c r="W539" s="267">
        <f>W342*'Data - P&amp;L'!$C$15*'Data - P&amp;L'!$C$54</f>
        <v>0</v>
      </c>
      <c r="X539" s="267">
        <f>X342*'Data - P&amp;L'!$C$15*'Data - P&amp;L'!$C$54</f>
        <v>0</v>
      </c>
      <c r="Y539" s="267">
        <f>Y342*'Data - P&amp;L'!$C$15*'Data - P&amp;L'!$C$54</f>
        <v>0</v>
      </c>
      <c r="Z539" s="267">
        <f>Z342*'Data - P&amp;L'!$C$15*'Data - P&amp;L'!$C$54</f>
        <v>0</v>
      </c>
      <c r="AA539" s="267">
        <f>AA342*'Data - P&amp;L'!$C$15*'Data - P&amp;L'!$C$54</f>
        <v>0</v>
      </c>
      <c r="AB539" s="267">
        <f>AB342*'Data - P&amp;L'!$C$15*'Data - P&amp;L'!$C$54</f>
        <v>21.975</v>
      </c>
      <c r="AC539" s="267">
        <f>AC342*'Data - P&amp;L'!$C$15*'Data - P&amp;L'!$C$54</f>
        <v>0</v>
      </c>
      <c r="AD539" s="267">
        <f>AD342*'Data - P&amp;L'!$C$15*'Data - P&amp;L'!$C$54</f>
        <v>0</v>
      </c>
      <c r="AE539" s="267">
        <f>AE342*'Data - P&amp;L'!$C$15*'Data - P&amp;L'!$C$54</f>
        <v>0</v>
      </c>
      <c r="AF539" s="267">
        <f>AF342*'Data - P&amp;L'!$C$15*'Data - P&amp;L'!$C$54</f>
        <v>0</v>
      </c>
      <c r="AG539" s="125">
        <f t="shared" si="143"/>
        <v>197.775</v>
      </c>
    </row>
    <row r="540" outlineLevel="1">
      <c r="A540" s="173" t="s">
        <v>542</v>
      </c>
      <c r="B540" s="267">
        <f>B343*'Data - P&amp;L'!$C$16*'Data - P&amp;L'!$C$54</f>
        <v>0</v>
      </c>
      <c r="C540" s="267">
        <f>C343*'Data - P&amp;L'!$C$16*'Data - P&amp;L'!$C$54</f>
        <v>24.3025</v>
      </c>
      <c r="D540" s="267">
        <f>D343*'Data - P&amp;L'!$C$16*'Data - P&amp;L'!$C$54</f>
        <v>24.3025</v>
      </c>
      <c r="E540" s="267">
        <f>E343*'Data - P&amp;L'!$C$16*'Data - P&amp;L'!$C$54</f>
        <v>0</v>
      </c>
      <c r="F540" s="267">
        <f>F343*'Data - P&amp;L'!$C$16*'Data - P&amp;L'!$C$54</f>
        <v>0</v>
      </c>
      <c r="G540" s="267">
        <f>G343*'Data - P&amp;L'!$C$16*'Data - P&amp;L'!$C$54</f>
        <v>48.605</v>
      </c>
      <c r="H540" s="267">
        <f>H343*'Data - P&amp;L'!$C$16*'Data - P&amp;L'!$C$54</f>
        <v>24.3025</v>
      </c>
      <c r="I540" s="267">
        <f>I343*'Data - P&amp;L'!$C$16*'Data - P&amp;L'!$C$54</f>
        <v>24.3025</v>
      </c>
      <c r="J540" s="267">
        <f>J343*'Data - P&amp;L'!$C$16*'Data - P&amp;L'!$C$54</f>
        <v>0</v>
      </c>
      <c r="K540" s="267">
        <f>K343*'Data - P&amp;L'!$C$16*'Data - P&amp;L'!$C$54</f>
        <v>0</v>
      </c>
      <c r="L540" s="267">
        <f>L343*'Data - P&amp;L'!$C$16*'Data - P&amp;L'!$C$54</f>
        <v>0</v>
      </c>
      <c r="M540" s="267">
        <f>M343*'Data - P&amp;L'!$C$16*'Data - P&amp;L'!$C$54</f>
        <v>0</v>
      </c>
      <c r="N540" s="267">
        <f>N343*'Data - P&amp;L'!$C$16*'Data - P&amp;L'!$C$54</f>
        <v>0</v>
      </c>
      <c r="O540" s="267">
        <f>O343*'Data - P&amp;L'!$C$16*'Data - P&amp;L'!$C$54</f>
        <v>72.9075</v>
      </c>
      <c r="P540" s="267">
        <f>P343*'Data - P&amp;L'!$C$16*'Data - P&amp;L'!$C$54</f>
        <v>24.3025</v>
      </c>
      <c r="Q540" s="267">
        <f>Q343*'Data - P&amp;L'!$C$16*'Data - P&amp;L'!$C$54</f>
        <v>48.605</v>
      </c>
      <c r="R540" s="267">
        <f>R343*'Data - P&amp;L'!$C$16*'Data - P&amp;L'!$C$54</f>
        <v>72.9075</v>
      </c>
      <c r="S540" s="267">
        <f>S343*'Data - P&amp;L'!$C$16*'Data - P&amp;L'!$C$54</f>
        <v>0</v>
      </c>
      <c r="T540" s="267">
        <f>T343*'Data - P&amp;L'!$C$16*'Data - P&amp;L'!$C$54</f>
        <v>0</v>
      </c>
      <c r="U540" s="267">
        <f>U343*'Data - P&amp;L'!$C$16*'Data - P&amp;L'!$C$54</f>
        <v>24.3025</v>
      </c>
      <c r="V540" s="267">
        <f>V343*'Data - P&amp;L'!$C$16*'Data - P&amp;L'!$C$54</f>
        <v>24.3025</v>
      </c>
      <c r="W540" s="267">
        <f>W343*'Data - P&amp;L'!$C$16*'Data - P&amp;L'!$C$54</f>
        <v>24.3025</v>
      </c>
      <c r="X540" s="267">
        <f>X343*'Data - P&amp;L'!$C$16*'Data - P&amp;L'!$C$54</f>
        <v>0</v>
      </c>
      <c r="Y540" s="267">
        <f>Y343*'Data - P&amp;L'!$C$16*'Data - P&amp;L'!$C$54</f>
        <v>24.3025</v>
      </c>
      <c r="Z540" s="267">
        <f>Z343*'Data - P&amp;L'!$C$16*'Data - P&amp;L'!$C$54</f>
        <v>0</v>
      </c>
      <c r="AA540" s="267">
        <f>AA343*'Data - P&amp;L'!$C$16*'Data - P&amp;L'!$C$54</f>
        <v>0</v>
      </c>
      <c r="AB540" s="267">
        <f>AB343*'Data - P&amp;L'!$C$16*'Data - P&amp;L'!$C$54</f>
        <v>0</v>
      </c>
      <c r="AC540" s="267">
        <f>AC343*'Data - P&amp;L'!$C$16*'Data - P&amp;L'!$C$54</f>
        <v>24.3025</v>
      </c>
      <c r="AD540" s="267">
        <f>AD343*'Data - P&amp;L'!$C$16*'Data - P&amp;L'!$C$54</f>
        <v>0</v>
      </c>
      <c r="AE540" s="267">
        <f>AE343*'Data - P&amp;L'!$C$16*'Data - P&amp;L'!$C$54</f>
        <v>24.3025</v>
      </c>
      <c r="AF540" s="267">
        <f>AF343*'Data - P&amp;L'!$C$16*'Data - P&amp;L'!$C$54</f>
        <v>0</v>
      </c>
      <c r="AG540" s="125">
        <f t="shared" si="143"/>
        <v>510.3525</v>
      </c>
    </row>
    <row r="541" outlineLevel="1">
      <c r="A541" s="173" t="s">
        <v>584</v>
      </c>
      <c r="B541" s="267">
        <f>B363*'Data - P&amp;L'!$C$6*'Data - P&amp;L'!$C$54</f>
        <v>44.37</v>
      </c>
      <c r="C541" s="267">
        <f>C363*'Data - P&amp;L'!$C$6*'Data - P&amp;L'!$C$54</f>
        <v>43.1375</v>
      </c>
      <c r="D541" s="267">
        <f>D363*'Data - P&amp;L'!$C$6*'Data - P&amp;L'!$C$54</f>
        <v>34.51</v>
      </c>
      <c r="E541" s="267">
        <f>E363*'Data - P&amp;L'!$C$6*'Data - P&amp;L'!$C$54</f>
        <v>28.3475</v>
      </c>
      <c r="F541" s="267">
        <f>F363*'Data - P&amp;L'!$C$6*'Data - P&amp;L'!$C$54</f>
        <v>0</v>
      </c>
      <c r="G541" s="267">
        <f>G363*'Data - P&amp;L'!$C$6*'Data - P&amp;L'!$C$54</f>
        <v>60.3925</v>
      </c>
      <c r="H541" s="267">
        <f>H363*'Data - P&amp;L'!$C$6*'Data - P&amp;L'!$C$54</f>
        <v>1.2325</v>
      </c>
      <c r="I541" s="267">
        <f>I363*'Data - P&amp;L'!$C$6*'Data - P&amp;L'!$C$54</f>
        <v>45.6025</v>
      </c>
      <c r="J541" s="267">
        <f>J363*'Data - P&amp;L'!$C$6*'Data - P&amp;L'!$C$54</f>
        <v>7.395</v>
      </c>
      <c r="K541" s="267">
        <f>K363*'Data - P&amp;L'!$C$6*'Data - P&amp;L'!$C$54</f>
        <v>0</v>
      </c>
      <c r="L541" s="267">
        <f>L363*'Data - P&amp;L'!$C$6*'Data - P&amp;L'!$C$54</f>
        <v>24.65</v>
      </c>
      <c r="M541" s="267">
        <f>M363*'Data - P&amp;L'!$C$6*'Data - P&amp;L'!$C$54</f>
        <v>0</v>
      </c>
      <c r="N541" s="267">
        <f>N363*'Data - P&amp;L'!$C$6*'Data - P&amp;L'!$C$54</f>
        <v>11.0925</v>
      </c>
      <c r="O541" s="267">
        <f>O363*'Data - P&amp;L'!$C$6*'Data - P&amp;L'!$C$54</f>
        <v>75.1825</v>
      </c>
      <c r="P541" s="267">
        <f>P363*'Data - P&amp;L'!$C$6*'Data - P&amp;L'!$C$54</f>
        <v>56.695</v>
      </c>
      <c r="Q541" s="267">
        <f>Q363*'Data - P&amp;L'!$C$6*'Data - P&amp;L'!$C$54</f>
        <v>45.6025</v>
      </c>
      <c r="R541" s="267">
        <f>R363*'Data - P&amp;L'!$C$6*'Data - P&amp;L'!$C$54</f>
        <v>125.715</v>
      </c>
      <c r="S541" s="267">
        <f>S363*'Data - P&amp;L'!$C$6*'Data - P&amp;L'!$C$54</f>
        <v>18.4875</v>
      </c>
      <c r="T541" s="267">
        <f>T363*'Data - P&amp;L'!$C$6*'Data - P&amp;L'!$C$54</f>
        <v>6.1625</v>
      </c>
      <c r="U541" s="267">
        <f>U363*'Data - P&amp;L'!$C$6*'Data - P&amp;L'!$C$54</f>
        <v>50.5325</v>
      </c>
      <c r="V541" s="267">
        <f>V363*'Data - P&amp;L'!$C$6*'Data - P&amp;L'!$C$54</f>
        <v>6.1625</v>
      </c>
      <c r="W541" s="267">
        <f>W363*'Data - P&amp;L'!$C$6*'Data - P&amp;L'!$C$54</f>
        <v>9.86</v>
      </c>
      <c r="X541" s="267">
        <f>X363*'Data - P&amp;L'!$C$6*'Data - P&amp;L'!$C$54</f>
        <v>3.6975</v>
      </c>
      <c r="Y541" s="267">
        <f>Y363*'Data - P&amp;L'!$C$6*'Data - P&amp;L'!$C$54</f>
        <v>48.0675</v>
      </c>
      <c r="Z541" s="267">
        <f>Z363*'Data - P&amp;L'!$C$6*'Data - P&amp;L'!$C$54</f>
        <v>0</v>
      </c>
      <c r="AA541" s="267">
        <f>AA363*'Data - P&amp;L'!$C$6*'Data - P&amp;L'!$C$54</f>
        <v>0</v>
      </c>
      <c r="AB541" s="267">
        <f>AB363*'Data - P&amp;L'!$C$6*'Data - P&amp;L'!$C$54</f>
        <v>28.3475</v>
      </c>
      <c r="AC541" s="267">
        <f>AC363*'Data - P&amp;L'!$C$6*'Data - P&amp;L'!$C$54</f>
        <v>36.975</v>
      </c>
      <c r="AD541" s="267">
        <f>AD363*'Data - P&amp;L'!$C$6*'Data - P&amp;L'!$C$54</f>
        <v>13.5575</v>
      </c>
      <c r="AE541" s="267">
        <f>AE363*'Data - P&amp;L'!$C$6*'Data - P&amp;L'!$C$54</f>
        <v>18.4875</v>
      </c>
      <c r="AF541" s="267">
        <f>AF363*'Data - P&amp;L'!$C$6*'Data - P&amp;L'!$C$54</f>
        <v>2.465</v>
      </c>
      <c r="AG541" s="125">
        <f t="shared" si="143"/>
        <v>846.7275</v>
      </c>
    </row>
    <row r="542" outlineLevel="1">
      <c r="A542" s="173" t="s">
        <v>585</v>
      </c>
      <c r="B542" s="267">
        <f>B364*'Data - P&amp;L'!$C$8*'Data - P&amp;L'!$C$54</f>
        <v>1.3375</v>
      </c>
      <c r="C542" s="267">
        <f>C364*'Data - P&amp;L'!$C$8*'Data - P&amp;L'!$C$54</f>
        <v>1.605</v>
      </c>
      <c r="D542" s="267">
        <f>D364*'Data - P&amp;L'!$C$8*'Data - P&amp;L'!$C$54</f>
        <v>2.4075</v>
      </c>
      <c r="E542" s="267">
        <f>E364*'Data - P&amp;L'!$C$8*'Data - P&amp;L'!$C$54</f>
        <v>2.14</v>
      </c>
      <c r="F542" s="267">
        <f>F364*'Data - P&amp;L'!$C$8*'Data - P&amp;L'!$C$54</f>
        <v>0</v>
      </c>
      <c r="G542" s="267">
        <f>G364*'Data - P&amp;L'!$C$8*'Data - P&amp;L'!$C$54</f>
        <v>1.3375</v>
      </c>
      <c r="H542" s="267">
        <f>H364*'Data - P&amp;L'!$C$8*'Data - P&amp;L'!$C$54</f>
        <v>0.2675</v>
      </c>
      <c r="I542" s="267">
        <f>I364*'Data - P&amp;L'!$C$8*'Data - P&amp;L'!$C$54</f>
        <v>0.535</v>
      </c>
      <c r="J542" s="267">
        <f>J364*'Data - P&amp;L'!$C$8*'Data - P&amp;L'!$C$54</f>
        <v>0</v>
      </c>
      <c r="K542" s="267">
        <f>K364*'Data - P&amp;L'!$C$8*'Data - P&amp;L'!$C$54</f>
        <v>0</v>
      </c>
      <c r="L542" s="267">
        <f>L364*'Data - P&amp;L'!$C$8*'Data - P&amp;L'!$C$54</f>
        <v>0.535</v>
      </c>
      <c r="M542" s="267">
        <f>M364*'Data - P&amp;L'!$C$8*'Data - P&amp;L'!$C$54</f>
        <v>0</v>
      </c>
      <c r="N542" s="267">
        <f>N364*'Data - P&amp;L'!$C$8*'Data - P&amp;L'!$C$54</f>
        <v>0.535</v>
      </c>
      <c r="O542" s="267">
        <f>O364*'Data - P&amp;L'!$C$8*'Data - P&amp;L'!$C$54</f>
        <v>1.605</v>
      </c>
      <c r="P542" s="267">
        <f>P364*'Data - P&amp;L'!$C$8*'Data - P&amp;L'!$C$54</f>
        <v>0.535</v>
      </c>
      <c r="Q542" s="267">
        <f>Q364*'Data - P&amp;L'!$C$8*'Data - P&amp;L'!$C$54</f>
        <v>1.07</v>
      </c>
      <c r="R542" s="267">
        <f>R364*'Data - P&amp;L'!$C$8*'Data - P&amp;L'!$C$54</f>
        <v>5.0825</v>
      </c>
      <c r="S542" s="267">
        <f>S364*'Data - P&amp;L'!$C$8*'Data - P&amp;L'!$C$54</f>
        <v>0</v>
      </c>
      <c r="T542" s="267">
        <f>T364*'Data - P&amp;L'!$C$8*'Data - P&amp;L'!$C$54</f>
        <v>0.2675</v>
      </c>
      <c r="U542" s="267">
        <f>U364*'Data - P&amp;L'!$C$8*'Data - P&amp;L'!$C$54</f>
        <v>1.07</v>
      </c>
      <c r="V542" s="267">
        <f>V364*'Data - P&amp;L'!$C$8*'Data - P&amp;L'!$C$54</f>
        <v>0.8025</v>
      </c>
      <c r="W542" s="267">
        <f>W364*'Data - P&amp;L'!$C$8*'Data - P&amp;L'!$C$54</f>
        <v>0</v>
      </c>
      <c r="X542" s="267">
        <f>X364*'Data - P&amp;L'!$C$8*'Data - P&amp;L'!$C$54</f>
        <v>0.2675</v>
      </c>
      <c r="Y542" s="267">
        <f>Y364*'Data - P&amp;L'!$C$8*'Data - P&amp;L'!$C$54</f>
        <v>1.3375</v>
      </c>
      <c r="Z542" s="267">
        <f>Z364*'Data - P&amp;L'!$C$8*'Data - P&amp;L'!$C$54</f>
        <v>0</v>
      </c>
      <c r="AA542" s="267">
        <f>AA364*'Data - P&amp;L'!$C$8*'Data - P&amp;L'!$C$54</f>
        <v>0</v>
      </c>
      <c r="AB542" s="267">
        <f>AB364*'Data - P&amp;L'!$C$8*'Data - P&amp;L'!$C$54</f>
        <v>0</v>
      </c>
      <c r="AC542" s="267">
        <f>AC364*'Data - P&amp;L'!$C$8*'Data - P&amp;L'!$C$54</f>
        <v>2.14</v>
      </c>
      <c r="AD542" s="267">
        <f>AD364*'Data - P&amp;L'!$C$8*'Data - P&amp;L'!$C$54</f>
        <v>0.535</v>
      </c>
      <c r="AE542" s="267">
        <f>AE364*'Data - P&amp;L'!$C$8*'Data - P&amp;L'!$C$54</f>
        <v>0</v>
      </c>
      <c r="AF542" s="267">
        <f>AF364*'Data - P&amp;L'!$C$8*'Data - P&amp;L'!$C$54</f>
        <v>0.2675</v>
      </c>
      <c r="AG542" s="125">
        <f t="shared" si="143"/>
        <v>25.68</v>
      </c>
    </row>
    <row r="543" outlineLevel="1">
      <c r="A543" s="173" t="s">
        <v>573</v>
      </c>
      <c r="B543" s="267">
        <f>(B365+B366)*'Data - P&amp;L'!$C$9*'Data - P&amp;L'!$C$54</f>
        <v>16.445</v>
      </c>
      <c r="C543" s="267">
        <f>(C365+C366)*'Data - P&amp;L'!$C$9*'Data - P&amp;L'!$C$54</f>
        <v>8.97</v>
      </c>
      <c r="D543" s="267">
        <f>(D365+D366)*'Data - P&amp;L'!$C$9*'Data - P&amp;L'!$C$54</f>
        <v>10.465</v>
      </c>
      <c r="E543" s="267">
        <f>(E365+E366)*'Data - P&amp;L'!$C$9*'Data - P&amp;L'!$C$54</f>
        <v>11.96</v>
      </c>
      <c r="F543" s="267">
        <f>(F365+F366)*'Data - P&amp;L'!$C$9*'Data - P&amp;L'!$C$54</f>
        <v>0</v>
      </c>
      <c r="G543" s="267">
        <f>(G365+G366)*'Data - P&amp;L'!$C$9*'Data - P&amp;L'!$C$54</f>
        <v>17.94</v>
      </c>
      <c r="H543" s="267">
        <f>(H365+H366)*'Data - P&amp;L'!$C$9*'Data - P&amp;L'!$C$54</f>
        <v>0</v>
      </c>
      <c r="I543" s="267">
        <f>(I365+I366)*'Data - P&amp;L'!$C$9*'Data - P&amp;L'!$C$54</f>
        <v>11.96</v>
      </c>
      <c r="J543" s="267">
        <f>(J365+J366)*'Data - P&amp;L'!$C$9*'Data - P&amp;L'!$C$54</f>
        <v>2.99</v>
      </c>
      <c r="K543" s="267">
        <f>(K365+K366)*'Data - P&amp;L'!$C$9*'Data - P&amp;L'!$C$54</f>
        <v>0</v>
      </c>
      <c r="L543" s="267">
        <f>(L365+L366)*'Data - P&amp;L'!$C$9*'Data - P&amp;L'!$C$54</f>
        <v>7.475</v>
      </c>
      <c r="M543" s="267">
        <f>(M365+M366)*'Data - P&amp;L'!$C$9*'Data - P&amp;L'!$C$54</f>
        <v>0</v>
      </c>
      <c r="N543" s="267">
        <f>(N365+N366)*'Data - P&amp;L'!$C$9*'Data - P&amp;L'!$C$54</f>
        <v>4.485</v>
      </c>
      <c r="O543" s="267">
        <f>(O365+O366)*'Data - P&amp;L'!$C$9*'Data - P&amp;L'!$C$54</f>
        <v>28.405</v>
      </c>
      <c r="P543" s="267">
        <f>(P365+P366)*'Data - P&amp;L'!$C$9*'Data - P&amp;L'!$C$54</f>
        <v>28.405</v>
      </c>
      <c r="Q543" s="267">
        <f>(Q365+Q366)*'Data - P&amp;L'!$C$9*'Data - P&amp;L'!$C$54</f>
        <v>14.95</v>
      </c>
      <c r="R543" s="267">
        <f>(R365+R366)*'Data - P&amp;L'!$C$9*'Data - P&amp;L'!$C$54</f>
        <v>43.355</v>
      </c>
      <c r="S543" s="267">
        <f>(S365+S366)*'Data - P&amp;L'!$C$9*'Data - P&amp;L'!$C$54</f>
        <v>2.99</v>
      </c>
      <c r="T543" s="267">
        <f>(T365+T366)*'Data - P&amp;L'!$C$9*'Data - P&amp;L'!$C$54</f>
        <v>1.495</v>
      </c>
      <c r="U543" s="267">
        <f>(U365+U366)*'Data - P&amp;L'!$C$9*'Data - P&amp;L'!$C$54</f>
        <v>16.445</v>
      </c>
      <c r="V543" s="267">
        <f>(V365+V366)*'Data - P&amp;L'!$C$9*'Data - P&amp;L'!$C$54</f>
        <v>4.485</v>
      </c>
      <c r="W543" s="267">
        <f>(W365+W366)*'Data - P&amp;L'!$C$9*'Data - P&amp;L'!$C$54</f>
        <v>2.99</v>
      </c>
      <c r="X543" s="267">
        <f>(X365+X366)*'Data - P&amp;L'!$C$9*'Data - P&amp;L'!$C$54</f>
        <v>2.99</v>
      </c>
      <c r="Y543" s="267">
        <f>(Y365+Y366)*'Data - P&amp;L'!$C$9*'Data - P&amp;L'!$C$54</f>
        <v>23.92</v>
      </c>
      <c r="Z543" s="267">
        <f>(Z365+Z366)*'Data - P&amp;L'!$C$9*'Data - P&amp;L'!$C$54</f>
        <v>0</v>
      </c>
      <c r="AA543" s="267">
        <f>(AA365+AA366)*'Data - P&amp;L'!$C$9*'Data - P&amp;L'!$C$54</f>
        <v>0</v>
      </c>
      <c r="AB543" s="267">
        <f>(AB365+AB366)*'Data - P&amp;L'!$C$9*'Data - P&amp;L'!$C$54</f>
        <v>14.95</v>
      </c>
      <c r="AC543" s="267">
        <f>(AC365+AC366)*'Data - P&amp;L'!$C$9*'Data - P&amp;L'!$C$54</f>
        <v>10.465</v>
      </c>
      <c r="AD543" s="267">
        <f>(AD365+AD366)*'Data - P&amp;L'!$C$9*'Data - P&amp;L'!$C$54</f>
        <v>2.99</v>
      </c>
      <c r="AE543" s="267">
        <f>(AE365+AE366)*'Data - P&amp;L'!$C$9*'Data - P&amp;L'!$C$54</f>
        <v>4.485</v>
      </c>
      <c r="AF543" s="267">
        <f>(AF365+AF366)*'Data - P&amp;L'!$C$9*'Data - P&amp;L'!$C$54</f>
        <v>0</v>
      </c>
      <c r="AG543" s="125">
        <f t="shared" si="143"/>
        <v>296.01</v>
      </c>
    </row>
    <row r="544" outlineLevel="1">
      <c r="A544" s="173" t="s">
        <v>574</v>
      </c>
      <c r="B544" s="267">
        <f>(B367+B368)*'Data - P&amp;L'!$C$5*'Data - P&amp;L'!$C$54</f>
        <v>5.245</v>
      </c>
      <c r="C544" s="267">
        <f>(C367+C368)*'Data - P&amp;L'!$C$5*'Data - P&amp;L'!$C$54</f>
        <v>2.6225</v>
      </c>
      <c r="D544" s="267">
        <f>(D367+D368)*'Data - P&amp;L'!$C$5*'Data - P&amp;L'!$C$54</f>
        <v>5.245</v>
      </c>
      <c r="E544" s="267">
        <f>(E367+E368)*'Data - P&amp;L'!$C$5*'Data - P&amp;L'!$C$54</f>
        <v>5.245</v>
      </c>
      <c r="F544" s="267">
        <f>(F367+F368)*'Data - P&amp;L'!$C$5*'Data - P&amp;L'!$C$54</f>
        <v>0</v>
      </c>
      <c r="G544" s="267">
        <f>(G367+G368)*'Data - P&amp;L'!$C$5*'Data - P&amp;L'!$C$54</f>
        <v>10.49</v>
      </c>
      <c r="H544" s="267">
        <f>(H367+H368)*'Data - P&amp;L'!$C$5*'Data - P&amp;L'!$C$54</f>
        <v>0</v>
      </c>
      <c r="I544" s="267">
        <f>(I367+I368)*'Data - P&amp;L'!$C$5*'Data - P&amp;L'!$C$54</f>
        <v>13.1125</v>
      </c>
      <c r="J544" s="267">
        <f>(J367+J368)*'Data - P&amp;L'!$C$5*'Data - P&amp;L'!$C$54</f>
        <v>0</v>
      </c>
      <c r="K544" s="267">
        <f>(K367+K368)*'Data - P&amp;L'!$C$5*'Data - P&amp;L'!$C$54</f>
        <v>0</v>
      </c>
      <c r="L544" s="267">
        <f>(L367+L368)*'Data - P&amp;L'!$C$5*'Data - P&amp;L'!$C$54</f>
        <v>2.6225</v>
      </c>
      <c r="M544" s="267">
        <f>(M367+M368)*'Data - P&amp;L'!$C$5*'Data - P&amp;L'!$C$54</f>
        <v>0</v>
      </c>
      <c r="N544" s="267">
        <f>(N367+N368)*'Data - P&amp;L'!$C$5*'Data - P&amp;L'!$C$54</f>
        <v>0</v>
      </c>
      <c r="O544" s="267">
        <f>(O367+O368)*'Data - P&amp;L'!$C$5*'Data - P&amp;L'!$C$54</f>
        <v>2.6225</v>
      </c>
      <c r="P544" s="267">
        <f>(P367+P368)*'Data - P&amp;L'!$C$5*'Data - P&amp;L'!$C$54</f>
        <v>5.245</v>
      </c>
      <c r="Q544" s="267">
        <f>(Q367+Q368)*'Data - P&amp;L'!$C$5*'Data - P&amp;L'!$C$54</f>
        <v>7.8675</v>
      </c>
      <c r="R544" s="267">
        <f>(R367+R368)*'Data - P&amp;L'!$C$5*'Data - P&amp;L'!$C$54</f>
        <v>18.3575</v>
      </c>
      <c r="S544" s="267">
        <f>(S367+S368)*'Data - P&amp;L'!$C$5*'Data - P&amp;L'!$C$54</f>
        <v>5.245</v>
      </c>
      <c r="T544" s="267">
        <f>(T367+T368)*'Data - P&amp;L'!$C$5*'Data - P&amp;L'!$C$54</f>
        <v>2.6225</v>
      </c>
      <c r="U544" s="267">
        <f>(U367+U368)*'Data - P&amp;L'!$C$5*'Data - P&amp;L'!$C$54</f>
        <v>13.1125</v>
      </c>
      <c r="V544" s="267">
        <f>(V367+V368)*'Data - P&amp;L'!$C$5*'Data - P&amp;L'!$C$54</f>
        <v>2.6225</v>
      </c>
      <c r="W544" s="267">
        <f>(W367+W368)*'Data - P&amp;L'!$C$5*'Data - P&amp;L'!$C$54</f>
        <v>5.245</v>
      </c>
      <c r="X544" s="267">
        <f>(X367+X368)*'Data - P&amp;L'!$C$5*'Data - P&amp;L'!$C$54</f>
        <v>0</v>
      </c>
      <c r="Y544" s="267">
        <f>(Y367+Y368)*'Data - P&amp;L'!$C$5*'Data - P&amp;L'!$C$54</f>
        <v>7.8675</v>
      </c>
      <c r="Z544" s="267">
        <f>(Z367+Z368)*'Data - P&amp;L'!$C$5*'Data - P&amp;L'!$C$54</f>
        <v>0</v>
      </c>
      <c r="AA544" s="267">
        <f>(AA367+AA368)*'Data - P&amp;L'!$C$5*'Data - P&amp;L'!$C$54</f>
        <v>0</v>
      </c>
      <c r="AB544" s="267">
        <f>(AB367+AB368)*'Data - P&amp;L'!$C$5*'Data - P&amp;L'!$C$54</f>
        <v>5.245</v>
      </c>
      <c r="AC544" s="267">
        <f>(AC367+AC368)*'Data - P&amp;L'!$C$5*'Data - P&amp;L'!$C$54</f>
        <v>5.245</v>
      </c>
      <c r="AD544" s="267">
        <f>(AD367+AD368)*'Data - P&amp;L'!$C$5*'Data - P&amp;L'!$C$54</f>
        <v>2.6225</v>
      </c>
      <c r="AE544" s="267">
        <f>(AE367+AE368)*'Data - P&amp;L'!$C$5*'Data - P&amp;L'!$C$54</f>
        <v>2.6225</v>
      </c>
      <c r="AF544" s="267">
        <f>(AF367+AF368)*'Data - P&amp;L'!$C$5*'Data - P&amp;L'!$C$54</f>
        <v>0</v>
      </c>
      <c r="AG544" s="125">
        <f t="shared" si="143"/>
        <v>131.125</v>
      </c>
    </row>
    <row r="545" outlineLevel="1">
      <c r="A545" s="173" t="s">
        <v>575</v>
      </c>
      <c r="B545" s="267">
        <f>(B369+B370)*'Data - P&amp;L'!$C$10*'Data - P&amp;L'!$C$54</f>
        <v>25.26</v>
      </c>
      <c r="C545" s="267">
        <f>(C369+C370)*'Data - P&amp;L'!$C$10*'Data - P&amp;L'!$C$54</f>
        <v>10.525</v>
      </c>
      <c r="D545" s="267">
        <f>(D369+D370)*'Data - P&amp;L'!$C$10*'Data - P&amp;L'!$C$54</f>
        <v>14.735</v>
      </c>
      <c r="E545" s="267">
        <f>(E369+E370)*'Data - P&amp;L'!$C$10*'Data - P&amp;L'!$C$54</f>
        <v>13.6825</v>
      </c>
      <c r="F545" s="267">
        <f>(F369+F370)*'Data - P&amp;L'!$C$10*'Data - P&amp;L'!$C$54</f>
        <v>0</v>
      </c>
      <c r="G545" s="267">
        <f>(G369+G370)*'Data - P&amp;L'!$C$10*'Data - P&amp;L'!$C$54</f>
        <v>34.7325</v>
      </c>
      <c r="H545" s="267">
        <f>(H369+H370)*'Data - P&amp;L'!$C$10*'Data - P&amp;L'!$C$54</f>
        <v>1.0525</v>
      </c>
      <c r="I545" s="267">
        <f>(I369+I370)*'Data - P&amp;L'!$C$10*'Data - P&amp;L'!$C$54</f>
        <v>18.945</v>
      </c>
      <c r="J545" s="267">
        <f>(J369+J370)*'Data - P&amp;L'!$C$10*'Data - P&amp;L'!$C$54</f>
        <v>4.21</v>
      </c>
      <c r="K545" s="267">
        <f>(K369+K370)*'Data - P&amp;L'!$C$10*'Data - P&amp;L'!$C$54</f>
        <v>0</v>
      </c>
      <c r="L545" s="267">
        <f>(L369+L370)*'Data - P&amp;L'!$C$10*'Data - P&amp;L'!$C$54</f>
        <v>11.5775</v>
      </c>
      <c r="M545" s="267">
        <f>(M369+M370)*'Data - P&amp;L'!$C$10*'Data - P&amp;L'!$C$54</f>
        <v>0</v>
      </c>
      <c r="N545" s="267">
        <f>(N369+N370)*'Data - P&amp;L'!$C$10*'Data - P&amp;L'!$C$54</f>
        <v>4.21</v>
      </c>
      <c r="O545" s="267">
        <f>(O369+O370)*'Data - P&amp;L'!$C$10*'Data - P&amp;L'!$C$54</f>
        <v>32.6275</v>
      </c>
      <c r="P545" s="267">
        <f>(P369+P370)*'Data - P&amp;L'!$C$10*'Data - P&amp;L'!$C$54</f>
        <v>30.5225</v>
      </c>
      <c r="Q545" s="267">
        <f>(Q369+Q370)*'Data - P&amp;L'!$C$10*'Data - P&amp;L'!$C$54</f>
        <v>23.155</v>
      </c>
      <c r="R545" s="267">
        <f>(R369+R370)*'Data - P&amp;L'!$C$10*'Data - P&amp;L'!$C$54</f>
        <v>64.2025</v>
      </c>
      <c r="S545" s="267">
        <f>(S369+S370)*'Data - P&amp;L'!$C$10*'Data - P&amp;L'!$C$54</f>
        <v>2.105</v>
      </c>
      <c r="T545" s="267">
        <f>(T369+T370)*'Data - P&amp;L'!$C$10*'Data - P&amp;L'!$C$54</f>
        <v>3.1575</v>
      </c>
      <c r="U545" s="267">
        <f>(U369+U370)*'Data - P&amp;L'!$C$10*'Data - P&amp;L'!$C$54</f>
        <v>27.365</v>
      </c>
      <c r="V545" s="267">
        <f>(V369+V370)*'Data - P&amp;L'!$C$10*'Data - P&amp;L'!$C$54</f>
        <v>5.2625</v>
      </c>
      <c r="W545" s="267">
        <f>(W369+W370)*'Data - P&amp;L'!$C$10*'Data - P&amp;L'!$C$54</f>
        <v>6.315</v>
      </c>
      <c r="X545" s="267">
        <f>(X369+X370)*'Data - P&amp;L'!$C$10*'Data - P&amp;L'!$C$54</f>
        <v>2.105</v>
      </c>
      <c r="Y545" s="267">
        <f>(Y369+Y370)*'Data - P&amp;L'!$C$10*'Data - P&amp;L'!$C$54</f>
        <v>38.9425</v>
      </c>
      <c r="Z545" s="267">
        <f>(Z369+Z370)*'Data - P&amp;L'!$C$10*'Data - P&amp;L'!$C$54</f>
        <v>0</v>
      </c>
      <c r="AA545" s="267">
        <f>(AA369+AA370)*'Data - P&amp;L'!$C$10*'Data - P&amp;L'!$C$54</f>
        <v>0</v>
      </c>
      <c r="AB545" s="267">
        <f>(AB369+AB370)*'Data - P&amp;L'!$C$10*'Data - P&amp;L'!$C$54</f>
        <v>18.945</v>
      </c>
      <c r="AC545" s="267">
        <f>(AC369+AC370)*'Data - P&amp;L'!$C$10*'Data - P&amp;L'!$C$54</f>
        <v>13.6825</v>
      </c>
      <c r="AD545" s="267">
        <f>(AD369+AD370)*'Data - P&amp;L'!$C$10*'Data - P&amp;L'!$C$54</f>
        <v>6.315</v>
      </c>
      <c r="AE545" s="267">
        <f>(AE369+AE370)*'Data - P&amp;L'!$C$10*'Data - P&amp;L'!$C$54</f>
        <v>8.42</v>
      </c>
      <c r="AF545" s="267">
        <f>(AF369+AF370)*'Data - P&amp;L'!$C$10*'Data - P&amp;L'!$C$54</f>
        <v>0</v>
      </c>
      <c r="AG545" s="125">
        <f t="shared" si="143"/>
        <v>422.0525</v>
      </c>
    </row>
    <row r="546" outlineLevel="1">
      <c r="A546" s="173" t="s">
        <v>548</v>
      </c>
      <c r="B546" s="267">
        <f>B371*'Data - P&amp;L'!$C$17*'Data - P&amp;L'!$C$54</f>
        <v>3.4325</v>
      </c>
      <c r="C546" s="267">
        <f>C371*'Data - P&amp;L'!$C$17*'Data - P&amp;L'!$C$54</f>
        <v>10.2975</v>
      </c>
      <c r="D546" s="267">
        <f>D371*'Data - P&amp;L'!$C$17*'Data - P&amp;L'!$C$54</f>
        <v>0</v>
      </c>
      <c r="E546" s="267">
        <f>E371*'Data - P&amp;L'!$C$17*'Data - P&amp;L'!$C$54</f>
        <v>0</v>
      </c>
      <c r="F546" s="267">
        <f>F371*'Data - P&amp;L'!$C$17*'Data - P&amp;L'!$C$54</f>
        <v>0</v>
      </c>
      <c r="G546" s="267">
        <f>G371*'Data - P&amp;L'!$C$17*'Data - P&amp;L'!$C$54</f>
        <v>13.73</v>
      </c>
      <c r="H546" s="267">
        <f>H371*'Data - P&amp;L'!$C$17*'Data - P&amp;L'!$C$54</f>
        <v>0</v>
      </c>
      <c r="I546" s="267">
        <f>I371*'Data - P&amp;L'!$C$17*'Data - P&amp;L'!$C$54</f>
        <v>0</v>
      </c>
      <c r="J546" s="267">
        <f>J371*'Data - P&amp;L'!$C$17*'Data - P&amp;L'!$C$54</f>
        <v>0</v>
      </c>
      <c r="K546" s="267">
        <f>K371*'Data - P&amp;L'!$C$17*'Data - P&amp;L'!$C$54</f>
        <v>0</v>
      </c>
      <c r="L546" s="267">
        <f>L371*'Data - P&amp;L'!$C$17*'Data - P&amp;L'!$C$54</f>
        <v>0</v>
      </c>
      <c r="M546" s="267">
        <f>M371*'Data - P&amp;L'!$C$17*'Data - P&amp;L'!$C$54</f>
        <v>0</v>
      </c>
      <c r="N546" s="267">
        <f>N371*'Data - P&amp;L'!$C$17*'Data - P&amp;L'!$C$54</f>
        <v>0</v>
      </c>
      <c r="O546" s="267">
        <f>O371*'Data - P&amp;L'!$C$17*'Data - P&amp;L'!$C$54</f>
        <v>0</v>
      </c>
      <c r="P546" s="267">
        <f>P371*'Data - P&amp;L'!$C$17*'Data - P&amp;L'!$C$54</f>
        <v>3.4325</v>
      </c>
      <c r="Q546" s="267">
        <f>Q371*'Data - P&amp;L'!$C$17*'Data - P&amp;L'!$C$54</f>
        <v>6.865</v>
      </c>
      <c r="R546" s="267">
        <f>R371*'Data - P&amp;L'!$C$17*'Data - P&amp;L'!$C$54</f>
        <v>13.73</v>
      </c>
      <c r="S546" s="267">
        <f>S371*'Data - P&amp;L'!$C$17*'Data - P&amp;L'!$C$54</f>
        <v>0</v>
      </c>
      <c r="T546" s="267">
        <f>T371*'Data - P&amp;L'!$C$17*'Data - P&amp;L'!$C$54</f>
        <v>0</v>
      </c>
      <c r="U546" s="267">
        <f>U371*'Data - P&amp;L'!$C$17*'Data - P&amp;L'!$C$54</f>
        <v>3.4325</v>
      </c>
      <c r="V546" s="267">
        <f>V371*'Data - P&amp;L'!$C$17*'Data - P&amp;L'!$C$54</f>
        <v>0</v>
      </c>
      <c r="W546" s="267">
        <f>W371*'Data - P&amp;L'!$C$17*'Data - P&amp;L'!$C$54</f>
        <v>3.4325</v>
      </c>
      <c r="X546" s="267">
        <f>X371*'Data - P&amp;L'!$C$17*'Data - P&amp;L'!$C$54</f>
        <v>0</v>
      </c>
      <c r="Y546" s="267">
        <f>Y371*'Data - P&amp;L'!$C$17*'Data - P&amp;L'!$C$54</f>
        <v>3.4325</v>
      </c>
      <c r="Z546" s="267">
        <f>Z371*'Data - P&amp;L'!$C$17*'Data - P&amp;L'!$C$54</f>
        <v>0</v>
      </c>
      <c r="AA546" s="267">
        <f>AA371*'Data - P&amp;L'!$C$17*'Data - P&amp;L'!$C$54</f>
        <v>0</v>
      </c>
      <c r="AB546" s="267">
        <f>AB371*'Data - P&amp;L'!$C$17*'Data - P&amp;L'!$C$54</f>
        <v>0</v>
      </c>
      <c r="AC546" s="267">
        <f>AC371*'Data - P&amp;L'!$C$17*'Data - P&amp;L'!$C$54</f>
        <v>10.2975</v>
      </c>
      <c r="AD546" s="267">
        <f>AD371*'Data - P&amp;L'!$C$17*'Data - P&amp;L'!$C$54</f>
        <v>0</v>
      </c>
      <c r="AE546" s="267">
        <f>AE371*'Data - P&amp;L'!$C$17*'Data - P&amp;L'!$C$54</f>
        <v>0</v>
      </c>
      <c r="AF546" s="267">
        <f>AF371*'Data - P&amp;L'!$C$17*'Data - P&amp;L'!$C$54</f>
        <v>3.4325</v>
      </c>
      <c r="AG546" s="125">
        <f t="shared" si="143"/>
        <v>75.515</v>
      </c>
    </row>
    <row r="547" outlineLevel="1">
      <c r="A547" s="173" t="s">
        <v>549</v>
      </c>
      <c r="B547" s="267">
        <f>B372*'Data - P&amp;L'!$C$18*'Data - P&amp;L'!$C$54</f>
        <v>6.67</v>
      </c>
      <c r="C547" s="267">
        <f>C372*'Data - P&amp;L'!$C$18*'Data - P&amp;L'!$C$54</f>
        <v>20.01</v>
      </c>
      <c r="D547" s="267">
        <f>D372*'Data - P&amp;L'!$C$18*'Data - P&amp;L'!$C$54</f>
        <v>0</v>
      </c>
      <c r="E547" s="267">
        <f>E372*'Data - P&amp;L'!$C$18*'Data - P&amp;L'!$C$54</f>
        <v>6.67</v>
      </c>
      <c r="F547" s="267">
        <f>F372*'Data - P&amp;L'!$C$18*'Data - P&amp;L'!$C$54</f>
        <v>0</v>
      </c>
      <c r="G547" s="267">
        <f>G372*'Data - P&amp;L'!$C$18*'Data - P&amp;L'!$C$54</f>
        <v>26.68</v>
      </c>
      <c r="H547" s="267">
        <f>H372*'Data - P&amp;L'!$C$18*'Data - P&amp;L'!$C$54</f>
        <v>0</v>
      </c>
      <c r="I547" s="267">
        <f>I372*'Data - P&amp;L'!$C$18*'Data - P&amp;L'!$C$54</f>
        <v>0</v>
      </c>
      <c r="J547" s="267">
        <f>J372*'Data - P&amp;L'!$C$18*'Data - P&amp;L'!$C$54</f>
        <v>0</v>
      </c>
      <c r="K547" s="267">
        <f>K372*'Data - P&amp;L'!$C$18*'Data - P&amp;L'!$C$54</f>
        <v>0</v>
      </c>
      <c r="L547" s="267">
        <f>L372*'Data - P&amp;L'!$C$18*'Data - P&amp;L'!$C$54</f>
        <v>0</v>
      </c>
      <c r="M547" s="267">
        <f>M372*'Data - P&amp;L'!$C$18*'Data - P&amp;L'!$C$54</f>
        <v>0</v>
      </c>
      <c r="N547" s="267">
        <f>N372*'Data - P&amp;L'!$C$18*'Data - P&amp;L'!$C$54</f>
        <v>0</v>
      </c>
      <c r="O547" s="267">
        <f>O372*'Data - P&amp;L'!$C$18*'Data - P&amp;L'!$C$54</f>
        <v>0</v>
      </c>
      <c r="P547" s="267">
        <f>P372*'Data - P&amp;L'!$C$18*'Data - P&amp;L'!$C$54</f>
        <v>6.67</v>
      </c>
      <c r="Q547" s="267">
        <f>Q372*'Data - P&amp;L'!$C$18*'Data - P&amp;L'!$C$54</f>
        <v>13.34</v>
      </c>
      <c r="R547" s="267">
        <f>R372*'Data - P&amp;L'!$C$18*'Data - P&amp;L'!$C$54</f>
        <v>46.69</v>
      </c>
      <c r="S547" s="267">
        <f>S372*'Data - P&amp;L'!$C$18*'Data - P&amp;L'!$C$54</f>
        <v>0</v>
      </c>
      <c r="T547" s="267">
        <f>T372*'Data - P&amp;L'!$C$18*'Data - P&amp;L'!$C$54</f>
        <v>0</v>
      </c>
      <c r="U547" s="267">
        <f>U372*'Data - P&amp;L'!$C$18*'Data - P&amp;L'!$C$54</f>
        <v>6.67</v>
      </c>
      <c r="V547" s="267">
        <f>V372*'Data - P&amp;L'!$C$18*'Data - P&amp;L'!$C$54</f>
        <v>0</v>
      </c>
      <c r="W547" s="267">
        <f>W372*'Data - P&amp;L'!$C$18*'Data - P&amp;L'!$C$54</f>
        <v>13.34</v>
      </c>
      <c r="X547" s="267">
        <f>X372*'Data - P&amp;L'!$C$18*'Data - P&amp;L'!$C$54</f>
        <v>0</v>
      </c>
      <c r="Y547" s="267">
        <f>Y372*'Data - P&amp;L'!$C$18*'Data - P&amp;L'!$C$54</f>
        <v>13.34</v>
      </c>
      <c r="Z547" s="267">
        <f>Z372*'Data - P&amp;L'!$C$18*'Data - P&amp;L'!$C$54</f>
        <v>0</v>
      </c>
      <c r="AA547" s="267">
        <f>AA372*'Data - P&amp;L'!$C$18*'Data - P&amp;L'!$C$54</f>
        <v>0</v>
      </c>
      <c r="AB547" s="267">
        <f>AB372*'Data - P&amp;L'!$C$18*'Data - P&amp;L'!$C$54</f>
        <v>6.67</v>
      </c>
      <c r="AC547" s="267">
        <f>AC372*'Data - P&amp;L'!$C$18*'Data - P&amp;L'!$C$54</f>
        <v>20.01</v>
      </c>
      <c r="AD547" s="267">
        <f>AD372*'Data - P&amp;L'!$C$18*'Data - P&amp;L'!$C$54</f>
        <v>0</v>
      </c>
      <c r="AE547" s="267">
        <f>AE372*'Data - P&amp;L'!$C$18*'Data - P&amp;L'!$C$54</f>
        <v>0</v>
      </c>
      <c r="AF547" s="267">
        <f>AF372*'Data - P&amp;L'!$C$18*'Data - P&amp;L'!$C$54</f>
        <v>6.67</v>
      </c>
      <c r="AG547" s="125">
        <f t="shared" si="143"/>
        <v>193.43</v>
      </c>
    </row>
    <row r="548" outlineLevel="1">
      <c r="A548" s="282" t="s">
        <v>576</v>
      </c>
      <c r="B548" s="267">
        <f>((B359*'Data - P&amp;L'!$C$38)+(B360*'Data - P&amp;L'!$C$39))*'Data - P&amp;L'!$C$54</f>
        <v>229.845</v>
      </c>
      <c r="C548" s="267">
        <f>((C359*'Data - P&amp;L'!$C$38)+(C360*'Data - P&amp;L'!$C$39))*'Data - P&amp;L'!$C$54</f>
        <v>182.085</v>
      </c>
      <c r="D548" s="267">
        <f>((D359*'Data - P&amp;L'!$C$38)+(D360*'Data - P&amp;L'!$C$39))*'Data - P&amp;L'!$C$54</f>
        <v>164.175</v>
      </c>
      <c r="E548" s="267">
        <f>((E359*'Data - P&amp;L'!$C$38)+(E360*'Data - P&amp;L'!$C$39))*'Data - P&amp;L'!$C$54</f>
        <v>152.235</v>
      </c>
      <c r="F548" s="267">
        <f>((F359*'Data - P&amp;L'!$C$38)+(F360*'Data - P&amp;L'!$C$39))*'Data - P&amp;L'!$C$54</f>
        <v>0</v>
      </c>
      <c r="G548" s="267">
        <f>((G359*'Data - P&amp;L'!$C$38)+(G360*'Data - P&amp;L'!$C$39))*'Data - P&amp;L'!$C$54</f>
        <v>340.29</v>
      </c>
      <c r="H548" s="267">
        <f>((H359*'Data - P&amp;L'!$C$38)+(H360*'Data - P&amp;L'!$C$39))*'Data - P&amp;L'!$C$54</f>
        <v>11.94</v>
      </c>
      <c r="I548" s="267">
        <f>((I359*'Data - P&amp;L'!$C$38)+(I360*'Data - P&amp;L'!$C$39))*'Data - P&amp;L'!$C$54</f>
        <v>199.995</v>
      </c>
      <c r="J548" s="267">
        <f>((J359*'Data - P&amp;L'!$C$38)+(J360*'Data - P&amp;L'!$C$39))*'Data - P&amp;L'!$C$54</f>
        <v>29.85</v>
      </c>
      <c r="K548" s="267">
        <f>((K359*'Data - P&amp;L'!$C$38)+(K360*'Data - P&amp;L'!$C$39))*'Data - P&amp;L'!$C$54</f>
        <v>0</v>
      </c>
      <c r="L548" s="267">
        <f>((L359*'Data - P&amp;L'!$C$38)+(L360*'Data - P&amp;L'!$C$39))*'Data - P&amp;L'!$C$54</f>
        <v>101.49</v>
      </c>
      <c r="M548" s="267">
        <f>((M359*'Data - P&amp;L'!$C$38)+(M360*'Data - P&amp;L'!$C$39))*'Data - P&amp;L'!$C$54</f>
        <v>0</v>
      </c>
      <c r="N548" s="267">
        <f>((N359*'Data - P&amp;L'!$C$38)+(N360*'Data - P&amp;L'!$C$39))*'Data - P&amp;L'!$C$54</f>
        <v>56.715</v>
      </c>
      <c r="O548" s="267">
        <f>((O359*'Data - P&amp;L'!$C$38)+(O360*'Data - P&amp;L'!$C$39))*'Data - P&amp;L'!$C$54</f>
        <v>337.305</v>
      </c>
      <c r="P548" s="267">
        <f>((P359*'Data - P&amp;L'!$C$38)+(P360*'Data - P&amp;L'!$C$39))*'Data - P&amp;L'!$C$54</f>
        <v>262.68</v>
      </c>
      <c r="Q548" s="267">
        <f>((Q359*'Data - P&amp;L'!$C$38)+(Q360*'Data - P&amp;L'!$C$39))*'Data - P&amp;L'!$C$54</f>
        <v>188.055</v>
      </c>
      <c r="R548" s="267">
        <f>((R359*'Data - P&amp;L'!$C$38)+(R360*'Data - P&amp;L'!$C$39))*'Data - P&amp;L'!$C$54</f>
        <v>638.79</v>
      </c>
      <c r="S548" s="267">
        <f>((S359*'Data - P&amp;L'!$C$38)+(S360*'Data - P&amp;L'!$C$39))*'Data - P&amp;L'!$C$54</f>
        <v>68.655</v>
      </c>
      <c r="T548" s="267">
        <f>((T359*'Data - P&amp;L'!$C$38)+(T360*'Data - P&amp;L'!$C$39))*'Data - P&amp;L'!$C$54</f>
        <v>20.895</v>
      </c>
      <c r="U548" s="267">
        <f>((U359*'Data - P&amp;L'!$C$38)+(U360*'Data - P&amp;L'!$C$39))*'Data - P&amp;L'!$C$54</f>
        <v>262.68</v>
      </c>
      <c r="V548" s="267">
        <f>((V359*'Data - P&amp;L'!$C$38)+(V360*'Data - P&amp;L'!$C$39))*'Data - P&amp;L'!$C$54</f>
        <v>44.775</v>
      </c>
      <c r="W548" s="267">
        <f>((W359*'Data - P&amp;L'!$C$38)+(W360*'Data - P&amp;L'!$C$39))*'Data - P&amp;L'!$C$54</f>
        <v>56.715</v>
      </c>
      <c r="X548" s="267">
        <f>((X359*'Data - P&amp;L'!$C$38)+(X360*'Data - P&amp;L'!$C$39))*'Data - P&amp;L'!$C$54</f>
        <v>32.835</v>
      </c>
      <c r="Y548" s="267">
        <f>((Y359*'Data - P&amp;L'!$C$38)+(Y360*'Data - P&amp;L'!$C$39))*'Data - P&amp;L'!$C$54</f>
        <v>250.74</v>
      </c>
      <c r="Z548" s="267">
        <f>((Z359*'Data - P&amp;L'!$C$38)+(Z360*'Data - P&amp;L'!$C$39))*'Data - P&amp;L'!$C$54</f>
        <v>5.97</v>
      </c>
      <c r="AA548" s="267">
        <f>((AA359*'Data - P&amp;L'!$C$38)+(AA360*'Data - P&amp;L'!$C$39))*'Data - P&amp;L'!$C$54</f>
        <v>2.985</v>
      </c>
      <c r="AB548" s="267">
        <f>((AB359*'Data - P&amp;L'!$C$38)+(AB360*'Data - P&amp;L'!$C$39))*'Data - P&amp;L'!$C$54</f>
        <v>128.355</v>
      </c>
      <c r="AC548" s="267">
        <f>((AC359*'Data - P&amp;L'!$C$38)+(AC360*'Data - P&amp;L'!$C$39))*'Data - P&amp;L'!$C$54</f>
        <v>188.055</v>
      </c>
      <c r="AD548" s="267">
        <f>((AD359*'Data - P&amp;L'!$C$38)+(AD360*'Data - P&amp;L'!$C$39))*'Data - P&amp;L'!$C$54</f>
        <v>65.67</v>
      </c>
      <c r="AE548" s="267">
        <f>((AE359*'Data - P&amp;L'!$C$38)+(AE360*'Data - P&amp;L'!$C$39))*'Data - P&amp;L'!$C$54</f>
        <v>74.625</v>
      </c>
      <c r="AF548" s="267">
        <f>((AF359*'Data - P&amp;L'!$C$38)+(AF360*'Data - P&amp;L'!$C$39))*'Data - P&amp;L'!$C$54</f>
        <v>17.91</v>
      </c>
      <c r="AG548" s="125">
        <f t="shared" si="143"/>
        <v>4116.315</v>
      </c>
    </row>
    <row r="549" outlineLevel="1">
      <c r="A549" s="282" t="s">
        <v>578</v>
      </c>
      <c r="B549" s="267">
        <f>(B375*'Data - P&amp;L'!$D$38)*'Data - P&amp;L'!$C$54</f>
        <v>41.25625</v>
      </c>
      <c r="C549" s="267">
        <f>(C375*'Data - P&amp;L'!$D$38)*'Data - P&amp;L'!$C$54</f>
        <v>31.57</v>
      </c>
      <c r="D549" s="267">
        <f>(D375*'Data - P&amp;L'!$D$38)*'Data - P&amp;L'!$C$54</f>
        <v>27.9825</v>
      </c>
      <c r="E549" s="267">
        <f>(E375*'Data - P&amp;L'!$D$38)*'Data - P&amp;L'!$C$54</f>
        <v>26.90625</v>
      </c>
      <c r="F549" s="267">
        <f>(F375*'Data - P&amp;L'!$D$38)*'Data - P&amp;L'!$C$54</f>
        <v>0</v>
      </c>
      <c r="G549" s="267">
        <f>(G375*'Data - P&amp;L'!$D$38)*'Data - P&amp;L'!$C$54</f>
        <v>55.2475</v>
      </c>
      <c r="H549" s="267">
        <f>(H375*'Data - P&amp;L'!$D$38)*'Data - P&amp;L'!$C$54</f>
        <v>1.435</v>
      </c>
      <c r="I549" s="267">
        <f>(I375*'Data - P&amp;L'!$D$38)*'Data - P&amp;L'!$C$54</f>
        <v>34.79875</v>
      </c>
      <c r="J549" s="267">
        <f>(J375*'Data - P&amp;L'!$D$38)*'Data - P&amp;L'!$C$54</f>
        <v>6.09875</v>
      </c>
      <c r="K549" s="267">
        <f>(K375*'Data - P&amp;L'!$D$38)*'Data - P&amp;L'!$C$54</f>
        <v>0</v>
      </c>
      <c r="L549" s="267">
        <f>(L375*'Data - P&amp;L'!$D$38)*'Data - P&amp;L'!$C$54</f>
        <v>20.09</v>
      </c>
      <c r="M549" s="267">
        <f>(M375*'Data - P&amp;L'!$D$38)*'Data - P&amp;L'!$C$54</f>
        <v>0</v>
      </c>
      <c r="N549" s="267">
        <f>(N375*'Data - P&amp;L'!$D$38)*'Data - P&amp;L'!$C$54</f>
        <v>7.175</v>
      </c>
      <c r="O549" s="267">
        <f>(O375*'Data - P&amp;L'!$D$38)*'Data - P&amp;L'!$C$54</f>
        <v>64.575</v>
      </c>
      <c r="P549" s="267">
        <f>(P375*'Data - P&amp;L'!$D$38)*'Data - P&amp;L'!$C$54</f>
        <v>53.095</v>
      </c>
      <c r="Q549" s="267">
        <f>(Q375*'Data - P&amp;L'!$D$38)*'Data - P&amp;L'!$C$54</f>
        <v>45.2025</v>
      </c>
      <c r="R549" s="267">
        <f>(R375*'Data - P&amp;L'!$D$38)*'Data - P&amp;L'!$C$54</f>
        <v>126.28</v>
      </c>
      <c r="S549" s="267">
        <f>(S375*'Data - P&amp;L'!$D$38)*'Data - P&amp;L'!$C$54</f>
        <v>11.12125</v>
      </c>
      <c r="T549" s="267">
        <f>(T375*'Data - P&amp;L'!$D$38)*'Data - P&amp;L'!$C$54</f>
        <v>5.38125</v>
      </c>
      <c r="U549" s="267">
        <f>(U375*'Data - P&amp;L'!$D$38)*'Data - P&amp;L'!$C$54</f>
        <v>48.79</v>
      </c>
      <c r="V549" s="267">
        <f>(V375*'Data - P&amp;L'!$D$38)*'Data - P&amp;L'!$C$54</f>
        <v>7.175</v>
      </c>
      <c r="W549" s="267">
        <f>(W375*'Data - P&amp;L'!$D$38)*'Data - P&amp;L'!$C$54</f>
        <v>11.83875</v>
      </c>
      <c r="X549" s="267">
        <f>(X375*'Data - P&amp;L'!$D$38)*'Data - P&amp;L'!$C$54</f>
        <v>6.09875</v>
      </c>
      <c r="Y549" s="267">
        <f>(Y375*'Data - P&amp;L'!$D$38)*'Data - P&amp;L'!$C$54</f>
        <v>54.53</v>
      </c>
      <c r="Z549" s="267">
        <f>(Z375*'Data - P&amp;L'!$D$38)*'Data - P&amp;L'!$C$54</f>
        <v>0.7175</v>
      </c>
      <c r="AA549" s="267">
        <f>(AA375*'Data - P&amp;L'!$D$38)*'Data - P&amp;L'!$C$54</f>
        <v>0</v>
      </c>
      <c r="AB549" s="267">
        <f>(AB375*'Data - P&amp;L'!$D$38)*'Data - P&amp;L'!$C$54</f>
        <v>26.18875</v>
      </c>
      <c r="AC549" s="267">
        <f>(AC375*'Data - P&amp;L'!$D$38)*'Data - P&amp;L'!$C$54</f>
        <v>36.23375</v>
      </c>
      <c r="AD549" s="267">
        <f>(AD375*'Data - P&amp;L'!$D$38)*'Data - P&amp;L'!$C$54</f>
        <v>12.1975</v>
      </c>
      <c r="AE549" s="267">
        <f>(AE375*'Data - P&amp;L'!$D$38)*'Data - P&amp;L'!$C$54</f>
        <v>14.70875</v>
      </c>
      <c r="AF549" s="267">
        <f>(AF375*'Data - P&amp;L'!$D$38)*'Data - P&amp;L'!$C$54</f>
        <v>2.51125</v>
      </c>
      <c r="AG549" s="125">
        <f t="shared" si="143"/>
        <v>779.205</v>
      </c>
    </row>
    <row r="550" outlineLevel="1">
      <c r="A550" s="283" t="s">
        <v>586</v>
      </c>
      <c r="B550" s="267">
        <f>B392*'Data - P&amp;L'!$R$3</f>
        <v>1230</v>
      </c>
      <c r="C550" s="267">
        <f>C392*'Data - P&amp;L'!$R$3</f>
        <v>945</v>
      </c>
      <c r="D550" s="267">
        <f>D392*'Data - P&amp;L'!$R$3</f>
        <v>840</v>
      </c>
      <c r="E550" s="267">
        <f>E392*'Data - P&amp;L'!$R$3</f>
        <v>810</v>
      </c>
      <c r="F550" s="267">
        <f>F392*'Data - P&amp;L'!$R$3</f>
        <v>0</v>
      </c>
      <c r="G550" s="267">
        <f>G392*'Data - P&amp;L'!$R$3</f>
        <v>1845</v>
      </c>
      <c r="H550" s="267">
        <f>H392*'Data - P&amp;L'!$R$3</f>
        <v>75</v>
      </c>
      <c r="I550" s="267">
        <f>I392*'Data - P&amp;L'!$R$3</f>
        <v>1080</v>
      </c>
      <c r="J550" s="267">
        <f>J392*'Data - P&amp;L'!$R$3</f>
        <v>150</v>
      </c>
      <c r="K550" s="267">
        <f>K392*'Data - P&amp;L'!$R$3</f>
        <v>0</v>
      </c>
      <c r="L550" s="267">
        <f>L392*'Data - P&amp;L'!$R$3</f>
        <v>480</v>
      </c>
      <c r="M550" s="267">
        <f>M392*'Data - P&amp;L'!$R$3</f>
        <v>0</v>
      </c>
      <c r="N550" s="267">
        <f>N392*'Data - P&amp;L'!$R$3</f>
        <v>255</v>
      </c>
      <c r="O550" s="267">
        <f>O392*'Data - P&amp;L'!$R$3</f>
        <v>1785</v>
      </c>
      <c r="P550" s="267">
        <f>P392*'Data - P&amp;L'!$R$3</f>
        <v>1350</v>
      </c>
      <c r="Q550" s="267">
        <f>Q392*'Data - P&amp;L'!$R$3</f>
        <v>975</v>
      </c>
      <c r="R550" s="267">
        <f>R392*'Data - P&amp;L'!$R$3</f>
        <v>3330</v>
      </c>
      <c r="S550" s="267">
        <f>S392*'Data - P&amp;L'!$R$3</f>
        <v>345</v>
      </c>
      <c r="T550" s="267">
        <f>T392*'Data - P&amp;L'!$R$3</f>
        <v>105</v>
      </c>
      <c r="U550" s="267">
        <f>U392*'Data - P&amp;L'!$R$3</f>
        <v>1350</v>
      </c>
      <c r="V550" s="267">
        <f>V392*'Data - P&amp;L'!$R$3</f>
        <v>225</v>
      </c>
      <c r="W550" s="267">
        <f>W392*'Data - P&amp;L'!$R$3</f>
        <v>330</v>
      </c>
      <c r="X550" s="267">
        <f>X392*'Data - P&amp;L'!$R$3</f>
        <v>165</v>
      </c>
      <c r="Y550" s="267">
        <f>Y392*'Data - P&amp;L'!$R$3</f>
        <v>1230</v>
      </c>
      <c r="Z550" s="267">
        <f>Z392*'Data - P&amp;L'!$R$3</f>
        <v>30</v>
      </c>
      <c r="AA550" s="267">
        <f>AA392*'Data - P&amp;L'!$R$3</f>
        <v>15</v>
      </c>
      <c r="AB550" s="267">
        <f>AB392*'Data - P&amp;L'!$R$3</f>
        <v>690</v>
      </c>
      <c r="AC550" s="267">
        <f>AC392*'Data - P&amp;L'!$R$3</f>
        <v>1005</v>
      </c>
      <c r="AD550" s="267">
        <f>AD392*'Data - P&amp;L'!$R$3</f>
        <v>315</v>
      </c>
      <c r="AE550" s="267">
        <f>AE392*'Data - P&amp;L'!$R$3</f>
        <v>390</v>
      </c>
      <c r="AF550" s="267">
        <f>AF392*'Data - P&amp;L'!$R$3</f>
        <v>105</v>
      </c>
      <c r="AG550" s="125">
        <f t="shared" si="143"/>
        <v>21450</v>
      </c>
    </row>
    <row r="551" outlineLevel="1">
      <c r="A551" s="283" t="s">
        <v>587</v>
      </c>
      <c r="B551" s="267">
        <f t="shared" ref="B551:AF551" si="146">B398</f>
        <v>20170.92</v>
      </c>
      <c r="C551" s="267">
        <f t="shared" si="146"/>
        <v>16150.83</v>
      </c>
      <c r="D551" s="267">
        <f t="shared" si="146"/>
        <v>14056.82</v>
      </c>
      <c r="E551" s="267">
        <f t="shared" si="146"/>
        <v>13798.02</v>
      </c>
      <c r="F551" s="267">
        <f t="shared" si="146"/>
        <v>0</v>
      </c>
      <c r="G551" s="267">
        <f t="shared" si="146"/>
        <v>31467.89</v>
      </c>
      <c r="H551" s="267">
        <f t="shared" si="146"/>
        <v>1218.44</v>
      </c>
      <c r="I551" s="267">
        <f t="shared" si="146"/>
        <v>17593.75</v>
      </c>
      <c r="J551" s="267">
        <f t="shared" si="146"/>
        <v>2591.53</v>
      </c>
      <c r="K551" s="267">
        <f t="shared" si="146"/>
        <v>0</v>
      </c>
      <c r="L551" s="267">
        <f t="shared" si="146"/>
        <v>9774.29</v>
      </c>
      <c r="M551" s="267">
        <f t="shared" si="146"/>
        <v>0</v>
      </c>
      <c r="N551" s="267">
        <f t="shared" si="146"/>
        <v>5077.89</v>
      </c>
      <c r="O551" s="267">
        <f t="shared" si="146"/>
        <v>30225.23</v>
      </c>
      <c r="P551" s="267">
        <f t="shared" si="146"/>
        <v>23261.01</v>
      </c>
      <c r="Q551" s="267">
        <f t="shared" si="146"/>
        <v>17408.39</v>
      </c>
      <c r="R551" s="267">
        <f t="shared" si="146"/>
        <v>57246.45</v>
      </c>
      <c r="S551" s="267">
        <f t="shared" si="146"/>
        <v>6094.25</v>
      </c>
      <c r="T551" s="267">
        <f t="shared" si="146"/>
        <v>1973.66</v>
      </c>
      <c r="U551" s="267">
        <f t="shared" si="146"/>
        <v>23418.26</v>
      </c>
      <c r="V551" s="267">
        <f t="shared" si="146"/>
        <v>4446.27</v>
      </c>
      <c r="W551" s="267">
        <f t="shared" si="146"/>
        <v>5450.72</v>
      </c>
      <c r="X551" s="267">
        <f t="shared" si="146"/>
        <v>2558.08</v>
      </c>
      <c r="Y551" s="267">
        <f t="shared" si="146"/>
        <v>22876.33</v>
      </c>
      <c r="Z551" s="267">
        <f t="shared" si="146"/>
        <v>629.5</v>
      </c>
      <c r="AA551" s="267">
        <f t="shared" si="146"/>
        <v>364.17</v>
      </c>
      <c r="AB551" s="267">
        <f t="shared" si="146"/>
        <v>12047.76</v>
      </c>
      <c r="AC551" s="267">
        <f t="shared" si="146"/>
        <v>16961.92</v>
      </c>
      <c r="AD551" s="267">
        <f t="shared" si="146"/>
        <v>5890.28</v>
      </c>
      <c r="AE551" s="267">
        <f t="shared" si="146"/>
        <v>6708.31</v>
      </c>
      <c r="AF551" s="267">
        <f t="shared" si="146"/>
        <v>1746.22</v>
      </c>
      <c r="AG551" s="125">
        <f t="shared" si="143"/>
        <v>371207.19</v>
      </c>
    </row>
    <row r="552">
      <c r="A552" s="254" t="s">
        <v>906</v>
      </c>
      <c r="B552" s="281">
        <f t="shared" ref="B552:AF552" si="147">sum(B553:B567)-B570</f>
        <v>0</v>
      </c>
      <c r="C552" s="281">
        <f t="shared" si="147"/>
        <v>0</v>
      </c>
      <c r="D552" s="281">
        <f t="shared" si="147"/>
        <v>0</v>
      </c>
      <c r="E552" s="281">
        <f t="shared" si="147"/>
        <v>0</v>
      </c>
      <c r="F552" s="281">
        <f t="shared" si="147"/>
        <v>0</v>
      </c>
      <c r="G552" s="281">
        <f t="shared" si="147"/>
        <v>0</v>
      </c>
      <c r="H552" s="281">
        <f t="shared" si="147"/>
        <v>0</v>
      </c>
      <c r="I552" s="281">
        <f t="shared" si="147"/>
        <v>0</v>
      </c>
      <c r="J552" s="281">
        <f t="shared" si="147"/>
        <v>0</v>
      </c>
      <c r="K552" s="281">
        <f t="shared" si="147"/>
        <v>0</v>
      </c>
      <c r="L552" s="281">
        <f t="shared" si="147"/>
        <v>0</v>
      </c>
      <c r="M552" s="281">
        <f t="shared" si="147"/>
        <v>0</v>
      </c>
      <c r="N552" s="281">
        <f t="shared" si="147"/>
        <v>0</v>
      </c>
      <c r="O552" s="281">
        <f t="shared" si="147"/>
        <v>0</v>
      </c>
      <c r="P552" s="281">
        <f t="shared" si="147"/>
        <v>0</v>
      </c>
      <c r="Q552" s="281">
        <f t="shared" si="147"/>
        <v>0</v>
      </c>
      <c r="R552" s="281">
        <f t="shared" si="147"/>
        <v>0</v>
      </c>
      <c r="S552" s="281">
        <f t="shared" si="147"/>
        <v>0</v>
      </c>
      <c r="T552" s="281">
        <f t="shared" si="147"/>
        <v>0</v>
      </c>
      <c r="U552" s="281">
        <f t="shared" si="147"/>
        <v>0</v>
      </c>
      <c r="V552" s="281">
        <f t="shared" si="147"/>
        <v>0</v>
      </c>
      <c r="W552" s="281">
        <f t="shared" si="147"/>
        <v>0</v>
      </c>
      <c r="X552" s="281">
        <f t="shared" si="147"/>
        <v>0</v>
      </c>
      <c r="Y552" s="281">
        <f t="shared" si="147"/>
        <v>0</v>
      </c>
      <c r="Z552" s="281">
        <f t="shared" si="147"/>
        <v>0</v>
      </c>
      <c r="AA552" s="281">
        <f t="shared" si="147"/>
        <v>0</v>
      </c>
      <c r="AB552" s="281">
        <f t="shared" si="147"/>
        <v>0</v>
      </c>
      <c r="AC552" s="281">
        <f t="shared" si="147"/>
        <v>0</v>
      </c>
      <c r="AD552" s="281">
        <f t="shared" si="147"/>
        <v>0</v>
      </c>
      <c r="AE552" s="281">
        <f t="shared" si="147"/>
        <v>0</v>
      </c>
      <c r="AF552" s="281">
        <f t="shared" si="147"/>
        <v>0</v>
      </c>
      <c r="AG552" s="125">
        <f t="shared" si="143"/>
        <v>0</v>
      </c>
    </row>
    <row r="553" outlineLevel="1">
      <c r="A553" s="173" t="s">
        <v>569</v>
      </c>
      <c r="B553" s="267">
        <f>B437*'Data - P&amp;L'!$C$3*'Data - P&amp;L'!$C$55</f>
        <v>0</v>
      </c>
      <c r="C553" s="267">
        <f>C437*'Data - P&amp;L'!$C$3*'Data - P&amp;L'!$C$55</f>
        <v>0</v>
      </c>
      <c r="D553" s="267">
        <f>D437*'Data - P&amp;L'!$C$3*'Data - P&amp;L'!$C$55</f>
        <v>0</v>
      </c>
      <c r="E553" s="267">
        <f>E437*'Data - P&amp;L'!$C$3*'Data - P&amp;L'!$C$55</f>
        <v>0</v>
      </c>
      <c r="F553" s="267">
        <f>F437*'Data - P&amp;L'!$C$3*'Data - P&amp;L'!$C$55</f>
        <v>0</v>
      </c>
      <c r="G553" s="267">
        <f>G437*'Data - P&amp;L'!$C$3*'Data - P&amp;L'!$C$55</f>
        <v>0</v>
      </c>
      <c r="H553" s="267">
        <f>H437*'Data - P&amp;L'!$C$3*'Data - P&amp;L'!$C$55</f>
        <v>0</v>
      </c>
      <c r="I553" s="267">
        <f>I437*'Data - P&amp;L'!$C$3*'Data - P&amp;L'!$C$55</f>
        <v>0</v>
      </c>
      <c r="J553" s="267">
        <f>J437*'Data - P&amp;L'!$C$3*'Data - P&amp;L'!$C$55</f>
        <v>0</v>
      </c>
      <c r="K553" s="267">
        <f>K437*'Data - P&amp;L'!$C$3*'Data - P&amp;L'!$C$55</f>
        <v>0</v>
      </c>
      <c r="L553" s="267">
        <f>L437*'Data - P&amp;L'!$C$3*'Data - P&amp;L'!$C$55</f>
        <v>0</v>
      </c>
      <c r="M553" s="267">
        <f>M437*'Data - P&amp;L'!$C$3*'Data - P&amp;L'!$C$55</f>
        <v>0</v>
      </c>
      <c r="N553" s="267">
        <f>N437*'Data - P&amp;L'!$C$3*'Data - P&amp;L'!$C$55</f>
        <v>0</v>
      </c>
      <c r="O553" s="267">
        <f>O437*'Data - P&amp;L'!$C$3*'Data - P&amp;L'!$C$55</f>
        <v>0</v>
      </c>
      <c r="P553" s="267">
        <f>P437*'Data - P&amp;L'!$C$3*'Data - P&amp;L'!$C$55</f>
        <v>0</v>
      </c>
      <c r="Q553" s="267">
        <f>Q437*'Data - P&amp;L'!$C$3*'Data - P&amp;L'!$C$55</f>
        <v>0</v>
      </c>
      <c r="R553" s="267">
        <f>R437*'Data - P&amp;L'!$C$3*'Data - P&amp;L'!$C$55</f>
        <v>0</v>
      </c>
      <c r="S553" s="267">
        <f>S437*'Data - P&amp;L'!$C$3*'Data - P&amp;L'!$C$55</f>
        <v>0</v>
      </c>
      <c r="T553" s="267">
        <f>T437*'Data - P&amp;L'!$C$3*'Data - P&amp;L'!$C$55</f>
        <v>0</v>
      </c>
      <c r="U553" s="267">
        <f>U437*'Data - P&amp;L'!$C$3*'Data - P&amp;L'!$C$55</f>
        <v>0</v>
      </c>
      <c r="V553" s="267">
        <f>V437*'Data - P&amp;L'!$C$3*'Data - P&amp;L'!$C$55</f>
        <v>0</v>
      </c>
      <c r="W553" s="267">
        <f>W437*'Data - P&amp;L'!$C$3*'Data - P&amp;L'!$C$55</f>
        <v>0</v>
      </c>
      <c r="X553" s="267">
        <f>X437*'Data - P&amp;L'!$C$3*'Data - P&amp;L'!$C$55</f>
        <v>0</v>
      </c>
      <c r="Y553" s="267">
        <f>Y437*'Data - P&amp;L'!$C$3*'Data - P&amp;L'!$C$55</f>
        <v>0</v>
      </c>
      <c r="Z553" s="267">
        <f>Z437*'Data - P&amp;L'!$C$3*'Data - P&amp;L'!$C$55</f>
        <v>0</v>
      </c>
      <c r="AA553" s="267">
        <f>AA437*'Data - P&amp;L'!$C$3*'Data - P&amp;L'!$C$55</f>
        <v>0</v>
      </c>
      <c r="AB553" s="267">
        <f>AB437*'Data - P&amp;L'!$C$3*'Data - P&amp;L'!$C$55</f>
        <v>0</v>
      </c>
      <c r="AC553" s="267">
        <f>AC437*'Data - P&amp;L'!$C$3*'Data - P&amp;L'!$C$55</f>
        <v>0</v>
      </c>
      <c r="AD553" s="267">
        <f>AD437*'Data - P&amp;L'!$C$3*'Data - P&amp;L'!$C$55</f>
        <v>0</v>
      </c>
      <c r="AE553" s="267">
        <f>AE437*'Data - P&amp;L'!$C$3*'Data - P&amp;L'!$C$55</f>
        <v>0</v>
      </c>
      <c r="AF553" s="267">
        <f>AF437*'Data - P&amp;L'!$C$3*'Data - P&amp;L'!$C$55</f>
        <v>0</v>
      </c>
      <c r="AG553" s="125">
        <f t="shared" si="143"/>
        <v>0</v>
      </c>
    </row>
    <row r="554" outlineLevel="1">
      <c r="A554" s="173" t="s">
        <v>570</v>
      </c>
      <c r="B554" s="267">
        <f>B438*'Data - P&amp;L'!$C$4*'Data - P&amp;L'!$C$55</f>
        <v>0</v>
      </c>
      <c r="C554" s="267">
        <f>C438*'Data - P&amp;L'!$C$4*'Data - P&amp;L'!$C$55</f>
        <v>0</v>
      </c>
      <c r="D554" s="267">
        <f>D438*'Data - P&amp;L'!$C$4*'Data - P&amp;L'!$C$55</f>
        <v>0</v>
      </c>
      <c r="E554" s="267">
        <f>E438*'Data - P&amp;L'!$C$4*'Data - P&amp;L'!$C$55</f>
        <v>0</v>
      </c>
      <c r="F554" s="267">
        <f>F438*'Data - P&amp;L'!$C$4*'Data - P&amp;L'!$C$55</f>
        <v>0</v>
      </c>
      <c r="G554" s="267">
        <f>G438*'Data - P&amp;L'!$C$4*'Data - P&amp;L'!$C$55</f>
        <v>0</v>
      </c>
      <c r="H554" s="267">
        <f>H438*'Data - P&amp;L'!$C$4*'Data - P&amp;L'!$C$55</f>
        <v>0</v>
      </c>
      <c r="I554" s="267">
        <f>I438*'Data - P&amp;L'!$C$4*'Data - P&amp;L'!$C$55</f>
        <v>0</v>
      </c>
      <c r="J554" s="267">
        <f>J438*'Data - P&amp;L'!$C$4*'Data - P&amp;L'!$C$55</f>
        <v>0</v>
      </c>
      <c r="K554" s="267">
        <f>K438*'Data - P&amp;L'!$C$4*'Data - P&amp;L'!$C$55</f>
        <v>0</v>
      </c>
      <c r="L554" s="267">
        <f>L438*'Data - P&amp;L'!$C$4*'Data - P&amp;L'!$C$55</f>
        <v>0</v>
      </c>
      <c r="M554" s="267">
        <f>M438*'Data - P&amp;L'!$C$4*'Data - P&amp;L'!$C$55</f>
        <v>0</v>
      </c>
      <c r="N554" s="267">
        <f>N438*'Data - P&amp;L'!$C$4*'Data - P&amp;L'!$C$55</f>
        <v>0</v>
      </c>
      <c r="O554" s="267">
        <f>O438*'Data - P&amp;L'!$C$4*'Data - P&amp;L'!$C$55</f>
        <v>0</v>
      </c>
      <c r="P554" s="267">
        <f>P438*'Data - P&amp;L'!$C$4*'Data - P&amp;L'!$C$55</f>
        <v>0</v>
      </c>
      <c r="Q554" s="267">
        <f>Q438*'Data - P&amp;L'!$C$4*'Data - P&amp;L'!$C$55</f>
        <v>0</v>
      </c>
      <c r="R554" s="267">
        <f>R438*'Data - P&amp;L'!$C$4*'Data - P&amp;L'!$C$55</f>
        <v>0</v>
      </c>
      <c r="S554" s="267">
        <f>S438*'Data - P&amp;L'!$C$4*'Data - P&amp;L'!$C$55</f>
        <v>0</v>
      </c>
      <c r="T554" s="267">
        <f>T438*'Data - P&amp;L'!$C$4*'Data - P&amp;L'!$C$55</f>
        <v>0</v>
      </c>
      <c r="U554" s="267">
        <f>U438*'Data - P&amp;L'!$C$4*'Data - P&amp;L'!$C$55</f>
        <v>0</v>
      </c>
      <c r="V554" s="267">
        <f>V438*'Data - P&amp;L'!$C$4*'Data - P&amp;L'!$C$55</f>
        <v>0</v>
      </c>
      <c r="W554" s="267">
        <f>W438*'Data - P&amp;L'!$C$4*'Data - P&amp;L'!$C$55</f>
        <v>0</v>
      </c>
      <c r="X554" s="267">
        <f>X438*'Data - P&amp;L'!$C$4*'Data - P&amp;L'!$C$55</f>
        <v>0</v>
      </c>
      <c r="Y554" s="267">
        <f>Y438*'Data - P&amp;L'!$C$4*'Data - P&amp;L'!$C$55</f>
        <v>0</v>
      </c>
      <c r="Z554" s="267">
        <f>Z438*'Data - P&amp;L'!$C$4*'Data - P&amp;L'!$C$55</f>
        <v>0</v>
      </c>
      <c r="AA554" s="267">
        <f>AA438*'Data - P&amp;L'!$C$4*'Data - P&amp;L'!$C$55</f>
        <v>0</v>
      </c>
      <c r="AB554" s="267">
        <f>AB438*'Data - P&amp;L'!$C$4*'Data - P&amp;L'!$C$55</f>
        <v>0</v>
      </c>
      <c r="AC554" s="267">
        <f>AC438*'Data - P&amp;L'!$C$4*'Data - P&amp;L'!$C$55</f>
        <v>0</v>
      </c>
      <c r="AD554" s="267">
        <f>AD438*'Data - P&amp;L'!$C$4*'Data - P&amp;L'!$C$55</f>
        <v>0</v>
      </c>
      <c r="AE554" s="267">
        <f>AE438*'Data - P&amp;L'!$C$4*'Data - P&amp;L'!$C$55</f>
        <v>0</v>
      </c>
      <c r="AF554" s="267">
        <f>AF438*'Data - P&amp;L'!$C$4*'Data - P&amp;L'!$C$55</f>
        <v>0</v>
      </c>
      <c r="AG554" s="125">
        <f t="shared" si="143"/>
        <v>0</v>
      </c>
    </row>
    <row r="555" outlineLevel="1">
      <c r="A555" s="173" t="s">
        <v>541</v>
      </c>
      <c r="B555" s="267">
        <f>B412*'Data - P&amp;L'!$C$15*'Data - P&amp;L'!$C$55</f>
        <v>0</v>
      </c>
      <c r="C555" s="267">
        <f>C412*'Data - P&amp;L'!$C$15*'Data - P&amp;L'!$C$55</f>
        <v>0</v>
      </c>
      <c r="D555" s="267">
        <f>D412*'Data - P&amp;L'!$C$15*'Data - P&amp;L'!$C$55</f>
        <v>0</v>
      </c>
      <c r="E555" s="267">
        <f>E412*'Data - P&amp;L'!$C$15*'Data - P&amp;L'!$C$55</f>
        <v>0</v>
      </c>
      <c r="F555" s="267">
        <f>F412*'Data - P&amp;L'!$C$15*'Data - P&amp;L'!$C$55</f>
        <v>0</v>
      </c>
      <c r="G555" s="267">
        <f>G412*'Data - P&amp;L'!$C$15*'Data - P&amp;L'!$C$55</f>
        <v>0</v>
      </c>
      <c r="H555" s="267">
        <f>H412*'Data - P&amp;L'!$C$15*'Data - P&amp;L'!$C$55</f>
        <v>0</v>
      </c>
      <c r="I555" s="267">
        <f>I412*'Data - P&amp;L'!$C$15*'Data - P&amp;L'!$C$55</f>
        <v>0</v>
      </c>
      <c r="J555" s="267">
        <f>J412*'Data - P&amp;L'!$C$15*'Data - P&amp;L'!$C$55</f>
        <v>0</v>
      </c>
      <c r="K555" s="267">
        <f>K412*'Data - P&amp;L'!$C$15*'Data - P&amp;L'!$C$55</f>
        <v>0</v>
      </c>
      <c r="L555" s="267">
        <f>L412*'Data - P&amp;L'!$C$15*'Data - P&amp;L'!$C$55</f>
        <v>0</v>
      </c>
      <c r="M555" s="267">
        <f>M412*'Data - P&amp;L'!$C$15*'Data - P&amp;L'!$C$55</f>
        <v>0</v>
      </c>
      <c r="N555" s="267">
        <f>N412*'Data - P&amp;L'!$C$15*'Data - P&amp;L'!$C$55</f>
        <v>0</v>
      </c>
      <c r="O555" s="267">
        <f>O412*'Data - P&amp;L'!$C$15*'Data - P&amp;L'!$C$55</f>
        <v>0</v>
      </c>
      <c r="P555" s="267">
        <f>P412*'Data - P&amp;L'!$C$15*'Data - P&amp;L'!$C$55</f>
        <v>0</v>
      </c>
      <c r="Q555" s="267">
        <f>Q412*'Data - P&amp;L'!$C$15*'Data - P&amp;L'!$C$55</f>
        <v>0</v>
      </c>
      <c r="R555" s="267">
        <f>R412*'Data - P&amp;L'!$C$15*'Data - P&amp;L'!$C$55</f>
        <v>0</v>
      </c>
      <c r="S555" s="267">
        <f>S412*'Data - P&amp;L'!$C$15*'Data - P&amp;L'!$C$55</f>
        <v>0</v>
      </c>
      <c r="T555" s="267">
        <f>T412*'Data - P&amp;L'!$C$15*'Data - P&amp;L'!$C$55</f>
        <v>0</v>
      </c>
      <c r="U555" s="267">
        <f>U412*'Data - P&amp;L'!$C$15*'Data - P&amp;L'!$C$55</f>
        <v>0</v>
      </c>
      <c r="V555" s="267">
        <f>V412*'Data - P&amp;L'!$C$15*'Data - P&amp;L'!$C$55</f>
        <v>0</v>
      </c>
      <c r="W555" s="267">
        <f>W412*'Data - P&amp;L'!$C$15*'Data - P&amp;L'!$C$55</f>
        <v>0</v>
      </c>
      <c r="X555" s="267">
        <f>X412*'Data - P&amp;L'!$C$15*'Data - P&amp;L'!$C$55</f>
        <v>0</v>
      </c>
      <c r="Y555" s="267">
        <f>Y412*'Data - P&amp;L'!$C$15*'Data - P&amp;L'!$C$55</f>
        <v>0</v>
      </c>
      <c r="Z555" s="267">
        <f>Z412*'Data - P&amp;L'!$C$15*'Data - P&amp;L'!$C$55</f>
        <v>0</v>
      </c>
      <c r="AA555" s="267">
        <f>AA412*'Data - P&amp;L'!$C$15*'Data - P&amp;L'!$C$55</f>
        <v>0</v>
      </c>
      <c r="AB555" s="267">
        <f>AB412*'Data - P&amp;L'!$C$15*'Data - P&amp;L'!$C$55</f>
        <v>0</v>
      </c>
      <c r="AC555" s="267">
        <f>AC412*'Data - P&amp;L'!$C$15*'Data - P&amp;L'!$C$55</f>
        <v>0</v>
      </c>
      <c r="AD555" s="267">
        <f>AD412*'Data - P&amp;L'!$C$15*'Data - P&amp;L'!$C$55</f>
        <v>0</v>
      </c>
      <c r="AE555" s="267">
        <f>AE412*'Data - P&amp;L'!$C$15*'Data - P&amp;L'!$C$55</f>
        <v>0</v>
      </c>
      <c r="AF555" s="267">
        <f>AF412*'Data - P&amp;L'!$C$15*'Data - P&amp;L'!$C$55</f>
        <v>0</v>
      </c>
      <c r="AG555" s="125">
        <f t="shared" si="143"/>
        <v>0</v>
      </c>
    </row>
    <row r="556" outlineLevel="1">
      <c r="A556" s="173" t="s">
        <v>542</v>
      </c>
      <c r="B556" s="267">
        <f>B413*'Data - P&amp;L'!$C$16*'Data - P&amp;L'!$C$55</f>
        <v>0</v>
      </c>
      <c r="C556" s="267">
        <f>C413*'Data - P&amp;L'!$C$16*'Data - P&amp;L'!$C$55</f>
        <v>0</v>
      </c>
      <c r="D556" s="267">
        <f>D413*'Data - P&amp;L'!$C$16*'Data - P&amp;L'!$C$55</f>
        <v>0</v>
      </c>
      <c r="E556" s="267">
        <f>E413*'Data - P&amp;L'!$C$16*'Data - P&amp;L'!$C$55</f>
        <v>0</v>
      </c>
      <c r="F556" s="267">
        <f>F413*'Data - P&amp;L'!$C$16*'Data - P&amp;L'!$C$55</f>
        <v>0</v>
      </c>
      <c r="G556" s="267">
        <f>G413*'Data - P&amp;L'!$C$16*'Data - P&amp;L'!$C$55</f>
        <v>0</v>
      </c>
      <c r="H556" s="267">
        <f>H413*'Data - P&amp;L'!$C$16*'Data - P&amp;L'!$C$55</f>
        <v>0</v>
      </c>
      <c r="I556" s="267">
        <f>I413*'Data - P&amp;L'!$C$16*'Data - P&amp;L'!$C$55</f>
        <v>0</v>
      </c>
      <c r="J556" s="267">
        <f>J413*'Data - P&amp;L'!$C$16*'Data - P&amp;L'!$C$55</f>
        <v>0</v>
      </c>
      <c r="K556" s="267">
        <f>K413*'Data - P&amp;L'!$C$16*'Data - P&amp;L'!$C$55</f>
        <v>0</v>
      </c>
      <c r="L556" s="267">
        <f>L413*'Data - P&amp;L'!$C$16*'Data - P&amp;L'!$C$55</f>
        <v>0</v>
      </c>
      <c r="M556" s="267">
        <f>M413*'Data - P&amp;L'!$C$16*'Data - P&amp;L'!$C$55</f>
        <v>0</v>
      </c>
      <c r="N556" s="267">
        <f>N413*'Data - P&amp;L'!$C$16*'Data - P&amp;L'!$C$55</f>
        <v>0</v>
      </c>
      <c r="O556" s="267">
        <f>O413*'Data - P&amp;L'!$C$16*'Data - P&amp;L'!$C$55</f>
        <v>0</v>
      </c>
      <c r="P556" s="267">
        <f>P413*'Data - P&amp;L'!$C$16*'Data - P&amp;L'!$C$55</f>
        <v>0</v>
      </c>
      <c r="Q556" s="267">
        <f>Q413*'Data - P&amp;L'!$C$16*'Data - P&amp;L'!$C$55</f>
        <v>0</v>
      </c>
      <c r="R556" s="267">
        <f>R413*'Data - P&amp;L'!$C$16*'Data - P&amp;L'!$C$55</f>
        <v>0</v>
      </c>
      <c r="S556" s="267">
        <f>S413*'Data - P&amp;L'!$C$16*'Data - P&amp;L'!$C$55</f>
        <v>0</v>
      </c>
      <c r="T556" s="267">
        <f>T413*'Data - P&amp;L'!$C$16*'Data - P&amp;L'!$C$55</f>
        <v>0</v>
      </c>
      <c r="U556" s="267">
        <f>U413*'Data - P&amp;L'!$C$16*'Data - P&amp;L'!$C$55</f>
        <v>0</v>
      </c>
      <c r="V556" s="267">
        <f>V413*'Data - P&amp;L'!$C$16*'Data - P&amp;L'!$C$55</f>
        <v>0</v>
      </c>
      <c r="W556" s="267">
        <f>W413*'Data - P&amp;L'!$C$16*'Data - P&amp;L'!$C$55</f>
        <v>0</v>
      </c>
      <c r="X556" s="267">
        <f>X413*'Data - P&amp;L'!$C$16*'Data - P&amp;L'!$C$55</f>
        <v>0</v>
      </c>
      <c r="Y556" s="267">
        <f>Y413*'Data - P&amp;L'!$C$16*'Data - P&amp;L'!$C$55</f>
        <v>0</v>
      </c>
      <c r="Z556" s="267">
        <f>Z413*'Data - P&amp;L'!$C$16*'Data - P&amp;L'!$C$55</f>
        <v>0</v>
      </c>
      <c r="AA556" s="267">
        <f>AA413*'Data - P&amp;L'!$C$16*'Data - P&amp;L'!$C$55</f>
        <v>0</v>
      </c>
      <c r="AB556" s="267">
        <f>AB413*'Data - P&amp;L'!$C$16*'Data - P&amp;L'!$C$55</f>
        <v>0</v>
      </c>
      <c r="AC556" s="267">
        <f>AC413*'Data - P&amp;L'!$C$16*'Data - P&amp;L'!$C$55</f>
        <v>0</v>
      </c>
      <c r="AD556" s="267">
        <f>AD413*'Data - P&amp;L'!$C$16*'Data - P&amp;L'!$C$55</f>
        <v>0</v>
      </c>
      <c r="AE556" s="267">
        <f>AE413*'Data - P&amp;L'!$C$16*'Data - P&amp;L'!$C$55</f>
        <v>0</v>
      </c>
      <c r="AF556" s="267">
        <f>AF413*'Data - P&amp;L'!$C$16*'Data - P&amp;L'!$C$55</f>
        <v>0</v>
      </c>
      <c r="AG556" s="125">
        <f t="shared" si="143"/>
        <v>0</v>
      </c>
    </row>
    <row r="557" outlineLevel="1">
      <c r="A557" s="173" t="s">
        <v>571</v>
      </c>
      <c r="B557" s="267">
        <f>B441*'Data - P&amp;L'!$C$6*'Data - P&amp;L'!$C$55</f>
        <v>0</v>
      </c>
      <c r="C557" s="267">
        <f>C441*'Data - P&amp;L'!$C$6*'Data - P&amp;L'!$C$55</f>
        <v>0</v>
      </c>
      <c r="D557" s="267">
        <f>D441*'Data - P&amp;L'!$C$6*'Data - P&amp;L'!$C$55</f>
        <v>0</v>
      </c>
      <c r="E557" s="267">
        <f>E441*'Data - P&amp;L'!$C$6*'Data - P&amp;L'!$C$55</f>
        <v>0</v>
      </c>
      <c r="F557" s="267">
        <f>F441*'Data - P&amp;L'!$C$6*'Data - P&amp;L'!$C$55</f>
        <v>0</v>
      </c>
      <c r="G557" s="267">
        <f>G441*'Data - P&amp;L'!$C$6*'Data - P&amp;L'!$C$55</f>
        <v>0</v>
      </c>
      <c r="H557" s="267">
        <f>H441*'Data - P&amp;L'!$C$6*'Data - P&amp;L'!$C$55</f>
        <v>0</v>
      </c>
      <c r="I557" s="267">
        <f>I441*'Data - P&amp;L'!$C$6*'Data - P&amp;L'!$C$55</f>
        <v>0</v>
      </c>
      <c r="J557" s="267">
        <f>J441*'Data - P&amp;L'!$C$6*'Data - P&amp;L'!$C$55</f>
        <v>0</v>
      </c>
      <c r="K557" s="267">
        <f>K441*'Data - P&amp;L'!$C$6*'Data - P&amp;L'!$C$55</f>
        <v>0</v>
      </c>
      <c r="L557" s="267">
        <f>L441*'Data - P&amp;L'!$C$6*'Data - P&amp;L'!$C$55</f>
        <v>0</v>
      </c>
      <c r="M557" s="267">
        <f>M441*'Data - P&amp;L'!$C$6*'Data - P&amp;L'!$C$55</f>
        <v>0</v>
      </c>
      <c r="N557" s="267">
        <f>N441*'Data - P&amp;L'!$C$6*'Data - P&amp;L'!$C$55</f>
        <v>0</v>
      </c>
      <c r="O557" s="267">
        <f>O441*'Data - P&amp;L'!$C$6*'Data - P&amp;L'!$C$55</f>
        <v>0</v>
      </c>
      <c r="P557" s="267">
        <f>P441*'Data - P&amp;L'!$C$6*'Data - P&amp;L'!$C$55</f>
        <v>0</v>
      </c>
      <c r="Q557" s="267">
        <f>Q441*'Data - P&amp;L'!$C$6*'Data - P&amp;L'!$C$55</f>
        <v>0</v>
      </c>
      <c r="R557" s="267">
        <f>R441*'Data - P&amp;L'!$C$6*'Data - P&amp;L'!$C$55</f>
        <v>0</v>
      </c>
      <c r="S557" s="267">
        <f>S441*'Data - P&amp;L'!$C$6*'Data - P&amp;L'!$C$55</f>
        <v>0</v>
      </c>
      <c r="T557" s="267">
        <f>T441*'Data - P&amp;L'!$C$6*'Data - P&amp;L'!$C$55</f>
        <v>0</v>
      </c>
      <c r="U557" s="267">
        <f>U441*'Data - P&amp;L'!$C$6*'Data - P&amp;L'!$C$55</f>
        <v>0</v>
      </c>
      <c r="V557" s="267">
        <f>V441*'Data - P&amp;L'!$C$6*'Data - P&amp;L'!$C$55</f>
        <v>0</v>
      </c>
      <c r="W557" s="267">
        <f>W441*'Data - P&amp;L'!$C$6*'Data - P&amp;L'!$C$55</f>
        <v>0</v>
      </c>
      <c r="X557" s="267">
        <f>X441*'Data - P&amp;L'!$C$6*'Data - P&amp;L'!$C$55</f>
        <v>0</v>
      </c>
      <c r="Y557" s="267">
        <f>Y441*'Data - P&amp;L'!$C$6*'Data - P&amp;L'!$C$55</f>
        <v>0</v>
      </c>
      <c r="Z557" s="267">
        <f>Z441*'Data - P&amp;L'!$C$6*'Data - P&amp;L'!$C$55</f>
        <v>0</v>
      </c>
      <c r="AA557" s="267">
        <f>AA441*'Data - P&amp;L'!$C$6*'Data - P&amp;L'!$C$55</f>
        <v>0</v>
      </c>
      <c r="AB557" s="267">
        <f>AB441*'Data - P&amp;L'!$C$6*'Data - P&amp;L'!$C$55</f>
        <v>0</v>
      </c>
      <c r="AC557" s="267">
        <f>AC441*'Data - P&amp;L'!$C$6*'Data - P&amp;L'!$C$55</f>
        <v>0</v>
      </c>
      <c r="AD557" s="267">
        <f>AD441*'Data - P&amp;L'!$C$6*'Data - P&amp;L'!$C$55</f>
        <v>0</v>
      </c>
      <c r="AE557" s="267">
        <f>AE441*'Data - P&amp;L'!$C$6*'Data - P&amp;L'!$C$55</f>
        <v>0</v>
      </c>
      <c r="AF557" s="267">
        <f>AF441*'Data - P&amp;L'!$C$6*'Data - P&amp;L'!$C$55</f>
        <v>0</v>
      </c>
      <c r="AG557" s="125">
        <f t="shared" si="143"/>
        <v>0</v>
      </c>
    </row>
    <row r="558" outlineLevel="1">
      <c r="A558" s="173" t="s">
        <v>572</v>
      </c>
      <c r="B558" s="267">
        <f>B442*'Data - P&amp;L'!$C$8*'Data - P&amp;L'!$C$55</f>
        <v>0</v>
      </c>
      <c r="C558" s="267">
        <f>C442*'Data - P&amp;L'!$C$8*'Data - P&amp;L'!$C$55</f>
        <v>0</v>
      </c>
      <c r="D558" s="267">
        <f>D442*'Data - P&amp;L'!$C$8*'Data - P&amp;L'!$C$55</f>
        <v>0</v>
      </c>
      <c r="E558" s="267">
        <f>E442*'Data - P&amp;L'!$C$8*'Data - P&amp;L'!$C$55</f>
        <v>0</v>
      </c>
      <c r="F558" s="267">
        <f>F442*'Data - P&amp;L'!$C$8*'Data - P&amp;L'!$C$55</f>
        <v>0</v>
      </c>
      <c r="G558" s="267">
        <f>G442*'Data - P&amp;L'!$C$8*'Data - P&amp;L'!$C$55</f>
        <v>0</v>
      </c>
      <c r="H558" s="267">
        <f>H442*'Data - P&amp;L'!$C$8*'Data - P&amp;L'!$C$55</f>
        <v>0</v>
      </c>
      <c r="I558" s="267">
        <f>I442*'Data - P&amp;L'!$C$8*'Data - P&amp;L'!$C$55</f>
        <v>0</v>
      </c>
      <c r="J558" s="267">
        <f>J442*'Data - P&amp;L'!$C$8*'Data - P&amp;L'!$C$55</f>
        <v>0</v>
      </c>
      <c r="K558" s="267">
        <f>K442*'Data - P&amp;L'!$C$8*'Data - P&amp;L'!$C$55</f>
        <v>0</v>
      </c>
      <c r="L558" s="267">
        <f>L442*'Data - P&amp;L'!$C$8*'Data - P&amp;L'!$C$55</f>
        <v>0</v>
      </c>
      <c r="M558" s="267">
        <f>M442*'Data - P&amp;L'!$C$8*'Data - P&amp;L'!$C$55</f>
        <v>0</v>
      </c>
      <c r="N558" s="267">
        <f>N442*'Data - P&amp;L'!$C$8*'Data - P&amp;L'!$C$55</f>
        <v>0</v>
      </c>
      <c r="O558" s="267">
        <f>O442*'Data - P&amp;L'!$C$8*'Data - P&amp;L'!$C$55</f>
        <v>0</v>
      </c>
      <c r="P558" s="267">
        <f>P442*'Data - P&amp;L'!$C$8*'Data - P&amp;L'!$C$55</f>
        <v>0</v>
      </c>
      <c r="Q558" s="267">
        <f>Q442*'Data - P&amp;L'!$C$8*'Data - P&amp;L'!$C$55</f>
        <v>0</v>
      </c>
      <c r="R558" s="267">
        <f>R442*'Data - P&amp;L'!$C$8*'Data - P&amp;L'!$C$55</f>
        <v>0</v>
      </c>
      <c r="S558" s="267">
        <f>S442*'Data - P&amp;L'!$C$8*'Data - P&amp;L'!$C$55</f>
        <v>0</v>
      </c>
      <c r="T558" s="267">
        <f>T442*'Data - P&amp;L'!$C$8*'Data - P&amp;L'!$C$55</f>
        <v>0</v>
      </c>
      <c r="U558" s="267">
        <f>U442*'Data - P&amp;L'!$C$8*'Data - P&amp;L'!$C$55</f>
        <v>0</v>
      </c>
      <c r="V558" s="267">
        <f>V442*'Data - P&amp;L'!$C$8*'Data - P&amp;L'!$C$55</f>
        <v>0</v>
      </c>
      <c r="W558" s="267">
        <f>W442*'Data - P&amp;L'!$C$8*'Data - P&amp;L'!$C$55</f>
        <v>0</v>
      </c>
      <c r="X558" s="267">
        <f>X442*'Data - P&amp;L'!$C$8*'Data - P&amp;L'!$C$55</f>
        <v>0</v>
      </c>
      <c r="Y558" s="267">
        <f>Y442*'Data - P&amp;L'!$C$8*'Data - P&amp;L'!$C$55</f>
        <v>0</v>
      </c>
      <c r="Z558" s="267">
        <f>Z442*'Data - P&amp;L'!$C$8*'Data - P&amp;L'!$C$55</f>
        <v>0</v>
      </c>
      <c r="AA558" s="267">
        <f>AA442*'Data - P&amp;L'!$C$8*'Data - P&amp;L'!$C$55</f>
        <v>0</v>
      </c>
      <c r="AB558" s="267">
        <f>AB442*'Data - P&amp;L'!$C$8*'Data - P&amp;L'!$C$55</f>
        <v>0</v>
      </c>
      <c r="AC558" s="267">
        <f>AC442*'Data - P&amp;L'!$C$8*'Data - P&amp;L'!$C$55</f>
        <v>0</v>
      </c>
      <c r="AD558" s="267">
        <f>AD442*'Data - P&amp;L'!$C$8*'Data - P&amp;L'!$C$55</f>
        <v>0</v>
      </c>
      <c r="AE558" s="267">
        <f>AE442*'Data - P&amp;L'!$C$8*'Data - P&amp;L'!$C$55</f>
        <v>0</v>
      </c>
      <c r="AF558" s="267">
        <f>AF442*'Data - P&amp;L'!$C$8*'Data - P&amp;L'!$C$55</f>
        <v>0</v>
      </c>
      <c r="AG558" s="125">
        <f t="shared" si="143"/>
        <v>0</v>
      </c>
    </row>
    <row r="559" outlineLevel="1">
      <c r="A559" s="173" t="s">
        <v>573</v>
      </c>
      <c r="B559" s="267">
        <f>(B443+B444)*'Data - P&amp;L'!$C$9*'Data - P&amp;L'!$C$55</f>
        <v>0</v>
      </c>
      <c r="C559" s="267">
        <f>(C443+C444)*'Data - P&amp;L'!$C$9*'Data - P&amp;L'!$C$55</f>
        <v>0</v>
      </c>
      <c r="D559" s="267">
        <f>(D443+D444)*'Data - P&amp;L'!$C$9*'Data - P&amp;L'!$C$55</f>
        <v>0</v>
      </c>
      <c r="E559" s="267">
        <f>(E443+E444)*'Data - P&amp;L'!$C$9*'Data - P&amp;L'!$C$55</f>
        <v>0</v>
      </c>
      <c r="F559" s="267">
        <f>(F443+F444)*'Data - P&amp;L'!$C$9*'Data - P&amp;L'!$C$55</f>
        <v>0</v>
      </c>
      <c r="G559" s="267">
        <f>(G443+G444)*'Data - P&amp;L'!$C$9*'Data - P&amp;L'!$C$55</f>
        <v>0</v>
      </c>
      <c r="H559" s="267">
        <f>(H443+H444)*'Data - P&amp;L'!$C$9*'Data - P&amp;L'!$C$55</f>
        <v>0</v>
      </c>
      <c r="I559" s="267">
        <f>(I443+I444)*'Data - P&amp;L'!$C$9*'Data - P&amp;L'!$C$55</f>
        <v>0</v>
      </c>
      <c r="J559" s="267">
        <f>(J443+J444)*'Data - P&amp;L'!$C$9*'Data - P&amp;L'!$C$55</f>
        <v>0</v>
      </c>
      <c r="K559" s="267">
        <f>(K443+K444)*'Data - P&amp;L'!$C$9*'Data - P&amp;L'!$C$55</f>
        <v>0</v>
      </c>
      <c r="L559" s="267">
        <f>(L443+L444)*'Data - P&amp;L'!$C$9*'Data - P&amp;L'!$C$55</f>
        <v>0</v>
      </c>
      <c r="M559" s="267">
        <f>(M443+M444)*'Data - P&amp;L'!$C$9*'Data - P&amp;L'!$C$55</f>
        <v>0</v>
      </c>
      <c r="N559" s="267">
        <f>(N443+N444)*'Data - P&amp;L'!$C$9*'Data - P&amp;L'!$C$55</f>
        <v>0</v>
      </c>
      <c r="O559" s="267">
        <f>(O443+O444)*'Data - P&amp;L'!$C$9*'Data - P&amp;L'!$C$55</f>
        <v>0</v>
      </c>
      <c r="P559" s="267">
        <f>(P443+P444)*'Data - P&amp;L'!$C$9*'Data - P&amp;L'!$C$55</f>
        <v>0</v>
      </c>
      <c r="Q559" s="267">
        <f>(Q443+Q444)*'Data - P&amp;L'!$C$9*'Data - P&amp;L'!$C$55</f>
        <v>0</v>
      </c>
      <c r="R559" s="267">
        <f>(R443+R444)*'Data - P&amp;L'!$C$9*'Data - P&amp;L'!$C$55</f>
        <v>0</v>
      </c>
      <c r="S559" s="267">
        <f>(S443+S444)*'Data - P&amp;L'!$C$9*'Data - P&amp;L'!$C$55</f>
        <v>0</v>
      </c>
      <c r="T559" s="267">
        <f>(T443+T444)*'Data - P&amp;L'!$C$9*'Data - P&amp;L'!$C$55</f>
        <v>0</v>
      </c>
      <c r="U559" s="267">
        <f>(U443+U444)*'Data - P&amp;L'!$C$9*'Data - P&amp;L'!$C$55</f>
        <v>0</v>
      </c>
      <c r="V559" s="267">
        <f>(V443+V444)*'Data - P&amp;L'!$C$9*'Data - P&amp;L'!$C$55</f>
        <v>0</v>
      </c>
      <c r="W559" s="267">
        <f>(W443+W444)*'Data - P&amp;L'!$C$9*'Data - P&amp;L'!$C$55</f>
        <v>0</v>
      </c>
      <c r="X559" s="267">
        <f>(X443+X444)*'Data - P&amp;L'!$C$9*'Data - P&amp;L'!$C$55</f>
        <v>0</v>
      </c>
      <c r="Y559" s="267">
        <f>(Y443+Y444)*'Data - P&amp;L'!$C$9*'Data - P&amp;L'!$C$55</f>
        <v>0</v>
      </c>
      <c r="Z559" s="267">
        <f>(Z443+Z444)*'Data - P&amp;L'!$C$9*'Data - P&amp;L'!$C$55</f>
        <v>0</v>
      </c>
      <c r="AA559" s="267">
        <f>(AA443+AA444)*'Data - P&amp;L'!$C$9*'Data - P&amp;L'!$C$55</f>
        <v>0</v>
      </c>
      <c r="AB559" s="267">
        <f>(AB443+AB444)*'Data - P&amp;L'!$C$9*'Data - P&amp;L'!$C$55</f>
        <v>0</v>
      </c>
      <c r="AC559" s="267">
        <f>(AC443+AC444)*'Data - P&amp;L'!$C$9*'Data - P&amp;L'!$C$55</f>
        <v>0</v>
      </c>
      <c r="AD559" s="267">
        <f>(AD443+AD444)*'Data - P&amp;L'!$C$9*'Data - P&amp;L'!$C$55</f>
        <v>0</v>
      </c>
      <c r="AE559" s="267">
        <f>(AE443+AE444)*'Data - P&amp;L'!$C$9*'Data - P&amp;L'!$C$55</f>
        <v>0</v>
      </c>
      <c r="AF559" s="267">
        <f>(AF443+AF444)*'Data - P&amp;L'!$C$9*'Data - P&amp;L'!$C$55</f>
        <v>0</v>
      </c>
      <c r="AG559" s="125">
        <f t="shared" si="143"/>
        <v>0</v>
      </c>
    </row>
    <row r="560" outlineLevel="1">
      <c r="A560" s="173" t="s">
        <v>574</v>
      </c>
      <c r="B560" s="267">
        <f>(B445+B446)*'Data - P&amp;L'!$C$5*'Data - P&amp;L'!$C$55</f>
        <v>0</v>
      </c>
      <c r="C560" s="267">
        <f>(C445+C446)*'Data - P&amp;L'!$C$5*'Data - P&amp;L'!$C$55</f>
        <v>0</v>
      </c>
      <c r="D560" s="267">
        <f>(D445+D446)*'Data - P&amp;L'!$C$5*'Data - P&amp;L'!$C$55</f>
        <v>0</v>
      </c>
      <c r="E560" s="267">
        <f>(E445+E446)*'Data - P&amp;L'!$C$5*'Data - P&amp;L'!$C$55</f>
        <v>0</v>
      </c>
      <c r="F560" s="267">
        <f>(F445+F446)*'Data - P&amp;L'!$C$5*'Data - P&amp;L'!$C$55</f>
        <v>0</v>
      </c>
      <c r="G560" s="267">
        <f>(G445+G446)*'Data - P&amp;L'!$C$5*'Data - P&amp;L'!$C$55</f>
        <v>0</v>
      </c>
      <c r="H560" s="267">
        <f>(H445+H446)*'Data - P&amp;L'!$C$5*'Data - P&amp;L'!$C$55</f>
        <v>0</v>
      </c>
      <c r="I560" s="267">
        <f>(I445+I446)*'Data - P&amp;L'!$C$5*'Data - P&amp;L'!$C$55</f>
        <v>0</v>
      </c>
      <c r="J560" s="267">
        <f>(J445+J446)*'Data - P&amp;L'!$C$5*'Data - P&amp;L'!$C$55</f>
        <v>0</v>
      </c>
      <c r="K560" s="267">
        <f>(K445+K446)*'Data - P&amp;L'!$C$5*'Data - P&amp;L'!$C$55</f>
        <v>0</v>
      </c>
      <c r="L560" s="267">
        <f>(L445+L446)*'Data - P&amp;L'!$C$5*'Data - P&amp;L'!$C$55</f>
        <v>0</v>
      </c>
      <c r="M560" s="267">
        <f>(M445+M446)*'Data - P&amp;L'!$C$5*'Data - P&amp;L'!$C$55</f>
        <v>0</v>
      </c>
      <c r="N560" s="267">
        <f>(N445+N446)*'Data - P&amp;L'!$C$5*'Data - P&amp;L'!$C$55</f>
        <v>0</v>
      </c>
      <c r="O560" s="267">
        <f>(O445+O446)*'Data - P&amp;L'!$C$5*'Data - P&amp;L'!$C$55</f>
        <v>0</v>
      </c>
      <c r="P560" s="267">
        <f>(P445+P446)*'Data - P&amp;L'!$C$5*'Data - P&amp;L'!$C$55</f>
        <v>0</v>
      </c>
      <c r="Q560" s="267">
        <f>(Q445+Q446)*'Data - P&amp;L'!$C$5*'Data - P&amp;L'!$C$55</f>
        <v>0</v>
      </c>
      <c r="R560" s="267">
        <f>(R445+R446)*'Data - P&amp;L'!$C$5*'Data - P&amp;L'!$C$55</f>
        <v>0</v>
      </c>
      <c r="S560" s="267">
        <f>(S445+S446)*'Data - P&amp;L'!$C$5*'Data - P&amp;L'!$C$55</f>
        <v>0</v>
      </c>
      <c r="T560" s="267">
        <f>(T445+T446)*'Data - P&amp;L'!$C$5*'Data - P&amp;L'!$C$55</f>
        <v>0</v>
      </c>
      <c r="U560" s="267">
        <f>(U445+U446)*'Data - P&amp;L'!$C$5*'Data - P&amp;L'!$C$55</f>
        <v>0</v>
      </c>
      <c r="V560" s="267">
        <f>(V445+V446)*'Data - P&amp;L'!$C$5*'Data - P&amp;L'!$C$55</f>
        <v>0</v>
      </c>
      <c r="W560" s="267">
        <f>(W445+W446)*'Data - P&amp;L'!$C$5*'Data - P&amp;L'!$C$55</f>
        <v>0</v>
      </c>
      <c r="X560" s="267">
        <f>(X445+X446)*'Data - P&amp;L'!$C$5*'Data - P&amp;L'!$C$55</f>
        <v>0</v>
      </c>
      <c r="Y560" s="267">
        <f>(Y445+Y446)*'Data - P&amp;L'!$C$5*'Data - P&amp;L'!$C$55</f>
        <v>0</v>
      </c>
      <c r="Z560" s="267">
        <f>(Z445+Z446)*'Data - P&amp;L'!$C$5*'Data - P&amp;L'!$C$55</f>
        <v>0</v>
      </c>
      <c r="AA560" s="267">
        <f>(AA445+AA446)*'Data - P&amp;L'!$C$5*'Data - P&amp;L'!$C$55</f>
        <v>0</v>
      </c>
      <c r="AB560" s="267">
        <f>(AB445+AB446)*'Data - P&amp;L'!$C$5*'Data - P&amp;L'!$C$55</f>
        <v>0</v>
      </c>
      <c r="AC560" s="267">
        <f>(AC445+AC446)*'Data - P&amp;L'!$C$5*'Data - P&amp;L'!$C$55</f>
        <v>0</v>
      </c>
      <c r="AD560" s="267">
        <f>(AD445+AD446)*'Data - P&amp;L'!$C$5*'Data - P&amp;L'!$C$55</f>
        <v>0</v>
      </c>
      <c r="AE560" s="267">
        <f>(AE445+AE446)*'Data - P&amp;L'!$C$5*'Data - P&amp;L'!$C$55</f>
        <v>0</v>
      </c>
      <c r="AF560" s="267">
        <f>(AF445+AF446)*'Data - P&amp;L'!$C$5*'Data - P&amp;L'!$C$55</f>
        <v>0</v>
      </c>
      <c r="AG560" s="125">
        <f t="shared" si="143"/>
        <v>0</v>
      </c>
    </row>
    <row r="561" outlineLevel="1">
      <c r="A561" s="173" t="s">
        <v>575</v>
      </c>
      <c r="B561" s="267">
        <f>(B447+B448)*'Data - P&amp;L'!$C$10*'Data - P&amp;L'!$C$55</f>
        <v>0</v>
      </c>
      <c r="C561" s="267">
        <f>(C447+C448)*'Data - P&amp;L'!$C$10*'Data - P&amp;L'!$C$55</f>
        <v>0</v>
      </c>
      <c r="D561" s="267">
        <f>(D447+D448)*'Data - P&amp;L'!$C$10*'Data - P&amp;L'!$C$55</f>
        <v>0</v>
      </c>
      <c r="E561" s="267">
        <f>(E447+E448)*'Data - P&amp;L'!$C$10*'Data - P&amp;L'!$C$55</f>
        <v>0</v>
      </c>
      <c r="F561" s="267">
        <f>(F447+F448)*'Data - P&amp;L'!$C$10*'Data - P&amp;L'!$C$55</f>
        <v>0</v>
      </c>
      <c r="G561" s="267">
        <f>(G447+G448)*'Data - P&amp;L'!$C$10*'Data - P&amp;L'!$C$55</f>
        <v>0</v>
      </c>
      <c r="H561" s="267">
        <f>(H447+H448)*'Data - P&amp;L'!$C$10*'Data - P&amp;L'!$C$55</f>
        <v>0</v>
      </c>
      <c r="I561" s="267">
        <f>(I447+I448)*'Data - P&amp;L'!$C$10*'Data - P&amp;L'!$C$55</f>
        <v>0</v>
      </c>
      <c r="J561" s="267">
        <f>(J447+J448)*'Data - P&amp;L'!$C$10*'Data - P&amp;L'!$C$55</f>
        <v>0</v>
      </c>
      <c r="K561" s="267">
        <f>(K447+K448)*'Data - P&amp;L'!$C$10*'Data - P&amp;L'!$C$55</f>
        <v>0</v>
      </c>
      <c r="L561" s="267">
        <f>(L447+L448)*'Data - P&amp;L'!$C$10*'Data - P&amp;L'!$C$55</f>
        <v>0</v>
      </c>
      <c r="M561" s="267">
        <f>(M447+M448)*'Data - P&amp;L'!$C$10*'Data - P&amp;L'!$C$55</f>
        <v>0</v>
      </c>
      <c r="N561" s="267">
        <f>(N447+N448)*'Data - P&amp;L'!$C$10*'Data - P&amp;L'!$C$55</f>
        <v>0</v>
      </c>
      <c r="O561" s="267">
        <f>(O447+O448)*'Data - P&amp;L'!$C$10*'Data - P&amp;L'!$C$55</f>
        <v>0</v>
      </c>
      <c r="P561" s="267">
        <f>(P447+P448)*'Data - P&amp;L'!$C$10*'Data - P&amp;L'!$C$55</f>
        <v>0</v>
      </c>
      <c r="Q561" s="267">
        <f>(Q447+Q448)*'Data - P&amp;L'!$C$10*'Data - P&amp;L'!$C$55</f>
        <v>0</v>
      </c>
      <c r="R561" s="267">
        <f>(R447+R448)*'Data - P&amp;L'!$C$10*'Data - P&amp;L'!$C$55</f>
        <v>0</v>
      </c>
      <c r="S561" s="267">
        <f>(S447+S448)*'Data - P&amp;L'!$C$10*'Data - P&amp;L'!$C$55</f>
        <v>0</v>
      </c>
      <c r="T561" s="267">
        <f>(T447+T448)*'Data - P&amp;L'!$C$10*'Data - P&amp;L'!$C$55</f>
        <v>0</v>
      </c>
      <c r="U561" s="267">
        <f>(U447+U448)*'Data - P&amp;L'!$C$10*'Data - P&amp;L'!$C$55</f>
        <v>0</v>
      </c>
      <c r="V561" s="267">
        <f>(V447+V448)*'Data - P&amp;L'!$C$10*'Data - P&amp;L'!$C$55</f>
        <v>0</v>
      </c>
      <c r="W561" s="267">
        <f>(W447+W448)*'Data - P&amp;L'!$C$10*'Data - P&amp;L'!$C$55</f>
        <v>0</v>
      </c>
      <c r="X561" s="267">
        <f>(X447+X448)*'Data - P&amp;L'!$C$10*'Data - P&amp;L'!$C$55</f>
        <v>0</v>
      </c>
      <c r="Y561" s="267">
        <f>(Y447+Y448)*'Data - P&amp;L'!$C$10*'Data - P&amp;L'!$C$55</f>
        <v>0</v>
      </c>
      <c r="Z561" s="267">
        <f>(Z447+Z448)*'Data - P&amp;L'!$C$10*'Data - P&amp;L'!$C$55</f>
        <v>0</v>
      </c>
      <c r="AA561" s="267">
        <f>(AA447+AA448)*'Data - P&amp;L'!$C$10*'Data - P&amp;L'!$C$55</f>
        <v>0</v>
      </c>
      <c r="AB561" s="267">
        <f>(AB447+AB448)*'Data - P&amp;L'!$C$10*'Data - P&amp;L'!$C$55</f>
        <v>0</v>
      </c>
      <c r="AC561" s="267">
        <f>(AC447+AC448)*'Data - P&amp;L'!$C$10*'Data - P&amp;L'!$C$55</f>
        <v>0</v>
      </c>
      <c r="AD561" s="267">
        <f>(AD447+AD448)*'Data - P&amp;L'!$C$10*'Data - P&amp;L'!$C$55</f>
        <v>0</v>
      </c>
      <c r="AE561" s="267">
        <f>(AE447+AE448)*'Data - P&amp;L'!$C$10*'Data - P&amp;L'!$C$55</f>
        <v>0</v>
      </c>
      <c r="AF561" s="267">
        <f>(AF447+AF448)*'Data - P&amp;L'!$C$10*'Data - P&amp;L'!$C$55</f>
        <v>0</v>
      </c>
      <c r="AG561" s="125">
        <f t="shared" si="143"/>
        <v>0</v>
      </c>
    </row>
    <row r="562" outlineLevel="1">
      <c r="A562" s="173" t="s">
        <v>589</v>
      </c>
      <c r="B562" s="267">
        <f>((B419+B420)*'Data - P&amp;L'!$C$13)*'Data - P&amp;L'!$C$55</f>
        <v>0</v>
      </c>
      <c r="C562" s="267">
        <f>((C419+C420)*'Data - P&amp;L'!$C$13)*'Data - P&amp;L'!$C$55</f>
        <v>0</v>
      </c>
      <c r="D562" s="267">
        <f>((D419+D420)*'Data - P&amp;L'!$C$13)*'Data - P&amp;L'!$C$55</f>
        <v>0</v>
      </c>
      <c r="E562" s="267">
        <f>((E419+E420)*'Data - P&amp;L'!$C$13)*'Data - P&amp;L'!$C$55</f>
        <v>0</v>
      </c>
      <c r="F562" s="267">
        <f>((F419+F420)*'Data - P&amp;L'!$C$13)*'Data - P&amp;L'!$C$55</f>
        <v>0</v>
      </c>
      <c r="G562" s="267">
        <f>((G419+G420)*'Data - P&amp;L'!$C$13)*'Data - P&amp;L'!$C$55</f>
        <v>0</v>
      </c>
      <c r="H562" s="267">
        <f>((H419+H420)*'Data - P&amp;L'!$C$13)*'Data - P&amp;L'!$C$55</f>
        <v>0</v>
      </c>
      <c r="I562" s="267">
        <f>((I419+I420)*'Data - P&amp;L'!$C$13)*'Data - P&amp;L'!$C$55</f>
        <v>0</v>
      </c>
      <c r="J562" s="267">
        <f>((J419+J420)*'Data - P&amp;L'!$C$13)*'Data - P&amp;L'!$C$55</f>
        <v>0</v>
      </c>
      <c r="K562" s="267">
        <f>((K419+K420)*'Data - P&amp;L'!$C$13)*'Data - P&amp;L'!$C$55</f>
        <v>0</v>
      </c>
      <c r="L562" s="267">
        <f>((L419+L420)*'Data - P&amp;L'!$C$13)*'Data - P&amp;L'!$C$55</f>
        <v>0</v>
      </c>
      <c r="M562" s="267">
        <f>((M419+M420)*'Data - P&amp;L'!$C$13)*'Data - P&amp;L'!$C$55</f>
        <v>0</v>
      </c>
      <c r="N562" s="267">
        <f>((N419+N420)*'Data - P&amp;L'!$C$13)*'Data - P&amp;L'!$C$55</f>
        <v>0</v>
      </c>
      <c r="O562" s="267">
        <f>((O419+O420)*'Data - P&amp;L'!$C$13)*'Data - P&amp;L'!$C$55</f>
        <v>0</v>
      </c>
      <c r="P562" s="267">
        <f>((P419+P420)*'Data - P&amp;L'!$C$13)*'Data - P&amp;L'!$C$55</f>
        <v>0</v>
      </c>
      <c r="Q562" s="267">
        <f>((Q419+Q420)*'Data - P&amp;L'!$C$13)*'Data - P&amp;L'!$C$55</f>
        <v>0</v>
      </c>
      <c r="R562" s="267">
        <f>((R419+R420)*'Data - P&amp;L'!$C$13)*'Data - P&amp;L'!$C$55</f>
        <v>0</v>
      </c>
      <c r="S562" s="267">
        <f>((S419+S420)*'Data - P&amp;L'!$C$13)*'Data - P&amp;L'!$C$55</f>
        <v>0</v>
      </c>
      <c r="T562" s="267">
        <f>((T419+T420)*'Data - P&amp;L'!$C$13)*'Data - P&amp;L'!$C$55</f>
        <v>0</v>
      </c>
      <c r="U562" s="267">
        <f>((U419+U420)*'Data - P&amp;L'!$C$13)*'Data - P&amp;L'!$C$55</f>
        <v>0</v>
      </c>
      <c r="V562" s="267">
        <f>((V419+V420)*'Data - P&amp;L'!$C$13)*'Data - P&amp;L'!$C$55</f>
        <v>0</v>
      </c>
      <c r="W562" s="267">
        <f>((W419+W420)*'Data - P&amp;L'!$C$13)*'Data - P&amp;L'!$C$55</f>
        <v>0</v>
      </c>
      <c r="X562" s="267">
        <f>((X419+X420)*'Data - P&amp;L'!$C$13)*'Data - P&amp;L'!$C$55</f>
        <v>0</v>
      </c>
      <c r="Y562" s="267">
        <f>((Y419+Y420)*'Data - P&amp;L'!$C$13)*'Data - P&amp;L'!$C$55</f>
        <v>0</v>
      </c>
      <c r="Z562" s="267">
        <f>((Z419+Z420)*'Data - P&amp;L'!$C$13)*'Data - P&amp;L'!$C$55</f>
        <v>0</v>
      </c>
      <c r="AA562" s="267">
        <f>((AA419+AA420)*'Data - P&amp;L'!$C$13)*'Data - P&amp;L'!$C$55</f>
        <v>0</v>
      </c>
      <c r="AB562" s="267">
        <f>((AB419+AB420)*'Data - P&amp;L'!$C$13)*'Data - P&amp;L'!$C$55</f>
        <v>0</v>
      </c>
      <c r="AC562" s="267">
        <f>((AC419+AC420)*'Data - P&amp;L'!$C$13)*'Data - P&amp;L'!$C$55</f>
        <v>0</v>
      </c>
      <c r="AD562" s="267">
        <f>((AD419+AD420)*'Data - P&amp;L'!$C$13)*'Data - P&amp;L'!$C$55</f>
        <v>0</v>
      </c>
      <c r="AE562" s="267">
        <f>((AE419+AE420)*'Data - P&amp;L'!$C$13)*'Data - P&amp;L'!$C$55</f>
        <v>0</v>
      </c>
      <c r="AF562" s="267">
        <f>((AF419+AF420)*'Data - P&amp;L'!$C$13)*'Data - P&amp;L'!$C$55</f>
        <v>0</v>
      </c>
      <c r="AG562" s="125">
        <f t="shared" si="143"/>
        <v>0</v>
      </c>
    </row>
    <row r="563" outlineLevel="1">
      <c r="A563" s="173" t="s">
        <v>590</v>
      </c>
      <c r="B563" s="267">
        <f>(B421*'Data - P&amp;L'!$C$14)*'Data - P&amp;L'!$C$55</f>
        <v>0</v>
      </c>
      <c r="C563" s="267">
        <f>(C421*'Data - P&amp;L'!$C$14)*'Data - P&amp;L'!$C$55</f>
        <v>0</v>
      </c>
      <c r="D563" s="267">
        <f>(D421*'Data - P&amp;L'!$C$14)*'Data - P&amp;L'!$C$55</f>
        <v>0</v>
      </c>
      <c r="E563" s="267">
        <f>(E421*'Data - P&amp;L'!$C$14)*'Data - P&amp;L'!$C$55</f>
        <v>0</v>
      </c>
      <c r="F563" s="267">
        <f>(F421*'Data - P&amp;L'!$C$14)*'Data - P&amp;L'!$C$55</f>
        <v>0</v>
      </c>
      <c r="G563" s="267">
        <f>(G421*'Data - P&amp;L'!$C$14)*'Data - P&amp;L'!$C$55</f>
        <v>0</v>
      </c>
      <c r="H563" s="267">
        <f>(H421*'Data - P&amp;L'!$C$14)*'Data - P&amp;L'!$C$55</f>
        <v>0</v>
      </c>
      <c r="I563" s="267">
        <f>(I421*'Data - P&amp;L'!$C$14)*'Data - P&amp;L'!$C$55</f>
        <v>0</v>
      </c>
      <c r="J563" s="267">
        <f>(J421*'Data - P&amp;L'!$C$14)*'Data - P&amp;L'!$C$55</f>
        <v>0</v>
      </c>
      <c r="K563" s="267">
        <f>(K421*'Data - P&amp;L'!$C$14)*'Data - P&amp;L'!$C$55</f>
        <v>0</v>
      </c>
      <c r="L563" s="267">
        <f>(L421*'Data - P&amp;L'!$C$14)*'Data - P&amp;L'!$C$55</f>
        <v>0</v>
      </c>
      <c r="M563" s="267">
        <f>(M421*'Data - P&amp;L'!$C$14)*'Data - P&amp;L'!$C$55</f>
        <v>0</v>
      </c>
      <c r="N563" s="267">
        <f>(N421*'Data - P&amp;L'!$C$14)*'Data - P&amp;L'!$C$55</f>
        <v>0</v>
      </c>
      <c r="O563" s="267">
        <f>(O421*'Data - P&amp;L'!$C$14)*'Data - P&amp;L'!$C$55</f>
        <v>0</v>
      </c>
      <c r="P563" s="267">
        <f>(P421*'Data - P&amp;L'!$C$14)*'Data - P&amp;L'!$C$55</f>
        <v>0</v>
      </c>
      <c r="Q563" s="267">
        <f>(Q421*'Data - P&amp;L'!$C$14)*'Data - P&amp;L'!$C$55</f>
        <v>0</v>
      </c>
      <c r="R563" s="267">
        <f>(R421*'Data - P&amp;L'!$C$14)*'Data - P&amp;L'!$C$55</f>
        <v>0</v>
      </c>
      <c r="S563" s="267">
        <f>(S421*'Data - P&amp;L'!$C$14)*'Data - P&amp;L'!$C$55</f>
        <v>0</v>
      </c>
      <c r="T563" s="267">
        <f>(T421*'Data - P&amp;L'!$C$14)*'Data - P&amp;L'!$C$55</f>
        <v>0</v>
      </c>
      <c r="U563" s="267">
        <f>(U421*'Data - P&amp;L'!$C$14)*'Data - P&amp;L'!$C$55</f>
        <v>0</v>
      </c>
      <c r="V563" s="267">
        <f>(V421*'Data - P&amp;L'!$C$14)*'Data - P&amp;L'!$C$55</f>
        <v>0</v>
      </c>
      <c r="W563" s="267">
        <f>(W421*'Data - P&amp;L'!$C$14)*'Data - P&amp;L'!$C$55</f>
        <v>0</v>
      </c>
      <c r="X563" s="267">
        <f>(X421*'Data - P&amp;L'!$C$14)*'Data - P&amp;L'!$C$55</f>
        <v>0</v>
      </c>
      <c r="Y563" s="267">
        <f>(Y421*'Data - P&amp;L'!$C$14)*'Data - P&amp;L'!$C$55</f>
        <v>0</v>
      </c>
      <c r="Z563" s="267">
        <f>(Z421*'Data - P&amp;L'!$C$14)*'Data - P&amp;L'!$C$55</f>
        <v>0</v>
      </c>
      <c r="AA563" s="267">
        <f>(AA421*'Data - P&amp;L'!$C$14)*'Data - P&amp;L'!$C$55</f>
        <v>0</v>
      </c>
      <c r="AB563" s="267">
        <f>(AB421*'Data - P&amp;L'!$C$14)*'Data - P&amp;L'!$C$55</f>
        <v>0</v>
      </c>
      <c r="AC563" s="267">
        <f>(AC421*'Data - P&amp;L'!$C$14)*'Data - P&amp;L'!$C$55</f>
        <v>0</v>
      </c>
      <c r="AD563" s="267">
        <f>(AD421*'Data - P&amp;L'!$C$14)*'Data - P&amp;L'!$C$55</f>
        <v>0</v>
      </c>
      <c r="AE563" s="267">
        <f>(AE421*'Data - P&amp;L'!$C$14)*'Data - P&amp;L'!$C$55</f>
        <v>0</v>
      </c>
      <c r="AF563" s="267">
        <f>(AF421*'Data - P&amp;L'!$C$14)*'Data - P&amp;L'!$C$55</f>
        <v>0</v>
      </c>
      <c r="AG563" s="125">
        <f t="shared" si="143"/>
        <v>0</v>
      </c>
    </row>
    <row r="564" outlineLevel="1">
      <c r="A564" s="173" t="s">
        <v>548</v>
      </c>
      <c r="B564" s="267">
        <f>B449*'Data - P&amp;L'!$C$17*'Data - P&amp;L'!$C$55</f>
        <v>0</v>
      </c>
      <c r="C564" s="267">
        <f>C449*'Data - P&amp;L'!$C$17*'Data - P&amp;L'!$C$55</f>
        <v>0</v>
      </c>
      <c r="D564" s="267">
        <f>D449*'Data - P&amp;L'!$C$17*'Data - P&amp;L'!$C$55</f>
        <v>0</v>
      </c>
      <c r="E564" s="267">
        <f>E449*'Data - P&amp;L'!$C$17*'Data - P&amp;L'!$C$55</f>
        <v>0</v>
      </c>
      <c r="F564" s="267">
        <f>F449*'Data - P&amp;L'!$C$17*'Data - P&amp;L'!$C$55</f>
        <v>0</v>
      </c>
      <c r="G564" s="267">
        <f>G449*'Data - P&amp;L'!$C$17*'Data - P&amp;L'!$C$55</f>
        <v>0</v>
      </c>
      <c r="H564" s="267">
        <f>H449*'Data - P&amp;L'!$C$17*'Data - P&amp;L'!$C$55</f>
        <v>0</v>
      </c>
      <c r="I564" s="267">
        <f>I449*'Data - P&amp;L'!$C$17*'Data - P&amp;L'!$C$55</f>
        <v>0</v>
      </c>
      <c r="J564" s="267">
        <f>J449*'Data - P&amp;L'!$C$17*'Data - P&amp;L'!$C$55</f>
        <v>0</v>
      </c>
      <c r="K564" s="267">
        <f>K449*'Data - P&amp;L'!$C$17*'Data - P&amp;L'!$C$55</f>
        <v>0</v>
      </c>
      <c r="L564" s="267">
        <f>L449*'Data - P&amp;L'!$C$17*'Data - P&amp;L'!$C$55</f>
        <v>0</v>
      </c>
      <c r="M564" s="267">
        <f>M449*'Data - P&amp;L'!$C$17*'Data - P&amp;L'!$C$55</f>
        <v>0</v>
      </c>
      <c r="N564" s="267">
        <f>N449*'Data - P&amp;L'!$C$17*'Data - P&amp;L'!$C$55</f>
        <v>0</v>
      </c>
      <c r="O564" s="267">
        <f>O449*'Data - P&amp;L'!$C$17*'Data - P&amp;L'!$C$55</f>
        <v>0</v>
      </c>
      <c r="P564" s="267">
        <f>P449*'Data - P&amp;L'!$C$17*'Data - P&amp;L'!$C$55</f>
        <v>0</v>
      </c>
      <c r="Q564" s="267">
        <f>Q449*'Data - P&amp;L'!$C$17*'Data - P&amp;L'!$C$55</f>
        <v>0</v>
      </c>
      <c r="R564" s="267">
        <f>R449*'Data - P&amp;L'!$C$17*'Data - P&amp;L'!$C$55</f>
        <v>0</v>
      </c>
      <c r="S564" s="267">
        <f>S449*'Data - P&amp;L'!$C$17*'Data - P&amp;L'!$C$55</f>
        <v>0</v>
      </c>
      <c r="T564" s="267">
        <f>T449*'Data - P&amp;L'!$C$17*'Data - P&amp;L'!$C$55</f>
        <v>0</v>
      </c>
      <c r="U564" s="267">
        <f>U449*'Data - P&amp;L'!$C$17*'Data - P&amp;L'!$C$55</f>
        <v>0</v>
      </c>
      <c r="V564" s="267">
        <f>V449*'Data - P&amp;L'!$C$17*'Data - P&amp;L'!$C$55</f>
        <v>0</v>
      </c>
      <c r="W564" s="267">
        <f>W449*'Data - P&amp;L'!$C$17*'Data - P&amp;L'!$C$55</f>
        <v>0</v>
      </c>
      <c r="X564" s="267">
        <f>X449*'Data - P&amp;L'!$C$17*'Data - P&amp;L'!$C$55</f>
        <v>0</v>
      </c>
      <c r="Y564" s="267">
        <f>Y449*'Data - P&amp;L'!$C$17*'Data - P&amp;L'!$C$55</f>
        <v>0</v>
      </c>
      <c r="Z564" s="267">
        <f>Z449*'Data - P&amp;L'!$C$17*'Data - P&amp;L'!$C$55</f>
        <v>0</v>
      </c>
      <c r="AA564" s="267">
        <f>AA449*'Data - P&amp;L'!$C$17*'Data - P&amp;L'!$C$55</f>
        <v>0</v>
      </c>
      <c r="AB564" s="267">
        <f>AB449*'Data - P&amp;L'!$C$17*'Data - P&amp;L'!$C$55</f>
        <v>0</v>
      </c>
      <c r="AC564" s="267">
        <f>AC449*'Data - P&amp;L'!$C$17*'Data - P&amp;L'!$C$55</f>
        <v>0</v>
      </c>
      <c r="AD564" s="267">
        <f>AD449*'Data - P&amp;L'!$C$17*'Data - P&amp;L'!$C$55</f>
        <v>0</v>
      </c>
      <c r="AE564" s="267">
        <f>AE449*'Data - P&amp;L'!$C$17*'Data - P&amp;L'!$C$55</f>
        <v>0</v>
      </c>
      <c r="AF564" s="267">
        <f>AF449*'Data - P&amp;L'!$C$17*'Data - P&amp;L'!$C$55</f>
        <v>0</v>
      </c>
      <c r="AG564" s="125">
        <f t="shared" si="143"/>
        <v>0</v>
      </c>
    </row>
    <row r="565" outlineLevel="1">
      <c r="A565" s="173" t="s">
        <v>549</v>
      </c>
      <c r="B565" s="267">
        <f>B450*'Data - P&amp;L'!$C$18*'Data - P&amp;L'!$C$55</f>
        <v>0</v>
      </c>
      <c r="C565" s="267">
        <f>C450*'Data - P&amp;L'!$C$18*'Data - P&amp;L'!$C$55</f>
        <v>0</v>
      </c>
      <c r="D565" s="267">
        <f>D450*'Data - P&amp;L'!$C$18*'Data - P&amp;L'!$C$55</f>
        <v>0</v>
      </c>
      <c r="E565" s="267">
        <f>E450*'Data - P&amp;L'!$C$18*'Data - P&amp;L'!$C$55</f>
        <v>0</v>
      </c>
      <c r="F565" s="267">
        <f>F450*'Data - P&amp;L'!$C$18*'Data - P&amp;L'!$C$55</f>
        <v>0</v>
      </c>
      <c r="G565" s="267">
        <f>G450*'Data - P&amp;L'!$C$18*'Data - P&amp;L'!$C$55</f>
        <v>0</v>
      </c>
      <c r="H565" s="267">
        <f>H450*'Data - P&amp;L'!$C$18*'Data - P&amp;L'!$C$55</f>
        <v>0</v>
      </c>
      <c r="I565" s="267">
        <f>I450*'Data - P&amp;L'!$C$18*'Data - P&amp;L'!$C$55</f>
        <v>0</v>
      </c>
      <c r="J565" s="267">
        <f>J450*'Data - P&amp;L'!$C$18*'Data - P&amp;L'!$C$55</f>
        <v>0</v>
      </c>
      <c r="K565" s="267">
        <f>K450*'Data - P&amp;L'!$C$18*'Data - P&amp;L'!$C$55</f>
        <v>0</v>
      </c>
      <c r="L565" s="267">
        <f>L450*'Data - P&amp;L'!$C$18*'Data - P&amp;L'!$C$55</f>
        <v>0</v>
      </c>
      <c r="M565" s="267">
        <f>M450*'Data - P&amp;L'!$C$18*'Data - P&amp;L'!$C$55</f>
        <v>0</v>
      </c>
      <c r="N565" s="267">
        <f>N450*'Data - P&amp;L'!$C$18*'Data - P&amp;L'!$C$55</f>
        <v>0</v>
      </c>
      <c r="O565" s="267">
        <f>O450*'Data - P&amp;L'!$C$18*'Data - P&amp;L'!$C$55</f>
        <v>0</v>
      </c>
      <c r="P565" s="267">
        <f>P450*'Data - P&amp;L'!$C$18*'Data - P&amp;L'!$C$55</f>
        <v>0</v>
      </c>
      <c r="Q565" s="267">
        <f>Q450*'Data - P&amp;L'!$C$18*'Data - P&amp;L'!$C$55</f>
        <v>0</v>
      </c>
      <c r="R565" s="267">
        <f>R450*'Data - P&amp;L'!$C$18*'Data - P&amp;L'!$C$55</f>
        <v>0</v>
      </c>
      <c r="S565" s="267">
        <f>S450*'Data - P&amp;L'!$C$18*'Data - P&amp;L'!$C$55</f>
        <v>0</v>
      </c>
      <c r="T565" s="267">
        <f>T450*'Data - P&amp;L'!$C$18*'Data - P&amp;L'!$C$55</f>
        <v>0</v>
      </c>
      <c r="U565" s="267">
        <f>U450*'Data - P&amp;L'!$C$18*'Data - P&amp;L'!$C$55</f>
        <v>0</v>
      </c>
      <c r="V565" s="267">
        <f>V450*'Data - P&amp;L'!$C$18*'Data - P&amp;L'!$C$55</f>
        <v>0</v>
      </c>
      <c r="W565" s="267">
        <f>W450*'Data - P&amp;L'!$C$18*'Data - P&amp;L'!$C$55</f>
        <v>0</v>
      </c>
      <c r="X565" s="267">
        <f>X450*'Data - P&amp;L'!$C$18*'Data - P&amp;L'!$C$55</f>
        <v>0</v>
      </c>
      <c r="Y565" s="267">
        <f>Y450*'Data - P&amp;L'!$C$18*'Data - P&amp;L'!$C$55</f>
        <v>0</v>
      </c>
      <c r="Z565" s="267">
        <f>Z450*'Data - P&amp;L'!$C$18*'Data - P&amp;L'!$C$55</f>
        <v>0</v>
      </c>
      <c r="AA565" s="267">
        <f>AA450*'Data - P&amp;L'!$C$18*'Data - P&amp;L'!$C$55</f>
        <v>0</v>
      </c>
      <c r="AB565" s="267">
        <f>AB450*'Data - P&amp;L'!$C$18*'Data - P&amp;L'!$C$55</f>
        <v>0</v>
      </c>
      <c r="AC565" s="267">
        <f>AC450*'Data - P&amp;L'!$C$18*'Data - P&amp;L'!$C$55</f>
        <v>0</v>
      </c>
      <c r="AD565" s="267">
        <f>AD450*'Data - P&amp;L'!$C$18*'Data - P&amp;L'!$C$55</f>
        <v>0</v>
      </c>
      <c r="AE565" s="267">
        <f>AE450*'Data - P&amp;L'!$C$18*'Data - P&amp;L'!$C$55</f>
        <v>0</v>
      </c>
      <c r="AF565" s="267">
        <f>AF450*'Data - P&amp;L'!$C$18*'Data - P&amp;L'!$C$55</f>
        <v>0</v>
      </c>
      <c r="AG565" s="125">
        <f t="shared" si="143"/>
        <v>0</v>
      </c>
    </row>
    <row r="566" outlineLevel="1">
      <c r="A566" s="282" t="s">
        <v>576</v>
      </c>
      <c r="B566" s="267">
        <f>((B437*'Data - P&amp;L'!$C$38)+(B438*'Data - P&amp;L'!$C$39))*'Data - P&amp;L'!$C$55</f>
        <v>0</v>
      </c>
      <c r="C566" s="267">
        <f>((C437*'Data - P&amp;L'!$C$38)+(C438*'Data - P&amp;L'!$C$39))*'Data - P&amp;L'!$C$55</f>
        <v>0</v>
      </c>
      <c r="D566" s="267">
        <f>((D437*'Data - P&amp;L'!$C$38)+(D438*'Data - P&amp;L'!$C$39))*'Data - P&amp;L'!$C$55</f>
        <v>0</v>
      </c>
      <c r="E566" s="267">
        <f>((E437*'Data - P&amp;L'!$C$38)+(E438*'Data - P&amp;L'!$C$39))*'Data - P&amp;L'!$C$55</f>
        <v>0</v>
      </c>
      <c r="F566" s="267">
        <f>((F437*'Data - P&amp;L'!$C$38)+(F438*'Data - P&amp;L'!$C$39))*'Data - P&amp;L'!$C$55</f>
        <v>0</v>
      </c>
      <c r="G566" s="267">
        <f>((G437*'Data - P&amp;L'!$C$38)+(G438*'Data - P&amp;L'!$C$39))*'Data - P&amp;L'!$C$55</f>
        <v>0</v>
      </c>
      <c r="H566" s="267">
        <f>((H437*'Data - P&amp;L'!$C$38)+(H438*'Data - P&amp;L'!$C$39))*'Data - P&amp;L'!$C$55</f>
        <v>0</v>
      </c>
      <c r="I566" s="267">
        <f>((I437*'Data - P&amp;L'!$C$38)+(I438*'Data - P&amp;L'!$C$39))*'Data - P&amp;L'!$C$55</f>
        <v>0</v>
      </c>
      <c r="J566" s="267">
        <f>((J437*'Data - P&amp;L'!$C$38)+(J438*'Data - P&amp;L'!$C$39))*'Data - P&amp;L'!$C$55</f>
        <v>0</v>
      </c>
      <c r="K566" s="267">
        <f>((K437*'Data - P&amp;L'!$C$38)+(K438*'Data - P&amp;L'!$C$39))*'Data - P&amp;L'!$C$55</f>
        <v>0</v>
      </c>
      <c r="L566" s="267">
        <f>((L437*'Data - P&amp;L'!$C$38)+(L438*'Data - P&amp;L'!$C$39))*'Data - P&amp;L'!$C$55</f>
        <v>0</v>
      </c>
      <c r="M566" s="267">
        <f>((M437*'Data - P&amp;L'!$C$38)+(M438*'Data - P&amp;L'!$C$39))*'Data - P&amp;L'!$C$55</f>
        <v>0</v>
      </c>
      <c r="N566" s="267">
        <f>((N437*'Data - P&amp;L'!$C$38)+(N438*'Data - P&amp;L'!$C$39))*'Data - P&amp;L'!$C$55</f>
        <v>0</v>
      </c>
      <c r="O566" s="267">
        <f>((O437*'Data - P&amp;L'!$C$38)+(O438*'Data - P&amp;L'!$C$39))*'Data - P&amp;L'!$C$55</f>
        <v>0</v>
      </c>
      <c r="P566" s="267">
        <f>((P437*'Data - P&amp;L'!$C$38)+(P438*'Data - P&amp;L'!$C$39))*'Data - P&amp;L'!$C$55</f>
        <v>0</v>
      </c>
      <c r="Q566" s="267">
        <f>((Q437*'Data - P&amp;L'!$C$38)+(Q438*'Data - P&amp;L'!$C$39))*'Data - P&amp;L'!$C$55</f>
        <v>0</v>
      </c>
      <c r="R566" s="267">
        <f>((R437*'Data - P&amp;L'!$C$38)+(R438*'Data - P&amp;L'!$C$39))*'Data - P&amp;L'!$C$55</f>
        <v>0</v>
      </c>
      <c r="S566" s="267">
        <f>((S437*'Data - P&amp;L'!$C$38)+(S438*'Data - P&amp;L'!$C$39))*'Data - P&amp;L'!$C$55</f>
        <v>0</v>
      </c>
      <c r="T566" s="267">
        <f>((T437*'Data - P&amp;L'!$C$38)+(T438*'Data - P&amp;L'!$C$39))*'Data - P&amp;L'!$C$55</f>
        <v>0</v>
      </c>
      <c r="U566" s="267">
        <f>((U437*'Data - P&amp;L'!$C$38)+(U438*'Data - P&amp;L'!$C$39))*'Data - P&amp;L'!$C$55</f>
        <v>0</v>
      </c>
      <c r="V566" s="267">
        <f>((V437*'Data - P&amp;L'!$C$38)+(V438*'Data - P&amp;L'!$C$39))*'Data - P&amp;L'!$C$55</f>
        <v>0</v>
      </c>
      <c r="W566" s="267">
        <f>((W437*'Data - P&amp;L'!$C$38)+(W438*'Data - P&amp;L'!$C$39))*'Data - P&amp;L'!$C$55</f>
        <v>0</v>
      </c>
      <c r="X566" s="267">
        <f>((X437*'Data - P&amp;L'!$C$38)+(X438*'Data - P&amp;L'!$C$39))*'Data - P&amp;L'!$C$55</f>
        <v>0</v>
      </c>
      <c r="Y566" s="267">
        <f>((Y437*'Data - P&amp;L'!$C$38)+(Y438*'Data - P&amp;L'!$C$39))*'Data - P&amp;L'!$C$55</f>
        <v>0</v>
      </c>
      <c r="Z566" s="267">
        <f>((Z437*'Data - P&amp;L'!$C$38)+(Z438*'Data - P&amp;L'!$C$39))*'Data - P&amp;L'!$C$55</f>
        <v>0</v>
      </c>
      <c r="AA566" s="267">
        <f>((AA437*'Data - P&amp;L'!$C$38)+(AA438*'Data - P&amp;L'!$C$39))*'Data - P&amp;L'!$C$55</f>
        <v>0</v>
      </c>
      <c r="AB566" s="267">
        <f>((AB437*'Data - P&amp;L'!$C$38)+(AB438*'Data - P&amp;L'!$C$39))*'Data - P&amp;L'!$C$55</f>
        <v>0</v>
      </c>
      <c r="AC566" s="267">
        <f>((AC437*'Data - P&amp;L'!$C$38)+(AC438*'Data - P&amp;L'!$C$39))*'Data - P&amp;L'!$C$55</f>
        <v>0</v>
      </c>
      <c r="AD566" s="267">
        <f>((AD437*'Data - P&amp;L'!$C$38)+(AD438*'Data - P&amp;L'!$C$39))*'Data - P&amp;L'!$C$55</f>
        <v>0</v>
      </c>
      <c r="AE566" s="267">
        <f>((AE437*'Data - P&amp;L'!$C$38)+(AE438*'Data - P&amp;L'!$C$39))*'Data - P&amp;L'!$C$55</f>
        <v>0</v>
      </c>
      <c r="AF566" s="267">
        <f>((AF437*'Data - P&amp;L'!$C$38)+(AF438*'Data - P&amp;L'!$C$39))*'Data - P&amp;L'!$C$55</f>
        <v>0</v>
      </c>
      <c r="AG566" s="125">
        <f t="shared" si="143"/>
        <v>0</v>
      </c>
    </row>
    <row r="567" outlineLevel="1">
      <c r="A567" s="282" t="s">
        <v>578</v>
      </c>
      <c r="B567" s="267">
        <f>((B452*'Data - P&amp;L'!$D$38))*'Data - P&amp;L'!$C$55</f>
        <v>0</v>
      </c>
      <c r="C567" s="267">
        <f>((C452*'Data - P&amp;L'!$D$38))*'Data - P&amp;L'!$C$55</f>
        <v>0</v>
      </c>
      <c r="D567" s="267">
        <f>((D452*'Data - P&amp;L'!$D$38))*'Data - P&amp;L'!$C$55</f>
        <v>0</v>
      </c>
      <c r="E567" s="267">
        <f>((E452*'Data - P&amp;L'!$D$38))*'Data - P&amp;L'!$C$55</f>
        <v>0</v>
      </c>
      <c r="F567" s="267">
        <f>((F452*'Data - P&amp;L'!$D$38))*'Data - P&amp;L'!$C$55</f>
        <v>0</v>
      </c>
      <c r="G567" s="267">
        <f>((G452*'Data - P&amp;L'!$D$38))*'Data - P&amp;L'!$C$55</f>
        <v>0</v>
      </c>
      <c r="H567" s="267">
        <f>((H452*'Data - P&amp;L'!$D$38))*'Data - P&amp;L'!$C$55</f>
        <v>0</v>
      </c>
      <c r="I567" s="267">
        <f>((I452*'Data - P&amp;L'!$D$38))*'Data - P&amp;L'!$C$55</f>
        <v>0</v>
      </c>
      <c r="J567" s="267">
        <f>((J452*'Data - P&amp;L'!$D$38))*'Data - P&amp;L'!$C$55</f>
        <v>0</v>
      </c>
      <c r="K567" s="267">
        <f>((K452*'Data - P&amp;L'!$D$38))*'Data - P&amp;L'!$C$55</f>
        <v>0</v>
      </c>
      <c r="L567" s="267">
        <f>((L452*'Data - P&amp;L'!$D$38))*'Data - P&amp;L'!$C$55</f>
        <v>0</v>
      </c>
      <c r="M567" s="267">
        <f>((M452*'Data - P&amp;L'!$D$38))*'Data - P&amp;L'!$C$55</f>
        <v>0</v>
      </c>
      <c r="N567" s="267">
        <f>((N452*'Data - P&amp;L'!$D$38))*'Data - P&amp;L'!$C$55</f>
        <v>0</v>
      </c>
      <c r="O567" s="267">
        <f>((O452*'Data - P&amp;L'!$D$38))*'Data - P&amp;L'!$C$55</f>
        <v>0</v>
      </c>
      <c r="P567" s="267">
        <f>((P452*'Data - P&amp;L'!$D$38))*'Data - P&amp;L'!$C$55</f>
        <v>0</v>
      </c>
      <c r="Q567" s="267">
        <f>((Q452*'Data - P&amp;L'!$D$38))*'Data - P&amp;L'!$C$55</f>
        <v>0</v>
      </c>
      <c r="R567" s="267">
        <f>((R452*'Data - P&amp;L'!$D$38))*'Data - P&amp;L'!$C$55</f>
        <v>0</v>
      </c>
      <c r="S567" s="267">
        <f>((S452*'Data - P&amp;L'!$D$38))*'Data - P&amp;L'!$C$55</f>
        <v>0</v>
      </c>
      <c r="T567" s="267">
        <f>((T452*'Data - P&amp;L'!$D$38))*'Data - P&amp;L'!$C$55</f>
        <v>0</v>
      </c>
      <c r="U567" s="267">
        <f>((U452*'Data - P&amp;L'!$D$38))*'Data - P&amp;L'!$C$55</f>
        <v>0</v>
      </c>
      <c r="V567" s="267">
        <f>((V452*'Data - P&amp;L'!$D$38))*'Data - P&amp;L'!$C$55</f>
        <v>0</v>
      </c>
      <c r="W567" s="267">
        <f>((W452*'Data - P&amp;L'!$D$38))*'Data - P&amp;L'!$C$55</f>
        <v>0</v>
      </c>
      <c r="X567" s="267">
        <f>((X452*'Data - P&amp;L'!$D$38))*'Data - P&amp;L'!$C$55</f>
        <v>0</v>
      </c>
      <c r="Y567" s="267">
        <f>((Y452*'Data - P&amp;L'!$D$38))*'Data - P&amp;L'!$C$55</f>
        <v>0</v>
      </c>
      <c r="Z567" s="267">
        <f>((Z452*'Data - P&amp;L'!$D$38))*'Data - P&amp;L'!$C$55</f>
        <v>0</v>
      </c>
      <c r="AA567" s="267">
        <f>((AA452*'Data - P&amp;L'!$D$38))*'Data - P&amp;L'!$C$55</f>
        <v>0</v>
      </c>
      <c r="AB567" s="267">
        <f>((AB452*'Data - P&amp;L'!$D$38))*'Data - P&amp;L'!$C$55</f>
        <v>0</v>
      </c>
      <c r="AC567" s="267">
        <f>((AC452*'Data - P&amp;L'!$D$38))*'Data - P&amp;L'!$C$55</f>
        <v>0</v>
      </c>
      <c r="AD567" s="267">
        <f>((AD452*'Data - P&amp;L'!$D$38))*'Data - P&amp;L'!$C$55</f>
        <v>0</v>
      </c>
      <c r="AE567" s="267">
        <f>((AE452*'Data - P&amp;L'!$D$38))*'Data - P&amp;L'!$C$55</f>
        <v>0</v>
      </c>
      <c r="AF567" s="267">
        <f>((AF452*'Data - P&amp;L'!$D$38))*'Data - P&amp;L'!$C$55</f>
        <v>0</v>
      </c>
      <c r="AG567" s="125">
        <f t="shared" si="143"/>
        <v>0</v>
      </c>
    </row>
    <row r="568" outlineLevel="1">
      <c r="A568" s="173" t="s">
        <v>591</v>
      </c>
      <c r="B568" s="284"/>
      <c r="C568" s="284"/>
      <c r="D568" s="284"/>
      <c r="E568" s="284"/>
      <c r="F568" s="284"/>
      <c r="G568" s="284"/>
      <c r="H568" s="284"/>
      <c r="I568" s="284"/>
      <c r="J568" s="284"/>
      <c r="K568" s="284"/>
      <c r="L568" s="284"/>
      <c r="M568" s="284"/>
      <c r="N568" s="284"/>
      <c r="O568" s="284"/>
      <c r="P568" s="284"/>
      <c r="Q568" s="284"/>
      <c r="R568" s="284"/>
      <c r="S568" s="284"/>
      <c r="T568" s="284"/>
      <c r="U568" s="284"/>
      <c r="V568" s="284"/>
      <c r="W568" s="284"/>
      <c r="X568" s="284"/>
      <c r="Y568" s="284"/>
      <c r="Z568" s="284"/>
      <c r="AA568" s="284"/>
      <c r="AB568" s="284"/>
      <c r="AC568" s="284"/>
      <c r="AD568" s="284"/>
      <c r="AE568" s="284"/>
      <c r="AF568" s="284"/>
      <c r="AG568" s="125"/>
    </row>
    <row r="569" outlineLevel="1">
      <c r="A569" s="173" t="s">
        <v>592</v>
      </c>
      <c r="B569" s="284"/>
      <c r="C569" s="284"/>
      <c r="D569" s="284"/>
      <c r="E569" s="284"/>
      <c r="F569" s="284"/>
      <c r="G569" s="284"/>
      <c r="H569" s="284"/>
      <c r="I569" s="284"/>
      <c r="J569" s="284"/>
      <c r="K569" s="284"/>
      <c r="L569" s="284"/>
      <c r="M569" s="284"/>
      <c r="N569" s="284"/>
      <c r="O569" s="284"/>
      <c r="P569" s="284"/>
      <c r="Q569" s="284"/>
      <c r="R569" s="284"/>
      <c r="S569" s="284"/>
      <c r="T569" s="284"/>
      <c r="U569" s="284"/>
      <c r="V569" s="284"/>
      <c r="W569" s="284"/>
      <c r="X569" s="284"/>
      <c r="Y569" s="284"/>
      <c r="Z569" s="284"/>
      <c r="AA569" s="284"/>
      <c r="AB569" s="284"/>
      <c r="AC569" s="284"/>
      <c r="AD569" s="284"/>
      <c r="AE569" s="284"/>
      <c r="AF569" s="284"/>
      <c r="AG569" s="125"/>
    </row>
    <row r="570" outlineLevel="1">
      <c r="A570" s="173" t="s">
        <v>593</v>
      </c>
      <c r="B570" s="267">
        <f>B468*'Data - P&amp;L'!$R$3</f>
        <v>0</v>
      </c>
      <c r="C570" s="267">
        <f>C468*'Data - P&amp;L'!$R$3</f>
        <v>0</v>
      </c>
      <c r="D570" s="267">
        <f>D468*'Data - P&amp;L'!$R$3</f>
        <v>0</v>
      </c>
      <c r="E570" s="267">
        <f>E468*'Data - P&amp;L'!$R$3</f>
        <v>0</v>
      </c>
      <c r="F570" s="267">
        <f>F468*'Data - P&amp;L'!$R$3</f>
        <v>0</v>
      </c>
      <c r="G570" s="267">
        <f>G468*'Data - P&amp;L'!$R$3</f>
        <v>0</v>
      </c>
      <c r="H570" s="267">
        <f>H468*'Data - P&amp;L'!$R$3</f>
        <v>0</v>
      </c>
      <c r="I570" s="267">
        <f>I468*'Data - P&amp;L'!$R$3</f>
        <v>0</v>
      </c>
      <c r="J570" s="267">
        <f>J468*'Data - P&amp;L'!$R$3</f>
        <v>0</v>
      </c>
      <c r="K570" s="267">
        <f>K468*'Data - P&amp;L'!$R$3</f>
        <v>0</v>
      </c>
      <c r="L570" s="267">
        <f>L468*'Data - P&amp;L'!$R$3</f>
        <v>0</v>
      </c>
      <c r="M570" s="267">
        <f>M468*'Data - P&amp;L'!$R$3</f>
        <v>0</v>
      </c>
      <c r="N570" s="267">
        <f>N468*'Data - P&amp;L'!$R$3</f>
        <v>0</v>
      </c>
      <c r="O570" s="267">
        <f>O468*'Data - P&amp;L'!$R$3</f>
        <v>0</v>
      </c>
      <c r="P570" s="267">
        <f>P468*'Data - P&amp;L'!$R$3</f>
        <v>0</v>
      </c>
      <c r="Q570" s="267">
        <f>Q468*'Data - P&amp;L'!$R$3</f>
        <v>0</v>
      </c>
      <c r="R570" s="267">
        <f>R468*'Data - P&amp;L'!$R$3</f>
        <v>0</v>
      </c>
      <c r="S570" s="267">
        <f>S468*'Data - P&amp;L'!$R$3</f>
        <v>0</v>
      </c>
      <c r="T570" s="267">
        <f>T468*'Data - P&amp;L'!$R$3</f>
        <v>0</v>
      </c>
      <c r="U570" s="267">
        <f>U468*'Data - P&amp;L'!$R$3</f>
        <v>0</v>
      </c>
      <c r="V570" s="267">
        <f>V468*'Data - P&amp;L'!$R$3</f>
        <v>0</v>
      </c>
      <c r="W570" s="267">
        <f>W468*'Data - P&amp;L'!$R$3</f>
        <v>0</v>
      </c>
      <c r="X570" s="267">
        <f>X468*'Data - P&amp;L'!$R$3</f>
        <v>0</v>
      </c>
      <c r="Y570" s="267">
        <f>Y468*'Data - P&amp;L'!$R$3</f>
        <v>0</v>
      </c>
      <c r="Z570" s="267">
        <f>Z468*'Data - P&amp;L'!$R$3</f>
        <v>0</v>
      </c>
      <c r="AA570" s="267">
        <f>AA468*'Data - P&amp;L'!$R$3</f>
        <v>0</v>
      </c>
      <c r="AB570" s="267">
        <f>AB468*'Data - P&amp;L'!$R$3</f>
        <v>0</v>
      </c>
      <c r="AC570" s="267">
        <f>AC468*'Data - P&amp;L'!$R$3</f>
        <v>0</v>
      </c>
      <c r="AD570" s="267">
        <f>AD468*'Data - P&amp;L'!$R$3</f>
        <v>0</v>
      </c>
      <c r="AE570" s="267">
        <f>AE468*'Data - P&amp;L'!$R$3</f>
        <v>0</v>
      </c>
      <c r="AF570" s="267">
        <f>AF468*'Data - P&amp;L'!$R$3</f>
        <v>0</v>
      </c>
      <c r="AG570" s="125">
        <f t="shared" ref="AG570:AG588" si="149">SUM(B570:AF570)</f>
        <v>0</v>
      </c>
    </row>
    <row r="571" outlineLevel="1">
      <c r="A571" s="254" t="s">
        <v>594</v>
      </c>
      <c r="B571" s="281">
        <f t="shared" ref="B571:AF571" si="148">sum(B572:B588)</f>
        <v>0</v>
      </c>
      <c r="C571" s="281">
        <f t="shared" si="148"/>
        <v>0</v>
      </c>
      <c r="D571" s="281">
        <f t="shared" si="148"/>
        <v>0</v>
      </c>
      <c r="E571" s="281">
        <f t="shared" si="148"/>
        <v>0</v>
      </c>
      <c r="F571" s="281">
        <f t="shared" si="148"/>
        <v>0</v>
      </c>
      <c r="G571" s="281">
        <f t="shared" si="148"/>
        <v>0</v>
      </c>
      <c r="H571" s="281">
        <f t="shared" si="148"/>
        <v>0</v>
      </c>
      <c r="I571" s="281">
        <f t="shared" si="148"/>
        <v>0</v>
      </c>
      <c r="J571" s="281">
        <f t="shared" si="148"/>
        <v>0</v>
      </c>
      <c r="K571" s="281">
        <f t="shared" si="148"/>
        <v>0</v>
      </c>
      <c r="L571" s="281">
        <f t="shared" si="148"/>
        <v>0</v>
      </c>
      <c r="M571" s="281">
        <f t="shared" si="148"/>
        <v>0</v>
      </c>
      <c r="N571" s="281">
        <f t="shared" si="148"/>
        <v>0</v>
      </c>
      <c r="O571" s="281">
        <f t="shared" si="148"/>
        <v>0</v>
      </c>
      <c r="P571" s="281">
        <f t="shared" si="148"/>
        <v>0</v>
      </c>
      <c r="Q571" s="281">
        <f t="shared" si="148"/>
        <v>0</v>
      </c>
      <c r="R571" s="281">
        <f t="shared" si="148"/>
        <v>0</v>
      </c>
      <c r="S571" s="281">
        <f t="shared" si="148"/>
        <v>0</v>
      </c>
      <c r="T571" s="281">
        <f t="shared" si="148"/>
        <v>0</v>
      </c>
      <c r="U571" s="281">
        <f t="shared" si="148"/>
        <v>0</v>
      </c>
      <c r="V571" s="281">
        <f t="shared" si="148"/>
        <v>0</v>
      </c>
      <c r="W571" s="281">
        <f t="shared" si="148"/>
        <v>0</v>
      </c>
      <c r="X571" s="281">
        <f t="shared" si="148"/>
        <v>0</v>
      </c>
      <c r="Y571" s="281">
        <f t="shared" si="148"/>
        <v>0</v>
      </c>
      <c r="Z571" s="281">
        <f t="shared" si="148"/>
        <v>0</v>
      </c>
      <c r="AA571" s="281">
        <f t="shared" si="148"/>
        <v>0</v>
      </c>
      <c r="AB571" s="281">
        <f t="shared" si="148"/>
        <v>0</v>
      </c>
      <c r="AC571" s="281">
        <f t="shared" si="148"/>
        <v>0</v>
      </c>
      <c r="AD571" s="281">
        <f t="shared" si="148"/>
        <v>0</v>
      </c>
      <c r="AE571" s="281">
        <f t="shared" si="148"/>
        <v>0</v>
      </c>
      <c r="AF571" s="281">
        <f t="shared" si="148"/>
        <v>0</v>
      </c>
      <c r="AG571" s="125">
        <f t="shared" si="149"/>
        <v>0</v>
      </c>
    </row>
    <row r="572" outlineLevel="1">
      <c r="A572" s="173" t="s">
        <v>595</v>
      </c>
      <c r="B572" s="267">
        <f>B437*'Data - P&amp;L'!$C$3</f>
        <v>0</v>
      </c>
      <c r="C572" s="267">
        <f>C437*'Data - P&amp;L'!$C$3</f>
        <v>0</v>
      </c>
      <c r="D572" s="267">
        <f>D437*'Data - P&amp;L'!$C$3</f>
        <v>0</v>
      </c>
      <c r="E572" s="267">
        <f>E437*'Data - P&amp;L'!$C$3</f>
        <v>0</v>
      </c>
      <c r="F572" s="267">
        <f>F437*'Data - P&amp;L'!$C$3</f>
        <v>0</v>
      </c>
      <c r="G572" s="267">
        <f>G437*'Data - P&amp;L'!$C$3</f>
        <v>0</v>
      </c>
      <c r="H572" s="267">
        <f>H437*'Data - P&amp;L'!$C$3</f>
        <v>0</v>
      </c>
      <c r="I572" s="267">
        <f>I437*'Data - P&amp;L'!$C$3</f>
        <v>0</v>
      </c>
      <c r="J572" s="267">
        <f>J437*'Data - P&amp;L'!$C$3</f>
        <v>0</v>
      </c>
      <c r="K572" s="267">
        <f>K437*'Data - P&amp;L'!$C$3</f>
        <v>0</v>
      </c>
      <c r="L572" s="267">
        <f>L437*'Data - P&amp;L'!$C$3</f>
        <v>0</v>
      </c>
      <c r="M572" s="267">
        <f>M437*'Data - P&amp;L'!$C$3</f>
        <v>0</v>
      </c>
      <c r="N572" s="267">
        <f>N437*'Data - P&amp;L'!$C$3</f>
        <v>0</v>
      </c>
      <c r="O572" s="267">
        <f>O437*'Data - P&amp;L'!$C$3</f>
        <v>0</v>
      </c>
      <c r="P572" s="267">
        <f>P437*'Data - P&amp;L'!$C$3</f>
        <v>0</v>
      </c>
      <c r="Q572" s="267">
        <f>Q437*'Data - P&amp;L'!$C$3</f>
        <v>0</v>
      </c>
      <c r="R572" s="267">
        <f>R437*'Data - P&amp;L'!$C$3</f>
        <v>0</v>
      </c>
      <c r="S572" s="267">
        <f>S437*'Data - P&amp;L'!$C$3</f>
        <v>0</v>
      </c>
      <c r="T572" s="267">
        <f>T437*'Data - P&amp;L'!$C$3</f>
        <v>0</v>
      </c>
      <c r="U572" s="267">
        <f>U437*'Data - P&amp;L'!$C$3</f>
        <v>0</v>
      </c>
      <c r="V572" s="267">
        <f>V437*'Data - P&amp;L'!$C$3</f>
        <v>0</v>
      </c>
      <c r="W572" s="267">
        <f>W437*'Data - P&amp;L'!$C$3</f>
        <v>0</v>
      </c>
      <c r="X572" s="267">
        <f>X437*'Data - P&amp;L'!$C$3</f>
        <v>0</v>
      </c>
      <c r="Y572" s="267">
        <f>Y437*'Data - P&amp;L'!$C$3</f>
        <v>0</v>
      </c>
      <c r="Z572" s="267">
        <f>Z437*'Data - P&amp;L'!$C$3</f>
        <v>0</v>
      </c>
      <c r="AA572" s="267">
        <f>AA437*'Data - P&amp;L'!$C$3</f>
        <v>0</v>
      </c>
      <c r="AB572" s="267">
        <f>AB437*'Data - P&amp;L'!$C$3</f>
        <v>0</v>
      </c>
      <c r="AC572" s="267">
        <f>AC437*'Data - P&amp;L'!$C$3</f>
        <v>0</v>
      </c>
      <c r="AD572" s="267">
        <f>AD437*'Data - P&amp;L'!$C$3</f>
        <v>0</v>
      </c>
      <c r="AE572" s="267">
        <f>AE437*'Data - P&amp;L'!$C$3</f>
        <v>0</v>
      </c>
      <c r="AF572" s="267">
        <f>AF437*'Data - P&amp;L'!$C$3</f>
        <v>0</v>
      </c>
      <c r="AG572" s="125">
        <f t="shared" si="149"/>
        <v>0</v>
      </c>
    </row>
    <row r="573" outlineLevel="1">
      <c r="A573" s="173" t="s">
        <v>596</v>
      </c>
      <c r="B573" s="267">
        <f>B438*'Data - P&amp;L'!$C$4</f>
        <v>0</v>
      </c>
      <c r="C573" s="267">
        <f>C438*'Data - P&amp;L'!$C$4</f>
        <v>0</v>
      </c>
      <c r="D573" s="267">
        <f>D438*'Data - P&amp;L'!$C$4</f>
        <v>0</v>
      </c>
      <c r="E573" s="267">
        <f>E438*'Data - P&amp;L'!$C$4</f>
        <v>0</v>
      </c>
      <c r="F573" s="267">
        <f>F438*'Data - P&amp;L'!$C$4</f>
        <v>0</v>
      </c>
      <c r="G573" s="267">
        <f>G438*'Data - P&amp;L'!$C$4</f>
        <v>0</v>
      </c>
      <c r="H573" s="267">
        <f>H438*'Data - P&amp;L'!$C$4</f>
        <v>0</v>
      </c>
      <c r="I573" s="267">
        <f>I438*'Data - P&amp;L'!$C$4</f>
        <v>0</v>
      </c>
      <c r="J573" s="267">
        <f>J438*'Data - P&amp;L'!$C$4</f>
        <v>0</v>
      </c>
      <c r="K573" s="267">
        <f>K438*'Data - P&amp;L'!$C$4</f>
        <v>0</v>
      </c>
      <c r="L573" s="267">
        <f>L438*'Data - P&amp;L'!$C$4</f>
        <v>0</v>
      </c>
      <c r="M573" s="267">
        <f>M438*'Data - P&amp;L'!$C$4</f>
        <v>0</v>
      </c>
      <c r="N573" s="267">
        <f>N438*'Data - P&amp;L'!$C$4</f>
        <v>0</v>
      </c>
      <c r="O573" s="267">
        <f>O438*'Data - P&amp;L'!$C$4</f>
        <v>0</v>
      </c>
      <c r="P573" s="267">
        <f>P438*'Data - P&amp;L'!$C$4</f>
        <v>0</v>
      </c>
      <c r="Q573" s="267">
        <f>Q438*'Data - P&amp;L'!$C$4</f>
        <v>0</v>
      </c>
      <c r="R573" s="267">
        <f>R438*'Data - P&amp;L'!$C$4</f>
        <v>0</v>
      </c>
      <c r="S573" s="267">
        <f>S438*'Data - P&amp;L'!$C$4</f>
        <v>0</v>
      </c>
      <c r="T573" s="267">
        <f>T438*'Data - P&amp;L'!$C$4</f>
        <v>0</v>
      </c>
      <c r="U573" s="267">
        <f>U438*'Data - P&amp;L'!$C$4</f>
        <v>0</v>
      </c>
      <c r="V573" s="267">
        <f>V438*'Data - P&amp;L'!$C$4</f>
        <v>0</v>
      </c>
      <c r="W573" s="267">
        <f>W438*'Data - P&amp;L'!$C$4</f>
        <v>0</v>
      </c>
      <c r="X573" s="267">
        <f>X438*'Data - P&amp;L'!$C$4</f>
        <v>0</v>
      </c>
      <c r="Y573" s="267">
        <f>Y438*'Data - P&amp;L'!$C$4</f>
        <v>0</v>
      </c>
      <c r="Z573" s="267">
        <f>Z438*'Data - P&amp;L'!$C$4</f>
        <v>0</v>
      </c>
      <c r="AA573" s="267">
        <f>AA438*'Data - P&amp;L'!$C$4</f>
        <v>0</v>
      </c>
      <c r="AB573" s="267">
        <f>AB438*'Data - P&amp;L'!$C$4</f>
        <v>0</v>
      </c>
      <c r="AC573" s="267">
        <f>AC438*'Data - P&amp;L'!$C$4</f>
        <v>0</v>
      </c>
      <c r="AD573" s="267">
        <f>AD438*'Data - P&amp;L'!$C$4</f>
        <v>0</v>
      </c>
      <c r="AE573" s="267">
        <f>AE438*'Data - P&amp;L'!$C$4</f>
        <v>0</v>
      </c>
      <c r="AF573" s="267">
        <f>AF438*'Data - P&amp;L'!$C$4</f>
        <v>0</v>
      </c>
      <c r="AG573" s="125">
        <f t="shared" si="149"/>
        <v>0</v>
      </c>
    </row>
    <row r="574" ht="18.0" customHeight="1" outlineLevel="1">
      <c r="A574" s="173" t="s">
        <v>597</v>
      </c>
      <c r="B574" s="267">
        <f>B412*'Data - P&amp;L'!$C$15</f>
        <v>0</v>
      </c>
      <c r="C574" s="267">
        <f>C412*'Data - P&amp;L'!$C$15</f>
        <v>0</v>
      </c>
      <c r="D574" s="267">
        <f>D412*'Data - P&amp;L'!$C$15</f>
        <v>0</v>
      </c>
      <c r="E574" s="267">
        <f>E412*'Data - P&amp;L'!$C$15</f>
        <v>0</v>
      </c>
      <c r="F574" s="267">
        <f>F412*'Data - P&amp;L'!$C$15</f>
        <v>0</v>
      </c>
      <c r="G574" s="267">
        <f>G412*'Data - P&amp;L'!$C$15</f>
        <v>0</v>
      </c>
      <c r="H574" s="267">
        <f>H412*'Data - P&amp;L'!$C$15</f>
        <v>0</v>
      </c>
      <c r="I574" s="267">
        <f>I412*'Data - P&amp;L'!$C$15</f>
        <v>0</v>
      </c>
      <c r="J574" s="267">
        <f>J412*'Data - P&amp;L'!$C$15</f>
        <v>0</v>
      </c>
      <c r="K574" s="267">
        <f>K412*'Data - P&amp;L'!$C$15</f>
        <v>0</v>
      </c>
      <c r="L574" s="267">
        <f>L412*'Data - P&amp;L'!$C$15</f>
        <v>0</v>
      </c>
      <c r="M574" s="267">
        <f>M412*'Data - P&amp;L'!$C$15</f>
        <v>0</v>
      </c>
      <c r="N574" s="267">
        <f>N412*'Data - P&amp;L'!$C$15</f>
        <v>0</v>
      </c>
      <c r="O574" s="267">
        <f>O412*'Data - P&amp;L'!$C$15</f>
        <v>0</v>
      </c>
      <c r="P574" s="267">
        <f>P412*'Data - P&amp;L'!$C$15</f>
        <v>0</v>
      </c>
      <c r="Q574" s="267">
        <f>Q412*'Data - P&amp;L'!$C$15</f>
        <v>0</v>
      </c>
      <c r="R574" s="267">
        <f>R412*'Data - P&amp;L'!$C$15</f>
        <v>0</v>
      </c>
      <c r="S574" s="267">
        <f>S412*'Data - P&amp;L'!$C$15</f>
        <v>0</v>
      </c>
      <c r="T574" s="267">
        <f>T412*'Data - P&amp;L'!$C$15</f>
        <v>0</v>
      </c>
      <c r="U574" s="267">
        <f>U412*'Data - P&amp;L'!$C$15</f>
        <v>0</v>
      </c>
      <c r="V574" s="267">
        <f>V412*'Data - P&amp;L'!$C$15</f>
        <v>0</v>
      </c>
      <c r="W574" s="267">
        <f>W412*'Data - P&amp;L'!$C$15</f>
        <v>0</v>
      </c>
      <c r="X574" s="267">
        <f>X412*'Data - P&amp;L'!$C$15</f>
        <v>0</v>
      </c>
      <c r="Y574" s="267">
        <f>Y412*'Data - P&amp;L'!$C$15</f>
        <v>0</v>
      </c>
      <c r="Z574" s="267">
        <f>Z412*'Data - P&amp;L'!$C$15</f>
        <v>0</v>
      </c>
      <c r="AA574" s="267">
        <f>AA412*'Data - P&amp;L'!$C$15</f>
        <v>0</v>
      </c>
      <c r="AB574" s="267">
        <f>AB412*'Data - P&amp;L'!$C$15</f>
        <v>0</v>
      </c>
      <c r="AC574" s="267">
        <f>AC412*'Data - P&amp;L'!$C$15</f>
        <v>0</v>
      </c>
      <c r="AD574" s="267">
        <f>AD412*'Data - P&amp;L'!$C$15</f>
        <v>0</v>
      </c>
      <c r="AE574" s="267">
        <f>AE412*'Data - P&amp;L'!$C$15</f>
        <v>0</v>
      </c>
      <c r="AF574" s="267">
        <f>AF412*'Data - P&amp;L'!$C$15</f>
        <v>0</v>
      </c>
      <c r="AG574" s="125">
        <f t="shared" si="149"/>
        <v>0</v>
      </c>
    </row>
    <row r="575" ht="18.0" customHeight="1" outlineLevel="1">
      <c r="A575" s="173" t="s">
        <v>598</v>
      </c>
      <c r="B575" s="267">
        <f>B413*'Data - P&amp;L'!$C$16</f>
        <v>0</v>
      </c>
      <c r="C575" s="267">
        <f>C413*'Data - P&amp;L'!$C$16</f>
        <v>0</v>
      </c>
      <c r="D575" s="267">
        <f>D413*'Data - P&amp;L'!$C$16</f>
        <v>0</v>
      </c>
      <c r="E575" s="267">
        <f>E413*'Data - P&amp;L'!$C$16</f>
        <v>0</v>
      </c>
      <c r="F575" s="267">
        <f>F413*'Data - P&amp;L'!$C$16</f>
        <v>0</v>
      </c>
      <c r="G575" s="267">
        <f>G413*'Data - P&amp;L'!$C$16</f>
        <v>0</v>
      </c>
      <c r="H575" s="267">
        <f>H413*'Data - P&amp;L'!$C$16</f>
        <v>0</v>
      </c>
      <c r="I575" s="267">
        <f>I413*'Data - P&amp;L'!$C$16</f>
        <v>0</v>
      </c>
      <c r="J575" s="267">
        <f>J413*'Data - P&amp;L'!$C$16</f>
        <v>0</v>
      </c>
      <c r="K575" s="267">
        <f>K413*'Data - P&amp;L'!$C$16</f>
        <v>0</v>
      </c>
      <c r="L575" s="267">
        <f>L413*'Data - P&amp;L'!$C$16</f>
        <v>0</v>
      </c>
      <c r="M575" s="267">
        <f>M413*'Data - P&amp;L'!$C$16</f>
        <v>0</v>
      </c>
      <c r="N575" s="267">
        <f>N413*'Data - P&amp;L'!$C$16</f>
        <v>0</v>
      </c>
      <c r="O575" s="267">
        <f>O413*'Data - P&amp;L'!$C$16</f>
        <v>0</v>
      </c>
      <c r="P575" s="267">
        <f>P413*'Data - P&amp;L'!$C$16</f>
        <v>0</v>
      </c>
      <c r="Q575" s="267">
        <f>Q413*'Data - P&amp;L'!$C$16</f>
        <v>0</v>
      </c>
      <c r="R575" s="267">
        <f>R413*'Data - P&amp;L'!$C$16</f>
        <v>0</v>
      </c>
      <c r="S575" s="267">
        <f>S413*'Data - P&amp;L'!$C$16</f>
        <v>0</v>
      </c>
      <c r="T575" s="267">
        <f>T413*'Data - P&amp;L'!$C$16</f>
        <v>0</v>
      </c>
      <c r="U575" s="267">
        <f>U413*'Data - P&amp;L'!$C$16</f>
        <v>0</v>
      </c>
      <c r="V575" s="267">
        <f>V413*'Data - P&amp;L'!$C$16</f>
        <v>0</v>
      </c>
      <c r="W575" s="267">
        <f>W413*'Data - P&amp;L'!$C$16</f>
        <v>0</v>
      </c>
      <c r="X575" s="267">
        <f>X413*'Data - P&amp;L'!$C$16</f>
        <v>0</v>
      </c>
      <c r="Y575" s="267">
        <f>Y413*'Data - P&amp;L'!$C$16</f>
        <v>0</v>
      </c>
      <c r="Z575" s="267">
        <f>Z413*'Data - P&amp;L'!$C$16</f>
        <v>0</v>
      </c>
      <c r="AA575" s="267">
        <f>AA413*'Data - P&amp;L'!$C$16</f>
        <v>0</v>
      </c>
      <c r="AB575" s="267">
        <f>AB413*'Data - P&amp;L'!$C$16</f>
        <v>0</v>
      </c>
      <c r="AC575" s="267">
        <f>AC413*'Data - P&amp;L'!$C$16</f>
        <v>0</v>
      </c>
      <c r="AD575" s="267">
        <f>AD413*'Data - P&amp;L'!$C$16</f>
        <v>0</v>
      </c>
      <c r="AE575" s="267">
        <f>AE413*'Data - P&amp;L'!$C$16</f>
        <v>0</v>
      </c>
      <c r="AF575" s="267">
        <f>AF413*'Data - P&amp;L'!$C$16</f>
        <v>0</v>
      </c>
      <c r="AG575" s="125">
        <f t="shared" si="149"/>
        <v>0</v>
      </c>
    </row>
    <row r="576" outlineLevel="1">
      <c r="A576" s="173" t="s">
        <v>599</v>
      </c>
      <c r="B576" s="267">
        <f>B441*'Data - P&amp;L'!$C$6</f>
        <v>0</v>
      </c>
      <c r="C576" s="267">
        <f>C441*'Data - P&amp;L'!$C$6</f>
        <v>0</v>
      </c>
      <c r="D576" s="267">
        <f>D441*'Data - P&amp;L'!$C$6</f>
        <v>0</v>
      </c>
      <c r="E576" s="267">
        <f>E441*'Data - P&amp;L'!$C$6</f>
        <v>0</v>
      </c>
      <c r="F576" s="267">
        <f>F441*'Data - P&amp;L'!$C$6</f>
        <v>0</v>
      </c>
      <c r="G576" s="267">
        <f>G441*'Data - P&amp;L'!$C$6</f>
        <v>0</v>
      </c>
      <c r="H576" s="267">
        <f>H441*'Data - P&amp;L'!$C$6</f>
        <v>0</v>
      </c>
      <c r="I576" s="267">
        <f>I441*'Data - P&amp;L'!$C$6</f>
        <v>0</v>
      </c>
      <c r="J576" s="267">
        <f>J441*'Data - P&amp;L'!$C$6</f>
        <v>0</v>
      </c>
      <c r="K576" s="267">
        <f>K441*'Data - P&amp;L'!$C$6</f>
        <v>0</v>
      </c>
      <c r="L576" s="267">
        <f>L441*'Data - P&amp;L'!$C$6</f>
        <v>0</v>
      </c>
      <c r="M576" s="267">
        <f>M441*'Data - P&amp;L'!$C$6</f>
        <v>0</v>
      </c>
      <c r="N576" s="267">
        <f>N441*'Data - P&amp;L'!$C$6</f>
        <v>0</v>
      </c>
      <c r="O576" s="267">
        <f>O441*'Data - P&amp;L'!$C$6</f>
        <v>0</v>
      </c>
      <c r="P576" s="267">
        <f>P441*'Data - P&amp;L'!$C$6</f>
        <v>0</v>
      </c>
      <c r="Q576" s="267">
        <f>Q441*'Data - P&amp;L'!$C$6</f>
        <v>0</v>
      </c>
      <c r="R576" s="267">
        <f>R441*'Data - P&amp;L'!$C$6</f>
        <v>0</v>
      </c>
      <c r="S576" s="267">
        <f>S441*'Data - P&amp;L'!$C$6</f>
        <v>0</v>
      </c>
      <c r="T576" s="267">
        <f>T441*'Data - P&amp;L'!$C$6</f>
        <v>0</v>
      </c>
      <c r="U576" s="267">
        <f>U441*'Data - P&amp;L'!$C$6</f>
        <v>0</v>
      </c>
      <c r="V576" s="267">
        <f>V441*'Data - P&amp;L'!$C$6</f>
        <v>0</v>
      </c>
      <c r="W576" s="267">
        <f>W441*'Data - P&amp;L'!$C$6</f>
        <v>0</v>
      </c>
      <c r="X576" s="267">
        <f>X441*'Data - P&amp;L'!$C$6</f>
        <v>0</v>
      </c>
      <c r="Y576" s="267">
        <f>Y441*'Data - P&amp;L'!$C$6</f>
        <v>0</v>
      </c>
      <c r="Z576" s="267">
        <f>Z441*'Data - P&amp;L'!$C$6</f>
        <v>0</v>
      </c>
      <c r="AA576" s="267">
        <f>AA441*'Data - P&amp;L'!$C$6</f>
        <v>0</v>
      </c>
      <c r="AB576" s="267">
        <f>AB441*'Data - P&amp;L'!$C$6</f>
        <v>0</v>
      </c>
      <c r="AC576" s="267">
        <f>AC441*'Data - P&amp;L'!$C$6</f>
        <v>0</v>
      </c>
      <c r="AD576" s="267">
        <f>AD441*'Data - P&amp;L'!$C$6</f>
        <v>0</v>
      </c>
      <c r="AE576" s="267">
        <f>AE441*'Data - P&amp;L'!$C$6</f>
        <v>0</v>
      </c>
      <c r="AF576" s="267">
        <f>AF441*'Data - P&amp;L'!$C$6</f>
        <v>0</v>
      </c>
      <c r="AG576" s="125">
        <f t="shared" si="149"/>
        <v>0</v>
      </c>
    </row>
    <row r="577" outlineLevel="1">
      <c r="A577" s="173" t="s">
        <v>600</v>
      </c>
      <c r="B577" s="267">
        <f>B442*'Data - P&amp;L'!$C$8</f>
        <v>0</v>
      </c>
      <c r="C577" s="267">
        <f>C442*'Data - P&amp;L'!$C$8</f>
        <v>0</v>
      </c>
      <c r="D577" s="267">
        <f>D442*'Data - P&amp;L'!$C$8</f>
        <v>0</v>
      </c>
      <c r="E577" s="267">
        <f>E442*'Data - P&amp;L'!$C$8</f>
        <v>0</v>
      </c>
      <c r="F577" s="267">
        <f>F442*'Data - P&amp;L'!$C$8</f>
        <v>0</v>
      </c>
      <c r="G577" s="267">
        <f>G442*'Data - P&amp;L'!$C$8</f>
        <v>0</v>
      </c>
      <c r="H577" s="267">
        <f>H442*'Data - P&amp;L'!$C$8</f>
        <v>0</v>
      </c>
      <c r="I577" s="267">
        <f>I442*'Data - P&amp;L'!$C$8</f>
        <v>0</v>
      </c>
      <c r="J577" s="267">
        <f>J442*'Data - P&amp;L'!$C$8</f>
        <v>0</v>
      </c>
      <c r="K577" s="267">
        <f>K442*'Data - P&amp;L'!$C$8</f>
        <v>0</v>
      </c>
      <c r="L577" s="267">
        <f>L442*'Data - P&amp;L'!$C$8</f>
        <v>0</v>
      </c>
      <c r="M577" s="267">
        <f>M442*'Data - P&amp;L'!$C$8</f>
        <v>0</v>
      </c>
      <c r="N577" s="267">
        <f>N442*'Data - P&amp;L'!$C$8</f>
        <v>0</v>
      </c>
      <c r="O577" s="267">
        <f>O442*'Data - P&amp;L'!$C$8</f>
        <v>0</v>
      </c>
      <c r="P577" s="267">
        <f>P442*'Data - P&amp;L'!$C$8</f>
        <v>0</v>
      </c>
      <c r="Q577" s="267">
        <f>Q442*'Data - P&amp;L'!$C$8</f>
        <v>0</v>
      </c>
      <c r="R577" s="267">
        <f>R442*'Data - P&amp;L'!$C$8</f>
        <v>0</v>
      </c>
      <c r="S577" s="267">
        <f>S442*'Data - P&amp;L'!$C$8</f>
        <v>0</v>
      </c>
      <c r="T577" s="267">
        <f>T442*'Data - P&amp;L'!$C$8</f>
        <v>0</v>
      </c>
      <c r="U577" s="267">
        <f>U442*'Data - P&amp;L'!$C$8</f>
        <v>0</v>
      </c>
      <c r="V577" s="267">
        <f>V442*'Data - P&amp;L'!$C$8</f>
        <v>0</v>
      </c>
      <c r="W577" s="267">
        <f>W442*'Data - P&amp;L'!$C$8</f>
        <v>0</v>
      </c>
      <c r="X577" s="267">
        <f>X442*'Data - P&amp;L'!$C$8</f>
        <v>0</v>
      </c>
      <c r="Y577" s="267">
        <f>Y442*'Data - P&amp;L'!$C$8</f>
        <v>0</v>
      </c>
      <c r="Z577" s="267">
        <f>Z442*'Data - P&amp;L'!$C$8</f>
        <v>0</v>
      </c>
      <c r="AA577" s="267">
        <f>AA442*'Data - P&amp;L'!$C$8</f>
        <v>0</v>
      </c>
      <c r="AB577" s="267">
        <f>AB442*'Data - P&amp;L'!$C$8</f>
        <v>0</v>
      </c>
      <c r="AC577" s="267">
        <f>AC442*'Data - P&amp;L'!$C$8</f>
        <v>0</v>
      </c>
      <c r="AD577" s="267">
        <f>AD442*'Data - P&amp;L'!$C$8</f>
        <v>0</v>
      </c>
      <c r="AE577" s="267">
        <f>AE442*'Data - P&amp;L'!$C$8</f>
        <v>0</v>
      </c>
      <c r="AF577" s="267">
        <f>AF442*'Data - P&amp;L'!$C$8</f>
        <v>0</v>
      </c>
      <c r="AG577" s="125">
        <f t="shared" si="149"/>
        <v>0</v>
      </c>
    </row>
    <row r="578" outlineLevel="1">
      <c r="A578" s="173" t="s">
        <v>601</v>
      </c>
      <c r="B578" s="267">
        <f>(B443+B444)*'Data - P&amp;L'!$C$9</f>
        <v>0</v>
      </c>
      <c r="C578" s="267">
        <f>(C443+C444)*'Data - P&amp;L'!$C$9</f>
        <v>0</v>
      </c>
      <c r="D578" s="267">
        <f>(D443+D444)*'Data - P&amp;L'!$C$9</f>
        <v>0</v>
      </c>
      <c r="E578" s="267">
        <f>(E443+E444)*'Data - P&amp;L'!$C$9</f>
        <v>0</v>
      </c>
      <c r="F578" s="267">
        <f>(F443+F444)*'Data - P&amp;L'!$C$9</f>
        <v>0</v>
      </c>
      <c r="G578" s="267">
        <f>(G443+G444)*'Data - P&amp;L'!$C$9</f>
        <v>0</v>
      </c>
      <c r="H578" s="267">
        <f>(H443+H444)*'Data - P&amp;L'!$C$9</f>
        <v>0</v>
      </c>
      <c r="I578" s="267">
        <f>(I443+I444)*'Data - P&amp;L'!$C$9</f>
        <v>0</v>
      </c>
      <c r="J578" s="267">
        <f>(J443+J444)*'Data - P&amp;L'!$C$9</f>
        <v>0</v>
      </c>
      <c r="K578" s="267">
        <f>(K443+K444)*'Data - P&amp;L'!$C$9</f>
        <v>0</v>
      </c>
      <c r="L578" s="267">
        <f>(L443+L444)*'Data - P&amp;L'!$C$9</f>
        <v>0</v>
      </c>
      <c r="M578" s="267">
        <f>(M443+M444)*'Data - P&amp;L'!$C$9</f>
        <v>0</v>
      </c>
      <c r="N578" s="267">
        <f>(N443+N444)*'Data - P&amp;L'!$C$9</f>
        <v>0</v>
      </c>
      <c r="O578" s="267">
        <f>(O443+O444)*'Data - P&amp;L'!$C$9</f>
        <v>0</v>
      </c>
      <c r="P578" s="267">
        <f>(P443+P444)*'Data - P&amp;L'!$C$9</f>
        <v>0</v>
      </c>
      <c r="Q578" s="267">
        <f>(Q443+Q444)*'Data - P&amp;L'!$C$9</f>
        <v>0</v>
      </c>
      <c r="R578" s="267">
        <f>(R443+R444)*'Data - P&amp;L'!$C$9</f>
        <v>0</v>
      </c>
      <c r="S578" s="267">
        <f>(S443+S444)*'Data - P&amp;L'!$C$9</f>
        <v>0</v>
      </c>
      <c r="T578" s="267">
        <f>(T443+T444)*'Data - P&amp;L'!$C$9</f>
        <v>0</v>
      </c>
      <c r="U578" s="267">
        <f>(U443+U444)*'Data - P&amp;L'!$C$9</f>
        <v>0</v>
      </c>
      <c r="V578" s="267">
        <f>(V443+V444)*'Data - P&amp;L'!$C$9</f>
        <v>0</v>
      </c>
      <c r="W578" s="267">
        <f>(W443+W444)*'Data - P&amp;L'!$C$9</f>
        <v>0</v>
      </c>
      <c r="X578" s="267">
        <f>(X443+X444)*'Data - P&amp;L'!$C$9</f>
        <v>0</v>
      </c>
      <c r="Y578" s="267">
        <f>(Y443+Y444)*'Data - P&amp;L'!$C$9</f>
        <v>0</v>
      </c>
      <c r="Z578" s="267">
        <f>(Z443+Z444)*'Data - P&amp;L'!$C$9</f>
        <v>0</v>
      </c>
      <c r="AA578" s="267">
        <f>(AA443+AA444)*'Data - P&amp;L'!$C$9</f>
        <v>0</v>
      </c>
      <c r="AB578" s="267">
        <f>(AB443+AB444)*'Data - P&amp;L'!$C$9</f>
        <v>0</v>
      </c>
      <c r="AC578" s="267">
        <f>(AC443+AC444)*'Data - P&amp;L'!$C$9</f>
        <v>0</v>
      </c>
      <c r="AD578" s="267">
        <f>(AD443+AD444)*'Data - P&amp;L'!$C$9</f>
        <v>0</v>
      </c>
      <c r="AE578" s="267">
        <f>(AE443+AE444)*'Data - P&amp;L'!$C$9</f>
        <v>0</v>
      </c>
      <c r="AF578" s="267">
        <f>(AF443+AF444)*'Data - P&amp;L'!$C$9</f>
        <v>0</v>
      </c>
      <c r="AG578" s="125">
        <f t="shared" si="149"/>
        <v>0</v>
      </c>
    </row>
    <row r="579" outlineLevel="1">
      <c r="A579" s="173" t="s">
        <v>602</v>
      </c>
      <c r="B579" s="267">
        <f>(B445+B446)*'Data - P&amp;L'!$C$5</f>
        <v>0</v>
      </c>
      <c r="C579" s="267">
        <f>(C445+C446)*'Data - P&amp;L'!$C$5</f>
        <v>0</v>
      </c>
      <c r="D579" s="267">
        <f>(D445+D446)*'Data - P&amp;L'!$C$5</f>
        <v>0</v>
      </c>
      <c r="E579" s="267">
        <f>(E445+E446)*'Data - P&amp;L'!$C$5</f>
        <v>0</v>
      </c>
      <c r="F579" s="267">
        <f>(F445+F446)*'Data - P&amp;L'!$C$5</f>
        <v>0</v>
      </c>
      <c r="G579" s="267">
        <f>(G445+G446)*'Data - P&amp;L'!$C$5</f>
        <v>0</v>
      </c>
      <c r="H579" s="267">
        <f>(H445+H446)*'Data - P&amp;L'!$C$5</f>
        <v>0</v>
      </c>
      <c r="I579" s="267">
        <f>(I445+I446)*'Data - P&amp;L'!$C$5</f>
        <v>0</v>
      </c>
      <c r="J579" s="267">
        <f>(J445+J446)*'Data - P&amp;L'!$C$5</f>
        <v>0</v>
      </c>
      <c r="K579" s="267">
        <f>(K445+K446)*'Data - P&amp;L'!$C$5</f>
        <v>0</v>
      </c>
      <c r="L579" s="267">
        <f>(L445+L446)*'Data - P&amp;L'!$C$5</f>
        <v>0</v>
      </c>
      <c r="M579" s="267">
        <f>(M445+M446)*'Data - P&amp;L'!$C$5</f>
        <v>0</v>
      </c>
      <c r="N579" s="267">
        <f>(N445+N446)*'Data - P&amp;L'!$C$5</f>
        <v>0</v>
      </c>
      <c r="O579" s="267">
        <f>(O445+O446)*'Data - P&amp;L'!$C$5</f>
        <v>0</v>
      </c>
      <c r="P579" s="267">
        <f>(P445+P446)*'Data - P&amp;L'!$C$5</f>
        <v>0</v>
      </c>
      <c r="Q579" s="267">
        <f>(Q445+Q446)*'Data - P&amp;L'!$C$5</f>
        <v>0</v>
      </c>
      <c r="R579" s="267">
        <f>(R445+R446)*'Data - P&amp;L'!$C$5</f>
        <v>0</v>
      </c>
      <c r="S579" s="267">
        <f>(S445+S446)*'Data - P&amp;L'!$C$5</f>
        <v>0</v>
      </c>
      <c r="T579" s="267">
        <f>(T445+T446)*'Data - P&amp;L'!$C$5</f>
        <v>0</v>
      </c>
      <c r="U579" s="267">
        <f>(U445+U446)*'Data - P&amp;L'!$C$5</f>
        <v>0</v>
      </c>
      <c r="V579" s="267">
        <f>(V445+V446)*'Data - P&amp;L'!$C$5</f>
        <v>0</v>
      </c>
      <c r="W579" s="267">
        <f>(W445+W446)*'Data - P&amp;L'!$C$5</f>
        <v>0</v>
      </c>
      <c r="X579" s="267">
        <f>(X445+X446)*'Data - P&amp;L'!$C$5</f>
        <v>0</v>
      </c>
      <c r="Y579" s="267">
        <f>(Y445+Y446)*'Data - P&amp;L'!$C$5</f>
        <v>0</v>
      </c>
      <c r="Z579" s="267">
        <f>(Z445+Z446)*'Data - P&amp;L'!$C$5</f>
        <v>0</v>
      </c>
      <c r="AA579" s="267">
        <f>(AA445+AA446)*'Data - P&amp;L'!$C$5</f>
        <v>0</v>
      </c>
      <c r="AB579" s="267">
        <f>(AB445+AB446)*'Data - P&amp;L'!$C$5</f>
        <v>0</v>
      </c>
      <c r="AC579" s="267">
        <f>(AC445+AC446)*'Data - P&amp;L'!$C$5</f>
        <v>0</v>
      </c>
      <c r="AD579" s="267">
        <f>(AD445+AD446)*'Data - P&amp;L'!$C$5</f>
        <v>0</v>
      </c>
      <c r="AE579" s="267">
        <f>(AE445+AE446)*'Data - P&amp;L'!$C$5</f>
        <v>0</v>
      </c>
      <c r="AF579" s="267">
        <f>(AF445+AF446)*'Data - P&amp;L'!$C$5</f>
        <v>0</v>
      </c>
      <c r="AG579" s="125">
        <f t="shared" si="149"/>
        <v>0</v>
      </c>
    </row>
    <row r="580" outlineLevel="1">
      <c r="A580" s="173" t="s">
        <v>603</v>
      </c>
      <c r="B580" s="267">
        <f>(B447+B448)*'Data - P&amp;L'!$C$10</f>
        <v>0</v>
      </c>
      <c r="C580" s="267">
        <f>(C447+C448)*'Data - P&amp;L'!$C$10</f>
        <v>0</v>
      </c>
      <c r="D580" s="267">
        <f>(D447+D448)*'Data - P&amp;L'!$C$10</f>
        <v>0</v>
      </c>
      <c r="E580" s="267">
        <f>(E447+E448)*'Data - P&amp;L'!$C$10</f>
        <v>0</v>
      </c>
      <c r="F580" s="267">
        <f>(F447+F448)*'Data - P&amp;L'!$C$10</f>
        <v>0</v>
      </c>
      <c r="G580" s="267">
        <f>(G447+G448)*'Data - P&amp;L'!$C$10</f>
        <v>0</v>
      </c>
      <c r="H580" s="267">
        <f>(H447+H448)*'Data - P&amp;L'!$C$10</f>
        <v>0</v>
      </c>
      <c r="I580" s="267">
        <f>(I447+I448)*'Data - P&amp;L'!$C$10</f>
        <v>0</v>
      </c>
      <c r="J580" s="267">
        <f>(J447+J448)*'Data - P&amp;L'!$C$10</f>
        <v>0</v>
      </c>
      <c r="K580" s="267">
        <f>(K447+K448)*'Data - P&amp;L'!$C$10</f>
        <v>0</v>
      </c>
      <c r="L580" s="267">
        <f>(L447+L448)*'Data - P&amp;L'!$C$10</f>
        <v>0</v>
      </c>
      <c r="M580" s="267">
        <f>(M447+M448)*'Data - P&amp;L'!$C$10</f>
        <v>0</v>
      </c>
      <c r="N580" s="267">
        <f>(N447+N448)*'Data - P&amp;L'!$C$10</f>
        <v>0</v>
      </c>
      <c r="O580" s="267">
        <f>(O447+O448)*'Data - P&amp;L'!$C$10</f>
        <v>0</v>
      </c>
      <c r="P580" s="267">
        <f>(P447+P448)*'Data - P&amp;L'!$C$10</f>
        <v>0</v>
      </c>
      <c r="Q580" s="267">
        <f>(Q447+Q448)*'Data - P&amp;L'!$C$10</f>
        <v>0</v>
      </c>
      <c r="R580" s="267">
        <f>(R447+R448)*'Data - P&amp;L'!$C$10</f>
        <v>0</v>
      </c>
      <c r="S580" s="267">
        <f>(S447+S448)*'Data - P&amp;L'!$C$10</f>
        <v>0</v>
      </c>
      <c r="T580" s="267">
        <f>(T447+T448)*'Data - P&amp;L'!$C$10</f>
        <v>0</v>
      </c>
      <c r="U580" s="267">
        <f>(U447+U448)*'Data - P&amp;L'!$C$10</f>
        <v>0</v>
      </c>
      <c r="V580" s="267">
        <f>(V447+V448)*'Data - P&amp;L'!$C$10</f>
        <v>0</v>
      </c>
      <c r="W580" s="267">
        <f>(W447+W448)*'Data - P&amp;L'!$C$10</f>
        <v>0</v>
      </c>
      <c r="X580" s="267">
        <f>(X447+X448)*'Data - P&amp;L'!$C$10</f>
        <v>0</v>
      </c>
      <c r="Y580" s="267">
        <f>(Y447+Y448)*'Data - P&amp;L'!$C$10</f>
        <v>0</v>
      </c>
      <c r="Z580" s="267">
        <f>(Z447+Z448)*'Data - P&amp;L'!$C$10</f>
        <v>0</v>
      </c>
      <c r="AA580" s="267">
        <f>(AA447+AA448)*'Data - P&amp;L'!$C$10</f>
        <v>0</v>
      </c>
      <c r="AB580" s="267">
        <f>(AB447+AB448)*'Data - P&amp;L'!$C$10</f>
        <v>0</v>
      </c>
      <c r="AC580" s="267">
        <f>(AC447+AC448)*'Data - P&amp;L'!$C$10</f>
        <v>0</v>
      </c>
      <c r="AD580" s="267">
        <f>(AD447+AD448)*'Data - P&amp;L'!$C$10</f>
        <v>0</v>
      </c>
      <c r="AE580" s="267">
        <f>(AE447+AE448)*'Data - P&amp;L'!$C$10</f>
        <v>0</v>
      </c>
      <c r="AF580" s="267">
        <f>(AF447+AF448)*'Data - P&amp;L'!$C$10</f>
        <v>0</v>
      </c>
      <c r="AG580" s="125">
        <f t="shared" si="149"/>
        <v>0</v>
      </c>
    </row>
    <row r="581" outlineLevel="1">
      <c r="A581" s="173" t="s">
        <v>604</v>
      </c>
      <c r="B581" s="267">
        <v>0.0</v>
      </c>
      <c r="C581" s="267">
        <v>0.0</v>
      </c>
      <c r="D581" s="267">
        <v>0.0</v>
      </c>
      <c r="E581" s="267">
        <v>0.0</v>
      </c>
      <c r="F581" s="267">
        <v>0.0</v>
      </c>
      <c r="G581" s="267">
        <v>0.0</v>
      </c>
      <c r="H581" s="267">
        <v>0.0</v>
      </c>
      <c r="I581" s="267">
        <v>0.0</v>
      </c>
      <c r="J581" s="267">
        <v>0.0</v>
      </c>
      <c r="K581" s="267">
        <v>0.0</v>
      </c>
      <c r="L581" s="267">
        <v>0.0</v>
      </c>
      <c r="M581" s="267">
        <v>0.0</v>
      </c>
      <c r="N581" s="267">
        <v>0.0</v>
      </c>
      <c r="O581" s="267">
        <v>0.0</v>
      </c>
      <c r="P581" s="267">
        <v>0.0</v>
      </c>
      <c r="Q581" s="267">
        <v>0.0</v>
      </c>
      <c r="R581" s="267">
        <v>0.0</v>
      </c>
      <c r="S581" s="267">
        <v>0.0</v>
      </c>
      <c r="T581" s="267">
        <v>0.0</v>
      </c>
      <c r="U581" s="267">
        <v>0.0</v>
      </c>
      <c r="V581" s="267">
        <v>0.0</v>
      </c>
      <c r="W581" s="267">
        <v>0.0</v>
      </c>
      <c r="X581" s="267">
        <v>0.0</v>
      </c>
      <c r="Y581" s="267">
        <v>0.0</v>
      </c>
      <c r="Z581" s="267">
        <v>0.0</v>
      </c>
      <c r="AA581" s="267">
        <v>0.0</v>
      </c>
      <c r="AB581" s="267">
        <v>0.0</v>
      </c>
      <c r="AC581" s="267">
        <v>0.0</v>
      </c>
      <c r="AD581" s="267">
        <v>0.0</v>
      </c>
      <c r="AE581" s="267">
        <v>0.0</v>
      </c>
      <c r="AF581" s="267">
        <v>0.0</v>
      </c>
      <c r="AG581" s="125">
        <f t="shared" si="149"/>
        <v>0</v>
      </c>
    </row>
    <row r="582" outlineLevel="1">
      <c r="A582" s="173" t="s">
        <v>605</v>
      </c>
      <c r="B582" s="267">
        <f>B421*'Data - P&amp;L'!$C$14</f>
        <v>0</v>
      </c>
      <c r="C582" s="267">
        <f>C421*'Data - P&amp;L'!$C$14</f>
        <v>0</v>
      </c>
      <c r="D582" s="267">
        <f>D421*'Data - P&amp;L'!$C$14</f>
        <v>0</v>
      </c>
      <c r="E582" s="267">
        <f>E421*'Data - P&amp;L'!$C$14</f>
        <v>0</v>
      </c>
      <c r="F582" s="267">
        <f>F421*'Data - P&amp;L'!$C$14</f>
        <v>0</v>
      </c>
      <c r="G582" s="267">
        <f>G421*'Data - P&amp;L'!$C$14</f>
        <v>0</v>
      </c>
      <c r="H582" s="267">
        <f>H421*'Data - P&amp;L'!$C$14</f>
        <v>0</v>
      </c>
      <c r="I582" s="267">
        <f>I421*'Data - P&amp;L'!$C$14</f>
        <v>0</v>
      </c>
      <c r="J582" s="267">
        <f>J421*'Data - P&amp;L'!$C$14</f>
        <v>0</v>
      </c>
      <c r="K582" s="267">
        <f>K421*'Data - P&amp;L'!$C$14</f>
        <v>0</v>
      </c>
      <c r="L582" s="267">
        <f>L421*'Data - P&amp;L'!$C$14</f>
        <v>0</v>
      </c>
      <c r="M582" s="267">
        <f>M421*'Data - P&amp;L'!$C$14</f>
        <v>0</v>
      </c>
      <c r="N582" s="267">
        <f>N421*'Data - P&amp;L'!$C$14</f>
        <v>0</v>
      </c>
      <c r="O582" s="267">
        <f>O421*'Data - P&amp;L'!$C$14</f>
        <v>0</v>
      </c>
      <c r="P582" s="267">
        <f>P421*'Data - P&amp;L'!$C$14</f>
        <v>0</v>
      </c>
      <c r="Q582" s="267">
        <f>Q421*'Data - P&amp;L'!$C$14</f>
        <v>0</v>
      </c>
      <c r="R582" s="267">
        <f>R421*'Data - P&amp;L'!$C$14</f>
        <v>0</v>
      </c>
      <c r="S582" s="267">
        <f>S421*'Data - P&amp;L'!$C$14</f>
        <v>0</v>
      </c>
      <c r="T582" s="267">
        <f>T421*'Data - P&amp;L'!$C$14</f>
        <v>0</v>
      </c>
      <c r="U582" s="267">
        <f>U421*'Data - P&amp;L'!$C$14</f>
        <v>0</v>
      </c>
      <c r="V582" s="267">
        <f>V421*'Data - P&amp;L'!$C$14</f>
        <v>0</v>
      </c>
      <c r="W582" s="267">
        <f>W421*'Data - P&amp;L'!$C$14</f>
        <v>0</v>
      </c>
      <c r="X582" s="267">
        <f>X421*'Data - P&amp;L'!$C$14</f>
        <v>0</v>
      </c>
      <c r="Y582" s="267">
        <f>Y421*'Data - P&amp;L'!$C$14</f>
        <v>0</v>
      </c>
      <c r="Z582" s="267">
        <f>Z421*'Data - P&amp;L'!$C$14</f>
        <v>0</v>
      </c>
      <c r="AA582" s="267">
        <f>AA421*'Data - P&amp;L'!$C$14</f>
        <v>0</v>
      </c>
      <c r="AB582" s="267">
        <f>AB421*'Data - P&amp;L'!$C$14</f>
        <v>0</v>
      </c>
      <c r="AC582" s="267">
        <f>AC421*'Data - P&amp;L'!$C$14</f>
        <v>0</v>
      </c>
      <c r="AD582" s="267">
        <f>AD421*'Data - P&amp;L'!$C$14</f>
        <v>0</v>
      </c>
      <c r="AE582" s="267">
        <f>AE421*'Data - P&amp;L'!$C$14</f>
        <v>0</v>
      </c>
      <c r="AF582" s="267">
        <f>AF421*'Data - P&amp;L'!$C$14</f>
        <v>0</v>
      </c>
      <c r="AG582" s="125">
        <f t="shared" si="149"/>
        <v>0</v>
      </c>
    </row>
    <row r="583" outlineLevel="1">
      <c r="A583" s="173" t="s">
        <v>606</v>
      </c>
      <c r="B583" s="267">
        <f>B449*'Data - P&amp;L'!$C$17</f>
        <v>0</v>
      </c>
      <c r="C583" s="267">
        <f>C449*'Data - P&amp;L'!$C$17</f>
        <v>0</v>
      </c>
      <c r="D583" s="267">
        <f>D449*'Data - P&amp;L'!$C$17</f>
        <v>0</v>
      </c>
      <c r="E583" s="267">
        <f>E449*'Data - P&amp;L'!$C$17</f>
        <v>0</v>
      </c>
      <c r="F583" s="267">
        <f>F449*'Data - P&amp;L'!$C$17</f>
        <v>0</v>
      </c>
      <c r="G583" s="267">
        <f>G449*'Data - P&amp;L'!$C$17</f>
        <v>0</v>
      </c>
      <c r="H583" s="267">
        <f>H449*'Data - P&amp;L'!$C$17</f>
        <v>0</v>
      </c>
      <c r="I583" s="267">
        <f>I449*'Data - P&amp;L'!$C$17</f>
        <v>0</v>
      </c>
      <c r="J583" s="267">
        <f>J449*'Data - P&amp;L'!$C$17</f>
        <v>0</v>
      </c>
      <c r="K583" s="267">
        <f>K449*'Data - P&amp;L'!$C$17</f>
        <v>0</v>
      </c>
      <c r="L583" s="267">
        <f>L449*'Data - P&amp;L'!$C$17</f>
        <v>0</v>
      </c>
      <c r="M583" s="267">
        <f>M449*'Data - P&amp;L'!$C$17</f>
        <v>0</v>
      </c>
      <c r="N583" s="267">
        <f>N449*'Data - P&amp;L'!$C$17</f>
        <v>0</v>
      </c>
      <c r="O583" s="267">
        <f>O449*'Data - P&amp;L'!$C$17</f>
        <v>0</v>
      </c>
      <c r="P583" s="267">
        <f>P449*'Data - P&amp;L'!$C$17</f>
        <v>0</v>
      </c>
      <c r="Q583" s="267">
        <f>Q449*'Data - P&amp;L'!$C$17</f>
        <v>0</v>
      </c>
      <c r="R583" s="267">
        <f>R449*'Data - P&amp;L'!$C$17</f>
        <v>0</v>
      </c>
      <c r="S583" s="267">
        <f>S449*'Data - P&amp;L'!$C$17</f>
        <v>0</v>
      </c>
      <c r="T583" s="267">
        <f>T449*'Data - P&amp;L'!$C$17</f>
        <v>0</v>
      </c>
      <c r="U583" s="267">
        <f>U449*'Data - P&amp;L'!$C$17</f>
        <v>0</v>
      </c>
      <c r="V583" s="267">
        <f>V449*'Data - P&amp;L'!$C$17</f>
        <v>0</v>
      </c>
      <c r="W583" s="267">
        <f>W449*'Data - P&amp;L'!$C$17</f>
        <v>0</v>
      </c>
      <c r="X583" s="267">
        <f>X449*'Data - P&amp;L'!$C$17</f>
        <v>0</v>
      </c>
      <c r="Y583" s="267">
        <f>Y449*'Data - P&amp;L'!$C$17</f>
        <v>0</v>
      </c>
      <c r="Z583" s="267">
        <f>Z449*'Data - P&amp;L'!$C$17</f>
        <v>0</v>
      </c>
      <c r="AA583" s="267">
        <f>AA449*'Data - P&amp;L'!$C$17</f>
        <v>0</v>
      </c>
      <c r="AB583" s="267">
        <f>AB449*'Data - P&amp;L'!$C$17</f>
        <v>0</v>
      </c>
      <c r="AC583" s="267">
        <f>AC449*'Data - P&amp;L'!$C$17</f>
        <v>0</v>
      </c>
      <c r="AD583" s="267">
        <f>AD449*'Data - P&amp;L'!$C$17</f>
        <v>0</v>
      </c>
      <c r="AE583" s="267">
        <f>AE449*'Data - P&amp;L'!$C$17</f>
        <v>0</v>
      </c>
      <c r="AF583" s="267">
        <f>AF449*'Data - P&amp;L'!$C$17</f>
        <v>0</v>
      </c>
      <c r="AG583" s="125">
        <f t="shared" si="149"/>
        <v>0</v>
      </c>
    </row>
    <row r="584" outlineLevel="1">
      <c r="A584" s="173" t="s">
        <v>607</v>
      </c>
      <c r="B584" s="267">
        <f>B450*'Data - P&amp;L'!$C$18</f>
        <v>0</v>
      </c>
      <c r="C584" s="267">
        <f>C450*'Data - P&amp;L'!$C$18</f>
        <v>0</v>
      </c>
      <c r="D584" s="267">
        <f>D450*'Data - P&amp;L'!$C$18</f>
        <v>0</v>
      </c>
      <c r="E584" s="267">
        <f>E450*'Data - P&amp;L'!$C$18</f>
        <v>0</v>
      </c>
      <c r="F584" s="267">
        <f>F450*'Data - P&amp;L'!$C$18</f>
        <v>0</v>
      </c>
      <c r="G584" s="267">
        <f>G450*'Data - P&amp;L'!$C$18</f>
        <v>0</v>
      </c>
      <c r="H584" s="267">
        <f>H450*'Data - P&amp;L'!$C$18</f>
        <v>0</v>
      </c>
      <c r="I584" s="267">
        <f>I450*'Data - P&amp;L'!$C$18</f>
        <v>0</v>
      </c>
      <c r="J584" s="267">
        <f>J450*'Data - P&amp;L'!$C$18</f>
        <v>0</v>
      </c>
      <c r="K584" s="267">
        <f>K450*'Data - P&amp;L'!$C$18</f>
        <v>0</v>
      </c>
      <c r="L584" s="267">
        <f>L450*'Data - P&amp;L'!$C$18</f>
        <v>0</v>
      </c>
      <c r="M584" s="267">
        <f>M450*'Data - P&amp;L'!$C$18</f>
        <v>0</v>
      </c>
      <c r="N584" s="267">
        <f>N450*'Data - P&amp;L'!$C$18</f>
        <v>0</v>
      </c>
      <c r="O584" s="267">
        <f>O450*'Data - P&amp;L'!$C$18</f>
        <v>0</v>
      </c>
      <c r="P584" s="267">
        <f>P450*'Data - P&amp;L'!$C$18</f>
        <v>0</v>
      </c>
      <c r="Q584" s="267">
        <f>Q450*'Data - P&amp;L'!$C$18</f>
        <v>0</v>
      </c>
      <c r="R584" s="267">
        <f>R450*'Data - P&amp;L'!$C$18</f>
        <v>0</v>
      </c>
      <c r="S584" s="267">
        <f>S450*'Data - P&amp;L'!$C$18</f>
        <v>0</v>
      </c>
      <c r="T584" s="267">
        <f>T450*'Data - P&amp;L'!$C$18</f>
        <v>0</v>
      </c>
      <c r="U584" s="267">
        <f>U450*'Data - P&amp;L'!$C$18</f>
        <v>0</v>
      </c>
      <c r="V584" s="267">
        <f>V450*'Data - P&amp;L'!$C$18</f>
        <v>0</v>
      </c>
      <c r="W584" s="267">
        <f>W450*'Data - P&amp;L'!$C$18</f>
        <v>0</v>
      </c>
      <c r="X584" s="267">
        <f>X450*'Data - P&amp;L'!$C$18</f>
        <v>0</v>
      </c>
      <c r="Y584" s="267">
        <f>Y450*'Data - P&amp;L'!$C$18</f>
        <v>0</v>
      </c>
      <c r="Z584" s="267">
        <f>Z450*'Data - P&amp;L'!$C$18</f>
        <v>0</v>
      </c>
      <c r="AA584" s="267">
        <f>AA450*'Data - P&amp;L'!$C$18</f>
        <v>0</v>
      </c>
      <c r="AB584" s="267">
        <f>AB450*'Data - P&amp;L'!$C$18</f>
        <v>0</v>
      </c>
      <c r="AC584" s="267">
        <f>AC450*'Data - P&amp;L'!$C$18</f>
        <v>0</v>
      </c>
      <c r="AD584" s="267">
        <f>AD450*'Data - P&amp;L'!$C$18</f>
        <v>0</v>
      </c>
      <c r="AE584" s="267">
        <f>AE450*'Data - P&amp;L'!$C$18</f>
        <v>0</v>
      </c>
      <c r="AF584" s="267">
        <f>AF450*'Data - P&amp;L'!$C$18</f>
        <v>0</v>
      </c>
      <c r="AG584" s="125">
        <f t="shared" si="149"/>
        <v>0</v>
      </c>
    </row>
    <row r="585" outlineLevel="1">
      <c r="A585" s="173" t="s">
        <v>608</v>
      </c>
      <c r="B585" s="267">
        <f>((B437*'Data - P&amp;L'!$C$38)+(B438*'Data - P&amp;L'!$C$39))*'Data - P&amp;L'!$C$55</f>
        <v>0</v>
      </c>
      <c r="C585" s="267">
        <f>((C437*'Data - P&amp;L'!$C$38)+(C438*'Data - P&amp;L'!$C$39))*'Data - P&amp;L'!$C$55</f>
        <v>0</v>
      </c>
      <c r="D585" s="267">
        <f>((D437*'Data - P&amp;L'!$C$38)+(D438*'Data - P&amp;L'!$C$39))*'Data - P&amp;L'!$C$55</f>
        <v>0</v>
      </c>
      <c r="E585" s="267">
        <f>((E437*'Data - P&amp;L'!$C$38)+(E438*'Data - P&amp;L'!$C$39))*'Data - P&amp;L'!$C$55</f>
        <v>0</v>
      </c>
      <c r="F585" s="267">
        <f>((F437*'Data - P&amp;L'!$C$38)+(F438*'Data - P&amp;L'!$C$39))*'Data - P&amp;L'!$C$55</f>
        <v>0</v>
      </c>
      <c r="G585" s="267">
        <f>((G437*'Data - P&amp;L'!$C$38)+(G438*'Data - P&amp;L'!$C$39))*'Data - P&amp;L'!$C$55</f>
        <v>0</v>
      </c>
      <c r="H585" s="267">
        <f>((H437*'Data - P&amp;L'!$C$38)+(H438*'Data - P&amp;L'!$C$39))*'Data - P&amp;L'!$C$55</f>
        <v>0</v>
      </c>
      <c r="I585" s="267">
        <f>((I437*'Data - P&amp;L'!$C$38)+(I438*'Data - P&amp;L'!$C$39))*'Data - P&amp;L'!$C$55</f>
        <v>0</v>
      </c>
      <c r="J585" s="267">
        <f>((J437*'Data - P&amp;L'!$C$38)+(J438*'Data - P&amp;L'!$C$39))*'Data - P&amp;L'!$C$55</f>
        <v>0</v>
      </c>
      <c r="K585" s="267">
        <f>((K437*'Data - P&amp;L'!$C$38)+(K438*'Data - P&amp;L'!$C$39))*'Data - P&amp;L'!$C$55</f>
        <v>0</v>
      </c>
      <c r="L585" s="267">
        <f>((L437*'Data - P&amp;L'!$C$38)+(L438*'Data - P&amp;L'!$C$39))*'Data - P&amp;L'!$C$55</f>
        <v>0</v>
      </c>
      <c r="M585" s="267">
        <f>((M437*'Data - P&amp;L'!$C$38)+(M438*'Data - P&amp;L'!$C$39))*'Data - P&amp;L'!$C$55</f>
        <v>0</v>
      </c>
      <c r="N585" s="267">
        <f>((N437*'Data - P&amp;L'!$C$38)+(N438*'Data - P&amp;L'!$C$39))*'Data - P&amp;L'!$C$55</f>
        <v>0</v>
      </c>
      <c r="O585" s="267">
        <f>((O437*'Data - P&amp;L'!$C$38)+(O438*'Data - P&amp;L'!$C$39))*'Data - P&amp;L'!$C$55</f>
        <v>0</v>
      </c>
      <c r="P585" s="267">
        <f>((P437*'Data - P&amp;L'!$C$38)+(P438*'Data - P&amp;L'!$C$39))*'Data - P&amp;L'!$C$55</f>
        <v>0</v>
      </c>
      <c r="Q585" s="267">
        <f>((Q437*'Data - P&amp;L'!$C$38)+(Q438*'Data - P&amp;L'!$C$39))*'Data - P&amp;L'!$C$55</f>
        <v>0</v>
      </c>
      <c r="R585" s="267">
        <f>((R437*'Data - P&amp;L'!$C$38)+(R438*'Data - P&amp;L'!$C$39))*'Data - P&amp;L'!$C$55</f>
        <v>0</v>
      </c>
      <c r="S585" s="267">
        <f>((S437*'Data - P&amp;L'!$C$38)+(S438*'Data - P&amp;L'!$C$39))*'Data - P&amp;L'!$C$55</f>
        <v>0</v>
      </c>
      <c r="T585" s="267">
        <f>((T437*'Data - P&amp;L'!$C$38)+(T438*'Data - P&amp;L'!$C$39))*'Data - P&amp;L'!$C$55</f>
        <v>0</v>
      </c>
      <c r="U585" s="267">
        <f>((U437*'Data - P&amp;L'!$C$38)+(U438*'Data - P&amp;L'!$C$39))*'Data - P&amp;L'!$C$55</f>
        <v>0</v>
      </c>
      <c r="V585" s="267">
        <f>((V437*'Data - P&amp;L'!$C$38)+(V438*'Data - P&amp;L'!$C$39))*'Data - P&amp;L'!$C$55</f>
        <v>0</v>
      </c>
      <c r="W585" s="267">
        <f>((W437*'Data - P&amp;L'!$C$38)+(W438*'Data - P&amp;L'!$C$39))*'Data - P&amp;L'!$C$55</f>
        <v>0</v>
      </c>
      <c r="X585" s="267">
        <f>((X437*'Data - P&amp;L'!$C$38)+(X438*'Data - P&amp;L'!$C$39))*'Data - P&amp;L'!$C$55</f>
        <v>0</v>
      </c>
      <c r="Y585" s="267">
        <f>((Y437*'Data - P&amp;L'!$C$38)+(Y438*'Data - P&amp;L'!$C$39))*'Data - P&amp;L'!$C$55</f>
        <v>0</v>
      </c>
      <c r="Z585" s="267">
        <f>((Z437*'Data - P&amp;L'!$C$38)+(Z438*'Data - P&amp;L'!$C$39))*'Data - P&amp;L'!$C$55</f>
        <v>0</v>
      </c>
      <c r="AA585" s="267">
        <f>((AA437*'Data - P&amp;L'!$C$38)+(AA438*'Data - P&amp;L'!$C$39))*'Data - P&amp;L'!$C$55</f>
        <v>0</v>
      </c>
      <c r="AB585" s="267">
        <f>((AB437*'Data - P&amp;L'!$C$38)+(AB438*'Data - P&amp;L'!$C$39))*'Data - P&amp;L'!$C$55</f>
        <v>0</v>
      </c>
      <c r="AC585" s="267">
        <f>((AC437*'Data - P&amp;L'!$C$38)+(AC438*'Data - P&amp;L'!$C$39))*'Data - P&amp;L'!$C$55</f>
        <v>0</v>
      </c>
      <c r="AD585" s="267">
        <f>((AD437*'Data - P&amp;L'!$C$38)+(AD438*'Data - P&amp;L'!$C$39))*'Data - P&amp;L'!$C$55</f>
        <v>0</v>
      </c>
      <c r="AE585" s="267">
        <f>((AE437*'Data - P&amp;L'!$C$38)+(AE438*'Data - P&amp;L'!$C$39))*'Data - P&amp;L'!$C$55</f>
        <v>0</v>
      </c>
      <c r="AF585" s="267">
        <f>((AF437*'Data - P&amp;L'!$C$38)+(AF438*'Data - P&amp;L'!$C$39))*'Data - P&amp;L'!$C$55</f>
        <v>0</v>
      </c>
      <c r="AG585" s="125">
        <f t="shared" si="149"/>
        <v>0</v>
      </c>
    </row>
    <row r="586" outlineLevel="1">
      <c r="A586" s="173" t="s">
        <v>609</v>
      </c>
      <c r="B586" s="267">
        <f>((B408+B409+B410+B411+B412+B413)*'Data - P&amp;L'!$C$34)</f>
        <v>0</v>
      </c>
      <c r="C586" s="267">
        <f>((C408+C409+C410+C411+C412+C413)*'Data - P&amp;L'!$C$34)</f>
        <v>0</v>
      </c>
      <c r="D586" s="267">
        <f>((D408+D409+D410+D411+D412+D413)*'Data - P&amp;L'!$C$34)</f>
        <v>0</v>
      </c>
      <c r="E586" s="267">
        <f>((E408+E409+E410+E411+E412+E413)*'Data - P&amp;L'!$C$34)</f>
        <v>0</v>
      </c>
      <c r="F586" s="267">
        <f>((F408+F409+F410+F411+F412+F413)*'Data - P&amp;L'!$C$34)</f>
        <v>0</v>
      </c>
      <c r="G586" s="267">
        <f>((G408+G409+G410+G411+G412+G413)*'Data - P&amp;L'!$C$34)</f>
        <v>0</v>
      </c>
      <c r="H586" s="267">
        <f>((H408+H409+H410+H411+H412+H413)*'Data - P&amp;L'!$C$34)</f>
        <v>0</v>
      </c>
      <c r="I586" s="267">
        <f>((I408+I409+I410+I411+I412+I413)*'Data - P&amp;L'!$C$34)</f>
        <v>0</v>
      </c>
      <c r="J586" s="267">
        <f>((J408+J409+J410+J411+J412+J413)*'Data - P&amp;L'!$C$34)</f>
        <v>0</v>
      </c>
      <c r="K586" s="267">
        <f>((K408+K409+K410+K411+K412+K413)*'Data - P&amp;L'!$C$34)</f>
        <v>0</v>
      </c>
      <c r="L586" s="267">
        <f>((L408+L409+L410+L411+L412+L413)*'Data - P&amp;L'!$C$34)</f>
        <v>0</v>
      </c>
      <c r="M586" s="267">
        <f>((M408+M409+M410+M411+M412+M413)*'Data - P&amp;L'!$C$34)</f>
        <v>0</v>
      </c>
      <c r="N586" s="267">
        <f>((N408+N409+N410+N411+N412+N413)*'Data - P&amp;L'!$C$34)</f>
        <v>0</v>
      </c>
      <c r="O586" s="267">
        <f>((O408+O409+O410+O411+O412+O413)*'Data - P&amp;L'!$C$34)</f>
        <v>0</v>
      </c>
      <c r="P586" s="267">
        <f>((P408+P409+P410+P411+P412+P413)*'Data - P&amp;L'!$C$34)</f>
        <v>0</v>
      </c>
      <c r="Q586" s="267">
        <f>((Q408+Q409+Q410+Q411+Q412+Q413)*'Data - P&amp;L'!$C$34)</f>
        <v>0</v>
      </c>
      <c r="R586" s="267">
        <f>((R408+R409+R410+R411+R412+R413)*'Data - P&amp;L'!$C$34)</f>
        <v>0</v>
      </c>
      <c r="S586" s="267">
        <f>((S408+S409+S410+S411+S412+S413)*'Data - P&amp;L'!$C$34)</f>
        <v>0</v>
      </c>
      <c r="T586" s="267">
        <f>((T408+T409+T410+T411+T412+T413)*'Data - P&amp;L'!$C$34)</f>
        <v>0</v>
      </c>
      <c r="U586" s="267">
        <f>((U408+U409+U410+U411+U412+U413)*'Data - P&amp;L'!$C$34)</f>
        <v>0</v>
      </c>
      <c r="V586" s="267">
        <f>((V408+V409+V410+V411+V412+V413)*'Data - P&amp;L'!$C$34)</f>
        <v>0</v>
      </c>
      <c r="W586" s="267">
        <f>((W408+W409+W410+W411+W412+W413)*'Data - P&amp;L'!$C$34)</f>
        <v>0</v>
      </c>
      <c r="X586" s="267">
        <f>((X408+X409+X410+X411+X412+X413)*'Data - P&amp;L'!$C$34)</f>
        <v>0</v>
      </c>
      <c r="Y586" s="267">
        <f>((Y408+Y409+Y410+Y411+Y412+Y413)*'Data - P&amp;L'!$C$34)</f>
        <v>0</v>
      </c>
      <c r="Z586" s="267">
        <f>((Z408+Z409+Z410+Z411+Z412+Z413)*'Data - P&amp;L'!$C$34)</f>
        <v>0</v>
      </c>
      <c r="AA586" s="267">
        <f>((AA408+AA409+AA410+AA411+AA412+AA413)*'Data - P&amp;L'!$C$34)</f>
        <v>0</v>
      </c>
      <c r="AB586" s="267">
        <f>((AB408+AB409+AB410+AB411+AB412+AB413)*'Data - P&amp;L'!$C$34)</f>
        <v>0</v>
      </c>
      <c r="AC586" s="267">
        <f>((AC408+AC409+AC410+AC411+AC412+AC413)*'Data - P&amp;L'!$C$34)</f>
        <v>0</v>
      </c>
      <c r="AD586" s="267">
        <f>((AD408+AD409+AD410+AD411+AD412+AD413)*'Data - P&amp;L'!$C$34)</f>
        <v>0</v>
      </c>
      <c r="AE586" s="267">
        <f>((AE408+AE409+AE410+AE411+AE412+AE413)*'Data - P&amp;L'!$C$34)</f>
        <v>0</v>
      </c>
      <c r="AF586" s="267">
        <f>((AF408+AF409+AF410+AF411+AF412+AF413)*'Data - P&amp;L'!$C$34)</f>
        <v>0</v>
      </c>
      <c r="AG586" s="125">
        <f t="shared" si="149"/>
        <v>0</v>
      </c>
    </row>
    <row r="587" outlineLevel="1">
      <c r="A587" s="173" t="s">
        <v>610</v>
      </c>
      <c r="B587" s="267">
        <f>((B452*'Data - P&amp;L'!$D$38))*'Data - P&amp;L'!$C$55</f>
        <v>0</v>
      </c>
      <c r="C587" s="267">
        <f>((C452*'Data - P&amp;L'!$D$38))*'Data - P&amp;L'!$C$55</f>
        <v>0</v>
      </c>
      <c r="D587" s="267">
        <f>((D452*'Data - P&amp;L'!$D$38))*'Data - P&amp;L'!$C$55</f>
        <v>0</v>
      </c>
      <c r="E587" s="267">
        <f>((E452*'Data - P&amp;L'!$D$38))*'Data - P&amp;L'!$C$55</f>
        <v>0</v>
      </c>
      <c r="F587" s="267">
        <f>((F452*'Data - P&amp;L'!$D$38))*'Data - P&amp;L'!$C$55</f>
        <v>0</v>
      </c>
      <c r="G587" s="267">
        <f>((G452*'Data - P&amp;L'!$D$38))*'Data - P&amp;L'!$C$55</f>
        <v>0</v>
      </c>
      <c r="H587" s="267">
        <f>((H452*'Data - P&amp;L'!$D$38))*'Data - P&amp;L'!$C$55</f>
        <v>0</v>
      </c>
      <c r="I587" s="267">
        <f>((I452*'Data - P&amp;L'!$D$38))*'Data - P&amp;L'!$C$55</f>
        <v>0</v>
      </c>
      <c r="J587" s="267">
        <f>((J452*'Data - P&amp;L'!$D$38))*'Data - P&amp;L'!$C$55</f>
        <v>0</v>
      </c>
      <c r="K587" s="267">
        <f>((K452*'Data - P&amp;L'!$D$38))*'Data - P&amp;L'!$C$55</f>
        <v>0</v>
      </c>
      <c r="L587" s="267">
        <f>((L452*'Data - P&amp;L'!$D$38))*'Data - P&amp;L'!$C$55</f>
        <v>0</v>
      </c>
      <c r="M587" s="267">
        <f>((M452*'Data - P&amp;L'!$D$38))*'Data - P&amp;L'!$C$55</f>
        <v>0</v>
      </c>
      <c r="N587" s="267">
        <f>((N452*'Data - P&amp;L'!$D$38))*'Data - P&amp;L'!$C$55</f>
        <v>0</v>
      </c>
      <c r="O587" s="267">
        <f>((O452*'Data - P&amp;L'!$D$38))*'Data - P&amp;L'!$C$55</f>
        <v>0</v>
      </c>
      <c r="P587" s="267">
        <f>((P452*'Data - P&amp;L'!$D$38))*'Data - P&amp;L'!$C$55</f>
        <v>0</v>
      </c>
      <c r="Q587" s="267">
        <f>((Q452*'Data - P&amp;L'!$D$38))*'Data - P&amp;L'!$C$55</f>
        <v>0</v>
      </c>
      <c r="R587" s="267">
        <f>((R452*'Data - P&amp;L'!$D$38))*'Data - P&amp;L'!$C$55</f>
        <v>0</v>
      </c>
      <c r="S587" s="267">
        <f>((S452*'Data - P&amp;L'!$D$38))*'Data - P&amp;L'!$C$55</f>
        <v>0</v>
      </c>
      <c r="T587" s="267">
        <f>((T452*'Data - P&amp;L'!$D$38))*'Data - P&amp;L'!$C$55</f>
        <v>0</v>
      </c>
      <c r="U587" s="267">
        <f>((U452*'Data - P&amp;L'!$D$38))*'Data - P&amp;L'!$C$55</f>
        <v>0</v>
      </c>
      <c r="V587" s="267">
        <f>((V452*'Data - P&amp;L'!$D$38))*'Data - P&amp;L'!$C$55</f>
        <v>0</v>
      </c>
      <c r="W587" s="267">
        <f>((W452*'Data - P&amp;L'!$D$38))*'Data - P&amp;L'!$C$55</f>
        <v>0</v>
      </c>
      <c r="X587" s="267">
        <f>((X452*'Data - P&amp;L'!$D$38))*'Data - P&amp;L'!$C$55</f>
        <v>0</v>
      </c>
      <c r="Y587" s="267">
        <f>((Y452*'Data - P&amp;L'!$D$38))*'Data - P&amp;L'!$C$55</f>
        <v>0</v>
      </c>
      <c r="Z587" s="267">
        <f>((Z452*'Data - P&amp;L'!$D$38))*'Data - P&amp;L'!$C$55</f>
        <v>0</v>
      </c>
      <c r="AA587" s="267">
        <f>((AA452*'Data - P&amp;L'!$D$38))*'Data - P&amp;L'!$C$55</f>
        <v>0</v>
      </c>
      <c r="AB587" s="267">
        <f>((AB452*'Data - P&amp;L'!$D$38))*'Data - P&amp;L'!$C$55</f>
        <v>0</v>
      </c>
      <c r="AC587" s="267">
        <f>((AC452*'Data - P&amp;L'!$D$38))*'Data - P&amp;L'!$C$55</f>
        <v>0</v>
      </c>
      <c r="AD587" s="267">
        <f>((AD452*'Data - P&amp;L'!$D$38))*'Data - P&amp;L'!$C$55</f>
        <v>0</v>
      </c>
      <c r="AE587" s="267">
        <f>((AE452*'Data - P&amp;L'!$D$38))*'Data - P&amp;L'!$C$55</f>
        <v>0</v>
      </c>
      <c r="AF587" s="267">
        <f>((AF452*'Data - P&amp;L'!$D$38))*'Data - P&amp;L'!$C$55</f>
        <v>0</v>
      </c>
      <c r="AG587" s="125">
        <f t="shared" si="149"/>
        <v>0</v>
      </c>
    </row>
    <row r="588" outlineLevel="1">
      <c r="A588" s="173" t="s">
        <v>611</v>
      </c>
      <c r="B588" s="267">
        <f>B452*'Data - P&amp;L'!$D$34</f>
        <v>0</v>
      </c>
      <c r="C588" s="267">
        <f>C452*'Data - P&amp;L'!$D$34</f>
        <v>0</v>
      </c>
      <c r="D588" s="267">
        <f>D452*'Data - P&amp;L'!$D$34</f>
        <v>0</v>
      </c>
      <c r="E588" s="267">
        <f>E452*'Data - P&amp;L'!$D$34</f>
        <v>0</v>
      </c>
      <c r="F588" s="267">
        <f>F452*'Data - P&amp;L'!$D$34</f>
        <v>0</v>
      </c>
      <c r="G588" s="267">
        <f>G452*'Data - P&amp;L'!$D$34</f>
        <v>0</v>
      </c>
      <c r="H588" s="267">
        <f>H452*'Data - P&amp;L'!$D$34</f>
        <v>0</v>
      </c>
      <c r="I588" s="267">
        <f>I452*'Data - P&amp;L'!$D$34</f>
        <v>0</v>
      </c>
      <c r="J588" s="267">
        <f>J452*'Data - P&amp;L'!$D$34</f>
        <v>0</v>
      </c>
      <c r="K588" s="267">
        <f>K452*'Data - P&amp;L'!$D$34</f>
        <v>0</v>
      </c>
      <c r="L588" s="267">
        <f>L452*'Data - P&amp;L'!$D$34</f>
        <v>0</v>
      </c>
      <c r="M588" s="267">
        <f>M452*'Data - P&amp;L'!$D$34</f>
        <v>0</v>
      </c>
      <c r="N588" s="267">
        <f>N452*'Data - P&amp;L'!$D$34</f>
        <v>0</v>
      </c>
      <c r="O588" s="267">
        <f>O452*'Data - P&amp;L'!$D$34</f>
        <v>0</v>
      </c>
      <c r="P588" s="267">
        <f>P452*'Data - P&amp;L'!$D$34</f>
        <v>0</v>
      </c>
      <c r="Q588" s="267">
        <f>Q452*'Data - P&amp;L'!$D$34</f>
        <v>0</v>
      </c>
      <c r="R588" s="267">
        <f>R452*'Data - P&amp;L'!$D$34</f>
        <v>0</v>
      </c>
      <c r="S588" s="267">
        <f>S452*'Data - P&amp;L'!$D$34</f>
        <v>0</v>
      </c>
      <c r="T588" s="267">
        <f>T452*'Data - P&amp;L'!$D$34</f>
        <v>0</v>
      </c>
      <c r="U588" s="267">
        <f>U452*'Data - P&amp;L'!$D$34</f>
        <v>0</v>
      </c>
      <c r="V588" s="267">
        <f>V452*'Data - P&amp;L'!$D$34</f>
        <v>0</v>
      </c>
      <c r="W588" s="267">
        <f>W452*'Data - P&amp;L'!$D$34</f>
        <v>0</v>
      </c>
      <c r="X588" s="267">
        <f>X452*'Data - P&amp;L'!$D$34</f>
        <v>0</v>
      </c>
      <c r="Y588" s="267">
        <f>Y452*'Data - P&amp;L'!$D$34</f>
        <v>0</v>
      </c>
      <c r="Z588" s="267">
        <f>Z452*'Data - P&amp;L'!$D$34</f>
        <v>0</v>
      </c>
      <c r="AA588" s="267">
        <f>AA452*'Data - P&amp;L'!$D$34</f>
        <v>0</v>
      </c>
      <c r="AB588" s="267">
        <f>AB452*'Data - P&amp;L'!$D$34</f>
        <v>0</v>
      </c>
      <c r="AC588" s="267">
        <f>AC452*'Data - P&amp;L'!$D$34</f>
        <v>0</v>
      </c>
      <c r="AD588" s="267">
        <f>AD452*'Data - P&amp;L'!$D$34</f>
        <v>0</v>
      </c>
      <c r="AE588" s="267">
        <f>AE452*'Data - P&amp;L'!$D$34</f>
        <v>0</v>
      </c>
      <c r="AF588" s="267">
        <f>AF452*'Data - P&amp;L'!$D$34</f>
        <v>0</v>
      </c>
      <c r="AG588" s="125">
        <f t="shared" si="149"/>
        <v>0</v>
      </c>
    </row>
    <row r="589" outlineLevel="1">
      <c r="A589" s="173" t="s">
        <v>612</v>
      </c>
      <c r="B589" s="284"/>
      <c r="C589" s="284"/>
      <c r="D589" s="284"/>
      <c r="E589" s="284"/>
      <c r="F589" s="284"/>
      <c r="G589" s="284"/>
      <c r="H589" s="284"/>
      <c r="I589" s="284"/>
      <c r="J589" s="284"/>
      <c r="K589" s="284"/>
      <c r="L589" s="284"/>
      <c r="M589" s="284"/>
      <c r="N589" s="284"/>
      <c r="O589" s="284"/>
      <c r="P589" s="284"/>
      <c r="Q589" s="284"/>
      <c r="R589" s="284"/>
      <c r="S589" s="284"/>
      <c r="T589" s="284"/>
      <c r="U589" s="284"/>
      <c r="V589" s="284"/>
      <c r="W589" s="284"/>
      <c r="X589" s="284"/>
      <c r="Y589" s="284"/>
      <c r="Z589" s="284"/>
      <c r="AA589" s="284"/>
      <c r="AB589" s="284"/>
      <c r="AC589" s="284"/>
      <c r="AD589" s="284"/>
      <c r="AE589" s="284"/>
      <c r="AF589" s="284"/>
      <c r="AG589" s="125"/>
    </row>
    <row r="590" outlineLevel="1">
      <c r="A590" s="173" t="s">
        <v>613</v>
      </c>
      <c r="B590" s="284"/>
      <c r="C590" s="284"/>
      <c r="D590" s="284"/>
      <c r="E590" s="284"/>
      <c r="F590" s="284"/>
      <c r="G590" s="284"/>
      <c r="H590" s="284"/>
      <c r="I590" s="284"/>
      <c r="J590" s="284"/>
      <c r="K590" s="284"/>
      <c r="L590" s="284"/>
      <c r="M590" s="284"/>
      <c r="N590" s="284"/>
      <c r="O590" s="284"/>
      <c r="P590" s="284"/>
      <c r="Q590" s="284"/>
      <c r="R590" s="284"/>
      <c r="S590" s="284"/>
      <c r="T590" s="284"/>
      <c r="U590" s="284"/>
      <c r="V590" s="284"/>
      <c r="W590" s="284"/>
      <c r="X590" s="284"/>
      <c r="Y590" s="284"/>
      <c r="Z590" s="284"/>
      <c r="AA590" s="284"/>
      <c r="AB590" s="284"/>
      <c r="AC590" s="284"/>
      <c r="AD590" s="284"/>
      <c r="AE590" s="284"/>
      <c r="AF590" s="284"/>
      <c r="AG590" s="125"/>
    </row>
    <row r="591" outlineLevel="1">
      <c r="A591" s="173" t="s">
        <v>614</v>
      </c>
      <c r="B591" s="284"/>
      <c r="C591" s="284"/>
      <c r="D591" s="284"/>
      <c r="E591" s="284"/>
      <c r="F591" s="284"/>
      <c r="G591" s="284"/>
      <c r="H591" s="284"/>
      <c r="I591" s="284"/>
      <c r="J591" s="284"/>
      <c r="K591" s="284"/>
      <c r="L591" s="284"/>
      <c r="M591" s="284"/>
      <c r="N591" s="284"/>
      <c r="O591" s="284"/>
      <c r="P591" s="284"/>
      <c r="Q591" s="284"/>
      <c r="R591" s="284"/>
      <c r="S591" s="284"/>
      <c r="T591" s="284"/>
      <c r="U591" s="284"/>
      <c r="V591" s="284"/>
      <c r="W591" s="284"/>
      <c r="X591" s="284"/>
      <c r="Y591" s="284"/>
      <c r="Z591" s="284"/>
      <c r="AA591" s="284"/>
      <c r="AB591" s="284"/>
      <c r="AC591" s="284"/>
      <c r="AD591" s="284"/>
      <c r="AE591" s="284"/>
      <c r="AF591" s="284"/>
      <c r="AG591" s="125"/>
    </row>
    <row r="592" outlineLevel="1">
      <c r="A592" s="173" t="s">
        <v>615</v>
      </c>
      <c r="B592" s="284"/>
      <c r="C592" s="284"/>
      <c r="D592" s="284"/>
      <c r="E592" s="284"/>
      <c r="F592" s="284"/>
      <c r="G592" s="284"/>
      <c r="H592" s="284"/>
      <c r="I592" s="284"/>
      <c r="J592" s="284"/>
      <c r="K592" s="284"/>
      <c r="L592" s="284"/>
      <c r="M592" s="284"/>
      <c r="N592" s="284"/>
      <c r="O592" s="284"/>
      <c r="P592" s="284"/>
      <c r="Q592" s="284"/>
      <c r="R592" s="284"/>
      <c r="S592" s="284"/>
      <c r="T592" s="284"/>
      <c r="U592" s="284"/>
      <c r="V592" s="284"/>
      <c r="W592" s="284"/>
      <c r="X592" s="284"/>
      <c r="Y592" s="284"/>
      <c r="Z592" s="284"/>
      <c r="AA592" s="284"/>
      <c r="AB592" s="284"/>
      <c r="AC592" s="284"/>
      <c r="AD592" s="284"/>
      <c r="AE592" s="284"/>
      <c r="AF592" s="284"/>
      <c r="AG592" s="125"/>
    </row>
    <row r="593">
      <c r="A593" s="252" t="s">
        <v>531</v>
      </c>
      <c r="B593" s="285"/>
      <c r="C593" s="285"/>
      <c r="D593" s="285"/>
      <c r="E593" s="285"/>
      <c r="F593" s="285"/>
      <c r="G593" s="285"/>
      <c r="H593" s="285"/>
      <c r="I593" s="285"/>
      <c r="J593" s="285"/>
      <c r="K593" s="285"/>
      <c r="L593" s="285"/>
      <c r="M593" s="285"/>
      <c r="N593" s="285"/>
      <c r="O593" s="285"/>
      <c r="P593" s="285"/>
      <c r="Q593" s="285"/>
      <c r="R593" s="285"/>
      <c r="S593" s="285"/>
      <c r="T593" s="285"/>
      <c r="U593" s="285"/>
      <c r="V593" s="285"/>
      <c r="W593" s="285"/>
      <c r="X593" s="285"/>
      <c r="Y593" s="285"/>
      <c r="Z593" s="285"/>
      <c r="AA593" s="285"/>
      <c r="AB593" s="285"/>
      <c r="AC593" s="285"/>
      <c r="AD593" s="285"/>
      <c r="AE593" s="285"/>
      <c r="AF593" s="285"/>
      <c r="AG593" s="256"/>
    </row>
    <row r="594">
      <c r="A594" s="254" t="s">
        <v>616</v>
      </c>
      <c r="B594" s="267">
        <f>B472*'Data - P&amp;L'!$C$34</f>
        <v>0</v>
      </c>
      <c r="C594" s="267">
        <f>C472*'Data - P&amp;L'!$C$34</f>
        <v>0</v>
      </c>
      <c r="D594" s="267">
        <f>D472*'Data - P&amp;L'!$C$34</f>
        <v>0</v>
      </c>
      <c r="E594" s="267">
        <f>E472*'Data - P&amp;L'!$C$34</f>
        <v>0</v>
      </c>
      <c r="F594" s="267">
        <f>F472*'Data - P&amp;L'!$C$34</f>
        <v>0</v>
      </c>
      <c r="G594" s="267">
        <f>G472*'Data - P&amp;L'!$C$34</f>
        <v>0</v>
      </c>
      <c r="H594" s="267">
        <f>H472*'Data - P&amp;L'!$C$34</f>
        <v>0</v>
      </c>
      <c r="I594" s="267">
        <f>I472*'Data - P&amp;L'!$C$34</f>
        <v>0</v>
      </c>
      <c r="J594" s="267">
        <f>J472*'Data - P&amp;L'!$C$34</f>
        <v>0</v>
      </c>
      <c r="K594" s="267">
        <f>K472*'Data - P&amp;L'!$C$34</f>
        <v>0</v>
      </c>
      <c r="L594" s="267">
        <f>L472*'Data - P&amp;L'!$C$34</f>
        <v>0</v>
      </c>
      <c r="M594" s="267">
        <f>M472*'Data - P&amp;L'!$C$34</f>
        <v>0</v>
      </c>
      <c r="N594" s="267">
        <f>N472*'Data - P&amp;L'!$C$34</f>
        <v>0</v>
      </c>
      <c r="O594" s="267">
        <f>O472*'Data - P&amp;L'!$C$34</f>
        <v>0</v>
      </c>
      <c r="P594" s="267">
        <f>P472*'Data - P&amp;L'!$C$34</f>
        <v>0</v>
      </c>
      <c r="Q594" s="267">
        <f>Q472*'Data - P&amp;L'!$C$34</f>
        <v>0</v>
      </c>
      <c r="R594" s="267">
        <f>R472*'Data - P&amp;L'!$C$34</f>
        <v>0</v>
      </c>
      <c r="S594" s="267">
        <f>S472*'Data - P&amp;L'!$C$34</f>
        <v>0</v>
      </c>
      <c r="T594" s="267">
        <f>T472*'Data - P&amp;L'!$C$34</f>
        <v>0</v>
      </c>
      <c r="U594" s="267">
        <f>U472*'Data - P&amp;L'!$C$34</f>
        <v>0</v>
      </c>
      <c r="V594" s="267">
        <f>V472*'Data - P&amp;L'!$C$34</f>
        <v>0</v>
      </c>
      <c r="W594" s="267">
        <f>W472*'Data - P&amp;L'!$C$34</f>
        <v>0</v>
      </c>
      <c r="X594" s="267">
        <f>X472*'Data - P&amp;L'!$C$34</f>
        <v>0</v>
      </c>
      <c r="Y594" s="267">
        <f>Y472*'Data - P&amp;L'!$C$34</f>
        <v>0</v>
      </c>
      <c r="Z594" s="267">
        <f>Z472*'Data - P&amp;L'!$C$34</f>
        <v>0</v>
      </c>
      <c r="AA594" s="267">
        <f>AA472*'Data - P&amp;L'!$C$34</f>
        <v>0</v>
      </c>
      <c r="AB594" s="267">
        <f>AB472*'Data - P&amp;L'!$C$34</f>
        <v>0</v>
      </c>
      <c r="AC594" s="267">
        <f>AC472*'Data - P&amp;L'!$C$34</f>
        <v>0</v>
      </c>
      <c r="AD594" s="267">
        <f>AD472*'Data - P&amp;L'!$C$34</f>
        <v>0</v>
      </c>
      <c r="AE594" s="267">
        <f>AE472*'Data - P&amp;L'!$C$34</f>
        <v>0</v>
      </c>
      <c r="AF594" s="267">
        <f>AF472*'Data - P&amp;L'!$C$34</f>
        <v>0</v>
      </c>
      <c r="AG594" s="125">
        <f t="shared" ref="AG594:AG597" si="150">SUM(B594:AF594)</f>
        <v>0</v>
      </c>
    </row>
    <row r="595">
      <c r="A595" s="254" t="s">
        <v>534</v>
      </c>
      <c r="B595" s="286"/>
      <c r="C595" s="286"/>
      <c r="D595" s="286"/>
      <c r="E595" s="286"/>
      <c r="F595" s="286"/>
      <c r="G595" s="286"/>
      <c r="H595" s="286"/>
      <c r="I595" s="286"/>
      <c r="J595" s="286"/>
      <c r="K595" s="286"/>
      <c r="L595" s="286"/>
      <c r="M595" s="286"/>
      <c r="N595" s="286"/>
      <c r="O595" s="286"/>
      <c r="P595" s="286"/>
      <c r="Q595" s="286"/>
      <c r="R595" s="286"/>
      <c r="S595" s="286"/>
      <c r="T595" s="286"/>
      <c r="U595" s="286"/>
      <c r="V595" s="286"/>
      <c r="W595" s="286"/>
      <c r="X595" s="286"/>
      <c r="Y595" s="286"/>
      <c r="Z595" s="286"/>
      <c r="AA595" s="286"/>
      <c r="AB595" s="286"/>
      <c r="AC595" s="286"/>
      <c r="AD595" s="286"/>
      <c r="AE595" s="286"/>
      <c r="AF595" s="286"/>
      <c r="AG595" s="125">
        <f t="shared" si="150"/>
        <v>0</v>
      </c>
    </row>
    <row r="596">
      <c r="A596" s="254" t="s">
        <v>617</v>
      </c>
      <c r="B596" s="267">
        <f t="shared" ref="B596:AF596" si="151">B476*15</f>
        <v>0</v>
      </c>
      <c r="C596" s="267">
        <f t="shared" si="151"/>
        <v>0</v>
      </c>
      <c r="D596" s="267">
        <f t="shared" si="151"/>
        <v>0</v>
      </c>
      <c r="E596" s="267">
        <f t="shared" si="151"/>
        <v>0</v>
      </c>
      <c r="F596" s="267">
        <f t="shared" si="151"/>
        <v>0</v>
      </c>
      <c r="G596" s="267">
        <f t="shared" si="151"/>
        <v>0</v>
      </c>
      <c r="H596" s="267">
        <f t="shared" si="151"/>
        <v>0</v>
      </c>
      <c r="I596" s="267">
        <f t="shared" si="151"/>
        <v>0</v>
      </c>
      <c r="J596" s="267">
        <f t="shared" si="151"/>
        <v>0</v>
      </c>
      <c r="K596" s="267">
        <f t="shared" si="151"/>
        <v>0</v>
      </c>
      <c r="L596" s="267">
        <f t="shared" si="151"/>
        <v>0</v>
      </c>
      <c r="M596" s="267">
        <f t="shared" si="151"/>
        <v>0</v>
      </c>
      <c r="N596" s="267">
        <f t="shared" si="151"/>
        <v>0</v>
      </c>
      <c r="O596" s="267">
        <f t="shared" si="151"/>
        <v>0</v>
      </c>
      <c r="P596" s="267">
        <f t="shared" si="151"/>
        <v>0</v>
      </c>
      <c r="Q596" s="267">
        <f t="shared" si="151"/>
        <v>0</v>
      </c>
      <c r="R596" s="267">
        <f t="shared" si="151"/>
        <v>0</v>
      </c>
      <c r="S596" s="267">
        <f t="shared" si="151"/>
        <v>0</v>
      </c>
      <c r="T596" s="267">
        <f t="shared" si="151"/>
        <v>0</v>
      </c>
      <c r="U596" s="267">
        <f t="shared" si="151"/>
        <v>0</v>
      </c>
      <c r="V596" s="267">
        <f t="shared" si="151"/>
        <v>0</v>
      </c>
      <c r="W596" s="267">
        <f t="shared" si="151"/>
        <v>0</v>
      </c>
      <c r="X596" s="267">
        <f t="shared" si="151"/>
        <v>0</v>
      </c>
      <c r="Y596" s="267">
        <f t="shared" si="151"/>
        <v>0</v>
      </c>
      <c r="Z596" s="267">
        <f t="shared" si="151"/>
        <v>0</v>
      </c>
      <c r="AA596" s="267">
        <f t="shared" si="151"/>
        <v>0</v>
      </c>
      <c r="AB596" s="267">
        <f t="shared" si="151"/>
        <v>0</v>
      </c>
      <c r="AC596" s="267">
        <f t="shared" si="151"/>
        <v>0</v>
      </c>
      <c r="AD596" s="267">
        <f t="shared" si="151"/>
        <v>0</v>
      </c>
      <c r="AE596" s="267">
        <f t="shared" si="151"/>
        <v>0</v>
      </c>
      <c r="AF596" s="267">
        <f t="shared" si="151"/>
        <v>0</v>
      </c>
      <c r="AG596" s="125">
        <f t="shared" si="150"/>
        <v>0</v>
      </c>
    </row>
    <row r="597">
      <c r="A597" s="260" t="s">
        <v>618</v>
      </c>
      <c r="B597" s="287">
        <v>0.0</v>
      </c>
      <c r="C597" s="287">
        <v>1412.81</v>
      </c>
      <c r="D597" s="287">
        <v>815.56</v>
      </c>
      <c r="E597" s="287">
        <v>508.82</v>
      </c>
      <c r="F597" s="287">
        <v>430.44</v>
      </c>
      <c r="G597" s="287">
        <v>103.425</v>
      </c>
      <c r="H597" s="287">
        <v>586.88</v>
      </c>
      <c r="I597" s="287">
        <v>29.0</v>
      </c>
      <c r="J597" s="287">
        <v>386.58</v>
      </c>
      <c r="K597" s="287">
        <v>384.26</v>
      </c>
      <c r="L597" s="287">
        <v>398.53</v>
      </c>
      <c r="M597" s="287">
        <v>49.77</v>
      </c>
      <c r="N597" s="287">
        <v>122.7</v>
      </c>
      <c r="O597" s="287">
        <v>253.27</v>
      </c>
      <c r="P597" s="287">
        <v>696.89</v>
      </c>
      <c r="Q597" s="287">
        <v>276.99</v>
      </c>
      <c r="R597" s="287">
        <v>214.13</v>
      </c>
      <c r="S597" s="287">
        <v>120.63</v>
      </c>
      <c r="T597" s="287">
        <v>649.28</v>
      </c>
      <c r="U597" s="287">
        <v>386.55</v>
      </c>
      <c r="V597" s="287">
        <v>25.0</v>
      </c>
      <c r="W597" s="287">
        <v>385.37</v>
      </c>
      <c r="X597" s="287">
        <v>727.25</v>
      </c>
      <c r="Y597" s="287">
        <v>576.55</v>
      </c>
      <c r="Z597" s="287">
        <v>0.0</v>
      </c>
      <c r="AA597" s="287">
        <v>107.0</v>
      </c>
      <c r="AB597" s="287">
        <v>344.32</v>
      </c>
      <c r="AC597" s="287">
        <v>360.68</v>
      </c>
      <c r="AD597" s="287">
        <v>798.56</v>
      </c>
      <c r="AE597" s="287">
        <v>308.0</v>
      </c>
      <c r="AF597" s="287">
        <v>69.26</v>
      </c>
      <c r="AG597" s="262">
        <f t="shared" si="150"/>
        <v>11528.505</v>
      </c>
    </row>
    <row r="598">
      <c r="A598" s="187"/>
      <c r="AG598" s="269"/>
    </row>
    <row r="599">
      <c r="A599" s="288" t="s">
        <v>619</v>
      </c>
      <c r="B599" s="289">
        <f t="shared" ref="B599:AF599" si="152">B535+B551+B595+B596+B597</f>
        <v>23448.28</v>
      </c>
      <c r="C599" s="289">
        <f t="shared" si="152"/>
        <v>29761.37</v>
      </c>
      <c r="D599" s="289">
        <f t="shared" si="152"/>
        <v>25640.14</v>
      </c>
      <c r="E599" s="289">
        <f t="shared" si="152"/>
        <v>18611.6</v>
      </c>
      <c r="F599" s="289">
        <f t="shared" si="152"/>
        <v>5822.5</v>
      </c>
      <c r="G599" s="289">
        <f t="shared" si="152"/>
        <v>36224.695</v>
      </c>
      <c r="H599" s="289">
        <f t="shared" si="152"/>
        <v>10816.19</v>
      </c>
      <c r="I599" s="289">
        <f t="shared" si="152"/>
        <v>25894.1</v>
      </c>
      <c r="J599" s="289">
        <f t="shared" si="152"/>
        <v>8398.08</v>
      </c>
      <c r="K599" s="289">
        <f t="shared" si="152"/>
        <v>8525.97</v>
      </c>
      <c r="L599" s="289">
        <f t="shared" si="152"/>
        <v>17748.37</v>
      </c>
      <c r="M599" s="289">
        <f t="shared" si="152"/>
        <v>4903.17</v>
      </c>
      <c r="N599" s="289">
        <f t="shared" si="152"/>
        <v>6979.17</v>
      </c>
      <c r="O599" s="289">
        <f t="shared" si="152"/>
        <v>38225.93</v>
      </c>
      <c r="P599" s="289">
        <f t="shared" si="152"/>
        <v>32481.604</v>
      </c>
      <c r="Q599" s="289">
        <f t="shared" si="152"/>
        <v>25336.26</v>
      </c>
      <c r="R599" s="289">
        <f t="shared" si="152"/>
        <v>62895.71</v>
      </c>
      <c r="S599" s="289">
        <f t="shared" si="152"/>
        <v>11607.53</v>
      </c>
      <c r="T599" s="289">
        <f t="shared" si="152"/>
        <v>6351.71</v>
      </c>
      <c r="U599" s="289">
        <f t="shared" si="152"/>
        <v>29287.95</v>
      </c>
      <c r="V599" s="289">
        <f t="shared" si="152"/>
        <v>11071.02</v>
      </c>
      <c r="W599" s="289">
        <f t="shared" si="152"/>
        <v>9943.25</v>
      </c>
      <c r="X599" s="289">
        <f t="shared" si="152"/>
        <v>11336.28</v>
      </c>
      <c r="Y599" s="289">
        <f t="shared" si="152"/>
        <v>27691.51</v>
      </c>
      <c r="Z599" s="289">
        <f t="shared" si="152"/>
        <v>3941.37</v>
      </c>
      <c r="AA599" s="289">
        <f t="shared" si="152"/>
        <v>5240</v>
      </c>
      <c r="AB599" s="289">
        <f t="shared" si="152"/>
        <v>17295.97</v>
      </c>
      <c r="AC599" s="289">
        <f t="shared" si="152"/>
        <v>19867.92</v>
      </c>
      <c r="AD599" s="289">
        <f t="shared" si="152"/>
        <v>12574.86</v>
      </c>
      <c r="AE599" s="289">
        <f t="shared" si="152"/>
        <v>9430.14</v>
      </c>
      <c r="AF599" s="289">
        <f t="shared" si="152"/>
        <v>5362.65</v>
      </c>
      <c r="AG599" s="125">
        <f>SUM(B599:AF599)</f>
        <v>562715.299</v>
      </c>
    </row>
    <row r="600">
      <c r="A600" s="187"/>
      <c r="AG600" s="269"/>
    </row>
    <row r="601">
      <c r="A601" s="226" t="s">
        <v>562</v>
      </c>
      <c r="B601" s="290">
        <f t="shared" ref="B601:AF601" si="153">B519+B536+B552-B571-B594-B595-B596-B597</f>
        <v>-22100.52125</v>
      </c>
      <c r="C601" s="290">
        <f t="shared" si="153"/>
        <v>-27267.15</v>
      </c>
      <c r="D601" s="290">
        <f t="shared" si="153"/>
        <v>-23555.3675</v>
      </c>
      <c r="E601" s="290">
        <f t="shared" si="153"/>
        <v>-17599.68875</v>
      </c>
      <c r="F601" s="290">
        <f t="shared" si="153"/>
        <v>-4878.63</v>
      </c>
      <c r="G601" s="290">
        <f t="shared" si="153"/>
        <v>-34270.9175</v>
      </c>
      <c r="H601" s="290">
        <f t="shared" si="153"/>
        <v>-9153.595</v>
      </c>
      <c r="I601" s="290">
        <f t="shared" si="153"/>
        <v>-23889.38625</v>
      </c>
      <c r="J601" s="290">
        <f t="shared" si="153"/>
        <v>-7681.20875</v>
      </c>
      <c r="K601" s="290">
        <f t="shared" si="153"/>
        <v>-7512.58</v>
      </c>
      <c r="L601" s="290">
        <f t="shared" si="153"/>
        <v>-16388.77</v>
      </c>
      <c r="M601" s="290">
        <f t="shared" si="153"/>
        <v>-4086.37</v>
      </c>
      <c r="N601" s="290">
        <f t="shared" si="153"/>
        <v>-6338.1625</v>
      </c>
      <c r="O601" s="290">
        <f t="shared" si="153"/>
        <v>-35266.6375</v>
      </c>
      <c r="P601" s="290">
        <f t="shared" si="153"/>
        <v>-30418.9465</v>
      </c>
      <c r="Q601" s="290">
        <f t="shared" si="153"/>
        <v>-23779.1675</v>
      </c>
      <c r="R601" s="290">
        <f t="shared" si="153"/>
        <v>-59214.57</v>
      </c>
      <c r="S601" s="290">
        <f t="shared" si="153"/>
        <v>-10569.00625</v>
      </c>
      <c r="T601" s="290">
        <f t="shared" si="153"/>
        <v>-5609.05875</v>
      </c>
      <c r="U601" s="290">
        <f t="shared" si="153"/>
        <v>-27438.12</v>
      </c>
      <c r="V601" s="290">
        <f t="shared" si="153"/>
        <v>-10072.2925</v>
      </c>
      <c r="W601" s="290">
        <f t="shared" si="153"/>
        <v>-8848.91125</v>
      </c>
      <c r="X601" s="290">
        <f t="shared" si="153"/>
        <v>-10132.74375</v>
      </c>
      <c r="Y601" s="290">
        <f t="shared" si="153"/>
        <v>-25822.6425</v>
      </c>
      <c r="Z601" s="290">
        <f t="shared" si="153"/>
        <v>-3150.4725</v>
      </c>
      <c r="AA601" s="290">
        <f t="shared" si="153"/>
        <v>-4351.6675</v>
      </c>
      <c r="AB601" s="290">
        <f t="shared" si="153"/>
        <v>-15675.19875</v>
      </c>
      <c r="AC601" s="290">
        <f t="shared" si="153"/>
        <v>-18728.80375</v>
      </c>
      <c r="AD601" s="290">
        <f t="shared" si="153"/>
        <v>-11303.625</v>
      </c>
      <c r="AE601" s="290">
        <f t="shared" si="153"/>
        <v>-8713.66875</v>
      </c>
      <c r="AF601" s="290">
        <f t="shared" si="153"/>
        <v>-4664.31125</v>
      </c>
      <c r="AG601" s="125">
        <f>SUM(B601:AF601)</f>
        <v>-518482.1915</v>
      </c>
    </row>
    <row r="602">
      <c r="A602" s="187"/>
      <c r="AG602" s="269"/>
    </row>
    <row r="603">
      <c r="A603" s="187"/>
      <c r="AG603" s="269"/>
    </row>
    <row r="604">
      <c r="A604" s="127"/>
      <c r="B604" s="120"/>
      <c r="C604" s="120"/>
      <c r="D604" s="120"/>
      <c r="E604" s="120"/>
      <c r="F604" s="120"/>
      <c r="G604" s="120"/>
      <c r="H604" s="120"/>
      <c r="I604" s="120"/>
      <c r="J604" s="120"/>
      <c r="K604" s="120"/>
      <c r="L604" s="120"/>
      <c r="M604" s="120"/>
      <c r="N604" s="120"/>
      <c r="O604" s="120"/>
      <c r="P604" s="120"/>
      <c r="Q604" s="120"/>
      <c r="R604" s="120"/>
      <c r="S604" s="120"/>
      <c r="T604" s="120"/>
      <c r="U604" s="120"/>
      <c r="V604" s="120"/>
      <c r="W604" s="120"/>
      <c r="X604" s="120"/>
      <c r="Y604" s="120"/>
      <c r="Z604" s="120"/>
      <c r="AA604" s="120"/>
      <c r="AB604" s="120"/>
      <c r="AC604" s="120"/>
      <c r="AD604" s="120"/>
      <c r="AE604" s="120"/>
      <c r="AF604" s="120"/>
      <c r="AG604" s="125"/>
    </row>
    <row r="605">
      <c r="A605" s="270" t="s">
        <v>563</v>
      </c>
      <c r="B605" s="293"/>
      <c r="C605" s="293"/>
      <c r="D605" s="293"/>
      <c r="E605" s="293"/>
      <c r="F605" s="293"/>
      <c r="G605" s="293"/>
      <c r="H605" s="293"/>
      <c r="I605" s="293"/>
      <c r="J605" s="293"/>
      <c r="K605" s="293"/>
      <c r="L605" s="293"/>
      <c r="M605" s="293"/>
      <c r="N605" s="293"/>
      <c r="O605" s="293"/>
      <c r="P605" s="293"/>
      <c r="Q605" s="293"/>
      <c r="R605" s="293"/>
      <c r="S605" s="293"/>
      <c r="T605" s="293"/>
      <c r="U605" s="293"/>
      <c r="V605" s="293"/>
      <c r="W605" s="293"/>
      <c r="X605" s="293"/>
      <c r="Y605" s="293"/>
      <c r="Z605" s="293"/>
      <c r="AA605" s="293"/>
      <c r="AB605" s="293"/>
      <c r="AC605" s="293"/>
      <c r="AD605" s="293"/>
      <c r="AE605" s="293"/>
      <c r="AF605" s="293"/>
      <c r="AG605" s="294"/>
    </row>
    <row r="606">
      <c r="A606" s="273">
        <f>A510</f>
        <v>2206917.32</v>
      </c>
      <c r="B606" s="296"/>
      <c r="C606" s="296"/>
      <c r="D606" s="296"/>
      <c r="E606" s="296"/>
      <c r="F606" s="296"/>
      <c r="G606" s="296"/>
      <c r="H606" s="296"/>
      <c r="I606" s="296"/>
      <c r="J606" s="296"/>
      <c r="K606" s="296"/>
      <c r="L606" s="296"/>
      <c r="M606" s="296"/>
      <c r="N606" s="296"/>
      <c r="O606" s="296"/>
      <c r="P606" s="296"/>
      <c r="Q606" s="296"/>
      <c r="R606" s="296"/>
      <c r="S606" s="296"/>
      <c r="T606" s="296"/>
      <c r="U606" s="296"/>
      <c r="V606" s="296"/>
      <c r="W606" s="296"/>
      <c r="X606" s="296"/>
      <c r="Y606" s="296"/>
      <c r="Z606" s="296"/>
      <c r="AA606" s="296"/>
      <c r="AB606" s="296"/>
      <c r="AC606" s="296"/>
      <c r="AD606" s="296"/>
      <c r="AE606" s="296"/>
      <c r="AF606" s="296"/>
      <c r="AG606" s="118"/>
    </row>
    <row r="607">
      <c r="A607" s="288" t="s">
        <v>620</v>
      </c>
      <c r="B607" s="267">
        <f t="shared" ref="B607:AF607" si="154">B511+B601</f>
        <v>87615.63765</v>
      </c>
      <c r="C607" s="267">
        <f t="shared" si="154"/>
        <v>97568.03411</v>
      </c>
      <c r="D607" s="267">
        <f t="shared" si="154"/>
        <v>103377.4646</v>
      </c>
      <c r="E607" s="267">
        <f t="shared" si="154"/>
        <v>58972.767</v>
      </c>
      <c r="F607" s="267">
        <f t="shared" si="154"/>
        <v>73058.18769</v>
      </c>
      <c r="G607" s="267">
        <f t="shared" si="154"/>
        <v>31666.70184</v>
      </c>
      <c r="H607" s="267">
        <f t="shared" si="154"/>
        <v>55874.71564</v>
      </c>
      <c r="I607" s="267">
        <f t="shared" si="154"/>
        <v>36717.5401</v>
      </c>
      <c r="J607" s="267">
        <f t="shared" si="154"/>
        <v>53975.99834</v>
      </c>
      <c r="K607" s="267">
        <f t="shared" si="154"/>
        <v>44066.67281</v>
      </c>
      <c r="L607" s="267">
        <f t="shared" si="154"/>
        <v>36593.52117</v>
      </c>
      <c r="M607" s="267">
        <f t="shared" si="154"/>
        <v>53978.45396</v>
      </c>
      <c r="N607" s="267">
        <f t="shared" si="154"/>
        <v>49936.66475</v>
      </c>
      <c r="O607" s="267">
        <f t="shared" si="154"/>
        <v>30757.15081</v>
      </c>
      <c r="P607" s="267">
        <f t="shared" si="154"/>
        <v>20196.16064</v>
      </c>
      <c r="Q607" s="267">
        <f t="shared" si="154"/>
        <v>23214.68714</v>
      </c>
      <c r="R607" s="267">
        <f t="shared" si="154"/>
        <v>-15790.38465</v>
      </c>
      <c r="S607" s="267">
        <f t="shared" si="154"/>
        <v>30057.83539</v>
      </c>
      <c r="T607" s="267">
        <f t="shared" si="154"/>
        <v>36531.63883</v>
      </c>
      <c r="U607" s="267">
        <f t="shared" si="154"/>
        <v>2674.924266</v>
      </c>
      <c r="V607" s="267">
        <f t="shared" si="154"/>
        <v>-8002.684056</v>
      </c>
      <c r="W607" s="267">
        <f t="shared" si="154"/>
        <v>-13610.10561</v>
      </c>
      <c r="X607" s="267">
        <f t="shared" si="154"/>
        <v>-33310.5403</v>
      </c>
      <c r="Y607" s="267">
        <f t="shared" si="154"/>
        <v>-38439.44722</v>
      </c>
      <c r="Z607" s="267">
        <f t="shared" si="154"/>
        <v>-833.0012608</v>
      </c>
      <c r="AA607" s="267">
        <f t="shared" si="154"/>
        <v>-33589.67728</v>
      </c>
      <c r="AB607" s="267">
        <f t="shared" si="154"/>
        <v>-4897.228858</v>
      </c>
      <c r="AC607" s="267">
        <f t="shared" si="154"/>
        <v>-25406.58652</v>
      </c>
      <c r="AD607" s="267">
        <f t="shared" si="154"/>
        <v>-28123.22427</v>
      </c>
      <c r="AE607" s="267">
        <f t="shared" si="154"/>
        <v>-22741.88771</v>
      </c>
      <c r="AF607" s="267">
        <f t="shared" si="154"/>
        <v>-2767.907652</v>
      </c>
      <c r="AG607" s="125">
        <f>SUM(B607:AF607)</f>
        <v>699322.0813</v>
      </c>
    </row>
    <row r="608">
      <c r="A608" s="297">
        <f>SUM(B607:AF607)</f>
        <v>699322.0813</v>
      </c>
      <c r="B608" s="264"/>
      <c r="C608" s="264"/>
      <c r="D608" s="264"/>
      <c r="E608" s="264"/>
      <c r="F608" s="264"/>
      <c r="G608" s="264"/>
      <c r="H608" s="264"/>
      <c r="I608" s="264"/>
      <c r="J608" s="264"/>
      <c r="K608" s="264"/>
      <c r="L608" s="264"/>
      <c r="M608" s="264"/>
      <c r="N608" s="264"/>
      <c r="O608" s="264"/>
      <c r="P608" s="264"/>
      <c r="Q608" s="264"/>
      <c r="R608" s="264"/>
      <c r="S608" s="264"/>
      <c r="T608" s="264"/>
      <c r="U608" s="264"/>
      <c r="V608" s="264"/>
      <c r="W608" s="264"/>
      <c r="X608" s="264"/>
      <c r="Y608" s="264"/>
      <c r="Z608" s="264"/>
      <c r="AA608" s="264"/>
      <c r="AB608" s="264"/>
      <c r="AC608" s="264"/>
      <c r="AD608" s="264"/>
      <c r="AE608" s="264"/>
      <c r="AF608" s="264"/>
      <c r="AG608" s="125"/>
    </row>
    <row r="609">
      <c r="A609" s="288" t="s">
        <v>621</v>
      </c>
      <c r="B609" s="276">
        <f t="shared" ref="B609:AF609" si="155">B607/B22</f>
        <v>0.661018714</v>
      </c>
      <c r="C609" s="276">
        <f t="shared" si="155"/>
        <v>0.6670919001</v>
      </c>
      <c r="D609" s="276">
        <f t="shared" si="155"/>
        <v>0.7046802372</v>
      </c>
      <c r="E609" s="276">
        <f t="shared" si="155"/>
        <v>0.6062921163</v>
      </c>
      <c r="F609" s="276">
        <f t="shared" si="155"/>
        <v>0.7314845288</v>
      </c>
      <c r="G609" s="276">
        <f t="shared" si="155"/>
        <v>0.3747518279</v>
      </c>
      <c r="H609" s="276">
        <f t="shared" si="155"/>
        <v>0.6568984997</v>
      </c>
      <c r="I609" s="276">
        <f t="shared" si="155"/>
        <v>0.4456820217</v>
      </c>
      <c r="J609" s="276">
        <f t="shared" si="155"/>
        <v>0.6480768214</v>
      </c>
      <c r="K609" s="276">
        <f t="shared" si="155"/>
        <v>0.6367368524</v>
      </c>
      <c r="L609" s="276">
        <f t="shared" si="155"/>
        <v>0.493442474</v>
      </c>
      <c r="M609" s="276">
        <f t="shared" si="155"/>
        <v>0.6696755449</v>
      </c>
      <c r="N609" s="276">
        <f t="shared" si="155"/>
        <v>0.6823196859</v>
      </c>
      <c r="O609" s="276">
        <f t="shared" si="155"/>
        <v>0.3588850757</v>
      </c>
      <c r="P609" s="276">
        <f t="shared" si="155"/>
        <v>0.2971577146</v>
      </c>
      <c r="Q609" s="276">
        <f t="shared" si="155"/>
        <v>0.3728602151</v>
      </c>
      <c r="R609" s="276">
        <f t="shared" si="155"/>
        <v>-0.25710246</v>
      </c>
      <c r="S609" s="276">
        <f t="shared" si="155"/>
        <v>0.464176038</v>
      </c>
      <c r="T609" s="276">
        <f t="shared" si="155"/>
        <v>0.5284867141</v>
      </c>
      <c r="U609" s="276">
        <f t="shared" si="155"/>
        <v>0.05043785571</v>
      </c>
      <c r="V609" s="276">
        <f t="shared" si="155"/>
        <v>-0.1873986263</v>
      </c>
      <c r="W609" s="276">
        <f t="shared" si="155"/>
        <v>-0.3526862409</v>
      </c>
      <c r="X609" s="276">
        <f t="shared" si="155"/>
        <v>-0.7110300141</v>
      </c>
      <c r="Y609" s="276">
        <f t="shared" si="155"/>
        <v>-0.8222985418</v>
      </c>
      <c r="Z609" s="276">
        <f t="shared" si="155"/>
        <v>-0.01610869233</v>
      </c>
      <c r="AA609" s="276">
        <f t="shared" si="155"/>
        <v>-0.6348254984</v>
      </c>
      <c r="AB609" s="276">
        <f t="shared" si="155"/>
        <v>-0.1205036274</v>
      </c>
      <c r="AC609" s="276">
        <f t="shared" si="155"/>
        <v>-0.5554029655</v>
      </c>
      <c r="AD609" s="276">
        <f t="shared" si="155"/>
        <v>-0.7046113749</v>
      </c>
      <c r="AE609" s="276">
        <f t="shared" si="155"/>
        <v>-0.5292238743</v>
      </c>
      <c r="AF609" s="276">
        <f t="shared" si="155"/>
        <v>-0.07126512831</v>
      </c>
      <c r="AG609" s="125"/>
    </row>
    <row r="610">
      <c r="A610" s="298">
        <f>A608/A510</f>
        <v>0.3168773361</v>
      </c>
      <c r="B610" s="264"/>
      <c r="C610" s="264"/>
      <c r="D610" s="264"/>
      <c r="E610" s="264"/>
      <c r="F610" s="264"/>
      <c r="G610" s="264"/>
      <c r="H610" s="264"/>
      <c r="I610" s="264"/>
      <c r="J610" s="264"/>
      <c r="K610" s="264"/>
      <c r="L610" s="264"/>
      <c r="M610" s="264"/>
      <c r="N610" s="264"/>
      <c r="O610" s="264"/>
      <c r="P610" s="264"/>
      <c r="Q610" s="264"/>
      <c r="R610" s="264"/>
      <c r="S610" s="264"/>
      <c r="T610" s="264"/>
      <c r="U610" s="264"/>
      <c r="V610" s="264"/>
      <c r="W610" s="264"/>
      <c r="X610" s="264"/>
      <c r="Y610" s="264"/>
      <c r="Z610" s="264"/>
      <c r="AA610" s="264"/>
      <c r="AB610" s="264"/>
      <c r="AC610" s="264"/>
      <c r="AD610" s="264"/>
      <c r="AE610" s="264"/>
      <c r="AF610" s="264"/>
      <c r="AG610" s="125"/>
    </row>
    <row r="611">
      <c r="A611" s="278" t="s">
        <v>566</v>
      </c>
      <c r="B611" s="279">
        <f t="shared" ref="B611:AF611" si="156">B22/B479</f>
        <v>15.72281015</v>
      </c>
      <c r="C611" s="279">
        <f t="shared" si="156"/>
        <v>18.50845365</v>
      </c>
      <c r="D611" s="279">
        <f t="shared" si="156"/>
        <v>23.13571751</v>
      </c>
      <c r="E611" s="279">
        <f t="shared" si="156"/>
        <v>13.63014824</v>
      </c>
      <c r="F611" s="279">
        <f t="shared" si="156"/>
        <v>12.8512216</v>
      </c>
      <c r="G611" s="279">
        <f t="shared" si="156"/>
        <v>11.31821205</v>
      </c>
      <c r="H611" s="279">
        <f t="shared" si="156"/>
        <v>9.9862164</v>
      </c>
      <c r="I611" s="279">
        <f t="shared" si="156"/>
        <v>8.680673007</v>
      </c>
      <c r="J611" s="279">
        <f t="shared" si="156"/>
        <v>8.883090912</v>
      </c>
      <c r="K611" s="279">
        <f t="shared" si="156"/>
        <v>10.9137699</v>
      </c>
      <c r="L611" s="279">
        <f t="shared" si="156"/>
        <v>12.28567825</v>
      </c>
      <c r="M611" s="279">
        <f t="shared" si="156"/>
        <v>10.32015043</v>
      </c>
      <c r="N611" s="279">
        <f t="shared" si="156"/>
        <v>10.15024922</v>
      </c>
      <c r="O611" s="279">
        <f t="shared" si="156"/>
        <v>10.52701326</v>
      </c>
      <c r="P611" s="279">
        <f t="shared" si="156"/>
        <v>7.56926281</v>
      </c>
      <c r="Q611" s="279">
        <f t="shared" si="156"/>
        <v>7.867790428</v>
      </c>
      <c r="R611" s="279">
        <f t="shared" si="156"/>
        <v>7.325121613</v>
      </c>
      <c r="S611" s="279">
        <f t="shared" si="156"/>
        <v>5.978466463</v>
      </c>
      <c r="T611" s="279">
        <f t="shared" si="156"/>
        <v>4.788520843</v>
      </c>
      <c r="U611" s="279">
        <f t="shared" si="156"/>
        <v>4.683041697</v>
      </c>
      <c r="V611" s="279">
        <f t="shared" si="156"/>
        <v>1.471705819</v>
      </c>
      <c r="W611" s="279">
        <f t="shared" si="156"/>
        <v>1.256567183</v>
      </c>
      <c r="X611" s="279">
        <f t="shared" si="156"/>
        <v>0.8986391914</v>
      </c>
      <c r="Y611" s="279">
        <f t="shared" si="156"/>
        <v>1.109485679</v>
      </c>
      <c r="Z611" s="279">
        <f t="shared" si="156"/>
        <v>1.624810254</v>
      </c>
      <c r="AA611" s="279">
        <f t="shared" si="156"/>
        <v>0.8683825099</v>
      </c>
      <c r="AB611" s="279">
        <f t="shared" si="156"/>
        <v>3.113630388</v>
      </c>
      <c r="AC611" s="279">
        <f t="shared" si="156"/>
        <v>1.43962134</v>
      </c>
      <c r="AD611" s="279">
        <f t="shared" si="156"/>
        <v>1.020086425</v>
      </c>
      <c r="AE611" s="279">
        <f t="shared" si="156"/>
        <v>1.150611689</v>
      </c>
      <c r="AF611" s="279">
        <f t="shared" si="156"/>
        <v>1.97294783</v>
      </c>
      <c r="AG611" s="280"/>
    </row>
    <row r="612">
      <c r="A612" s="127"/>
      <c r="B612" s="264"/>
      <c r="C612" s="264"/>
      <c r="D612" s="264"/>
      <c r="E612" s="264"/>
      <c r="F612" s="264"/>
      <c r="G612" s="264"/>
      <c r="H612" s="264"/>
      <c r="I612" s="264"/>
      <c r="J612" s="264"/>
      <c r="K612" s="264"/>
      <c r="L612" s="264"/>
      <c r="M612" s="264"/>
      <c r="N612" s="264"/>
      <c r="O612" s="264"/>
      <c r="P612" s="264"/>
      <c r="Q612" s="264"/>
      <c r="R612" s="264"/>
      <c r="S612" s="264"/>
      <c r="T612" s="264"/>
      <c r="U612" s="264"/>
      <c r="V612" s="264"/>
      <c r="W612" s="264"/>
      <c r="X612" s="264"/>
      <c r="Y612" s="264"/>
      <c r="Z612" s="264"/>
      <c r="AA612" s="264"/>
      <c r="AB612" s="264"/>
      <c r="AC612" s="264"/>
      <c r="AD612" s="264"/>
      <c r="AE612" s="264"/>
      <c r="AF612" s="264"/>
      <c r="AG612" s="299"/>
    </row>
    <row r="613">
      <c r="A613" s="127"/>
      <c r="B613" s="120"/>
      <c r="C613" s="120"/>
      <c r="D613" s="120"/>
      <c r="E613" s="120"/>
      <c r="F613" s="120"/>
      <c r="G613" s="120"/>
      <c r="H613" s="120"/>
      <c r="I613" s="120"/>
      <c r="J613" s="120"/>
      <c r="K613" s="120"/>
      <c r="L613" s="120"/>
      <c r="M613" s="120"/>
      <c r="N613" s="120"/>
      <c r="O613" s="120"/>
      <c r="P613" s="120"/>
      <c r="Q613" s="120"/>
      <c r="R613" s="120"/>
      <c r="S613" s="120"/>
      <c r="T613" s="120"/>
      <c r="U613" s="120"/>
      <c r="V613" s="120"/>
      <c r="W613" s="120"/>
      <c r="X613" s="120"/>
      <c r="Y613" s="120"/>
      <c r="Z613" s="120"/>
      <c r="AA613" s="120"/>
      <c r="AB613" s="120"/>
      <c r="AC613" s="120"/>
      <c r="AD613" s="120"/>
      <c r="AE613" s="120"/>
      <c r="AF613" s="120"/>
      <c r="AG613" s="118"/>
    </row>
    <row r="614">
      <c r="A614" s="187"/>
      <c r="AG614" s="269"/>
    </row>
    <row r="615">
      <c r="A615" s="123" t="s">
        <v>622</v>
      </c>
      <c r="B615" s="213">
        <f t="shared" ref="B615:AF615" si="157">B511/B12</f>
        <v>79.56211668</v>
      </c>
      <c r="C615" s="213">
        <f t="shared" si="157"/>
        <v>80.69501235</v>
      </c>
      <c r="D615" s="213">
        <f t="shared" si="157"/>
        <v>82.53110019</v>
      </c>
      <c r="E615" s="213">
        <f t="shared" si="157"/>
        <v>80.34885178</v>
      </c>
      <c r="F615" s="213">
        <f t="shared" si="157"/>
        <v>77.54907233</v>
      </c>
      <c r="G615" s="213">
        <f t="shared" si="157"/>
        <v>79.92438708</v>
      </c>
      <c r="H615" s="213">
        <f t="shared" si="157"/>
        <v>79.30281785</v>
      </c>
      <c r="I615" s="213">
        <f t="shared" si="157"/>
        <v>79.12131377</v>
      </c>
      <c r="J615" s="213">
        <f t="shared" si="157"/>
        <v>77.85000896</v>
      </c>
      <c r="K615" s="213">
        <f t="shared" si="157"/>
        <v>76.41370787</v>
      </c>
      <c r="L615" s="213">
        <f t="shared" si="157"/>
        <v>90.10593736</v>
      </c>
      <c r="M615" s="213">
        <f t="shared" si="157"/>
        <v>82.83141791</v>
      </c>
      <c r="N615" s="213">
        <f t="shared" si="157"/>
        <v>80.97097446</v>
      </c>
      <c r="O615" s="213">
        <f t="shared" si="157"/>
        <v>80.71367764</v>
      </c>
      <c r="P615" s="213">
        <f t="shared" si="157"/>
        <v>77.63053242</v>
      </c>
      <c r="Q615" s="213">
        <f t="shared" si="157"/>
        <v>75.79653974</v>
      </c>
      <c r="R615" s="213">
        <f t="shared" si="157"/>
        <v>76.85696522</v>
      </c>
      <c r="S615" s="213">
        <f t="shared" si="157"/>
        <v>75.65519858</v>
      </c>
      <c r="T615" s="213">
        <f t="shared" si="157"/>
        <v>70.82470181</v>
      </c>
      <c r="U615" s="213">
        <f t="shared" si="157"/>
        <v>68.90856811</v>
      </c>
      <c r="V615" s="213">
        <f t="shared" si="157"/>
        <v>6.807922513</v>
      </c>
      <c r="W615" s="213">
        <f t="shared" si="157"/>
        <v>-19.04477743</v>
      </c>
      <c r="X615" s="213">
        <f t="shared" si="157"/>
        <v>-90.1859788</v>
      </c>
      <c r="Y615" s="213">
        <f t="shared" si="157"/>
        <v>-47.43159668</v>
      </c>
      <c r="Z615" s="213">
        <f t="shared" si="157"/>
        <v>6.736834998</v>
      </c>
      <c r="AA615" s="213">
        <f t="shared" si="157"/>
        <v>-97.46003259</v>
      </c>
      <c r="AB615" s="213">
        <f t="shared" si="157"/>
        <v>46.65787832</v>
      </c>
      <c r="AC615" s="213">
        <f t="shared" si="157"/>
        <v>-27.82409489</v>
      </c>
      <c r="AD615" s="213">
        <f t="shared" si="157"/>
        <v>-78.96525478</v>
      </c>
      <c r="AE615" s="213">
        <f t="shared" si="157"/>
        <v>-64.64617032</v>
      </c>
      <c r="AF615" s="213">
        <f t="shared" si="157"/>
        <v>9.341889644</v>
      </c>
      <c r="AG615" s="118"/>
    </row>
    <row r="616">
      <c r="A616" s="123" t="s">
        <v>623</v>
      </c>
      <c r="B616" s="213">
        <f t="shared" ref="B616:AF616" si="158">B607/B12</f>
        <v>63.53563282</v>
      </c>
      <c r="C616" s="213">
        <f t="shared" si="158"/>
        <v>63.06918818</v>
      </c>
      <c r="D616" s="213">
        <f t="shared" si="158"/>
        <v>67.21551664</v>
      </c>
      <c r="E616" s="213">
        <f t="shared" si="158"/>
        <v>61.88118258</v>
      </c>
      <c r="F616" s="213">
        <f t="shared" si="158"/>
        <v>72.69471412</v>
      </c>
      <c r="G616" s="213">
        <f t="shared" si="158"/>
        <v>38.38388102</v>
      </c>
      <c r="H616" s="213">
        <f t="shared" si="158"/>
        <v>68.13989712</v>
      </c>
      <c r="I616" s="213">
        <f t="shared" si="158"/>
        <v>47.93412546</v>
      </c>
      <c r="J616" s="213">
        <f t="shared" si="158"/>
        <v>68.15151306</v>
      </c>
      <c r="K616" s="213">
        <f t="shared" si="158"/>
        <v>65.28395972</v>
      </c>
      <c r="L616" s="213">
        <f t="shared" si="158"/>
        <v>62.23387954</v>
      </c>
      <c r="M616" s="213">
        <f t="shared" si="158"/>
        <v>77.00207412</v>
      </c>
      <c r="N616" s="213">
        <f t="shared" si="158"/>
        <v>71.85131618</v>
      </c>
      <c r="O616" s="213">
        <f t="shared" si="158"/>
        <v>37.60042886</v>
      </c>
      <c r="P616" s="213">
        <f t="shared" si="158"/>
        <v>30.9757065</v>
      </c>
      <c r="Q616" s="213">
        <f t="shared" si="158"/>
        <v>37.44304377</v>
      </c>
      <c r="R616" s="213">
        <f t="shared" si="158"/>
        <v>-27.94758346</v>
      </c>
      <c r="S616" s="213">
        <f t="shared" si="158"/>
        <v>55.97362269</v>
      </c>
      <c r="T616" s="213">
        <f t="shared" si="158"/>
        <v>61.39771232</v>
      </c>
      <c r="U616" s="213">
        <f t="shared" si="158"/>
        <v>6.12110816</v>
      </c>
      <c r="V616" s="213">
        <f t="shared" si="158"/>
        <v>-26.32461861</v>
      </c>
      <c r="W616" s="213">
        <f t="shared" si="158"/>
        <v>-54.44042243</v>
      </c>
      <c r="X616" s="213">
        <f t="shared" si="158"/>
        <v>-129.6129973</v>
      </c>
      <c r="Y616" s="213">
        <f t="shared" si="158"/>
        <v>-144.5092001</v>
      </c>
      <c r="Z616" s="213">
        <f t="shared" si="158"/>
        <v>-2.421515293</v>
      </c>
      <c r="AA616" s="213">
        <f t="shared" si="158"/>
        <v>-111.9655909</v>
      </c>
      <c r="AB616" s="213">
        <f t="shared" si="158"/>
        <v>-21.20012493</v>
      </c>
      <c r="AC616" s="213">
        <f t="shared" si="158"/>
        <v>-105.8607772</v>
      </c>
      <c r="AD616" s="213">
        <f t="shared" si="158"/>
        <v>-132.0339167</v>
      </c>
      <c r="AE616" s="213">
        <f t="shared" si="158"/>
        <v>-104.8013259</v>
      </c>
      <c r="AF616" s="213">
        <f t="shared" si="158"/>
        <v>-13.63501307</v>
      </c>
      <c r="AG616" s="125"/>
    </row>
    <row r="617">
      <c r="A617" s="187"/>
      <c r="AG617" s="269"/>
    </row>
    <row r="618">
      <c r="A618" s="123" t="s">
        <v>624</v>
      </c>
      <c r="B618" s="213">
        <f t="shared" ref="B618:AF618" si="159">B511/B33</f>
        <v>1959.217123</v>
      </c>
      <c r="C618" s="213">
        <f t="shared" si="159"/>
        <v>2400.676617</v>
      </c>
      <c r="D618" s="213">
        <f t="shared" si="159"/>
        <v>2441.016002</v>
      </c>
      <c r="E618" s="213">
        <f t="shared" si="159"/>
        <v>1178.037781</v>
      </c>
      <c r="F618" s="213">
        <f t="shared" si="159"/>
        <v>1163.236085</v>
      </c>
      <c r="G618" s="213">
        <f t="shared" si="159"/>
        <v>1177.457488</v>
      </c>
      <c r="H618" s="213">
        <f t="shared" si="159"/>
        <v>1083.805177</v>
      </c>
      <c r="I618" s="213">
        <f t="shared" si="159"/>
        <v>904.5809903</v>
      </c>
      <c r="J618" s="213">
        <f t="shared" si="159"/>
        <v>978.6858269</v>
      </c>
      <c r="K618" s="213">
        <f t="shared" si="159"/>
        <v>874.2246239</v>
      </c>
      <c r="L618" s="213">
        <f t="shared" si="159"/>
        <v>569.7020556</v>
      </c>
      <c r="M618" s="213">
        <f t="shared" si="159"/>
        <v>725.8102995</v>
      </c>
      <c r="N618" s="213">
        <f t="shared" si="159"/>
        <v>1148.465862</v>
      </c>
      <c r="O618" s="213">
        <f t="shared" si="159"/>
        <v>1119.047259</v>
      </c>
      <c r="P618" s="213">
        <f t="shared" si="159"/>
        <v>1150.343344</v>
      </c>
      <c r="Q618" s="213">
        <f t="shared" si="159"/>
        <v>1305.384851</v>
      </c>
      <c r="R618" s="213">
        <f t="shared" si="159"/>
        <v>789.5306427</v>
      </c>
      <c r="S618" s="213">
        <f t="shared" si="159"/>
        <v>507.8355204</v>
      </c>
      <c r="T618" s="213">
        <f t="shared" si="159"/>
        <v>585.2874664</v>
      </c>
      <c r="U618" s="213">
        <f t="shared" si="159"/>
        <v>424.127384</v>
      </c>
      <c r="V618" s="213">
        <f t="shared" si="159"/>
        <v>26.87803174</v>
      </c>
      <c r="W618" s="213">
        <f t="shared" si="159"/>
        <v>-58.06334581</v>
      </c>
      <c r="X618" s="213">
        <f t="shared" si="159"/>
        <v>-201.546057</v>
      </c>
      <c r="Y618" s="213">
        <f t="shared" si="159"/>
        <v>-119.0264596</v>
      </c>
      <c r="Z618" s="213">
        <f t="shared" si="159"/>
        <v>22.2833773</v>
      </c>
      <c r="AA618" s="213">
        <f t="shared" si="159"/>
        <v>-224.9077675</v>
      </c>
      <c r="AB618" s="213">
        <f t="shared" si="159"/>
        <v>97.09882785</v>
      </c>
      <c r="AC618" s="213">
        <f t="shared" si="159"/>
        <v>-46.69778163</v>
      </c>
      <c r="AD618" s="213">
        <f t="shared" si="159"/>
        <v>-141.3411703</v>
      </c>
      <c r="AE618" s="213">
        <f t="shared" si="159"/>
        <v>-101.6537606</v>
      </c>
      <c r="AF618" s="213">
        <f t="shared" si="159"/>
        <v>15.54429178</v>
      </c>
      <c r="AG618" s="125"/>
    </row>
    <row r="619">
      <c r="A619" s="123" t="s">
        <v>625</v>
      </c>
      <c r="B619" s="213">
        <f t="shared" ref="B619:AF619" si="160">B607/B33</f>
        <v>1564.564958</v>
      </c>
      <c r="C619" s="213">
        <f t="shared" si="160"/>
        <v>1876.308348</v>
      </c>
      <c r="D619" s="213">
        <f t="shared" si="160"/>
        <v>1988.028165</v>
      </c>
      <c r="E619" s="213">
        <f t="shared" si="160"/>
        <v>907.2733384</v>
      </c>
      <c r="F619" s="213">
        <f t="shared" si="160"/>
        <v>1090.420712</v>
      </c>
      <c r="G619" s="213">
        <f t="shared" si="160"/>
        <v>565.4768186</v>
      </c>
      <c r="H619" s="213">
        <f t="shared" si="160"/>
        <v>931.2452606</v>
      </c>
      <c r="I619" s="213">
        <f t="shared" si="160"/>
        <v>548.0229865</v>
      </c>
      <c r="J619" s="213">
        <f t="shared" si="160"/>
        <v>856.7618785</v>
      </c>
      <c r="K619" s="213">
        <f t="shared" si="160"/>
        <v>746.8927595</v>
      </c>
      <c r="L619" s="213">
        <f t="shared" si="160"/>
        <v>393.4787222</v>
      </c>
      <c r="M619" s="213">
        <f t="shared" si="160"/>
        <v>674.7306745</v>
      </c>
      <c r="N619" s="213">
        <f t="shared" si="160"/>
        <v>1019.115607</v>
      </c>
      <c r="O619" s="213">
        <f t="shared" si="160"/>
        <v>521.3076409</v>
      </c>
      <c r="P619" s="213">
        <f t="shared" si="160"/>
        <v>459.0036508</v>
      </c>
      <c r="Q619" s="213">
        <f t="shared" si="160"/>
        <v>644.8524206</v>
      </c>
      <c r="R619" s="213">
        <f t="shared" si="160"/>
        <v>-287.0979028</v>
      </c>
      <c r="S619" s="213">
        <f t="shared" si="160"/>
        <v>375.7229423</v>
      </c>
      <c r="T619" s="213">
        <f t="shared" si="160"/>
        <v>507.3838726</v>
      </c>
      <c r="U619" s="213">
        <f t="shared" si="160"/>
        <v>37.67498966</v>
      </c>
      <c r="V619" s="213">
        <f t="shared" si="160"/>
        <v>-103.9309618</v>
      </c>
      <c r="W619" s="213">
        <f t="shared" si="160"/>
        <v>-165.9768976</v>
      </c>
      <c r="X619" s="213">
        <f t="shared" si="160"/>
        <v>-289.6568722</v>
      </c>
      <c r="Y619" s="213">
        <f t="shared" si="160"/>
        <v>-362.6362945</v>
      </c>
      <c r="Z619" s="213">
        <f t="shared" si="160"/>
        <v>-8.009627507</v>
      </c>
      <c r="AA619" s="213">
        <f t="shared" si="160"/>
        <v>-258.3821329</v>
      </c>
      <c r="AB619" s="213">
        <f t="shared" si="160"/>
        <v>-44.1191789</v>
      </c>
      <c r="AC619" s="213">
        <f t="shared" si="160"/>
        <v>-177.6684372</v>
      </c>
      <c r="AD619" s="213">
        <f t="shared" si="160"/>
        <v>-236.3296157</v>
      </c>
      <c r="AE619" s="213">
        <f t="shared" si="160"/>
        <v>-164.7962878</v>
      </c>
      <c r="AF619" s="213">
        <f t="shared" si="160"/>
        <v>-22.68776764</v>
      </c>
      <c r="AG619" s="269"/>
    </row>
    <row r="620">
      <c r="A620" s="187"/>
      <c r="AG620" s="269"/>
    </row>
    <row r="621">
      <c r="A621" s="187"/>
      <c r="AG621" s="269"/>
    </row>
    <row r="622">
      <c r="A622" s="187"/>
      <c r="AG622" s="269"/>
    </row>
    <row r="623">
      <c r="A623" s="187"/>
      <c r="AG623" s="269"/>
    </row>
    <row r="624">
      <c r="A624" s="301" t="s">
        <v>907</v>
      </c>
      <c r="B624" s="2">
        <v>61.0</v>
      </c>
      <c r="C624" s="2">
        <v>53.0</v>
      </c>
      <c r="D624" s="2">
        <v>49.0</v>
      </c>
      <c r="E624" s="2">
        <v>53.0</v>
      </c>
      <c r="F624" s="2">
        <v>61.0</v>
      </c>
      <c r="G624" s="2">
        <v>35.0</v>
      </c>
      <c r="H624" s="2">
        <v>38.0</v>
      </c>
      <c r="I624" s="2">
        <v>27.0</v>
      </c>
      <c r="J624" s="2">
        <v>28.0</v>
      </c>
      <c r="K624" s="2">
        <v>69.0</v>
      </c>
      <c r="L624" s="2">
        <v>30.0</v>
      </c>
      <c r="M624" s="2">
        <v>40.0</v>
      </c>
      <c r="N624" s="2">
        <v>26.0</v>
      </c>
      <c r="O624" s="2">
        <v>25.0</v>
      </c>
      <c r="P624" s="2">
        <v>16.0</v>
      </c>
      <c r="Q624" s="2">
        <v>26.0</v>
      </c>
      <c r="R624" s="2">
        <v>30.0</v>
      </c>
      <c r="S624" s="2">
        <v>32.0</v>
      </c>
      <c r="T624" s="2">
        <v>36.0</v>
      </c>
      <c r="U624" s="2">
        <v>20.0</v>
      </c>
      <c r="V624" s="2">
        <v>34.0</v>
      </c>
      <c r="W624" s="2">
        <v>33.0</v>
      </c>
      <c r="X624" s="2">
        <v>23.0</v>
      </c>
      <c r="Y624" s="2">
        <v>20.0</v>
      </c>
      <c r="Z624" s="2">
        <v>21.0</v>
      </c>
      <c r="AA624" s="2">
        <v>35.0</v>
      </c>
      <c r="AB624" s="2">
        <v>22.0</v>
      </c>
      <c r="AC624" s="2">
        <v>25.0</v>
      </c>
      <c r="AD624" s="2">
        <v>27.0</v>
      </c>
      <c r="AE624" s="2">
        <v>26.0</v>
      </c>
      <c r="AF624" s="2">
        <v>23.0</v>
      </c>
      <c r="AG624" s="269"/>
    </row>
    <row r="625">
      <c r="A625" s="302"/>
      <c r="B625" s="296"/>
      <c r="C625" s="296"/>
      <c r="D625" s="296"/>
      <c r="E625" s="296"/>
      <c r="F625" s="296"/>
      <c r="G625" s="296"/>
      <c r="H625" s="296"/>
      <c r="I625" s="296"/>
      <c r="J625" s="296"/>
      <c r="K625" s="296"/>
      <c r="L625" s="296"/>
      <c r="M625" s="296"/>
      <c r="N625" s="296"/>
      <c r="O625" s="296"/>
      <c r="P625" s="296"/>
      <c r="Q625" s="296"/>
      <c r="R625" s="296"/>
      <c r="S625" s="296"/>
      <c r="T625" s="296"/>
      <c r="U625" s="296"/>
      <c r="V625" s="296"/>
      <c r="W625" s="296"/>
      <c r="X625" s="296"/>
      <c r="Y625" s="296"/>
      <c r="Z625" s="296"/>
      <c r="AA625" s="296"/>
      <c r="AB625" s="296"/>
      <c r="AC625" s="296"/>
      <c r="AD625" s="296"/>
      <c r="AE625" s="296"/>
      <c r="AF625" s="296"/>
      <c r="AG625" s="118"/>
    </row>
    <row r="626">
      <c r="A626" s="316" t="s">
        <v>626</v>
      </c>
      <c r="B626" s="34">
        <v>108561.25</v>
      </c>
      <c r="C626" s="34">
        <v>124919.33</v>
      </c>
      <c r="D626" s="34">
        <v>125025.58</v>
      </c>
      <c r="E626" s="34">
        <v>72596.76</v>
      </c>
      <c r="F626" s="34">
        <v>72401.25</v>
      </c>
      <c r="G626" s="34">
        <v>63625.75</v>
      </c>
      <c r="H626" s="34">
        <v>63454.57</v>
      </c>
      <c r="I626" s="34">
        <v>57932.18</v>
      </c>
      <c r="J626" s="34">
        <v>58068.55</v>
      </c>
      <c r="K626" s="34">
        <v>46745.77</v>
      </c>
      <c r="L626" s="34">
        <v>41392.15</v>
      </c>
      <c r="M626" s="34">
        <v>49465.78</v>
      </c>
      <c r="N626" s="34">
        <v>55086.2</v>
      </c>
      <c r="O626" s="34">
        <v>63688.39</v>
      </c>
      <c r="P626" s="34">
        <v>52646.09</v>
      </c>
      <c r="Q626" s="34">
        <v>49291.64</v>
      </c>
      <c r="R626" s="34">
        <v>45162.18</v>
      </c>
      <c r="S626" s="34">
        <v>38648.5</v>
      </c>
      <c r="T626" s="34">
        <v>44680.29</v>
      </c>
      <c r="U626" s="34">
        <v>29715.63</v>
      </c>
      <c r="V626" s="34">
        <v>19675.33</v>
      </c>
      <c r="W626" s="34">
        <v>13960.08</v>
      </c>
      <c r="X626" s="34">
        <v>10113.29</v>
      </c>
      <c r="Y626" s="34">
        <v>12068.3</v>
      </c>
      <c r="Z626" s="34">
        <v>17260.91</v>
      </c>
      <c r="AA626" s="34">
        <v>9685.55</v>
      </c>
      <c r="AB626" s="34">
        <v>7769.93</v>
      </c>
      <c r="AC626" s="34">
        <v>6122.94</v>
      </c>
      <c r="AD626" s="34">
        <v>7265.02</v>
      </c>
      <c r="AE626" s="34">
        <v>6054.69</v>
      </c>
      <c r="AF626" s="34">
        <v>6701.35</v>
      </c>
      <c r="AG626" s="317"/>
    </row>
    <row r="627">
      <c r="A627" s="187"/>
      <c r="AG627" s="269"/>
    </row>
    <row r="628">
      <c r="A628" s="187"/>
      <c r="AG628" s="269"/>
    </row>
    <row r="629">
      <c r="A629" s="187"/>
      <c r="AG629" s="269"/>
    </row>
    <row r="630">
      <c r="A630" s="187"/>
      <c r="AG630" s="269"/>
    </row>
    <row r="631">
      <c r="A631" s="187"/>
      <c r="AG631" s="269"/>
    </row>
    <row r="632">
      <c r="A632" s="187"/>
      <c r="AG632" s="269"/>
    </row>
    <row r="633">
      <c r="A633" s="187"/>
      <c r="AG633" s="269"/>
    </row>
    <row r="634">
      <c r="A634" s="187"/>
      <c r="AG634" s="269"/>
    </row>
    <row r="635">
      <c r="A635" s="187"/>
      <c r="AG635" s="269"/>
    </row>
    <row r="636">
      <c r="A636" s="187"/>
      <c r="AG636" s="269"/>
    </row>
    <row r="637">
      <c r="A637" s="187"/>
      <c r="AG637" s="269"/>
    </row>
    <row r="638">
      <c r="A638" s="187"/>
      <c r="AG638" s="269"/>
    </row>
    <row r="639">
      <c r="A639" s="187"/>
      <c r="AG639" s="269"/>
    </row>
    <row r="640">
      <c r="A640" s="187"/>
      <c r="AG640" s="269"/>
    </row>
    <row r="641">
      <c r="A641" s="187"/>
      <c r="AG641" s="269"/>
    </row>
    <row r="642">
      <c r="A642" s="187"/>
      <c r="AG642" s="269"/>
    </row>
    <row r="643">
      <c r="A643" s="187"/>
      <c r="AG643" s="269"/>
    </row>
    <row r="644">
      <c r="A644" s="187"/>
      <c r="AG644" s="269"/>
    </row>
    <row r="645">
      <c r="A645" s="187"/>
      <c r="AG645" s="269"/>
    </row>
    <row r="646">
      <c r="A646" s="187"/>
      <c r="AG646" s="269"/>
    </row>
    <row r="647">
      <c r="A647" s="187"/>
      <c r="AG647" s="269"/>
    </row>
    <row r="648">
      <c r="A648" s="187"/>
      <c r="AG648" s="269"/>
    </row>
    <row r="649">
      <c r="A649" s="187"/>
      <c r="AG649" s="269"/>
    </row>
    <row r="650">
      <c r="A650" s="187"/>
      <c r="AG650" s="269"/>
    </row>
    <row r="651">
      <c r="A651" s="187"/>
      <c r="AG651" s="269"/>
    </row>
    <row r="652">
      <c r="A652" s="187"/>
      <c r="AG652" s="269"/>
    </row>
    <row r="653">
      <c r="A653" s="187"/>
      <c r="AG653" s="269"/>
    </row>
    <row r="654">
      <c r="A654" s="187"/>
      <c r="AG654" s="269"/>
    </row>
    <row r="655">
      <c r="A655" s="187"/>
      <c r="AG655" s="269"/>
    </row>
    <row r="656">
      <c r="A656" s="187"/>
      <c r="AG656" s="269"/>
    </row>
    <row r="657">
      <c r="A657" s="187"/>
      <c r="AG657" s="269"/>
    </row>
    <row r="658">
      <c r="A658" s="187"/>
      <c r="AG658" s="269"/>
    </row>
    <row r="659">
      <c r="A659" s="187"/>
      <c r="AG659" s="269"/>
    </row>
    <row r="660">
      <c r="A660" s="187"/>
      <c r="AG660" s="269"/>
    </row>
    <row r="661">
      <c r="A661" s="187"/>
      <c r="AG661" s="269"/>
    </row>
    <row r="662">
      <c r="A662" s="187"/>
      <c r="AG662" s="269"/>
    </row>
    <row r="663">
      <c r="A663" s="187"/>
      <c r="AG663" s="269"/>
    </row>
    <row r="664">
      <c r="A664" s="187"/>
      <c r="AG664" s="269"/>
    </row>
    <row r="665">
      <c r="A665" s="187"/>
      <c r="AG665" s="269"/>
    </row>
    <row r="666">
      <c r="A666" s="187"/>
      <c r="AG666" s="269"/>
    </row>
    <row r="667">
      <c r="A667" s="187"/>
      <c r="AG667" s="269"/>
    </row>
    <row r="668">
      <c r="A668" s="187"/>
      <c r="AG668" s="269"/>
    </row>
    <row r="669">
      <c r="A669" s="187"/>
      <c r="AG669" s="269"/>
    </row>
    <row r="670">
      <c r="A670" s="187"/>
      <c r="AG670" s="269"/>
    </row>
    <row r="671">
      <c r="A671" s="187"/>
      <c r="AG671" s="269"/>
    </row>
    <row r="672">
      <c r="A672" s="187"/>
      <c r="AG672" s="269"/>
    </row>
    <row r="673">
      <c r="A673" s="187"/>
      <c r="AG673" s="269"/>
    </row>
    <row r="674">
      <c r="A674" s="187"/>
      <c r="AG674" s="269"/>
    </row>
    <row r="675">
      <c r="A675" s="187"/>
      <c r="AG675" s="269"/>
    </row>
    <row r="676">
      <c r="A676" s="187"/>
      <c r="AG676" s="269"/>
    </row>
    <row r="677">
      <c r="A677" s="187"/>
      <c r="AG677" s="269"/>
    </row>
    <row r="678">
      <c r="A678" s="187"/>
      <c r="AG678" s="269"/>
    </row>
    <row r="679">
      <c r="A679" s="187"/>
      <c r="AG679" s="269"/>
    </row>
    <row r="680">
      <c r="A680" s="187"/>
      <c r="AG680" s="269"/>
    </row>
    <row r="681">
      <c r="A681" s="187"/>
      <c r="AG681" s="269"/>
    </row>
    <row r="682">
      <c r="A682" s="187"/>
      <c r="AG682" s="269"/>
    </row>
    <row r="683">
      <c r="A683" s="187"/>
      <c r="AG683" s="269"/>
    </row>
    <row r="684">
      <c r="A684" s="187"/>
      <c r="AG684" s="269"/>
    </row>
    <row r="685">
      <c r="A685" s="187"/>
      <c r="AG685" s="269"/>
    </row>
    <row r="686">
      <c r="A686" s="187"/>
      <c r="AG686" s="269"/>
    </row>
    <row r="687">
      <c r="A687" s="187"/>
      <c r="AG687" s="269"/>
    </row>
    <row r="688">
      <c r="A688" s="187"/>
      <c r="AG688" s="269"/>
    </row>
    <row r="689">
      <c r="A689" s="187"/>
      <c r="AG689" s="269"/>
    </row>
    <row r="690">
      <c r="A690" s="187"/>
      <c r="AG690" s="269"/>
    </row>
    <row r="691">
      <c r="A691" s="187"/>
      <c r="AG691" s="269"/>
    </row>
    <row r="692">
      <c r="A692" s="187"/>
      <c r="AG692" s="269"/>
    </row>
    <row r="693">
      <c r="A693" s="187"/>
      <c r="AG693" s="269"/>
    </row>
    <row r="694">
      <c r="A694" s="187"/>
      <c r="AG694" s="269"/>
    </row>
    <row r="695">
      <c r="A695" s="187"/>
      <c r="AG695" s="269"/>
    </row>
    <row r="696">
      <c r="A696" s="187"/>
      <c r="AG696" s="269"/>
    </row>
    <row r="697">
      <c r="A697" s="187"/>
      <c r="AG697" s="269"/>
    </row>
    <row r="698">
      <c r="A698" s="187"/>
      <c r="AG698" s="269"/>
    </row>
    <row r="699">
      <c r="A699" s="187"/>
      <c r="AG699" s="269"/>
    </row>
    <row r="700">
      <c r="A700" s="187"/>
      <c r="AG700" s="269"/>
    </row>
    <row r="701">
      <c r="A701" s="187"/>
      <c r="AG701" s="269"/>
    </row>
    <row r="702">
      <c r="A702" s="187"/>
      <c r="AG702" s="269"/>
    </row>
    <row r="703">
      <c r="A703" s="187"/>
      <c r="AG703" s="269"/>
    </row>
    <row r="704">
      <c r="A704" s="187"/>
      <c r="AG704" s="269"/>
    </row>
    <row r="705">
      <c r="A705" s="187"/>
      <c r="AG705" s="269"/>
    </row>
    <row r="706">
      <c r="A706" s="187"/>
      <c r="AG706" s="269"/>
    </row>
    <row r="707">
      <c r="A707" s="187"/>
      <c r="AG707" s="269"/>
    </row>
    <row r="708">
      <c r="A708" s="187"/>
      <c r="AG708" s="269"/>
    </row>
    <row r="709">
      <c r="A709" s="187"/>
      <c r="AG709" s="269"/>
    </row>
    <row r="710">
      <c r="A710" s="187"/>
      <c r="AG710" s="269"/>
    </row>
    <row r="711">
      <c r="A711" s="187"/>
      <c r="AG711" s="269"/>
    </row>
    <row r="712">
      <c r="A712" s="187"/>
      <c r="AG712" s="269"/>
    </row>
    <row r="713">
      <c r="A713" s="187"/>
      <c r="AG713" s="269"/>
    </row>
    <row r="714">
      <c r="A714" s="187"/>
      <c r="AG714" s="269"/>
    </row>
    <row r="715">
      <c r="A715" s="187"/>
      <c r="AG715" s="269"/>
    </row>
    <row r="716">
      <c r="A716" s="187"/>
      <c r="AG716" s="269"/>
    </row>
    <row r="717">
      <c r="A717" s="187"/>
      <c r="AG717" s="269"/>
    </row>
    <row r="718">
      <c r="A718" s="187"/>
      <c r="AG718" s="269"/>
    </row>
    <row r="719">
      <c r="A719" s="187"/>
      <c r="AG719" s="269"/>
    </row>
    <row r="720">
      <c r="A720" s="187"/>
      <c r="AG720" s="269"/>
    </row>
    <row r="721">
      <c r="A721" s="187"/>
      <c r="AG721" s="269"/>
    </row>
    <row r="722">
      <c r="A722" s="187"/>
      <c r="AG722" s="269"/>
    </row>
    <row r="723">
      <c r="A723" s="187"/>
      <c r="AG723" s="269"/>
    </row>
    <row r="724">
      <c r="A724" s="187"/>
      <c r="AG724" s="269"/>
    </row>
    <row r="725">
      <c r="A725" s="187"/>
      <c r="AG725" s="269"/>
    </row>
    <row r="726">
      <c r="A726" s="187"/>
      <c r="AG726" s="269"/>
    </row>
    <row r="727">
      <c r="A727" s="187"/>
      <c r="AG727" s="269"/>
    </row>
    <row r="728">
      <c r="A728" s="187"/>
      <c r="AG728" s="269"/>
    </row>
    <row r="729">
      <c r="A729" s="187"/>
      <c r="AG729" s="269"/>
    </row>
    <row r="730">
      <c r="A730" s="187"/>
      <c r="AG730" s="269"/>
    </row>
    <row r="731">
      <c r="A731" s="187"/>
      <c r="AG731" s="269"/>
    </row>
    <row r="732">
      <c r="A732" s="187"/>
      <c r="AG732" s="269"/>
    </row>
    <row r="733">
      <c r="A733" s="187"/>
      <c r="AG733" s="269"/>
    </row>
    <row r="734">
      <c r="A734" s="187"/>
      <c r="AG734" s="269"/>
    </row>
    <row r="735">
      <c r="A735" s="187"/>
      <c r="AG735" s="269"/>
    </row>
    <row r="736">
      <c r="A736" s="187"/>
      <c r="AG736" s="269"/>
    </row>
    <row r="737">
      <c r="A737" s="187"/>
      <c r="AG737" s="269"/>
    </row>
    <row r="738">
      <c r="A738" s="187"/>
      <c r="AG738" s="269"/>
    </row>
    <row r="739">
      <c r="A739" s="187"/>
      <c r="AG739" s="269"/>
    </row>
    <row r="740">
      <c r="A740" s="187"/>
      <c r="AG740" s="269"/>
    </row>
    <row r="741">
      <c r="A741" s="187"/>
      <c r="AG741" s="269"/>
    </row>
    <row r="742">
      <c r="A742" s="187"/>
      <c r="AG742" s="269"/>
    </row>
    <row r="743">
      <c r="A743" s="187"/>
      <c r="AG743" s="269"/>
    </row>
    <row r="744">
      <c r="A744" s="187"/>
      <c r="AG744" s="269"/>
    </row>
    <row r="745">
      <c r="A745" s="187"/>
      <c r="AG745" s="269"/>
    </row>
    <row r="746">
      <c r="A746" s="187"/>
      <c r="AG746" s="269"/>
    </row>
    <row r="747">
      <c r="A747" s="187"/>
      <c r="AG747" s="269"/>
    </row>
    <row r="748">
      <c r="A748" s="187"/>
      <c r="AG748" s="269"/>
    </row>
    <row r="749">
      <c r="A749" s="187"/>
      <c r="AG749" s="269"/>
    </row>
    <row r="750">
      <c r="A750" s="187"/>
      <c r="AG750" s="269"/>
    </row>
    <row r="751">
      <c r="A751" s="187"/>
      <c r="AG751" s="269"/>
    </row>
    <row r="752">
      <c r="A752" s="187"/>
      <c r="AG752" s="269"/>
    </row>
    <row r="753">
      <c r="A753" s="187"/>
      <c r="AG753" s="269"/>
    </row>
    <row r="754">
      <c r="A754" s="187"/>
      <c r="AG754" s="269"/>
    </row>
    <row r="755">
      <c r="A755" s="187"/>
      <c r="AG755" s="269"/>
    </row>
    <row r="756">
      <c r="A756" s="187"/>
      <c r="AG756" s="269"/>
    </row>
    <row r="757">
      <c r="A757" s="187"/>
      <c r="AG757" s="269"/>
    </row>
    <row r="758">
      <c r="A758" s="187"/>
      <c r="AG758" s="269"/>
    </row>
    <row r="759">
      <c r="A759" s="187"/>
      <c r="AG759" s="269"/>
    </row>
    <row r="760">
      <c r="A760" s="187"/>
      <c r="AG760" s="269"/>
    </row>
    <row r="761">
      <c r="A761" s="187"/>
      <c r="AG761" s="269"/>
    </row>
    <row r="762">
      <c r="A762" s="187"/>
      <c r="AG762" s="269"/>
    </row>
    <row r="763">
      <c r="A763" s="187"/>
      <c r="AG763" s="269"/>
    </row>
    <row r="764">
      <c r="A764" s="187"/>
      <c r="AG764" s="269"/>
    </row>
    <row r="765">
      <c r="A765" s="187"/>
      <c r="AG765" s="269"/>
    </row>
    <row r="766">
      <c r="A766" s="187"/>
      <c r="AG766" s="269"/>
    </row>
    <row r="767">
      <c r="A767" s="187"/>
      <c r="AG767" s="269"/>
    </row>
    <row r="768">
      <c r="A768" s="187"/>
      <c r="AG768" s="269"/>
    </row>
    <row r="769">
      <c r="A769" s="187"/>
      <c r="AG769" s="269"/>
    </row>
    <row r="770">
      <c r="A770" s="187"/>
      <c r="AG770" s="269"/>
    </row>
    <row r="771">
      <c r="A771" s="187"/>
      <c r="AG771" s="269"/>
    </row>
    <row r="772">
      <c r="A772" s="187"/>
      <c r="AG772" s="269"/>
    </row>
    <row r="773">
      <c r="A773" s="187"/>
      <c r="AG773" s="269"/>
    </row>
    <row r="774">
      <c r="A774" s="187"/>
      <c r="AG774" s="269"/>
    </row>
    <row r="775">
      <c r="A775" s="187"/>
      <c r="AG775" s="269"/>
    </row>
    <row r="776">
      <c r="A776" s="187"/>
      <c r="AG776" s="269"/>
    </row>
    <row r="777">
      <c r="A777" s="187"/>
      <c r="AG777" s="269"/>
    </row>
    <row r="778">
      <c r="A778" s="187"/>
      <c r="AG778" s="269"/>
    </row>
    <row r="779">
      <c r="A779" s="187"/>
      <c r="AG779" s="269"/>
    </row>
    <row r="780">
      <c r="A780" s="187"/>
      <c r="AG780" s="269"/>
    </row>
    <row r="781">
      <c r="A781" s="187"/>
      <c r="AG781" s="269"/>
    </row>
    <row r="782">
      <c r="A782" s="187"/>
      <c r="AG782" s="269"/>
    </row>
    <row r="783">
      <c r="A783" s="187"/>
      <c r="AG783" s="269"/>
    </row>
    <row r="784">
      <c r="A784" s="187"/>
      <c r="AG784" s="269"/>
    </row>
    <row r="785">
      <c r="A785" s="187"/>
      <c r="AG785" s="269"/>
    </row>
    <row r="786">
      <c r="A786" s="187"/>
      <c r="AG786" s="269"/>
    </row>
    <row r="787">
      <c r="A787" s="187"/>
      <c r="AG787" s="269"/>
    </row>
    <row r="788">
      <c r="A788" s="187"/>
      <c r="AG788" s="269"/>
    </row>
    <row r="789">
      <c r="A789" s="187"/>
      <c r="AG789" s="269"/>
    </row>
    <row r="790">
      <c r="A790" s="187"/>
      <c r="AG790" s="269"/>
    </row>
    <row r="791">
      <c r="A791" s="187"/>
      <c r="AG791" s="269"/>
    </row>
    <row r="792">
      <c r="A792" s="187"/>
      <c r="AG792" s="269"/>
    </row>
    <row r="793">
      <c r="A793" s="187"/>
      <c r="AG793" s="269"/>
    </row>
    <row r="794">
      <c r="A794" s="187"/>
      <c r="AG794" s="269"/>
    </row>
    <row r="795">
      <c r="A795" s="187"/>
      <c r="AG795" s="269"/>
    </row>
    <row r="796">
      <c r="A796" s="187"/>
      <c r="AG796" s="269"/>
    </row>
    <row r="797">
      <c r="A797" s="187"/>
      <c r="AG797" s="269"/>
    </row>
    <row r="798">
      <c r="A798" s="187"/>
      <c r="AG798" s="269"/>
    </row>
    <row r="799">
      <c r="A799" s="187"/>
      <c r="AG799" s="269"/>
    </row>
    <row r="800">
      <c r="A800" s="187"/>
      <c r="AG800" s="269"/>
    </row>
    <row r="801">
      <c r="A801" s="187"/>
      <c r="AG801" s="269"/>
    </row>
    <row r="802">
      <c r="A802" s="187"/>
      <c r="AG802" s="269"/>
    </row>
    <row r="803">
      <c r="A803" s="187"/>
      <c r="AG803" s="269"/>
    </row>
    <row r="804">
      <c r="A804" s="187"/>
      <c r="AG804" s="269"/>
    </row>
    <row r="805">
      <c r="A805" s="187"/>
      <c r="AG805" s="269"/>
    </row>
    <row r="806">
      <c r="A806" s="187"/>
      <c r="AG806" s="269"/>
    </row>
    <row r="807">
      <c r="A807" s="187"/>
      <c r="AG807" s="269"/>
    </row>
    <row r="808">
      <c r="A808" s="187"/>
      <c r="AG808" s="269"/>
    </row>
    <row r="809">
      <c r="A809" s="187"/>
      <c r="AG809" s="269"/>
    </row>
    <row r="810">
      <c r="A810" s="187"/>
      <c r="AG810" s="269"/>
    </row>
    <row r="811">
      <c r="A811" s="187"/>
      <c r="AG811" s="269"/>
    </row>
    <row r="812">
      <c r="A812" s="187"/>
      <c r="AG812" s="269"/>
    </row>
    <row r="813">
      <c r="A813" s="187"/>
      <c r="AG813" s="269"/>
    </row>
    <row r="814">
      <c r="A814" s="187"/>
      <c r="AG814" s="269"/>
    </row>
    <row r="815">
      <c r="A815" s="187"/>
      <c r="AG815" s="269"/>
    </row>
    <row r="816">
      <c r="A816" s="187"/>
      <c r="AG816" s="269"/>
    </row>
    <row r="817">
      <c r="A817" s="187"/>
      <c r="AG817" s="269"/>
    </row>
    <row r="818">
      <c r="A818" s="187"/>
      <c r="AG818" s="269"/>
    </row>
    <row r="819">
      <c r="A819" s="187"/>
      <c r="AG819" s="269"/>
    </row>
    <row r="820">
      <c r="A820" s="187"/>
      <c r="AG820" s="269"/>
    </row>
    <row r="821">
      <c r="A821" s="187"/>
      <c r="AG821" s="269"/>
    </row>
    <row r="822">
      <c r="A822" s="187"/>
      <c r="AG822" s="269"/>
    </row>
    <row r="823">
      <c r="A823" s="187"/>
      <c r="AG823" s="269"/>
    </row>
    <row r="824">
      <c r="A824" s="187"/>
      <c r="AG824" s="269"/>
    </row>
    <row r="825">
      <c r="A825" s="187"/>
      <c r="AG825" s="269"/>
    </row>
    <row r="826">
      <c r="A826" s="187"/>
      <c r="AG826" s="269"/>
    </row>
    <row r="827">
      <c r="A827" s="187"/>
      <c r="AG827" s="269"/>
    </row>
    <row r="828">
      <c r="A828" s="187"/>
      <c r="AG828" s="269"/>
    </row>
    <row r="829">
      <c r="A829" s="187"/>
      <c r="AG829" s="269"/>
    </row>
    <row r="830">
      <c r="A830" s="187"/>
      <c r="AG830" s="269"/>
    </row>
    <row r="831">
      <c r="A831" s="187"/>
      <c r="AG831" s="269"/>
    </row>
    <row r="832">
      <c r="A832" s="187"/>
      <c r="AG832" s="269"/>
    </row>
    <row r="833">
      <c r="A833" s="187"/>
      <c r="AG833" s="269"/>
    </row>
    <row r="834">
      <c r="A834" s="187"/>
      <c r="AG834" s="269"/>
    </row>
    <row r="835">
      <c r="A835" s="187"/>
      <c r="AG835" s="269"/>
    </row>
    <row r="836">
      <c r="A836" s="187"/>
      <c r="AG836" s="269"/>
    </row>
    <row r="837">
      <c r="A837" s="187"/>
      <c r="AG837" s="269"/>
    </row>
    <row r="838">
      <c r="A838" s="187"/>
      <c r="AG838" s="269"/>
    </row>
    <row r="839">
      <c r="A839" s="187"/>
      <c r="AG839" s="269"/>
    </row>
    <row r="840">
      <c r="A840" s="187"/>
      <c r="AG840" s="269"/>
    </row>
    <row r="841">
      <c r="A841" s="187"/>
      <c r="AG841" s="269"/>
    </row>
    <row r="842">
      <c r="A842" s="187"/>
      <c r="AG842" s="269"/>
    </row>
    <row r="843">
      <c r="A843" s="187"/>
      <c r="AG843" s="269"/>
    </row>
    <row r="844">
      <c r="A844" s="187"/>
      <c r="AG844" s="269"/>
    </row>
    <row r="845">
      <c r="A845" s="187"/>
      <c r="AG845" s="269"/>
    </row>
    <row r="846">
      <c r="A846" s="187"/>
      <c r="AG846" s="269"/>
    </row>
    <row r="847">
      <c r="A847" s="187"/>
      <c r="AG847" s="269"/>
    </row>
    <row r="848">
      <c r="A848" s="187"/>
      <c r="AG848" s="269"/>
    </row>
    <row r="849">
      <c r="A849" s="187"/>
      <c r="AG849" s="269"/>
    </row>
    <row r="850">
      <c r="A850" s="187"/>
      <c r="AG850" s="269"/>
    </row>
    <row r="851">
      <c r="A851" s="187"/>
      <c r="AG851" s="269"/>
    </row>
    <row r="852">
      <c r="A852" s="187"/>
      <c r="AG852" s="269"/>
    </row>
    <row r="853">
      <c r="A853" s="187"/>
      <c r="AG853" s="269"/>
    </row>
    <row r="854">
      <c r="A854" s="187"/>
      <c r="AG854" s="269"/>
    </row>
    <row r="855">
      <c r="A855" s="187"/>
      <c r="AG855" s="269"/>
    </row>
    <row r="856">
      <c r="A856" s="187"/>
      <c r="AG856" s="269"/>
    </row>
    <row r="857">
      <c r="A857" s="187"/>
      <c r="AG857" s="269"/>
    </row>
    <row r="858">
      <c r="A858" s="187"/>
      <c r="AG858" s="269"/>
    </row>
    <row r="859">
      <c r="A859" s="187"/>
      <c r="AG859" s="269"/>
    </row>
    <row r="860">
      <c r="A860" s="187"/>
      <c r="AG860" s="269"/>
    </row>
    <row r="861">
      <c r="A861" s="187"/>
      <c r="AG861" s="269"/>
    </row>
    <row r="862">
      <c r="A862" s="187"/>
      <c r="AG862" s="269"/>
    </row>
    <row r="863">
      <c r="A863" s="187"/>
      <c r="AG863" s="269"/>
    </row>
    <row r="864">
      <c r="A864" s="187"/>
      <c r="AG864" s="269"/>
    </row>
    <row r="865">
      <c r="A865" s="187"/>
      <c r="AG865" s="269"/>
    </row>
    <row r="866">
      <c r="A866" s="187"/>
      <c r="AG866" s="269"/>
    </row>
    <row r="867">
      <c r="A867" s="187"/>
      <c r="AG867" s="269"/>
    </row>
    <row r="868">
      <c r="A868" s="187"/>
      <c r="AG868" s="269"/>
    </row>
    <row r="869">
      <c r="A869" s="187"/>
      <c r="AG869" s="269"/>
    </row>
    <row r="870">
      <c r="A870" s="187"/>
      <c r="AG870" s="269"/>
    </row>
    <row r="871">
      <c r="A871" s="187"/>
      <c r="AG871" s="269"/>
    </row>
    <row r="872">
      <c r="A872" s="187"/>
      <c r="AG872" s="269"/>
    </row>
    <row r="873">
      <c r="A873" s="187"/>
      <c r="AG873" s="269"/>
    </row>
    <row r="874">
      <c r="A874" s="187"/>
      <c r="AG874" s="269"/>
    </row>
    <row r="875">
      <c r="A875" s="187"/>
      <c r="AG875" s="269"/>
    </row>
    <row r="876">
      <c r="A876" s="187"/>
      <c r="AG876" s="269"/>
    </row>
    <row r="877">
      <c r="A877" s="187"/>
      <c r="AG877" s="269"/>
    </row>
    <row r="878">
      <c r="A878" s="187"/>
      <c r="AG878" s="269"/>
    </row>
    <row r="879">
      <c r="A879" s="187"/>
      <c r="AG879" s="269"/>
    </row>
    <row r="880">
      <c r="A880" s="187"/>
      <c r="AG880" s="269"/>
    </row>
    <row r="881">
      <c r="A881" s="187"/>
      <c r="AG881" s="269"/>
    </row>
    <row r="882">
      <c r="A882" s="187"/>
      <c r="AG882" s="269"/>
    </row>
    <row r="883">
      <c r="A883" s="187"/>
      <c r="AG883" s="269"/>
    </row>
    <row r="884">
      <c r="A884" s="187"/>
      <c r="AG884" s="269"/>
    </row>
    <row r="885">
      <c r="A885" s="187"/>
      <c r="AG885" s="269"/>
    </row>
    <row r="886">
      <c r="A886" s="187"/>
      <c r="AG886" s="269"/>
    </row>
    <row r="887">
      <c r="A887" s="187"/>
      <c r="AG887" s="269"/>
    </row>
    <row r="888">
      <c r="A888" s="187"/>
      <c r="AG888" s="269"/>
    </row>
    <row r="889">
      <c r="A889" s="187"/>
      <c r="AG889" s="269"/>
    </row>
    <row r="890">
      <c r="A890" s="187"/>
      <c r="AG890" s="269"/>
    </row>
    <row r="891">
      <c r="A891" s="187"/>
      <c r="AG891" s="269"/>
    </row>
    <row r="892">
      <c r="A892" s="187"/>
      <c r="AG892" s="269"/>
    </row>
    <row r="893">
      <c r="A893" s="187"/>
      <c r="AG893" s="269"/>
    </row>
    <row r="894">
      <c r="A894" s="187"/>
      <c r="AG894" s="269"/>
    </row>
    <row r="895">
      <c r="A895" s="187"/>
      <c r="AG895" s="269"/>
    </row>
    <row r="896">
      <c r="A896" s="187"/>
      <c r="AG896" s="269"/>
    </row>
    <row r="897">
      <c r="A897" s="187"/>
      <c r="AG897" s="269"/>
    </row>
    <row r="898">
      <c r="A898" s="187"/>
      <c r="AG898" s="269"/>
    </row>
    <row r="899">
      <c r="A899" s="187"/>
      <c r="AG899" s="269"/>
    </row>
    <row r="900">
      <c r="A900" s="187"/>
      <c r="AG900" s="269"/>
    </row>
    <row r="901">
      <c r="A901" s="187"/>
      <c r="AG901" s="269"/>
    </row>
    <row r="902">
      <c r="A902" s="187"/>
      <c r="AG902" s="269"/>
    </row>
    <row r="903">
      <c r="A903" s="187"/>
      <c r="AG903" s="269"/>
    </row>
    <row r="904">
      <c r="A904" s="187"/>
      <c r="AG904" s="269"/>
    </row>
    <row r="905">
      <c r="A905" s="187"/>
      <c r="AG905" s="269"/>
    </row>
    <row r="906">
      <c r="A906" s="187"/>
      <c r="AG906" s="269"/>
    </row>
    <row r="907">
      <c r="A907" s="187"/>
      <c r="AG907" s="269"/>
    </row>
    <row r="908">
      <c r="A908" s="187"/>
      <c r="AG908" s="269"/>
    </row>
    <row r="909">
      <c r="A909" s="187"/>
      <c r="AG909" s="269"/>
    </row>
    <row r="910">
      <c r="A910" s="187"/>
      <c r="AG910" s="269"/>
    </row>
    <row r="911">
      <c r="A911" s="187"/>
      <c r="AG911" s="269"/>
    </row>
    <row r="912">
      <c r="A912" s="187"/>
      <c r="AG912" s="269"/>
    </row>
    <row r="913">
      <c r="A913" s="187"/>
      <c r="AG913" s="269"/>
    </row>
    <row r="914">
      <c r="A914" s="187"/>
      <c r="AG914" s="269"/>
    </row>
    <row r="915">
      <c r="A915" s="187"/>
      <c r="AG915" s="269"/>
    </row>
    <row r="916">
      <c r="A916" s="187"/>
      <c r="AG916" s="269"/>
    </row>
    <row r="917">
      <c r="A917" s="187"/>
      <c r="AG917" s="269"/>
    </row>
    <row r="918">
      <c r="A918" s="187"/>
      <c r="AG918" s="269"/>
    </row>
    <row r="919">
      <c r="A919" s="187"/>
      <c r="AG919" s="269"/>
    </row>
    <row r="920">
      <c r="A920" s="187"/>
      <c r="AG920" s="269"/>
    </row>
    <row r="921">
      <c r="A921" s="187"/>
      <c r="AG921" s="269"/>
    </row>
    <row r="922">
      <c r="A922" s="187"/>
      <c r="AG922" s="269"/>
    </row>
    <row r="923">
      <c r="A923" s="187"/>
      <c r="AG923" s="269"/>
    </row>
    <row r="924">
      <c r="A924" s="187"/>
      <c r="AG924" s="269"/>
    </row>
    <row r="925">
      <c r="A925" s="187"/>
      <c r="AG925" s="269"/>
    </row>
    <row r="926">
      <c r="A926" s="187"/>
      <c r="AG926" s="269"/>
    </row>
    <row r="927">
      <c r="A927" s="187"/>
      <c r="AG927" s="269"/>
    </row>
    <row r="928">
      <c r="A928" s="187"/>
      <c r="AG928" s="269"/>
    </row>
    <row r="929">
      <c r="A929" s="187"/>
      <c r="AG929" s="269"/>
    </row>
    <row r="930">
      <c r="A930" s="187"/>
      <c r="AG930" s="269"/>
    </row>
    <row r="931">
      <c r="A931" s="187"/>
      <c r="AG931" s="269"/>
    </row>
    <row r="932">
      <c r="A932" s="187"/>
      <c r="AG932" s="269"/>
    </row>
    <row r="933">
      <c r="A933" s="187"/>
      <c r="AG933" s="269"/>
    </row>
    <row r="934">
      <c r="A934" s="187"/>
      <c r="AG934" s="269"/>
    </row>
    <row r="935">
      <c r="A935" s="187"/>
      <c r="AG935" s="269"/>
    </row>
    <row r="936">
      <c r="A936" s="187"/>
      <c r="AG936" s="269"/>
    </row>
    <row r="937">
      <c r="A937" s="187"/>
      <c r="AG937" s="269"/>
    </row>
    <row r="938">
      <c r="A938" s="187"/>
      <c r="AG938" s="269"/>
    </row>
    <row r="939">
      <c r="A939" s="187"/>
      <c r="AG939" s="269"/>
    </row>
    <row r="940">
      <c r="A940" s="187"/>
      <c r="AG940" s="269"/>
    </row>
    <row r="941">
      <c r="A941" s="187"/>
      <c r="AG941" s="269"/>
    </row>
    <row r="942">
      <c r="A942" s="187"/>
      <c r="AG942" s="269"/>
    </row>
    <row r="943">
      <c r="A943" s="187"/>
      <c r="AG943" s="269"/>
    </row>
    <row r="944">
      <c r="A944" s="187"/>
      <c r="AG944" s="269"/>
    </row>
    <row r="945">
      <c r="A945" s="187"/>
      <c r="AG945" s="269"/>
    </row>
    <row r="946">
      <c r="A946" s="187"/>
      <c r="AG946" s="269"/>
    </row>
    <row r="947">
      <c r="A947" s="187"/>
      <c r="AG947" s="269"/>
    </row>
    <row r="948">
      <c r="A948" s="187"/>
      <c r="AG948" s="269"/>
    </row>
    <row r="949">
      <c r="A949" s="187"/>
      <c r="AG949" s="269"/>
    </row>
    <row r="950">
      <c r="A950" s="187"/>
      <c r="AG950" s="269"/>
    </row>
    <row r="951">
      <c r="A951" s="187"/>
      <c r="AG951" s="269"/>
    </row>
    <row r="952">
      <c r="A952" s="187"/>
      <c r="AG952" s="269"/>
    </row>
    <row r="953">
      <c r="A953" s="187"/>
      <c r="AG953" s="269"/>
    </row>
    <row r="954">
      <c r="A954" s="187"/>
      <c r="AG954" s="269"/>
    </row>
    <row r="955">
      <c r="A955" s="187"/>
      <c r="AG955" s="269"/>
    </row>
    <row r="956">
      <c r="A956" s="187"/>
      <c r="AG956" s="269"/>
    </row>
    <row r="957">
      <c r="A957" s="187"/>
      <c r="AG957" s="269"/>
    </row>
    <row r="958">
      <c r="A958" s="187"/>
      <c r="AG958" s="269"/>
    </row>
    <row r="959">
      <c r="A959" s="187"/>
      <c r="AG959" s="269"/>
    </row>
    <row r="960">
      <c r="A960" s="187"/>
      <c r="AG960" s="269"/>
    </row>
    <row r="961">
      <c r="A961" s="187"/>
      <c r="AG961" s="269"/>
    </row>
    <row r="962">
      <c r="A962" s="187"/>
      <c r="AG962" s="269"/>
    </row>
    <row r="963">
      <c r="A963" s="187"/>
      <c r="AG963" s="269"/>
    </row>
    <row r="964">
      <c r="A964" s="187"/>
      <c r="AG964" s="269"/>
    </row>
    <row r="965">
      <c r="A965" s="187"/>
      <c r="AG965" s="269"/>
    </row>
    <row r="966">
      <c r="A966" s="187"/>
      <c r="AG966" s="269"/>
    </row>
    <row r="967">
      <c r="A967" s="187"/>
      <c r="AG967" s="269"/>
    </row>
    <row r="968">
      <c r="A968" s="187"/>
      <c r="AG968" s="269"/>
    </row>
    <row r="969">
      <c r="A969" s="187"/>
      <c r="AG969" s="269"/>
    </row>
    <row r="970">
      <c r="A970" s="187"/>
      <c r="AG970" s="269"/>
    </row>
    <row r="971">
      <c r="A971" s="187"/>
      <c r="AG971" s="269"/>
    </row>
    <row r="972">
      <c r="A972" s="187"/>
      <c r="AG972" s="269"/>
    </row>
    <row r="973">
      <c r="A973" s="187"/>
      <c r="AG973" s="269"/>
    </row>
    <row r="974">
      <c r="A974" s="187"/>
      <c r="AG974" s="269"/>
    </row>
    <row r="975">
      <c r="A975" s="187"/>
      <c r="AG975" s="269"/>
    </row>
    <row r="976">
      <c r="A976" s="187"/>
      <c r="AG976" s="269"/>
    </row>
    <row r="977">
      <c r="A977" s="187"/>
      <c r="AG977" s="269"/>
    </row>
    <row r="978">
      <c r="A978" s="187"/>
      <c r="AG978" s="269"/>
    </row>
    <row r="979">
      <c r="A979" s="187"/>
      <c r="AG979" s="269"/>
    </row>
    <row r="980">
      <c r="A980" s="187"/>
      <c r="AG980" s="269"/>
    </row>
    <row r="981">
      <c r="A981" s="187"/>
      <c r="AG981" s="269"/>
    </row>
    <row r="982">
      <c r="A982" s="187"/>
      <c r="AG982" s="269"/>
    </row>
    <row r="983">
      <c r="A983" s="187"/>
      <c r="AG983" s="269"/>
    </row>
    <row r="984">
      <c r="A984" s="187"/>
      <c r="AG984" s="269"/>
    </row>
    <row r="985">
      <c r="A985" s="187"/>
      <c r="AG985" s="269"/>
    </row>
    <row r="986">
      <c r="A986" s="187"/>
      <c r="AG986" s="269"/>
    </row>
    <row r="987">
      <c r="A987" s="187"/>
      <c r="AG987" s="269"/>
    </row>
    <row r="988">
      <c r="A988" s="187"/>
      <c r="AG988" s="269"/>
    </row>
    <row r="989">
      <c r="A989" s="187"/>
      <c r="AG989" s="269"/>
    </row>
    <row r="990">
      <c r="A990" s="187"/>
      <c r="AG990" s="269"/>
    </row>
    <row r="991">
      <c r="A991" s="187"/>
      <c r="AG991" s="269"/>
    </row>
    <row r="992">
      <c r="A992" s="187"/>
      <c r="AG992" s="269"/>
    </row>
    <row r="993">
      <c r="A993" s="187"/>
      <c r="AG993" s="269"/>
    </row>
    <row r="994">
      <c r="A994" s="187"/>
      <c r="AG994" s="269"/>
    </row>
    <row r="995">
      <c r="A995" s="187"/>
      <c r="AG995" s="269"/>
    </row>
    <row r="996">
      <c r="A996" s="187"/>
      <c r="AG996" s="269"/>
    </row>
    <row r="997">
      <c r="A997" s="187"/>
      <c r="AG997" s="269"/>
    </row>
    <row r="998">
      <c r="A998" s="187"/>
      <c r="AG998" s="269"/>
    </row>
    <row r="999">
      <c r="A999" s="187"/>
      <c r="AG999" s="269"/>
    </row>
    <row r="1000">
      <c r="A1000" s="187"/>
      <c r="AG1000" s="269"/>
    </row>
    <row r="1001">
      <c r="A1001" s="187"/>
      <c r="AG1001" s="269"/>
    </row>
    <row r="1002">
      <c r="A1002" s="187"/>
      <c r="AG1002" s="269"/>
    </row>
    <row r="1003">
      <c r="A1003" s="187"/>
      <c r="AG1003" s="269"/>
    </row>
    <row r="1004">
      <c r="A1004" s="187"/>
      <c r="AG1004" s="269"/>
    </row>
    <row r="1005">
      <c r="A1005" s="187"/>
      <c r="AG1005" s="269"/>
    </row>
    <row r="1006">
      <c r="A1006" s="187"/>
      <c r="AG1006" s="269"/>
    </row>
    <row r="1007">
      <c r="A1007" s="187"/>
      <c r="AG1007" s="269"/>
    </row>
    <row r="1008">
      <c r="A1008" s="187"/>
      <c r="AG1008" s="269"/>
    </row>
    <row r="1009">
      <c r="A1009" s="187"/>
      <c r="AG1009" s="269"/>
    </row>
    <row r="1010">
      <c r="A1010" s="187"/>
      <c r="AG1010" s="269"/>
    </row>
    <row r="1011">
      <c r="A1011" s="187"/>
      <c r="AG1011" s="269"/>
    </row>
    <row r="1012">
      <c r="A1012" s="187"/>
      <c r="AG1012" s="269"/>
    </row>
    <row r="1013">
      <c r="A1013" s="187"/>
      <c r="AG1013" s="269"/>
    </row>
    <row r="1014">
      <c r="A1014" s="187"/>
      <c r="AG1014" s="269"/>
    </row>
    <row r="1015">
      <c r="A1015" s="187"/>
      <c r="AG1015" s="269"/>
    </row>
    <row r="1016">
      <c r="A1016" s="187"/>
      <c r="AG1016" s="269"/>
    </row>
    <row r="1017">
      <c r="A1017" s="187"/>
      <c r="AG1017" s="269"/>
    </row>
    <row r="1018">
      <c r="A1018" s="187"/>
      <c r="AG1018" s="269"/>
    </row>
    <row r="1019">
      <c r="A1019" s="187"/>
      <c r="AG1019" s="269"/>
    </row>
    <row r="1020">
      <c r="A1020" s="187"/>
      <c r="AG1020" s="269"/>
    </row>
    <row r="1021">
      <c r="A1021" s="187"/>
      <c r="AG1021" s="269"/>
    </row>
    <row r="1022">
      <c r="A1022" s="187"/>
      <c r="AG1022" s="269"/>
    </row>
    <row r="1023">
      <c r="A1023" s="187"/>
      <c r="AG1023" s="269"/>
    </row>
    <row r="1024">
      <c r="A1024" s="187"/>
      <c r="AG1024" s="269"/>
    </row>
    <row r="1025">
      <c r="A1025" s="187"/>
      <c r="AG1025" s="269"/>
    </row>
    <row r="1026">
      <c r="A1026" s="187"/>
      <c r="AG1026" s="269"/>
    </row>
    <row r="1027">
      <c r="A1027" s="187"/>
      <c r="AG1027" s="269"/>
    </row>
    <row r="1028">
      <c r="A1028" s="187"/>
      <c r="AG1028" s="269"/>
    </row>
    <row r="1029">
      <c r="A1029" s="187"/>
      <c r="AG1029" s="269"/>
    </row>
    <row r="1030">
      <c r="A1030" s="187"/>
      <c r="AG1030" s="269"/>
    </row>
    <row r="1031">
      <c r="A1031" s="187"/>
      <c r="AG1031" s="269"/>
    </row>
    <row r="1032">
      <c r="A1032" s="187"/>
      <c r="AG1032" s="269"/>
    </row>
    <row r="1033">
      <c r="A1033" s="187"/>
      <c r="AG1033" s="269"/>
    </row>
    <row r="1034">
      <c r="A1034" s="187"/>
      <c r="AG1034" s="269"/>
    </row>
    <row r="1035">
      <c r="A1035" s="187"/>
      <c r="AG1035" s="269"/>
    </row>
    <row r="1036">
      <c r="A1036" s="187"/>
      <c r="AG1036" s="269"/>
    </row>
    <row r="1037">
      <c r="A1037" s="187"/>
      <c r="AG1037" s="269"/>
    </row>
    <row r="1038">
      <c r="A1038" s="187"/>
      <c r="AG1038" s="269"/>
    </row>
    <row r="1039">
      <c r="A1039" s="187"/>
      <c r="AG1039" s="269"/>
    </row>
    <row r="1040">
      <c r="A1040" s="187"/>
      <c r="AG1040" s="269"/>
    </row>
    <row r="1041">
      <c r="A1041" s="187"/>
      <c r="AG1041" s="269"/>
    </row>
    <row r="1042">
      <c r="A1042" s="187"/>
      <c r="AG1042" s="269"/>
    </row>
    <row r="1043">
      <c r="A1043" s="187"/>
      <c r="AG1043" s="269"/>
    </row>
    <row r="1044">
      <c r="A1044" s="187"/>
      <c r="AG1044" s="269"/>
    </row>
    <row r="1045">
      <c r="A1045" s="187"/>
      <c r="AG1045" s="269"/>
    </row>
    <row r="1046">
      <c r="A1046" s="187"/>
      <c r="AG1046" s="269"/>
    </row>
    <row r="1047">
      <c r="A1047" s="187"/>
      <c r="AG1047" s="269"/>
    </row>
    <row r="1048">
      <c r="A1048" s="187"/>
      <c r="AG1048" s="269"/>
    </row>
    <row r="1049">
      <c r="A1049" s="187"/>
      <c r="AG1049" s="269"/>
    </row>
    <row r="1050">
      <c r="A1050" s="187"/>
      <c r="AG1050" s="269"/>
    </row>
    <row r="1051">
      <c r="A1051" s="187"/>
      <c r="AG1051" s="269"/>
    </row>
    <row r="1052">
      <c r="A1052" s="187"/>
      <c r="AG1052" s="269"/>
    </row>
    <row r="1053">
      <c r="A1053" s="187"/>
      <c r="AG1053" s="269"/>
    </row>
    <row r="1054">
      <c r="A1054" s="187"/>
      <c r="AG1054" s="269"/>
    </row>
    <row r="1055">
      <c r="A1055" s="187"/>
      <c r="AG1055" s="269"/>
    </row>
    <row r="1056">
      <c r="A1056" s="187"/>
      <c r="AG1056" s="269"/>
    </row>
    <row r="1057">
      <c r="A1057" s="187"/>
      <c r="AG1057" s="269"/>
    </row>
    <row r="1058">
      <c r="A1058" s="187"/>
      <c r="AG1058" s="269"/>
    </row>
    <row r="1059">
      <c r="A1059" s="187"/>
      <c r="AG1059" s="269"/>
    </row>
    <row r="1060">
      <c r="A1060" s="187"/>
      <c r="AG1060" s="269"/>
    </row>
    <row r="1061">
      <c r="A1061" s="187"/>
      <c r="AG1061" s="269"/>
    </row>
    <row r="1062">
      <c r="A1062" s="187"/>
      <c r="AG1062" s="269"/>
    </row>
    <row r="1063">
      <c r="A1063" s="187"/>
      <c r="AG1063" s="269"/>
    </row>
    <row r="1064">
      <c r="A1064" s="187"/>
      <c r="AG1064" s="269"/>
    </row>
    <row r="1065">
      <c r="A1065" s="187"/>
      <c r="AG1065" s="269"/>
    </row>
    <row r="1066">
      <c r="A1066" s="187"/>
      <c r="AG1066" s="269"/>
    </row>
    <row r="1067">
      <c r="A1067" s="187"/>
      <c r="AG1067" s="269"/>
    </row>
    <row r="1068">
      <c r="A1068" s="187"/>
      <c r="AG1068" s="269"/>
    </row>
    <row r="1069">
      <c r="A1069" s="187"/>
      <c r="AG1069" s="269"/>
    </row>
    <row r="1070">
      <c r="A1070" s="187"/>
      <c r="AG1070" s="269"/>
    </row>
    <row r="1071">
      <c r="A1071" s="187"/>
      <c r="AG1071" s="269"/>
    </row>
    <row r="1072">
      <c r="A1072" s="187"/>
      <c r="AG1072" s="269"/>
    </row>
    <row r="1073">
      <c r="A1073" s="187"/>
      <c r="AG1073" s="269"/>
    </row>
    <row r="1074">
      <c r="A1074" s="187"/>
      <c r="AG1074" s="269"/>
    </row>
    <row r="1075">
      <c r="A1075" s="187"/>
      <c r="AG1075" s="269"/>
    </row>
    <row r="1076">
      <c r="A1076" s="187"/>
      <c r="AG1076" s="269"/>
    </row>
    <row r="1077">
      <c r="A1077" s="187"/>
      <c r="AG1077" s="269"/>
    </row>
    <row r="1078">
      <c r="A1078" s="187"/>
      <c r="AG1078" s="269"/>
    </row>
    <row r="1079">
      <c r="A1079" s="187"/>
      <c r="AG1079" s="269"/>
    </row>
    <row r="1080">
      <c r="A1080" s="187"/>
      <c r="AG1080" s="269"/>
    </row>
    <row r="1081">
      <c r="A1081" s="187"/>
      <c r="AG1081" s="269"/>
    </row>
    <row r="1082">
      <c r="A1082" s="187"/>
      <c r="AG1082" s="269"/>
    </row>
    <row r="1083">
      <c r="A1083" s="187"/>
      <c r="AG1083" s="269"/>
    </row>
    <row r="1084">
      <c r="A1084" s="187"/>
      <c r="AG1084" s="269"/>
    </row>
    <row r="1085">
      <c r="A1085" s="187"/>
      <c r="AG1085" s="269"/>
    </row>
    <row r="1086">
      <c r="A1086" s="187"/>
      <c r="AG1086" s="269"/>
    </row>
    <row r="1087">
      <c r="A1087" s="187"/>
      <c r="AG1087" s="269"/>
    </row>
    <row r="1088">
      <c r="A1088" s="187"/>
      <c r="AG1088" s="269"/>
    </row>
    <row r="1089">
      <c r="A1089" s="187"/>
      <c r="AG1089" s="269"/>
    </row>
    <row r="1090">
      <c r="A1090" s="187"/>
      <c r="AG1090" s="269"/>
    </row>
    <row r="1091">
      <c r="A1091" s="187"/>
      <c r="AG1091" s="269"/>
    </row>
    <row r="1092">
      <c r="A1092" s="187"/>
      <c r="AG1092" s="269"/>
    </row>
    <row r="1093">
      <c r="A1093" s="187"/>
      <c r="AG1093" s="269"/>
    </row>
    <row r="1094">
      <c r="A1094" s="187"/>
      <c r="AG1094" s="269"/>
    </row>
    <row r="1095">
      <c r="A1095" s="187"/>
      <c r="AG1095" s="269"/>
    </row>
    <row r="1096">
      <c r="A1096" s="187"/>
      <c r="AG1096" s="269"/>
    </row>
    <row r="1097">
      <c r="A1097" s="187"/>
      <c r="AG1097" s="269"/>
    </row>
    <row r="1098">
      <c r="A1098" s="187"/>
      <c r="AG1098" s="269"/>
    </row>
    <row r="1099">
      <c r="A1099" s="187"/>
      <c r="AG1099" s="269"/>
    </row>
    <row r="1100">
      <c r="A1100" s="187"/>
      <c r="AG1100" s="269"/>
    </row>
    <row r="1101">
      <c r="A1101" s="187"/>
      <c r="AG1101" s="269"/>
    </row>
    <row r="1102">
      <c r="A1102" s="187"/>
      <c r="AG1102" s="269"/>
    </row>
    <row r="1103">
      <c r="A1103" s="187"/>
      <c r="AG1103" s="269"/>
    </row>
    <row r="1104">
      <c r="A1104" s="187"/>
      <c r="AG1104" s="269"/>
    </row>
    <row r="1105">
      <c r="A1105" s="187"/>
      <c r="AG1105" s="269"/>
    </row>
    <row r="1106">
      <c r="A1106" s="187"/>
      <c r="AG1106" s="269"/>
    </row>
    <row r="1107">
      <c r="A1107" s="187"/>
      <c r="AG1107" s="269"/>
    </row>
    <row r="1108">
      <c r="A1108" s="187"/>
      <c r="AG1108" s="269"/>
    </row>
    <row r="1109">
      <c r="A1109" s="187"/>
      <c r="AG1109" s="269"/>
    </row>
    <row r="1110">
      <c r="A1110" s="187"/>
      <c r="AG1110" s="269"/>
    </row>
    <row r="1111">
      <c r="A1111" s="187"/>
      <c r="AG1111" s="269"/>
    </row>
    <row r="1112">
      <c r="A1112" s="187"/>
      <c r="AG1112" s="269"/>
    </row>
    <row r="1113">
      <c r="A1113" s="187"/>
      <c r="AG1113" s="269"/>
    </row>
    <row r="1114">
      <c r="A1114" s="187"/>
      <c r="AG1114" s="269"/>
    </row>
    <row r="1115">
      <c r="A1115" s="187"/>
      <c r="AG1115" s="269"/>
    </row>
    <row r="1116">
      <c r="A1116" s="187"/>
      <c r="AG1116" s="269"/>
    </row>
    <row r="1117">
      <c r="A1117" s="187"/>
      <c r="AG1117" s="269"/>
    </row>
    <row r="1118">
      <c r="A1118" s="187"/>
      <c r="AG1118" s="269"/>
    </row>
    <row r="1119">
      <c r="A1119" s="187"/>
      <c r="AG1119" s="269"/>
    </row>
    <row r="1120">
      <c r="A1120" s="187"/>
      <c r="AG1120" s="269"/>
    </row>
    <row r="1121">
      <c r="A1121" s="187"/>
      <c r="AG1121" s="269"/>
    </row>
    <row r="1122">
      <c r="A1122" s="187"/>
      <c r="AG1122" s="269"/>
    </row>
    <row r="1123">
      <c r="A1123" s="187"/>
      <c r="AG1123" s="269"/>
    </row>
    <row r="1124">
      <c r="A1124" s="187"/>
      <c r="AG1124" s="269"/>
    </row>
    <row r="1125">
      <c r="A1125" s="187"/>
      <c r="AG1125" s="269"/>
    </row>
    <row r="1126">
      <c r="A1126" s="187"/>
      <c r="AG1126" s="269"/>
    </row>
    <row r="1127">
      <c r="A1127" s="187"/>
      <c r="AG1127" s="269"/>
    </row>
    <row r="1128">
      <c r="A1128" s="187"/>
      <c r="AG1128" s="269"/>
    </row>
    <row r="1129">
      <c r="A1129" s="187"/>
      <c r="AG1129" s="269"/>
    </row>
    <row r="1130">
      <c r="A1130" s="187"/>
      <c r="AG1130" s="269"/>
    </row>
    <row r="1131">
      <c r="A1131" s="187"/>
      <c r="AG1131" s="269"/>
    </row>
    <row r="1132">
      <c r="A1132" s="187"/>
      <c r="AG1132" s="269"/>
    </row>
    <row r="1133">
      <c r="A1133" s="187"/>
      <c r="AG1133" s="269"/>
    </row>
    <row r="1134">
      <c r="A1134" s="187"/>
      <c r="AG1134" s="269"/>
    </row>
    <row r="1135">
      <c r="A1135" s="187"/>
      <c r="AG1135" s="269"/>
    </row>
    <row r="1136">
      <c r="A1136" s="187"/>
      <c r="AG1136" s="269"/>
    </row>
    <row r="1137">
      <c r="A1137" s="187"/>
      <c r="AG1137" s="269"/>
    </row>
    <row r="1138">
      <c r="A1138" s="187"/>
      <c r="AG1138" s="269"/>
    </row>
    <row r="1139">
      <c r="A1139" s="187"/>
      <c r="AG1139" s="269"/>
    </row>
    <row r="1140">
      <c r="A1140" s="187"/>
      <c r="AG1140" s="269"/>
    </row>
    <row r="1141">
      <c r="A1141" s="187"/>
      <c r="AG1141" s="269"/>
    </row>
    <row r="1142">
      <c r="A1142" s="187"/>
      <c r="AG1142" s="269"/>
    </row>
    <row r="1143">
      <c r="A1143" s="187"/>
      <c r="AG1143" s="269"/>
    </row>
    <row r="1144">
      <c r="A1144" s="187"/>
      <c r="AG1144" s="269"/>
    </row>
    <row r="1145">
      <c r="A1145" s="187"/>
      <c r="AG1145" s="269"/>
    </row>
    <row r="1146">
      <c r="A1146" s="187"/>
      <c r="AG1146" s="269"/>
    </row>
    <row r="1147">
      <c r="A1147" s="187"/>
      <c r="AG1147" s="269"/>
    </row>
    <row r="1148">
      <c r="A1148" s="187"/>
      <c r="AG1148" s="269"/>
    </row>
    <row r="1149">
      <c r="A1149" s="187"/>
      <c r="AG1149" s="269"/>
    </row>
    <row r="1150">
      <c r="A1150" s="187"/>
      <c r="AG1150" s="269"/>
    </row>
    <row r="1151">
      <c r="A1151" s="187"/>
      <c r="AG1151" s="269"/>
    </row>
    <row r="1152">
      <c r="A1152" s="187"/>
      <c r="AG1152" s="269"/>
    </row>
    <row r="1153">
      <c r="A1153" s="187"/>
      <c r="AG1153" s="269"/>
    </row>
    <row r="1154">
      <c r="A1154" s="187"/>
      <c r="AG1154" s="269"/>
    </row>
    <row r="1155">
      <c r="A1155" s="187"/>
      <c r="AG1155" s="269"/>
    </row>
    <row r="1156">
      <c r="A1156" s="187"/>
      <c r="AG1156" s="269"/>
    </row>
    <row r="1157">
      <c r="A1157" s="187"/>
      <c r="AG1157" s="269"/>
    </row>
    <row r="1158">
      <c r="A1158" s="187"/>
      <c r="AG1158" s="269"/>
    </row>
    <row r="1159">
      <c r="A1159" s="187"/>
      <c r="AG1159" s="269"/>
    </row>
    <row r="1160">
      <c r="A1160" s="187"/>
      <c r="AG1160" s="269"/>
    </row>
    <row r="1161">
      <c r="A1161" s="187"/>
      <c r="AG1161" s="269"/>
    </row>
    <row r="1162">
      <c r="A1162" s="187"/>
      <c r="AG1162" s="269"/>
    </row>
    <row r="1163">
      <c r="A1163" s="187"/>
      <c r="AG1163" s="269"/>
    </row>
    <row r="1164">
      <c r="A1164" s="187"/>
      <c r="AG1164" s="269"/>
    </row>
    <row r="1165">
      <c r="A1165" s="187"/>
      <c r="AG1165" s="269"/>
    </row>
    <row r="1166">
      <c r="A1166" s="187"/>
      <c r="AG1166" s="269"/>
    </row>
    <row r="1167">
      <c r="A1167" s="187"/>
      <c r="AG1167" s="269"/>
    </row>
    <row r="1168">
      <c r="A1168" s="187"/>
      <c r="AG1168" s="269"/>
    </row>
    <row r="1169">
      <c r="A1169" s="187"/>
      <c r="AG1169" s="269"/>
    </row>
    <row r="1170">
      <c r="A1170" s="187"/>
      <c r="AG1170" s="269"/>
    </row>
    <row r="1171">
      <c r="A1171" s="187"/>
      <c r="AG1171" s="269"/>
    </row>
    <row r="1172">
      <c r="A1172" s="187"/>
      <c r="AG1172" s="269"/>
    </row>
  </sheetData>
  <conditionalFormatting sqref="B479:AF479">
    <cfRule type="colorScale" priority="1">
      <colorScale>
        <cfvo type="min"/>
        <cfvo type="max"/>
        <color rgb="FFFFFFFF"/>
        <color rgb="FFE67C73"/>
      </colorScale>
    </cfRule>
  </conditionalFormatting>
  <conditionalFormatting sqref="B515:AF515 B611:AF611">
    <cfRule type="colorScale" priority="2">
      <colorScale>
        <cfvo type="min"/>
        <cfvo type="max"/>
        <color rgb="FFFFFFFF"/>
        <color rgb="FF57BB8A"/>
      </colorScale>
    </cfRule>
  </conditionalFormatting>
  <conditionalFormatting sqref="B609:AF609">
    <cfRule type="cellIs" dxfId="0" priority="3" operator="greaterThan">
      <formula>0</formula>
    </cfRule>
  </conditionalFormatting>
  <conditionalFormatting sqref="B609:AF609">
    <cfRule type="cellIs" dxfId="1" priority="4" operator="lessThan">
      <formula>0</formula>
    </cfRule>
  </conditionalFormatting>
  <conditionalFormatting sqref="B607:AF607">
    <cfRule type="cellIs" dxfId="0" priority="5" operator="greaterThan">
      <formula>0</formula>
    </cfRule>
  </conditionalFormatting>
  <conditionalFormatting sqref="B607:AF607">
    <cfRule type="cellIs" dxfId="1" priority="6" operator="lessThan">
      <formula>0</formula>
    </cfRule>
  </conditionalFormatting>
  <conditionalFormatting sqref="B511:AF511">
    <cfRule type="cellIs" dxfId="0" priority="7" operator="greaterThan">
      <formula>0</formula>
    </cfRule>
  </conditionalFormatting>
  <conditionalFormatting sqref="B511:AF511">
    <cfRule type="cellIs" dxfId="1" priority="8" operator="lessThan">
      <formula>0</formula>
    </cfRule>
  </conditionalFormatting>
  <conditionalFormatting sqref="B513:AF513">
    <cfRule type="cellIs" dxfId="0" priority="9" operator="greaterThan">
      <formula>0</formula>
    </cfRule>
  </conditionalFormatting>
  <conditionalFormatting sqref="B513:AF513">
    <cfRule type="cellIs" dxfId="1" priority="10" operator="lessThan">
      <formula>0</formula>
    </cfRule>
  </conditionalFormatting>
  <conditionalFormatting sqref="B599:AF599">
    <cfRule type="colorScale" priority="11">
      <colorScale>
        <cfvo type="min"/>
        <cfvo type="max"/>
        <color rgb="FFFFFFFF"/>
        <color rgb="FFE67C73"/>
      </colorScale>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49.88"/>
    <col customWidth="1" min="2" max="18" width="16.13"/>
    <col customWidth="1" min="19" max="20" width="16.63"/>
    <col customWidth="1" min="21" max="32" width="16.13"/>
    <col customWidth="1" min="33" max="33" width="16.25"/>
  </cols>
  <sheetData>
    <row r="1">
      <c r="A1" s="115" t="s">
        <v>189</v>
      </c>
      <c r="B1" s="1">
        <v>45658.0</v>
      </c>
      <c r="C1" s="1">
        <v>45659.0</v>
      </c>
      <c r="D1" s="1">
        <v>45660.0</v>
      </c>
      <c r="E1" s="1">
        <v>45661.0</v>
      </c>
      <c r="F1" s="1">
        <v>45662.0</v>
      </c>
      <c r="G1" s="1">
        <v>45663.0</v>
      </c>
      <c r="H1" s="1">
        <v>45664.0</v>
      </c>
      <c r="I1" s="1">
        <v>45665.0</v>
      </c>
      <c r="J1" s="1">
        <v>45666.0</v>
      </c>
      <c r="K1" s="1">
        <v>45667.0</v>
      </c>
      <c r="L1" s="1">
        <v>45668.0</v>
      </c>
      <c r="M1" s="1">
        <v>45669.0</v>
      </c>
      <c r="N1" s="1">
        <v>45670.0</v>
      </c>
      <c r="O1" s="1">
        <v>45671.0</v>
      </c>
      <c r="P1" s="1">
        <v>45672.0</v>
      </c>
      <c r="Q1" s="1">
        <v>45673.0</v>
      </c>
      <c r="R1" s="1">
        <v>45674.0</v>
      </c>
      <c r="S1" s="1">
        <v>45675.0</v>
      </c>
      <c r="T1" s="1">
        <v>45676.0</v>
      </c>
      <c r="U1" s="1">
        <v>45677.0</v>
      </c>
      <c r="V1" s="1">
        <v>45678.0</v>
      </c>
      <c r="W1" s="1">
        <v>45679.0</v>
      </c>
      <c r="X1" s="1">
        <v>45680.0</v>
      </c>
      <c r="Y1" s="1">
        <v>45681.0</v>
      </c>
      <c r="Z1" s="1">
        <v>45682.0</v>
      </c>
      <c r="AA1" s="1">
        <v>45683.0</v>
      </c>
      <c r="AB1" s="1">
        <v>45684.0</v>
      </c>
      <c r="AC1" s="1">
        <v>45685.0</v>
      </c>
      <c r="AD1" s="1">
        <v>45686.0</v>
      </c>
      <c r="AE1" s="1">
        <v>45687.0</v>
      </c>
      <c r="AF1" s="1">
        <v>45688.0</v>
      </c>
      <c r="AG1" s="118"/>
    </row>
    <row r="2">
      <c r="A2" s="116" t="s">
        <v>190</v>
      </c>
      <c r="B2" s="117" t="s">
        <v>3</v>
      </c>
      <c r="C2" s="117" t="s">
        <v>4</v>
      </c>
      <c r="D2" s="117" t="s">
        <v>5</v>
      </c>
      <c r="E2" s="117" t="s">
        <v>6</v>
      </c>
      <c r="F2" s="117" t="s">
        <v>7</v>
      </c>
      <c r="G2" s="117" t="s">
        <v>8</v>
      </c>
      <c r="H2" s="117" t="s">
        <v>9</v>
      </c>
      <c r="I2" s="117" t="s">
        <v>3</v>
      </c>
      <c r="J2" s="117" t="s">
        <v>4</v>
      </c>
      <c r="K2" s="117" t="s">
        <v>5</v>
      </c>
      <c r="L2" s="117" t="s">
        <v>6</v>
      </c>
      <c r="M2" s="117" t="s">
        <v>7</v>
      </c>
      <c r="N2" s="117" t="s">
        <v>8</v>
      </c>
      <c r="O2" s="117" t="s">
        <v>9</v>
      </c>
      <c r="P2" s="117" t="s">
        <v>3</v>
      </c>
      <c r="Q2" s="117" t="s">
        <v>4</v>
      </c>
      <c r="R2" s="117" t="s">
        <v>5</v>
      </c>
      <c r="S2" s="117" t="s">
        <v>6</v>
      </c>
      <c r="T2" s="117" t="s">
        <v>7</v>
      </c>
      <c r="U2" s="117" t="s">
        <v>8</v>
      </c>
      <c r="V2" s="117" t="s">
        <v>9</v>
      </c>
      <c r="W2" s="117" t="s">
        <v>3</v>
      </c>
      <c r="X2" s="117" t="s">
        <v>4</v>
      </c>
      <c r="Y2" s="117" t="s">
        <v>5</v>
      </c>
      <c r="Z2" s="117" t="s">
        <v>6</v>
      </c>
      <c r="AA2" s="117" t="s">
        <v>7</v>
      </c>
      <c r="AB2" s="117" t="s">
        <v>8</v>
      </c>
      <c r="AC2" s="117" t="s">
        <v>9</v>
      </c>
      <c r="AD2" s="117" t="s">
        <v>3</v>
      </c>
      <c r="AE2" s="117" t="s">
        <v>4</v>
      </c>
      <c r="AF2" s="117" t="s">
        <v>5</v>
      </c>
      <c r="AG2" s="118"/>
    </row>
    <row r="3">
      <c r="A3" s="127"/>
      <c r="B3" s="156"/>
      <c r="C3" s="156"/>
      <c r="D3" s="156"/>
      <c r="E3" s="156"/>
      <c r="F3" s="156"/>
      <c r="G3" s="156"/>
      <c r="H3" s="156"/>
      <c r="I3" s="156"/>
      <c r="J3" s="156"/>
      <c r="K3" s="156"/>
      <c r="L3" s="156"/>
      <c r="M3" s="156"/>
      <c r="N3" s="156"/>
      <c r="O3" s="156"/>
      <c r="P3" s="156"/>
      <c r="Q3" s="156"/>
      <c r="R3" s="156"/>
      <c r="S3" s="156"/>
      <c r="T3" s="156"/>
      <c r="U3" s="156"/>
      <c r="V3" s="156"/>
      <c r="W3" s="156"/>
      <c r="X3" s="156"/>
      <c r="Y3" s="156"/>
      <c r="Z3" s="156"/>
      <c r="AA3" s="156"/>
      <c r="AB3" s="156"/>
      <c r="AC3" s="156"/>
      <c r="AD3" s="156"/>
      <c r="AE3" s="156"/>
      <c r="AF3" s="156"/>
      <c r="AG3" s="118"/>
    </row>
    <row r="4">
      <c r="A4" s="157" t="s">
        <v>170</v>
      </c>
      <c r="B4" s="120"/>
      <c r="C4" s="120"/>
      <c r="D4" s="120"/>
      <c r="E4" s="120"/>
      <c r="F4" s="120"/>
      <c r="G4" s="120"/>
      <c r="H4" s="120"/>
      <c r="I4" s="120"/>
      <c r="J4" s="120"/>
      <c r="K4" s="120"/>
      <c r="L4" s="120"/>
      <c r="M4" s="120"/>
      <c r="N4" s="120"/>
      <c r="O4" s="120"/>
      <c r="P4" s="120"/>
      <c r="Q4" s="120"/>
      <c r="R4" s="120"/>
      <c r="S4" s="120"/>
      <c r="T4" s="120"/>
      <c r="U4" s="120"/>
      <c r="V4" s="120"/>
      <c r="W4" s="120"/>
      <c r="X4" s="120"/>
      <c r="Y4" s="120"/>
      <c r="Z4" s="120"/>
      <c r="AA4" s="120"/>
      <c r="AB4" s="120"/>
      <c r="AC4" s="120"/>
      <c r="AD4" s="120"/>
      <c r="AE4" s="120"/>
      <c r="AF4" s="120"/>
      <c r="AG4" s="118"/>
    </row>
    <row r="5">
      <c r="A5" s="158" t="s">
        <v>203</v>
      </c>
      <c r="B5" s="159">
        <f>Summary!B17+Summary!B26</f>
        <v>5844.091792</v>
      </c>
      <c r="C5" s="159">
        <f>Summary!C17+Summary!C26</f>
        <v>4966.762662</v>
      </c>
      <c r="D5" s="159">
        <f>Summary!D17+Summary!D26</f>
        <v>4749.975312</v>
      </c>
      <c r="E5" s="159">
        <f>Summary!E17+Summary!E26</f>
        <v>2340.648555</v>
      </c>
      <c r="F5" s="159">
        <f>Summary!F17+Summary!F26</f>
        <v>3680.131905</v>
      </c>
      <c r="G5" s="159">
        <f>Summary!G17+Summary!G26</f>
        <v>5741.69517</v>
      </c>
      <c r="H5" s="159">
        <f>Summary!H17+Summary!H26</f>
        <v>5280.66372</v>
      </c>
      <c r="I5" s="159">
        <f>Summary!I17+Summary!I26</f>
        <v>5629.9869</v>
      </c>
      <c r="J5" s="159">
        <f>Summary!J17+Summary!J26</f>
        <v>6252.791688</v>
      </c>
      <c r="K5" s="159">
        <f>Summary!K17+Summary!K26</f>
        <v>3518.398534</v>
      </c>
      <c r="L5" s="159">
        <f>Summary!L17+Summary!L26</f>
        <v>4437.065373</v>
      </c>
      <c r="M5" s="159">
        <f>Summary!M17+Summary!M26</f>
        <v>4199.128093</v>
      </c>
      <c r="N5" s="159">
        <f>Summary!N17+Summary!N26</f>
        <v>3631.84172</v>
      </c>
      <c r="O5" s="159">
        <f>Summary!O17+Summary!O26</f>
        <v>5794.68395</v>
      </c>
      <c r="P5" s="159">
        <f>Summary!P17+Summary!P26</f>
        <v>2278.01583</v>
      </c>
      <c r="Q5" s="159">
        <f>Summary!Q17+Summary!Q26</f>
        <v>1739.952211</v>
      </c>
      <c r="R5" s="159">
        <f>Summary!R17+Summary!R26</f>
        <v>3467.484953</v>
      </c>
      <c r="S5" s="159">
        <f>Summary!S17+Summary!S26</f>
        <v>3778.090398</v>
      </c>
      <c r="T5" s="159">
        <f>Summary!T17+Summary!T26</f>
        <v>7593.725574</v>
      </c>
      <c r="U5" s="159">
        <f>Summary!U17+Summary!U26</f>
        <v>854.529655</v>
      </c>
      <c r="V5" s="159">
        <f>Summary!V17+Summary!V26</f>
        <v>1606.634072</v>
      </c>
      <c r="W5" s="159">
        <f>Summary!W17+Summary!W26</f>
        <v>2224.24164</v>
      </c>
      <c r="X5" s="159">
        <f>Summary!X17+Summary!X26</f>
        <v>1868.93009</v>
      </c>
      <c r="Y5" s="159">
        <f>Summary!Y17+Summary!Y26</f>
        <v>1895.907033</v>
      </c>
      <c r="Z5" s="159">
        <f>Summary!Z17+Summary!Z26</f>
        <v>3288.43476</v>
      </c>
      <c r="AA5" s="159">
        <f>Summary!AA17+Summary!AA26</f>
        <v>5474.544543</v>
      </c>
      <c r="AB5" s="159">
        <f>Summary!AB17+Summary!AB26</f>
        <v>4045.023864</v>
      </c>
      <c r="AC5" s="159">
        <f>Summary!AC17+Summary!AC26</f>
        <v>1384.084735</v>
      </c>
      <c r="AD5" s="159">
        <f>Summary!AD17+Summary!AD26</f>
        <v>2371.746274</v>
      </c>
      <c r="AE5" s="159">
        <f>Summary!AE17+Summary!AE26</f>
        <v>2287.672704</v>
      </c>
      <c r="AF5" s="159">
        <f>Summary!AF17+Summary!AF26</f>
        <v>1593.91048</v>
      </c>
      <c r="AG5" s="125">
        <f>SUM(B5:AF5)</f>
        <v>113820.7942</v>
      </c>
    </row>
    <row r="6" outlineLevel="1">
      <c r="A6" s="160" t="s">
        <v>204</v>
      </c>
      <c r="B6" s="161">
        <f>B8*Summary!B121</f>
        <v>1372.95664</v>
      </c>
      <c r="C6" s="161">
        <f>C8*Summary!C121</f>
        <v>563.14143</v>
      </c>
      <c r="D6" s="161">
        <f>D8*Summary!D121</f>
        <v>1594.864232</v>
      </c>
      <c r="E6" s="161">
        <f>E8*Summary!E121</f>
        <v>948.81822</v>
      </c>
      <c r="F6" s="161">
        <f>F8*Summary!F121</f>
        <v>712.621665</v>
      </c>
      <c r="G6" s="161">
        <f>G8*Summary!G121</f>
        <v>2471.413575</v>
      </c>
      <c r="H6" s="161">
        <f>H8*Summary!H121</f>
        <v>2953.52232</v>
      </c>
      <c r="I6" s="161">
        <f>I8*Summary!I121</f>
        <v>2380.492995</v>
      </c>
      <c r="J6" s="161">
        <f>J8*Summary!J121</f>
        <v>2824.60464</v>
      </c>
      <c r="K6" s="161">
        <f>K8*Summary!K121</f>
        <v>932.66187</v>
      </c>
      <c r="L6" s="161">
        <f>L8*Summary!L121</f>
        <v>1575.68034</v>
      </c>
      <c r="M6" s="161">
        <f>M8*Summary!M121</f>
        <v>1526.00214</v>
      </c>
      <c r="N6" s="161">
        <f>N8*Summary!N121</f>
        <v>1413.7682</v>
      </c>
      <c r="O6" s="161">
        <f>O8*Summary!O121</f>
        <v>3011.29325</v>
      </c>
      <c r="P6" s="161">
        <f>P8*Summary!P121</f>
        <v>795.70055</v>
      </c>
      <c r="Q6" s="161">
        <f>Q8*Summary!Q121</f>
        <v>442.170425</v>
      </c>
      <c r="R6" s="161">
        <f>R8*Summary!R121</f>
        <v>1705.86771</v>
      </c>
      <c r="S6" s="161">
        <f>S8*Summary!S121</f>
        <v>2942.749224</v>
      </c>
      <c r="T6" s="161">
        <f>T8*Summary!T121</f>
        <v>6946.28352</v>
      </c>
      <c r="U6" s="161">
        <f>U8*Summary!U121</f>
        <v>385.54677</v>
      </c>
      <c r="V6" s="161">
        <f>V8*Summary!V121</f>
        <v>1231.84372</v>
      </c>
      <c r="W6" s="161">
        <f>W8*Summary!W121</f>
        <v>1474.948904</v>
      </c>
      <c r="X6" s="161">
        <f>X8*Summary!X121</f>
        <v>1400.307165</v>
      </c>
      <c r="Y6" s="161">
        <f>Y8*Summary!Y121</f>
        <v>1706.874039</v>
      </c>
      <c r="Z6" s="161">
        <f>Z8*Summary!Z121</f>
        <v>3288.43476</v>
      </c>
      <c r="AA6" s="161">
        <f>AA8*Summary!AA121</f>
        <v>5097.774411</v>
      </c>
      <c r="AB6" s="161">
        <f>AB8*Summary!AB121</f>
        <v>3857.052752</v>
      </c>
      <c r="AC6" s="161">
        <f>AC8*Summary!AC121</f>
        <v>1384.084735</v>
      </c>
      <c r="AD6" s="161">
        <f>AD8*Summary!AD121</f>
        <v>2090.248555</v>
      </c>
      <c r="AE6" s="161">
        <f>AE8*Summary!AE121</f>
        <v>2006.984895</v>
      </c>
      <c r="AF6" s="161">
        <f>AF8*Summary!AF121</f>
        <v>1500.59085</v>
      </c>
      <c r="AG6" s="125"/>
    </row>
    <row r="7">
      <c r="A7" s="162" t="s">
        <v>205</v>
      </c>
      <c r="B7" s="163">
        <f t="shared" ref="B7:AF7" si="1">SUM(B5)</f>
        <v>5844.091792</v>
      </c>
      <c r="C7" s="163">
        <f t="shared" si="1"/>
        <v>4966.762662</v>
      </c>
      <c r="D7" s="163">
        <f t="shared" si="1"/>
        <v>4749.975312</v>
      </c>
      <c r="E7" s="163">
        <f t="shared" si="1"/>
        <v>2340.648555</v>
      </c>
      <c r="F7" s="163">
        <f t="shared" si="1"/>
        <v>3680.131905</v>
      </c>
      <c r="G7" s="163">
        <f t="shared" si="1"/>
        <v>5741.69517</v>
      </c>
      <c r="H7" s="163">
        <f t="shared" si="1"/>
        <v>5280.66372</v>
      </c>
      <c r="I7" s="163">
        <f t="shared" si="1"/>
        <v>5629.9869</v>
      </c>
      <c r="J7" s="163">
        <f t="shared" si="1"/>
        <v>6252.791688</v>
      </c>
      <c r="K7" s="163">
        <f t="shared" si="1"/>
        <v>3518.398534</v>
      </c>
      <c r="L7" s="163">
        <f t="shared" si="1"/>
        <v>4437.065373</v>
      </c>
      <c r="M7" s="163">
        <f t="shared" si="1"/>
        <v>4199.128093</v>
      </c>
      <c r="N7" s="163">
        <f t="shared" si="1"/>
        <v>3631.84172</v>
      </c>
      <c r="O7" s="163">
        <f t="shared" si="1"/>
        <v>5794.68395</v>
      </c>
      <c r="P7" s="163">
        <f t="shared" si="1"/>
        <v>2278.01583</v>
      </c>
      <c r="Q7" s="163">
        <f t="shared" si="1"/>
        <v>1739.952211</v>
      </c>
      <c r="R7" s="163">
        <f t="shared" si="1"/>
        <v>3467.484953</v>
      </c>
      <c r="S7" s="163">
        <f t="shared" si="1"/>
        <v>3778.090398</v>
      </c>
      <c r="T7" s="163">
        <f t="shared" si="1"/>
        <v>7593.725574</v>
      </c>
      <c r="U7" s="163">
        <f t="shared" si="1"/>
        <v>854.529655</v>
      </c>
      <c r="V7" s="163">
        <f t="shared" si="1"/>
        <v>1606.634072</v>
      </c>
      <c r="W7" s="163">
        <f t="shared" si="1"/>
        <v>2224.24164</v>
      </c>
      <c r="X7" s="163">
        <f t="shared" si="1"/>
        <v>1868.93009</v>
      </c>
      <c r="Y7" s="163">
        <f t="shared" si="1"/>
        <v>1895.907033</v>
      </c>
      <c r="Z7" s="163">
        <f t="shared" si="1"/>
        <v>3288.43476</v>
      </c>
      <c r="AA7" s="163">
        <f t="shared" si="1"/>
        <v>5474.544543</v>
      </c>
      <c r="AB7" s="163">
        <f t="shared" si="1"/>
        <v>4045.023864</v>
      </c>
      <c r="AC7" s="163">
        <f t="shared" si="1"/>
        <v>1384.084735</v>
      </c>
      <c r="AD7" s="163">
        <f t="shared" si="1"/>
        <v>2371.746274</v>
      </c>
      <c r="AE7" s="163">
        <f t="shared" si="1"/>
        <v>2287.672704</v>
      </c>
      <c r="AF7" s="163">
        <f t="shared" si="1"/>
        <v>1593.91048</v>
      </c>
      <c r="AG7" s="125">
        <f>SUM(B7:AF7)</f>
        <v>113820.7942</v>
      </c>
    </row>
    <row r="8">
      <c r="A8" s="318" t="s">
        <v>908</v>
      </c>
      <c r="B8" s="319">
        <v>1326.4</v>
      </c>
      <c r="C8" s="320">
        <v>548.55</v>
      </c>
      <c r="D8" s="319">
        <v>1546.61</v>
      </c>
      <c r="E8" s="320">
        <v>920.2</v>
      </c>
      <c r="F8" s="320">
        <v>691.53</v>
      </c>
      <c r="G8" s="319">
        <v>2380.25</v>
      </c>
      <c r="H8" s="319">
        <v>2855.3</v>
      </c>
      <c r="I8" s="319">
        <v>2307.35</v>
      </c>
      <c r="J8" s="319">
        <v>2743.4</v>
      </c>
      <c r="K8" s="320">
        <v>908.85</v>
      </c>
      <c r="L8" s="319">
        <v>1536.2</v>
      </c>
      <c r="M8" s="319">
        <v>1489.8</v>
      </c>
      <c r="N8" s="319">
        <v>1376.6</v>
      </c>
      <c r="O8" s="319">
        <v>2920.75</v>
      </c>
      <c r="P8" s="320">
        <v>772.9</v>
      </c>
      <c r="Q8" s="320">
        <v>429.25</v>
      </c>
      <c r="R8" s="319">
        <v>1655.7</v>
      </c>
      <c r="S8" s="319">
        <v>2853.16</v>
      </c>
      <c r="T8" s="319">
        <v>6758.4</v>
      </c>
      <c r="U8" s="320">
        <v>369.9</v>
      </c>
      <c r="V8" s="319">
        <v>1183.1</v>
      </c>
      <c r="W8" s="319">
        <v>1417.13</v>
      </c>
      <c r="X8" s="319">
        <v>1344.51</v>
      </c>
      <c r="Y8" s="319">
        <v>1625.13</v>
      </c>
      <c r="Z8" s="319">
        <v>3130.65</v>
      </c>
      <c r="AA8" s="319">
        <v>4870.33</v>
      </c>
      <c r="AB8" s="319">
        <v>3693.08</v>
      </c>
      <c r="AC8" s="319">
        <v>1327.15</v>
      </c>
      <c r="AD8" s="319">
        <v>2004.65</v>
      </c>
      <c r="AE8" s="319">
        <v>1930.35</v>
      </c>
      <c r="AF8" s="319">
        <v>1447.05</v>
      </c>
      <c r="AG8" s="164"/>
    </row>
    <row r="9">
      <c r="A9" s="165" t="s">
        <v>181</v>
      </c>
      <c r="B9" s="120"/>
      <c r="C9" s="120"/>
      <c r="D9" s="120"/>
      <c r="E9" s="120"/>
      <c r="F9" s="120"/>
      <c r="G9" s="120"/>
      <c r="H9" s="120"/>
      <c r="I9" s="120"/>
      <c r="J9" s="120"/>
      <c r="K9" s="120"/>
      <c r="L9" s="120"/>
      <c r="M9" s="120"/>
      <c r="N9" s="120"/>
      <c r="O9" s="120"/>
      <c r="P9" s="120"/>
      <c r="Q9" s="120"/>
      <c r="R9" s="120"/>
      <c r="S9" s="120"/>
      <c r="T9" s="120"/>
      <c r="U9" s="120"/>
      <c r="V9" s="120"/>
      <c r="W9" s="120"/>
      <c r="X9" s="120"/>
      <c r="Y9" s="120"/>
      <c r="Z9" s="120"/>
      <c r="AA9" s="120"/>
      <c r="AB9" s="120"/>
      <c r="AC9" s="120"/>
      <c r="AD9" s="120"/>
      <c r="AE9" s="120"/>
      <c r="AF9" s="120"/>
      <c r="AG9" s="164"/>
    </row>
    <row r="10">
      <c r="A10" s="166" t="s">
        <v>206</v>
      </c>
      <c r="B10" s="303">
        <f>Summary!B89</f>
        <v>53</v>
      </c>
      <c r="C10" s="303">
        <f>Summary!C89</f>
        <v>52</v>
      </c>
      <c r="D10" s="303">
        <f>Summary!D89</f>
        <v>47</v>
      </c>
      <c r="E10" s="303">
        <f>Summary!E89</f>
        <v>19</v>
      </c>
      <c r="F10" s="303">
        <f>Summary!F89</f>
        <v>35</v>
      </c>
      <c r="G10" s="303">
        <f>Summary!G89</f>
        <v>43</v>
      </c>
      <c r="H10" s="303">
        <f>Summary!H89</f>
        <v>35</v>
      </c>
      <c r="I10" s="303">
        <f>Summary!I89</f>
        <v>42</v>
      </c>
      <c r="J10" s="303">
        <f>Summary!J89</f>
        <v>48</v>
      </c>
      <c r="K10" s="303">
        <f>Summary!K89</f>
        <v>32</v>
      </c>
      <c r="L10" s="303">
        <f>Summary!L89</f>
        <v>35</v>
      </c>
      <c r="M10" s="303">
        <f>Summary!M89</f>
        <v>36</v>
      </c>
      <c r="N10" s="303">
        <f>Summary!N89</f>
        <v>30</v>
      </c>
      <c r="O10" s="303">
        <f>Summary!O89</f>
        <v>35</v>
      </c>
      <c r="P10" s="303">
        <f>Summary!P89</f>
        <v>21</v>
      </c>
      <c r="Q10" s="303">
        <f>Summary!Q89</f>
        <v>17</v>
      </c>
      <c r="R10" s="303">
        <f>Summary!R89</f>
        <v>26</v>
      </c>
      <c r="S10" s="303">
        <f>Summary!S89</f>
        <v>25</v>
      </c>
      <c r="T10" s="303">
        <f>Summary!T89</f>
        <v>35</v>
      </c>
      <c r="U10" s="303">
        <f>Summary!U89</f>
        <v>7</v>
      </c>
      <c r="V10" s="303">
        <f>Summary!V89</f>
        <v>10</v>
      </c>
      <c r="W10" s="303">
        <f>Summary!W89</f>
        <v>14</v>
      </c>
      <c r="X10" s="303">
        <f>Summary!X89</f>
        <v>12</v>
      </c>
      <c r="Y10" s="303">
        <f>Summary!Y89</f>
        <v>9</v>
      </c>
      <c r="Z10" s="303">
        <f>Summary!Z89</f>
        <v>9</v>
      </c>
      <c r="AA10" s="303">
        <f>Summary!AA89</f>
        <v>27</v>
      </c>
      <c r="AB10" s="303">
        <f>Summary!AB89</f>
        <v>18</v>
      </c>
      <c r="AC10" s="303">
        <f>Summary!AC89</f>
        <v>7</v>
      </c>
      <c r="AD10" s="303">
        <f>Summary!AD89</f>
        <v>11</v>
      </c>
      <c r="AE10" s="303">
        <f>Summary!AE89</f>
        <v>14</v>
      </c>
      <c r="AF10" s="303">
        <f>Summary!AF89</f>
        <v>10</v>
      </c>
      <c r="AG10" s="125">
        <f>SUM(B10:AF10)</f>
        <v>814</v>
      </c>
    </row>
    <row r="11" outlineLevel="1">
      <c r="A11" s="160" t="s">
        <v>207</v>
      </c>
      <c r="B11" s="168">
        <v>5.0</v>
      </c>
      <c r="C11" s="168">
        <v>4.0</v>
      </c>
      <c r="D11" s="168">
        <v>12.0</v>
      </c>
      <c r="E11" s="168">
        <v>6.0</v>
      </c>
      <c r="F11" s="168">
        <v>3.0</v>
      </c>
      <c r="G11" s="168">
        <v>8.0</v>
      </c>
      <c r="H11" s="168">
        <v>11.0</v>
      </c>
      <c r="I11" s="168">
        <v>7.0</v>
      </c>
      <c r="J11" s="168">
        <v>11.0</v>
      </c>
      <c r="K11" s="168">
        <v>4.0</v>
      </c>
      <c r="L11" s="168">
        <v>5.0</v>
      </c>
      <c r="M11" s="168">
        <v>7.0</v>
      </c>
      <c r="N11" s="168">
        <v>6.0</v>
      </c>
      <c r="O11" s="168">
        <v>5.0</v>
      </c>
      <c r="P11" s="168">
        <v>5.0</v>
      </c>
      <c r="Q11" s="168">
        <v>3.0</v>
      </c>
      <c r="R11" s="168">
        <v>7.0</v>
      </c>
      <c r="S11" s="168">
        <v>16.0</v>
      </c>
      <c r="T11" s="168">
        <v>28.0</v>
      </c>
      <c r="U11" s="168">
        <v>2.0</v>
      </c>
      <c r="V11" s="168">
        <v>7.0</v>
      </c>
      <c r="W11" s="168">
        <v>6.0</v>
      </c>
      <c r="X11" s="168">
        <v>7.0</v>
      </c>
      <c r="Y11" s="168">
        <v>7.0</v>
      </c>
      <c r="Z11" s="168">
        <v>9.0</v>
      </c>
      <c r="AA11" s="168">
        <v>23.0</v>
      </c>
      <c r="AB11" s="168">
        <v>16.0</v>
      </c>
      <c r="AC11" s="168">
        <v>7.0</v>
      </c>
      <c r="AD11" s="168">
        <v>8.0</v>
      </c>
      <c r="AE11" s="168">
        <v>12.0</v>
      </c>
      <c r="AF11" s="168">
        <v>9.0</v>
      </c>
      <c r="AG11" s="125"/>
    </row>
    <row r="12">
      <c r="A12" s="169" t="s">
        <v>205</v>
      </c>
      <c r="B12" s="321">
        <f t="shared" ref="B12:AF12" si="2">SUM(B10)</f>
        <v>53</v>
      </c>
      <c r="C12" s="321">
        <f t="shared" si="2"/>
        <v>52</v>
      </c>
      <c r="D12" s="321">
        <f t="shared" si="2"/>
        <v>47</v>
      </c>
      <c r="E12" s="321">
        <f t="shared" si="2"/>
        <v>19</v>
      </c>
      <c r="F12" s="321">
        <f t="shared" si="2"/>
        <v>35</v>
      </c>
      <c r="G12" s="321">
        <f t="shared" si="2"/>
        <v>43</v>
      </c>
      <c r="H12" s="321">
        <f t="shared" si="2"/>
        <v>35</v>
      </c>
      <c r="I12" s="321">
        <f t="shared" si="2"/>
        <v>42</v>
      </c>
      <c r="J12" s="321">
        <f t="shared" si="2"/>
        <v>48</v>
      </c>
      <c r="K12" s="321">
        <f t="shared" si="2"/>
        <v>32</v>
      </c>
      <c r="L12" s="321">
        <f t="shared" si="2"/>
        <v>35</v>
      </c>
      <c r="M12" s="321">
        <f t="shared" si="2"/>
        <v>36</v>
      </c>
      <c r="N12" s="321">
        <f t="shared" si="2"/>
        <v>30</v>
      </c>
      <c r="O12" s="321">
        <f t="shared" si="2"/>
        <v>35</v>
      </c>
      <c r="P12" s="321">
        <f t="shared" si="2"/>
        <v>21</v>
      </c>
      <c r="Q12" s="321">
        <f t="shared" si="2"/>
        <v>17</v>
      </c>
      <c r="R12" s="321">
        <f t="shared" si="2"/>
        <v>26</v>
      </c>
      <c r="S12" s="321">
        <f t="shared" si="2"/>
        <v>25</v>
      </c>
      <c r="T12" s="321">
        <f t="shared" si="2"/>
        <v>35</v>
      </c>
      <c r="U12" s="321">
        <f t="shared" si="2"/>
        <v>7</v>
      </c>
      <c r="V12" s="321">
        <f t="shared" si="2"/>
        <v>10</v>
      </c>
      <c r="W12" s="321">
        <f t="shared" si="2"/>
        <v>14</v>
      </c>
      <c r="X12" s="321">
        <f t="shared" si="2"/>
        <v>12</v>
      </c>
      <c r="Y12" s="321">
        <f t="shared" si="2"/>
        <v>9</v>
      </c>
      <c r="Z12" s="321">
        <f t="shared" si="2"/>
        <v>9</v>
      </c>
      <c r="AA12" s="321">
        <f t="shared" si="2"/>
        <v>27</v>
      </c>
      <c r="AB12" s="321">
        <f t="shared" si="2"/>
        <v>18</v>
      </c>
      <c r="AC12" s="321">
        <f t="shared" si="2"/>
        <v>7</v>
      </c>
      <c r="AD12" s="321">
        <f t="shared" si="2"/>
        <v>11</v>
      </c>
      <c r="AE12" s="321">
        <f t="shared" si="2"/>
        <v>14</v>
      </c>
      <c r="AF12" s="321">
        <f t="shared" si="2"/>
        <v>10</v>
      </c>
      <c r="AG12" s="125">
        <f>SUM(B12:AF12)</f>
        <v>814</v>
      </c>
    </row>
    <row r="13">
      <c r="A13" s="127"/>
      <c r="B13" s="120"/>
      <c r="C13" s="120"/>
      <c r="D13" s="120"/>
      <c r="E13" s="120"/>
      <c r="F13" s="120"/>
      <c r="G13" s="120"/>
      <c r="H13" s="120"/>
      <c r="I13" s="120"/>
      <c r="J13" s="120"/>
      <c r="K13" s="120"/>
      <c r="L13" s="120"/>
      <c r="M13" s="120"/>
      <c r="N13" s="120"/>
      <c r="O13" s="120"/>
      <c r="P13" s="120"/>
      <c r="Q13" s="120"/>
      <c r="R13" s="120"/>
      <c r="S13" s="120"/>
      <c r="T13" s="120"/>
      <c r="U13" s="120"/>
      <c r="V13" s="120"/>
      <c r="W13" s="120"/>
      <c r="X13" s="120"/>
      <c r="Y13" s="120"/>
      <c r="Z13" s="120"/>
      <c r="AA13" s="120"/>
      <c r="AB13" s="120"/>
      <c r="AC13" s="120"/>
      <c r="AD13" s="120"/>
      <c r="AE13" s="120"/>
      <c r="AF13" s="120"/>
      <c r="AG13" s="164"/>
    </row>
    <row r="14">
      <c r="A14" s="171" t="s">
        <v>208</v>
      </c>
      <c r="B14" s="172"/>
      <c r="C14" s="172"/>
      <c r="D14" s="172"/>
      <c r="E14" s="172"/>
      <c r="F14" s="172"/>
      <c r="G14" s="172"/>
      <c r="H14" s="172"/>
      <c r="I14" s="172"/>
      <c r="J14" s="172"/>
      <c r="K14" s="172"/>
      <c r="L14" s="172"/>
      <c r="M14" s="172"/>
      <c r="N14" s="172"/>
      <c r="O14" s="172"/>
      <c r="P14" s="172"/>
      <c r="Q14" s="172"/>
      <c r="R14" s="172"/>
      <c r="S14" s="172"/>
      <c r="T14" s="172"/>
      <c r="U14" s="172"/>
      <c r="V14" s="172"/>
      <c r="W14" s="172"/>
      <c r="X14" s="172"/>
      <c r="Y14" s="172"/>
      <c r="Z14" s="172"/>
      <c r="AA14" s="172"/>
      <c r="AB14" s="172"/>
      <c r="AC14" s="172"/>
      <c r="AD14" s="172"/>
      <c r="AE14" s="172"/>
      <c r="AF14" s="172"/>
      <c r="AG14" s="164"/>
    </row>
    <row r="15">
      <c r="A15" s="173" t="s">
        <v>29</v>
      </c>
      <c r="B15" s="322">
        <v>942.3</v>
      </c>
      <c r="C15" s="322">
        <v>251.26</v>
      </c>
      <c r="D15" s="322">
        <v>694.27</v>
      </c>
      <c r="E15" s="322">
        <v>448.5</v>
      </c>
      <c r="F15" s="322">
        <v>496.28</v>
      </c>
      <c r="G15" s="322">
        <v>1660.43</v>
      </c>
      <c r="H15" s="322">
        <v>1963.72</v>
      </c>
      <c r="I15" s="322">
        <v>1611.4</v>
      </c>
      <c r="J15" s="322">
        <v>1772.83</v>
      </c>
      <c r="K15" s="322">
        <v>643.09</v>
      </c>
      <c r="L15" s="322">
        <v>1098.4</v>
      </c>
      <c r="M15" s="322">
        <v>976.38</v>
      </c>
      <c r="N15" s="322">
        <v>881.33</v>
      </c>
      <c r="O15" s="322">
        <v>2186.04</v>
      </c>
      <c r="P15" s="322">
        <v>388.62</v>
      </c>
      <c r="Q15" s="322">
        <v>197.52</v>
      </c>
      <c r="R15" s="322">
        <v>1077.99</v>
      </c>
      <c r="S15" s="322">
        <v>1712.77</v>
      </c>
      <c r="T15" s="322">
        <v>4299.41</v>
      </c>
      <c r="U15" s="322">
        <v>249.17</v>
      </c>
      <c r="V15" s="322">
        <v>626.01</v>
      </c>
      <c r="W15" s="322">
        <v>802.22</v>
      </c>
      <c r="X15" s="322">
        <v>757.6</v>
      </c>
      <c r="Y15" s="322">
        <v>1075.03</v>
      </c>
      <c r="Z15" s="322">
        <v>1879.64</v>
      </c>
      <c r="AA15" s="322">
        <v>2682.89</v>
      </c>
      <c r="AB15" s="322">
        <v>2201.77</v>
      </c>
      <c r="AC15" s="322">
        <v>800.25</v>
      </c>
      <c r="AD15" s="322">
        <v>1052.11</v>
      </c>
      <c r="AE15" s="322">
        <v>1020.23</v>
      </c>
      <c r="AF15" s="322">
        <v>770.55</v>
      </c>
      <c r="AG15" s="125">
        <f t="shared" ref="AG15:AG22" si="3">SUM(B15:AF15)</f>
        <v>37220.01</v>
      </c>
    </row>
    <row r="16">
      <c r="A16" s="173" t="s">
        <v>30</v>
      </c>
      <c r="B16" s="322">
        <v>48.47</v>
      </c>
      <c r="C16" s="322">
        <v>151.45</v>
      </c>
      <c r="D16" s="322">
        <v>306.63</v>
      </c>
      <c r="E16" s="322">
        <v>223.67</v>
      </c>
      <c r="F16" s="322">
        <v>0.0</v>
      </c>
      <c r="G16" s="322">
        <v>152.15</v>
      </c>
      <c r="H16" s="322">
        <v>136.15</v>
      </c>
      <c r="I16" s="322">
        <v>89.26</v>
      </c>
      <c r="J16" s="322">
        <v>256.75</v>
      </c>
      <c r="K16" s="322">
        <v>23.97</v>
      </c>
      <c r="L16" s="322">
        <v>48.33</v>
      </c>
      <c r="M16" s="322">
        <v>111.19</v>
      </c>
      <c r="N16" s="322">
        <v>127.19</v>
      </c>
      <c r="O16" s="322">
        <v>15.7</v>
      </c>
      <c r="P16" s="322">
        <v>162.83</v>
      </c>
      <c r="Q16" s="322">
        <v>113.33</v>
      </c>
      <c r="R16" s="322">
        <v>135.02</v>
      </c>
      <c r="S16" s="322">
        <v>347.25</v>
      </c>
      <c r="T16" s="322">
        <v>701.97</v>
      </c>
      <c r="U16" s="322">
        <v>24.37</v>
      </c>
      <c r="V16" s="322">
        <v>217.86</v>
      </c>
      <c r="W16" s="322">
        <v>241.52</v>
      </c>
      <c r="X16" s="322">
        <v>229.89</v>
      </c>
      <c r="Y16" s="322">
        <v>118.3</v>
      </c>
      <c r="Z16" s="322">
        <v>441.35</v>
      </c>
      <c r="AA16" s="322">
        <v>898.8</v>
      </c>
      <c r="AB16" s="322">
        <v>479.15</v>
      </c>
      <c r="AC16" s="322">
        <v>155.59</v>
      </c>
      <c r="AD16" s="322">
        <v>420.83</v>
      </c>
      <c r="AE16" s="322">
        <v>367.12</v>
      </c>
      <c r="AF16" s="322">
        <v>258.52</v>
      </c>
      <c r="AG16" s="125">
        <f t="shared" si="3"/>
        <v>7004.61</v>
      </c>
    </row>
    <row r="17">
      <c r="A17" s="173" t="s">
        <v>31</v>
      </c>
      <c r="B17" s="322">
        <v>0.0</v>
      </c>
      <c r="C17" s="322">
        <v>0.0</v>
      </c>
      <c r="D17" s="322">
        <v>0.0</v>
      </c>
      <c r="E17" s="322">
        <v>0.0</v>
      </c>
      <c r="F17" s="322">
        <v>0.0</v>
      </c>
      <c r="G17" s="322">
        <v>0.0</v>
      </c>
      <c r="H17" s="322">
        <v>0.0</v>
      </c>
      <c r="I17" s="322">
        <v>0.0</v>
      </c>
      <c r="J17" s="322">
        <v>0.0</v>
      </c>
      <c r="K17" s="322">
        <v>0.0</v>
      </c>
      <c r="L17" s="322">
        <v>0.0</v>
      </c>
      <c r="M17" s="322">
        <v>0.0</v>
      </c>
      <c r="N17" s="322">
        <v>0.0</v>
      </c>
      <c r="O17" s="322">
        <v>0.0</v>
      </c>
      <c r="P17" s="322">
        <v>0.0</v>
      </c>
      <c r="Q17" s="322">
        <v>0.0</v>
      </c>
      <c r="R17" s="322">
        <v>0.0</v>
      </c>
      <c r="S17" s="322">
        <v>0.0</v>
      </c>
      <c r="T17" s="322">
        <v>0.0</v>
      </c>
      <c r="U17" s="322">
        <v>0.0</v>
      </c>
      <c r="V17" s="322">
        <v>0.0</v>
      </c>
      <c r="W17" s="322">
        <v>0.0</v>
      </c>
      <c r="X17" s="322">
        <v>0.0</v>
      </c>
      <c r="Y17" s="322">
        <v>0.0</v>
      </c>
      <c r="Z17" s="322">
        <v>0.0</v>
      </c>
      <c r="AA17" s="322">
        <v>0.0</v>
      </c>
      <c r="AB17" s="322">
        <v>0.0</v>
      </c>
      <c r="AC17" s="322">
        <v>0.0</v>
      </c>
      <c r="AD17" s="322">
        <v>0.0</v>
      </c>
      <c r="AE17" s="322">
        <v>0.0</v>
      </c>
      <c r="AF17" s="322">
        <v>0.0</v>
      </c>
      <c r="AG17" s="125">
        <f t="shared" si="3"/>
        <v>0</v>
      </c>
    </row>
    <row r="18">
      <c r="A18" s="173" t="s">
        <v>32</v>
      </c>
      <c r="B18" s="322">
        <v>0.0</v>
      </c>
      <c r="C18" s="322">
        <v>0.0</v>
      </c>
      <c r="D18" s="322">
        <v>0.0</v>
      </c>
      <c r="E18" s="322">
        <v>0.0</v>
      </c>
      <c r="F18" s="322">
        <v>0.0</v>
      </c>
      <c r="G18" s="322">
        <v>0.0</v>
      </c>
      <c r="H18" s="322">
        <v>0.0</v>
      </c>
      <c r="I18" s="322">
        <v>0.0</v>
      </c>
      <c r="J18" s="322">
        <v>0.0</v>
      </c>
      <c r="K18" s="322">
        <v>0.0</v>
      </c>
      <c r="L18" s="322">
        <v>0.0</v>
      </c>
      <c r="M18" s="322">
        <v>0.0</v>
      </c>
      <c r="N18" s="322">
        <v>0.0</v>
      </c>
      <c r="O18" s="322">
        <v>0.0</v>
      </c>
      <c r="P18" s="322">
        <v>0.0</v>
      </c>
      <c r="Q18" s="322">
        <v>0.0</v>
      </c>
      <c r="R18" s="322">
        <v>0.0</v>
      </c>
      <c r="S18" s="322">
        <v>0.0</v>
      </c>
      <c r="T18" s="322">
        <v>0.0</v>
      </c>
      <c r="U18" s="322">
        <v>0.0</v>
      </c>
      <c r="V18" s="322">
        <v>0.0</v>
      </c>
      <c r="W18" s="322">
        <v>0.0</v>
      </c>
      <c r="X18" s="322">
        <v>0.0</v>
      </c>
      <c r="Y18" s="322">
        <v>0.0</v>
      </c>
      <c r="Z18" s="322">
        <v>0.0</v>
      </c>
      <c r="AA18" s="322">
        <v>0.0</v>
      </c>
      <c r="AB18" s="322">
        <v>0.0</v>
      </c>
      <c r="AC18" s="322">
        <v>0.0</v>
      </c>
      <c r="AD18" s="322">
        <v>0.0</v>
      </c>
      <c r="AE18" s="322">
        <v>0.0</v>
      </c>
      <c r="AF18" s="322">
        <v>0.0</v>
      </c>
      <c r="AG18" s="125">
        <f t="shared" si="3"/>
        <v>0</v>
      </c>
    </row>
    <row r="19">
      <c r="A19" s="173" t="s">
        <v>209</v>
      </c>
      <c r="B19" s="322">
        <v>3576.59</v>
      </c>
      <c r="C19" s="322">
        <v>3548.99</v>
      </c>
      <c r="D19" s="322">
        <v>2677.7</v>
      </c>
      <c r="E19" s="322">
        <v>1113.89</v>
      </c>
      <c r="F19" s="322">
        <v>2401.76</v>
      </c>
      <c r="G19" s="322">
        <v>2591.43</v>
      </c>
      <c r="H19" s="322">
        <v>1868.91</v>
      </c>
      <c r="I19" s="322">
        <v>2601.07</v>
      </c>
      <c r="J19" s="322">
        <v>2748.67</v>
      </c>
      <c r="K19" s="322">
        <v>2074.76</v>
      </c>
      <c r="L19" s="322">
        <v>2303.65</v>
      </c>
      <c r="M19" s="322">
        <v>2156.51</v>
      </c>
      <c r="N19" s="322">
        <v>1793.99</v>
      </c>
      <c r="O19" s="322">
        <v>2227.15</v>
      </c>
      <c r="P19" s="322">
        <v>1185.84</v>
      </c>
      <c r="Q19" s="322">
        <v>1045.62</v>
      </c>
      <c r="R19" s="322">
        <v>1412.17</v>
      </c>
      <c r="S19" s="322">
        <v>698.12</v>
      </c>
      <c r="T19" s="322">
        <v>523.12</v>
      </c>
      <c r="U19" s="322">
        <v>373.14</v>
      </c>
      <c r="V19" s="322">
        <v>331.31</v>
      </c>
      <c r="W19" s="322">
        <v>596.88</v>
      </c>
      <c r="X19" s="322">
        <v>371.9</v>
      </c>
      <c r="Y19" s="322">
        <v>147.53</v>
      </c>
      <c r="Z19" s="322">
        <v>0.0</v>
      </c>
      <c r="AA19" s="322">
        <v>327.36</v>
      </c>
      <c r="AB19" s="322">
        <v>149.38</v>
      </c>
      <c r="AC19" s="322">
        <v>0.0</v>
      </c>
      <c r="AD19" s="322">
        <v>224.4</v>
      </c>
      <c r="AE19" s="322">
        <v>226.27</v>
      </c>
      <c r="AF19" s="322">
        <v>74.99</v>
      </c>
      <c r="AG19" s="125">
        <f t="shared" si="3"/>
        <v>41373.1</v>
      </c>
    </row>
    <row r="20">
      <c r="A20" s="173" t="s">
        <v>33</v>
      </c>
      <c r="B20" s="322">
        <v>968.56</v>
      </c>
      <c r="C20" s="322">
        <v>831.37</v>
      </c>
      <c r="D20" s="322">
        <v>802.66</v>
      </c>
      <c r="E20" s="322">
        <v>393.99</v>
      </c>
      <c r="F20" s="322">
        <v>623.17</v>
      </c>
      <c r="G20" s="322">
        <v>965.89</v>
      </c>
      <c r="H20" s="322">
        <v>891.27</v>
      </c>
      <c r="I20" s="322">
        <v>970.27</v>
      </c>
      <c r="J20" s="322">
        <v>1064.78</v>
      </c>
      <c r="K20" s="322">
        <v>601.75</v>
      </c>
      <c r="L20" s="322">
        <v>750.51</v>
      </c>
      <c r="M20" s="322">
        <v>725.43</v>
      </c>
      <c r="N20" s="322">
        <v>613.85</v>
      </c>
      <c r="O20" s="322">
        <v>966.56</v>
      </c>
      <c r="P20" s="322">
        <v>395.45</v>
      </c>
      <c r="Q20" s="322">
        <v>287.64</v>
      </c>
      <c r="R20" s="322">
        <v>595.33</v>
      </c>
      <c r="S20" s="322">
        <v>634.93</v>
      </c>
      <c r="T20" s="322">
        <v>1268.83</v>
      </c>
      <c r="U20" s="322">
        <v>138.17</v>
      </c>
      <c r="V20" s="322">
        <v>262.88</v>
      </c>
      <c r="W20" s="322">
        <v>376.43</v>
      </c>
      <c r="X20" s="322">
        <v>305.07</v>
      </c>
      <c r="Y20" s="322">
        <v>304.25</v>
      </c>
      <c r="Z20" s="322">
        <v>549.66</v>
      </c>
      <c r="AA20" s="322">
        <v>891.24</v>
      </c>
      <c r="AB20" s="322">
        <v>702.76</v>
      </c>
      <c r="AC20" s="322">
        <v>226.31</v>
      </c>
      <c r="AD20" s="322">
        <v>392.28</v>
      </c>
      <c r="AE20" s="322">
        <v>376.7</v>
      </c>
      <c r="AF20" s="322">
        <v>267.98</v>
      </c>
      <c r="AG20" s="125">
        <f t="shared" si="3"/>
        <v>19145.97</v>
      </c>
    </row>
    <row r="21">
      <c r="A21" s="173" t="s">
        <v>34</v>
      </c>
      <c r="B21" s="322">
        <v>110.0</v>
      </c>
      <c r="C21" s="322">
        <v>55.0</v>
      </c>
      <c r="D21" s="322">
        <v>125.0</v>
      </c>
      <c r="E21" s="322">
        <v>90.0</v>
      </c>
      <c r="F21" s="322">
        <v>50.0</v>
      </c>
      <c r="G21" s="322">
        <v>160.0</v>
      </c>
      <c r="H21" s="322">
        <v>245.0</v>
      </c>
      <c r="I21" s="322">
        <v>185.0</v>
      </c>
      <c r="J21" s="322">
        <v>230.0</v>
      </c>
      <c r="K21" s="322">
        <v>85.0</v>
      </c>
      <c r="L21" s="322">
        <v>125.0</v>
      </c>
      <c r="M21" s="322">
        <v>130.0</v>
      </c>
      <c r="N21" s="322">
        <v>120.0</v>
      </c>
      <c r="O21" s="322">
        <v>225.0</v>
      </c>
      <c r="P21" s="322">
        <v>80.0</v>
      </c>
      <c r="Q21" s="322">
        <v>45.0</v>
      </c>
      <c r="R21" s="322">
        <v>145.0</v>
      </c>
      <c r="S21" s="322">
        <v>270.0</v>
      </c>
      <c r="T21" s="322">
        <v>595.0</v>
      </c>
      <c r="U21" s="322">
        <v>35.0</v>
      </c>
      <c r="V21" s="322">
        <v>105.0</v>
      </c>
      <c r="W21" s="322">
        <v>120.0</v>
      </c>
      <c r="X21" s="322">
        <v>130.0</v>
      </c>
      <c r="Y21" s="322">
        <v>160.0</v>
      </c>
      <c r="Z21" s="322">
        <v>260.0</v>
      </c>
      <c r="AA21" s="322">
        <v>430.0</v>
      </c>
      <c r="AB21" s="322">
        <v>340.0</v>
      </c>
      <c r="AC21" s="322">
        <v>145.0</v>
      </c>
      <c r="AD21" s="322">
        <v>185.0</v>
      </c>
      <c r="AE21" s="322">
        <v>210.0</v>
      </c>
      <c r="AF21" s="322">
        <v>165.0</v>
      </c>
      <c r="AG21" s="125">
        <f t="shared" si="3"/>
        <v>5355</v>
      </c>
    </row>
    <row r="22">
      <c r="A22" s="175" t="s">
        <v>205</v>
      </c>
      <c r="B22" s="323">
        <f t="shared" ref="B22:AF22" si="4">SUM(B15:B21)</f>
        <v>5645.92</v>
      </c>
      <c r="C22" s="323">
        <f t="shared" si="4"/>
        <v>4838.07</v>
      </c>
      <c r="D22" s="323">
        <f t="shared" si="4"/>
        <v>4606.26</v>
      </c>
      <c r="E22" s="323">
        <f t="shared" si="4"/>
        <v>2270.05</v>
      </c>
      <c r="F22" s="323">
        <f t="shared" si="4"/>
        <v>3571.21</v>
      </c>
      <c r="G22" s="323">
        <f t="shared" si="4"/>
        <v>5529.9</v>
      </c>
      <c r="H22" s="323">
        <f t="shared" si="4"/>
        <v>5105.05</v>
      </c>
      <c r="I22" s="323">
        <f t="shared" si="4"/>
        <v>5457</v>
      </c>
      <c r="J22" s="323">
        <f t="shared" si="4"/>
        <v>6073.03</v>
      </c>
      <c r="K22" s="323">
        <f t="shared" si="4"/>
        <v>3428.57</v>
      </c>
      <c r="L22" s="323">
        <f t="shared" si="4"/>
        <v>4325.89</v>
      </c>
      <c r="M22" s="323">
        <f t="shared" si="4"/>
        <v>4099.51</v>
      </c>
      <c r="N22" s="323">
        <f t="shared" si="4"/>
        <v>3536.36</v>
      </c>
      <c r="O22" s="323">
        <f t="shared" si="4"/>
        <v>5620.45</v>
      </c>
      <c r="P22" s="323">
        <f t="shared" si="4"/>
        <v>2212.74</v>
      </c>
      <c r="Q22" s="323">
        <f t="shared" si="4"/>
        <v>1689.11</v>
      </c>
      <c r="R22" s="323">
        <f t="shared" si="4"/>
        <v>3365.51</v>
      </c>
      <c r="S22" s="323">
        <f t="shared" si="4"/>
        <v>3663.07</v>
      </c>
      <c r="T22" s="323">
        <f t="shared" si="4"/>
        <v>7388.33</v>
      </c>
      <c r="U22" s="323">
        <f t="shared" si="4"/>
        <v>819.85</v>
      </c>
      <c r="V22" s="323">
        <f t="shared" si="4"/>
        <v>1543.06</v>
      </c>
      <c r="W22" s="323">
        <f t="shared" si="4"/>
        <v>2137.05</v>
      </c>
      <c r="X22" s="323">
        <f t="shared" si="4"/>
        <v>1794.46</v>
      </c>
      <c r="Y22" s="323">
        <f t="shared" si="4"/>
        <v>1805.11</v>
      </c>
      <c r="Z22" s="323">
        <f t="shared" si="4"/>
        <v>3130.65</v>
      </c>
      <c r="AA22" s="323">
        <f t="shared" si="4"/>
        <v>5230.29</v>
      </c>
      <c r="AB22" s="323">
        <f t="shared" si="4"/>
        <v>3873.06</v>
      </c>
      <c r="AC22" s="323">
        <f t="shared" si="4"/>
        <v>1327.15</v>
      </c>
      <c r="AD22" s="323">
        <f t="shared" si="4"/>
        <v>2274.62</v>
      </c>
      <c r="AE22" s="323">
        <f t="shared" si="4"/>
        <v>2200.32</v>
      </c>
      <c r="AF22" s="323">
        <f t="shared" si="4"/>
        <v>1537.04</v>
      </c>
      <c r="AG22" s="125">
        <f t="shared" si="3"/>
        <v>110098.69</v>
      </c>
    </row>
    <row r="23">
      <c r="A23" s="127"/>
      <c r="B23" s="120"/>
      <c r="C23" s="120"/>
      <c r="D23" s="120"/>
      <c r="E23" s="120"/>
      <c r="F23" s="120"/>
      <c r="G23" s="120"/>
      <c r="H23" s="120"/>
      <c r="I23" s="120"/>
      <c r="J23" s="120"/>
      <c r="K23" s="120"/>
      <c r="L23" s="120"/>
      <c r="M23" s="120"/>
      <c r="N23" s="120"/>
      <c r="O23" s="120"/>
      <c r="P23" s="120"/>
      <c r="Q23" s="120"/>
      <c r="R23" s="120"/>
      <c r="S23" s="120"/>
      <c r="T23" s="120"/>
      <c r="U23" s="120"/>
      <c r="V23" s="120"/>
      <c r="W23" s="120"/>
      <c r="X23" s="120"/>
      <c r="Y23" s="120"/>
      <c r="Z23" s="120"/>
      <c r="AA23" s="120"/>
      <c r="AB23" s="120"/>
      <c r="AC23" s="120"/>
      <c r="AD23" s="120"/>
      <c r="AE23" s="120"/>
      <c r="AF23" s="120"/>
      <c r="AG23" s="164"/>
    </row>
    <row r="24">
      <c r="A24" s="171" t="s">
        <v>210</v>
      </c>
      <c r="B24" s="172"/>
      <c r="C24" s="172"/>
      <c r="D24" s="172"/>
      <c r="E24" s="172"/>
      <c r="F24" s="172"/>
      <c r="G24" s="172"/>
      <c r="H24" s="172"/>
      <c r="I24" s="172"/>
      <c r="J24" s="172"/>
      <c r="K24" s="172"/>
      <c r="L24" s="172"/>
      <c r="M24" s="172"/>
      <c r="N24" s="172"/>
      <c r="O24" s="172"/>
      <c r="P24" s="172"/>
      <c r="Q24" s="172"/>
      <c r="R24" s="172"/>
      <c r="S24" s="172"/>
      <c r="T24" s="172"/>
      <c r="U24" s="172"/>
      <c r="V24" s="172"/>
      <c r="W24" s="172"/>
      <c r="X24" s="172"/>
      <c r="Y24" s="172"/>
      <c r="Z24" s="172"/>
      <c r="AA24" s="172"/>
      <c r="AB24" s="172"/>
      <c r="AC24" s="172"/>
      <c r="AD24" s="172"/>
      <c r="AE24" s="172"/>
      <c r="AF24" s="172"/>
      <c r="AG24" s="177"/>
    </row>
    <row r="25">
      <c r="A25" s="183" t="s">
        <v>909</v>
      </c>
      <c r="B25" s="324">
        <v>0.0</v>
      </c>
      <c r="C25" s="324">
        <v>0.0</v>
      </c>
      <c r="D25" s="324">
        <v>0.0</v>
      </c>
      <c r="E25" s="324">
        <v>0.0</v>
      </c>
      <c r="F25" s="324">
        <v>0.0</v>
      </c>
      <c r="G25" s="324">
        <v>0.0</v>
      </c>
      <c r="H25" s="324">
        <v>0.0</v>
      </c>
      <c r="I25" s="324">
        <v>0.0</v>
      </c>
      <c r="J25" s="324">
        <v>0.0</v>
      </c>
      <c r="K25" s="324">
        <v>0.0</v>
      </c>
      <c r="L25" s="324">
        <v>0.0</v>
      </c>
      <c r="M25" s="324">
        <v>0.0</v>
      </c>
      <c r="N25" s="324">
        <v>0.0</v>
      </c>
      <c r="O25" s="324">
        <v>0.0</v>
      </c>
      <c r="P25" s="324">
        <v>0.0</v>
      </c>
      <c r="Q25" s="324">
        <v>0.0</v>
      </c>
      <c r="R25" s="324">
        <v>0.0</v>
      </c>
      <c r="S25" s="324">
        <v>0.0</v>
      </c>
      <c r="T25" s="324">
        <v>3.0</v>
      </c>
      <c r="U25" s="324">
        <v>0.0</v>
      </c>
      <c r="V25" s="324">
        <v>0.0</v>
      </c>
      <c r="W25" s="324">
        <v>0.0</v>
      </c>
      <c r="X25" s="324">
        <v>0.0</v>
      </c>
      <c r="Y25" s="324">
        <v>0.0</v>
      </c>
      <c r="Z25" s="324">
        <v>0.0</v>
      </c>
      <c r="AA25" s="324">
        <v>0.0</v>
      </c>
      <c r="AB25" s="324">
        <v>0.0</v>
      </c>
      <c r="AC25" s="324">
        <v>1.0</v>
      </c>
      <c r="AD25" s="324">
        <v>4.0</v>
      </c>
      <c r="AE25" s="324">
        <v>2.0</v>
      </c>
      <c r="AF25" s="324">
        <v>2.0</v>
      </c>
      <c r="AG25" s="177">
        <f t="shared" ref="AG25:AG33" si="5">SUM(B25:AF25)</f>
        <v>12</v>
      </c>
    </row>
    <row r="26">
      <c r="A26" s="183" t="s">
        <v>910</v>
      </c>
      <c r="B26" s="324">
        <v>0.0</v>
      </c>
      <c r="C26" s="324">
        <v>0.0</v>
      </c>
      <c r="D26" s="324">
        <v>0.0</v>
      </c>
      <c r="E26" s="324">
        <v>0.0</v>
      </c>
      <c r="F26" s="324">
        <v>0.0</v>
      </c>
      <c r="G26" s="324">
        <v>0.0</v>
      </c>
      <c r="H26" s="324">
        <v>0.0</v>
      </c>
      <c r="I26" s="324">
        <v>0.0</v>
      </c>
      <c r="J26" s="324">
        <v>0.0</v>
      </c>
      <c r="K26" s="324">
        <v>0.0</v>
      </c>
      <c r="L26" s="324">
        <v>0.0</v>
      </c>
      <c r="M26" s="324">
        <v>0.0</v>
      </c>
      <c r="N26" s="324">
        <v>0.0</v>
      </c>
      <c r="O26" s="324">
        <v>0.0</v>
      </c>
      <c r="P26" s="324">
        <v>0.0</v>
      </c>
      <c r="Q26" s="324">
        <v>0.0</v>
      </c>
      <c r="R26" s="324">
        <v>0.0</v>
      </c>
      <c r="S26" s="324">
        <v>0.0</v>
      </c>
      <c r="T26" s="324">
        <v>0.0</v>
      </c>
      <c r="U26" s="324">
        <v>0.0</v>
      </c>
      <c r="V26" s="324">
        <v>0.0</v>
      </c>
      <c r="W26" s="324">
        <v>0.0</v>
      </c>
      <c r="X26" s="324">
        <v>0.0</v>
      </c>
      <c r="Y26" s="324">
        <v>0.0</v>
      </c>
      <c r="Z26" s="324">
        <v>0.0</v>
      </c>
      <c r="AA26" s="324">
        <v>0.0</v>
      </c>
      <c r="AB26" s="324">
        <v>0.0</v>
      </c>
      <c r="AC26" s="324">
        <v>0.0</v>
      </c>
      <c r="AD26" s="324">
        <v>0.0</v>
      </c>
      <c r="AE26" s="324">
        <v>0.0</v>
      </c>
      <c r="AF26" s="324">
        <v>0.0</v>
      </c>
      <c r="AG26" s="177">
        <f t="shared" si="5"/>
        <v>0</v>
      </c>
    </row>
    <row r="27">
      <c r="A27" s="183" t="s">
        <v>911</v>
      </c>
      <c r="B27" s="324">
        <v>0.0</v>
      </c>
      <c r="C27" s="324">
        <v>0.0</v>
      </c>
      <c r="D27" s="324">
        <v>0.0</v>
      </c>
      <c r="E27" s="324">
        <v>0.0</v>
      </c>
      <c r="F27" s="324">
        <v>0.0</v>
      </c>
      <c r="G27" s="324">
        <v>0.0</v>
      </c>
      <c r="H27" s="324">
        <v>0.0</v>
      </c>
      <c r="I27" s="324">
        <v>0.0</v>
      </c>
      <c r="J27" s="324">
        <v>0.0</v>
      </c>
      <c r="K27" s="324">
        <v>0.0</v>
      </c>
      <c r="L27" s="324">
        <v>0.0</v>
      </c>
      <c r="M27" s="324">
        <v>0.0</v>
      </c>
      <c r="N27" s="324">
        <v>0.0</v>
      </c>
      <c r="O27" s="324">
        <v>0.0</v>
      </c>
      <c r="P27" s="324">
        <v>0.0</v>
      </c>
      <c r="Q27" s="324">
        <v>0.0</v>
      </c>
      <c r="R27" s="324">
        <v>0.0</v>
      </c>
      <c r="S27" s="324">
        <v>0.0</v>
      </c>
      <c r="T27" s="324">
        <v>0.0</v>
      </c>
      <c r="U27" s="324">
        <v>0.0</v>
      </c>
      <c r="V27" s="324">
        <v>0.0</v>
      </c>
      <c r="W27" s="324">
        <v>0.0</v>
      </c>
      <c r="X27" s="324">
        <v>0.0</v>
      </c>
      <c r="Y27" s="324">
        <v>0.0</v>
      </c>
      <c r="Z27" s="324">
        <v>0.0</v>
      </c>
      <c r="AA27" s="324">
        <v>0.0</v>
      </c>
      <c r="AB27" s="324">
        <v>0.0</v>
      </c>
      <c r="AC27" s="324">
        <v>0.0</v>
      </c>
      <c r="AD27" s="324">
        <v>0.0</v>
      </c>
      <c r="AE27" s="324">
        <v>0.0</v>
      </c>
      <c r="AF27" s="324">
        <v>0.0</v>
      </c>
      <c r="AG27" s="177">
        <f t="shared" si="5"/>
        <v>0</v>
      </c>
    </row>
    <row r="28">
      <c r="A28" s="183" t="s">
        <v>912</v>
      </c>
      <c r="B28" s="324">
        <v>0.0</v>
      </c>
      <c r="C28" s="324">
        <v>0.0</v>
      </c>
      <c r="D28" s="324">
        <v>0.0</v>
      </c>
      <c r="E28" s="324">
        <v>0.0</v>
      </c>
      <c r="F28" s="324">
        <v>0.0</v>
      </c>
      <c r="G28" s="324">
        <v>0.0</v>
      </c>
      <c r="H28" s="324">
        <v>0.0</v>
      </c>
      <c r="I28" s="324">
        <v>0.0</v>
      </c>
      <c r="J28" s="324">
        <v>0.0</v>
      </c>
      <c r="K28" s="324">
        <v>0.0</v>
      </c>
      <c r="L28" s="324">
        <v>0.0</v>
      </c>
      <c r="M28" s="324">
        <v>0.0</v>
      </c>
      <c r="N28" s="324">
        <v>0.0</v>
      </c>
      <c r="O28" s="324">
        <v>0.0</v>
      </c>
      <c r="P28" s="324">
        <v>0.0</v>
      </c>
      <c r="Q28" s="324">
        <v>0.0</v>
      </c>
      <c r="R28" s="324">
        <v>0.0</v>
      </c>
      <c r="S28" s="324">
        <v>0.0</v>
      </c>
      <c r="T28" s="324">
        <v>0.0</v>
      </c>
      <c r="U28" s="324">
        <v>0.0</v>
      </c>
      <c r="V28" s="324">
        <v>0.0</v>
      </c>
      <c r="W28" s="324">
        <v>0.0</v>
      </c>
      <c r="X28" s="324">
        <v>0.0</v>
      </c>
      <c r="Y28" s="324">
        <v>0.0</v>
      </c>
      <c r="Z28" s="324">
        <v>0.0</v>
      </c>
      <c r="AA28" s="324">
        <v>0.0</v>
      </c>
      <c r="AB28" s="324">
        <v>0.0</v>
      </c>
      <c r="AC28" s="324">
        <v>0.0</v>
      </c>
      <c r="AD28" s="324">
        <v>0.0</v>
      </c>
      <c r="AE28" s="324">
        <v>0.0</v>
      </c>
      <c r="AF28" s="324">
        <v>0.0</v>
      </c>
      <c r="AG28" s="177">
        <f t="shared" si="5"/>
        <v>0</v>
      </c>
    </row>
    <row r="29">
      <c r="A29" s="178" t="s">
        <v>913</v>
      </c>
      <c r="B29" s="121">
        <v>1.0</v>
      </c>
      <c r="C29" s="121">
        <v>0.0</v>
      </c>
      <c r="D29" s="121">
        <v>1.0</v>
      </c>
      <c r="E29" s="121">
        <v>0.0</v>
      </c>
      <c r="F29" s="121">
        <v>0.0</v>
      </c>
      <c r="G29" s="121">
        <v>0.0</v>
      </c>
      <c r="H29" s="121">
        <v>5.0</v>
      </c>
      <c r="I29" s="121">
        <v>2.0</v>
      </c>
      <c r="J29" s="121">
        <v>4.0</v>
      </c>
      <c r="K29" s="121">
        <v>2.0</v>
      </c>
      <c r="L29" s="121">
        <v>2.0</v>
      </c>
      <c r="M29" s="121">
        <v>0.0</v>
      </c>
      <c r="N29" s="121">
        <v>2.0</v>
      </c>
      <c r="O29" s="121">
        <v>1.0</v>
      </c>
      <c r="P29" s="121">
        <v>2.0</v>
      </c>
      <c r="Q29" s="121">
        <v>1.0</v>
      </c>
      <c r="R29" s="121">
        <v>1.0</v>
      </c>
      <c r="S29" s="121">
        <v>0.0</v>
      </c>
      <c r="T29" s="121">
        <v>1.0</v>
      </c>
      <c r="U29" s="121">
        <v>0.0</v>
      </c>
      <c r="V29" s="121">
        <v>1.0</v>
      </c>
      <c r="W29" s="121">
        <v>0.0</v>
      </c>
      <c r="X29" s="121">
        <v>1.0</v>
      </c>
      <c r="Y29" s="121">
        <v>2.0</v>
      </c>
      <c r="Z29" s="121">
        <v>2.0</v>
      </c>
      <c r="AA29" s="121">
        <v>0.0</v>
      </c>
      <c r="AB29" s="121">
        <v>5.0</v>
      </c>
      <c r="AC29" s="121">
        <v>4.0</v>
      </c>
      <c r="AD29" s="121">
        <v>3.0</v>
      </c>
      <c r="AE29" s="121">
        <v>2.0</v>
      </c>
      <c r="AF29" s="121">
        <v>3.0</v>
      </c>
      <c r="AG29" s="177">
        <f t="shared" si="5"/>
        <v>48</v>
      </c>
    </row>
    <row r="30">
      <c r="A30" s="178" t="s">
        <v>914</v>
      </c>
      <c r="B30" s="121">
        <v>0.0</v>
      </c>
      <c r="C30" s="121">
        <v>0.0</v>
      </c>
      <c r="D30" s="121">
        <v>0.0</v>
      </c>
      <c r="E30" s="121">
        <v>0.0</v>
      </c>
      <c r="F30" s="121">
        <v>0.0</v>
      </c>
      <c r="G30" s="121">
        <v>0.0</v>
      </c>
      <c r="H30" s="121">
        <v>0.0</v>
      </c>
      <c r="I30" s="121">
        <v>0.0</v>
      </c>
      <c r="J30" s="121">
        <v>0.0</v>
      </c>
      <c r="K30" s="121">
        <v>0.0</v>
      </c>
      <c r="L30" s="121">
        <v>0.0</v>
      </c>
      <c r="M30" s="121">
        <v>0.0</v>
      </c>
      <c r="N30" s="121">
        <v>0.0</v>
      </c>
      <c r="O30" s="121">
        <v>0.0</v>
      </c>
      <c r="P30" s="121">
        <v>0.0</v>
      </c>
      <c r="Q30" s="121">
        <v>0.0</v>
      </c>
      <c r="R30" s="121">
        <v>0.0</v>
      </c>
      <c r="S30" s="121">
        <v>0.0</v>
      </c>
      <c r="T30" s="121">
        <v>0.0</v>
      </c>
      <c r="U30" s="121">
        <v>0.0</v>
      </c>
      <c r="V30" s="121">
        <v>0.0</v>
      </c>
      <c r="W30" s="121">
        <v>0.0</v>
      </c>
      <c r="X30" s="121">
        <v>0.0</v>
      </c>
      <c r="Y30" s="121">
        <v>0.0</v>
      </c>
      <c r="Z30" s="121">
        <v>0.0</v>
      </c>
      <c r="AA30" s="121">
        <v>0.0</v>
      </c>
      <c r="AB30" s="121">
        <v>0.0</v>
      </c>
      <c r="AC30" s="121">
        <v>0.0</v>
      </c>
      <c r="AD30" s="121">
        <v>0.0</v>
      </c>
      <c r="AE30" s="121">
        <v>0.0</v>
      </c>
      <c r="AF30" s="121">
        <v>0.0</v>
      </c>
      <c r="AG30" s="177">
        <f t="shared" si="5"/>
        <v>0</v>
      </c>
    </row>
    <row r="31">
      <c r="A31" s="178" t="s">
        <v>915</v>
      </c>
      <c r="B31" s="121">
        <v>3.0</v>
      </c>
      <c r="C31" s="121">
        <v>1.0</v>
      </c>
      <c r="D31" s="121">
        <v>2.0</v>
      </c>
      <c r="E31" s="121">
        <v>2.0</v>
      </c>
      <c r="F31" s="121">
        <v>2.0</v>
      </c>
      <c r="G31" s="121">
        <v>7.0</v>
      </c>
      <c r="H31" s="121">
        <v>4.0</v>
      </c>
      <c r="I31" s="121">
        <v>5.0</v>
      </c>
      <c r="J31" s="121">
        <v>4.0</v>
      </c>
      <c r="K31" s="121">
        <v>1.0</v>
      </c>
      <c r="L31" s="121">
        <v>3.0</v>
      </c>
      <c r="M31" s="121">
        <v>4.0</v>
      </c>
      <c r="N31" s="121">
        <v>2.0</v>
      </c>
      <c r="O31" s="121">
        <v>8.0</v>
      </c>
      <c r="P31" s="121">
        <v>0.0</v>
      </c>
      <c r="Q31" s="121">
        <v>0.0</v>
      </c>
      <c r="R31" s="121">
        <v>4.0</v>
      </c>
      <c r="S31" s="121">
        <v>8.0</v>
      </c>
      <c r="T31" s="121">
        <v>17.0</v>
      </c>
      <c r="U31" s="121">
        <v>1.0</v>
      </c>
      <c r="V31" s="121">
        <v>2.0</v>
      </c>
      <c r="W31" s="121">
        <v>4.0</v>
      </c>
      <c r="X31" s="121">
        <v>3.0</v>
      </c>
      <c r="Y31" s="121">
        <v>4.0</v>
      </c>
      <c r="Z31" s="121">
        <v>8.0</v>
      </c>
      <c r="AA31" s="121">
        <v>14.0</v>
      </c>
      <c r="AB31" s="121">
        <v>7.0</v>
      </c>
      <c r="AC31" s="121">
        <v>0.0</v>
      </c>
      <c r="AD31" s="121">
        <v>0.0</v>
      </c>
      <c r="AE31" s="121">
        <v>2.0</v>
      </c>
      <c r="AF31" s="121">
        <v>0.0</v>
      </c>
      <c r="AG31" s="177">
        <f t="shared" si="5"/>
        <v>122</v>
      </c>
    </row>
    <row r="32">
      <c r="A32" s="178" t="s">
        <v>916</v>
      </c>
      <c r="B32" s="121">
        <v>0.0</v>
      </c>
      <c r="C32" s="121">
        <v>0.0</v>
      </c>
      <c r="D32" s="121">
        <v>0.0</v>
      </c>
      <c r="E32" s="121">
        <v>0.0</v>
      </c>
      <c r="F32" s="121">
        <v>0.0</v>
      </c>
      <c r="G32" s="121">
        <v>0.0</v>
      </c>
      <c r="H32" s="121">
        <v>0.0</v>
      </c>
      <c r="I32" s="121">
        <v>0.0</v>
      </c>
      <c r="J32" s="121">
        <v>0.0</v>
      </c>
      <c r="K32" s="121">
        <v>0.0</v>
      </c>
      <c r="L32" s="121">
        <v>0.0</v>
      </c>
      <c r="M32" s="121">
        <v>0.0</v>
      </c>
      <c r="N32" s="121">
        <v>0.0</v>
      </c>
      <c r="O32" s="121">
        <v>0.0</v>
      </c>
      <c r="P32" s="121">
        <v>0.0</v>
      </c>
      <c r="Q32" s="121">
        <v>0.0</v>
      </c>
      <c r="R32" s="121">
        <v>0.0</v>
      </c>
      <c r="S32" s="121">
        <v>0.0</v>
      </c>
      <c r="T32" s="121">
        <v>0.0</v>
      </c>
      <c r="U32" s="121">
        <v>0.0</v>
      </c>
      <c r="V32" s="121">
        <v>0.0</v>
      </c>
      <c r="W32" s="121">
        <v>0.0</v>
      </c>
      <c r="X32" s="121">
        <v>0.0</v>
      </c>
      <c r="Y32" s="121">
        <v>0.0</v>
      </c>
      <c r="Z32" s="121">
        <v>0.0</v>
      </c>
      <c r="AA32" s="121">
        <v>0.0</v>
      </c>
      <c r="AB32" s="121">
        <v>0.0</v>
      </c>
      <c r="AC32" s="121">
        <v>0.0</v>
      </c>
      <c r="AD32" s="121">
        <v>0.0</v>
      </c>
      <c r="AE32" s="121">
        <v>0.0</v>
      </c>
      <c r="AF32" s="121">
        <v>0.0</v>
      </c>
      <c r="AG32" s="177">
        <f t="shared" si="5"/>
        <v>0</v>
      </c>
    </row>
    <row r="33">
      <c r="A33" s="181" t="s">
        <v>219</v>
      </c>
      <c r="B33" s="182">
        <f t="shared" ref="B33:AF33" si="6">SUM(B25:B32)</f>
        <v>4</v>
      </c>
      <c r="C33" s="182">
        <f t="shared" si="6"/>
        <v>1</v>
      </c>
      <c r="D33" s="182">
        <f t="shared" si="6"/>
        <v>3</v>
      </c>
      <c r="E33" s="182">
        <f t="shared" si="6"/>
        <v>2</v>
      </c>
      <c r="F33" s="182">
        <f t="shared" si="6"/>
        <v>2</v>
      </c>
      <c r="G33" s="182">
        <f t="shared" si="6"/>
        <v>7</v>
      </c>
      <c r="H33" s="182">
        <f t="shared" si="6"/>
        <v>9</v>
      </c>
      <c r="I33" s="182">
        <f t="shared" si="6"/>
        <v>7</v>
      </c>
      <c r="J33" s="182">
        <f t="shared" si="6"/>
        <v>8</v>
      </c>
      <c r="K33" s="182">
        <f t="shared" si="6"/>
        <v>3</v>
      </c>
      <c r="L33" s="182">
        <f t="shared" si="6"/>
        <v>5</v>
      </c>
      <c r="M33" s="182">
        <f t="shared" si="6"/>
        <v>4</v>
      </c>
      <c r="N33" s="182">
        <f t="shared" si="6"/>
        <v>4</v>
      </c>
      <c r="O33" s="182">
        <f t="shared" si="6"/>
        <v>9</v>
      </c>
      <c r="P33" s="182">
        <f t="shared" si="6"/>
        <v>2</v>
      </c>
      <c r="Q33" s="182">
        <f t="shared" si="6"/>
        <v>1</v>
      </c>
      <c r="R33" s="182">
        <f t="shared" si="6"/>
        <v>5</v>
      </c>
      <c r="S33" s="182">
        <f t="shared" si="6"/>
        <v>8</v>
      </c>
      <c r="T33" s="182">
        <f t="shared" si="6"/>
        <v>21</v>
      </c>
      <c r="U33" s="182">
        <f t="shared" si="6"/>
        <v>1</v>
      </c>
      <c r="V33" s="182">
        <f t="shared" si="6"/>
        <v>3</v>
      </c>
      <c r="W33" s="182">
        <f t="shared" si="6"/>
        <v>4</v>
      </c>
      <c r="X33" s="182">
        <f t="shared" si="6"/>
        <v>4</v>
      </c>
      <c r="Y33" s="182">
        <f t="shared" si="6"/>
        <v>6</v>
      </c>
      <c r="Z33" s="182">
        <f t="shared" si="6"/>
        <v>10</v>
      </c>
      <c r="AA33" s="182">
        <f t="shared" si="6"/>
        <v>14</v>
      </c>
      <c r="AB33" s="182">
        <f t="shared" si="6"/>
        <v>12</v>
      </c>
      <c r="AC33" s="182">
        <f t="shared" si="6"/>
        <v>5</v>
      </c>
      <c r="AD33" s="182">
        <f t="shared" si="6"/>
        <v>7</v>
      </c>
      <c r="AE33" s="182">
        <f t="shared" si="6"/>
        <v>6</v>
      </c>
      <c r="AF33" s="182">
        <f t="shared" si="6"/>
        <v>5</v>
      </c>
      <c r="AG33" s="177">
        <f t="shared" si="5"/>
        <v>182</v>
      </c>
    </row>
    <row r="34">
      <c r="A34" s="134"/>
      <c r="B34" s="135"/>
      <c r="C34" s="135"/>
      <c r="D34" s="135"/>
      <c r="E34" s="135"/>
      <c r="F34" s="135"/>
      <c r="G34" s="135"/>
      <c r="H34" s="135"/>
      <c r="I34" s="135"/>
      <c r="J34" s="135"/>
      <c r="K34" s="135"/>
      <c r="L34" s="135"/>
      <c r="M34" s="135"/>
      <c r="N34" s="135"/>
      <c r="O34" s="135"/>
      <c r="P34" s="135"/>
      <c r="Q34" s="135"/>
      <c r="R34" s="135"/>
      <c r="S34" s="135"/>
      <c r="T34" s="135"/>
      <c r="U34" s="135"/>
      <c r="V34" s="135"/>
      <c r="W34" s="135"/>
      <c r="X34" s="135"/>
      <c r="Y34" s="135"/>
      <c r="Z34" s="135"/>
      <c r="AA34" s="135"/>
      <c r="AB34" s="135"/>
      <c r="AC34" s="135"/>
      <c r="AD34" s="135"/>
      <c r="AE34" s="135"/>
      <c r="AF34" s="135"/>
      <c r="AG34" s="177"/>
    </row>
    <row r="35">
      <c r="A35" s="183" t="s">
        <v>917</v>
      </c>
      <c r="B35" s="325"/>
      <c r="C35" s="325"/>
      <c r="D35" s="325"/>
      <c r="E35" s="325"/>
      <c r="F35" s="325"/>
      <c r="G35" s="325"/>
      <c r="H35" s="325"/>
      <c r="I35" s="325"/>
      <c r="J35" s="325"/>
      <c r="K35" s="325"/>
      <c r="L35" s="325"/>
      <c r="M35" s="325"/>
      <c r="N35" s="325"/>
      <c r="O35" s="325"/>
      <c r="P35" s="325"/>
      <c r="Q35" s="325"/>
      <c r="R35" s="325"/>
      <c r="S35" s="325"/>
      <c r="T35" s="325"/>
      <c r="U35" s="325"/>
      <c r="V35" s="325"/>
      <c r="W35" s="325"/>
      <c r="X35" s="325"/>
      <c r="Y35" s="325"/>
      <c r="Z35" s="325"/>
      <c r="AA35" s="325"/>
      <c r="AB35" s="325"/>
      <c r="AC35" s="325"/>
      <c r="AD35" s="325"/>
      <c r="AE35" s="325"/>
      <c r="AF35" s="325"/>
      <c r="AG35" s="177">
        <f t="shared" ref="AG35:AG37" si="7">SUM(B35:AF35)</f>
        <v>0</v>
      </c>
    </row>
    <row r="36">
      <c r="A36" s="183" t="s">
        <v>918</v>
      </c>
      <c r="B36" s="325"/>
      <c r="C36" s="325"/>
      <c r="D36" s="325"/>
      <c r="E36" s="325"/>
      <c r="F36" s="325"/>
      <c r="G36" s="325"/>
      <c r="H36" s="325"/>
      <c r="I36" s="325"/>
      <c r="J36" s="325"/>
      <c r="K36" s="325"/>
      <c r="L36" s="325"/>
      <c r="M36" s="325"/>
      <c r="N36" s="325"/>
      <c r="O36" s="325"/>
      <c r="P36" s="325"/>
      <c r="Q36" s="325"/>
      <c r="R36" s="325"/>
      <c r="S36" s="325"/>
      <c r="T36" s="325"/>
      <c r="U36" s="325"/>
      <c r="V36" s="325"/>
      <c r="W36" s="325"/>
      <c r="X36" s="325"/>
      <c r="Y36" s="325"/>
      <c r="Z36" s="325"/>
      <c r="AA36" s="325"/>
      <c r="AB36" s="325"/>
      <c r="AC36" s="325"/>
      <c r="AD36" s="325"/>
      <c r="AE36" s="325"/>
      <c r="AF36" s="325"/>
      <c r="AG36" s="177">
        <f t="shared" si="7"/>
        <v>0</v>
      </c>
    </row>
    <row r="37">
      <c r="A37" s="181" t="s">
        <v>222</v>
      </c>
      <c r="B37" s="182">
        <f t="shared" ref="B37:AF37" si="8">SUM(B35:B36)</f>
        <v>0</v>
      </c>
      <c r="C37" s="182">
        <f t="shared" si="8"/>
        <v>0</v>
      </c>
      <c r="D37" s="182">
        <f t="shared" si="8"/>
        <v>0</v>
      </c>
      <c r="E37" s="182">
        <f t="shared" si="8"/>
        <v>0</v>
      </c>
      <c r="F37" s="182">
        <f t="shared" si="8"/>
        <v>0</v>
      </c>
      <c r="G37" s="182">
        <f t="shared" si="8"/>
        <v>0</v>
      </c>
      <c r="H37" s="182">
        <f t="shared" si="8"/>
        <v>0</v>
      </c>
      <c r="I37" s="182">
        <f t="shared" si="8"/>
        <v>0</v>
      </c>
      <c r="J37" s="182">
        <f t="shared" si="8"/>
        <v>0</v>
      </c>
      <c r="K37" s="182">
        <f t="shared" si="8"/>
        <v>0</v>
      </c>
      <c r="L37" s="182">
        <f t="shared" si="8"/>
        <v>0</v>
      </c>
      <c r="M37" s="182">
        <f t="shared" si="8"/>
        <v>0</v>
      </c>
      <c r="N37" s="182">
        <f t="shared" si="8"/>
        <v>0</v>
      </c>
      <c r="O37" s="182">
        <f t="shared" si="8"/>
        <v>0</v>
      </c>
      <c r="P37" s="182">
        <f t="shared" si="8"/>
        <v>0</v>
      </c>
      <c r="Q37" s="182">
        <f t="shared" si="8"/>
        <v>0</v>
      </c>
      <c r="R37" s="182">
        <f t="shared" si="8"/>
        <v>0</v>
      </c>
      <c r="S37" s="182">
        <f t="shared" si="8"/>
        <v>0</v>
      </c>
      <c r="T37" s="182">
        <f t="shared" si="8"/>
        <v>0</v>
      </c>
      <c r="U37" s="182">
        <f t="shared" si="8"/>
        <v>0</v>
      </c>
      <c r="V37" s="182">
        <f t="shared" si="8"/>
        <v>0</v>
      </c>
      <c r="W37" s="182">
        <f t="shared" si="8"/>
        <v>0</v>
      </c>
      <c r="X37" s="182">
        <f t="shared" si="8"/>
        <v>0</v>
      </c>
      <c r="Y37" s="182">
        <f t="shared" si="8"/>
        <v>0</v>
      </c>
      <c r="Z37" s="182">
        <f t="shared" si="8"/>
        <v>0</v>
      </c>
      <c r="AA37" s="182">
        <f t="shared" si="8"/>
        <v>0</v>
      </c>
      <c r="AB37" s="182">
        <f t="shared" si="8"/>
        <v>0</v>
      </c>
      <c r="AC37" s="182">
        <f t="shared" si="8"/>
        <v>0</v>
      </c>
      <c r="AD37" s="182">
        <f t="shared" si="8"/>
        <v>0</v>
      </c>
      <c r="AE37" s="182">
        <f t="shared" si="8"/>
        <v>0</v>
      </c>
      <c r="AF37" s="182">
        <f t="shared" si="8"/>
        <v>0</v>
      </c>
      <c r="AG37" s="177">
        <f t="shared" si="7"/>
        <v>0</v>
      </c>
    </row>
    <row r="38">
      <c r="A38" s="127"/>
      <c r="B38" s="120"/>
      <c r="C38" s="120"/>
      <c r="D38" s="120"/>
      <c r="E38" s="120"/>
      <c r="F38" s="120"/>
      <c r="G38" s="120"/>
      <c r="H38" s="120"/>
      <c r="I38" s="120"/>
      <c r="J38" s="120"/>
      <c r="K38" s="120"/>
      <c r="L38" s="120"/>
      <c r="M38" s="120"/>
      <c r="N38" s="120"/>
      <c r="O38" s="120"/>
      <c r="P38" s="120"/>
      <c r="Q38" s="120"/>
      <c r="R38" s="120"/>
      <c r="S38" s="120"/>
      <c r="T38" s="120"/>
      <c r="U38" s="120"/>
      <c r="V38" s="120"/>
      <c r="W38" s="120"/>
      <c r="X38" s="120"/>
      <c r="Y38" s="120"/>
      <c r="Z38" s="120"/>
      <c r="AA38" s="120"/>
      <c r="AB38" s="120"/>
      <c r="AC38" s="120"/>
      <c r="AD38" s="120"/>
      <c r="AE38" s="120"/>
      <c r="AF38" s="120"/>
      <c r="AG38" s="185"/>
    </row>
    <row r="39">
      <c r="A39" s="183" t="s">
        <v>223</v>
      </c>
      <c r="B39" s="303">
        <v>0.0</v>
      </c>
      <c r="C39" s="303">
        <v>2.0</v>
      </c>
      <c r="D39" s="303">
        <v>2.0</v>
      </c>
      <c r="E39" s="303">
        <v>0.0</v>
      </c>
      <c r="F39" s="303">
        <v>0.0</v>
      </c>
      <c r="G39" s="303">
        <v>3.0</v>
      </c>
      <c r="H39" s="303">
        <v>3.0</v>
      </c>
      <c r="I39" s="303">
        <v>1.0</v>
      </c>
      <c r="J39" s="303">
        <v>2.0</v>
      </c>
      <c r="K39" s="303">
        <v>1.0</v>
      </c>
      <c r="L39" s="303">
        <v>0.0</v>
      </c>
      <c r="M39" s="303">
        <v>4.0</v>
      </c>
      <c r="N39" s="303">
        <v>1.0</v>
      </c>
      <c r="O39" s="303">
        <v>0.0</v>
      </c>
      <c r="P39" s="303">
        <v>0.0</v>
      </c>
      <c r="Q39" s="303">
        <v>0.0</v>
      </c>
      <c r="R39" s="303">
        <v>3.0</v>
      </c>
      <c r="S39" s="303">
        <v>2.0</v>
      </c>
      <c r="T39" s="303">
        <v>6.0</v>
      </c>
      <c r="U39" s="303">
        <v>0.0</v>
      </c>
      <c r="V39" s="303">
        <v>3.0</v>
      </c>
      <c r="W39" s="303">
        <v>3.0</v>
      </c>
      <c r="X39" s="303">
        <v>1.0</v>
      </c>
      <c r="Y39" s="303">
        <v>1.0</v>
      </c>
      <c r="Z39" s="303">
        <v>5.0</v>
      </c>
      <c r="AA39" s="303">
        <v>7.0</v>
      </c>
      <c r="AB39" s="303">
        <v>5.0</v>
      </c>
      <c r="AC39" s="303">
        <v>3.0</v>
      </c>
      <c r="AD39" s="303">
        <v>4.0</v>
      </c>
      <c r="AE39" s="303">
        <v>2.0</v>
      </c>
      <c r="AF39" s="303">
        <v>1.0</v>
      </c>
      <c r="AG39" s="177">
        <f t="shared" ref="AG39:AG50" si="9">SUM(B39:AF39)</f>
        <v>65</v>
      </c>
    </row>
    <row r="40">
      <c r="A40" s="183" t="s">
        <v>224</v>
      </c>
      <c r="B40" s="303">
        <v>1.0</v>
      </c>
      <c r="C40" s="303">
        <v>3.0</v>
      </c>
      <c r="D40" s="303">
        <v>3.0</v>
      </c>
      <c r="E40" s="303">
        <v>4.0</v>
      </c>
      <c r="F40" s="303">
        <v>0.0</v>
      </c>
      <c r="G40" s="303">
        <v>1.0</v>
      </c>
      <c r="H40" s="303">
        <v>0.0</v>
      </c>
      <c r="I40" s="303">
        <v>0.0</v>
      </c>
      <c r="J40" s="303">
        <v>3.0</v>
      </c>
      <c r="K40" s="303">
        <v>0.0</v>
      </c>
      <c r="L40" s="303">
        <v>1.0</v>
      </c>
      <c r="M40" s="303">
        <v>1.0</v>
      </c>
      <c r="N40" s="303">
        <v>1.0</v>
      </c>
      <c r="O40" s="303">
        <v>1.0</v>
      </c>
      <c r="P40" s="303">
        <v>0.0</v>
      </c>
      <c r="Q40" s="303">
        <v>3.0</v>
      </c>
      <c r="R40" s="303">
        <v>2.0</v>
      </c>
      <c r="S40" s="303">
        <v>4.0</v>
      </c>
      <c r="T40" s="303">
        <v>5.0</v>
      </c>
      <c r="U40" s="303">
        <v>0.0</v>
      </c>
      <c r="V40" s="303">
        <v>0.0</v>
      </c>
      <c r="W40" s="303">
        <v>1.0</v>
      </c>
      <c r="X40" s="303">
        <v>5.0</v>
      </c>
      <c r="Y40" s="303">
        <v>4.0</v>
      </c>
      <c r="Z40" s="303">
        <v>6.0</v>
      </c>
      <c r="AA40" s="303">
        <v>10.0</v>
      </c>
      <c r="AB40" s="303">
        <v>3.0</v>
      </c>
      <c r="AC40" s="303">
        <v>0.0</v>
      </c>
      <c r="AD40" s="303">
        <v>1.0</v>
      </c>
      <c r="AE40" s="303">
        <v>1.0</v>
      </c>
      <c r="AF40" s="303">
        <v>2.0</v>
      </c>
      <c r="AG40" s="177">
        <f t="shared" si="9"/>
        <v>66</v>
      </c>
    </row>
    <row r="41">
      <c r="A41" s="183" t="s">
        <v>919</v>
      </c>
      <c r="B41" s="303">
        <v>1.0</v>
      </c>
      <c r="C41" s="303">
        <v>2.0</v>
      </c>
      <c r="D41" s="303">
        <v>3.0</v>
      </c>
      <c r="E41" s="303">
        <v>1.0</v>
      </c>
      <c r="F41" s="303">
        <v>0.0</v>
      </c>
      <c r="G41" s="303">
        <v>2.0</v>
      </c>
      <c r="H41" s="303">
        <v>0.0</v>
      </c>
      <c r="I41" s="303">
        <v>0.0</v>
      </c>
      <c r="J41" s="303">
        <v>1.0</v>
      </c>
      <c r="K41" s="303">
        <v>0.0</v>
      </c>
      <c r="L41" s="303">
        <v>1.0</v>
      </c>
      <c r="M41" s="303">
        <v>0.0</v>
      </c>
      <c r="N41" s="303">
        <v>1.0</v>
      </c>
      <c r="O41" s="303">
        <v>0.0</v>
      </c>
      <c r="P41" s="303">
        <v>1.0</v>
      </c>
      <c r="Q41" s="303">
        <v>0.0</v>
      </c>
      <c r="R41" s="303">
        <v>1.0</v>
      </c>
      <c r="S41" s="303">
        <v>3.0</v>
      </c>
      <c r="T41" s="303">
        <v>6.0</v>
      </c>
      <c r="U41" s="303">
        <v>0.0</v>
      </c>
      <c r="V41" s="303">
        <v>1.0</v>
      </c>
      <c r="W41" s="303">
        <v>2.0</v>
      </c>
      <c r="X41" s="303">
        <v>2.0</v>
      </c>
      <c r="Y41" s="303">
        <v>2.0</v>
      </c>
      <c r="Z41" s="303">
        <v>5.0</v>
      </c>
      <c r="AA41" s="303">
        <v>9.0</v>
      </c>
      <c r="AB41" s="303">
        <v>4.0</v>
      </c>
      <c r="AC41" s="303">
        <v>0.0</v>
      </c>
      <c r="AD41" s="303">
        <v>2.0</v>
      </c>
      <c r="AE41" s="303">
        <v>2.0</v>
      </c>
      <c r="AF41" s="303">
        <v>1.0</v>
      </c>
      <c r="AG41" s="177">
        <f t="shared" si="9"/>
        <v>53</v>
      </c>
    </row>
    <row r="42">
      <c r="A42" s="183" t="s">
        <v>920</v>
      </c>
      <c r="B42" s="303">
        <v>0.0</v>
      </c>
      <c r="C42" s="303">
        <v>0.0</v>
      </c>
      <c r="D42" s="303">
        <v>0.0</v>
      </c>
      <c r="E42" s="303">
        <v>0.0</v>
      </c>
      <c r="F42" s="303">
        <v>0.0</v>
      </c>
      <c r="G42" s="303">
        <v>0.0</v>
      </c>
      <c r="H42" s="303">
        <v>0.0</v>
      </c>
      <c r="I42" s="303">
        <v>0.0</v>
      </c>
      <c r="J42" s="303">
        <v>0.0</v>
      </c>
      <c r="K42" s="303">
        <v>0.0</v>
      </c>
      <c r="L42" s="303">
        <v>0.0</v>
      </c>
      <c r="M42" s="303">
        <v>0.0</v>
      </c>
      <c r="N42" s="303">
        <v>0.0</v>
      </c>
      <c r="O42" s="303">
        <v>0.0</v>
      </c>
      <c r="P42" s="303">
        <v>0.0</v>
      </c>
      <c r="Q42" s="303">
        <v>0.0</v>
      </c>
      <c r="R42" s="303">
        <v>0.0</v>
      </c>
      <c r="S42" s="303">
        <v>1.0</v>
      </c>
      <c r="T42" s="303">
        <v>1.0</v>
      </c>
      <c r="U42" s="303">
        <v>0.0</v>
      </c>
      <c r="V42" s="303">
        <v>0.0</v>
      </c>
      <c r="W42" s="303">
        <v>0.0</v>
      </c>
      <c r="X42" s="303">
        <v>0.0</v>
      </c>
      <c r="Y42" s="303">
        <v>0.0</v>
      </c>
      <c r="Z42" s="303">
        <v>0.0</v>
      </c>
      <c r="AA42" s="303">
        <v>0.0</v>
      </c>
      <c r="AB42" s="303">
        <v>0.0</v>
      </c>
      <c r="AC42" s="303">
        <v>0.0</v>
      </c>
      <c r="AD42" s="303">
        <v>0.0</v>
      </c>
      <c r="AE42" s="303">
        <v>0.0</v>
      </c>
      <c r="AF42" s="303">
        <v>1.0</v>
      </c>
      <c r="AG42" s="177">
        <f t="shared" si="9"/>
        <v>3</v>
      </c>
    </row>
    <row r="43">
      <c r="A43" s="183" t="s">
        <v>921</v>
      </c>
      <c r="B43" s="303">
        <v>0.0</v>
      </c>
      <c r="C43" s="303">
        <v>0.0</v>
      </c>
      <c r="D43" s="303">
        <v>2.0</v>
      </c>
      <c r="E43" s="303">
        <v>2.0</v>
      </c>
      <c r="F43" s="303">
        <v>0.0</v>
      </c>
      <c r="G43" s="303">
        <v>0.0</v>
      </c>
      <c r="H43" s="303">
        <v>1.0</v>
      </c>
      <c r="I43" s="303">
        <v>1.0</v>
      </c>
      <c r="J43" s="303">
        <v>2.0</v>
      </c>
      <c r="K43" s="303">
        <v>0.0</v>
      </c>
      <c r="L43" s="303">
        <v>0.0</v>
      </c>
      <c r="M43" s="303">
        <v>0.0</v>
      </c>
      <c r="N43" s="303">
        <v>1.0</v>
      </c>
      <c r="O43" s="303">
        <v>0.0</v>
      </c>
      <c r="P43" s="303">
        <v>1.0</v>
      </c>
      <c r="Q43" s="303">
        <v>0.0</v>
      </c>
      <c r="R43" s="303">
        <v>0.0</v>
      </c>
      <c r="S43" s="303">
        <v>0.0</v>
      </c>
      <c r="T43" s="303">
        <v>2.0</v>
      </c>
      <c r="U43" s="303">
        <v>0.0</v>
      </c>
      <c r="V43" s="303">
        <v>1.0</v>
      </c>
      <c r="W43" s="303">
        <v>1.0</v>
      </c>
      <c r="X43" s="303">
        <v>1.0</v>
      </c>
      <c r="Y43" s="303">
        <v>0.0</v>
      </c>
      <c r="Z43" s="303">
        <v>1.0</v>
      </c>
      <c r="AA43" s="303">
        <v>3.0</v>
      </c>
      <c r="AB43" s="303">
        <v>2.0</v>
      </c>
      <c r="AC43" s="303">
        <v>2.0</v>
      </c>
      <c r="AD43" s="303">
        <v>5.0</v>
      </c>
      <c r="AE43" s="303">
        <v>2.0</v>
      </c>
      <c r="AF43" s="303">
        <v>2.0</v>
      </c>
      <c r="AG43" s="177">
        <f t="shared" si="9"/>
        <v>32</v>
      </c>
    </row>
    <row r="44">
      <c r="A44" s="183" t="s">
        <v>922</v>
      </c>
      <c r="B44" s="303">
        <v>0.0</v>
      </c>
      <c r="C44" s="303">
        <v>0.0</v>
      </c>
      <c r="D44" s="303">
        <v>0.0</v>
      </c>
      <c r="E44" s="303">
        <v>0.0</v>
      </c>
      <c r="F44" s="303">
        <v>0.0</v>
      </c>
      <c r="G44" s="303">
        <v>0.0</v>
      </c>
      <c r="H44" s="303">
        <v>0.0</v>
      </c>
      <c r="I44" s="303">
        <v>0.0</v>
      </c>
      <c r="J44" s="303">
        <v>0.0</v>
      </c>
      <c r="K44" s="303">
        <v>0.0</v>
      </c>
      <c r="L44" s="303">
        <v>0.0</v>
      </c>
      <c r="M44" s="303">
        <v>0.0</v>
      </c>
      <c r="N44" s="303">
        <v>0.0</v>
      </c>
      <c r="O44" s="303">
        <v>0.0</v>
      </c>
      <c r="P44" s="303">
        <v>1.0</v>
      </c>
      <c r="Q44" s="303">
        <v>1.0</v>
      </c>
      <c r="R44" s="303">
        <v>0.0</v>
      </c>
      <c r="S44" s="303">
        <v>0.0</v>
      </c>
      <c r="T44" s="303">
        <v>0.0</v>
      </c>
      <c r="U44" s="303">
        <v>0.0</v>
      </c>
      <c r="V44" s="303">
        <v>0.0</v>
      </c>
      <c r="W44" s="303">
        <v>0.0</v>
      </c>
      <c r="X44" s="303">
        <v>0.0</v>
      </c>
      <c r="Y44" s="303">
        <v>0.0</v>
      </c>
      <c r="Z44" s="303">
        <v>0.0</v>
      </c>
      <c r="AA44" s="303">
        <v>0.0</v>
      </c>
      <c r="AB44" s="303">
        <v>0.0</v>
      </c>
      <c r="AC44" s="303">
        <v>0.0</v>
      </c>
      <c r="AD44" s="303">
        <v>0.0</v>
      </c>
      <c r="AE44" s="303">
        <v>1.0</v>
      </c>
      <c r="AF44" s="303">
        <v>0.0</v>
      </c>
      <c r="AG44" s="177">
        <f t="shared" si="9"/>
        <v>3</v>
      </c>
    </row>
    <row r="45">
      <c r="A45" s="183" t="s">
        <v>923</v>
      </c>
      <c r="B45" s="303">
        <v>0.0</v>
      </c>
      <c r="C45" s="303">
        <v>0.0</v>
      </c>
      <c r="D45" s="303">
        <v>0.0</v>
      </c>
      <c r="E45" s="303">
        <v>0.0</v>
      </c>
      <c r="F45" s="303">
        <v>0.0</v>
      </c>
      <c r="G45" s="303">
        <v>0.0</v>
      </c>
      <c r="H45" s="303">
        <v>0.0</v>
      </c>
      <c r="I45" s="303">
        <v>0.0</v>
      </c>
      <c r="J45" s="303">
        <v>0.0</v>
      </c>
      <c r="K45" s="303">
        <v>0.0</v>
      </c>
      <c r="L45" s="303">
        <v>0.0</v>
      </c>
      <c r="M45" s="303">
        <v>0.0</v>
      </c>
      <c r="N45" s="303">
        <v>0.0</v>
      </c>
      <c r="O45" s="303">
        <v>0.0</v>
      </c>
      <c r="P45" s="303">
        <v>0.0</v>
      </c>
      <c r="Q45" s="303">
        <v>0.0</v>
      </c>
      <c r="R45" s="303">
        <v>0.0</v>
      </c>
      <c r="S45" s="303">
        <v>0.0</v>
      </c>
      <c r="T45" s="303">
        <v>0.0</v>
      </c>
      <c r="U45" s="303">
        <v>0.0</v>
      </c>
      <c r="V45" s="303">
        <v>0.0</v>
      </c>
      <c r="W45" s="303">
        <v>0.0</v>
      </c>
      <c r="X45" s="303">
        <v>0.0</v>
      </c>
      <c r="Y45" s="303">
        <v>0.0</v>
      </c>
      <c r="Z45" s="303">
        <v>0.0</v>
      </c>
      <c r="AA45" s="303">
        <v>0.0</v>
      </c>
      <c r="AB45" s="303">
        <v>2.0</v>
      </c>
      <c r="AC45" s="303">
        <v>0.0</v>
      </c>
      <c r="AD45" s="303">
        <v>0.0</v>
      </c>
      <c r="AE45" s="303">
        <v>0.0</v>
      </c>
      <c r="AF45" s="303">
        <v>0.0</v>
      </c>
      <c r="AG45" s="177">
        <f t="shared" si="9"/>
        <v>2</v>
      </c>
    </row>
    <row r="46">
      <c r="A46" s="183" t="s">
        <v>924</v>
      </c>
      <c r="B46" s="303">
        <v>0.0</v>
      </c>
      <c r="C46" s="303">
        <v>0.0</v>
      </c>
      <c r="D46" s="303">
        <v>0.0</v>
      </c>
      <c r="E46" s="303">
        <v>0.0</v>
      </c>
      <c r="F46" s="303">
        <v>0.0</v>
      </c>
      <c r="G46" s="303">
        <v>0.0</v>
      </c>
      <c r="H46" s="303">
        <v>0.0</v>
      </c>
      <c r="I46" s="303">
        <v>0.0</v>
      </c>
      <c r="J46" s="303">
        <v>0.0</v>
      </c>
      <c r="K46" s="303">
        <v>0.0</v>
      </c>
      <c r="L46" s="303">
        <v>0.0</v>
      </c>
      <c r="M46" s="303">
        <v>0.0</v>
      </c>
      <c r="N46" s="303">
        <v>0.0</v>
      </c>
      <c r="O46" s="303">
        <v>0.0</v>
      </c>
      <c r="P46" s="303">
        <v>0.0</v>
      </c>
      <c r="Q46" s="303">
        <v>0.0</v>
      </c>
      <c r="R46" s="303">
        <v>0.0</v>
      </c>
      <c r="S46" s="303">
        <v>5.0</v>
      </c>
      <c r="T46" s="303">
        <v>6.0</v>
      </c>
      <c r="U46" s="303">
        <v>1.0</v>
      </c>
      <c r="V46" s="303">
        <v>2.0</v>
      </c>
      <c r="W46" s="303">
        <v>1.0</v>
      </c>
      <c r="X46" s="303">
        <v>2.0</v>
      </c>
      <c r="Y46" s="303">
        <v>0.0</v>
      </c>
      <c r="Z46" s="303">
        <v>0.0</v>
      </c>
      <c r="AA46" s="303">
        <v>5.0</v>
      </c>
      <c r="AB46" s="303">
        <v>1.0</v>
      </c>
      <c r="AC46" s="303">
        <v>0.0</v>
      </c>
      <c r="AD46" s="303">
        <v>0.0</v>
      </c>
      <c r="AE46" s="303">
        <v>4.0</v>
      </c>
      <c r="AF46" s="303">
        <v>3.0</v>
      </c>
      <c r="AG46" s="177">
        <f t="shared" si="9"/>
        <v>30</v>
      </c>
    </row>
    <row r="47">
      <c r="A47" s="183" t="s">
        <v>925</v>
      </c>
      <c r="B47" s="313"/>
      <c r="C47" s="313"/>
      <c r="D47" s="313"/>
      <c r="E47" s="313"/>
      <c r="F47" s="313"/>
      <c r="G47" s="313"/>
      <c r="H47" s="313"/>
      <c r="I47" s="313"/>
      <c r="J47" s="313"/>
      <c r="K47" s="313"/>
      <c r="L47" s="313"/>
      <c r="M47" s="313"/>
      <c r="N47" s="313"/>
      <c r="O47" s="313"/>
      <c r="P47" s="313"/>
      <c r="Q47" s="313"/>
      <c r="R47" s="313"/>
      <c r="S47" s="313"/>
      <c r="T47" s="313"/>
      <c r="U47" s="313"/>
      <c r="V47" s="313"/>
      <c r="W47" s="313"/>
      <c r="X47" s="313"/>
      <c r="Y47" s="313"/>
      <c r="Z47" s="313"/>
      <c r="AA47" s="313"/>
      <c r="AB47" s="313"/>
      <c r="AC47" s="313"/>
      <c r="AD47" s="313"/>
      <c r="AE47" s="313"/>
      <c r="AF47" s="313"/>
      <c r="AG47" s="177">
        <f t="shared" si="9"/>
        <v>0</v>
      </c>
    </row>
    <row r="48">
      <c r="A48" s="183" t="s">
        <v>926</v>
      </c>
      <c r="B48" s="313"/>
      <c r="C48" s="313"/>
      <c r="D48" s="313"/>
      <c r="E48" s="313"/>
      <c r="F48" s="313"/>
      <c r="G48" s="313"/>
      <c r="H48" s="313"/>
      <c r="I48" s="313"/>
      <c r="J48" s="313"/>
      <c r="K48" s="313"/>
      <c r="L48" s="313"/>
      <c r="M48" s="313"/>
      <c r="N48" s="313"/>
      <c r="O48" s="313"/>
      <c r="P48" s="313"/>
      <c r="Q48" s="313"/>
      <c r="R48" s="313"/>
      <c r="S48" s="313"/>
      <c r="T48" s="313"/>
      <c r="U48" s="313"/>
      <c r="V48" s="313"/>
      <c r="W48" s="313"/>
      <c r="X48" s="313"/>
      <c r="Y48" s="313"/>
      <c r="Z48" s="313"/>
      <c r="AA48" s="313"/>
      <c r="AB48" s="313"/>
      <c r="AC48" s="313"/>
      <c r="AD48" s="313"/>
      <c r="AE48" s="313"/>
      <c r="AF48" s="313"/>
      <c r="AG48" s="177">
        <f t="shared" si="9"/>
        <v>0</v>
      </c>
    </row>
    <row r="49">
      <c r="A49" s="183" t="s">
        <v>233</v>
      </c>
      <c r="B49" s="313"/>
      <c r="C49" s="313"/>
      <c r="D49" s="313"/>
      <c r="E49" s="313"/>
      <c r="F49" s="313"/>
      <c r="G49" s="313"/>
      <c r="H49" s="313"/>
      <c r="I49" s="313"/>
      <c r="J49" s="313"/>
      <c r="K49" s="313"/>
      <c r="L49" s="313"/>
      <c r="M49" s="313"/>
      <c r="N49" s="313"/>
      <c r="O49" s="313"/>
      <c r="P49" s="313"/>
      <c r="Q49" s="313"/>
      <c r="R49" s="313"/>
      <c r="S49" s="313"/>
      <c r="T49" s="313"/>
      <c r="U49" s="313"/>
      <c r="V49" s="313"/>
      <c r="W49" s="313"/>
      <c r="X49" s="313"/>
      <c r="Y49" s="313"/>
      <c r="Z49" s="313"/>
      <c r="AA49" s="313"/>
      <c r="AB49" s="313"/>
      <c r="AC49" s="313"/>
      <c r="AD49" s="313"/>
      <c r="AE49" s="313"/>
      <c r="AF49" s="313"/>
      <c r="AG49" s="177">
        <f t="shared" si="9"/>
        <v>0</v>
      </c>
    </row>
    <row r="50">
      <c r="A50" s="181" t="s">
        <v>234</v>
      </c>
      <c r="B50" s="182">
        <f t="shared" ref="B50:AF50" si="10">SUM(B39:B49)</f>
        <v>2</v>
      </c>
      <c r="C50" s="182">
        <f t="shared" si="10"/>
        <v>7</v>
      </c>
      <c r="D50" s="182">
        <f t="shared" si="10"/>
        <v>10</v>
      </c>
      <c r="E50" s="182">
        <f t="shared" si="10"/>
        <v>7</v>
      </c>
      <c r="F50" s="182">
        <f t="shared" si="10"/>
        <v>0</v>
      </c>
      <c r="G50" s="182">
        <f t="shared" si="10"/>
        <v>6</v>
      </c>
      <c r="H50" s="182">
        <f t="shared" si="10"/>
        <v>4</v>
      </c>
      <c r="I50" s="182">
        <f t="shared" si="10"/>
        <v>2</v>
      </c>
      <c r="J50" s="182">
        <f t="shared" si="10"/>
        <v>8</v>
      </c>
      <c r="K50" s="182">
        <f t="shared" si="10"/>
        <v>1</v>
      </c>
      <c r="L50" s="182">
        <f t="shared" si="10"/>
        <v>2</v>
      </c>
      <c r="M50" s="182">
        <f t="shared" si="10"/>
        <v>5</v>
      </c>
      <c r="N50" s="182">
        <f t="shared" si="10"/>
        <v>4</v>
      </c>
      <c r="O50" s="182">
        <f t="shared" si="10"/>
        <v>1</v>
      </c>
      <c r="P50" s="182">
        <f t="shared" si="10"/>
        <v>3</v>
      </c>
      <c r="Q50" s="182">
        <f t="shared" si="10"/>
        <v>4</v>
      </c>
      <c r="R50" s="182">
        <f t="shared" si="10"/>
        <v>6</v>
      </c>
      <c r="S50" s="182">
        <f t="shared" si="10"/>
        <v>15</v>
      </c>
      <c r="T50" s="182">
        <f t="shared" si="10"/>
        <v>26</v>
      </c>
      <c r="U50" s="182">
        <f t="shared" si="10"/>
        <v>1</v>
      </c>
      <c r="V50" s="182">
        <f t="shared" si="10"/>
        <v>7</v>
      </c>
      <c r="W50" s="182">
        <f t="shared" si="10"/>
        <v>8</v>
      </c>
      <c r="X50" s="182">
        <f t="shared" si="10"/>
        <v>11</v>
      </c>
      <c r="Y50" s="182">
        <f t="shared" si="10"/>
        <v>7</v>
      </c>
      <c r="Z50" s="182">
        <f t="shared" si="10"/>
        <v>17</v>
      </c>
      <c r="AA50" s="182">
        <f t="shared" si="10"/>
        <v>34</v>
      </c>
      <c r="AB50" s="182">
        <f t="shared" si="10"/>
        <v>17</v>
      </c>
      <c r="AC50" s="182">
        <f t="shared" si="10"/>
        <v>5</v>
      </c>
      <c r="AD50" s="182">
        <f t="shared" si="10"/>
        <v>12</v>
      </c>
      <c r="AE50" s="182">
        <f t="shared" si="10"/>
        <v>12</v>
      </c>
      <c r="AF50" s="182">
        <f t="shared" si="10"/>
        <v>10</v>
      </c>
      <c r="AG50" s="177">
        <f t="shared" si="9"/>
        <v>254</v>
      </c>
    </row>
    <row r="51">
      <c r="A51" s="187"/>
      <c r="AG51" s="177"/>
    </row>
    <row r="52">
      <c r="A52" s="183" t="s">
        <v>927</v>
      </c>
      <c r="B52" s="326"/>
      <c r="C52" s="326"/>
      <c r="D52" s="326"/>
      <c r="E52" s="326"/>
      <c r="F52" s="326"/>
      <c r="G52" s="326"/>
      <c r="H52" s="326"/>
      <c r="I52" s="326"/>
      <c r="J52" s="326"/>
      <c r="K52" s="326"/>
      <c r="L52" s="326"/>
      <c r="M52" s="326"/>
      <c r="N52" s="326"/>
      <c r="O52" s="326"/>
      <c r="P52" s="326"/>
      <c r="Q52" s="326"/>
      <c r="R52" s="326"/>
      <c r="S52" s="326"/>
      <c r="T52" s="326"/>
      <c r="U52" s="326"/>
      <c r="V52" s="326"/>
      <c r="W52" s="326"/>
      <c r="X52" s="326"/>
      <c r="Y52" s="326"/>
      <c r="Z52" s="326"/>
      <c r="AA52" s="326"/>
      <c r="AB52" s="326"/>
      <c r="AC52" s="326"/>
      <c r="AD52" s="326"/>
      <c r="AE52" s="326"/>
      <c r="AF52" s="326"/>
      <c r="AG52" s="177">
        <f t="shared" ref="AG52:AG60" si="11">SUM(B52:AF52)</f>
        <v>0</v>
      </c>
    </row>
    <row r="53">
      <c r="A53" s="183" t="s">
        <v>928</v>
      </c>
      <c r="B53" s="326"/>
      <c r="C53" s="326"/>
      <c r="D53" s="326"/>
      <c r="E53" s="326"/>
      <c r="F53" s="326"/>
      <c r="G53" s="326"/>
      <c r="H53" s="326"/>
      <c r="I53" s="326"/>
      <c r="J53" s="326"/>
      <c r="K53" s="326"/>
      <c r="L53" s="326"/>
      <c r="M53" s="326"/>
      <c r="N53" s="326"/>
      <c r="O53" s="326"/>
      <c r="P53" s="326"/>
      <c r="Q53" s="326"/>
      <c r="R53" s="326"/>
      <c r="S53" s="326"/>
      <c r="T53" s="326"/>
      <c r="U53" s="326"/>
      <c r="V53" s="326"/>
      <c r="W53" s="326"/>
      <c r="X53" s="326"/>
      <c r="Y53" s="326"/>
      <c r="Z53" s="326"/>
      <c r="AA53" s="326"/>
      <c r="AB53" s="326"/>
      <c r="AC53" s="326"/>
      <c r="AD53" s="326"/>
      <c r="AE53" s="326"/>
      <c r="AF53" s="326"/>
      <c r="AG53" s="177">
        <f t="shared" si="11"/>
        <v>0</v>
      </c>
    </row>
    <row r="54">
      <c r="A54" s="183" t="s">
        <v>929</v>
      </c>
      <c r="B54" s="326"/>
      <c r="C54" s="326"/>
      <c r="D54" s="326"/>
      <c r="E54" s="326"/>
      <c r="F54" s="326"/>
      <c r="G54" s="326"/>
      <c r="H54" s="326"/>
      <c r="I54" s="326"/>
      <c r="J54" s="326"/>
      <c r="K54" s="326"/>
      <c r="L54" s="326"/>
      <c r="M54" s="326"/>
      <c r="N54" s="326"/>
      <c r="O54" s="326"/>
      <c r="P54" s="326"/>
      <c r="Q54" s="326"/>
      <c r="R54" s="326"/>
      <c r="S54" s="326"/>
      <c r="T54" s="326"/>
      <c r="U54" s="326"/>
      <c r="V54" s="326"/>
      <c r="W54" s="326"/>
      <c r="X54" s="326"/>
      <c r="Y54" s="326"/>
      <c r="Z54" s="326"/>
      <c r="AA54" s="326"/>
      <c r="AB54" s="326"/>
      <c r="AC54" s="326"/>
      <c r="AD54" s="326"/>
      <c r="AE54" s="326"/>
      <c r="AF54" s="326"/>
      <c r="AG54" s="177">
        <f t="shared" si="11"/>
        <v>0</v>
      </c>
    </row>
    <row r="55">
      <c r="A55" s="183" t="s">
        <v>930</v>
      </c>
      <c r="B55" s="326"/>
      <c r="C55" s="326"/>
      <c r="D55" s="326"/>
      <c r="E55" s="326"/>
      <c r="F55" s="326"/>
      <c r="G55" s="326"/>
      <c r="H55" s="326"/>
      <c r="I55" s="326"/>
      <c r="J55" s="326"/>
      <c r="K55" s="326"/>
      <c r="L55" s="326"/>
      <c r="M55" s="326"/>
      <c r="N55" s="326"/>
      <c r="O55" s="326"/>
      <c r="P55" s="326"/>
      <c r="Q55" s="326"/>
      <c r="R55" s="326"/>
      <c r="S55" s="326"/>
      <c r="T55" s="326"/>
      <c r="U55" s="326"/>
      <c r="V55" s="326"/>
      <c r="W55" s="326"/>
      <c r="X55" s="326"/>
      <c r="Y55" s="326"/>
      <c r="Z55" s="326"/>
      <c r="AA55" s="326"/>
      <c r="AB55" s="326"/>
      <c r="AC55" s="326"/>
      <c r="AD55" s="326"/>
      <c r="AE55" s="326"/>
      <c r="AF55" s="326"/>
      <c r="AG55" s="177">
        <f t="shared" si="11"/>
        <v>0</v>
      </c>
    </row>
    <row r="56">
      <c r="A56" s="183" t="s">
        <v>931</v>
      </c>
      <c r="B56" s="326"/>
      <c r="C56" s="326"/>
      <c r="D56" s="326"/>
      <c r="E56" s="326"/>
      <c r="F56" s="326"/>
      <c r="G56" s="326"/>
      <c r="H56" s="326"/>
      <c r="I56" s="326"/>
      <c r="J56" s="326"/>
      <c r="K56" s="326"/>
      <c r="L56" s="326"/>
      <c r="M56" s="326"/>
      <c r="N56" s="326"/>
      <c r="O56" s="326"/>
      <c r="P56" s="326"/>
      <c r="Q56" s="326"/>
      <c r="R56" s="326"/>
      <c r="S56" s="326"/>
      <c r="T56" s="326"/>
      <c r="U56" s="326"/>
      <c r="V56" s="326"/>
      <c r="W56" s="326"/>
      <c r="X56" s="326"/>
      <c r="Y56" s="326"/>
      <c r="Z56" s="326"/>
      <c r="AA56" s="326"/>
      <c r="AB56" s="326"/>
      <c r="AC56" s="326"/>
      <c r="AD56" s="326"/>
      <c r="AE56" s="326"/>
      <c r="AF56" s="326"/>
      <c r="AG56" s="177">
        <f t="shared" si="11"/>
        <v>0</v>
      </c>
    </row>
    <row r="57">
      <c r="A57" s="183" t="s">
        <v>932</v>
      </c>
      <c r="B57" s="326"/>
      <c r="C57" s="326"/>
      <c r="D57" s="326"/>
      <c r="E57" s="326"/>
      <c r="F57" s="326"/>
      <c r="G57" s="326"/>
      <c r="H57" s="326"/>
      <c r="I57" s="326"/>
      <c r="J57" s="326"/>
      <c r="K57" s="326"/>
      <c r="L57" s="326"/>
      <c r="M57" s="326"/>
      <c r="N57" s="326"/>
      <c r="O57" s="326"/>
      <c r="P57" s="326"/>
      <c r="Q57" s="326"/>
      <c r="R57" s="326"/>
      <c r="S57" s="326"/>
      <c r="T57" s="326"/>
      <c r="U57" s="326"/>
      <c r="V57" s="326"/>
      <c r="W57" s="326"/>
      <c r="X57" s="326"/>
      <c r="Y57" s="326"/>
      <c r="Z57" s="326"/>
      <c r="AA57" s="326"/>
      <c r="AB57" s="326"/>
      <c r="AC57" s="326"/>
      <c r="AD57" s="326"/>
      <c r="AE57" s="326"/>
      <c r="AF57" s="326"/>
      <c r="AG57" s="177">
        <f t="shared" si="11"/>
        <v>0</v>
      </c>
    </row>
    <row r="58">
      <c r="A58" s="183" t="s">
        <v>933</v>
      </c>
      <c r="B58" s="326"/>
      <c r="C58" s="326"/>
      <c r="D58" s="326"/>
      <c r="E58" s="326"/>
      <c r="F58" s="326"/>
      <c r="G58" s="326"/>
      <c r="H58" s="326"/>
      <c r="I58" s="326"/>
      <c r="J58" s="326"/>
      <c r="K58" s="326"/>
      <c r="L58" s="326"/>
      <c r="M58" s="326"/>
      <c r="N58" s="326"/>
      <c r="O58" s="326"/>
      <c r="P58" s="326"/>
      <c r="Q58" s="326"/>
      <c r="R58" s="326"/>
      <c r="S58" s="326"/>
      <c r="T58" s="326"/>
      <c r="U58" s="326"/>
      <c r="V58" s="326"/>
      <c r="W58" s="326"/>
      <c r="X58" s="326"/>
      <c r="Y58" s="326"/>
      <c r="Z58" s="326"/>
      <c r="AA58" s="326"/>
      <c r="AB58" s="326"/>
      <c r="AC58" s="326"/>
      <c r="AD58" s="326"/>
      <c r="AE58" s="326"/>
      <c r="AF58" s="326"/>
      <c r="AG58" s="177">
        <f t="shared" si="11"/>
        <v>0</v>
      </c>
    </row>
    <row r="59">
      <c r="A59" s="183" t="s">
        <v>934</v>
      </c>
      <c r="B59" s="326"/>
      <c r="C59" s="326"/>
      <c r="D59" s="326"/>
      <c r="E59" s="326"/>
      <c r="F59" s="326"/>
      <c r="G59" s="326"/>
      <c r="H59" s="326"/>
      <c r="I59" s="326"/>
      <c r="J59" s="326"/>
      <c r="K59" s="326"/>
      <c r="L59" s="326"/>
      <c r="M59" s="326"/>
      <c r="N59" s="326"/>
      <c r="O59" s="326"/>
      <c r="P59" s="326"/>
      <c r="Q59" s="326"/>
      <c r="R59" s="326"/>
      <c r="S59" s="326"/>
      <c r="T59" s="326"/>
      <c r="U59" s="326"/>
      <c r="V59" s="326"/>
      <c r="W59" s="326"/>
      <c r="X59" s="326"/>
      <c r="Y59" s="326"/>
      <c r="Z59" s="326"/>
      <c r="AA59" s="326"/>
      <c r="AB59" s="326"/>
      <c r="AC59" s="326"/>
      <c r="AD59" s="326"/>
      <c r="AE59" s="326"/>
      <c r="AF59" s="326"/>
      <c r="AG59" s="177">
        <f t="shared" si="11"/>
        <v>0</v>
      </c>
    </row>
    <row r="60">
      <c r="A60" s="181" t="s">
        <v>243</v>
      </c>
      <c r="B60" s="182">
        <f t="shared" ref="B60:AF60" si="12">SUM(B52:B59)</f>
        <v>0</v>
      </c>
      <c r="C60" s="182">
        <f t="shared" si="12"/>
        <v>0</v>
      </c>
      <c r="D60" s="182">
        <f t="shared" si="12"/>
        <v>0</v>
      </c>
      <c r="E60" s="182">
        <f t="shared" si="12"/>
        <v>0</v>
      </c>
      <c r="F60" s="182">
        <f t="shared" si="12"/>
        <v>0</v>
      </c>
      <c r="G60" s="182">
        <f t="shared" si="12"/>
        <v>0</v>
      </c>
      <c r="H60" s="182">
        <f t="shared" si="12"/>
        <v>0</v>
      </c>
      <c r="I60" s="182">
        <f t="shared" si="12"/>
        <v>0</v>
      </c>
      <c r="J60" s="182">
        <f t="shared" si="12"/>
        <v>0</v>
      </c>
      <c r="K60" s="182">
        <f t="shared" si="12"/>
        <v>0</v>
      </c>
      <c r="L60" s="182">
        <f t="shared" si="12"/>
        <v>0</v>
      </c>
      <c r="M60" s="182">
        <f t="shared" si="12"/>
        <v>0</v>
      </c>
      <c r="N60" s="182">
        <f t="shared" si="12"/>
        <v>0</v>
      </c>
      <c r="O60" s="182">
        <f t="shared" si="12"/>
        <v>0</v>
      </c>
      <c r="P60" s="182">
        <f t="shared" si="12"/>
        <v>0</v>
      </c>
      <c r="Q60" s="182">
        <f t="shared" si="12"/>
        <v>0</v>
      </c>
      <c r="R60" s="182">
        <f t="shared" si="12"/>
        <v>0</v>
      </c>
      <c r="S60" s="182">
        <f t="shared" si="12"/>
        <v>0</v>
      </c>
      <c r="T60" s="182">
        <f t="shared" si="12"/>
        <v>0</v>
      </c>
      <c r="U60" s="182">
        <f t="shared" si="12"/>
        <v>0</v>
      </c>
      <c r="V60" s="182">
        <f t="shared" si="12"/>
        <v>0</v>
      </c>
      <c r="W60" s="182">
        <f t="shared" si="12"/>
        <v>0</v>
      </c>
      <c r="X60" s="182">
        <f t="shared" si="12"/>
        <v>0</v>
      </c>
      <c r="Y60" s="182">
        <f t="shared" si="12"/>
        <v>0</v>
      </c>
      <c r="Z60" s="182">
        <f t="shared" si="12"/>
        <v>0</v>
      </c>
      <c r="AA60" s="182">
        <f t="shared" si="12"/>
        <v>0</v>
      </c>
      <c r="AB60" s="182">
        <f t="shared" si="12"/>
        <v>0</v>
      </c>
      <c r="AC60" s="182">
        <f t="shared" si="12"/>
        <v>0</v>
      </c>
      <c r="AD60" s="182">
        <f t="shared" si="12"/>
        <v>0</v>
      </c>
      <c r="AE60" s="182">
        <f t="shared" si="12"/>
        <v>0</v>
      </c>
      <c r="AF60" s="182">
        <f t="shared" si="12"/>
        <v>0</v>
      </c>
      <c r="AG60" s="177">
        <f t="shared" si="11"/>
        <v>0</v>
      </c>
    </row>
    <row r="61">
      <c r="A61" s="187"/>
      <c r="AG61" s="177"/>
    </row>
    <row r="62">
      <c r="A62" s="171" t="s">
        <v>244</v>
      </c>
      <c r="AG62" s="177"/>
    </row>
    <row r="63">
      <c r="A63" s="188" t="s">
        <v>245</v>
      </c>
      <c r="B63" s="189">
        <v>0.0</v>
      </c>
      <c r="C63" s="189">
        <v>0.0</v>
      </c>
      <c r="D63" s="189">
        <v>0.0</v>
      </c>
      <c r="E63" s="189">
        <v>0.0</v>
      </c>
      <c r="F63" s="189">
        <v>0.0</v>
      </c>
      <c r="G63" s="189">
        <v>0.0</v>
      </c>
      <c r="H63" s="189">
        <v>0.0</v>
      </c>
      <c r="I63" s="189">
        <v>0.0</v>
      </c>
      <c r="J63" s="189">
        <v>0.0</v>
      </c>
      <c r="K63" s="189">
        <v>0.0</v>
      </c>
      <c r="L63" s="189">
        <v>0.0</v>
      </c>
      <c r="M63" s="189">
        <v>0.0</v>
      </c>
      <c r="N63" s="189">
        <v>0.0</v>
      </c>
      <c r="O63" s="189">
        <v>0.0</v>
      </c>
      <c r="P63" s="189">
        <v>0.0</v>
      </c>
      <c r="Q63" s="189">
        <v>0.0</v>
      </c>
      <c r="R63" s="189">
        <v>0.0</v>
      </c>
      <c r="S63" s="189">
        <v>0.0</v>
      </c>
      <c r="T63" s="189">
        <v>0.0</v>
      </c>
      <c r="U63" s="189">
        <v>0.0</v>
      </c>
      <c r="V63" s="189">
        <v>0.0</v>
      </c>
      <c r="W63" s="189">
        <v>0.0</v>
      </c>
      <c r="X63" s="189">
        <v>0.0</v>
      </c>
      <c r="Y63" s="189">
        <v>0.0</v>
      </c>
      <c r="Z63" s="189">
        <v>0.0</v>
      </c>
      <c r="AA63" s="189">
        <v>0.0</v>
      </c>
      <c r="AB63" s="189">
        <v>0.0</v>
      </c>
      <c r="AC63" s="189">
        <v>0.0</v>
      </c>
      <c r="AD63" s="189">
        <v>0.0</v>
      </c>
      <c r="AE63" s="189">
        <v>0.0</v>
      </c>
      <c r="AF63" s="189">
        <v>0.0</v>
      </c>
      <c r="AG63" s="177">
        <f>SUM(B63:AF63)</f>
        <v>0</v>
      </c>
    </row>
    <row r="64">
      <c r="A64" s="187"/>
      <c r="AG64" s="177"/>
    </row>
    <row r="65">
      <c r="A65" s="171" t="s">
        <v>246</v>
      </c>
      <c r="B65" s="190"/>
      <c r="C65" s="190"/>
      <c r="D65" s="190"/>
      <c r="E65" s="190"/>
      <c r="F65" s="190"/>
      <c r="G65" s="190"/>
      <c r="H65" s="190"/>
      <c r="I65" s="190"/>
      <c r="J65" s="190"/>
      <c r="K65" s="190"/>
      <c r="L65" s="190"/>
      <c r="M65" s="190"/>
      <c r="N65" s="190"/>
      <c r="O65" s="190"/>
      <c r="P65" s="190"/>
      <c r="Q65" s="190"/>
      <c r="R65" s="190"/>
      <c r="S65" s="190"/>
      <c r="T65" s="190"/>
      <c r="U65" s="190"/>
      <c r="V65" s="190"/>
      <c r="W65" s="190"/>
      <c r="X65" s="190"/>
      <c r="Y65" s="190"/>
      <c r="Z65" s="190"/>
      <c r="AA65" s="190"/>
      <c r="AB65" s="190"/>
      <c r="AC65" s="190"/>
      <c r="AD65" s="190"/>
      <c r="AE65" s="190"/>
      <c r="AF65" s="190"/>
      <c r="AG65" s="177"/>
    </row>
    <row r="66">
      <c r="A66" s="183" t="s">
        <v>935</v>
      </c>
      <c r="B66" s="191">
        <f t="shared" ref="B66:AF66" si="13">B25-B94</f>
        <v>0</v>
      </c>
      <c r="C66" s="191">
        <f t="shared" si="13"/>
        <v>0</v>
      </c>
      <c r="D66" s="191">
        <f t="shared" si="13"/>
        <v>0</v>
      </c>
      <c r="E66" s="191">
        <f t="shared" si="13"/>
        <v>0</v>
      </c>
      <c r="F66" s="191">
        <f t="shared" si="13"/>
        <v>0</v>
      </c>
      <c r="G66" s="191">
        <f t="shared" si="13"/>
        <v>0</v>
      </c>
      <c r="H66" s="191">
        <f t="shared" si="13"/>
        <v>0</v>
      </c>
      <c r="I66" s="191">
        <f t="shared" si="13"/>
        <v>0</v>
      </c>
      <c r="J66" s="191">
        <f t="shared" si="13"/>
        <v>0</v>
      </c>
      <c r="K66" s="191">
        <f t="shared" si="13"/>
        <v>0</v>
      </c>
      <c r="L66" s="191">
        <f t="shared" si="13"/>
        <v>0</v>
      </c>
      <c r="M66" s="191">
        <f t="shared" si="13"/>
        <v>0</v>
      </c>
      <c r="N66" s="191">
        <f t="shared" si="13"/>
        <v>0</v>
      </c>
      <c r="O66" s="191">
        <f t="shared" si="13"/>
        <v>0</v>
      </c>
      <c r="P66" s="191">
        <f t="shared" si="13"/>
        <v>0</v>
      </c>
      <c r="Q66" s="191">
        <f t="shared" si="13"/>
        <v>0</v>
      </c>
      <c r="R66" s="191">
        <f t="shared" si="13"/>
        <v>0</v>
      </c>
      <c r="S66" s="191">
        <f t="shared" si="13"/>
        <v>0</v>
      </c>
      <c r="T66" s="191">
        <f t="shared" si="13"/>
        <v>3</v>
      </c>
      <c r="U66" s="191">
        <f t="shared" si="13"/>
        <v>0</v>
      </c>
      <c r="V66" s="191">
        <f t="shared" si="13"/>
        <v>0</v>
      </c>
      <c r="W66" s="191">
        <f t="shared" si="13"/>
        <v>0</v>
      </c>
      <c r="X66" s="191">
        <f t="shared" si="13"/>
        <v>0</v>
      </c>
      <c r="Y66" s="191">
        <f t="shared" si="13"/>
        <v>0</v>
      </c>
      <c r="Z66" s="191">
        <f t="shared" si="13"/>
        <v>0</v>
      </c>
      <c r="AA66" s="191">
        <f t="shared" si="13"/>
        <v>0</v>
      </c>
      <c r="AB66" s="191">
        <f t="shared" si="13"/>
        <v>0</v>
      </c>
      <c r="AC66" s="191">
        <f t="shared" si="13"/>
        <v>1</v>
      </c>
      <c r="AD66" s="191">
        <f t="shared" si="13"/>
        <v>4</v>
      </c>
      <c r="AE66" s="191">
        <f t="shared" si="13"/>
        <v>2</v>
      </c>
      <c r="AF66" s="191">
        <f t="shared" si="13"/>
        <v>2</v>
      </c>
      <c r="AG66" s="177">
        <f t="shared" ref="AG66:AG74" si="15">SUM(B66:AF66)</f>
        <v>12</v>
      </c>
    </row>
    <row r="67">
      <c r="A67" s="183" t="s">
        <v>936</v>
      </c>
      <c r="B67" s="191">
        <f t="shared" ref="B67:AF67" si="14">B26-B95</f>
        <v>0</v>
      </c>
      <c r="C67" s="191">
        <f t="shared" si="14"/>
        <v>0</v>
      </c>
      <c r="D67" s="191">
        <f t="shared" si="14"/>
        <v>0</v>
      </c>
      <c r="E67" s="191">
        <f t="shared" si="14"/>
        <v>0</v>
      </c>
      <c r="F67" s="191">
        <f t="shared" si="14"/>
        <v>0</v>
      </c>
      <c r="G67" s="191">
        <f t="shared" si="14"/>
        <v>0</v>
      </c>
      <c r="H67" s="191">
        <f t="shared" si="14"/>
        <v>0</v>
      </c>
      <c r="I67" s="191">
        <f t="shared" si="14"/>
        <v>0</v>
      </c>
      <c r="J67" s="191">
        <f t="shared" si="14"/>
        <v>0</v>
      </c>
      <c r="K67" s="191">
        <f t="shared" si="14"/>
        <v>0</v>
      </c>
      <c r="L67" s="191">
        <f t="shared" si="14"/>
        <v>0</v>
      </c>
      <c r="M67" s="191">
        <f t="shared" si="14"/>
        <v>0</v>
      </c>
      <c r="N67" s="191">
        <f t="shared" si="14"/>
        <v>0</v>
      </c>
      <c r="O67" s="191">
        <f t="shared" si="14"/>
        <v>0</v>
      </c>
      <c r="P67" s="191">
        <f t="shared" si="14"/>
        <v>0</v>
      </c>
      <c r="Q67" s="191">
        <f t="shared" si="14"/>
        <v>0</v>
      </c>
      <c r="R67" s="191">
        <f t="shared" si="14"/>
        <v>0</v>
      </c>
      <c r="S67" s="191">
        <f t="shared" si="14"/>
        <v>0</v>
      </c>
      <c r="T67" s="191">
        <f t="shared" si="14"/>
        <v>0</v>
      </c>
      <c r="U67" s="191">
        <f t="shared" si="14"/>
        <v>0</v>
      </c>
      <c r="V67" s="191">
        <f t="shared" si="14"/>
        <v>0</v>
      </c>
      <c r="W67" s="191">
        <f t="shared" si="14"/>
        <v>0</v>
      </c>
      <c r="X67" s="191">
        <f t="shared" si="14"/>
        <v>0</v>
      </c>
      <c r="Y67" s="191">
        <f t="shared" si="14"/>
        <v>0</v>
      </c>
      <c r="Z67" s="191">
        <f t="shared" si="14"/>
        <v>0</v>
      </c>
      <c r="AA67" s="191">
        <f t="shared" si="14"/>
        <v>0</v>
      </c>
      <c r="AB67" s="191">
        <f t="shared" si="14"/>
        <v>0</v>
      </c>
      <c r="AC67" s="191">
        <f t="shared" si="14"/>
        <v>0</v>
      </c>
      <c r="AD67" s="191">
        <f t="shared" si="14"/>
        <v>0</v>
      </c>
      <c r="AE67" s="191">
        <f t="shared" si="14"/>
        <v>0</v>
      </c>
      <c r="AF67" s="191">
        <f t="shared" si="14"/>
        <v>0</v>
      </c>
      <c r="AG67" s="177">
        <f t="shared" si="15"/>
        <v>0</v>
      </c>
    </row>
    <row r="68">
      <c r="A68" s="183" t="s">
        <v>937</v>
      </c>
      <c r="B68" s="191">
        <f t="shared" ref="B68:AF68" si="16">B27-B96</f>
        <v>0</v>
      </c>
      <c r="C68" s="191">
        <f t="shared" si="16"/>
        <v>0</v>
      </c>
      <c r="D68" s="191">
        <f t="shared" si="16"/>
        <v>0</v>
      </c>
      <c r="E68" s="191">
        <f t="shared" si="16"/>
        <v>0</v>
      </c>
      <c r="F68" s="191">
        <f t="shared" si="16"/>
        <v>0</v>
      </c>
      <c r="G68" s="191">
        <f t="shared" si="16"/>
        <v>0</v>
      </c>
      <c r="H68" s="191">
        <f t="shared" si="16"/>
        <v>0</v>
      </c>
      <c r="I68" s="191">
        <f t="shared" si="16"/>
        <v>0</v>
      </c>
      <c r="J68" s="191">
        <f t="shared" si="16"/>
        <v>0</v>
      </c>
      <c r="K68" s="191">
        <f t="shared" si="16"/>
        <v>0</v>
      </c>
      <c r="L68" s="191">
        <f t="shared" si="16"/>
        <v>0</v>
      </c>
      <c r="M68" s="191">
        <f t="shared" si="16"/>
        <v>0</v>
      </c>
      <c r="N68" s="191">
        <f t="shared" si="16"/>
        <v>0</v>
      </c>
      <c r="O68" s="191">
        <f t="shared" si="16"/>
        <v>0</v>
      </c>
      <c r="P68" s="191">
        <f t="shared" si="16"/>
        <v>0</v>
      </c>
      <c r="Q68" s="191">
        <f t="shared" si="16"/>
        <v>0</v>
      </c>
      <c r="R68" s="191">
        <f t="shared" si="16"/>
        <v>0</v>
      </c>
      <c r="S68" s="191">
        <f t="shared" si="16"/>
        <v>0</v>
      </c>
      <c r="T68" s="191">
        <f t="shared" si="16"/>
        <v>0</v>
      </c>
      <c r="U68" s="191">
        <f t="shared" si="16"/>
        <v>0</v>
      </c>
      <c r="V68" s="191">
        <f t="shared" si="16"/>
        <v>0</v>
      </c>
      <c r="W68" s="191">
        <f t="shared" si="16"/>
        <v>0</v>
      </c>
      <c r="X68" s="191">
        <f t="shared" si="16"/>
        <v>0</v>
      </c>
      <c r="Y68" s="191">
        <f t="shared" si="16"/>
        <v>0</v>
      </c>
      <c r="Z68" s="191">
        <f t="shared" si="16"/>
        <v>0</v>
      </c>
      <c r="AA68" s="191">
        <f t="shared" si="16"/>
        <v>0</v>
      </c>
      <c r="AB68" s="191">
        <f t="shared" si="16"/>
        <v>0</v>
      </c>
      <c r="AC68" s="191">
        <f t="shared" si="16"/>
        <v>0</v>
      </c>
      <c r="AD68" s="191">
        <f t="shared" si="16"/>
        <v>0</v>
      </c>
      <c r="AE68" s="191">
        <f t="shared" si="16"/>
        <v>0</v>
      </c>
      <c r="AF68" s="191">
        <f t="shared" si="16"/>
        <v>0</v>
      </c>
      <c r="AG68" s="177">
        <f t="shared" si="15"/>
        <v>0</v>
      </c>
    </row>
    <row r="69">
      <c r="A69" s="183" t="s">
        <v>938</v>
      </c>
      <c r="B69" s="191">
        <f t="shared" ref="B69:AF69" si="17">B28-B97</f>
        <v>0</v>
      </c>
      <c r="C69" s="191">
        <f t="shared" si="17"/>
        <v>0</v>
      </c>
      <c r="D69" s="191">
        <f t="shared" si="17"/>
        <v>0</v>
      </c>
      <c r="E69" s="191">
        <f t="shared" si="17"/>
        <v>0</v>
      </c>
      <c r="F69" s="191">
        <f t="shared" si="17"/>
        <v>0</v>
      </c>
      <c r="G69" s="191">
        <f t="shared" si="17"/>
        <v>0</v>
      </c>
      <c r="H69" s="191">
        <f t="shared" si="17"/>
        <v>0</v>
      </c>
      <c r="I69" s="191">
        <f t="shared" si="17"/>
        <v>0</v>
      </c>
      <c r="J69" s="191">
        <f t="shared" si="17"/>
        <v>0</v>
      </c>
      <c r="K69" s="191">
        <f t="shared" si="17"/>
        <v>0</v>
      </c>
      <c r="L69" s="191">
        <f t="shared" si="17"/>
        <v>0</v>
      </c>
      <c r="M69" s="191">
        <f t="shared" si="17"/>
        <v>0</v>
      </c>
      <c r="N69" s="191">
        <f t="shared" si="17"/>
        <v>0</v>
      </c>
      <c r="O69" s="191">
        <f t="shared" si="17"/>
        <v>0</v>
      </c>
      <c r="P69" s="191">
        <f t="shared" si="17"/>
        <v>0</v>
      </c>
      <c r="Q69" s="191">
        <f t="shared" si="17"/>
        <v>0</v>
      </c>
      <c r="R69" s="191">
        <f t="shared" si="17"/>
        <v>0</v>
      </c>
      <c r="S69" s="191">
        <f t="shared" si="17"/>
        <v>0</v>
      </c>
      <c r="T69" s="191">
        <f t="shared" si="17"/>
        <v>0</v>
      </c>
      <c r="U69" s="191">
        <f t="shared" si="17"/>
        <v>0</v>
      </c>
      <c r="V69" s="191">
        <f t="shared" si="17"/>
        <v>0</v>
      </c>
      <c r="W69" s="191">
        <f t="shared" si="17"/>
        <v>0</v>
      </c>
      <c r="X69" s="191">
        <f t="shared" si="17"/>
        <v>0</v>
      </c>
      <c r="Y69" s="191">
        <f t="shared" si="17"/>
        <v>0</v>
      </c>
      <c r="Z69" s="191">
        <f t="shared" si="17"/>
        <v>0</v>
      </c>
      <c r="AA69" s="191">
        <f t="shared" si="17"/>
        <v>0</v>
      </c>
      <c r="AB69" s="191">
        <f t="shared" si="17"/>
        <v>0</v>
      </c>
      <c r="AC69" s="191">
        <f t="shared" si="17"/>
        <v>0</v>
      </c>
      <c r="AD69" s="191">
        <f t="shared" si="17"/>
        <v>0</v>
      </c>
      <c r="AE69" s="191">
        <f t="shared" si="17"/>
        <v>0</v>
      </c>
      <c r="AF69" s="191">
        <f t="shared" si="17"/>
        <v>0</v>
      </c>
      <c r="AG69" s="177">
        <f t="shared" si="15"/>
        <v>0</v>
      </c>
    </row>
    <row r="70">
      <c r="A70" s="178" t="s">
        <v>939</v>
      </c>
      <c r="B70" s="191">
        <f t="shared" ref="B70:AF70" si="18">B29-B98</f>
        <v>1</v>
      </c>
      <c r="C70" s="191">
        <f t="shared" si="18"/>
        <v>0</v>
      </c>
      <c r="D70" s="191">
        <f t="shared" si="18"/>
        <v>0</v>
      </c>
      <c r="E70" s="191">
        <f t="shared" si="18"/>
        <v>0</v>
      </c>
      <c r="F70" s="191">
        <f t="shared" si="18"/>
        <v>0</v>
      </c>
      <c r="G70" s="191">
        <f t="shared" si="18"/>
        <v>0</v>
      </c>
      <c r="H70" s="191">
        <f t="shared" si="18"/>
        <v>5</v>
      </c>
      <c r="I70" s="191">
        <f t="shared" si="18"/>
        <v>2</v>
      </c>
      <c r="J70" s="191">
        <f t="shared" si="18"/>
        <v>4</v>
      </c>
      <c r="K70" s="191">
        <f t="shared" si="18"/>
        <v>2</v>
      </c>
      <c r="L70" s="191">
        <f t="shared" si="18"/>
        <v>2</v>
      </c>
      <c r="M70" s="191">
        <f t="shared" si="18"/>
        <v>0</v>
      </c>
      <c r="N70" s="191">
        <f t="shared" si="18"/>
        <v>2</v>
      </c>
      <c r="O70" s="191">
        <f t="shared" si="18"/>
        <v>1</v>
      </c>
      <c r="P70" s="191">
        <f t="shared" si="18"/>
        <v>2</v>
      </c>
      <c r="Q70" s="191">
        <f t="shared" si="18"/>
        <v>1</v>
      </c>
      <c r="R70" s="191">
        <f t="shared" si="18"/>
        <v>1</v>
      </c>
      <c r="S70" s="191">
        <f t="shared" si="18"/>
        <v>0</v>
      </c>
      <c r="T70" s="191">
        <f t="shared" si="18"/>
        <v>1</v>
      </c>
      <c r="U70" s="191">
        <f t="shared" si="18"/>
        <v>0</v>
      </c>
      <c r="V70" s="191">
        <f t="shared" si="18"/>
        <v>1</v>
      </c>
      <c r="W70" s="191">
        <f t="shared" si="18"/>
        <v>0</v>
      </c>
      <c r="X70" s="191">
        <f t="shared" si="18"/>
        <v>1</v>
      </c>
      <c r="Y70" s="191">
        <f t="shared" si="18"/>
        <v>1</v>
      </c>
      <c r="Z70" s="191">
        <f t="shared" si="18"/>
        <v>2</v>
      </c>
      <c r="AA70" s="191">
        <f t="shared" si="18"/>
        <v>0</v>
      </c>
      <c r="AB70" s="191">
        <f t="shared" si="18"/>
        <v>5</v>
      </c>
      <c r="AC70" s="191">
        <f t="shared" si="18"/>
        <v>4</v>
      </c>
      <c r="AD70" s="191">
        <f t="shared" si="18"/>
        <v>3</v>
      </c>
      <c r="AE70" s="191">
        <f t="shared" si="18"/>
        <v>2</v>
      </c>
      <c r="AF70" s="191">
        <f t="shared" si="18"/>
        <v>3</v>
      </c>
      <c r="AG70" s="177">
        <f t="shared" si="15"/>
        <v>46</v>
      </c>
    </row>
    <row r="71">
      <c r="A71" s="178" t="s">
        <v>940</v>
      </c>
      <c r="B71" s="191">
        <f t="shared" ref="B71:AF71" si="19">B30-B99</f>
        <v>0</v>
      </c>
      <c r="C71" s="191">
        <f t="shared" si="19"/>
        <v>0</v>
      </c>
      <c r="D71" s="191">
        <f t="shared" si="19"/>
        <v>0</v>
      </c>
      <c r="E71" s="191">
        <f t="shared" si="19"/>
        <v>0</v>
      </c>
      <c r="F71" s="191">
        <f t="shared" si="19"/>
        <v>0</v>
      </c>
      <c r="G71" s="191">
        <f t="shared" si="19"/>
        <v>0</v>
      </c>
      <c r="H71" s="191">
        <f t="shared" si="19"/>
        <v>0</v>
      </c>
      <c r="I71" s="191">
        <f t="shared" si="19"/>
        <v>0</v>
      </c>
      <c r="J71" s="191">
        <f t="shared" si="19"/>
        <v>0</v>
      </c>
      <c r="K71" s="191">
        <f t="shared" si="19"/>
        <v>0</v>
      </c>
      <c r="L71" s="191">
        <f t="shared" si="19"/>
        <v>0</v>
      </c>
      <c r="M71" s="191">
        <f t="shared" si="19"/>
        <v>0</v>
      </c>
      <c r="N71" s="191">
        <f t="shared" si="19"/>
        <v>0</v>
      </c>
      <c r="O71" s="191">
        <f t="shared" si="19"/>
        <v>0</v>
      </c>
      <c r="P71" s="191">
        <f t="shared" si="19"/>
        <v>0</v>
      </c>
      <c r="Q71" s="191">
        <f t="shared" si="19"/>
        <v>0</v>
      </c>
      <c r="R71" s="191">
        <f t="shared" si="19"/>
        <v>0</v>
      </c>
      <c r="S71" s="191">
        <f t="shared" si="19"/>
        <v>0</v>
      </c>
      <c r="T71" s="191">
        <f t="shared" si="19"/>
        <v>0</v>
      </c>
      <c r="U71" s="191">
        <f t="shared" si="19"/>
        <v>0</v>
      </c>
      <c r="V71" s="191">
        <f t="shared" si="19"/>
        <v>0</v>
      </c>
      <c r="W71" s="191">
        <f t="shared" si="19"/>
        <v>0</v>
      </c>
      <c r="X71" s="191">
        <f t="shared" si="19"/>
        <v>0</v>
      </c>
      <c r="Y71" s="191">
        <f t="shared" si="19"/>
        <v>0</v>
      </c>
      <c r="Z71" s="191">
        <f t="shared" si="19"/>
        <v>0</v>
      </c>
      <c r="AA71" s="191">
        <f t="shared" si="19"/>
        <v>0</v>
      </c>
      <c r="AB71" s="191">
        <f t="shared" si="19"/>
        <v>0</v>
      </c>
      <c r="AC71" s="191">
        <f t="shared" si="19"/>
        <v>0</v>
      </c>
      <c r="AD71" s="191">
        <f t="shared" si="19"/>
        <v>0</v>
      </c>
      <c r="AE71" s="191">
        <f t="shared" si="19"/>
        <v>0</v>
      </c>
      <c r="AF71" s="191">
        <f t="shared" si="19"/>
        <v>0</v>
      </c>
      <c r="AG71" s="177">
        <f t="shared" si="15"/>
        <v>0</v>
      </c>
    </row>
    <row r="72">
      <c r="A72" s="178" t="s">
        <v>941</v>
      </c>
      <c r="B72" s="191">
        <f t="shared" ref="B72:AF72" si="20">B31-B100</f>
        <v>3</v>
      </c>
      <c r="C72" s="191">
        <f t="shared" si="20"/>
        <v>1</v>
      </c>
      <c r="D72" s="191">
        <f t="shared" si="20"/>
        <v>2</v>
      </c>
      <c r="E72" s="191">
        <f t="shared" si="20"/>
        <v>2</v>
      </c>
      <c r="F72" s="191">
        <f t="shared" si="20"/>
        <v>2</v>
      </c>
      <c r="G72" s="191">
        <f t="shared" si="20"/>
        <v>5</v>
      </c>
      <c r="H72" s="191">
        <f t="shared" si="20"/>
        <v>4</v>
      </c>
      <c r="I72" s="191">
        <f t="shared" si="20"/>
        <v>5</v>
      </c>
      <c r="J72" s="191">
        <f t="shared" si="20"/>
        <v>0</v>
      </c>
      <c r="K72" s="191">
        <f t="shared" si="20"/>
        <v>1</v>
      </c>
      <c r="L72" s="191">
        <f t="shared" si="20"/>
        <v>3</v>
      </c>
      <c r="M72" s="191">
        <f t="shared" si="20"/>
        <v>4</v>
      </c>
      <c r="N72" s="191">
        <f t="shared" si="20"/>
        <v>2</v>
      </c>
      <c r="O72" s="191">
        <f t="shared" si="20"/>
        <v>8</v>
      </c>
      <c r="P72" s="191">
        <f t="shared" si="20"/>
        <v>0</v>
      </c>
      <c r="Q72" s="191">
        <f t="shared" si="20"/>
        <v>0</v>
      </c>
      <c r="R72" s="191">
        <f t="shared" si="20"/>
        <v>3</v>
      </c>
      <c r="S72" s="191">
        <f t="shared" si="20"/>
        <v>7</v>
      </c>
      <c r="T72" s="191">
        <f t="shared" si="20"/>
        <v>14</v>
      </c>
      <c r="U72" s="191">
        <f t="shared" si="20"/>
        <v>1</v>
      </c>
      <c r="V72" s="191">
        <f t="shared" si="20"/>
        <v>2</v>
      </c>
      <c r="W72" s="191">
        <f t="shared" si="20"/>
        <v>4</v>
      </c>
      <c r="X72" s="191">
        <f t="shared" si="20"/>
        <v>3</v>
      </c>
      <c r="Y72" s="191">
        <f t="shared" si="20"/>
        <v>4</v>
      </c>
      <c r="Z72" s="191">
        <f t="shared" si="20"/>
        <v>8</v>
      </c>
      <c r="AA72" s="191">
        <f t="shared" si="20"/>
        <v>13</v>
      </c>
      <c r="AB72" s="191">
        <f t="shared" si="20"/>
        <v>5</v>
      </c>
      <c r="AC72" s="191">
        <f t="shared" si="20"/>
        <v>0</v>
      </c>
      <c r="AD72" s="191">
        <f t="shared" si="20"/>
        <v>0</v>
      </c>
      <c r="AE72" s="191">
        <f t="shared" si="20"/>
        <v>1</v>
      </c>
      <c r="AF72" s="191">
        <f t="shared" si="20"/>
        <v>0</v>
      </c>
      <c r="AG72" s="177">
        <f t="shared" si="15"/>
        <v>107</v>
      </c>
    </row>
    <row r="73">
      <c r="A73" s="178" t="s">
        <v>942</v>
      </c>
      <c r="B73" s="191">
        <f t="shared" ref="B73:AF73" si="21">B32-B101</f>
        <v>0</v>
      </c>
      <c r="C73" s="191">
        <f t="shared" si="21"/>
        <v>0</v>
      </c>
      <c r="D73" s="191">
        <f t="shared" si="21"/>
        <v>0</v>
      </c>
      <c r="E73" s="191">
        <f t="shared" si="21"/>
        <v>0</v>
      </c>
      <c r="F73" s="191">
        <f t="shared" si="21"/>
        <v>0</v>
      </c>
      <c r="G73" s="191">
        <f t="shared" si="21"/>
        <v>0</v>
      </c>
      <c r="H73" s="191">
        <f t="shared" si="21"/>
        <v>0</v>
      </c>
      <c r="I73" s="191">
        <f t="shared" si="21"/>
        <v>0</v>
      </c>
      <c r="J73" s="191">
        <f t="shared" si="21"/>
        <v>0</v>
      </c>
      <c r="K73" s="191">
        <f t="shared" si="21"/>
        <v>0</v>
      </c>
      <c r="L73" s="191">
        <f t="shared" si="21"/>
        <v>0</v>
      </c>
      <c r="M73" s="191">
        <f t="shared" si="21"/>
        <v>0</v>
      </c>
      <c r="N73" s="191">
        <f t="shared" si="21"/>
        <v>0</v>
      </c>
      <c r="O73" s="191">
        <f t="shared" si="21"/>
        <v>0</v>
      </c>
      <c r="P73" s="191">
        <f t="shared" si="21"/>
        <v>0</v>
      </c>
      <c r="Q73" s="191">
        <f t="shared" si="21"/>
        <v>0</v>
      </c>
      <c r="R73" s="191">
        <f t="shared" si="21"/>
        <v>0</v>
      </c>
      <c r="S73" s="191">
        <f t="shared" si="21"/>
        <v>0</v>
      </c>
      <c r="T73" s="191">
        <f t="shared" si="21"/>
        <v>0</v>
      </c>
      <c r="U73" s="191">
        <f t="shared" si="21"/>
        <v>0</v>
      </c>
      <c r="V73" s="191">
        <f t="shared" si="21"/>
        <v>0</v>
      </c>
      <c r="W73" s="191">
        <f t="shared" si="21"/>
        <v>0</v>
      </c>
      <c r="X73" s="191">
        <f t="shared" si="21"/>
        <v>0</v>
      </c>
      <c r="Y73" s="191">
        <f t="shared" si="21"/>
        <v>0</v>
      </c>
      <c r="Z73" s="191">
        <f t="shared" si="21"/>
        <v>0</v>
      </c>
      <c r="AA73" s="191">
        <f t="shared" si="21"/>
        <v>0</v>
      </c>
      <c r="AB73" s="191">
        <f t="shared" si="21"/>
        <v>0</v>
      </c>
      <c r="AC73" s="191">
        <f t="shared" si="21"/>
        <v>0</v>
      </c>
      <c r="AD73" s="191">
        <f t="shared" si="21"/>
        <v>0</v>
      </c>
      <c r="AE73" s="191">
        <f t="shared" si="21"/>
        <v>0</v>
      </c>
      <c r="AF73" s="191">
        <f t="shared" si="21"/>
        <v>0</v>
      </c>
      <c r="AG73" s="177">
        <f t="shared" si="15"/>
        <v>0</v>
      </c>
    </row>
    <row r="74">
      <c r="A74" s="181" t="s">
        <v>219</v>
      </c>
      <c r="B74" s="192">
        <f t="shared" ref="B74:AF74" si="22">SUM(B66:B73)</f>
        <v>4</v>
      </c>
      <c r="C74" s="192">
        <f t="shared" si="22"/>
        <v>1</v>
      </c>
      <c r="D74" s="192">
        <f t="shared" si="22"/>
        <v>2</v>
      </c>
      <c r="E74" s="192">
        <f t="shared" si="22"/>
        <v>2</v>
      </c>
      <c r="F74" s="192">
        <f t="shared" si="22"/>
        <v>2</v>
      </c>
      <c r="G74" s="192">
        <f t="shared" si="22"/>
        <v>5</v>
      </c>
      <c r="H74" s="192">
        <f t="shared" si="22"/>
        <v>9</v>
      </c>
      <c r="I74" s="192">
        <f t="shared" si="22"/>
        <v>7</v>
      </c>
      <c r="J74" s="192">
        <f t="shared" si="22"/>
        <v>4</v>
      </c>
      <c r="K74" s="192">
        <f t="shared" si="22"/>
        <v>3</v>
      </c>
      <c r="L74" s="192">
        <f t="shared" si="22"/>
        <v>5</v>
      </c>
      <c r="M74" s="192">
        <f t="shared" si="22"/>
        <v>4</v>
      </c>
      <c r="N74" s="192">
        <f t="shared" si="22"/>
        <v>4</v>
      </c>
      <c r="O74" s="192">
        <f t="shared" si="22"/>
        <v>9</v>
      </c>
      <c r="P74" s="192">
        <f t="shared" si="22"/>
        <v>2</v>
      </c>
      <c r="Q74" s="192">
        <f t="shared" si="22"/>
        <v>1</v>
      </c>
      <c r="R74" s="192">
        <f t="shared" si="22"/>
        <v>4</v>
      </c>
      <c r="S74" s="192">
        <f t="shared" si="22"/>
        <v>7</v>
      </c>
      <c r="T74" s="192">
        <f t="shared" si="22"/>
        <v>18</v>
      </c>
      <c r="U74" s="192">
        <f t="shared" si="22"/>
        <v>1</v>
      </c>
      <c r="V74" s="192">
        <f t="shared" si="22"/>
        <v>3</v>
      </c>
      <c r="W74" s="192">
        <f t="shared" si="22"/>
        <v>4</v>
      </c>
      <c r="X74" s="192">
        <f t="shared" si="22"/>
        <v>4</v>
      </c>
      <c r="Y74" s="192">
        <f t="shared" si="22"/>
        <v>5</v>
      </c>
      <c r="Z74" s="192">
        <f t="shared" si="22"/>
        <v>10</v>
      </c>
      <c r="AA74" s="192">
        <f t="shared" si="22"/>
        <v>13</v>
      </c>
      <c r="AB74" s="192">
        <f t="shared" si="22"/>
        <v>10</v>
      </c>
      <c r="AC74" s="192">
        <f t="shared" si="22"/>
        <v>5</v>
      </c>
      <c r="AD74" s="192">
        <f t="shared" si="22"/>
        <v>7</v>
      </c>
      <c r="AE74" s="192">
        <f t="shared" si="22"/>
        <v>5</v>
      </c>
      <c r="AF74" s="192">
        <f t="shared" si="22"/>
        <v>5</v>
      </c>
      <c r="AG74" s="177">
        <f t="shared" si="15"/>
        <v>165</v>
      </c>
    </row>
    <row r="75">
      <c r="A75" s="134"/>
      <c r="B75" s="135"/>
      <c r="C75" s="135"/>
      <c r="D75" s="135"/>
      <c r="E75" s="135"/>
      <c r="F75" s="135"/>
      <c r="G75" s="135"/>
      <c r="H75" s="135"/>
      <c r="I75" s="135"/>
      <c r="J75" s="135"/>
      <c r="K75" s="135"/>
      <c r="L75" s="135"/>
      <c r="M75" s="135"/>
      <c r="N75" s="135"/>
      <c r="O75" s="135"/>
      <c r="P75" s="135"/>
      <c r="Q75" s="135"/>
      <c r="R75" s="135"/>
      <c r="S75" s="135"/>
      <c r="T75" s="135"/>
      <c r="U75" s="135"/>
      <c r="V75" s="135"/>
      <c r="W75" s="135"/>
      <c r="X75" s="135"/>
      <c r="Y75" s="135"/>
      <c r="Z75" s="135"/>
      <c r="AA75" s="135"/>
      <c r="AB75" s="135"/>
      <c r="AC75" s="135"/>
      <c r="AD75" s="135"/>
      <c r="AE75" s="135"/>
      <c r="AF75" s="135"/>
      <c r="AG75" s="177"/>
    </row>
    <row r="76">
      <c r="A76" s="193" t="s">
        <v>943</v>
      </c>
      <c r="B76" s="191">
        <f t="shared" ref="B76:AF76" si="23">B35-B104</f>
        <v>0</v>
      </c>
      <c r="C76" s="191">
        <f t="shared" si="23"/>
        <v>0</v>
      </c>
      <c r="D76" s="191">
        <f t="shared" si="23"/>
        <v>0</v>
      </c>
      <c r="E76" s="191">
        <f t="shared" si="23"/>
        <v>0</v>
      </c>
      <c r="F76" s="191">
        <f t="shared" si="23"/>
        <v>0</v>
      </c>
      <c r="G76" s="191">
        <f t="shared" si="23"/>
        <v>0</v>
      </c>
      <c r="H76" s="191">
        <f t="shared" si="23"/>
        <v>0</v>
      </c>
      <c r="I76" s="191">
        <f t="shared" si="23"/>
        <v>0</v>
      </c>
      <c r="J76" s="191">
        <f t="shared" si="23"/>
        <v>0</v>
      </c>
      <c r="K76" s="191">
        <f t="shared" si="23"/>
        <v>0</v>
      </c>
      <c r="L76" s="191">
        <f t="shared" si="23"/>
        <v>0</v>
      </c>
      <c r="M76" s="191">
        <f t="shared" si="23"/>
        <v>0</v>
      </c>
      <c r="N76" s="191">
        <f t="shared" si="23"/>
        <v>0</v>
      </c>
      <c r="O76" s="191">
        <f t="shared" si="23"/>
        <v>0</v>
      </c>
      <c r="P76" s="191">
        <f t="shared" si="23"/>
        <v>0</v>
      </c>
      <c r="Q76" s="191">
        <f t="shared" si="23"/>
        <v>0</v>
      </c>
      <c r="R76" s="191">
        <f t="shared" si="23"/>
        <v>0</v>
      </c>
      <c r="S76" s="191">
        <f t="shared" si="23"/>
        <v>0</v>
      </c>
      <c r="T76" s="191">
        <f t="shared" si="23"/>
        <v>0</v>
      </c>
      <c r="U76" s="191">
        <f t="shared" si="23"/>
        <v>0</v>
      </c>
      <c r="V76" s="191">
        <f t="shared" si="23"/>
        <v>0</v>
      </c>
      <c r="W76" s="191">
        <f t="shared" si="23"/>
        <v>0</v>
      </c>
      <c r="X76" s="191">
        <f t="shared" si="23"/>
        <v>0</v>
      </c>
      <c r="Y76" s="191">
        <f t="shared" si="23"/>
        <v>0</v>
      </c>
      <c r="Z76" s="191">
        <f t="shared" si="23"/>
        <v>0</v>
      </c>
      <c r="AA76" s="191">
        <f t="shared" si="23"/>
        <v>0</v>
      </c>
      <c r="AB76" s="191">
        <f t="shared" si="23"/>
        <v>0</v>
      </c>
      <c r="AC76" s="191">
        <f t="shared" si="23"/>
        <v>0</v>
      </c>
      <c r="AD76" s="191">
        <f t="shared" si="23"/>
        <v>0</v>
      </c>
      <c r="AE76" s="191">
        <f t="shared" si="23"/>
        <v>0</v>
      </c>
      <c r="AF76" s="191">
        <f t="shared" si="23"/>
        <v>0</v>
      </c>
      <c r="AG76" s="177">
        <f t="shared" ref="AG76:AG78" si="25">SUM(B76:AF76)</f>
        <v>0</v>
      </c>
    </row>
    <row r="77">
      <c r="A77" s="193" t="s">
        <v>944</v>
      </c>
      <c r="B77" s="191">
        <f t="shared" ref="B77:AF77" si="24">B36-B105</f>
        <v>0</v>
      </c>
      <c r="C77" s="191">
        <f t="shared" si="24"/>
        <v>0</v>
      </c>
      <c r="D77" s="191">
        <f t="shared" si="24"/>
        <v>0</v>
      </c>
      <c r="E77" s="191">
        <f t="shared" si="24"/>
        <v>0</v>
      </c>
      <c r="F77" s="191">
        <f t="shared" si="24"/>
        <v>0</v>
      </c>
      <c r="G77" s="191">
        <f t="shared" si="24"/>
        <v>0</v>
      </c>
      <c r="H77" s="191">
        <f t="shared" si="24"/>
        <v>0</v>
      </c>
      <c r="I77" s="191">
        <f t="shared" si="24"/>
        <v>0</v>
      </c>
      <c r="J77" s="191">
        <f t="shared" si="24"/>
        <v>0</v>
      </c>
      <c r="K77" s="191">
        <f t="shared" si="24"/>
        <v>0</v>
      </c>
      <c r="L77" s="191">
        <f t="shared" si="24"/>
        <v>0</v>
      </c>
      <c r="M77" s="191">
        <f t="shared" si="24"/>
        <v>0</v>
      </c>
      <c r="N77" s="191">
        <f t="shared" si="24"/>
        <v>0</v>
      </c>
      <c r="O77" s="191">
        <f t="shared" si="24"/>
        <v>0</v>
      </c>
      <c r="P77" s="191">
        <f t="shared" si="24"/>
        <v>0</v>
      </c>
      <c r="Q77" s="191">
        <f t="shared" si="24"/>
        <v>0</v>
      </c>
      <c r="R77" s="191">
        <f t="shared" si="24"/>
        <v>0</v>
      </c>
      <c r="S77" s="191">
        <f t="shared" si="24"/>
        <v>0</v>
      </c>
      <c r="T77" s="191">
        <f t="shared" si="24"/>
        <v>0</v>
      </c>
      <c r="U77" s="191">
        <f t="shared" si="24"/>
        <v>0</v>
      </c>
      <c r="V77" s="191">
        <f t="shared" si="24"/>
        <v>0</v>
      </c>
      <c r="W77" s="191">
        <f t="shared" si="24"/>
        <v>0</v>
      </c>
      <c r="X77" s="191">
        <f t="shared" si="24"/>
        <v>0</v>
      </c>
      <c r="Y77" s="191">
        <f t="shared" si="24"/>
        <v>0</v>
      </c>
      <c r="Z77" s="191">
        <f t="shared" si="24"/>
        <v>0</v>
      </c>
      <c r="AA77" s="191">
        <f t="shared" si="24"/>
        <v>0</v>
      </c>
      <c r="AB77" s="191">
        <f t="shared" si="24"/>
        <v>0</v>
      </c>
      <c r="AC77" s="191">
        <f t="shared" si="24"/>
        <v>0</v>
      </c>
      <c r="AD77" s="191">
        <f t="shared" si="24"/>
        <v>0</v>
      </c>
      <c r="AE77" s="191">
        <f t="shared" si="24"/>
        <v>0</v>
      </c>
      <c r="AF77" s="191">
        <f t="shared" si="24"/>
        <v>0</v>
      </c>
      <c r="AG77" s="177">
        <f t="shared" si="25"/>
        <v>0</v>
      </c>
    </row>
    <row r="78">
      <c r="A78" s="181" t="s">
        <v>222</v>
      </c>
      <c r="B78" s="182">
        <f t="shared" ref="B78:AF78" si="26">SUM(B76:B77)</f>
        <v>0</v>
      </c>
      <c r="C78" s="182">
        <f t="shared" si="26"/>
        <v>0</v>
      </c>
      <c r="D78" s="182">
        <f t="shared" si="26"/>
        <v>0</v>
      </c>
      <c r="E78" s="182">
        <f t="shared" si="26"/>
        <v>0</v>
      </c>
      <c r="F78" s="182">
        <f t="shared" si="26"/>
        <v>0</v>
      </c>
      <c r="G78" s="182">
        <f t="shared" si="26"/>
        <v>0</v>
      </c>
      <c r="H78" s="182">
        <f t="shared" si="26"/>
        <v>0</v>
      </c>
      <c r="I78" s="182">
        <f t="shared" si="26"/>
        <v>0</v>
      </c>
      <c r="J78" s="182">
        <f t="shared" si="26"/>
        <v>0</v>
      </c>
      <c r="K78" s="182">
        <f t="shared" si="26"/>
        <v>0</v>
      </c>
      <c r="L78" s="182">
        <f t="shared" si="26"/>
        <v>0</v>
      </c>
      <c r="M78" s="182">
        <f t="shared" si="26"/>
        <v>0</v>
      </c>
      <c r="N78" s="182">
        <f t="shared" si="26"/>
        <v>0</v>
      </c>
      <c r="O78" s="182">
        <f t="shared" si="26"/>
        <v>0</v>
      </c>
      <c r="P78" s="182">
        <f t="shared" si="26"/>
        <v>0</v>
      </c>
      <c r="Q78" s="182">
        <f t="shared" si="26"/>
        <v>0</v>
      </c>
      <c r="R78" s="182">
        <f t="shared" si="26"/>
        <v>0</v>
      </c>
      <c r="S78" s="182">
        <f t="shared" si="26"/>
        <v>0</v>
      </c>
      <c r="T78" s="182">
        <f t="shared" si="26"/>
        <v>0</v>
      </c>
      <c r="U78" s="182">
        <f t="shared" si="26"/>
        <v>0</v>
      </c>
      <c r="V78" s="182">
        <f t="shared" si="26"/>
        <v>0</v>
      </c>
      <c r="W78" s="182">
        <f t="shared" si="26"/>
        <v>0</v>
      </c>
      <c r="X78" s="182">
        <f t="shared" si="26"/>
        <v>0</v>
      </c>
      <c r="Y78" s="182">
        <f t="shared" si="26"/>
        <v>0</v>
      </c>
      <c r="Z78" s="182">
        <f t="shared" si="26"/>
        <v>0</v>
      </c>
      <c r="AA78" s="182">
        <f t="shared" si="26"/>
        <v>0</v>
      </c>
      <c r="AB78" s="182">
        <f t="shared" si="26"/>
        <v>0</v>
      </c>
      <c r="AC78" s="182">
        <f t="shared" si="26"/>
        <v>0</v>
      </c>
      <c r="AD78" s="182">
        <f t="shared" si="26"/>
        <v>0</v>
      </c>
      <c r="AE78" s="182">
        <f t="shared" si="26"/>
        <v>0</v>
      </c>
      <c r="AF78" s="182">
        <f t="shared" si="26"/>
        <v>0</v>
      </c>
      <c r="AG78" s="177">
        <f t="shared" si="25"/>
        <v>0</v>
      </c>
    </row>
    <row r="79">
      <c r="A79" s="127"/>
      <c r="AG79" s="177"/>
    </row>
    <row r="80">
      <c r="A80" s="193" t="s">
        <v>223</v>
      </c>
      <c r="B80" s="191">
        <f t="shared" ref="B80:AF80" si="27">B39-B108</f>
        <v>0</v>
      </c>
      <c r="C80" s="191">
        <f t="shared" si="27"/>
        <v>1</v>
      </c>
      <c r="D80" s="191">
        <f t="shared" si="27"/>
        <v>2</v>
      </c>
      <c r="E80" s="191">
        <f t="shared" si="27"/>
        <v>0</v>
      </c>
      <c r="F80" s="191">
        <f t="shared" si="27"/>
        <v>0</v>
      </c>
      <c r="G80" s="191">
        <f t="shared" si="27"/>
        <v>1</v>
      </c>
      <c r="H80" s="191">
        <f t="shared" si="27"/>
        <v>3</v>
      </c>
      <c r="I80" s="191">
        <f t="shared" si="27"/>
        <v>1</v>
      </c>
      <c r="J80" s="191">
        <f t="shared" si="27"/>
        <v>2</v>
      </c>
      <c r="K80" s="191">
        <f t="shared" si="27"/>
        <v>1</v>
      </c>
      <c r="L80" s="191">
        <f t="shared" si="27"/>
        <v>0</v>
      </c>
      <c r="M80" s="191">
        <f t="shared" si="27"/>
        <v>3</v>
      </c>
      <c r="N80" s="191">
        <f t="shared" si="27"/>
        <v>1</v>
      </c>
      <c r="O80" s="191">
        <f t="shared" si="27"/>
        <v>0</v>
      </c>
      <c r="P80" s="191">
        <f t="shared" si="27"/>
        <v>0</v>
      </c>
      <c r="Q80" s="191">
        <f t="shared" si="27"/>
        <v>0</v>
      </c>
      <c r="R80" s="191">
        <f t="shared" si="27"/>
        <v>3</v>
      </c>
      <c r="S80" s="191">
        <f t="shared" si="27"/>
        <v>2</v>
      </c>
      <c r="T80" s="191">
        <f t="shared" si="27"/>
        <v>6</v>
      </c>
      <c r="U80" s="191">
        <f t="shared" si="27"/>
        <v>0</v>
      </c>
      <c r="V80" s="191">
        <f t="shared" si="27"/>
        <v>2</v>
      </c>
      <c r="W80" s="191">
        <f t="shared" si="27"/>
        <v>3</v>
      </c>
      <c r="X80" s="191">
        <f t="shared" si="27"/>
        <v>1</v>
      </c>
      <c r="Y80" s="191">
        <f t="shared" si="27"/>
        <v>1</v>
      </c>
      <c r="Z80" s="191">
        <f t="shared" si="27"/>
        <v>5</v>
      </c>
      <c r="AA80" s="191">
        <f t="shared" si="27"/>
        <v>6</v>
      </c>
      <c r="AB80" s="191">
        <f t="shared" si="27"/>
        <v>5</v>
      </c>
      <c r="AC80" s="191">
        <f t="shared" si="27"/>
        <v>3</v>
      </c>
      <c r="AD80" s="191">
        <f t="shared" si="27"/>
        <v>4</v>
      </c>
      <c r="AE80" s="191">
        <f t="shared" si="27"/>
        <v>2</v>
      </c>
      <c r="AF80" s="191">
        <f t="shared" si="27"/>
        <v>1</v>
      </c>
      <c r="AG80" s="177">
        <f t="shared" ref="AG80:AG91" si="29">SUM(B80:AF80)</f>
        <v>59</v>
      </c>
    </row>
    <row r="81">
      <c r="A81" s="193" t="s">
        <v>224</v>
      </c>
      <c r="B81" s="191">
        <f t="shared" ref="B81:AF81" si="28">B40-B109</f>
        <v>1</v>
      </c>
      <c r="C81" s="191">
        <f t="shared" si="28"/>
        <v>1</v>
      </c>
      <c r="D81" s="191">
        <f t="shared" si="28"/>
        <v>2</v>
      </c>
      <c r="E81" s="191">
        <f t="shared" si="28"/>
        <v>4</v>
      </c>
      <c r="F81" s="191">
        <f t="shared" si="28"/>
        <v>0</v>
      </c>
      <c r="G81" s="191">
        <f t="shared" si="28"/>
        <v>1</v>
      </c>
      <c r="H81" s="191">
        <f t="shared" si="28"/>
        <v>0</v>
      </c>
      <c r="I81" s="191">
        <f t="shared" si="28"/>
        <v>0</v>
      </c>
      <c r="J81" s="191">
        <f t="shared" si="28"/>
        <v>3</v>
      </c>
      <c r="K81" s="191">
        <f t="shared" si="28"/>
        <v>0</v>
      </c>
      <c r="L81" s="191">
        <f t="shared" si="28"/>
        <v>1</v>
      </c>
      <c r="M81" s="191">
        <f t="shared" si="28"/>
        <v>1</v>
      </c>
      <c r="N81" s="191">
        <f t="shared" si="28"/>
        <v>0</v>
      </c>
      <c r="O81" s="191">
        <f t="shared" si="28"/>
        <v>1</v>
      </c>
      <c r="P81" s="191">
        <f t="shared" si="28"/>
        <v>0</v>
      </c>
      <c r="Q81" s="191">
        <f t="shared" si="28"/>
        <v>3</v>
      </c>
      <c r="R81" s="191">
        <f t="shared" si="28"/>
        <v>1</v>
      </c>
      <c r="S81" s="191">
        <f t="shared" si="28"/>
        <v>3</v>
      </c>
      <c r="T81" s="191">
        <f t="shared" si="28"/>
        <v>4</v>
      </c>
      <c r="U81" s="191">
        <f t="shared" si="28"/>
        <v>0</v>
      </c>
      <c r="V81" s="191">
        <f t="shared" si="28"/>
        <v>0</v>
      </c>
      <c r="W81" s="191">
        <f t="shared" si="28"/>
        <v>1</v>
      </c>
      <c r="X81" s="191">
        <f t="shared" si="28"/>
        <v>5</v>
      </c>
      <c r="Y81" s="191">
        <f t="shared" si="28"/>
        <v>4</v>
      </c>
      <c r="Z81" s="191">
        <f t="shared" si="28"/>
        <v>6</v>
      </c>
      <c r="AA81" s="191">
        <f t="shared" si="28"/>
        <v>9</v>
      </c>
      <c r="AB81" s="191">
        <f t="shared" si="28"/>
        <v>3</v>
      </c>
      <c r="AC81" s="191">
        <f t="shared" si="28"/>
        <v>0</v>
      </c>
      <c r="AD81" s="191">
        <f t="shared" si="28"/>
        <v>1</v>
      </c>
      <c r="AE81" s="191">
        <f t="shared" si="28"/>
        <v>1</v>
      </c>
      <c r="AF81" s="191">
        <f t="shared" si="28"/>
        <v>2</v>
      </c>
      <c r="AG81" s="177">
        <f t="shared" si="29"/>
        <v>58</v>
      </c>
    </row>
    <row r="82">
      <c r="A82" s="193" t="s">
        <v>945</v>
      </c>
      <c r="B82" s="191">
        <f t="shared" ref="B82:AF82" si="30">B41-B110</f>
        <v>0</v>
      </c>
      <c r="C82" s="191">
        <f t="shared" si="30"/>
        <v>1</v>
      </c>
      <c r="D82" s="191">
        <f t="shared" si="30"/>
        <v>2</v>
      </c>
      <c r="E82" s="191">
        <f t="shared" si="30"/>
        <v>1</v>
      </c>
      <c r="F82" s="191">
        <f t="shared" si="30"/>
        <v>0</v>
      </c>
      <c r="G82" s="191">
        <f t="shared" si="30"/>
        <v>2</v>
      </c>
      <c r="H82" s="191">
        <f t="shared" si="30"/>
        <v>0</v>
      </c>
      <c r="I82" s="191">
        <f t="shared" si="30"/>
        <v>0</v>
      </c>
      <c r="J82" s="191">
        <f t="shared" si="30"/>
        <v>1</v>
      </c>
      <c r="K82" s="191">
        <f t="shared" si="30"/>
        <v>0</v>
      </c>
      <c r="L82" s="191">
        <f t="shared" si="30"/>
        <v>1</v>
      </c>
      <c r="M82" s="191">
        <f t="shared" si="30"/>
        <v>0</v>
      </c>
      <c r="N82" s="191">
        <f t="shared" si="30"/>
        <v>0</v>
      </c>
      <c r="O82" s="191">
        <f t="shared" si="30"/>
        <v>0</v>
      </c>
      <c r="P82" s="191">
        <f t="shared" si="30"/>
        <v>0</v>
      </c>
      <c r="Q82" s="191">
        <f t="shared" si="30"/>
        <v>0</v>
      </c>
      <c r="R82" s="191">
        <f t="shared" si="30"/>
        <v>0</v>
      </c>
      <c r="S82" s="191">
        <f t="shared" si="30"/>
        <v>2</v>
      </c>
      <c r="T82" s="191">
        <f t="shared" si="30"/>
        <v>4</v>
      </c>
      <c r="U82" s="191">
        <f t="shared" si="30"/>
        <v>0</v>
      </c>
      <c r="V82" s="191">
        <f t="shared" si="30"/>
        <v>1</v>
      </c>
      <c r="W82" s="191">
        <f t="shared" si="30"/>
        <v>2</v>
      </c>
      <c r="X82" s="191">
        <f t="shared" si="30"/>
        <v>2</v>
      </c>
      <c r="Y82" s="191">
        <f t="shared" si="30"/>
        <v>2</v>
      </c>
      <c r="Z82" s="191">
        <f t="shared" si="30"/>
        <v>5</v>
      </c>
      <c r="AA82" s="191">
        <f t="shared" si="30"/>
        <v>8</v>
      </c>
      <c r="AB82" s="191">
        <f t="shared" si="30"/>
        <v>3</v>
      </c>
      <c r="AC82" s="191">
        <f t="shared" si="30"/>
        <v>0</v>
      </c>
      <c r="AD82" s="191">
        <f t="shared" si="30"/>
        <v>2</v>
      </c>
      <c r="AE82" s="191">
        <f t="shared" si="30"/>
        <v>1</v>
      </c>
      <c r="AF82" s="191">
        <f t="shared" si="30"/>
        <v>0</v>
      </c>
      <c r="AG82" s="177">
        <f t="shared" si="29"/>
        <v>40</v>
      </c>
    </row>
    <row r="83">
      <c r="A83" s="193" t="s">
        <v>946</v>
      </c>
      <c r="B83" s="191">
        <f t="shared" ref="B83:AF83" si="31">B42-B111</f>
        <v>0</v>
      </c>
      <c r="C83" s="191">
        <f t="shared" si="31"/>
        <v>0</v>
      </c>
      <c r="D83" s="191">
        <f t="shared" si="31"/>
        <v>0</v>
      </c>
      <c r="E83" s="191">
        <f t="shared" si="31"/>
        <v>0</v>
      </c>
      <c r="F83" s="191">
        <f t="shared" si="31"/>
        <v>0</v>
      </c>
      <c r="G83" s="191">
        <f t="shared" si="31"/>
        <v>0</v>
      </c>
      <c r="H83" s="191">
        <f t="shared" si="31"/>
        <v>0</v>
      </c>
      <c r="I83" s="191">
        <f t="shared" si="31"/>
        <v>0</v>
      </c>
      <c r="J83" s="191">
        <f t="shared" si="31"/>
        <v>0</v>
      </c>
      <c r="K83" s="191">
        <f t="shared" si="31"/>
        <v>0</v>
      </c>
      <c r="L83" s="191">
        <f t="shared" si="31"/>
        <v>0</v>
      </c>
      <c r="M83" s="191">
        <f t="shared" si="31"/>
        <v>0</v>
      </c>
      <c r="N83" s="191">
        <f t="shared" si="31"/>
        <v>0</v>
      </c>
      <c r="O83" s="191">
        <f t="shared" si="31"/>
        <v>0</v>
      </c>
      <c r="P83" s="191">
        <f t="shared" si="31"/>
        <v>0</v>
      </c>
      <c r="Q83" s="191">
        <f t="shared" si="31"/>
        <v>0</v>
      </c>
      <c r="R83" s="191">
        <f t="shared" si="31"/>
        <v>0</v>
      </c>
      <c r="S83" s="191">
        <f t="shared" si="31"/>
        <v>0</v>
      </c>
      <c r="T83" s="191">
        <f t="shared" si="31"/>
        <v>1</v>
      </c>
      <c r="U83" s="191">
        <f t="shared" si="31"/>
        <v>0</v>
      </c>
      <c r="V83" s="191">
        <f t="shared" si="31"/>
        <v>0</v>
      </c>
      <c r="W83" s="191">
        <f t="shared" si="31"/>
        <v>0</v>
      </c>
      <c r="X83" s="191">
        <f t="shared" si="31"/>
        <v>0</v>
      </c>
      <c r="Y83" s="191">
        <f t="shared" si="31"/>
        <v>0</v>
      </c>
      <c r="Z83" s="191">
        <f t="shared" si="31"/>
        <v>0</v>
      </c>
      <c r="AA83" s="191">
        <f t="shared" si="31"/>
        <v>0</v>
      </c>
      <c r="AB83" s="191">
        <f t="shared" si="31"/>
        <v>0</v>
      </c>
      <c r="AC83" s="191">
        <f t="shared" si="31"/>
        <v>0</v>
      </c>
      <c r="AD83" s="191">
        <f t="shared" si="31"/>
        <v>0</v>
      </c>
      <c r="AE83" s="191">
        <f t="shared" si="31"/>
        <v>0</v>
      </c>
      <c r="AF83" s="191">
        <f t="shared" si="31"/>
        <v>0</v>
      </c>
      <c r="AG83" s="177">
        <f t="shared" si="29"/>
        <v>1</v>
      </c>
    </row>
    <row r="84">
      <c r="A84" s="193" t="s">
        <v>947</v>
      </c>
      <c r="B84" s="191">
        <f t="shared" ref="B84:AF84" si="32">B43-B112</f>
        <v>0</v>
      </c>
      <c r="C84" s="191">
        <f t="shared" si="32"/>
        <v>0</v>
      </c>
      <c r="D84" s="191">
        <f t="shared" si="32"/>
        <v>2</v>
      </c>
      <c r="E84" s="191">
        <f t="shared" si="32"/>
        <v>1</v>
      </c>
      <c r="F84" s="191">
        <f t="shared" si="32"/>
        <v>0</v>
      </c>
      <c r="G84" s="191">
        <f t="shared" si="32"/>
        <v>0</v>
      </c>
      <c r="H84" s="191">
        <f t="shared" si="32"/>
        <v>1</v>
      </c>
      <c r="I84" s="191">
        <f t="shared" si="32"/>
        <v>1</v>
      </c>
      <c r="J84" s="191">
        <f t="shared" si="32"/>
        <v>1</v>
      </c>
      <c r="K84" s="191">
        <f t="shared" si="32"/>
        <v>0</v>
      </c>
      <c r="L84" s="191">
        <f t="shared" si="32"/>
        <v>0</v>
      </c>
      <c r="M84" s="191">
        <f t="shared" si="32"/>
        <v>0</v>
      </c>
      <c r="N84" s="191">
        <f t="shared" si="32"/>
        <v>1</v>
      </c>
      <c r="O84" s="191">
        <f t="shared" si="32"/>
        <v>0</v>
      </c>
      <c r="P84" s="191">
        <f t="shared" si="32"/>
        <v>0</v>
      </c>
      <c r="Q84" s="191">
        <f t="shared" si="32"/>
        <v>0</v>
      </c>
      <c r="R84" s="191">
        <f t="shared" si="32"/>
        <v>0</v>
      </c>
      <c r="S84" s="191">
        <f t="shared" si="32"/>
        <v>0</v>
      </c>
      <c r="T84" s="191">
        <f t="shared" si="32"/>
        <v>1</v>
      </c>
      <c r="U84" s="191">
        <f t="shared" si="32"/>
        <v>0</v>
      </c>
      <c r="V84" s="191">
        <f t="shared" si="32"/>
        <v>1</v>
      </c>
      <c r="W84" s="191">
        <f t="shared" si="32"/>
        <v>1</v>
      </c>
      <c r="X84" s="191">
        <f t="shared" si="32"/>
        <v>1</v>
      </c>
      <c r="Y84" s="191">
        <f t="shared" si="32"/>
        <v>0</v>
      </c>
      <c r="Z84" s="191">
        <f t="shared" si="32"/>
        <v>1</v>
      </c>
      <c r="AA84" s="191">
        <f t="shared" si="32"/>
        <v>3</v>
      </c>
      <c r="AB84" s="191">
        <f t="shared" si="32"/>
        <v>1</v>
      </c>
      <c r="AC84" s="191">
        <f t="shared" si="32"/>
        <v>1</v>
      </c>
      <c r="AD84" s="191">
        <f t="shared" si="32"/>
        <v>5</v>
      </c>
      <c r="AE84" s="191">
        <f t="shared" si="32"/>
        <v>2</v>
      </c>
      <c r="AF84" s="191">
        <f t="shared" si="32"/>
        <v>2</v>
      </c>
      <c r="AG84" s="177">
        <f t="shared" si="29"/>
        <v>26</v>
      </c>
    </row>
    <row r="85">
      <c r="A85" s="193" t="s">
        <v>948</v>
      </c>
      <c r="B85" s="191">
        <f t="shared" ref="B85:AF85" si="33">B44-B113</f>
        <v>0</v>
      </c>
      <c r="C85" s="191">
        <f t="shared" si="33"/>
        <v>0</v>
      </c>
      <c r="D85" s="191">
        <f t="shared" si="33"/>
        <v>0</v>
      </c>
      <c r="E85" s="191">
        <f t="shared" si="33"/>
        <v>0</v>
      </c>
      <c r="F85" s="191">
        <f t="shared" si="33"/>
        <v>0</v>
      </c>
      <c r="G85" s="191">
        <f t="shared" si="33"/>
        <v>0</v>
      </c>
      <c r="H85" s="191">
        <f t="shared" si="33"/>
        <v>0</v>
      </c>
      <c r="I85" s="191">
        <f t="shared" si="33"/>
        <v>0</v>
      </c>
      <c r="J85" s="191">
        <f t="shared" si="33"/>
        <v>0</v>
      </c>
      <c r="K85" s="191">
        <f t="shared" si="33"/>
        <v>0</v>
      </c>
      <c r="L85" s="191">
        <f t="shared" si="33"/>
        <v>0</v>
      </c>
      <c r="M85" s="191">
        <f t="shared" si="33"/>
        <v>0</v>
      </c>
      <c r="N85" s="191">
        <f t="shared" si="33"/>
        <v>0</v>
      </c>
      <c r="O85" s="191">
        <f t="shared" si="33"/>
        <v>0</v>
      </c>
      <c r="P85" s="191">
        <f t="shared" si="33"/>
        <v>1</v>
      </c>
      <c r="Q85" s="191">
        <f t="shared" si="33"/>
        <v>1</v>
      </c>
      <c r="R85" s="191">
        <f t="shared" si="33"/>
        <v>0</v>
      </c>
      <c r="S85" s="191">
        <f t="shared" si="33"/>
        <v>0</v>
      </c>
      <c r="T85" s="191">
        <f t="shared" si="33"/>
        <v>0</v>
      </c>
      <c r="U85" s="191">
        <f t="shared" si="33"/>
        <v>0</v>
      </c>
      <c r="V85" s="191">
        <f t="shared" si="33"/>
        <v>0</v>
      </c>
      <c r="W85" s="191">
        <f t="shared" si="33"/>
        <v>0</v>
      </c>
      <c r="X85" s="191">
        <f t="shared" si="33"/>
        <v>0</v>
      </c>
      <c r="Y85" s="191">
        <f t="shared" si="33"/>
        <v>0</v>
      </c>
      <c r="Z85" s="191">
        <f t="shared" si="33"/>
        <v>0</v>
      </c>
      <c r="AA85" s="191">
        <f t="shared" si="33"/>
        <v>0</v>
      </c>
      <c r="AB85" s="191">
        <f t="shared" si="33"/>
        <v>0</v>
      </c>
      <c r="AC85" s="191">
        <f t="shared" si="33"/>
        <v>0</v>
      </c>
      <c r="AD85" s="191">
        <f t="shared" si="33"/>
        <v>0</v>
      </c>
      <c r="AE85" s="191">
        <f t="shared" si="33"/>
        <v>1</v>
      </c>
      <c r="AF85" s="191">
        <f t="shared" si="33"/>
        <v>0</v>
      </c>
      <c r="AG85" s="177">
        <f t="shared" si="29"/>
        <v>3</v>
      </c>
    </row>
    <row r="86">
      <c r="A86" s="193" t="s">
        <v>949</v>
      </c>
      <c r="B86" s="191">
        <f t="shared" ref="B86:AF86" si="34">B45-B114</f>
        <v>0</v>
      </c>
      <c r="C86" s="191">
        <f t="shared" si="34"/>
        <v>0</v>
      </c>
      <c r="D86" s="191">
        <f t="shared" si="34"/>
        <v>0</v>
      </c>
      <c r="E86" s="191">
        <f t="shared" si="34"/>
        <v>0</v>
      </c>
      <c r="F86" s="191">
        <f t="shared" si="34"/>
        <v>0</v>
      </c>
      <c r="G86" s="191">
        <f t="shared" si="34"/>
        <v>0</v>
      </c>
      <c r="H86" s="191">
        <f t="shared" si="34"/>
        <v>0</v>
      </c>
      <c r="I86" s="191">
        <f t="shared" si="34"/>
        <v>0</v>
      </c>
      <c r="J86" s="191">
        <f t="shared" si="34"/>
        <v>0</v>
      </c>
      <c r="K86" s="191">
        <f t="shared" si="34"/>
        <v>0</v>
      </c>
      <c r="L86" s="191">
        <f t="shared" si="34"/>
        <v>0</v>
      </c>
      <c r="M86" s="191">
        <f t="shared" si="34"/>
        <v>0</v>
      </c>
      <c r="N86" s="191">
        <f t="shared" si="34"/>
        <v>0</v>
      </c>
      <c r="O86" s="191">
        <f t="shared" si="34"/>
        <v>0</v>
      </c>
      <c r="P86" s="191">
        <f t="shared" si="34"/>
        <v>0</v>
      </c>
      <c r="Q86" s="191">
        <f t="shared" si="34"/>
        <v>0</v>
      </c>
      <c r="R86" s="191">
        <f t="shared" si="34"/>
        <v>0</v>
      </c>
      <c r="S86" s="191">
        <f t="shared" si="34"/>
        <v>0</v>
      </c>
      <c r="T86" s="191">
        <f t="shared" si="34"/>
        <v>0</v>
      </c>
      <c r="U86" s="191">
        <f t="shared" si="34"/>
        <v>0</v>
      </c>
      <c r="V86" s="191">
        <f t="shared" si="34"/>
        <v>0</v>
      </c>
      <c r="W86" s="191">
        <f t="shared" si="34"/>
        <v>0</v>
      </c>
      <c r="X86" s="191">
        <f t="shared" si="34"/>
        <v>0</v>
      </c>
      <c r="Y86" s="191">
        <f t="shared" si="34"/>
        <v>0</v>
      </c>
      <c r="Z86" s="191">
        <f t="shared" si="34"/>
        <v>0</v>
      </c>
      <c r="AA86" s="191">
        <f t="shared" si="34"/>
        <v>0</v>
      </c>
      <c r="AB86" s="191">
        <f t="shared" si="34"/>
        <v>1</v>
      </c>
      <c r="AC86" s="191">
        <f t="shared" si="34"/>
        <v>0</v>
      </c>
      <c r="AD86" s="191">
        <f t="shared" si="34"/>
        <v>0</v>
      </c>
      <c r="AE86" s="191">
        <f t="shared" si="34"/>
        <v>0</v>
      </c>
      <c r="AF86" s="191">
        <f t="shared" si="34"/>
        <v>0</v>
      </c>
      <c r="AG86" s="177">
        <f t="shared" si="29"/>
        <v>1</v>
      </c>
    </row>
    <row r="87">
      <c r="A87" s="193" t="s">
        <v>950</v>
      </c>
      <c r="B87" s="191">
        <f t="shared" ref="B87:AF87" si="35">B46-B115</f>
        <v>0</v>
      </c>
      <c r="C87" s="191">
        <f t="shared" si="35"/>
        <v>0</v>
      </c>
      <c r="D87" s="191">
        <f t="shared" si="35"/>
        <v>0</v>
      </c>
      <c r="E87" s="191">
        <f t="shared" si="35"/>
        <v>0</v>
      </c>
      <c r="F87" s="191">
        <f t="shared" si="35"/>
        <v>0</v>
      </c>
      <c r="G87" s="191">
        <f t="shared" si="35"/>
        <v>0</v>
      </c>
      <c r="H87" s="191">
        <f t="shared" si="35"/>
        <v>0</v>
      </c>
      <c r="I87" s="191">
        <f t="shared" si="35"/>
        <v>0</v>
      </c>
      <c r="J87" s="191">
        <f t="shared" si="35"/>
        <v>0</v>
      </c>
      <c r="K87" s="191">
        <f t="shared" si="35"/>
        <v>0</v>
      </c>
      <c r="L87" s="191">
        <f t="shared" si="35"/>
        <v>0</v>
      </c>
      <c r="M87" s="191">
        <f t="shared" si="35"/>
        <v>0</v>
      </c>
      <c r="N87" s="191">
        <f t="shared" si="35"/>
        <v>0</v>
      </c>
      <c r="O87" s="191">
        <f t="shared" si="35"/>
        <v>0</v>
      </c>
      <c r="P87" s="191">
        <f t="shared" si="35"/>
        <v>0</v>
      </c>
      <c r="Q87" s="191">
        <f t="shared" si="35"/>
        <v>0</v>
      </c>
      <c r="R87" s="191">
        <f t="shared" si="35"/>
        <v>0</v>
      </c>
      <c r="S87" s="191">
        <f t="shared" si="35"/>
        <v>3</v>
      </c>
      <c r="T87" s="191">
        <f t="shared" si="35"/>
        <v>4</v>
      </c>
      <c r="U87" s="191">
        <f t="shared" si="35"/>
        <v>1</v>
      </c>
      <c r="V87" s="191">
        <f t="shared" si="35"/>
        <v>2</v>
      </c>
      <c r="W87" s="191">
        <f t="shared" si="35"/>
        <v>1</v>
      </c>
      <c r="X87" s="191">
        <f t="shared" si="35"/>
        <v>2</v>
      </c>
      <c r="Y87" s="191">
        <f t="shared" si="35"/>
        <v>0</v>
      </c>
      <c r="Z87" s="191">
        <f t="shared" si="35"/>
        <v>0</v>
      </c>
      <c r="AA87" s="191">
        <f t="shared" si="35"/>
        <v>4</v>
      </c>
      <c r="AB87" s="191">
        <f t="shared" si="35"/>
        <v>1</v>
      </c>
      <c r="AC87" s="191">
        <f t="shared" si="35"/>
        <v>0</v>
      </c>
      <c r="AD87" s="191">
        <f t="shared" si="35"/>
        <v>0</v>
      </c>
      <c r="AE87" s="191">
        <f t="shared" si="35"/>
        <v>2</v>
      </c>
      <c r="AF87" s="191">
        <f t="shared" si="35"/>
        <v>0</v>
      </c>
      <c r="AG87" s="177">
        <f t="shared" si="29"/>
        <v>20</v>
      </c>
    </row>
    <row r="88">
      <c r="A88" s="193" t="s">
        <v>951</v>
      </c>
      <c r="B88" s="191">
        <f t="shared" ref="B88:AF88" si="36">B47-B116</f>
        <v>0</v>
      </c>
      <c r="C88" s="191">
        <f t="shared" si="36"/>
        <v>0</v>
      </c>
      <c r="D88" s="191">
        <f t="shared" si="36"/>
        <v>0</v>
      </c>
      <c r="E88" s="191">
        <f t="shared" si="36"/>
        <v>0</v>
      </c>
      <c r="F88" s="191">
        <f t="shared" si="36"/>
        <v>0</v>
      </c>
      <c r="G88" s="191">
        <f t="shared" si="36"/>
        <v>0</v>
      </c>
      <c r="H88" s="191">
        <f t="shared" si="36"/>
        <v>0</v>
      </c>
      <c r="I88" s="191">
        <f t="shared" si="36"/>
        <v>0</v>
      </c>
      <c r="J88" s="191">
        <f t="shared" si="36"/>
        <v>0</v>
      </c>
      <c r="K88" s="191">
        <f t="shared" si="36"/>
        <v>0</v>
      </c>
      <c r="L88" s="191">
        <f t="shared" si="36"/>
        <v>0</v>
      </c>
      <c r="M88" s="191">
        <f t="shared" si="36"/>
        <v>0</v>
      </c>
      <c r="N88" s="191">
        <f t="shared" si="36"/>
        <v>0</v>
      </c>
      <c r="O88" s="191">
        <f t="shared" si="36"/>
        <v>0</v>
      </c>
      <c r="P88" s="191">
        <f t="shared" si="36"/>
        <v>0</v>
      </c>
      <c r="Q88" s="191">
        <f t="shared" si="36"/>
        <v>0</v>
      </c>
      <c r="R88" s="191">
        <f t="shared" si="36"/>
        <v>0</v>
      </c>
      <c r="S88" s="191">
        <f t="shared" si="36"/>
        <v>0</v>
      </c>
      <c r="T88" s="191">
        <f t="shared" si="36"/>
        <v>0</v>
      </c>
      <c r="U88" s="191">
        <f t="shared" si="36"/>
        <v>0</v>
      </c>
      <c r="V88" s="191">
        <f t="shared" si="36"/>
        <v>0</v>
      </c>
      <c r="W88" s="191">
        <f t="shared" si="36"/>
        <v>0</v>
      </c>
      <c r="X88" s="191">
        <f t="shared" si="36"/>
        <v>0</v>
      </c>
      <c r="Y88" s="191">
        <f t="shared" si="36"/>
        <v>0</v>
      </c>
      <c r="Z88" s="191">
        <f t="shared" si="36"/>
        <v>0</v>
      </c>
      <c r="AA88" s="191">
        <f t="shared" si="36"/>
        <v>0</v>
      </c>
      <c r="AB88" s="191">
        <f t="shared" si="36"/>
        <v>0</v>
      </c>
      <c r="AC88" s="191">
        <f t="shared" si="36"/>
        <v>0</v>
      </c>
      <c r="AD88" s="191">
        <f t="shared" si="36"/>
        <v>0</v>
      </c>
      <c r="AE88" s="191">
        <f t="shared" si="36"/>
        <v>0</v>
      </c>
      <c r="AF88" s="191">
        <f t="shared" si="36"/>
        <v>0</v>
      </c>
      <c r="AG88" s="177">
        <f t="shared" si="29"/>
        <v>0</v>
      </c>
    </row>
    <row r="89">
      <c r="A89" s="193" t="s">
        <v>952</v>
      </c>
      <c r="B89" s="191">
        <f t="shared" ref="B89:AF89" si="37">B48-B117</f>
        <v>0</v>
      </c>
      <c r="C89" s="191">
        <f t="shared" si="37"/>
        <v>0</v>
      </c>
      <c r="D89" s="191">
        <f t="shared" si="37"/>
        <v>0</v>
      </c>
      <c r="E89" s="191">
        <f t="shared" si="37"/>
        <v>0</v>
      </c>
      <c r="F89" s="191">
        <f t="shared" si="37"/>
        <v>0</v>
      </c>
      <c r="G89" s="191">
        <f t="shared" si="37"/>
        <v>0</v>
      </c>
      <c r="H89" s="191">
        <f t="shared" si="37"/>
        <v>0</v>
      </c>
      <c r="I89" s="191">
        <f t="shared" si="37"/>
        <v>0</v>
      </c>
      <c r="J89" s="191">
        <f t="shared" si="37"/>
        <v>0</v>
      </c>
      <c r="K89" s="191">
        <f t="shared" si="37"/>
        <v>0</v>
      </c>
      <c r="L89" s="191">
        <f t="shared" si="37"/>
        <v>0</v>
      </c>
      <c r="M89" s="191">
        <f t="shared" si="37"/>
        <v>0</v>
      </c>
      <c r="N89" s="191">
        <f t="shared" si="37"/>
        <v>0</v>
      </c>
      <c r="O89" s="191">
        <f t="shared" si="37"/>
        <v>0</v>
      </c>
      <c r="P89" s="191">
        <f t="shared" si="37"/>
        <v>0</v>
      </c>
      <c r="Q89" s="191">
        <f t="shared" si="37"/>
        <v>0</v>
      </c>
      <c r="R89" s="191">
        <f t="shared" si="37"/>
        <v>0</v>
      </c>
      <c r="S89" s="191">
        <f t="shared" si="37"/>
        <v>0</v>
      </c>
      <c r="T89" s="191">
        <f t="shared" si="37"/>
        <v>0</v>
      </c>
      <c r="U89" s="191">
        <f t="shared" si="37"/>
        <v>0</v>
      </c>
      <c r="V89" s="191">
        <f t="shared" si="37"/>
        <v>0</v>
      </c>
      <c r="W89" s="191">
        <f t="shared" si="37"/>
        <v>0</v>
      </c>
      <c r="X89" s="191">
        <f t="shared" si="37"/>
        <v>0</v>
      </c>
      <c r="Y89" s="191">
        <f t="shared" si="37"/>
        <v>0</v>
      </c>
      <c r="Z89" s="191">
        <f t="shared" si="37"/>
        <v>0</v>
      </c>
      <c r="AA89" s="191">
        <f t="shared" si="37"/>
        <v>0</v>
      </c>
      <c r="AB89" s="191">
        <f t="shared" si="37"/>
        <v>0</v>
      </c>
      <c r="AC89" s="191">
        <f t="shared" si="37"/>
        <v>0</v>
      </c>
      <c r="AD89" s="191">
        <f t="shared" si="37"/>
        <v>0</v>
      </c>
      <c r="AE89" s="191">
        <f t="shared" si="37"/>
        <v>0</v>
      </c>
      <c r="AF89" s="191">
        <f t="shared" si="37"/>
        <v>0</v>
      </c>
      <c r="AG89" s="177">
        <f t="shared" si="29"/>
        <v>0</v>
      </c>
    </row>
    <row r="90">
      <c r="A90" s="193" t="s">
        <v>233</v>
      </c>
      <c r="B90" s="191">
        <f t="shared" ref="B90:AF90" si="38">B49-B118</f>
        <v>0</v>
      </c>
      <c r="C90" s="191">
        <f t="shared" si="38"/>
        <v>0</v>
      </c>
      <c r="D90" s="191">
        <f t="shared" si="38"/>
        <v>0</v>
      </c>
      <c r="E90" s="191">
        <f t="shared" si="38"/>
        <v>0</v>
      </c>
      <c r="F90" s="191">
        <f t="shared" si="38"/>
        <v>0</v>
      </c>
      <c r="G90" s="191">
        <f t="shared" si="38"/>
        <v>0</v>
      </c>
      <c r="H90" s="191">
        <f t="shared" si="38"/>
        <v>0</v>
      </c>
      <c r="I90" s="191">
        <f t="shared" si="38"/>
        <v>0</v>
      </c>
      <c r="J90" s="191">
        <f t="shared" si="38"/>
        <v>0</v>
      </c>
      <c r="K90" s="191">
        <f t="shared" si="38"/>
        <v>0</v>
      </c>
      <c r="L90" s="191">
        <f t="shared" si="38"/>
        <v>0</v>
      </c>
      <c r="M90" s="191">
        <f t="shared" si="38"/>
        <v>0</v>
      </c>
      <c r="N90" s="191">
        <f t="shared" si="38"/>
        <v>0</v>
      </c>
      <c r="O90" s="191">
        <f t="shared" si="38"/>
        <v>0</v>
      </c>
      <c r="P90" s="191">
        <f t="shared" si="38"/>
        <v>0</v>
      </c>
      <c r="Q90" s="191">
        <f t="shared" si="38"/>
        <v>0</v>
      </c>
      <c r="R90" s="191">
        <f t="shared" si="38"/>
        <v>0</v>
      </c>
      <c r="S90" s="191">
        <f t="shared" si="38"/>
        <v>0</v>
      </c>
      <c r="T90" s="191">
        <f t="shared" si="38"/>
        <v>0</v>
      </c>
      <c r="U90" s="191">
        <f t="shared" si="38"/>
        <v>0</v>
      </c>
      <c r="V90" s="191">
        <f t="shared" si="38"/>
        <v>0</v>
      </c>
      <c r="W90" s="191">
        <f t="shared" si="38"/>
        <v>0</v>
      </c>
      <c r="X90" s="191">
        <f t="shared" si="38"/>
        <v>0</v>
      </c>
      <c r="Y90" s="191">
        <f t="shared" si="38"/>
        <v>0</v>
      </c>
      <c r="Z90" s="191">
        <f t="shared" si="38"/>
        <v>0</v>
      </c>
      <c r="AA90" s="191">
        <f t="shared" si="38"/>
        <v>0</v>
      </c>
      <c r="AB90" s="191">
        <f t="shared" si="38"/>
        <v>0</v>
      </c>
      <c r="AC90" s="191">
        <f t="shared" si="38"/>
        <v>0</v>
      </c>
      <c r="AD90" s="191">
        <f t="shared" si="38"/>
        <v>0</v>
      </c>
      <c r="AE90" s="191">
        <f t="shared" si="38"/>
        <v>0</v>
      </c>
      <c r="AF90" s="191">
        <f t="shared" si="38"/>
        <v>0</v>
      </c>
      <c r="AG90" s="177">
        <f t="shared" si="29"/>
        <v>0</v>
      </c>
    </row>
    <row r="91">
      <c r="A91" s="181" t="s">
        <v>234</v>
      </c>
      <c r="B91" s="192">
        <f t="shared" ref="B91:AF91" si="39">SUM(B80:B90)</f>
        <v>1</v>
      </c>
      <c r="C91" s="192">
        <f t="shared" si="39"/>
        <v>3</v>
      </c>
      <c r="D91" s="192">
        <f t="shared" si="39"/>
        <v>8</v>
      </c>
      <c r="E91" s="192">
        <f t="shared" si="39"/>
        <v>6</v>
      </c>
      <c r="F91" s="192">
        <f t="shared" si="39"/>
        <v>0</v>
      </c>
      <c r="G91" s="192">
        <f t="shared" si="39"/>
        <v>4</v>
      </c>
      <c r="H91" s="192">
        <f t="shared" si="39"/>
        <v>4</v>
      </c>
      <c r="I91" s="192">
        <f t="shared" si="39"/>
        <v>2</v>
      </c>
      <c r="J91" s="192">
        <f t="shared" si="39"/>
        <v>7</v>
      </c>
      <c r="K91" s="192">
        <f t="shared" si="39"/>
        <v>1</v>
      </c>
      <c r="L91" s="192">
        <f t="shared" si="39"/>
        <v>2</v>
      </c>
      <c r="M91" s="192">
        <f t="shared" si="39"/>
        <v>4</v>
      </c>
      <c r="N91" s="192">
        <f t="shared" si="39"/>
        <v>2</v>
      </c>
      <c r="O91" s="192">
        <f t="shared" si="39"/>
        <v>1</v>
      </c>
      <c r="P91" s="192">
        <f t="shared" si="39"/>
        <v>1</v>
      </c>
      <c r="Q91" s="192">
        <f t="shared" si="39"/>
        <v>4</v>
      </c>
      <c r="R91" s="192">
        <f t="shared" si="39"/>
        <v>4</v>
      </c>
      <c r="S91" s="192">
        <f t="shared" si="39"/>
        <v>10</v>
      </c>
      <c r="T91" s="192">
        <f t="shared" si="39"/>
        <v>20</v>
      </c>
      <c r="U91" s="192">
        <f t="shared" si="39"/>
        <v>1</v>
      </c>
      <c r="V91" s="192">
        <f t="shared" si="39"/>
        <v>6</v>
      </c>
      <c r="W91" s="192">
        <f t="shared" si="39"/>
        <v>8</v>
      </c>
      <c r="X91" s="192">
        <f t="shared" si="39"/>
        <v>11</v>
      </c>
      <c r="Y91" s="192">
        <f t="shared" si="39"/>
        <v>7</v>
      </c>
      <c r="Z91" s="192">
        <f t="shared" si="39"/>
        <v>17</v>
      </c>
      <c r="AA91" s="192">
        <f t="shared" si="39"/>
        <v>30</v>
      </c>
      <c r="AB91" s="192">
        <f t="shared" si="39"/>
        <v>14</v>
      </c>
      <c r="AC91" s="192">
        <f t="shared" si="39"/>
        <v>4</v>
      </c>
      <c r="AD91" s="192">
        <f t="shared" si="39"/>
        <v>12</v>
      </c>
      <c r="AE91" s="192">
        <f t="shared" si="39"/>
        <v>9</v>
      </c>
      <c r="AF91" s="192">
        <f t="shared" si="39"/>
        <v>5</v>
      </c>
      <c r="AG91" s="177">
        <f t="shared" si="29"/>
        <v>208</v>
      </c>
    </row>
    <row r="92">
      <c r="A92" s="187"/>
      <c r="AG92" s="177"/>
    </row>
    <row r="93">
      <c r="A93" s="171" t="s">
        <v>265</v>
      </c>
      <c r="B93" s="190"/>
      <c r="C93" s="190"/>
      <c r="D93" s="190"/>
      <c r="E93" s="190"/>
      <c r="F93" s="190"/>
      <c r="G93" s="190"/>
      <c r="H93" s="190"/>
      <c r="I93" s="190"/>
      <c r="J93" s="190"/>
      <c r="K93" s="190"/>
      <c r="L93" s="190"/>
      <c r="M93" s="190"/>
      <c r="N93" s="190"/>
      <c r="O93" s="190"/>
      <c r="P93" s="190"/>
      <c r="Q93" s="190"/>
      <c r="R93" s="190"/>
      <c r="S93" s="190"/>
      <c r="T93" s="190"/>
      <c r="U93" s="190"/>
      <c r="V93" s="190"/>
      <c r="W93" s="190"/>
      <c r="X93" s="190"/>
      <c r="Y93" s="190"/>
      <c r="Z93" s="190"/>
      <c r="AA93" s="190"/>
      <c r="AB93" s="190"/>
      <c r="AC93" s="190"/>
      <c r="AD93" s="190"/>
      <c r="AE93" s="190"/>
      <c r="AF93" s="190"/>
      <c r="AG93" s="177"/>
    </row>
    <row r="94">
      <c r="A94" s="183" t="s">
        <v>953</v>
      </c>
      <c r="B94" s="327">
        <v>0.0</v>
      </c>
      <c r="C94" s="327">
        <v>0.0</v>
      </c>
      <c r="D94" s="327">
        <v>0.0</v>
      </c>
      <c r="E94" s="327">
        <v>0.0</v>
      </c>
      <c r="F94" s="327">
        <v>0.0</v>
      </c>
      <c r="G94" s="327">
        <v>0.0</v>
      </c>
      <c r="H94" s="327">
        <v>0.0</v>
      </c>
      <c r="I94" s="327">
        <v>0.0</v>
      </c>
      <c r="J94" s="327">
        <v>0.0</v>
      </c>
      <c r="K94" s="327">
        <v>0.0</v>
      </c>
      <c r="L94" s="327">
        <v>0.0</v>
      </c>
      <c r="M94" s="327">
        <v>0.0</v>
      </c>
      <c r="N94" s="327">
        <v>0.0</v>
      </c>
      <c r="O94" s="327">
        <v>0.0</v>
      </c>
      <c r="P94" s="327">
        <v>0.0</v>
      </c>
      <c r="Q94" s="327">
        <v>0.0</v>
      </c>
      <c r="R94" s="327">
        <v>0.0</v>
      </c>
      <c r="S94" s="327">
        <v>0.0</v>
      </c>
      <c r="T94" s="327">
        <v>0.0</v>
      </c>
      <c r="U94" s="327">
        <v>0.0</v>
      </c>
      <c r="V94" s="327">
        <v>0.0</v>
      </c>
      <c r="W94" s="327">
        <v>0.0</v>
      </c>
      <c r="X94" s="327">
        <v>0.0</v>
      </c>
      <c r="Y94" s="327">
        <v>0.0</v>
      </c>
      <c r="Z94" s="327">
        <v>0.0</v>
      </c>
      <c r="AA94" s="327">
        <v>0.0</v>
      </c>
      <c r="AB94" s="327">
        <v>0.0</v>
      </c>
      <c r="AC94" s="327">
        <v>0.0</v>
      </c>
      <c r="AD94" s="327">
        <v>0.0</v>
      </c>
      <c r="AE94" s="327">
        <v>0.0</v>
      </c>
      <c r="AF94" s="327">
        <v>0.0</v>
      </c>
      <c r="AG94" s="177">
        <f t="shared" ref="AG94:AG102" si="40">SUM(B94:AF94)</f>
        <v>0</v>
      </c>
    </row>
    <row r="95">
      <c r="A95" s="183" t="s">
        <v>954</v>
      </c>
      <c r="B95" s="327">
        <v>0.0</v>
      </c>
      <c r="C95" s="327">
        <v>0.0</v>
      </c>
      <c r="D95" s="327">
        <v>0.0</v>
      </c>
      <c r="E95" s="327">
        <v>0.0</v>
      </c>
      <c r="F95" s="327">
        <v>0.0</v>
      </c>
      <c r="G95" s="327">
        <v>0.0</v>
      </c>
      <c r="H95" s="327">
        <v>0.0</v>
      </c>
      <c r="I95" s="327">
        <v>0.0</v>
      </c>
      <c r="J95" s="327">
        <v>0.0</v>
      </c>
      <c r="K95" s="327">
        <v>0.0</v>
      </c>
      <c r="L95" s="327">
        <v>0.0</v>
      </c>
      <c r="M95" s="327">
        <v>0.0</v>
      </c>
      <c r="N95" s="327">
        <v>0.0</v>
      </c>
      <c r="O95" s="327">
        <v>0.0</v>
      </c>
      <c r="P95" s="327">
        <v>0.0</v>
      </c>
      <c r="Q95" s="327">
        <v>0.0</v>
      </c>
      <c r="R95" s="327">
        <v>0.0</v>
      </c>
      <c r="S95" s="327">
        <v>0.0</v>
      </c>
      <c r="T95" s="327">
        <v>0.0</v>
      </c>
      <c r="U95" s="327">
        <v>0.0</v>
      </c>
      <c r="V95" s="327">
        <v>0.0</v>
      </c>
      <c r="W95" s="327">
        <v>0.0</v>
      </c>
      <c r="X95" s="327">
        <v>0.0</v>
      </c>
      <c r="Y95" s="327">
        <v>0.0</v>
      </c>
      <c r="Z95" s="327">
        <v>0.0</v>
      </c>
      <c r="AA95" s="327">
        <v>0.0</v>
      </c>
      <c r="AB95" s="327">
        <v>0.0</v>
      </c>
      <c r="AC95" s="327">
        <v>0.0</v>
      </c>
      <c r="AD95" s="327">
        <v>0.0</v>
      </c>
      <c r="AE95" s="327">
        <v>0.0</v>
      </c>
      <c r="AF95" s="327">
        <v>0.0</v>
      </c>
      <c r="AG95" s="177">
        <f t="shared" si="40"/>
        <v>0</v>
      </c>
    </row>
    <row r="96">
      <c r="A96" s="183" t="s">
        <v>955</v>
      </c>
      <c r="B96" s="327">
        <v>0.0</v>
      </c>
      <c r="C96" s="327">
        <v>0.0</v>
      </c>
      <c r="D96" s="327">
        <v>0.0</v>
      </c>
      <c r="E96" s="327">
        <v>0.0</v>
      </c>
      <c r="F96" s="327">
        <v>0.0</v>
      </c>
      <c r="G96" s="327">
        <v>0.0</v>
      </c>
      <c r="H96" s="327">
        <v>0.0</v>
      </c>
      <c r="I96" s="327">
        <v>0.0</v>
      </c>
      <c r="J96" s="327">
        <v>0.0</v>
      </c>
      <c r="K96" s="327">
        <v>0.0</v>
      </c>
      <c r="L96" s="327">
        <v>0.0</v>
      </c>
      <c r="M96" s="327">
        <v>0.0</v>
      </c>
      <c r="N96" s="327">
        <v>0.0</v>
      </c>
      <c r="O96" s="327">
        <v>0.0</v>
      </c>
      <c r="P96" s="327">
        <v>0.0</v>
      </c>
      <c r="Q96" s="327">
        <v>0.0</v>
      </c>
      <c r="R96" s="327">
        <v>0.0</v>
      </c>
      <c r="S96" s="327">
        <v>0.0</v>
      </c>
      <c r="T96" s="327">
        <v>0.0</v>
      </c>
      <c r="U96" s="327">
        <v>0.0</v>
      </c>
      <c r="V96" s="327">
        <v>0.0</v>
      </c>
      <c r="W96" s="327">
        <v>0.0</v>
      </c>
      <c r="X96" s="327">
        <v>0.0</v>
      </c>
      <c r="Y96" s="327">
        <v>0.0</v>
      </c>
      <c r="Z96" s="327">
        <v>0.0</v>
      </c>
      <c r="AA96" s="327">
        <v>0.0</v>
      </c>
      <c r="AB96" s="327">
        <v>0.0</v>
      </c>
      <c r="AC96" s="327">
        <v>0.0</v>
      </c>
      <c r="AD96" s="327">
        <v>0.0</v>
      </c>
      <c r="AE96" s="327">
        <v>0.0</v>
      </c>
      <c r="AF96" s="327">
        <v>0.0</v>
      </c>
      <c r="AG96" s="177">
        <f t="shared" si="40"/>
        <v>0</v>
      </c>
    </row>
    <row r="97">
      <c r="A97" s="183" t="s">
        <v>956</v>
      </c>
      <c r="B97" s="327">
        <v>0.0</v>
      </c>
      <c r="C97" s="327">
        <v>0.0</v>
      </c>
      <c r="D97" s="327">
        <v>0.0</v>
      </c>
      <c r="E97" s="327">
        <v>0.0</v>
      </c>
      <c r="F97" s="327">
        <v>0.0</v>
      </c>
      <c r="G97" s="327">
        <v>0.0</v>
      </c>
      <c r="H97" s="327">
        <v>0.0</v>
      </c>
      <c r="I97" s="327">
        <v>0.0</v>
      </c>
      <c r="J97" s="327">
        <v>0.0</v>
      </c>
      <c r="K97" s="327">
        <v>0.0</v>
      </c>
      <c r="L97" s="327">
        <v>0.0</v>
      </c>
      <c r="M97" s="327">
        <v>0.0</v>
      </c>
      <c r="N97" s="327">
        <v>0.0</v>
      </c>
      <c r="O97" s="327">
        <v>0.0</v>
      </c>
      <c r="P97" s="327">
        <v>0.0</v>
      </c>
      <c r="Q97" s="327">
        <v>0.0</v>
      </c>
      <c r="R97" s="327">
        <v>0.0</v>
      </c>
      <c r="S97" s="327">
        <v>0.0</v>
      </c>
      <c r="T97" s="327">
        <v>0.0</v>
      </c>
      <c r="U97" s="327">
        <v>0.0</v>
      </c>
      <c r="V97" s="327">
        <v>0.0</v>
      </c>
      <c r="W97" s="327">
        <v>0.0</v>
      </c>
      <c r="X97" s="327">
        <v>0.0</v>
      </c>
      <c r="Y97" s="327">
        <v>0.0</v>
      </c>
      <c r="Z97" s="327">
        <v>0.0</v>
      </c>
      <c r="AA97" s="327">
        <v>0.0</v>
      </c>
      <c r="AB97" s="327">
        <v>0.0</v>
      </c>
      <c r="AC97" s="327">
        <v>0.0</v>
      </c>
      <c r="AD97" s="327">
        <v>0.0</v>
      </c>
      <c r="AE97" s="327">
        <v>0.0</v>
      </c>
      <c r="AF97" s="327">
        <v>0.0</v>
      </c>
      <c r="AG97" s="177">
        <f t="shared" si="40"/>
        <v>0</v>
      </c>
    </row>
    <row r="98">
      <c r="A98" s="178" t="s">
        <v>957</v>
      </c>
      <c r="B98" s="327">
        <v>0.0</v>
      </c>
      <c r="C98" s="327">
        <v>0.0</v>
      </c>
      <c r="D98" s="327">
        <v>1.0</v>
      </c>
      <c r="E98" s="327">
        <v>0.0</v>
      </c>
      <c r="F98" s="327">
        <v>0.0</v>
      </c>
      <c r="G98" s="327">
        <v>0.0</v>
      </c>
      <c r="H98" s="327">
        <v>0.0</v>
      </c>
      <c r="I98" s="327">
        <v>0.0</v>
      </c>
      <c r="J98" s="327">
        <v>0.0</v>
      </c>
      <c r="K98" s="327">
        <v>0.0</v>
      </c>
      <c r="L98" s="327">
        <v>0.0</v>
      </c>
      <c r="M98" s="327">
        <v>0.0</v>
      </c>
      <c r="N98" s="327">
        <v>0.0</v>
      </c>
      <c r="O98" s="327">
        <v>0.0</v>
      </c>
      <c r="P98" s="327">
        <v>0.0</v>
      </c>
      <c r="Q98" s="327">
        <v>0.0</v>
      </c>
      <c r="R98" s="327">
        <v>0.0</v>
      </c>
      <c r="S98" s="327">
        <v>0.0</v>
      </c>
      <c r="T98" s="327">
        <v>0.0</v>
      </c>
      <c r="U98" s="327">
        <v>0.0</v>
      </c>
      <c r="V98" s="327">
        <v>0.0</v>
      </c>
      <c r="W98" s="327">
        <v>0.0</v>
      </c>
      <c r="X98" s="327">
        <v>0.0</v>
      </c>
      <c r="Y98" s="327">
        <v>1.0</v>
      </c>
      <c r="Z98" s="327">
        <v>0.0</v>
      </c>
      <c r="AA98" s="327">
        <v>0.0</v>
      </c>
      <c r="AB98" s="327">
        <v>0.0</v>
      </c>
      <c r="AC98" s="327">
        <v>0.0</v>
      </c>
      <c r="AD98" s="327">
        <v>0.0</v>
      </c>
      <c r="AE98" s="327">
        <v>0.0</v>
      </c>
      <c r="AF98" s="327">
        <v>0.0</v>
      </c>
      <c r="AG98" s="177">
        <f t="shared" si="40"/>
        <v>2</v>
      </c>
    </row>
    <row r="99">
      <c r="A99" s="178" t="s">
        <v>958</v>
      </c>
      <c r="B99" s="327">
        <v>0.0</v>
      </c>
      <c r="C99" s="327">
        <v>0.0</v>
      </c>
      <c r="D99" s="327">
        <v>0.0</v>
      </c>
      <c r="E99" s="327">
        <v>0.0</v>
      </c>
      <c r="F99" s="327">
        <v>0.0</v>
      </c>
      <c r="G99" s="327">
        <v>0.0</v>
      </c>
      <c r="H99" s="327">
        <v>0.0</v>
      </c>
      <c r="I99" s="327">
        <v>0.0</v>
      </c>
      <c r="J99" s="327">
        <v>0.0</v>
      </c>
      <c r="K99" s="327">
        <v>0.0</v>
      </c>
      <c r="L99" s="327">
        <v>0.0</v>
      </c>
      <c r="M99" s="327">
        <v>0.0</v>
      </c>
      <c r="N99" s="327">
        <v>0.0</v>
      </c>
      <c r="O99" s="327">
        <v>0.0</v>
      </c>
      <c r="P99" s="327">
        <v>0.0</v>
      </c>
      <c r="Q99" s="327">
        <v>0.0</v>
      </c>
      <c r="R99" s="327">
        <v>0.0</v>
      </c>
      <c r="S99" s="327">
        <v>0.0</v>
      </c>
      <c r="T99" s="327">
        <v>0.0</v>
      </c>
      <c r="U99" s="327">
        <v>0.0</v>
      </c>
      <c r="V99" s="327">
        <v>0.0</v>
      </c>
      <c r="W99" s="327">
        <v>0.0</v>
      </c>
      <c r="X99" s="327">
        <v>0.0</v>
      </c>
      <c r="Y99" s="327">
        <v>0.0</v>
      </c>
      <c r="Z99" s="327">
        <v>0.0</v>
      </c>
      <c r="AA99" s="327">
        <v>0.0</v>
      </c>
      <c r="AB99" s="327">
        <v>0.0</v>
      </c>
      <c r="AC99" s="327">
        <v>0.0</v>
      </c>
      <c r="AD99" s="327">
        <v>0.0</v>
      </c>
      <c r="AE99" s="327">
        <v>0.0</v>
      </c>
      <c r="AF99" s="327">
        <v>0.0</v>
      </c>
      <c r="AG99" s="177">
        <f t="shared" si="40"/>
        <v>0</v>
      </c>
    </row>
    <row r="100">
      <c r="A100" s="178" t="s">
        <v>959</v>
      </c>
      <c r="B100" s="327">
        <v>0.0</v>
      </c>
      <c r="C100" s="327">
        <v>0.0</v>
      </c>
      <c r="D100" s="327">
        <v>0.0</v>
      </c>
      <c r="E100" s="327">
        <v>0.0</v>
      </c>
      <c r="F100" s="327">
        <v>0.0</v>
      </c>
      <c r="G100" s="327">
        <v>2.0</v>
      </c>
      <c r="H100" s="327">
        <v>0.0</v>
      </c>
      <c r="I100" s="327">
        <v>0.0</v>
      </c>
      <c r="J100" s="327">
        <v>4.0</v>
      </c>
      <c r="K100" s="327">
        <v>0.0</v>
      </c>
      <c r="L100" s="327">
        <v>0.0</v>
      </c>
      <c r="M100" s="327">
        <v>0.0</v>
      </c>
      <c r="N100" s="327">
        <v>0.0</v>
      </c>
      <c r="O100" s="327">
        <v>0.0</v>
      </c>
      <c r="P100" s="327">
        <v>0.0</v>
      </c>
      <c r="Q100" s="327">
        <v>0.0</v>
      </c>
      <c r="R100" s="327">
        <v>1.0</v>
      </c>
      <c r="S100" s="327">
        <v>1.0</v>
      </c>
      <c r="T100" s="327">
        <v>3.0</v>
      </c>
      <c r="U100" s="327">
        <v>0.0</v>
      </c>
      <c r="V100" s="327">
        <v>0.0</v>
      </c>
      <c r="W100" s="327">
        <v>0.0</v>
      </c>
      <c r="X100" s="327">
        <v>0.0</v>
      </c>
      <c r="Y100" s="327">
        <v>0.0</v>
      </c>
      <c r="Z100" s="327">
        <v>0.0</v>
      </c>
      <c r="AA100" s="327">
        <v>1.0</v>
      </c>
      <c r="AB100" s="327">
        <v>2.0</v>
      </c>
      <c r="AC100" s="327">
        <v>0.0</v>
      </c>
      <c r="AD100" s="327">
        <v>0.0</v>
      </c>
      <c r="AE100" s="327">
        <v>1.0</v>
      </c>
      <c r="AF100" s="327">
        <v>0.0</v>
      </c>
      <c r="AG100" s="177">
        <f t="shared" si="40"/>
        <v>15</v>
      </c>
    </row>
    <row r="101">
      <c r="A101" s="178" t="s">
        <v>960</v>
      </c>
      <c r="B101" s="327">
        <v>0.0</v>
      </c>
      <c r="C101" s="327">
        <v>0.0</v>
      </c>
      <c r="D101" s="327">
        <v>0.0</v>
      </c>
      <c r="E101" s="327">
        <v>0.0</v>
      </c>
      <c r="F101" s="327">
        <v>0.0</v>
      </c>
      <c r="G101" s="327">
        <v>0.0</v>
      </c>
      <c r="H101" s="327">
        <v>0.0</v>
      </c>
      <c r="I101" s="327">
        <v>0.0</v>
      </c>
      <c r="J101" s="327">
        <v>0.0</v>
      </c>
      <c r="K101" s="327">
        <v>0.0</v>
      </c>
      <c r="L101" s="327">
        <v>0.0</v>
      </c>
      <c r="M101" s="327">
        <v>0.0</v>
      </c>
      <c r="N101" s="327">
        <v>0.0</v>
      </c>
      <c r="O101" s="327">
        <v>0.0</v>
      </c>
      <c r="P101" s="327">
        <v>0.0</v>
      </c>
      <c r="Q101" s="327">
        <v>0.0</v>
      </c>
      <c r="R101" s="327">
        <v>0.0</v>
      </c>
      <c r="S101" s="327">
        <v>0.0</v>
      </c>
      <c r="T101" s="327">
        <v>0.0</v>
      </c>
      <c r="U101" s="327">
        <v>0.0</v>
      </c>
      <c r="V101" s="327">
        <v>0.0</v>
      </c>
      <c r="W101" s="327">
        <v>0.0</v>
      </c>
      <c r="X101" s="327">
        <v>0.0</v>
      </c>
      <c r="Y101" s="327">
        <v>0.0</v>
      </c>
      <c r="Z101" s="327">
        <v>0.0</v>
      </c>
      <c r="AA101" s="327">
        <v>0.0</v>
      </c>
      <c r="AB101" s="327">
        <v>0.0</v>
      </c>
      <c r="AC101" s="327">
        <v>0.0</v>
      </c>
      <c r="AD101" s="327">
        <v>0.0</v>
      </c>
      <c r="AE101" s="327">
        <v>0.0</v>
      </c>
      <c r="AF101" s="327">
        <v>0.0</v>
      </c>
      <c r="AG101" s="177">
        <f t="shared" si="40"/>
        <v>0</v>
      </c>
    </row>
    <row r="102">
      <c r="A102" s="181" t="s">
        <v>219</v>
      </c>
      <c r="B102" s="192">
        <f t="shared" ref="B102:AF102" si="41">SUM(B94:B101)</f>
        <v>0</v>
      </c>
      <c r="C102" s="192">
        <f t="shared" si="41"/>
        <v>0</v>
      </c>
      <c r="D102" s="192">
        <f t="shared" si="41"/>
        <v>1</v>
      </c>
      <c r="E102" s="192">
        <f t="shared" si="41"/>
        <v>0</v>
      </c>
      <c r="F102" s="192">
        <f t="shared" si="41"/>
        <v>0</v>
      </c>
      <c r="G102" s="192">
        <f t="shared" si="41"/>
        <v>2</v>
      </c>
      <c r="H102" s="192">
        <f t="shared" si="41"/>
        <v>0</v>
      </c>
      <c r="I102" s="192">
        <f t="shared" si="41"/>
        <v>0</v>
      </c>
      <c r="J102" s="192">
        <f t="shared" si="41"/>
        <v>4</v>
      </c>
      <c r="K102" s="192">
        <f t="shared" si="41"/>
        <v>0</v>
      </c>
      <c r="L102" s="192">
        <f t="shared" si="41"/>
        <v>0</v>
      </c>
      <c r="M102" s="192">
        <f t="shared" si="41"/>
        <v>0</v>
      </c>
      <c r="N102" s="192">
        <f t="shared" si="41"/>
        <v>0</v>
      </c>
      <c r="O102" s="192">
        <f t="shared" si="41"/>
        <v>0</v>
      </c>
      <c r="P102" s="192">
        <f t="shared" si="41"/>
        <v>0</v>
      </c>
      <c r="Q102" s="192">
        <f t="shared" si="41"/>
        <v>0</v>
      </c>
      <c r="R102" s="192">
        <f t="shared" si="41"/>
        <v>1</v>
      </c>
      <c r="S102" s="192">
        <f t="shared" si="41"/>
        <v>1</v>
      </c>
      <c r="T102" s="192">
        <f t="shared" si="41"/>
        <v>3</v>
      </c>
      <c r="U102" s="192">
        <f t="shared" si="41"/>
        <v>0</v>
      </c>
      <c r="V102" s="192">
        <f t="shared" si="41"/>
        <v>0</v>
      </c>
      <c r="W102" s="192">
        <f t="shared" si="41"/>
        <v>0</v>
      </c>
      <c r="X102" s="192">
        <f t="shared" si="41"/>
        <v>0</v>
      </c>
      <c r="Y102" s="192">
        <f t="shared" si="41"/>
        <v>1</v>
      </c>
      <c r="Z102" s="192">
        <f t="shared" si="41"/>
        <v>0</v>
      </c>
      <c r="AA102" s="192">
        <f t="shared" si="41"/>
        <v>1</v>
      </c>
      <c r="AB102" s="192">
        <f t="shared" si="41"/>
        <v>2</v>
      </c>
      <c r="AC102" s="192">
        <f t="shared" si="41"/>
        <v>0</v>
      </c>
      <c r="AD102" s="192">
        <f t="shared" si="41"/>
        <v>0</v>
      </c>
      <c r="AE102" s="192">
        <f t="shared" si="41"/>
        <v>1</v>
      </c>
      <c r="AF102" s="192">
        <f t="shared" si="41"/>
        <v>0</v>
      </c>
      <c r="AG102" s="177">
        <f t="shared" si="40"/>
        <v>17</v>
      </c>
    </row>
    <row r="103">
      <c r="A103" s="134"/>
      <c r="B103" s="135"/>
      <c r="C103" s="135"/>
      <c r="D103" s="135"/>
      <c r="E103" s="135"/>
      <c r="F103" s="135"/>
      <c r="G103" s="135"/>
      <c r="H103" s="135"/>
      <c r="I103" s="135"/>
      <c r="J103" s="135"/>
      <c r="K103" s="135"/>
      <c r="L103" s="135"/>
      <c r="M103" s="135"/>
      <c r="N103" s="135"/>
      <c r="O103" s="135"/>
      <c r="P103" s="135"/>
      <c r="Q103" s="135"/>
      <c r="R103" s="135"/>
      <c r="S103" s="135"/>
      <c r="T103" s="135"/>
      <c r="U103" s="135"/>
      <c r="V103" s="135"/>
      <c r="W103" s="135"/>
      <c r="X103" s="135"/>
      <c r="Y103" s="135"/>
      <c r="Z103" s="135"/>
      <c r="AA103" s="135"/>
      <c r="AB103" s="135"/>
      <c r="AC103" s="135"/>
      <c r="AD103" s="135"/>
      <c r="AE103" s="135"/>
      <c r="AF103" s="135"/>
      <c r="AG103" s="177"/>
    </row>
    <row r="104">
      <c r="A104" s="183" t="s">
        <v>961</v>
      </c>
      <c r="B104" s="325"/>
      <c r="C104" s="325"/>
      <c r="D104" s="325"/>
      <c r="E104" s="325"/>
      <c r="F104" s="325"/>
      <c r="G104" s="325"/>
      <c r="H104" s="325"/>
      <c r="I104" s="325"/>
      <c r="J104" s="325"/>
      <c r="K104" s="325"/>
      <c r="L104" s="325"/>
      <c r="M104" s="325"/>
      <c r="N104" s="325"/>
      <c r="O104" s="325"/>
      <c r="P104" s="325"/>
      <c r="Q104" s="325"/>
      <c r="R104" s="325"/>
      <c r="S104" s="325"/>
      <c r="T104" s="325"/>
      <c r="U104" s="325"/>
      <c r="V104" s="325"/>
      <c r="W104" s="325"/>
      <c r="X104" s="325"/>
      <c r="Y104" s="325"/>
      <c r="Z104" s="325"/>
      <c r="AA104" s="325"/>
      <c r="AB104" s="325"/>
      <c r="AC104" s="325"/>
      <c r="AD104" s="325"/>
      <c r="AE104" s="325"/>
      <c r="AF104" s="325"/>
      <c r="AG104" s="177">
        <f t="shared" ref="AG104:AG106" si="42">SUM(B104:AF104)</f>
        <v>0</v>
      </c>
    </row>
    <row r="105">
      <c r="A105" s="183" t="s">
        <v>962</v>
      </c>
      <c r="B105" s="325"/>
      <c r="C105" s="325"/>
      <c r="D105" s="325"/>
      <c r="E105" s="325"/>
      <c r="F105" s="325"/>
      <c r="G105" s="325"/>
      <c r="H105" s="325"/>
      <c r="I105" s="325"/>
      <c r="J105" s="325"/>
      <c r="K105" s="325"/>
      <c r="L105" s="325"/>
      <c r="M105" s="325"/>
      <c r="N105" s="325"/>
      <c r="O105" s="325"/>
      <c r="P105" s="325"/>
      <c r="Q105" s="325"/>
      <c r="R105" s="325"/>
      <c r="S105" s="325"/>
      <c r="T105" s="325"/>
      <c r="U105" s="325"/>
      <c r="V105" s="325"/>
      <c r="W105" s="325"/>
      <c r="X105" s="325"/>
      <c r="Y105" s="325"/>
      <c r="Z105" s="325"/>
      <c r="AA105" s="325"/>
      <c r="AB105" s="325"/>
      <c r="AC105" s="325"/>
      <c r="AD105" s="325"/>
      <c r="AE105" s="325"/>
      <c r="AF105" s="325"/>
      <c r="AG105" s="177">
        <f t="shared" si="42"/>
        <v>0</v>
      </c>
    </row>
    <row r="106">
      <c r="A106" s="181" t="s">
        <v>222</v>
      </c>
      <c r="B106" s="182">
        <f t="shared" ref="B106:AF106" si="43">SUM(B104:B105)</f>
        <v>0</v>
      </c>
      <c r="C106" s="182">
        <f t="shared" si="43"/>
        <v>0</v>
      </c>
      <c r="D106" s="182">
        <f t="shared" si="43"/>
        <v>0</v>
      </c>
      <c r="E106" s="182">
        <f t="shared" si="43"/>
        <v>0</v>
      </c>
      <c r="F106" s="182">
        <f t="shared" si="43"/>
        <v>0</v>
      </c>
      <c r="G106" s="182">
        <f t="shared" si="43"/>
        <v>0</v>
      </c>
      <c r="H106" s="182">
        <f t="shared" si="43"/>
        <v>0</v>
      </c>
      <c r="I106" s="182">
        <f t="shared" si="43"/>
        <v>0</v>
      </c>
      <c r="J106" s="182">
        <f t="shared" si="43"/>
        <v>0</v>
      </c>
      <c r="K106" s="182">
        <f t="shared" si="43"/>
        <v>0</v>
      </c>
      <c r="L106" s="182">
        <f t="shared" si="43"/>
        <v>0</v>
      </c>
      <c r="M106" s="182">
        <f t="shared" si="43"/>
        <v>0</v>
      </c>
      <c r="N106" s="182">
        <f t="shared" si="43"/>
        <v>0</v>
      </c>
      <c r="O106" s="182">
        <f t="shared" si="43"/>
        <v>0</v>
      </c>
      <c r="P106" s="182">
        <f t="shared" si="43"/>
        <v>0</v>
      </c>
      <c r="Q106" s="182">
        <f t="shared" si="43"/>
        <v>0</v>
      </c>
      <c r="R106" s="182">
        <f t="shared" si="43"/>
        <v>0</v>
      </c>
      <c r="S106" s="182">
        <f t="shared" si="43"/>
        <v>0</v>
      </c>
      <c r="T106" s="182">
        <f t="shared" si="43"/>
        <v>0</v>
      </c>
      <c r="U106" s="182">
        <f t="shared" si="43"/>
        <v>0</v>
      </c>
      <c r="V106" s="182">
        <f t="shared" si="43"/>
        <v>0</v>
      </c>
      <c r="W106" s="182">
        <f t="shared" si="43"/>
        <v>0</v>
      </c>
      <c r="X106" s="182">
        <f t="shared" si="43"/>
        <v>0</v>
      </c>
      <c r="Y106" s="182">
        <f t="shared" si="43"/>
        <v>0</v>
      </c>
      <c r="Z106" s="182">
        <f t="shared" si="43"/>
        <v>0</v>
      </c>
      <c r="AA106" s="182">
        <f t="shared" si="43"/>
        <v>0</v>
      </c>
      <c r="AB106" s="182">
        <f t="shared" si="43"/>
        <v>0</v>
      </c>
      <c r="AC106" s="182">
        <f t="shared" si="43"/>
        <v>0</v>
      </c>
      <c r="AD106" s="182">
        <f t="shared" si="43"/>
        <v>0</v>
      </c>
      <c r="AE106" s="182">
        <f t="shared" si="43"/>
        <v>0</v>
      </c>
      <c r="AF106" s="182">
        <f t="shared" si="43"/>
        <v>0</v>
      </c>
      <c r="AG106" s="177">
        <f t="shared" si="42"/>
        <v>0</v>
      </c>
    </row>
    <row r="107">
      <c r="A107" s="127"/>
      <c r="AG107" s="177"/>
    </row>
    <row r="108">
      <c r="A108" s="183" t="s">
        <v>223</v>
      </c>
      <c r="B108" s="303">
        <v>0.0</v>
      </c>
      <c r="C108" s="303">
        <v>1.0</v>
      </c>
      <c r="D108" s="303">
        <v>0.0</v>
      </c>
      <c r="E108" s="303">
        <v>0.0</v>
      </c>
      <c r="F108" s="303">
        <v>0.0</v>
      </c>
      <c r="G108" s="303">
        <v>2.0</v>
      </c>
      <c r="H108" s="303">
        <v>0.0</v>
      </c>
      <c r="I108" s="303">
        <v>0.0</v>
      </c>
      <c r="J108" s="303">
        <v>0.0</v>
      </c>
      <c r="K108" s="303">
        <v>0.0</v>
      </c>
      <c r="L108" s="303">
        <v>0.0</v>
      </c>
      <c r="M108" s="303">
        <v>1.0</v>
      </c>
      <c r="N108" s="303">
        <v>0.0</v>
      </c>
      <c r="O108" s="303">
        <v>0.0</v>
      </c>
      <c r="P108" s="303">
        <v>0.0</v>
      </c>
      <c r="Q108" s="303">
        <v>0.0</v>
      </c>
      <c r="R108" s="303">
        <v>0.0</v>
      </c>
      <c r="S108" s="303">
        <v>0.0</v>
      </c>
      <c r="T108" s="303">
        <v>0.0</v>
      </c>
      <c r="U108" s="303">
        <v>0.0</v>
      </c>
      <c r="V108" s="303">
        <v>1.0</v>
      </c>
      <c r="W108" s="303">
        <v>0.0</v>
      </c>
      <c r="X108" s="303">
        <v>0.0</v>
      </c>
      <c r="Y108" s="303">
        <v>0.0</v>
      </c>
      <c r="Z108" s="303">
        <v>0.0</v>
      </c>
      <c r="AA108" s="303">
        <v>1.0</v>
      </c>
      <c r="AB108" s="303">
        <v>0.0</v>
      </c>
      <c r="AC108" s="303">
        <v>0.0</v>
      </c>
      <c r="AD108" s="303">
        <v>0.0</v>
      </c>
      <c r="AE108" s="303">
        <v>0.0</v>
      </c>
      <c r="AF108" s="303">
        <v>0.0</v>
      </c>
      <c r="AG108" s="177">
        <f t="shared" ref="AG108:AG119" si="44">SUM(B108:AF108)</f>
        <v>6</v>
      </c>
    </row>
    <row r="109">
      <c r="A109" s="183" t="s">
        <v>224</v>
      </c>
      <c r="B109" s="303">
        <v>0.0</v>
      </c>
      <c r="C109" s="303">
        <v>2.0</v>
      </c>
      <c r="D109" s="303">
        <v>1.0</v>
      </c>
      <c r="E109" s="303">
        <v>0.0</v>
      </c>
      <c r="F109" s="303">
        <v>0.0</v>
      </c>
      <c r="G109" s="303">
        <v>0.0</v>
      </c>
      <c r="H109" s="303">
        <v>0.0</v>
      </c>
      <c r="I109" s="303">
        <v>0.0</v>
      </c>
      <c r="J109" s="303">
        <v>0.0</v>
      </c>
      <c r="K109" s="303">
        <v>0.0</v>
      </c>
      <c r="L109" s="303">
        <v>0.0</v>
      </c>
      <c r="M109" s="303">
        <v>0.0</v>
      </c>
      <c r="N109" s="303">
        <v>1.0</v>
      </c>
      <c r="O109" s="303">
        <v>0.0</v>
      </c>
      <c r="P109" s="303">
        <v>0.0</v>
      </c>
      <c r="Q109" s="303">
        <v>0.0</v>
      </c>
      <c r="R109" s="303">
        <v>1.0</v>
      </c>
      <c r="S109" s="303">
        <v>1.0</v>
      </c>
      <c r="T109" s="303">
        <v>1.0</v>
      </c>
      <c r="U109" s="303">
        <v>0.0</v>
      </c>
      <c r="V109" s="303">
        <v>0.0</v>
      </c>
      <c r="W109" s="303">
        <v>0.0</v>
      </c>
      <c r="X109" s="303">
        <v>0.0</v>
      </c>
      <c r="Y109" s="303">
        <v>0.0</v>
      </c>
      <c r="Z109" s="303">
        <v>0.0</v>
      </c>
      <c r="AA109" s="303">
        <v>1.0</v>
      </c>
      <c r="AB109" s="303">
        <v>0.0</v>
      </c>
      <c r="AC109" s="303">
        <v>0.0</v>
      </c>
      <c r="AD109" s="303">
        <v>0.0</v>
      </c>
      <c r="AE109" s="303">
        <v>0.0</v>
      </c>
      <c r="AF109" s="303">
        <v>0.0</v>
      </c>
      <c r="AG109" s="177">
        <f t="shared" si="44"/>
        <v>8</v>
      </c>
    </row>
    <row r="110">
      <c r="A110" s="183" t="s">
        <v>963</v>
      </c>
      <c r="B110" s="303">
        <v>1.0</v>
      </c>
      <c r="C110" s="303">
        <v>1.0</v>
      </c>
      <c r="D110" s="303">
        <v>1.0</v>
      </c>
      <c r="E110" s="303">
        <v>0.0</v>
      </c>
      <c r="F110" s="303">
        <v>0.0</v>
      </c>
      <c r="G110" s="303">
        <v>0.0</v>
      </c>
      <c r="H110" s="303">
        <v>0.0</v>
      </c>
      <c r="I110" s="303">
        <v>0.0</v>
      </c>
      <c r="J110" s="303">
        <v>0.0</v>
      </c>
      <c r="K110" s="303">
        <v>0.0</v>
      </c>
      <c r="L110" s="303">
        <v>0.0</v>
      </c>
      <c r="M110" s="303">
        <v>0.0</v>
      </c>
      <c r="N110" s="303">
        <v>1.0</v>
      </c>
      <c r="O110" s="303">
        <v>0.0</v>
      </c>
      <c r="P110" s="303">
        <v>1.0</v>
      </c>
      <c r="Q110" s="303">
        <v>0.0</v>
      </c>
      <c r="R110" s="303">
        <v>1.0</v>
      </c>
      <c r="S110" s="303">
        <v>1.0</v>
      </c>
      <c r="T110" s="303">
        <v>2.0</v>
      </c>
      <c r="U110" s="303">
        <v>0.0</v>
      </c>
      <c r="V110" s="303">
        <v>0.0</v>
      </c>
      <c r="W110" s="303">
        <v>0.0</v>
      </c>
      <c r="X110" s="303">
        <v>0.0</v>
      </c>
      <c r="Y110" s="303">
        <v>0.0</v>
      </c>
      <c r="Z110" s="303">
        <v>0.0</v>
      </c>
      <c r="AA110" s="303">
        <v>1.0</v>
      </c>
      <c r="AB110" s="303">
        <v>1.0</v>
      </c>
      <c r="AC110" s="303">
        <v>0.0</v>
      </c>
      <c r="AD110" s="303">
        <v>0.0</v>
      </c>
      <c r="AE110" s="303">
        <v>1.0</v>
      </c>
      <c r="AF110" s="303">
        <v>1.0</v>
      </c>
      <c r="AG110" s="177">
        <f t="shared" si="44"/>
        <v>13</v>
      </c>
    </row>
    <row r="111">
      <c r="A111" s="183" t="s">
        <v>964</v>
      </c>
      <c r="B111" s="303">
        <v>0.0</v>
      </c>
      <c r="C111" s="303">
        <v>0.0</v>
      </c>
      <c r="D111" s="303">
        <v>0.0</v>
      </c>
      <c r="E111" s="303">
        <v>0.0</v>
      </c>
      <c r="F111" s="303">
        <v>0.0</v>
      </c>
      <c r="G111" s="303">
        <v>0.0</v>
      </c>
      <c r="H111" s="303">
        <v>0.0</v>
      </c>
      <c r="I111" s="303">
        <v>0.0</v>
      </c>
      <c r="J111" s="303">
        <v>0.0</v>
      </c>
      <c r="K111" s="303">
        <v>0.0</v>
      </c>
      <c r="L111" s="303">
        <v>0.0</v>
      </c>
      <c r="M111" s="303">
        <v>0.0</v>
      </c>
      <c r="N111" s="303">
        <v>0.0</v>
      </c>
      <c r="O111" s="303">
        <v>0.0</v>
      </c>
      <c r="P111" s="303">
        <v>0.0</v>
      </c>
      <c r="Q111" s="303">
        <v>0.0</v>
      </c>
      <c r="R111" s="303">
        <v>0.0</v>
      </c>
      <c r="S111" s="303">
        <v>1.0</v>
      </c>
      <c r="T111" s="303">
        <v>0.0</v>
      </c>
      <c r="U111" s="303">
        <v>0.0</v>
      </c>
      <c r="V111" s="303">
        <v>0.0</v>
      </c>
      <c r="W111" s="303">
        <v>0.0</v>
      </c>
      <c r="X111" s="303">
        <v>0.0</v>
      </c>
      <c r="Y111" s="303">
        <v>0.0</v>
      </c>
      <c r="Z111" s="303">
        <v>0.0</v>
      </c>
      <c r="AA111" s="303">
        <v>0.0</v>
      </c>
      <c r="AB111" s="303">
        <v>0.0</v>
      </c>
      <c r="AC111" s="303">
        <v>0.0</v>
      </c>
      <c r="AD111" s="303">
        <v>0.0</v>
      </c>
      <c r="AE111" s="303">
        <v>0.0</v>
      </c>
      <c r="AF111" s="303">
        <v>1.0</v>
      </c>
      <c r="AG111" s="177">
        <f t="shared" si="44"/>
        <v>2</v>
      </c>
    </row>
    <row r="112">
      <c r="A112" s="183" t="s">
        <v>965</v>
      </c>
      <c r="B112" s="303">
        <v>0.0</v>
      </c>
      <c r="C112" s="303">
        <v>0.0</v>
      </c>
      <c r="D112" s="303">
        <v>0.0</v>
      </c>
      <c r="E112" s="303">
        <v>1.0</v>
      </c>
      <c r="F112" s="303">
        <v>0.0</v>
      </c>
      <c r="G112" s="303">
        <v>0.0</v>
      </c>
      <c r="H112" s="303">
        <v>0.0</v>
      </c>
      <c r="I112" s="303">
        <v>0.0</v>
      </c>
      <c r="J112" s="303">
        <v>1.0</v>
      </c>
      <c r="K112" s="303">
        <v>0.0</v>
      </c>
      <c r="L112" s="303">
        <v>0.0</v>
      </c>
      <c r="M112" s="303">
        <v>0.0</v>
      </c>
      <c r="N112" s="303">
        <v>0.0</v>
      </c>
      <c r="O112" s="303">
        <v>0.0</v>
      </c>
      <c r="P112" s="303">
        <v>1.0</v>
      </c>
      <c r="Q112" s="303">
        <v>0.0</v>
      </c>
      <c r="R112" s="303">
        <v>0.0</v>
      </c>
      <c r="S112" s="303">
        <v>0.0</v>
      </c>
      <c r="T112" s="303">
        <v>1.0</v>
      </c>
      <c r="U112" s="303">
        <v>0.0</v>
      </c>
      <c r="V112" s="303">
        <v>0.0</v>
      </c>
      <c r="W112" s="303">
        <v>0.0</v>
      </c>
      <c r="X112" s="303">
        <v>0.0</v>
      </c>
      <c r="Y112" s="303">
        <v>0.0</v>
      </c>
      <c r="Z112" s="303">
        <v>0.0</v>
      </c>
      <c r="AA112" s="303">
        <v>0.0</v>
      </c>
      <c r="AB112" s="303">
        <v>1.0</v>
      </c>
      <c r="AC112" s="303">
        <v>1.0</v>
      </c>
      <c r="AD112" s="303">
        <v>0.0</v>
      </c>
      <c r="AE112" s="303">
        <v>0.0</v>
      </c>
      <c r="AF112" s="303">
        <v>0.0</v>
      </c>
      <c r="AG112" s="177">
        <f t="shared" si="44"/>
        <v>6</v>
      </c>
    </row>
    <row r="113">
      <c r="A113" s="183" t="s">
        <v>966</v>
      </c>
      <c r="B113" s="303">
        <v>0.0</v>
      </c>
      <c r="C113" s="303">
        <v>0.0</v>
      </c>
      <c r="D113" s="303">
        <v>0.0</v>
      </c>
      <c r="E113" s="303">
        <v>0.0</v>
      </c>
      <c r="F113" s="303">
        <v>0.0</v>
      </c>
      <c r="G113" s="303">
        <v>0.0</v>
      </c>
      <c r="H113" s="303">
        <v>0.0</v>
      </c>
      <c r="I113" s="303">
        <v>0.0</v>
      </c>
      <c r="J113" s="303">
        <v>0.0</v>
      </c>
      <c r="K113" s="303">
        <v>0.0</v>
      </c>
      <c r="L113" s="303">
        <v>0.0</v>
      </c>
      <c r="M113" s="303">
        <v>0.0</v>
      </c>
      <c r="N113" s="303">
        <v>0.0</v>
      </c>
      <c r="O113" s="303">
        <v>0.0</v>
      </c>
      <c r="P113" s="303">
        <v>0.0</v>
      </c>
      <c r="Q113" s="303">
        <v>0.0</v>
      </c>
      <c r="R113" s="303">
        <v>0.0</v>
      </c>
      <c r="S113" s="303">
        <v>0.0</v>
      </c>
      <c r="T113" s="303">
        <v>0.0</v>
      </c>
      <c r="U113" s="303">
        <v>0.0</v>
      </c>
      <c r="V113" s="303">
        <v>0.0</v>
      </c>
      <c r="W113" s="303">
        <v>0.0</v>
      </c>
      <c r="X113" s="303">
        <v>0.0</v>
      </c>
      <c r="Y113" s="303">
        <v>0.0</v>
      </c>
      <c r="Z113" s="303">
        <v>0.0</v>
      </c>
      <c r="AA113" s="303">
        <v>0.0</v>
      </c>
      <c r="AB113" s="303">
        <v>0.0</v>
      </c>
      <c r="AC113" s="303">
        <v>0.0</v>
      </c>
      <c r="AD113" s="303">
        <v>0.0</v>
      </c>
      <c r="AE113" s="303">
        <v>0.0</v>
      </c>
      <c r="AF113" s="303">
        <v>0.0</v>
      </c>
      <c r="AG113" s="177">
        <f t="shared" si="44"/>
        <v>0</v>
      </c>
    </row>
    <row r="114">
      <c r="A114" s="183" t="s">
        <v>967</v>
      </c>
      <c r="B114" s="303">
        <v>0.0</v>
      </c>
      <c r="C114" s="303">
        <v>0.0</v>
      </c>
      <c r="D114" s="303">
        <v>0.0</v>
      </c>
      <c r="E114" s="303">
        <v>0.0</v>
      </c>
      <c r="F114" s="303">
        <v>0.0</v>
      </c>
      <c r="G114" s="303">
        <v>0.0</v>
      </c>
      <c r="H114" s="303">
        <v>0.0</v>
      </c>
      <c r="I114" s="303">
        <v>0.0</v>
      </c>
      <c r="J114" s="303">
        <v>0.0</v>
      </c>
      <c r="K114" s="303">
        <v>0.0</v>
      </c>
      <c r="L114" s="303">
        <v>0.0</v>
      </c>
      <c r="M114" s="303">
        <v>0.0</v>
      </c>
      <c r="N114" s="303">
        <v>0.0</v>
      </c>
      <c r="O114" s="303">
        <v>0.0</v>
      </c>
      <c r="P114" s="303">
        <v>0.0</v>
      </c>
      <c r="Q114" s="303">
        <v>0.0</v>
      </c>
      <c r="R114" s="303">
        <v>0.0</v>
      </c>
      <c r="S114" s="303">
        <v>0.0</v>
      </c>
      <c r="T114" s="303">
        <v>0.0</v>
      </c>
      <c r="U114" s="303">
        <v>0.0</v>
      </c>
      <c r="V114" s="303">
        <v>0.0</v>
      </c>
      <c r="W114" s="303">
        <v>0.0</v>
      </c>
      <c r="X114" s="303">
        <v>0.0</v>
      </c>
      <c r="Y114" s="303">
        <v>0.0</v>
      </c>
      <c r="Z114" s="303">
        <v>0.0</v>
      </c>
      <c r="AA114" s="303">
        <v>0.0</v>
      </c>
      <c r="AB114" s="303">
        <v>1.0</v>
      </c>
      <c r="AC114" s="303">
        <v>0.0</v>
      </c>
      <c r="AD114" s="303">
        <v>0.0</v>
      </c>
      <c r="AE114" s="303">
        <v>0.0</v>
      </c>
      <c r="AF114" s="303">
        <v>0.0</v>
      </c>
      <c r="AG114" s="177">
        <f t="shared" si="44"/>
        <v>1</v>
      </c>
    </row>
    <row r="115">
      <c r="A115" s="183" t="s">
        <v>968</v>
      </c>
      <c r="B115" s="303">
        <v>0.0</v>
      </c>
      <c r="C115" s="303">
        <v>0.0</v>
      </c>
      <c r="D115" s="303">
        <v>0.0</v>
      </c>
      <c r="E115" s="303">
        <v>0.0</v>
      </c>
      <c r="F115" s="303">
        <v>0.0</v>
      </c>
      <c r="G115" s="303">
        <v>0.0</v>
      </c>
      <c r="H115" s="303">
        <v>0.0</v>
      </c>
      <c r="I115" s="303">
        <v>0.0</v>
      </c>
      <c r="J115" s="303">
        <v>0.0</v>
      </c>
      <c r="K115" s="303">
        <v>0.0</v>
      </c>
      <c r="L115" s="303">
        <v>0.0</v>
      </c>
      <c r="M115" s="303">
        <v>0.0</v>
      </c>
      <c r="N115" s="303">
        <v>0.0</v>
      </c>
      <c r="O115" s="303">
        <v>0.0</v>
      </c>
      <c r="P115" s="303">
        <v>0.0</v>
      </c>
      <c r="Q115" s="303">
        <v>0.0</v>
      </c>
      <c r="R115" s="303">
        <v>0.0</v>
      </c>
      <c r="S115" s="303">
        <v>2.0</v>
      </c>
      <c r="T115" s="303">
        <v>2.0</v>
      </c>
      <c r="U115" s="303">
        <v>0.0</v>
      </c>
      <c r="V115" s="303">
        <v>0.0</v>
      </c>
      <c r="W115" s="303">
        <v>0.0</v>
      </c>
      <c r="X115" s="303">
        <v>0.0</v>
      </c>
      <c r="Y115" s="303">
        <v>0.0</v>
      </c>
      <c r="Z115" s="303">
        <v>0.0</v>
      </c>
      <c r="AA115" s="303">
        <v>1.0</v>
      </c>
      <c r="AB115" s="303">
        <v>0.0</v>
      </c>
      <c r="AC115" s="303">
        <v>0.0</v>
      </c>
      <c r="AD115" s="303">
        <v>0.0</v>
      </c>
      <c r="AE115" s="303">
        <v>2.0</v>
      </c>
      <c r="AF115" s="303">
        <v>3.0</v>
      </c>
      <c r="AG115" s="177">
        <f t="shared" si="44"/>
        <v>10</v>
      </c>
    </row>
    <row r="116">
      <c r="A116" s="183" t="s">
        <v>969</v>
      </c>
      <c r="B116" s="312"/>
      <c r="C116" s="312"/>
      <c r="D116" s="312"/>
      <c r="E116" s="312"/>
      <c r="F116" s="312"/>
      <c r="G116" s="312"/>
      <c r="H116" s="312"/>
      <c r="I116" s="312"/>
      <c r="J116" s="312"/>
      <c r="K116" s="312"/>
      <c r="L116" s="312"/>
      <c r="M116" s="312"/>
      <c r="N116" s="312"/>
      <c r="O116" s="312"/>
      <c r="P116" s="312"/>
      <c r="Q116" s="312"/>
      <c r="R116" s="312"/>
      <c r="S116" s="312"/>
      <c r="T116" s="312"/>
      <c r="U116" s="312"/>
      <c r="V116" s="312"/>
      <c r="W116" s="312"/>
      <c r="X116" s="312"/>
      <c r="Y116" s="312"/>
      <c r="Z116" s="312"/>
      <c r="AA116" s="312"/>
      <c r="AB116" s="312"/>
      <c r="AC116" s="312"/>
      <c r="AD116" s="312"/>
      <c r="AE116" s="312"/>
      <c r="AF116" s="312"/>
      <c r="AG116" s="177">
        <f t="shared" si="44"/>
        <v>0</v>
      </c>
    </row>
    <row r="117">
      <c r="A117" s="183" t="s">
        <v>970</v>
      </c>
      <c r="B117" s="312"/>
      <c r="C117" s="312"/>
      <c r="D117" s="312"/>
      <c r="E117" s="312"/>
      <c r="F117" s="312"/>
      <c r="G117" s="312"/>
      <c r="H117" s="312"/>
      <c r="I117" s="312"/>
      <c r="J117" s="312"/>
      <c r="K117" s="312"/>
      <c r="L117" s="312"/>
      <c r="M117" s="312"/>
      <c r="N117" s="312"/>
      <c r="O117" s="312"/>
      <c r="P117" s="312"/>
      <c r="Q117" s="312"/>
      <c r="R117" s="312"/>
      <c r="S117" s="312"/>
      <c r="T117" s="312"/>
      <c r="U117" s="312"/>
      <c r="V117" s="312"/>
      <c r="W117" s="312"/>
      <c r="X117" s="312"/>
      <c r="Y117" s="312"/>
      <c r="Z117" s="312"/>
      <c r="AA117" s="312"/>
      <c r="AB117" s="312"/>
      <c r="AC117" s="312"/>
      <c r="AD117" s="312"/>
      <c r="AE117" s="312"/>
      <c r="AF117" s="312"/>
      <c r="AG117" s="177">
        <f t="shared" si="44"/>
        <v>0</v>
      </c>
    </row>
    <row r="118">
      <c r="A118" s="183" t="s">
        <v>233</v>
      </c>
      <c r="B118" s="312"/>
      <c r="C118" s="312"/>
      <c r="D118" s="312"/>
      <c r="E118" s="312"/>
      <c r="F118" s="312"/>
      <c r="G118" s="312"/>
      <c r="H118" s="312"/>
      <c r="I118" s="312"/>
      <c r="J118" s="312"/>
      <c r="K118" s="312"/>
      <c r="L118" s="312"/>
      <c r="M118" s="312"/>
      <c r="N118" s="312"/>
      <c r="O118" s="312"/>
      <c r="P118" s="312"/>
      <c r="Q118" s="312"/>
      <c r="R118" s="312"/>
      <c r="S118" s="312"/>
      <c r="T118" s="312"/>
      <c r="U118" s="312"/>
      <c r="V118" s="312"/>
      <c r="W118" s="312"/>
      <c r="X118" s="312"/>
      <c r="Y118" s="312"/>
      <c r="Z118" s="312"/>
      <c r="AA118" s="312"/>
      <c r="AB118" s="312"/>
      <c r="AC118" s="312"/>
      <c r="AD118" s="312"/>
      <c r="AE118" s="312"/>
      <c r="AF118" s="312"/>
      <c r="AG118" s="177">
        <f t="shared" si="44"/>
        <v>0</v>
      </c>
    </row>
    <row r="119">
      <c r="A119" s="181" t="s">
        <v>234</v>
      </c>
      <c r="B119" s="192">
        <f t="shared" ref="B119:AF119" si="45">SUM(B108:B118)</f>
        <v>1</v>
      </c>
      <c r="C119" s="192">
        <f t="shared" si="45"/>
        <v>4</v>
      </c>
      <c r="D119" s="192">
        <f t="shared" si="45"/>
        <v>2</v>
      </c>
      <c r="E119" s="192">
        <f t="shared" si="45"/>
        <v>1</v>
      </c>
      <c r="F119" s="192">
        <f t="shared" si="45"/>
        <v>0</v>
      </c>
      <c r="G119" s="192">
        <f t="shared" si="45"/>
        <v>2</v>
      </c>
      <c r="H119" s="192">
        <f t="shared" si="45"/>
        <v>0</v>
      </c>
      <c r="I119" s="192">
        <f t="shared" si="45"/>
        <v>0</v>
      </c>
      <c r="J119" s="192">
        <f t="shared" si="45"/>
        <v>1</v>
      </c>
      <c r="K119" s="192">
        <f t="shared" si="45"/>
        <v>0</v>
      </c>
      <c r="L119" s="192">
        <f t="shared" si="45"/>
        <v>0</v>
      </c>
      <c r="M119" s="192">
        <f t="shared" si="45"/>
        <v>1</v>
      </c>
      <c r="N119" s="192">
        <f t="shared" si="45"/>
        <v>2</v>
      </c>
      <c r="O119" s="192">
        <f t="shared" si="45"/>
        <v>0</v>
      </c>
      <c r="P119" s="192">
        <f t="shared" si="45"/>
        <v>2</v>
      </c>
      <c r="Q119" s="192">
        <f t="shared" si="45"/>
        <v>0</v>
      </c>
      <c r="R119" s="192">
        <f t="shared" si="45"/>
        <v>2</v>
      </c>
      <c r="S119" s="192">
        <f t="shared" si="45"/>
        <v>5</v>
      </c>
      <c r="T119" s="192">
        <f t="shared" si="45"/>
        <v>6</v>
      </c>
      <c r="U119" s="192">
        <f t="shared" si="45"/>
        <v>0</v>
      </c>
      <c r="V119" s="192">
        <f t="shared" si="45"/>
        <v>1</v>
      </c>
      <c r="W119" s="192">
        <f t="shared" si="45"/>
        <v>0</v>
      </c>
      <c r="X119" s="192">
        <f t="shared" si="45"/>
        <v>0</v>
      </c>
      <c r="Y119" s="192">
        <f t="shared" si="45"/>
        <v>0</v>
      </c>
      <c r="Z119" s="192">
        <f t="shared" si="45"/>
        <v>0</v>
      </c>
      <c r="AA119" s="192">
        <f t="shared" si="45"/>
        <v>4</v>
      </c>
      <c r="AB119" s="192">
        <f t="shared" si="45"/>
        <v>3</v>
      </c>
      <c r="AC119" s="192">
        <f t="shared" si="45"/>
        <v>1</v>
      </c>
      <c r="AD119" s="192">
        <f t="shared" si="45"/>
        <v>0</v>
      </c>
      <c r="AE119" s="192">
        <f t="shared" si="45"/>
        <v>3</v>
      </c>
      <c r="AF119" s="192">
        <f t="shared" si="45"/>
        <v>5</v>
      </c>
      <c r="AG119" s="177">
        <f t="shared" si="44"/>
        <v>46</v>
      </c>
    </row>
    <row r="120">
      <c r="A120" s="187"/>
      <c r="AG120" s="177"/>
    </row>
    <row r="121">
      <c r="A121" s="183" t="s">
        <v>971</v>
      </c>
      <c r="B121" s="326"/>
      <c r="C121" s="326"/>
      <c r="D121" s="326"/>
      <c r="E121" s="326"/>
      <c r="F121" s="326"/>
      <c r="G121" s="326"/>
      <c r="H121" s="326"/>
      <c r="I121" s="326"/>
      <c r="J121" s="326"/>
      <c r="K121" s="326"/>
      <c r="L121" s="326"/>
      <c r="M121" s="326"/>
      <c r="N121" s="326"/>
      <c r="O121" s="326"/>
      <c r="P121" s="326"/>
      <c r="Q121" s="326"/>
      <c r="R121" s="326"/>
      <c r="S121" s="326"/>
      <c r="T121" s="326"/>
      <c r="U121" s="326"/>
      <c r="V121" s="326"/>
      <c r="W121" s="326"/>
      <c r="X121" s="326"/>
      <c r="Y121" s="326"/>
      <c r="Z121" s="326"/>
      <c r="AA121" s="326"/>
      <c r="AB121" s="326"/>
      <c r="AC121" s="326"/>
      <c r="AD121" s="326"/>
      <c r="AE121" s="326"/>
      <c r="AF121" s="326"/>
      <c r="AG121" s="177">
        <f t="shared" ref="AG121:AG129" si="46">SUM(B121:AF121)</f>
        <v>0</v>
      </c>
    </row>
    <row r="122">
      <c r="A122" s="183" t="s">
        <v>972</v>
      </c>
      <c r="B122" s="326"/>
      <c r="C122" s="326"/>
      <c r="D122" s="326"/>
      <c r="E122" s="326"/>
      <c r="F122" s="326"/>
      <c r="G122" s="326"/>
      <c r="H122" s="326"/>
      <c r="I122" s="326"/>
      <c r="J122" s="326"/>
      <c r="K122" s="326"/>
      <c r="L122" s="326"/>
      <c r="M122" s="326"/>
      <c r="N122" s="326"/>
      <c r="O122" s="326"/>
      <c r="P122" s="326"/>
      <c r="Q122" s="326"/>
      <c r="R122" s="326"/>
      <c r="S122" s="326"/>
      <c r="T122" s="326"/>
      <c r="U122" s="326"/>
      <c r="V122" s="326"/>
      <c r="W122" s="326"/>
      <c r="X122" s="326"/>
      <c r="Y122" s="326"/>
      <c r="Z122" s="326"/>
      <c r="AA122" s="326"/>
      <c r="AB122" s="326"/>
      <c r="AC122" s="326"/>
      <c r="AD122" s="326"/>
      <c r="AE122" s="326"/>
      <c r="AF122" s="326"/>
      <c r="AG122" s="177">
        <f t="shared" si="46"/>
        <v>0</v>
      </c>
    </row>
    <row r="123">
      <c r="A123" s="183" t="s">
        <v>973</v>
      </c>
      <c r="B123" s="326"/>
      <c r="C123" s="326"/>
      <c r="D123" s="326"/>
      <c r="E123" s="326"/>
      <c r="F123" s="326"/>
      <c r="G123" s="326"/>
      <c r="H123" s="326"/>
      <c r="I123" s="326"/>
      <c r="J123" s="326"/>
      <c r="K123" s="326"/>
      <c r="L123" s="326"/>
      <c r="M123" s="326"/>
      <c r="N123" s="326"/>
      <c r="O123" s="326"/>
      <c r="P123" s="326"/>
      <c r="Q123" s="326"/>
      <c r="R123" s="326"/>
      <c r="S123" s="326"/>
      <c r="T123" s="326"/>
      <c r="U123" s="326"/>
      <c r="V123" s="326"/>
      <c r="W123" s="326"/>
      <c r="X123" s="326"/>
      <c r="Y123" s="326"/>
      <c r="Z123" s="326"/>
      <c r="AA123" s="326"/>
      <c r="AB123" s="326"/>
      <c r="AC123" s="326"/>
      <c r="AD123" s="326"/>
      <c r="AE123" s="326"/>
      <c r="AF123" s="326"/>
      <c r="AG123" s="177">
        <f t="shared" si="46"/>
        <v>0</v>
      </c>
    </row>
    <row r="124">
      <c r="A124" s="183" t="s">
        <v>974</v>
      </c>
      <c r="B124" s="326"/>
      <c r="C124" s="326"/>
      <c r="D124" s="326"/>
      <c r="E124" s="326"/>
      <c r="F124" s="326"/>
      <c r="G124" s="326"/>
      <c r="H124" s="326"/>
      <c r="I124" s="326"/>
      <c r="J124" s="326"/>
      <c r="K124" s="326"/>
      <c r="L124" s="326"/>
      <c r="M124" s="326"/>
      <c r="N124" s="326"/>
      <c r="O124" s="326"/>
      <c r="P124" s="326"/>
      <c r="Q124" s="326"/>
      <c r="R124" s="326"/>
      <c r="S124" s="326"/>
      <c r="T124" s="326"/>
      <c r="U124" s="326"/>
      <c r="V124" s="326"/>
      <c r="W124" s="326"/>
      <c r="X124" s="326"/>
      <c r="Y124" s="326"/>
      <c r="Z124" s="326"/>
      <c r="AA124" s="326"/>
      <c r="AB124" s="326"/>
      <c r="AC124" s="326"/>
      <c r="AD124" s="326"/>
      <c r="AE124" s="326"/>
      <c r="AF124" s="326"/>
      <c r="AG124" s="177">
        <f t="shared" si="46"/>
        <v>0</v>
      </c>
    </row>
    <row r="125">
      <c r="A125" s="183" t="s">
        <v>975</v>
      </c>
      <c r="B125" s="326"/>
      <c r="C125" s="326"/>
      <c r="D125" s="326"/>
      <c r="E125" s="326"/>
      <c r="F125" s="326"/>
      <c r="G125" s="326"/>
      <c r="H125" s="326"/>
      <c r="I125" s="326"/>
      <c r="J125" s="326"/>
      <c r="K125" s="326"/>
      <c r="L125" s="326"/>
      <c r="M125" s="326"/>
      <c r="N125" s="326"/>
      <c r="O125" s="326"/>
      <c r="P125" s="326"/>
      <c r="Q125" s="326"/>
      <c r="R125" s="326"/>
      <c r="S125" s="326"/>
      <c r="T125" s="326"/>
      <c r="U125" s="326"/>
      <c r="V125" s="326"/>
      <c r="W125" s="326"/>
      <c r="X125" s="326"/>
      <c r="Y125" s="326"/>
      <c r="Z125" s="326"/>
      <c r="AA125" s="326"/>
      <c r="AB125" s="326"/>
      <c r="AC125" s="326"/>
      <c r="AD125" s="326"/>
      <c r="AE125" s="326"/>
      <c r="AF125" s="326"/>
      <c r="AG125" s="177">
        <f t="shared" si="46"/>
        <v>0</v>
      </c>
    </row>
    <row r="126">
      <c r="A126" s="183" t="s">
        <v>976</v>
      </c>
      <c r="B126" s="326"/>
      <c r="C126" s="326"/>
      <c r="D126" s="326"/>
      <c r="E126" s="326"/>
      <c r="F126" s="326"/>
      <c r="G126" s="326"/>
      <c r="H126" s="326"/>
      <c r="I126" s="326"/>
      <c r="J126" s="326"/>
      <c r="K126" s="326"/>
      <c r="L126" s="326"/>
      <c r="M126" s="326"/>
      <c r="N126" s="326"/>
      <c r="O126" s="326"/>
      <c r="P126" s="326"/>
      <c r="Q126" s="326"/>
      <c r="R126" s="326"/>
      <c r="S126" s="326"/>
      <c r="T126" s="326"/>
      <c r="U126" s="326"/>
      <c r="V126" s="326"/>
      <c r="W126" s="326"/>
      <c r="X126" s="326"/>
      <c r="Y126" s="326"/>
      <c r="Z126" s="326"/>
      <c r="AA126" s="326"/>
      <c r="AB126" s="326"/>
      <c r="AC126" s="326"/>
      <c r="AD126" s="326"/>
      <c r="AE126" s="326"/>
      <c r="AF126" s="326"/>
      <c r="AG126" s="177">
        <f t="shared" si="46"/>
        <v>0</v>
      </c>
    </row>
    <row r="127">
      <c r="A127" s="183" t="s">
        <v>977</v>
      </c>
      <c r="B127" s="326"/>
      <c r="C127" s="326"/>
      <c r="D127" s="326"/>
      <c r="E127" s="326"/>
      <c r="F127" s="326"/>
      <c r="G127" s="326"/>
      <c r="H127" s="326"/>
      <c r="I127" s="326"/>
      <c r="J127" s="326"/>
      <c r="K127" s="326"/>
      <c r="L127" s="326"/>
      <c r="M127" s="326"/>
      <c r="N127" s="326"/>
      <c r="O127" s="326"/>
      <c r="P127" s="326"/>
      <c r="Q127" s="326"/>
      <c r="R127" s="326"/>
      <c r="S127" s="326"/>
      <c r="T127" s="326"/>
      <c r="U127" s="326"/>
      <c r="V127" s="326"/>
      <c r="W127" s="326"/>
      <c r="X127" s="326"/>
      <c r="Y127" s="326"/>
      <c r="Z127" s="326"/>
      <c r="AA127" s="326"/>
      <c r="AB127" s="326"/>
      <c r="AC127" s="326"/>
      <c r="AD127" s="326"/>
      <c r="AE127" s="326"/>
      <c r="AF127" s="326"/>
      <c r="AG127" s="177">
        <f t="shared" si="46"/>
        <v>0</v>
      </c>
    </row>
    <row r="128">
      <c r="A128" s="183" t="s">
        <v>978</v>
      </c>
      <c r="B128" s="326"/>
      <c r="C128" s="326"/>
      <c r="D128" s="326"/>
      <c r="E128" s="326"/>
      <c r="F128" s="326"/>
      <c r="G128" s="326"/>
      <c r="H128" s="326"/>
      <c r="I128" s="326"/>
      <c r="J128" s="326"/>
      <c r="K128" s="326"/>
      <c r="L128" s="326"/>
      <c r="M128" s="326"/>
      <c r="N128" s="326"/>
      <c r="O128" s="326"/>
      <c r="P128" s="326"/>
      <c r="Q128" s="326"/>
      <c r="R128" s="326"/>
      <c r="S128" s="326"/>
      <c r="T128" s="326"/>
      <c r="U128" s="326"/>
      <c r="V128" s="326"/>
      <c r="W128" s="326"/>
      <c r="X128" s="326"/>
      <c r="Y128" s="326"/>
      <c r="Z128" s="326"/>
      <c r="AA128" s="326"/>
      <c r="AB128" s="326"/>
      <c r="AC128" s="326"/>
      <c r="AD128" s="326"/>
      <c r="AE128" s="326"/>
      <c r="AF128" s="326"/>
      <c r="AG128" s="177">
        <f t="shared" si="46"/>
        <v>0</v>
      </c>
    </row>
    <row r="129">
      <c r="A129" s="181" t="s">
        <v>243</v>
      </c>
      <c r="B129" s="192">
        <f t="shared" ref="B129:AF129" si="47">SUM(B121:B128)</f>
        <v>0</v>
      </c>
      <c r="C129" s="192">
        <f t="shared" si="47"/>
        <v>0</v>
      </c>
      <c r="D129" s="192">
        <f t="shared" si="47"/>
        <v>0</v>
      </c>
      <c r="E129" s="192">
        <f t="shared" si="47"/>
        <v>0</v>
      </c>
      <c r="F129" s="192">
        <f t="shared" si="47"/>
        <v>0</v>
      </c>
      <c r="G129" s="192">
        <f t="shared" si="47"/>
        <v>0</v>
      </c>
      <c r="H129" s="192">
        <f t="shared" si="47"/>
        <v>0</v>
      </c>
      <c r="I129" s="192">
        <f t="shared" si="47"/>
        <v>0</v>
      </c>
      <c r="J129" s="192">
        <f t="shared" si="47"/>
        <v>0</v>
      </c>
      <c r="K129" s="192">
        <f t="shared" si="47"/>
        <v>0</v>
      </c>
      <c r="L129" s="192">
        <f t="shared" si="47"/>
        <v>0</v>
      </c>
      <c r="M129" s="192">
        <f t="shared" si="47"/>
        <v>0</v>
      </c>
      <c r="N129" s="192">
        <f t="shared" si="47"/>
        <v>0</v>
      </c>
      <c r="O129" s="192">
        <f t="shared" si="47"/>
        <v>0</v>
      </c>
      <c r="P129" s="192">
        <f t="shared" si="47"/>
        <v>0</v>
      </c>
      <c r="Q129" s="192">
        <f t="shared" si="47"/>
        <v>0</v>
      </c>
      <c r="R129" s="192">
        <f t="shared" si="47"/>
        <v>0</v>
      </c>
      <c r="S129" s="192">
        <f t="shared" si="47"/>
        <v>0</v>
      </c>
      <c r="T129" s="192">
        <f t="shared" si="47"/>
        <v>0</v>
      </c>
      <c r="U129" s="192">
        <f t="shared" si="47"/>
        <v>0</v>
      </c>
      <c r="V129" s="192">
        <f t="shared" si="47"/>
        <v>0</v>
      </c>
      <c r="W129" s="192">
        <f t="shared" si="47"/>
        <v>0</v>
      </c>
      <c r="X129" s="192">
        <f t="shared" si="47"/>
        <v>0</v>
      </c>
      <c r="Y129" s="192">
        <f t="shared" si="47"/>
        <v>0</v>
      </c>
      <c r="Z129" s="192">
        <f t="shared" si="47"/>
        <v>0</v>
      </c>
      <c r="AA129" s="192">
        <f t="shared" si="47"/>
        <v>0</v>
      </c>
      <c r="AB129" s="192">
        <f t="shared" si="47"/>
        <v>0</v>
      </c>
      <c r="AC129" s="192">
        <f t="shared" si="47"/>
        <v>0</v>
      </c>
      <c r="AD129" s="192">
        <f t="shared" si="47"/>
        <v>0</v>
      </c>
      <c r="AE129" s="192">
        <f t="shared" si="47"/>
        <v>0</v>
      </c>
      <c r="AF129" s="192">
        <f t="shared" si="47"/>
        <v>0</v>
      </c>
      <c r="AG129" s="177">
        <f t="shared" si="46"/>
        <v>0</v>
      </c>
    </row>
    <row r="130">
      <c r="A130" s="187"/>
      <c r="AG130" s="177"/>
    </row>
    <row r="131">
      <c r="A131" s="171" t="s">
        <v>292</v>
      </c>
      <c r="B131" s="120"/>
      <c r="C131" s="120"/>
      <c r="D131" s="120"/>
      <c r="E131" s="120"/>
      <c r="F131" s="120"/>
      <c r="G131" s="120"/>
      <c r="H131" s="120"/>
      <c r="I131" s="120"/>
      <c r="J131" s="120"/>
      <c r="K131" s="120"/>
      <c r="L131" s="120"/>
      <c r="M131" s="120"/>
      <c r="N131" s="120"/>
      <c r="O131" s="120"/>
      <c r="P131" s="120"/>
      <c r="Q131" s="120"/>
      <c r="R131" s="120"/>
      <c r="S131" s="120"/>
      <c r="T131" s="120"/>
      <c r="U131" s="120"/>
      <c r="V131" s="120"/>
      <c r="W131" s="120"/>
      <c r="X131" s="120"/>
      <c r="Y131" s="120"/>
      <c r="Z131" s="120"/>
      <c r="AA131" s="120"/>
      <c r="AB131" s="120"/>
      <c r="AC131" s="120"/>
      <c r="AD131" s="120"/>
      <c r="AE131" s="120"/>
      <c r="AF131" s="120"/>
      <c r="AG131" s="177"/>
    </row>
    <row r="132">
      <c r="A132" s="193" t="s">
        <v>979</v>
      </c>
      <c r="B132" s="191">
        <f t="shared" ref="B132:AF132" si="48">B25-(B283+B349+B423)</f>
        <v>0</v>
      </c>
      <c r="C132" s="191">
        <f t="shared" si="48"/>
        <v>0</v>
      </c>
      <c r="D132" s="191">
        <f t="shared" si="48"/>
        <v>0</v>
      </c>
      <c r="E132" s="191">
        <f t="shared" si="48"/>
        <v>0</v>
      </c>
      <c r="F132" s="191">
        <f t="shared" si="48"/>
        <v>-1</v>
      </c>
      <c r="G132" s="191">
        <f t="shared" si="48"/>
        <v>0</v>
      </c>
      <c r="H132" s="191">
        <f t="shared" si="48"/>
        <v>0</v>
      </c>
      <c r="I132" s="191">
        <f t="shared" si="48"/>
        <v>0</v>
      </c>
      <c r="J132" s="191">
        <f t="shared" si="48"/>
        <v>0</v>
      </c>
      <c r="K132" s="191">
        <f t="shared" si="48"/>
        <v>0</v>
      </c>
      <c r="L132" s="191">
        <f t="shared" si="48"/>
        <v>0</v>
      </c>
      <c r="M132" s="191">
        <f t="shared" si="48"/>
        <v>0</v>
      </c>
      <c r="N132" s="191">
        <f t="shared" si="48"/>
        <v>0</v>
      </c>
      <c r="O132" s="191">
        <f t="shared" si="48"/>
        <v>0</v>
      </c>
      <c r="P132" s="191">
        <f t="shared" si="48"/>
        <v>0</v>
      </c>
      <c r="Q132" s="191">
        <f t="shared" si="48"/>
        <v>-1</v>
      </c>
      <c r="R132" s="191">
        <f t="shared" si="48"/>
        <v>0</v>
      </c>
      <c r="S132" s="191">
        <f t="shared" si="48"/>
        <v>0</v>
      </c>
      <c r="T132" s="191">
        <f t="shared" si="48"/>
        <v>3</v>
      </c>
      <c r="U132" s="191">
        <f t="shared" si="48"/>
        <v>0</v>
      </c>
      <c r="V132" s="191">
        <f t="shared" si="48"/>
        <v>0</v>
      </c>
      <c r="W132" s="191">
        <f t="shared" si="48"/>
        <v>-1</v>
      </c>
      <c r="X132" s="191">
        <f t="shared" si="48"/>
        <v>0</v>
      </c>
      <c r="Y132" s="191">
        <f t="shared" si="48"/>
        <v>0</v>
      </c>
      <c r="Z132" s="191">
        <f t="shared" si="48"/>
        <v>0</v>
      </c>
      <c r="AA132" s="191">
        <f t="shared" si="48"/>
        <v>0</v>
      </c>
      <c r="AB132" s="191">
        <f t="shared" si="48"/>
        <v>0</v>
      </c>
      <c r="AC132" s="191">
        <f t="shared" si="48"/>
        <v>0</v>
      </c>
      <c r="AD132" s="191">
        <f t="shared" si="48"/>
        <v>3</v>
      </c>
      <c r="AE132" s="191">
        <f t="shared" si="48"/>
        <v>2</v>
      </c>
      <c r="AF132" s="191">
        <f t="shared" si="48"/>
        <v>2</v>
      </c>
      <c r="AG132" s="177">
        <f t="shared" ref="AG132:AG140" si="50">SUM(B132:AF132)</f>
        <v>7</v>
      </c>
    </row>
    <row r="133">
      <c r="A133" s="193" t="s">
        <v>980</v>
      </c>
      <c r="B133" s="191">
        <f t="shared" ref="B133:AF133" si="49">B26-(B284+B350+B424)</f>
        <v>0</v>
      </c>
      <c r="C133" s="191">
        <f t="shared" si="49"/>
        <v>0</v>
      </c>
      <c r="D133" s="191">
        <f t="shared" si="49"/>
        <v>0</v>
      </c>
      <c r="E133" s="191">
        <f t="shared" si="49"/>
        <v>0</v>
      </c>
      <c r="F133" s="191">
        <f t="shared" si="49"/>
        <v>0</v>
      </c>
      <c r="G133" s="191">
        <f t="shared" si="49"/>
        <v>0</v>
      </c>
      <c r="H133" s="191">
        <f t="shared" si="49"/>
        <v>0</v>
      </c>
      <c r="I133" s="191">
        <f t="shared" si="49"/>
        <v>0</v>
      </c>
      <c r="J133" s="191">
        <f t="shared" si="49"/>
        <v>0</v>
      </c>
      <c r="K133" s="191">
        <f t="shared" si="49"/>
        <v>0</v>
      </c>
      <c r="L133" s="191">
        <f t="shared" si="49"/>
        <v>0</v>
      </c>
      <c r="M133" s="191">
        <f t="shared" si="49"/>
        <v>0</v>
      </c>
      <c r="N133" s="191">
        <f t="shared" si="49"/>
        <v>0</v>
      </c>
      <c r="O133" s="191">
        <f t="shared" si="49"/>
        <v>0</v>
      </c>
      <c r="P133" s="191">
        <f t="shared" si="49"/>
        <v>0</v>
      </c>
      <c r="Q133" s="191">
        <f t="shared" si="49"/>
        <v>0</v>
      </c>
      <c r="R133" s="191">
        <f t="shared" si="49"/>
        <v>0</v>
      </c>
      <c r="S133" s="191">
        <f t="shared" si="49"/>
        <v>0</v>
      </c>
      <c r="T133" s="191">
        <f t="shared" si="49"/>
        <v>0</v>
      </c>
      <c r="U133" s="191">
        <f t="shared" si="49"/>
        <v>0</v>
      </c>
      <c r="V133" s="191">
        <f t="shared" si="49"/>
        <v>0</v>
      </c>
      <c r="W133" s="191">
        <f t="shared" si="49"/>
        <v>0</v>
      </c>
      <c r="X133" s="191">
        <f t="shared" si="49"/>
        <v>0</v>
      </c>
      <c r="Y133" s="191">
        <f t="shared" si="49"/>
        <v>0</v>
      </c>
      <c r="Z133" s="191">
        <f t="shared" si="49"/>
        <v>0</v>
      </c>
      <c r="AA133" s="191">
        <f t="shared" si="49"/>
        <v>0</v>
      </c>
      <c r="AB133" s="191">
        <f t="shared" si="49"/>
        <v>0</v>
      </c>
      <c r="AC133" s="191">
        <f t="shared" si="49"/>
        <v>0</v>
      </c>
      <c r="AD133" s="191">
        <f t="shared" si="49"/>
        <v>0</v>
      </c>
      <c r="AE133" s="191">
        <f t="shared" si="49"/>
        <v>0</v>
      </c>
      <c r="AF133" s="191">
        <f t="shared" si="49"/>
        <v>0</v>
      </c>
      <c r="AG133" s="177">
        <f t="shared" si="50"/>
        <v>0</v>
      </c>
    </row>
    <row r="134">
      <c r="A134" s="193" t="s">
        <v>981</v>
      </c>
      <c r="B134" s="191">
        <f t="shared" ref="B134:AF134" si="51">B27-(B285+B351+B425)</f>
        <v>0</v>
      </c>
      <c r="C134" s="191">
        <f t="shared" si="51"/>
        <v>0</v>
      </c>
      <c r="D134" s="191">
        <f t="shared" si="51"/>
        <v>0</v>
      </c>
      <c r="E134" s="191">
        <f t="shared" si="51"/>
        <v>0</v>
      </c>
      <c r="F134" s="191">
        <f t="shared" si="51"/>
        <v>-1</v>
      </c>
      <c r="G134" s="191">
        <f t="shared" si="51"/>
        <v>0</v>
      </c>
      <c r="H134" s="191">
        <f t="shared" si="51"/>
        <v>0</v>
      </c>
      <c r="I134" s="191">
        <f t="shared" si="51"/>
        <v>0</v>
      </c>
      <c r="J134" s="191">
        <f t="shared" si="51"/>
        <v>0</v>
      </c>
      <c r="K134" s="191">
        <f t="shared" si="51"/>
        <v>0</v>
      </c>
      <c r="L134" s="191">
        <f t="shared" si="51"/>
        <v>0</v>
      </c>
      <c r="M134" s="191">
        <f t="shared" si="51"/>
        <v>0</v>
      </c>
      <c r="N134" s="191">
        <f t="shared" si="51"/>
        <v>0</v>
      </c>
      <c r="O134" s="191">
        <f t="shared" si="51"/>
        <v>0</v>
      </c>
      <c r="P134" s="191">
        <f t="shared" si="51"/>
        <v>0</v>
      </c>
      <c r="Q134" s="191">
        <f t="shared" si="51"/>
        <v>0</v>
      </c>
      <c r="R134" s="191">
        <f t="shared" si="51"/>
        <v>0</v>
      </c>
      <c r="S134" s="191">
        <f t="shared" si="51"/>
        <v>0</v>
      </c>
      <c r="T134" s="191">
        <f t="shared" si="51"/>
        <v>0</v>
      </c>
      <c r="U134" s="191">
        <f t="shared" si="51"/>
        <v>0</v>
      </c>
      <c r="V134" s="191">
        <f t="shared" si="51"/>
        <v>0</v>
      </c>
      <c r="W134" s="191">
        <f t="shared" si="51"/>
        <v>0</v>
      </c>
      <c r="X134" s="191">
        <f t="shared" si="51"/>
        <v>0</v>
      </c>
      <c r="Y134" s="191">
        <f t="shared" si="51"/>
        <v>0</v>
      </c>
      <c r="Z134" s="191">
        <f t="shared" si="51"/>
        <v>0</v>
      </c>
      <c r="AA134" s="191">
        <f t="shared" si="51"/>
        <v>0</v>
      </c>
      <c r="AB134" s="191">
        <f t="shared" si="51"/>
        <v>0</v>
      </c>
      <c r="AC134" s="191">
        <f t="shared" si="51"/>
        <v>0</v>
      </c>
      <c r="AD134" s="191">
        <f t="shared" si="51"/>
        <v>0</v>
      </c>
      <c r="AE134" s="191">
        <f t="shared" si="51"/>
        <v>0</v>
      </c>
      <c r="AF134" s="191">
        <f t="shared" si="51"/>
        <v>0</v>
      </c>
      <c r="AG134" s="177">
        <f t="shared" si="50"/>
        <v>-1</v>
      </c>
    </row>
    <row r="135">
      <c r="A135" s="193" t="s">
        <v>982</v>
      </c>
      <c r="B135" s="191">
        <f t="shared" ref="B135:AF135" si="52">B28-(B286+B352+B426)</f>
        <v>0</v>
      </c>
      <c r="C135" s="191">
        <f t="shared" si="52"/>
        <v>0</v>
      </c>
      <c r="D135" s="191">
        <f t="shared" si="52"/>
        <v>0</v>
      </c>
      <c r="E135" s="191">
        <f t="shared" si="52"/>
        <v>0</v>
      </c>
      <c r="F135" s="191">
        <f t="shared" si="52"/>
        <v>0</v>
      </c>
      <c r="G135" s="191">
        <f t="shared" si="52"/>
        <v>0</v>
      </c>
      <c r="H135" s="191">
        <f t="shared" si="52"/>
        <v>0</v>
      </c>
      <c r="I135" s="191">
        <f t="shared" si="52"/>
        <v>0</v>
      </c>
      <c r="J135" s="191">
        <f t="shared" si="52"/>
        <v>0</v>
      </c>
      <c r="K135" s="191">
        <f t="shared" si="52"/>
        <v>0</v>
      </c>
      <c r="L135" s="191">
        <f t="shared" si="52"/>
        <v>0</v>
      </c>
      <c r="M135" s="191">
        <f t="shared" si="52"/>
        <v>0</v>
      </c>
      <c r="N135" s="191">
        <f t="shared" si="52"/>
        <v>0</v>
      </c>
      <c r="O135" s="191">
        <f t="shared" si="52"/>
        <v>0</v>
      </c>
      <c r="P135" s="191">
        <f t="shared" si="52"/>
        <v>0</v>
      </c>
      <c r="Q135" s="191">
        <f t="shared" si="52"/>
        <v>0</v>
      </c>
      <c r="R135" s="191">
        <f t="shared" si="52"/>
        <v>0</v>
      </c>
      <c r="S135" s="191">
        <f t="shared" si="52"/>
        <v>0</v>
      </c>
      <c r="T135" s="191">
        <f t="shared" si="52"/>
        <v>0</v>
      </c>
      <c r="U135" s="191">
        <f t="shared" si="52"/>
        <v>0</v>
      </c>
      <c r="V135" s="191">
        <f t="shared" si="52"/>
        <v>0</v>
      </c>
      <c r="W135" s="191">
        <f t="shared" si="52"/>
        <v>0</v>
      </c>
      <c r="X135" s="191">
        <f t="shared" si="52"/>
        <v>0</v>
      </c>
      <c r="Y135" s="191">
        <f t="shared" si="52"/>
        <v>0</v>
      </c>
      <c r="Z135" s="191">
        <f t="shared" si="52"/>
        <v>0</v>
      </c>
      <c r="AA135" s="191">
        <f t="shared" si="52"/>
        <v>0</v>
      </c>
      <c r="AB135" s="191">
        <f t="shared" si="52"/>
        <v>0</v>
      </c>
      <c r="AC135" s="191">
        <f t="shared" si="52"/>
        <v>0</v>
      </c>
      <c r="AD135" s="191">
        <f t="shared" si="52"/>
        <v>0</v>
      </c>
      <c r="AE135" s="191">
        <f t="shared" si="52"/>
        <v>0</v>
      </c>
      <c r="AF135" s="191">
        <f t="shared" si="52"/>
        <v>0</v>
      </c>
      <c r="AG135" s="177">
        <f t="shared" si="50"/>
        <v>0</v>
      </c>
    </row>
    <row r="136">
      <c r="A136" s="178" t="s">
        <v>983</v>
      </c>
      <c r="B136" s="191">
        <f t="shared" ref="B136:AF136" si="53">B29-(B289+B355+B429)</f>
        <v>1</v>
      </c>
      <c r="C136" s="191">
        <f t="shared" si="53"/>
        <v>-1</v>
      </c>
      <c r="D136" s="191">
        <f t="shared" si="53"/>
        <v>1</v>
      </c>
      <c r="E136" s="191">
        <f t="shared" si="53"/>
        <v>0</v>
      </c>
      <c r="F136" s="191">
        <f t="shared" si="53"/>
        <v>-1</v>
      </c>
      <c r="G136" s="191">
        <f t="shared" si="53"/>
        <v>0</v>
      </c>
      <c r="H136" s="191">
        <f t="shared" si="53"/>
        <v>5</v>
      </c>
      <c r="I136" s="191">
        <f t="shared" si="53"/>
        <v>2</v>
      </c>
      <c r="J136" s="191">
        <f t="shared" si="53"/>
        <v>4</v>
      </c>
      <c r="K136" s="191">
        <f t="shared" si="53"/>
        <v>2</v>
      </c>
      <c r="L136" s="191">
        <f t="shared" si="53"/>
        <v>2</v>
      </c>
      <c r="M136" s="191">
        <f t="shared" si="53"/>
        <v>0</v>
      </c>
      <c r="N136" s="191">
        <f t="shared" si="53"/>
        <v>1</v>
      </c>
      <c r="O136" s="191">
        <f t="shared" si="53"/>
        <v>1</v>
      </c>
      <c r="P136" s="191">
        <f t="shared" si="53"/>
        <v>2</v>
      </c>
      <c r="Q136" s="191">
        <f t="shared" si="53"/>
        <v>-3</v>
      </c>
      <c r="R136" s="191">
        <f t="shared" si="53"/>
        <v>0</v>
      </c>
      <c r="S136" s="191">
        <f t="shared" si="53"/>
        <v>0</v>
      </c>
      <c r="T136" s="191">
        <f t="shared" si="53"/>
        <v>1</v>
      </c>
      <c r="U136" s="191">
        <f t="shared" si="53"/>
        <v>0</v>
      </c>
      <c r="V136" s="191">
        <f t="shared" si="53"/>
        <v>1</v>
      </c>
      <c r="W136" s="191">
        <f t="shared" si="53"/>
        <v>0</v>
      </c>
      <c r="X136" s="191">
        <f t="shared" si="53"/>
        <v>1</v>
      </c>
      <c r="Y136" s="191">
        <f t="shared" si="53"/>
        <v>2</v>
      </c>
      <c r="Z136" s="191">
        <f t="shared" si="53"/>
        <v>2</v>
      </c>
      <c r="AA136" s="191">
        <f t="shared" si="53"/>
        <v>0</v>
      </c>
      <c r="AB136" s="191">
        <f t="shared" si="53"/>
        <v>5</v>
      </c>
      <c r="AC136" s="191">
        <f t="shared" si="53"/>
        <v>2</v>
      </c>
      <c r="AD136" s="191">
        <f t="shared" si="53"/>
        <v>3</v>
      </c>
      <c r="AE136" s="191">
        <f t="shared" si="53"/>
        <v>2</v>
      </c>
      <c r="AF136" s="191">
        <f t="shared" si="53"/>
        <v>3</v>
      </c>
      <c r="AG136" s="177">
        <f t="shared" si="50"/>
        <v>38</v>
      </c>
    </row>
    <row r="137">
      <c r="A137" s="178" t="s">
        <v>984</v>
      </c>
      <c r="B137" s="191">
        <f t="shared" ref="B137:AF137" si="54">B30-(B290+B356+B430)</f>
        <v>0</v>
      </c>
      <c r="C137" s="191">
        <f t="shared" si="54"/>
        <v>0</v>
      </c>
      <c r="D137" s="191">
        <f t="shared" si="54"/>
        <v>0</v>
      </c>
      <c r="E137" s="191">
        <f t="shared" si="54"/>
        <v>0</v>
      </c>
      <c r="F137" s="191">
        <f t="shared" si="54"/>
        <v>0</v>
      </c>
      <c r="G137" s="191">
        <f t="shared" si="54"/>
        <v>0</v>
      </c>
      <c r="H137" s="191">
        <f t="shared" si="54"/>
        <v>0</v>
      </c>
      <c r="I137" s="191">
        <f t="shared" si="54"/>
        <v>0</v>
      </c>
      <c r="J137" s="191">
        <f t="shared" si="54"/>
        <v>0</v>
      </c>
      <c r="K137" s="191">
        <f t="shared" si="54"/>
        <v>0</v>
      </c>
      <c r="L137" s="191">
        <f t="shared" si="54"/>
        <v>0</v>
      </c>
      <c r="M137" s="191">
        <f t="shared" si="54"/>
        <v>0</v>
      </c>
      <c r="N137" s="191">
        <f t="shared" si="54"/>
        <v>0</v>
      </c>
      <c r="O137" s="191">
        <f t="shared" si="54"/>
        <v>0</v>
      </c>
      <c r="P137" s="191">
        <f t="shared" si="54"/>
        <v>0</v>
      </c>
      <c r="Q137" s="191">
        <f t="shared" si="54"/>
        <v>0</v>
      </c>
      <c r="R137" s="191">
        <f t="shared" si="54"/>
        <v>0</v>
      </c>
      <c r="S137" s="191">
        <f t="shared" si="54"/>
        <v>0</v>
      </c>
      <c r="T137" s="191">
        <f t="shared" si="54"/>
        <v>0</v>
      </c>
      <c r="U137" s="191">
        <f t="shared" si="54"/>
        <v>0</v>
      </c>
      <c r="V137" s="191">
        <f t="shared" si="54"/>
        <v>0</v>
      </c>
      <c r="W137" s="191">
        <f t="shared" si="54"/>
        <v>0</v>
      </c>
      <c r="X137" s="191">
        <f t="shared" si="54"/>
        <v>0</v>
      </c>
      <c r="Y137" s="191">
        <f t="shared" si="54"/>
        <v>0</v>
      </c>
      <c r="Z137" s="191">
        <f t="shared" si="54"/>
        <v>0</v>
      </c>
      <c r="AA137" s="191">
        <f t="shared" si="54"/>
        <v>0</v>
      </c>
      <c r="AB137" s="191">
        <f t="shared" si="54"/>
        <v>0</v>
      </c>
      <c r="AC137" s="191">
        <f t="shared" si="54"/>
        <v>0</v>
      </c>
      <c r="AD137" s="191">
        <f t="shared" si="54"/>
        <v>0</v>
      </c>
      <c r="AE137" s="191">
        <f t="shared" si="54"/>
        <v>0</v>
      </c>
      <c r="AF137" s="191">
        <f t="shared" si="54"/>
        <v>0</v>
      </c>
      <c r="AG137" s="177">
        <f t="shared" si="50"/>
        <v>0</v>
      </c>
    </row>
    <row r="138">
      <c r="A138" s="178" t="s">
        <v>985</v>
      </c>
      <c r="B138" s="191">
        <f t="shared" ref="B138:AF138" si="55">B31-(B291+B357+B431)</f>
        <v>3</v>
      </c>
      <c r="C138" s="191">
        <f t="shared" si="55"/>
        <v>0</v>
      </c>
      <c r="D138" s="191">
        <f t="shared" si="55"/>
        <v>2</v>
      </c>
      <c r="E138" s="191">
        <f t="shared" si="55"/>
        <v>-4</v>
      </c>
      <c r="F138" s="191">
        <f t="shared" si="55"/>
        <v>2</v>
      </c>
      <c r="G138" s="191">
        <f t="shared" si="55"/>
        <v>7</v>
      </c>
      <c r="H138" s="191">
        <f t="shared" si="55"/>
        <v>4</v>
      </c>
      <c r="I138" s="191">
        <f t="shared" si="55"/>
        <v>5</v>
      </c>
      <c r="J138" s="191">
        <f t="shared" si="55"/>
        <v>4</v>
      </c>
      <c r="K138" s="191">
        <f t="shared" si="55"/>
        <v>1</v>
      </c>
      <c r="L138" s="191">
        <f t="shared" si="55"/>
        <v>3</v>
      </c>
      <c r="M138" s="191">
        <f t="shared" si="55"/>
        <v>4</v>
      </c>
      <c r="N138" s="191">
        <f t="shared" si="55"/>
        <v>0</v>
      </c>
      <c r="O138" s="191">
        <f t="shared" si="55"/>
        <v>8</v>
      </c>
      <c r="P138" s="191">
        <f t="shared" si="55"/>
        <v>0</v>
      </c>
      <c r="Q138" s="191">
        <f t="shared" si="55"/>
        <v>-2</v>
      </c>
      <c r="R138" s="191">
        <f t="shared" si="55"/>
        <v>1</v>
      </c>
      <c r="S138" s="191">
        <f t="shared" si="55"/>
        <v>8</v>
      </c>
      <c r="T138" s="191">
        <f t="shared" si="55"/>
        <v>17</v>
      </c>
      <c r="U138" s="191">
        <f t="shared" si="55"/>
        <v>1</v>
      </c>
      <c r="V138" s="191">
        <f t="shared" si="55"/>
        <v>2</v>
      </c>
      <c r="W138" s="191">
        <f t="shared" si="55"/>
        <v>4</v>
      </c>
      <c r="X138" s="191">
        <f t="shared" si="55"/>
        <v>3</v>
      </c>
      <c r="Y138" s="191">
        <f t="shared" si="55"/>
        <v>3</v>
      </c>
      <c r="Z138" s="191">
        <f t="shared" si="55"/>
        <v>8</v>
      </c>
      <c r="AA138" s="191">
        <f t="shared" si="55"/>
        <v>14</v>
      </c>
      <c r="AB138" s="191">
        <f t="shared" si="55"/>
        <v>7</v>
      </c>
      <c r="AC138" s="191">
        <f t="shared" si="55"/>
        <v>-3</v>
      </c>
      <c r="AD138" s="191">
        <f t="shared" si="55"/>
        <v>-1</v>
      </c>
      <c r="AE138" s="191">
        <f t="shared" si="55"/>
        <v>2</v>
      </c>
      <c r="AF138" s="191">
        <f t="shared" si="55"/>
        <v>0</v>
      </c>
      <c r="AG138" s="177">
        <f t="shared" si="50"/>
        <v>103</v>
      </c>
    </row>
    <row r="139">
      <c r="A139" s="178" t="s">
        <v>986</v>
      </c>
      <c r="B139" s="191">
        <f t="shared" ref="B139:AF139" si="56">B32-(B292+B358+B432)</f>
        <v>0</v>
      </c>
      <c r="C139" s="191">
        <f t="shared" si="56"/>
        <v>0</v>
      </c>
      <c r="D139" s="191">
        <f t="shared" si="56"/>
        <v>0</v>
      </c>
      <c r="E139" s="191">
        <f t="shared" si="56"/>
        <v>0</v>
      </c>
      <c r="F139" s="191">
        <f t="shared" si="56"/>
        <v>0</v>
      </c>
      <c r="G139" s="191">
        <f t="shared" si="56"/>
        <v>0</v>
      </c>
      <c r="H139" s="191">
        <f t="shared" si="56"/>
        <v>0</v>
      </c>
      <c r="I139" s="191">
        <f t="shared" si="56"/>
        <v>0</v>
      </c>
      <c r="J139" s="191">
        <f t="shared" si="56"/>
        <v>0</v>
      </c>
      <c r="K139" s="191">
        <f t="shared" si="56"/>
        <v>0</v>
      </c>
      <c r="L139" s="191">
        <f t="shared" si="56"/>
        <v>0</v>
      </c>
      <c r="M139" s="191">
        <f t="shared" si="56"/>
        <v>0</v>
      </c>
      <c r="N139" s="191">
        <f t="shared" si="56"/>
        <v>0</v>
      </c>
      <c r="O139" s="191">
        <f t="shared" si="56"/>
        <v>0</v>
      </c>
      <c r="P139" s="191">
        <f t="shared" si="56"/>
        <v>0</v>
      </c>
      <c r="Q139" s="191">
        <f t="shared" si="56"/>
        <v>0</v>
      </c>
      <c r="R139" s="191">
        <f t="shared" si="56"/>
        <v>0</v>
      </c>
      <c r="S139" s="191">
        <f t="shared" si="56"/>
        <v>0</v>
      </c>
      <c r="T139" s="191">
        <f t="shared" si="56"/>
        <v>0</v>
      </c>
      <c r="U139" s="191">
        <f t="shared" si="56"/>
        <v>0</v>
      </c>
      <c r="V139" s="191">
        <f t="shared" si="56"/>
        <v>0</v>
      </c>
      <c r="W139" s="191">
        <f t="shared" si="56"/>
        <v>0</v>
      </c>
      <c r="X139" s="191">
        <f t="shared" si="56"/>
        <v>0</v>
      </c>
      <c r="Y139" s="191">
        <f t="shared" si="56"/>
        <v>0</v>
      </c>
      <c r="Z139" s="191">
        <f t="shared" si="56"/>
        <v>0</v>
      </c>
      <c r="AA139" s="191">
        <f t="shared" si="56"/>
        <v>0</v>
      </c>
      <c r="AB139" s="191">
        <f t="shared" si="56"/>
        <v>0</v>
      </c>
      <c r="AC139" s="191">
        <f t="shared" si="56"/>
        <v>0</v>
      </c>
      <c r="AD139" s="191">
        <f t="shared" si="56"/>
        <v>0</v>
      </c>
      <c r="AE139" s="191">
        <f t="shared" si="56"/>
        <v>0</v>
      </c>
      <c r="AF139" s="191">
        <f t="shared" si="56"/>
        <v>0</v>
      </c>
      <c r="AG139" s="177">
        <f t="shared" si="50"/>
        <v>0</v>
      </c>
    </row>
    <row r="140">
      <c r="A140" s="181" t="s">
        <v>219</v>
      </c>
      <c r="B140" s="182">
        <f t="shared" ref="B140:AF140" si="57">SUM(B132:B139)</f>
        <v>4</v>
      </c>
      <c r="C140" s="182">
        <f t="shared" si="57"/>
        <v>-1</v>
      </c>
      <c r="D140" s="182">
        <f t="shared" si="57"/>
        <v>3</v>
      </c>
      <c r="E140" s="182">
        <f t="shared" si="57"/>
        <v>-4</v>
      </c>
      <c r="F140" s="182">
        <f t="shared" si="57"/>
        <v>-1</v>
      </c>
      <c r="G140" s="182">
        <f t="shared" si="57"/>
        <v>7</v>
      </c>
      <c r="H140" s="182">
        <f t="shared" si="57"/>
        <v>9</v>
      </c>
      <c r="I140" s="182">
        <f t="shared" si="57"/>
        <v>7</v>
      </c>
      <c r="J140" s="182">
        <f t="shared" si="57"/>
        <v>8</v>
      </c>
      <c r="K140" s="182">
        <f t="shared" si="57"/>
        <v>3</v>
      </c>
      <c r="L140" s="182">
        <f t="shared" si="57"/>
        <v>5</v>
      </c>
      <c r="M140" s="182">
        <f t="shared" si="57"/>
        <v>4</v>
      </c>
      <c r="N140" s="182">
        <f t="shared" si="57"/>
        <v>1</v>
      </c>
      <c r="O140" s="182">
        <f t="shared" si="57"/>
        <v>9</v>
      </c>
      <c r="P140" s="182">
        <f t="shared" si="57"/>
        <v>2</v>
      </c>
      <c r="Q140" s="182">
        <f t="shared" si="57"/>
        <v>-6</v>
      </c>
      <c r="R140" s="182">
        <f t="shared" si="57"/>
        <v>1</v>
      </c>
      <c r="S140" s="182">
        <f t="shared" si="57"/>
        <v>8</v>
      </c>
      <c r="T140" s="182">
        <f t="shared" si="57"/>
        <v>21</v>
      </c>
      <c r="U140" s="182">
        <f t="shared" si="57"/>
        <v>1</v>
      </c>
      <c r="V140" s="182">
        <f t="shared" si="57"/>
        <v>3</v>
      </c>
      <c r="W140" s="182">
        <f t="shared" si="57"/>
        <v>3</v>
      </c>
      <c r="X140" s="182">
        <f t="shared" si="57"/>
        <v>4</v>
      </c>
      <c r="Y140" s="182">
        <f t="shared" si="57"/>
        <v>5</v>
      </c>
      <c r="Z140" s="182">
        <f t="shared" si="57"/>
        <v>10</v>
      </c>
      <c r="AA140" s="182">
        <f t="shared" si="57"/>
        <v>14</v>
      </c>
      <c r="AB140" s="182">
        <f t="shared" si="57"/>
        <v>12</v>
      </c>
      <c r="AC140" s="182">
        <f t="shared" si="57"/>
        <v>-1</v>
      </c>
      <c r="AD140" s="182">
        <f t="shared" si="57"/>
        <v>5</v>
      </c>
      <c r="AE140" s="182">
        <f t="shared" si="57"/>
        <v>6</v>
      </c>
      <c r="AF140" s="182">
        <f t="shared" si="57"/>
        <v>5</v>
      </c>
      <c r="AG140" s="177">
        <f t="shared" si="50"/>
        <v>147</v>
      </c>
    </row>
    <row r="141">
      <c r="A141" s="134"/>
      <c r="B141" s="135"/>
      <c r="C141" s="135"/>
      <c r="D141" s="135"/>
      <c r="E141" s="135"/>
      <c r="F141" s="135"/>
      <c r="G141" s="135"/>
      <c r="H141" s="135"/>
      <c r="I141" s="135"/>
      <c r="J141" s="135"/>
      <c r="K141" s="135"/>
      <c r="L141" s="135"/>
      <c r="M141" s="135"/>
      <c r="N141" s="135"/>
      <c r="O141" s="135"/>
      <c r="P141" s="135"/>
      <c r="Q141" s="135"/>
      <c r="R141" s="135"/>
      <c r="S141" s="135"/>
      <c r="T141" s="135"/>
      <c r="U141" s="135"/>
      <c r="V141" s="135"/>
      <c r="W141" s="135"/>
      <c r="X141" s="135"/>
      <c r="Y141" s="135"/>
      <c r="Z141" s="135"/>
      <c r="AA141" s="135"/>
      <c r="AB141" s="135"/>
      <c r="AC141" s="135"/>
      <c r="AD141" s="135"/>
      <c r="AE141" s="135"/>
      <c r="AF141" s="135"/>
      <c r="AG141" s="177"/>
    </row>
    <row r="142">
      <c r="A142" s="193" t="s">
        <v>987</v>
      </c>
      <c r="B142" s="191">
        <f t="shared" ref="B142:AF142" si="58">B35-(B287+B353+B427)</f>
        <v>0</v>
      </c>
      <c r="C142" s="191">
        <f t="shared" si="58"/>
        <v>0</v>
      </c>
      <c r="D142" s="191">
        <f t="shared" si="58"/>
        <v>0</v>
      </c>
      <c r="E142" s="191">
        <f t="shared" si="58"/>
        <v>0</v>
      </c>
      <c r="F142" s="191">
        <f t="shared" si="58"/>
        <v>0</v>
      </c>
      <c r="G142" s="191">
        <f t="shared" si="58"/>
        <v>0</v>
      </c>
      <c r="H142" s="191">
        <f t="shared" si="58"/>
        <v>0</v>
      </c>
      <c r="I142" s="191">
        <f t="shared" si="58"/>
        <v>0</v>
      </c>
      <c r="J142" s="191">
        <f t="shared" si="58"/>
        <v>0</v>
      </c>
      <c r="K142" s="191">
        <f t="shared" si="58"/>
        <v>0</v>
      </c>
      <c r="L142" s="191">
        <f t="shared" si="58"/>
        <v>0</v>
      </c>
      <c r="M142" s="191">
        <f t="shared" si="58"/>
        <v>0</v>
      </c>
      <c r="N142" s="191">
        <f t="shared" si="58"/>
        <v>0</v>
      </c>
      <c r="O142" s="191">
        <f t="shared" si="58"/>
        <v>0</v>
      </c>
      <c r="P142" s="191">
        <f t="shared" si="58"/>
        <v>0</v>
      </c>
      <c r="Q142" s="191">
        <f t="shared" si="58"/>
        <v>0</v>
      </c>
      <c r="R142" s="191">
        <f t="shared" si="58"/>
        <v>0</v>
      </c>
      <c r="S142" s="191">
        <f t="shared" si="58"/>
        <v>0</v>
      </c>
      <c r="T142" s="191">
        <f t="shared" si="58"/>
        <v>0</v>
      </c>
      <c r="U142" s="191">
        <f t="shared" si="58"/>
        <v>0</v>
      </c>
      <c r="V142" s="191">
        <f t="shared" si="58"/>
        <v>0</v>
      </c>
      <c r="W142" s="191">
        <f t="shared" si="58"/>
        <v>0</v>
      </c>
      <c r="X142" s="191">
        <f t="shared" si="58"/>
        <v>0</v>
      </c>
      <c r="Y142" s="191">
        <f t="shared" si="58"/>
        <v>0</v>
      </c>
      <c r="Z142" s="191">
        <f t="shared" si="58"/>
        <v>0</v>
      </c>
      <c r="AA142" s="191">
        <f t="shared" si="58"/>
        <v>0</v>
      </c>
      <c r="AB142" s="191">
        <f t="shared" si="58"/>
        <v>0</v>
      </c>
      <c r="AC142" s="191">
        <f t="shared" si="58"/>
        <v>0</v>
      </c>
      <c r="AD142" s="191">
        <f t="shared" si="58"/>
        <v>0</v>
      </c>
      <c r="AE142" s="191">
        <f t="shared" si="58"/>
        <v>0</v>
      </c>
      <c r="AF142" s="191">
        <f t="shared" si="58"/>
        <v>0</v>
      </c>
      <c r="AG142" s="177">
        <f t="shared" ref="AG142:AG144" si="60">SUM(B142:AF142)</f>
        <v>0</v>
      </c>
    </row>
    <row r="143">
      <c r="A143" s="193" t="s">
        <v>988</v>
      </c>
      <c r="B143" s="191">
        <f t="shared" ref="B143:AF143" si="59">B36-(B288+B354+B428)</f>
        <v>0</v>
      </c>
      <c r="C143" s="191">
        <f t="shared" si="59"/>
        <v>0</v>
      </c>
      <c r="D143" s="191">
        <f t="shared" si="59"/>
        <v>0</v>
      </c>
      <c r="E143" s="191">
        <f t="shared" si="59"/>
        <v>0</v>
      </c>
      <c r="F143" s="191">
        <f t="shared" si="59"/>
        <v>0</v>
      </c>
      <c r="G143" s="191">
        <f t="shared" si="59"/>
        <v>0</v>
      </c>
      <c r="H143" s="191">
        <f t="shared" si="59"/>
        <v>0</v>
      </c>
      <c r="I143" s="191">
        <f t="shared" si="59"/>
        <v>0</v>
      </c>
      <c r="J143" s="191">
        <f t="shared" si="59"/>
        <v>0</v>
      </c>
      <c r="K143" s="191">
        <f t="shared" si="59"/>
        <v>0</v>
      </c>
      <c r="L143" s="191">
        <f t="shared" si="59"/>
        <v>0</v>
      </c>
      <c r="M143" s="191">
        <f t="shared" si="59"/>
        <v>0</v>
      </c>
      <c r="N143" s="191">
        <f t="shared" si="59"/>
        <v>0</v>
      </c>
      <c r="O143" s="191">
        <f t="shared" si="59"/>
        <v>0</v>
      </c>
      <c r="P143" s="191">
        <f t="shared" si="59"/>
        <v>0</v>
      </c>
      <c r="Q143" s="191">
        <f t="shared" si="59"/>
        <v>0</v>
      </c>
      <c r="R143" s="191">
        <f t="shared" si="59"/>
        <v>0</v>
      </c>
      <c r="S143" s="191">
        <f t="shared" si="59"/>
        <v>0</v>
      </c>
      <c r="T143" s="191">
        <f t="shared" si="59"/>
        <v>0</v>
      </c>
      <c r="U143" s="191">
        <f t="shared" si="59"/>
        <v>0</v>
      </c>
      <c r="V143" s="191">
        <f t="shared" si="59"/>
        <v>0</v>
      </c>
      <c r="W143" s="191">
        <f t="shared" si="59"/>
        <v>0</v>
      </c>
      <c r="X143" s="191">
        <f t="shared" si="59"/>
        <v>0</v>
      </c>
      <c r="Y143" s="191">
        <f t="shared" si="59"/>
        <v>0</v>
      </c>
      <c r="Z143" s="191">
        <f t="shared" si="59"/>
        <v>0</v>
      </c>
      <c r="AA143" s="191">
        <f t="shared" si="59"/>
        <v>0</v>
      </c>
      <c r="AB143" s="191">
        <f t="shared" si="59"/>
        <v>0</v>
      </c>
      <c r="AC143" s="191">
        <f t="shared" si="59"/>
        <v>0</v>
      </c>
      <c r="AD143" s="191">
        <f t="shared" si="59"/>
        <v>0</v>
      </c>
      <c r="AE143" s="191">
        <f t="shared" si="59"/>
        <v>0</v>
      </c>
      <c r="AF143" s="191">
        <f t="shared" si="59"/>
        <v>0</v>
      </c>
      <c r="AG143" s="177">
        <f t="shared" si="60"/>
        <v>0</v>
      </c>
    </row>
    <row r="144">
      <c r="A144" s="181" t="s">
        <v>222</v>
      </c>
      <c r="B144" s="182">
        <f t="shared" ref="B144:AF144" si="61">SUM(B142:B143)</f>
        <v>0</v>
      </c>
      <c r="C144" s="182">
        <f t="shared" si="61"/>
        <v>0</v>
      </c>
      <c r="D144" s="182">
        <f t="shared" si="61"/>
        <v>0</v>
      </c>
      <c r="E144" s="182">
        <f t="shared" si="61"/>
        <v>0</v>
      </c>
      <c r="F144" s="182">
        <f t="shared" si="61"/>
        <v>0</v>
      </c>
      <c r="G144" s="182">
        <f t="shared" si="61"/>
        <v>0</v>
      </c>
      <c r="H144" s="182">
        <f t="shared" si="61"/>
        <v>0</v>
      </c>
      <c r="I144" s="182">
        <f t="shared" si="61"/>
        <v>0</v>
      </c>
      <c r="J144" s="182">
        <f t="shared" si="61"/>
        <v>0</v>
      </c>
      <c r="K144" s="182">
        <f t="shared" si="61"/>
        <v>0</v>
      </c>
      <c r="L144" s="182">
        <f t="shared" si="61"/>
        <v>0</v>
      </c>
      <c r="M144" s="182">
        <f t="shared" si="61"/>
        <v>0</v>
      </c>
      <c r="N144" s="182">
        <f t="shared" si="61"/>
        <v>0</v>
      </c>
      <c r="O144" s="182">
        <f t="shared" si="61"/>
        <v>0</v>
      </c>
      <c r="P144" s="182">
        <f t="shared" si="61"/>
        <v>0</v>
      </c>
      <c r="Q144" s="182">
        <f t="shared" si="61"/>
        <v>0</v>
      </c>
      <c r="R144" s="182">
        <f t="shared" si="61"/>
        <v>0</v>
      </c>
      <c r="S144" s="182">
        <f t="shared" si="61"/>
        <v>0</v>
      </c>
      <c r="T144" s="182">
        <f t="shared" si="61"/>
        <v>0</v>
      </c>
      <c r="U144" s="182">
        <f t="shared" si="61"/>
        <v>0</v>
      </c>
      <c r="V144" s="182">
        <f t="shared" si="61"/>
        <v>0</v>
      </c>
      <c r="W144" s="182">
        <f t="shared" si="61"/>
        <v>0</v>
      </c>
      <c r="X144" s="182">
        <f t="shared" si="61"/>
        <v>0</v>
      </c>
      <c r="Y144" s="182">
        <f t="shared" si="61"/>
        <v>0</v>
      </c>
      <c r="Z144" s="182">
        <f t="shared" si="61"/>
        <v>0</v>
      </c>
      <c r="AA144" s="182">
        <f t="shared" si="61"/>
        <v>0</v>
      </c>
      <c r="AB144" s="182">
        <f t="shared" si="61"/>
        <v>0</v>
      </c>
      <c r="AC144" s="182">
        <f t="shared" si="61"/>
        <v>0</v>
      </c>
      <c r="AD144" s="182">
        <f t="shared" si="61"/>
        <v>0</v>
      </c>
      <c r="AE144" s="182">
        <f t="shared" si="61"/>
        <v>0</v>
      </c>
      <c r="AF144" s="182">
        <f t="shared" si="61"/>
        <v>0</v>
      </c>
      <c r="AG144" s="177">
        <f t="shared" si="60"/>
        <v>0</v>
      </c>
    </row>
    <row r="145">
      <c r="A145" s="127"/>
      <c r="B145" s="120"/>
      <c r="C145" s="120"/>
      <c r="D145" s="120"/>
      <c r="E145" s="120"/>
      <c r="F145" s="120"/>
      <c r="G145" s="120"/>
      <c r="H145" s="120"/>
      <c r="I145" s="120"/>
      <c r="J145" s="120"/>
      <c r="K145" s="120"/>
      <c r="L145" s="120"/>
      <c r="M145" s="120"/>
      <c r="N145" s="120"/>
      <c r="O145" s="120"/>
      <c r="P145" s="120"/>
      <c r="Q145" s="120"/>
      <c r="R145" s="120"/>
      <c r="S145" s="120"/>
      <c r="T145" s="120"/>
      <c r="U145" s="120"/>
      <c r="V145" s="120"/>
      <c r="W145" s="120"/>
      <c r="X145" s="120"/>
      <c r="Y145" s="120"/>
      <c r="Z145" s="120"/>
      <c r="AA145" s="120"/>
      <c r="AB145" s="120"/>
      <c r="AC145" s="120"/>
      <c r="AD145" s="120"/>
      <c r="AE145" s="120"/>
      <c r="AF145" s="120"/>
      <c r="AG145" s="177"/>
    </row>
    <row r="146">
      <c r="A146" s="193" t="s">
        <v>223</v>
      </c>
      <c r="B146" s="191">
        <f t="shared" ref="B146:AF146" si="62">B39-(B312+B378+B455)</f>
        <v>0</v>
      </c>
      <c r="C146" s="191">
        <f t="shared" si="62"/>
        <v>1</v>
      </c>
      <c r="D146" s="191">
        <f t="shared" si="62"/>
        <v>2</v>
      </c>
      <c r="E146" s="191">
        <f t="shared" si="62"/>
        <v>-1</v>
      </c>
      <c r="F146" s="191">
        <f t="shared" si="62"/>
        <v>-1</v>
      </c>
      <c r="G146" s="191">
        <f t="shared" si="62"/>
        <v>3</v>
      </c>
      <c r="H146" s="191">
        <f t="shared" si="62"/>
        <v>3</v>
      </c>
      <c r="I146" s="191">
        <f t="shared" si="62"/>
        <v>1</v>
      </c>
      <c r="J146" s="191">
        <f t="shared" si="62"/>
        <v>2</v>
      </c>
      <c r="K146" s="191">
        <f t="shared" si="62"/>
        <v>1</v>
      </c>
      <c r="L146" s="191">
        <f t="shared" si="62"/>
        <v>-1</v>
      </c>
      <c r="M146" s="191">
        <f t="shared" si="62"/>
        <v>4</v>
      </c>
      <c r="N146" s="191">
        <f t="shared" si="62"/>
        <v>1</v>
      </c>
      <c r="O146" s="191">
        <f t="shared" si="62"/>
        <v>0</v>
      </c>
      <c r="P146" s="191">
        <f t="shared" si="62"/>
        <v>0</v>
      </c>
      <c r="Q146" s="191">
        <f t="shared" si="62"/>
        <v>0</v>
      </c>
      <c r="R146" s="191">
        <f t="shared" si="62"/>
        <v>3</v>
      </c>
      <c r="S146" s="191">
        <f t="shared" si="62"/>
        <v>2</v>
      </c>
      <c r="T146" s="191">
        <f t="shared" si="62"/>
        <v>6</v>
      </c>
      <c r="U146" s="191">
        <f t="shared" si="62"/>
        <v>0</v>
      </c>
      <c r="V146" s="191">
        <f t="shared" si="62"/>
        <v>3</v>
      </c>
      <c r="W146" s="191">
        <f t="shared" si="62"/>
        <v>3</v>
      </c>
      <c r="X146" s="191">
        <f t="shared" si="62"/>
        <v>1</v>
      </c>
      <c r="Y146" s="191">
        <f t="shared" si="62"/>
        <v>1</v>
      </c>
      <c r="Z146" s="191">
        <f t="shared" si="62"/>
        <v>5</v>
      </c>
      <c r="AA146" s="191">
        <f t="shared" si="62"/>
        <v>6</v>
      </c>
      <c r="AB146" s="191">
        <f t="shared" si="62"/>
        <v>5</v>
      </c>
      <c r="AC146" s="191">
        <f t="shared" si="62"/>
        <v>2</v>
      </c>
      <c r="AD146" s="191">
        <f t="shared" si="62"/>
        <v>4</v>
      </c>
      <c r="AE146" s="191">
        <f t="shared" si="62"/>
        <v>2</v>
      </c>
      <c r="AF146" s="191">
        <f t="shared" si="62"/>
        <v>1</v>
      </c>
      <c r="AG146" s="177">
        <f t="shared" ref="AG146:AG157" si="64">SUM(B146:AF146)</f>
        <v>59</v>
      </c>
    </row>
    <row r="147">
      <c r="A147" s="193" t="s">
        <v>224</v>
      </c>
      <c r="B147" s="191">
        <f t="shared" ref="B147:AF147" si="63">B40-(B313+B379+B456)</f>
        <v>1</v>
      </c>
      <c r="C147" s="191">
        <f t="shared" si="63"/>
        <v>2</v>
      </c>
      <c r="D147" s="191">
        <f t="shared" si="63"/>
        <v>3</v>
      </c>
      <c r="E147" s="191">
        <f t="shared" si="63"/>
        <v>-1</v>
      </c>
      <c r="F147" s="191">
        <f t="shared" si="63"/>
        <v>-2</v>
      </c>
      <c r="G147" s="191">
        <f t="shared" si="63"/>
        <v>1</v>
      </c>
      <c r="H147" s="191">
        <f t="shared" si="63"/>
        <v>0</v>
      </c>
      <c r="I147" s="191">
        <f t="shared" si="63"/>
        <v>0</v>
      </c>
      <c r="J147" s="191">
        <f t="shared" si="63"/>
        <v>3</v>
      </c>
      <c r="K147" s="191">
        <f t="shared" si="63"/>
        <v>0</v>
      </c>
      <c r="L147" s="191">
        <f t="shared" si="63"/>
        <v>1</v>
      </c>
      <c r="M147" s="191">
        <f t="shared" si="63"/>
        <v>1</v>
      </c>
      <c r="N147" s="191">
        <f t="shared" si="63"/>
        <v>0</v>
      </c>
      <c r="O147" s="191">
        <f t="shared" si="63"/>
        <v>1</v>
      </c>
      <c r="P147" s="191">
        <f t="shared" si="63"/>
        <v>0</v>
      </c>
      <c r="Q147" s="191">
        <f t="shared" si="63"/>
        <v>-3</v>
      </c>
      <c r="R147" s="191">
        <f t="shared" si="63"/>
        <v>0</v>
      </c>
      <c r="S147" s="191">
        <f t="shared" si="63"/>
        <v>4</v>
      </c>
      <c r="T147" s="191">
        <f t="shared" si="63"/>
        <v>5</v>
      </c>
      <c r="U147" s="191">
        <f t="shared" si="63"/>
        <v>0</v>
      </c>
      <c r="V147" s="191">
        <f t="shared" si="63"/>
        <v>0</v>
      </c>
      <c r="W147" s="191">
        <f t="shared" si="63"/>
        <v>0</v>
      </c>
      <c r="X147" s="191">
        <f t="shared" si="63"/>
        <v>5</v>
      </c>
      <c r="Y147" s="191">
        <f t="shared" si="63"/>
        <v>3</v>
      </c>
      <c r="Z147" s="191">
        <f t="shared" si="63"/>
        <v>6</v>
      </c>
      <c r="AA147" s="191">
        <f t="shared" si="63"/>
        <v>9</v>
      </c>
      <c r="AB147" s="191">
        <f t="shared" si="63"/>
        <v>3</v>
      </c>
      <c r="AC147" s="191">
        <f t="shared" si="63"/>
        <v>-1</v>
      </c>
      <c r="AD147" s="191">
        <f t="shared" si="63"/>
        <v>0</v>
      </c>
      <c r="AE147" s="191">
        <f t="shared" si="63"/>
        <v>1</v>
      </c>
      <c r="AF147" s="191">
        <f t="shared" si="63"/>
        <v>2</v>
      </c>
      <c r="AG147" s="177">
        <f t="shared" si="64"/>
        <v>44</v>
      </c>
    </row>
    <row r="148">
      <c r="A148" s="193" t="s">
        <v>989</v>
      </c>
      <c r="B148" s="191">
        <f t="shared" ref="B148:AF148" si="65">B41-(B314+B380+B457)</f>
        <v>1</v>
      </c>
      <c r="C148" s="191">
        <f t="shared" si="65"/>
        <v>1</v>
      </c>
      <c r="D148" s="191">
        <f t="shared" si="65"/>
        <v>3</v>
      </c>
      <c r="E148" s="191">
        <f t="shared" si="65"/>
        <v>1</v>
      </c>
      <c r="F148" s="191">
        <f t="shared" si="65"/>
        <v>0</v>
      </c>
      <c r="G148" s="191">
        <f t="shared" si="65"/>
        <v>2</v>
      </c>
      <c r="H148" s="191">
        <f t="shared" si="65"/>
        <v>0</v>
      </c>
      <c r="I148" s="191">
        <f t="shared" si="65"/>
        <v>0</v>
      </c>
      <c r="J148" s="191">
        <f t="shared" si="65"/>
        <v>1</v>
      </c>
      <c r="K148" s="191">
        <f t="shared" si="65"/>
        <v>0</v>
      </c>
      <c r="L148" s="191">
        <f t="shared" si="65"/>
        <v>1</v>
      </c>
      <c r="M148" s="191">
        <f t="shared" si="65"/>
        <v>0</v>
      </c>
      <c r="N148" s="191">
        <f t="shared" si="65"/>
        <v>1</v>
      </c>
      <c r="O148" s="191">
        <f t="shared" si="65"/>
        <v>0</v>
      </c>
      <c r="P148" s="191">
        <f t="shared" si="65"/>
        <v>1</v>
      </c>
      <c r="Q148" s="191">
        <f t="shared" si="65"/>
        <v>0</v>
      </c>
      <c r="R148" s="191">
        <f t="shared" si="65"/>
        <v>1</v>
      </c>
      <c r="S148" s="191">
        <f t="shared" si="65"/>
        <v>3</v>
      </c>
      <c r="T148" s="191">
        <f t="shared" si="65"/>
        <v>6</v>
      </c>
      <c r="U148" s="191">
        <f t="shared" si="65"/>
        <v>0</v>
      </c>
      <c r="V148" s="191">
        <f t="shared" si="65"/>
        <v>1</v>
      </c>
      <c r="W148" s="191">
        <f t="shared" si="65"/>
        <v>2</v>
      </c>
      <c r="X148" s="191">
        <f t="shared" si="65"/>
        <v>2</v>
      </c>
      <c r="Y148" s="191">
        <f t="shared" si="65"/>
        <v>2</v>
      </c>
      <c r="Z148" s="191">
        <f t="shared" si="65"/>
        <v>5</v>
      </c>
      <c r="AA148" s="191">
        <f t="shared" si="65"/>
        <v>8</v>
      </c>
      <c r="AB148" s="191">
        <f t="shared" si="65"/>
        <v>4</v>
      </c>
      <c r="AC148" s="191">
        <f t="shared" si="65"/>
        <v>0</v>
      </c>
      <c r="AD148" s="191">
        <f t="shared" si="65"/>
        <v>2</v>
      </c>
      <c r="AE148" s="191">
        <f t="shared" si="65"/>
        <v>2</v>
      </c>
      <c r="AF148" s="191">
        <f t="shared" si="65"/>
        <v>1</v>
      </c>
      <c r="AG148" s="177">
        <f t="shared" si="64"/>
        <v>51</v>
      </c>
    </row>
    <row r="149">
      <c r="A149" s="193" t="s">
        <v>990</v>
      </c>
      <c r="B149" s="191">
        <f t="shared" ref="B149:AF149" si="66">B42-(B315+B381+B458)</f>
        <v>0</v>
      </c>
      <c r="C149" s="191">
        <f t="shared" si="66"/>
        <v>0</v>
      </c>
      <c r="D149" s="191">
        <f t="shared" si="66"/>
        <v>0</v>
      </c>
      <c r="E149" s="191">
        <f t="shared" si="66"/>
        <v>0</v>
      </c>
      <c r="F149" s="191">
        <f t="shared" si="66"/>
        <v>0</v>
      </c>
      <c r="G149" s="191">
        <f t="shared" si="66"/>
        <v>0</v>
      </c>
      <c r="H149" s="191">
        <f t="shared" si="66"/>
        <v>0</v>
      </c>
      <c r="I149" s="191">
        <f t="shared" si="66"/>
        <v>0</v>
      </c>
      <c r="J149" s="191">
        <f t="shared" si="66"/>
        <v>0</v>
      </c>
      <c r="K149" s="191">
        <f t="shared" si="66"/>
        <v>0</v>
      </c>
      <c r="L149" s="191">
        <f t="shared" si="66"/>
        <v>0</v>
      </c>
      <c r="M149" s="191">
        <f t="shared" si="66"/>
        <v>0</v>
      </c>
      <c r="N149" s="191">
        <f t="shared" si="66"/>
        <v>0</v>
      </c>
      <c r="O149" s="191">
        <f t="shared" si="66"/>
        <v>0</v>
      </c>
      <c r="P149" s="191">
        <f t="shared" si="66"/>
        <v>0</v>
      </c>
      <c r="Q149" s="191">
        <f t="shared" si="66"/>
        <v>0</v>
      </c>
      <c r="R149" s="191">
        <f t="shared" si="66"/>
        <v>0</v>
      </c>
      <c r="S149" s="191">
        <f t="shared" si="66"/>
        <v>1</v>
      </c>
      <c r="T149" s="191">
        <f t="shared" si="66"/>
        <v>1</v>
      </c>
      <c r="U149" s="191">
        <f t="shared" si="66"/>
        <v>0</v>
      </c>
      <c r="V149" s="191">
        <f t="shared" si="66"/>
        <v>0</v>
      </c>
      <c r="W149" s="191">
        <f t="shared" si="66"/>
        <v>0</v>
      </c>
      <c r="X149" s="191">
        <f t="shared" si="66"/>
        <v>0</v>
      </c>
      <c r="Y149" s="191">
        <f t="shared" si="66"/>
        <v>0</v>
      </c>
      <c r="Z149" s="191">
        <f t="shared" si="66"/>
        <v>0</v>
      </c>
      <c r="AA149" s="191">
        <f t="shared" si="66"/>
        <v>0</v>
      </c>
      <c r="AB149" s="191">
        <f t="shared" si="66"/>
        <v>0</v>
      </c>
      <c r="AC149" s="191">
        <f t="shared" si="66"/>
        <v>0</v>
      </c>
      <c r="AD149" s="191">
        <f t="shared" si="66"/>
        <v>0</v>
      </c>
      <c r="AE149" s="191">
        <f t="shared" si="66"/>
        <v>0</v>
      </c>
      <c r="AF149" s="191">
        <f t="shared" si="66"/>
        <v>1</v>
      </c>
      <c r="AG149" s="177">
        <f t="shared" si="64"/>
        <v>3</v>
      </c>
    </row>
    <row r="150">
      <c r="A150" s="193" t="s">
        <v>991</v>
      </c>
      <c r="B150" s="191">
        <f t="shared" ref="B150:AF150" si="67">B43-(B316+B382+B459)</f>
        <v>0</v>
      </c>
      <c r="C150" s="191">
        <f t="shared" si="67"/>
        <v>0</v>
      </c>
      <c r="D150" s="191">
        <f t="shared" si="67"/>
        <v>2</v>
      </c>
      <c r="E150" s="191">
        <f t="shared" si="67"/>
        <v>2</v>
      </c>
      <c r="F150" s="191">
        <f t="shared" si="67"/>
        <v>0</v>
      </c>
      <c r="G150" s="191">
        <f t="shared" si="67"/>
        <v>0</v>
      </c>
      <c r="H150" s="191">
        <f t="shared" si="67"/>
        <v>1</v>
      </c>
      <c r="I150" s="191">
        <f t="shared" si="67"/>
        <v>1</v>
      </c>
      <c r="J150" s="191">
        <f t="shared" si="67"/>
        <v>2</v>
      </c>
      <c r="K150" s="191">
        <f t="shared" si="67"/>
        <v>0</v>
      </c>
      <c r="L150" s="191">
        <f t="shared" si="67"/>
        <v>0</v>
      </c>
      <c r="M150" s="191">
        <f t="shared" si="67"/>
        <v>0</v>
      </c>
      <c r="N150" s="191">
        <f t="shared" si="67"/>
        <v>1</v>
      </c>
      <c r="O150" s="191">
        <f t="shared" si="67"/>
        <v>0</v>
      </c>
      <c r="P150" s="191">
        <f t="shared" si="67"/>
        <v>1</v>
      </c>
      <c r="Q150" s="191">
        <f t="shared" si="67"/>
        <v>-1</v>
      </c>
      <c r="R150" s="191">
        <f t="shared" si="67"/>
        <v>0</v>
      </c>
      <c r="S150" s="191">
        <f t="shared" si="67"/>
        <v>0</v>
      </c>
      <c r="T150" s="191">
        <f t="shared" si="67"/>
        <v>2</v>
      </c>
      <c r="U150" s="191">
        <f t="shared" si="67"/>
        <v>0</v>
      </c>
      <c r="V150" s="191">
        <f t="shared" si="67"/>
        <v>1</v>
      </c>
      <c r="W150" s="191">
        <f t="shared" si="67"/>
        <v>1</v>
      </c>
      <c r="X150" s="191">
        <f t="shared" si="67"/>
        <v>1</v>
      </c>
      <c r="Y150" s="191">
        <f t="shared" si="67"/>
        <v>0</v>
      </c>
      <c r="Z150" s="191">
        <f t="shared" si="67"/>
        <v>1</v>
      </c>
      <c r="AA150" s="191">
        <f t="shared" si="67"/>
        <v>3</v>
      </c>
      <c r="AB150" s="191">
        <f t="shared" si="67"/>
        <v>2</v>
      </c>
      <c r="AC150" s="191">
        <f t="shared" si="67"/>
        <v>2</v>
      </c>
      <c r="AD150" s="191">
        <f t="shared" si="67"/>
        <v>5</v>
      </c>
      <c r="AE150" s="191">
        <f t="shared" si="67"/>
        <v>2</v>
      </c>
      <c r="AF150" s="191">
        <f t="shared" si="67"/>
        <v>2</v>
      </c>
      <c r="AG150" s="177">
        <f t="shared" si="64"/>
        <v>31</v>
      </c>
    </row>
    <row r="151">
      <c r="A151" s="193" t="s">
        <v>992</v>
      </c>
      <c r="B151" s="191">
        <f t="shared" ref="B151:AF151" si="68">B44-(B317+B383+B460)</f>
        <v>0</v>
      </c>
      <c r="C151" s="191">
        <f t="shared" si="68"/>
        <v>0</v>
      </c>
      <c r="D151" s="191">
        <f t="shared" si="68"/>
        <v>0</v>
      </c>
      <c r="E151" s="191">
        <f t="shared" si="68"/>
        <v>0</v>
      </c>
      <c r="F151" s="191">
        <f t="shared" si="68"/>
        <v>0</v>
      </c>
      <c r="G151" s="191">
        <f t="shared" si="68"/>
        <v>0</v>
      </c>
      <c r="H151" s="191">
        <f t="shared" si="68"/>
        <v>0</v>
      </c>
      <c r="I151" s="191">
        <f t="shared" si="68"/>
        <v>0</v>
      </c>
      <c r="J151" s="191">
        <f t="shared" si="68"/>
        <v>0</v>
      </c>
      <c r="K151" s="191">
        <f t="shared" si="68"/>
        <v>0</v>
      </c>
      <c r="L151" s="191">
        <f t="shared" si="68"/>
        <v>0</v>
      </c>
      <c r="M151" s="191">
        <f t="shared" si="68"/>
        <v>0</v>
      </c>
      <c r="N151" s="191">
        <f t="shared" si="68"/>
        <v>0</v>
      </c>
      <c r="O151" s="191">
        <f t="shared" si="68"/>
        <v>0</v>
      </c>
      <c r="P151" s="191">
        <f t="shared" si="68"/>
        <v>1</v>
      </c>
      <c r="Q151" s="191">
        <f t="shared" si="68"/>
        <v>1</v>
      </c>
      <c r="R151" s="191">
        <f t="shared" si="68"/>
        <v>0</v>
      </c>
      <c r="S151" s="191">
        <f t="shared" si="68"/>
        <v>0</v>
      </c>
      <c r="T151" s="191">
        <f t="shared" si="68"/>
        <v>0</v>
      </c>
      <c r="U151" s="191">
        <f t="shared" si="68"/>
        <v>0</v>
      </c>
      <c r="V151" s="191">
        <f t="shared" si="68"/>
        <v>0</v>
      </c>
      <c r="W151" s="191">
        <f t="shared" si="68"/>
        <v>0</v>
      </c>
      <c r="X151" s="191">
        <f t="shared" si="68"/>
        <v>0</v>
      </c>
      <c r="Y151" s="191">
        <f t="shared" si="68"/>
        <v>0</v>
      </c>
      <c r="Z151" s="191">
        <f t="shared" si="68"/>
        <v>0</v>
      </c>
      <c r="AA151" s="191">
        <f t="shared" si="68"/>
        <v>0</v>
      </c>
      <c r="AB151" s="191">
        <f t="shared" si="68"/>
        <v>0</v>
      </c>
      <c r="AC151" s="191">
        <f t="shared" si="68"/>
        <v>0</v>
      </c>
      <c r="AD151" s="191">
        <f t="shared" si="68"/>
        <v>0</v>
      </c>
      <c r="AE151" s="191">
        <f t="shared" si="68"/>
        <v>1</v>
      </c>
      <c r="AF151" s="191">
        <f t="shared" si="68"/>
        <v>0</v>
      </c>
      <c r="AG151" s="177">
        <f t="shared" si="64"/>
        <v>3</v>
      </c>
    </row>
    <row r="152">
      <c r="A152" s="193" t="s">
        <v>993</v>
      </c>
      <c r="B152" s="191">
        <f t="shared" ref="B152:AF152" si="69">B45-(B318+B384+B461)</f>
        <v>0</v>
      </c>
      <c r="C152" s="191">
        <f t="shared" si="69"/>
        <v>0</v>
      </c>
      <c r="D152" s="191">
        <f t="shared" si="69"/>
        <v>0</v>
      </c>
      <c r="E152" s="191">
        <f t="shared" si="69"/>
        <v>0</v>
      </c>
      <c r="F152" s="191">
        <f t="shared" si="69"/>
        <v>0</v>
      </c>
      <c r="G152" s="191">
        <f t="shared" si="69"/>
        <v>0</v>
      </c>
      <c r="H152" s="191">
        <f t="shared" si="69"/>
        <v>0</v>
      </c>
      <c r="I152" s="191">
        <f t="shared" si="69"/>
        <v>0</v>
      </c>
      <c r="J152" s="191">
        <f t="shared" si="69"/>
        <v>0</v>
      </c>
      <c r="K152" s="191">
        <f t="shared" si="69"/>
        <v>0</v>
      </c>
      <c r="L152" s="191">
        <f t="shared" si="69"/>
        <v>0</v>
      </c>
      <c r="M152" s="191">
        <f t="shared" si="69"/>
        <v>0</v>
      </c>
      <c r="N152" s="191">
        <f t="shared" si="69"/>
        <v>0</v>
      </c>
      <c r="O152" s="191">
        <f t="shared" si="69"/>
        <v>0</v>
      </c>
      <c r="P152" s="191">
        <f t="shared" si="69"/>
        <v>0</v>
      </c>
      <c r="Q152" s="191">
        <f t="shared" si="69"/>
        <v>0</v>
      </c>
      <c r="R152" s="191">
        <f t="shared" si="69"/>
        <v>0</v>
      </c>
      <c r="S152" s="191">
        <f t="shared" si="69"/>
        <v>0</v>
      </c>
      <c r="T152" s="191">
        <f t="shared" si="69"/>
        <v>0</v>
      </c>
      <c r="U152" s="191">
        <f t="shared" si="69"/>
        <v>0</v>
      </c>
      <c r="V152" s="191">
        <f t="shared" si="69"/>
        <v>0</v>
      </c>
      <c r="W152" s="191">
        <f t="shared" si="69"/>
        <v>0</v>
      </c>
      <c r="X152" s="191">
        <f t="shared" si="69"/>
        <v>0</v>
      </c>
      <c r="Y152" s="191">
        <f t="shared" si="69"/>
        <v>-1</v>
      </c>
      <c r="Z152" s="191">
        <f t="shared" si="69"/>
        <v>0</v>
      </c>
      <c r="AA152" s="191">
        <f t="shared" si="69"/>
        <v>0</v>
      </c>
      <c r="AB152" s="191">
        <f t="shared" si="69"/>
        <v>2</v>
      </c>
      <c r="AC152" s="191">
        <f t="shared" si="69"/>
        <v>0</v>
      </c>
      <c r="AD152" s="191">
        <f t="shared" si="69"/>
        <v>0</v>
      </c>
      <c r="AE152" s="191">
        <f t="shared" si="69"/>
        <v>0</v>
      </c>
      <c r="AF152" s="191">
        <f t="shared" si="69"/>
        <v>0</v>
      </c>
      <c r="AG152" s="177">
        <f t="shared" si="64"/>
        <v>1</v>
      </c>
    </row>
    <row r="153">
      <c r="A153" s="193" t="s">
        <v>994</v>
      </c>
      <c r="B153" s="191">
        <f t="shared" ref="B153:AF153" si="70">B46-(B319+B385+B462)</f>
        <v>0</v>
      </c>
      <c r="C153" s="191">
        <f t="shared" si="70"/>
        <v>0</v>
      </c>
      <c r="D153" s="191">
        <f t="shared" si="70"/>
        <v>0</v>
      </c>
      <c r="E153" s="191">
        <f t="shared" si="70"/>
        <v>0</v>
      </c>
      <c r="F153" s="191">
        <f t="shared" si="70"/>
        <v>0</v>
      </c>
      <c r="G153" s="191">
        <f t="shared" si="70"/>
        <v>0</v>
      </c>
      <c r="H153" s="191">
        <f t="shared" si="70"/>
        <v>0</v>
      </c>
      <c r="I153" s="191">
        <f t="shared" si="70"/>
        <v>0</v>
      </c>
      <c r="J153" s="191">
        <f t="shared" si="70"/>
        <v>0</v>
      </c>
      <c r="K153" s="191">
        <f t="shared" si="70"/>
        <v>0</v>
      </c>
      <c r="L153" s="191">
        <f t="shared" si="70"/>
        <v>0</v>
      </c>
      <c r="M153" s="191">
        <f t="shared" si="70"/>
        <v>0</v>
      </c>
      <c r="N153" s="191">
        <f t="shared" si="70"/>
        <v>0</v>
      </c>
      <c r="O153" s="191">
        <f t="shared" si="70"/>
        <v>0</v>
      </c>
      <c r="P153" s="191">
        <f t="shared" si="70"/>
        <v>0</v>
      </c>
      <c r="Q153" s="191">
        <f t="shared" si="70"/>
        <v>0</v>
      </c>
      <c r="R153" s="191">
        <f t="shared" si="70"/>
        <v>0</v>
      </c>
      <c r="S153" s="191">
        <f t="shared" si="70"/>
        <v>5</v>
      </c>
      <c r="T153" s="191">
        <f t="shared" si="70"/>
        <v>6</v>
      </c>
      <c r="U153" s="191">
        <f t="shared" si="70"/>
        <v>1</v>
      </c>
      <c r="V153" s="191">
        <f t="shared" si="70"/>
        <v>2</v>
      </c>
      <c r="W153" s="191">
        <f t="shared" si="70"/>
        <v>1</v>
      </c>
      <c r="X153" s="191">
        <f t="shared" si="70"/>
        <v>2</v>
      </c>
      <c r="Y153" s="191">
        <f t="shared" si="70"/>
        <v>0</v>
      </c>
      <c r="Z153" s="191">
        <f t="shared" si="70"/>
        <v>0</v>
      </c>
      <c r="AA153" s="191">
        <f t="shared" si="70"/>
        <v>5</v>
      </c>
      <c r="AB153" s="191">
        <f t="shared" si="70"/>
        <v>1</v>
      </c>
      <c r="AC153" s="191">
        <f t="shared" si="70"/>
        <v>0</v>
      </c>
      <c r="AD153" s="191">
        <f t="shared" si="70"/>
        <v>0</v>
      </c>
      <c r="AE153" s="191">
        <f t="shared" si="70"/>
        <v>4</v>
      </c>
      <c r="AF153" s="191">
        <f t="shared" si="70"/>
        <v>3</v>
      </c>
      <c r="AG153" s="177">
        <f t="shared" si="64"/>
        <v>30</v>
      </c>
    </row>
    <row r="154">
      <c r="A154" s="183" t="s">
        <v>995</v>
      </c>
      <c r="B154" s="191">
        <f t="shared" ref="B154:AF154" si="71">B47-(B320+B386+B463)</f>
        <v>0</v>
      </c>
      <c r="C154" s="191">
        <f t="shared" si="71"/>
        <v>0</v>
      </c>
      <c r="D154" s="191">
        <f t="shared" si="71"/>
        <v>0</v>
      </c>
      <c r="E154" s="191">
        <f t="shared" si="71"/>
        <v>0</v>
      </c>
      <c r="F154" s="191">
        <f t="shared" si="71"/>
        <v>0</v>
      </c>
      <c r="G154" s="191">
        <f t="shared" si="71"/>
        <v>0</v>
      </c>
      <c r="H154" s="191">
        <f t="shared" si="71"/>
        <v>0</v>
      </c>
      <c r="I154" s="191">
        <f t="shared" si="71"/>
        <v>0</v>
      </c>
      <c r="J154" s="191">
        <f t="shared" si="71"/>
        <v>0</v>
      </c>
      <c r="K154" s="191">
        <f t="shared" si="71"/>
        <v>0</v>
      </c>
      <c r="L154" s="191">
        <f t="shared" si="71"/>
        <v>0</v>
      </c>
      <c r="M154" s="191">
        <f t="shared" si="71"/>
        <v>0</v>
      </c>
      <c r="N154" s="191">
        <f t="shared" si="71"/>
        <v>0</v>
      </c>
      <c r="O154" s="191">
        <f t="shared" si="71"/>
        <v>0</v>
      </c>
      <c r="P154" s="191">
        <f t="shared" si="71"/>
        <v>0</v>
      </c>
      <c r="Q154" s="191">
        <f t="shared" si="71"/>
        <v>0</v>
      </c>
      <c r="R154" s="191">
        <f t="shared" si="71"/>
        <v>0</v>
      </c>
      <c r="S154" s="191">
        <f t="shared" si="71"/>
        <v>0</v>
      </c>
      <c r="T154" s="191">
        <f t="shared" si="71"/>
        <v>0</v>
      </c>
      <c r="U154" s="191">
        <f t="shared" si="71"/>
        <v>0</v>
      </c>
      <c r="V154" s="191">
        <f t="shared" si="71"/>
        <v>0</v>
      </c>
      <c r="W154" s="191">
        <f t="shared" si="71"/>
        <v>0</v>
      </c>
      <c r="X154" s="191">
        <f t="shared" si="71"/>
        <v>0</v>
      </c>
      <c r="Y154" s="191">
        <f t="shared" si="71"/>
        <v>0</v>
      </c>
      <c r="Z154" s="191">
        <f t="shared" si="71"/>
        <v>0</v>
      </c>
      <c r="AA154" s="191">
        <f t="shared" si="71"/>
        <v>0</v>
      </c>
      <c r="AB154" s="191">
        <f t="shared" si="71"/>
        <v>0</v>
      </c>
      <c r="AC154" s="191">
        <f t="shared" si="71"/>
        <v>0</v>
      </c>
      <c r="AD154" s="191">
        <f t="shared" si="71"/>
        <v>0</v>
      </c>
      <c r="AE154" s="191">
        <f t="shared" si="71"/>
        <v>0</v>
      </c>
      <c r="AF154" s="191">
        <f t="shared" si="71"/>
        <v>0</v>
      </c>
      <c r="AG154" s="177">
        <f t="shared" si="64"/>
        <v>0</v>
      </c>
    </row>
    <row r="155">
      <c r="A155" s="183" t="s">
        <v>996</v>
      </c>
      <c r="B155" s="191">
        <f t="shared" ref="B155:AF155" si="72">B48-(B321+B387+B464)</f>
        <v>0</v>
      </c>
      <c r="C155" s="191">
        <f t="shared" si="72"/>
        <v>0</v>
      </c>
      <c r="D155" s="191">
        <f t="shared" si="72"/>
        <v>0</v>
      </c>
      <c r="E155" s="191">
        <f t="shared" si="72"/>
        <v>0</v>
      </c>
      <c r="F155" s="191">
        <f t="shared" si="72"/>
        <v>0</v>
      </c>
      <c r="G155" s="191">
        <f t="shared" si="72"/>
        <v>0</v>
      </c>
      <c r="H155" s="191">
        <f t="shared" si="72"/>
        <v>0</v>
      </c>
      <c r="I155" s="191">
        <f t="shared" si="72"/>
        <v>0</v>
      </c>
      <c r="J155" s="191">
        <f t="shared" si="72"/>
        <v>0</v>
      </c>
      <c r="K155" s="191">
        <f t="shared" si="72"/>
        <v>0</v>
      </c>
      <c r="L155" s="191">
        <f t="shared" si="72"/>
        <v>0</v>
      </c>
      <c r="M155" s="191">
        <f t="shared" si="72"/>
        <v>0</v>
      </c>
      <c r="N155" s="191">
        <f t="shared" si="72"/>
        <v>0</v>
      </c>
      <c r="O155" s="191">
        <f t="shared" si="72"/>
        <v>0</v>
      </c>
      <c r="P155" s="191">
        <f t="shared" si="72"/>
        <v>0</v>
      </c>
      <c r="Q155" s="191">
        <f t="shared" si="72"/>
        <v>0</v>
      </c>
      <c r="R155" s="191">
        <f t="shared" si="72"/>
        <v>0</v>
      </c>
      <c r="S155" s="191">
        <f t="shared" si="72"/>
        <v>0</v>
      </c>
      <c r="T155" s="191">
        <f t="shared" si="72"/>
        <v>0</v>
      </c>
      <c r="U155" s="191">
        <f t="shared" si="72"/>
        <v>0</v>
      </c>
      <c r="V155" s="191">
        <f t="shared" si="72"/>
        <v>0</v>
      </c>
      <c r="W155" s="191">
        <f t="shared" si="72"/>
        <v>0</v>
      </c>
      <c r="X155" s="191">
        <f t="shared" si="72"/>
        <v>0</v>
      </c>
      <c r="Y155" s="191">
        <f t="shared" si="72"/>
        <v>0</v>
      </c>
      <c r="Z155" s="191">
        <f t="shared" si="72"/>
        <v>0</v>
      </c>
      <c r="AA155" s="191">
        <f t="shared" si="72"/>
        <v>0</v>
      </c>
      <c r="AB155" s="191">
        <f t="shared" si="72"/>
        <v>0</v>
      </c>
      <c r="AC155" s="191">
        <f t="shared" si="72"/>
        <v>0</v>
      </c>
      <c r="AD155" s="191">
        <f t="shared" si="72"/>
        <v>0</v>
      </c>
      <c r="AE155" s="191">
        <f t="shared" si="72"/>
        <v>0</v>
      </c>
      <c r="AF155" s="191">
        <f t="shared" si="72"/>
        <v>0</v>
      </c>
      <c r="AG155" s="177">
        <f t="shared" si="64"/>
        <v>0</v>
      </c>
    </row>
    <row r="156">
      <c r="A156" s="183" t="s">
        <v>233</v>
      </c>
      <c r="B156" s="191">
        <f t="shared" ref="B156:AF156" si="73">B49-(B323+B389+B465)</f>
        <v>0</v>
      </c>
      <c r="C156" s="191">
        <f t="shared" si="73"/>
        <v>0</v>
      </c>
      <c r="D156" s="191">
        <f t="shared" si="73"/>
        <v>0</v>
      </c>
      <c r="E156" s="191">
        <f t="shared" si="73"/>
        <v>0</v>
      </c>
      <c r="F156" s="191">
        <f t="shared" si="73"/>
        <v>0</v>
      </c>
      <c r="G156" s="191">
        <f t="shared" si="73"/>
        <v>0</v>
      </c>
      <c r="H156" s="191">
        <f t="shared" si="73"/>
        <v>0</v>
      </c>
      <c r="I156" s="191">
        <f t="shared" si="73"/>
        <v>0</v>
      </c>
      <c r="J156" s="191">
        <f t="shared" si="73"/>
        <v>0</v>
      </c>
      <c r="K156" s="191">
        <f t="shared" si="73"/>
        <v>0</v>
      </c>
      <c r="L156" s="191">
        <f t="shared" si="73"/>
        <v>0</v>
      </c>
      <c r="M156" s="191">
        <f t="shared" si="73"/>
        <v>0</v>
      </c>
      <c r="N156" s="191">
        <f t="shared" si="73"/>
        <v>0</v>
      </c>
      <c r="O156" s="191">
        <f t="shared" si="73"/>
        <v>0</v>
      </c>
      <c r="P156" s="191">
        <f t="shared" si="73"/>
        <v>0</v>
      </c>
      <c r="Q156" s="191">
        <f t="shared" si="73"/>
        <v>0</v>
      </c>
      <c r="R156" s="191">
        <f t="shared" si="73"/>
        <v>0</v>
      </c>
      <c r="S156" s="191">
        <f t="shared" si="73"/>
        <v>0</v>
      </c>
      <c r="T156" s="191">
        <f t="shared" si="73"/>
        <v>0</v>
      </c>
      <c r="U156" s="191">
        <f t="shared" si="73"/>
        <v>0</v>
      </c>
      <c r="V156" s="191">
        <f t="shared" si="73"/>
        <v>0</v>
      </c>
      <c r="W156" s="191">
        <f t="shared" si="73"/>
        <v>0</v>
      </c>
      <c r="X156" s="191">
        <f t="shared" si="73"/>
        <v>0</v>
      </c>
      <c r="Y156" s="191">
        <f t="shared" si="73"/>
        <v>0</v>
      </c>
      <c r="Z156" s="191">
        <f t="shared" si="73"/>
        <v>0</v>
      </c>
      <c r="AA156" s="191">
        <f t="shared" si="73"/>
        <v>0</v>
      </c>
      <c r="AB156" s="191">
        <f t="shared" si="73"/>
        <v>0</v>
      </c>
      <c r="AC156" s="191">
        <f t="shared" si="73"/>
        <v>0</v>
      </c>
      <c r="AD156" s="191">
        <f t="shared" si="73"/>
        <v>0</v>
      </c>
      <c r="AE156" s="191">
        <f t="shared" si="73"/>
        <v>0</v>
      </c>
      <c r="AF156" s="191">
        <f t="shared" si="73"/>
        <v>0</v>
      </c>
      <c r="AG156" s="177">
        <f t="shared" si="64"/>
        <v>0</v>
      </c>
    </row>
    <row r="157">
      <c r="A157" s="181" t="s">
        <v>234</v>
      </c>
      <c r="B157" s="182">
        <f t="shared" ref="B157:AF157" si="74">SUM(B146:B156)</f>
        <v>2</v>
      </c>
      <c r="C157" s="182">
        <f t="shared" si="74"/>
        <v>4</v>
      </c>
      <c r="D157" s="182">
        <f t="shared" si="74"/>
        <v>10</v>
      </c>
      <c r="E157" s="182">
        <f t="shared" si="74"/>
        <v>1</v>
      </c>
      <c r="F157" s="182">
        <f t="shared" si="74"/>
        <v>-3</v>
      </c>
      <c r="G157" s="182">
        <f t="shared" si="74"/>
        <v>6</v>
      </c>
      <c r="H157" s="182">
        <f t="shared" si="74"/>
        <v>4</v>
      </c>
      <c r="I157" s="182">
        <f t="shared" si="74"/>
        <v>2</v>
      </c>
      <c r="J157" s="182">
        <f t="shared" si="74"/>
        <v>8</v>
      </c>
      <c r="K157" s="182">
        <f t="shared" si="74"/>
        <v>1</v>
      </c>
      <c r="L157" s="182">
        <f t="shared" si="74"/>
        <v>1</v>
      </c>
      <c r="M157" s="182">
        <f t="shared" si="74"/>
        <v>5</v>
      </c>
      <c r="N157" s="182">
        <f t="shared" si="74"/>
        <v>3</v>
      </c>
      <c r="O157" s="182">
        <f t="shared" si="74"/>
        <v>1</v>
      </c>
      <c r="P157" s="182">
        <f t="shared" si="74"/>
        <v>3</v>
      </c>
      <c r="Q157" s="182">
        <f t="shared" si="74"/>
        <v>-3</v>
      </c>
      <c r="R157" s="182">
        <f t="shared" si="74"/>
        <v>4</v>
      </c>
      <c r="S157" s="182">
        <f t="shared" si="74"/>
        <v>15</v>
      </c>
      <c r="T157" s="182">
        <f t="shared" si="74"/>
        <v>26</v>
      </c>
      <c r="U157" s="182">
        <f t="shared" si="74"/>
        <v>1</v>
      </c>
      <c r="V157" s="182">
        <f t="shared" si="74"/>
        <v>7</v>
      </c>
      <c r="W157" s="182">
        <f t="shared" si="74"/>
        <v>7</v>
      </c>
      <c r="X157" s="182">
        <f t="shared" si="74"/>
        <v>11</v>
      </c>
      <c r="Y157" s="182">
        <f t="shared" si="74"/>
        <v>5</v>
      </c>
      <c r="Z157" s="182">
        <f t="shared" si="74"/>
        <v>17</v>
      </c>
      <c r="AA157" s="182">
        <f t="shared" si="74"/>
        <v>31</v>
      </c>
      <c r="AB157" s="182">
        <f t="shared" si="74"/>
        <v>17</v>
      </c>
      <c r="AC157" s="182">
        <f t="shared" si="74"/>
        <v>3</v>
      </c>
      <c r="AD157" s="182">
        <f t="shared" si="74"/>
        <v>11</v>
      </c>
      <c r="AE157" s="182">
        <f t="shared" si="74"/>
        <v>12</v>
      </c>
      <c r="AF157" s="182">
        <f t="shared" si="74"/>
        <v>10</v>
      </c>
      <c r="AG157" s="177">
        <f t="shared" si="64"/>
        <v>222</v>
      </c>
    </row>
    <row r="158">
      <c r="A158" s="187"/>
      <c r="AG158" s="177"/>
    </row>
    <row r="159">
      <c r="A159" s="198" t="s">
        <v>311</v>
      </c>
      <c r="B159" s="172"/>
      <c r="C159" s="172"/>
      <c r="D159" s="172"/>
      <c r="E159" s="172"/>
      <c r="F159" s="172"/>
      <c r="G159" s="172"/>
      <c r="H159" s="172"/>
      <c r="I159" s="172"/>
      <c r="J159" s="172"/>
      <c r="K159" s="172"/>
      <c r="L159" s="172"/>
      <c r="M159" s="172"/>
      <c r="N159" s="172"/>
      <c r="O159" s="172"/>
      <c r="P159" s="172"/>
      <c r="Q159" s="172"/>
      <c r="R159" s="172"/>
      <c r="S159" s="172"/>
      <c r="T159" s="172"/>
      <c r="U159" s="172"/>
      <c r="V159" s="172"/>
      <c r="W159" s="172"/>
      <c r="X159" s="172"/>
      <c r="Y159" s="172"/>
      <c r="Z159" s="172"/>
      <c r="AA159" s="172"/>
      <c r="AB159" s="172"/>
      <c r="AC159" s="172"/>
      <c r="AD159" s="172"/>
      <c r="AE159" s="172"/>
      <c r="AF159" s="172"/>
      <c r="AG159" s="177"/>
    </row>
    <row r="160" collapsed="1">
      <c r="A160" s="200" t="s">
        <v>312</v>
      </c>
      <c r="B160" s="201"/>
      <c r="C160" s="201"/>
      <c r="D160" s="201"/>
      <c r="E160" s="201"/>
      <c r="F160" s="201"/>
      <c r="G160" s="201"/>
      <c r="H160" s="201"/>
      <c r="I160" s="201"/>
      <c r="J160" s="201"/>
      <c r="K160" s="201"/>
      <c r="L160" s="201"/>
      <c r="M160" s="201"/>
      <c r="N160" s="201"/>
      <c r="O160" s="201"/>
      <c r="P160" s="201"/>
      <c r="Q160" s="201"/>
      <c r="R160" s="201"/>
      <c r="S160" s="201"/>
      <c r="T160" s="201"/>
      <c r="U160" s="201"/>
      <c r="V160" s="201"/>
      <c r="W160" s="201"/>
      <c r="X160" s="201"/>
      <c r="Y160" s="201"/>
      <c r="Z160" s="201"/>
      <c r="AA160" s="201"/>
      <c r="AB160" s="201"/>
      <c r="AC160" s="201"/>
      <c r="AD160" s="201"/>
      <c r="AE160" s="201"/>
      <c r="AF160" s="201"/>
      <c r="AG160" s="177"/>
    </row>
    <row r="161" hidden="1" outlineLevel="1">
      <c r="A161" s="200" t="s">
        <v>997</v>
      </c>
      <c r="B161" s="312"/>
      <c r="C161" s="312"/>
      <c r="D161" s="312"/>
      <c r="E161" s="312"/>
      <c r="F161" s="312"/>
      <c r="G161" s="312"/>
      <c r="H161" s="312"/>
      <c r="I161" s="312"/>
      <c r="J161" s="312"/>
      <c r="K161" s="312"/>
      <c r="L161" s="312"/>
      <c r="M161" s="312"/>
      <c r="N161" s="312"/>
      <c r="O161" s="312"/>
      <c r="P161" s="312"/>
      <c r="Q161" s="312"/>
      <c r="R161" s="312"/>
      <c r="S161" s="312"/>
      <c r="T161" s="312"/>
      <c r="U161" s="312"/>
      <c r="V161" s="312"/>
      <c r="W161" s="312"/>
      <c r="X161" s="312"/>
      <c r="Y161" s="312"/>
      <c r="Z161" s="312"/>
      <c r="AA161" s="312"/>
      <c r="AB161" s="312"/>
      <c r="AC161" s="312"/>
      <c r="AD161" s="312"/>
      <c r="AE161" s="312"/>
      <c r="AF161" s="312"/>
      <c r="AG161" s="177">
        <f t="shared" ref="AG161:AG170" si="75">SUM(B161:AF161)</f>
        <v>0</v>
      </c>
    </row>
    <row r="162" hidden="1" outlineLevel="1">
      <c r="A162" s="200" t="s">
        <v>998</v>
      </c>
      <c r="B162" s="312"/>
      <c r="C162" s="312"/>
      <c r="D162" s="312"/>
      <c r="E162" s="312"/>
      <c r="F162" s="312"/>
      <c r="G162" s="312"/>
      <c r="H162" s="312"/>
      <c r="I162" s="312"/>
      <c r="J162" s="312"/>
      <c r="K162" s="312"/>
      <c r="L162" s="312"/>
      <c r="M162" s="312"/>
      <c r="N162" s="312"/>
      <c r="O162" s="312"/>
      <c r="P162" s="312"/>
      <c r="Q162" s="312"/>
      <c r="R162" s="312"/>
      <c r="S162" s="312"/>
      <c r="T162" s="312"/>
      <c r="U162" s="312"/>
      <c r="V162" s="312"/>
      <c r="W162" s="312"/>
      <c r="X162" s="312"/>
      <c r="Y162" s="312"/>
      <c r="Z162" s="312"/>
      <c r="AA162" s="312"/>
      <c r="AB162" s="312"/>
      <c r="AC162" s="312"/>
      <c r="AD162" s="312"/>
      <c r="AE162" s="312"/>
      <c r="AF162" s="312"/>
      <c r="AG162" s="177">
        <f t="shared" si="75"/>
        <v>0</v>
      </c>
    </row>
    <row r="163" hidden="1" outlineLevel="1">
      <c r="A163" s="200" t="s">
        <v>999</v>
      </c>
      <c r="B163" s="312"/>
      <c r="C163" s="312"/>
      <c r="D163" s="312"/>
      <c r="E163" s="312"/>
      <c r="F163" s="312"/>
      <c r="G163" s="312"/>
      <c r="H163" s="312"/>
      <c r="I163" s="312"/>
      <c r="J163" s="312"/>
      <c r="K163" s="312"/>
      <c r="L163" s="312"/>
      <c r="M163" s="312"/>
      <c r="N163" s="312"/>
      <c r="O163" s="312"/>
      <c r="P163" s="312"/>
      <c r="Q163" s="312"/>
      <c r="R163" s="312"/>
      <c r="S163" s="312"/>
      <c r="T163" s="312"/>
      <c r="U163" s="312"/>
      <c r="V163" s="312"/>
      <c r="W163" s="312"/>
      <c r="X163" s="312"/>
      <c r="Y163" s="312"/>
      <c r="Z163" s="312"/>
      <c r="AA163" s="312"/>
      <c r="AB163" s="312"/>
      <c r="AC163" s="312"/>
      <c r="AD163" s="312"/>
      <c r="AE163" s="312"/>
      <c r="AF163" s="312"/>
      <c r="AG163" s="177">
        <f t="shared" si="75"/>
        <v>0</v>
      </c>
    </row>
    <row r="164" hidden="1" outlineLevel="1">
      <c r="A164" s="200" t="s">
        <v>1000</v>
      </c>
      <c r="B164" s="312"/>
      <c r="C164" s="312"/>
      <c r="D164" s="312"/>
      <c r="E164" s="312"/>
      <c r="F164" s="312"/>
      <c r="G164" s="312"/>
      <c r="H164" s="312"/>
      <c r="I164" s="312"/>
      <c r="J164" s="312"/>
      <c r="K164" s="312"/>
      <c r="L164" s="312"/>
      <c r="M164" s="312"/>
      <c r="N164" s="312"/>
      <c r="O164" s="312"/>
      <c r="P164" s="312"/>
      <c r="Q164" s="312"/>
      <c r="R164" s="312"/>
      <c r="S164" s="312"/>
      <c r="T164" s="312"/>
      <c r="U164" s="312"/>
      <c r="V164" s="312"/>
      <c r="W164" s="312"/>
      <c r="X164" s="312"/>
      <c r="Y164" s="312"/>
      <c r="Z164" s="312"/>
      <c r="AA164" s="312"/>
      <c r="AB164" s="312"/>
      <c r="AC164" s="312"/>
      <c r="AD164" s="312"/>
      <c r="AE164" s="312"/>
      <c r="AF164" s="312"/>
      <c r="AG164" s="177">
        <f t="shared" si="75"/>
        <v>0</v>
      </c>
    </row>
    <row r="165" hidden="1" outlineLevel="1">
      <c r="A165" s="200" t="s">
        <v>1001</v>
      </c>
      <c r="B165" s="312"/>
      <c r="C165" s="312"/>
      <c r="D165" s="312"/>
      <c r="E165" s="312"/>
      <c r="F165" s="312"/>
      <c r="G165" s="312"/>
      <c r="H165" s="312"/>
      <c r="I165" s="312"/>
      <c r="J165" s="312"/>
      <c r="K165" s="312"/>
      <c r="L165" s="312"/>
      <c r="M165" s="312"/>
      <c r="N165" s="312"/>
      <c r="O165" s="312"/>
      <c r="P165" s="312"/>
      <c r="Q165" s="312"/>
      <c r="R165" s="312"/>
      <c r="S165" s="312"/>
      <c r="T165" s="312"/>
      <c r="U165" s="312"/>
      <c r="V165" s="312"/>
      <c r="W165" s="312"/>
      <c r="X165" s="312"/>
      <c r="Y165" s="312"/>
      <c r="Z165" s="312"/>
      <c r="AA165" s="312"/>
      <c r="AB165" s="312"/>
      <c r="AC165" s="312"/>
      <c r="AD165" s="312"/>
      <c r="AE165" s="312"/>
      <c r="AF165" s="312"/>
      <c r="AG165" s="177">
        <f t="shared" si="75"/>
        <v>0</v>
      </c>
    </row>
    <row r="166" hidden="1" outlineLevel="1">
      <c r="A166" s="200" t="s">
        <v>1002</v>
      </c>
      <c r="B166" s="312"/>
      <c r="C166" s="312"/>
      <c r="D166" s="312"/>
      <c r="E166" s="312"/>
      <c r="F166" s="312"/>
      <c r="G166" s="312"/>
      <c r="H166" s="312"/>
      <c r="I166" s="312"/>
      <c r="J166" s="312"/>
      <c r="K166" s="312"/>
      <c r="L166" s="312"/>
      <c r="M166" s="312"/>
      <c r="N166" s="312"/>
      <c r="O166" s="312"/>
      <c r="P166" s="312"/>
      <c r="Q166" s="312"/>
      <c r="R166" s="312"/>
      <c r="S166" s="312"/>
      <c r="T166" s="312"/>
      <c r="U166" s="312"/>
      <c r="V166" s="312"/>
      <c r="W166" s="312"/>
      <c r="X166" s="312"/>
      <c r="Y166" s="312"/>
      <c r="Z166" s="312"/>
      <c r="AA166" s="312"/>
      <c r="AB166" s="312"/>
      <c r="AC166" s="312"/>
      <c r="AD166" s="312"/>
      <c r="AE166" s="312"/>
      <c r="AF166" s="312"/>
      <c r="AG166" s="177">
        <f t="shared" si="75"/>
        <v>0</v>
      </c>
    </row>
    <row r="167" hidden="1" outlineLevel="1">
      <c r="A167" s="200" t="s">
        <v>731</v>
      </c>
      <c r="B167" s="312"/>
      <c r="C167" s="312"/>
      <c r="D167" s="312"/>
      <c r="E167" s="312"/>
      <c r="F167" s="312"/>
      <c r="G167" s="312"/>
      <c r="H167" s="312"/>
      <c r="I167" s="312"/>
      <c r="J167" s="312"/>
      <c r="K167" s="312"/>
      <c r="L167" s="312"/>
      <c r="M167" s="312"/>
      <c r="N167" s="312"/>
      <c r="O167" s="312"/>
      <c r="P167" s="312"/>
      <c r="Q167" s="312"/>
      <c r="R167" s="312"/>
      <c r="S167" s="312"/>
      <c r="T167" s="312"/>
      <c r="U167" s="312"/>
      <c r="V167" s="312"/>
      <c r="W167" s="312"/>
      <c r="X167" s="312"/>
      <c r="Y167" s="312"/>
      <c r="Z167" s="312"/>
      <c r="AA167" s="312"/>
      <c r="AB167" s="312"/>
      <c r="AC167" s="312"/>
      <c r="AD167" s="312"/>
      <c r="AE167" s="312"/>
      <c r="AF167" s="312"/>
      <c r="AG167" s="177">
        <f t="shared" si="75"/>
        <v>0</v>
      </c>
    </row>
    <row r="168" hidden="1" outlineLevel="1">
      <c r="A168" s="200" t="s">
        <v>732</v>
      </c>
      <c r="B168" s="312"/>
      <c r="C168" s="312"/>
      <c r="D168" s="312"/>
      <c r="E168" s="312"/>
      <c r="F168" s="312"/>
      <c r="G168" s="312"/>
      <c r="H168" s="312"/>
      <c r="I168" s="312"/>
      <c r="J168" s="312"/>
      <c r="K168" s="312"/>
      <c r="L168" s="312"/>
      <c r="M168" s="312"/>
      <c r="N168" s="312"/>
      <c r="O168" s="312"/>
      <c r="P168" s="312"/>
      <c r="Q168" s="312"/>
      <c r="R168" s="312"/>
      <c r="S168" s="312"/>
      <c r="T168" s="312"/>
      <c r="U168" s="312"/>
      <c r="V168" s="312"/>
      <c r="W168" s="312"/>
      <c r="X168" s="312"/>
      <c r="Y168" s="312"/>
      <c r="Z168" s="312"/>
      <c r="AA168" s="312"/>
      <c r="AB168" s="312"/>
      <c r="AC168" s="312"/>
      <c r="AD168" s="312"/>
      <c r="AE168" s="312"/>
      <c r="AF168" s="312"/>
      <c r="AG168" s="177">
        <f t="shared" si="75"/>
        <v>0</v>
      </c>
    </row>
    <row r="169" hidden="1" outlineLevel="1">
      <c r="A169" s="200" t="s">
        <v>733</v>
      </c>
      <c r="B169" s="312"/>
      <c r="C169" s="312"/>
      <c r="D169" s="312"/>
      <c r="E169" s="312"/>
      <c r="F169" s="312"/>
      <c r="G169" s="312"/>
      <c r="H169" s="312"/>
      <c r="I169" s="312"/>
      <c r="J169" s="312"/>
      <c r="K169" s="312"/>
      <c r="L169" s="312"/>
      <c r="M169" s="312"/>
      <c r="N169" s="312"/>
      <c r="O169" s="312"/>
      <c r="P169" s="312"/>
      <c r="Q169" s="312"/>
      <c r="R169" s="312"/>
      <c r="S169" s="312"/>
      <c r="T169" s="312"/>
      <c r="U169" s="312"/>
      <c r="V169" s="312"/>
      <c r="W169" s="312"/>
      <c r="X169" s="312"/>
      <c r="Y169" s="312"/>
      <c r="Z169" s="312"/>
      <c r="AA169" s="312"/>
      <c r="AB169" s="312"/>
      <c r="AC169" s="312"/>
      <c r="AD169" s="312"/>
      <c r="AE169" s="312"/>
      <c r="AF169" s="312"/>
      <c r="AG169" s="177">
        <f t="shared" si="75"/>
        <v>0</v>
      </c>
    </row>
    <row r="170" hidden="1" outlineLevel="1">
      <c r="A170" s="200" t="s">
        <v>734</v>
      </c>
      <c r="B170" s="312"/>
      <c r="C170" s="312"/>
      <c r="D170" s="312"/>
      <c r="E170" s="312"/>
      <c r="F170" s="312"/>
      <c r="G170" s="312"/>
      <c r="H170" s="312"/>
      <c r="I170" s="312"/>
      <c r="J170" s="312"/>
      <c r="K170" s="312"/>
      <c r="L170" s="312"/>
      <c r="M170" s="312"/>
      <c r="N170" s="312"/>
      <c r="O170" s="312"/>
      <c r="P170" s="312"/>
      <c r="Q170" s="312"/>
      <c r="R170" s="312"/>
      <c r="S170" s="312"/>
      <c r="T170" s="312"/>
      <c r="U170" s="312"/>
      <c r="V170" s="312"/>
      <c r="W170" s="312"/>
      <c r="X170" s="312"/>
      <c r="Y170" s="312"/>
      <c r="Z170" s="312"/>
      <c r="AA170" s="312"/>
      <c r="AB170" s="312"/>
      <c r="AC170" s="312"/>
      <c r="AD170" s="312"/>
      <c r="AE170" s="312"/>
      <c r="AF170" s="312"/>
      <c r="AG170" s="177">
        <f t="shared" si="75"/>
        <v>0</v>
      </c>
    </row>
    <row r="171">
      <c r="A171" s="200" t="s">
        <v>323</v>
      </c>
      <c r="B171" s="201"/>
      <c r="C171" s="201"/>
      <c r="D171" s="201"/>
      <c r="E171" s="201"/>
      <c r="F171" s="201"/>
      <c r="G171" s="201"/>
      <c r="H171" s="201"/>
      <c r="I171" s="201"/>
      <c r="J171" s="201"/>
      <c r="K171" s="201"/>
      <c r="L171" s="201"/>
      <c r="M171" s="201"/>
      <c r="N171" s="201"/>
      <c r="O171" s="201"/>
      <c r="P171" s="201"/>
      <c r="Q171" s="201"/>
      <c r="R171" s="201"/>
      <c r="S171" s="201"/>
      <c r="T171" s="201"/>
      <c r="U171" s="201"/>
      <c r="V171" s="201"/>
      <c r="W171" s="201"/>
      <c r="X171" s="201"/>
      <c r="Y171" s="201"/>
      <c r="Z171" s="201"/>
      <c r="AA171" s="201"/>
      <c r="AB171" s="201"/>
      <c r="AC171" s="201"/>
      <c r="AD171" s="201"/>
      <c r="AE171" s="201"/>
      <c r="AF171" s="201"/>
      <c r="AG171" s="177"/>
    </row>
    <row r="172" outlineLevel="1">
      <c r="A172" s="200" t="s">
        <v>1003</v>
      </c>
      <c r="B172" s="204">
        <v>0.0</v>
      </c>
      <c r="C172" s="204">
        <v>0.0</v>
      </c>
      <c r="D172" s="204">
        <v>0.0</v>
      </c>
      <c r="E172" s="204">
        <v>0.0</v>
      </c>
      <c r="F172" s="204">
        <v>0.0</v>
      </c>
      <c r="G172" s="204">
        <v>0.0</v>
      </c>
      <c r="H172" s="204">
        <v>0.0</v>
      </c>
      <c r="I172" s="204">
        <v>0.0</v>
      </c>
      <c r="J172" s="204">
        <v>0.0</v>
      </c>
      <c r="K172" s="204">
        <v>0.0</v>
      </c>
      <c r="L172" s="204">
        <v>0.0</v>
      </c>
      <c r="M172" s="204">
        <v>0.0</v>
      </c>
      <c r="N172" s="204">
        <v>0.0</v>
      </c>
      <c r="O172" s="204">
        <v>0.0</v>
      </c>
      <c r="P172" s="204">
        <v>0.0</v>
      </c>
      <c r="Q172" s="204">
        <v>0.0</v>
      </c>
      <c r="R172" s="204">
        <v>0.0</v>
      </c>
      <c r="S172" s="204">
        <v>6.0</v>
      </c>
      <c r="T172" s="204">
        <v>3.0</v>
      </c>
      <c r="U172" s="204">
        <v>0.0</v>
      </c>
      <c r="V172" s="204">
        <v>0.0</v>
      </c>
      <c r="W172" s="204">
        <v>0.0</v>
      </c>
      <c r="X172" s="204">
        <v>0.0</v>
      </c>
      <c r="Y172" s="204">
        <v>0.0</v>
      </c>
      <c r="Z172" s="204">
        <v>0.0</v>
      </c>
      <c r="AA172" s="204">
        <v>0.0</v>
      </c>
      <c r="AB172" s="204">
        <v>0.0</v>
      </c>
      <c r="AC172" s="204">
        <v>1.0</v>
      </c>
      <c r="AD172" s="204">
        <v>4.0</v>
      </c>
      <c r="AE172" s="204">
        <v>1.0</v>
      </c>
      <c r="AF172" s="204">
        <v>2.0</v>
      </c>
      <c r="AG172" s="177">
        <f t="shared" ref="AG172:AG183" si="76">SUM(B172:AF172)</f>
        <v>17</v>
      </c>
    </row>
    <row r="173" outlineLevel="1">
      <c r="A173" s="200" t="s">
        <v>1004</v>
      </c>
      <c r="B173" s="204">
        <v>0.0</v>
      </c>
      <c r="C173" s="204">
        <v>0.0</v>
      </c>
      <c r="D173" s="204">
        <v>0.0</v>
      </c>
      <c r="E173" s="204">
        <v>0.0</v>
      </c>
      <c r="F173" s="204">
        <v>0.0</v>
      </c>
      <c r="G173" s="204">
        <v>0.0</v>
      </c>
      <c r="H173" s="204">
        <v>0.0</v>
      </c>
      <c r="I173" s="204">
        <v>0.0</v>
      </c>
      <c r="J173" s="204">
        <v>0.0</v>
      </c>
      <c r="K173" s="204">
        <v>0.0</v>
      </c>
      <c r="L173" s="204">
        <v>0.0</v>
      </c>
      <c r="M173" s="204">
        <v>0.0</v>
      </c>
      <c r="N173" s="204">
        <v>0.0</v>
      </c>
      <c r="O173" s="204">
        <v>0.0</v>
      </c>
      <c r="P173" s="204">
        <v>0.0</v>
      </c>
      <c r="Q173" s="204">
        <v>0.0</v>
      </c>
      <c r="R173" s="204">
        <v>0.0</v>
      </c>
      <c r="S173" s="204">
        <v>0.0</v>
      </c>
      <c r="T173" s="204">
        <v>0.0</v>
      </c>
      <c r="U173" s="204">
        <v>0.0</v>
      </c>
      <c r="V173" s="204">
        <v>0.0</v>
      </c>
      <c r="W173" s="204">
        <v>0.0</v>
      </c>
      <c r="X173" s="204">
        <v>0.0</v>
      </c>
      <c r="Y173" s="204">
        <v>0.0</v>
      </c>
      <c r="Z173" s="204">
        <v>0.0</v>
      </c>
      <c r="AA173" s="204">
        <v>0.0</v>
      </c>
      <c r="AB173" s="204">
        <v>0.0</v>
      </c>
      <c r="AC173" s="204">
        <v>0.0</v>
      </c>
      <c r="AD173" s="204">
        <v>0.0</v>
      </c>
      <c r="AE173" s="204">
        <v>0.0</v>
      </c>
      <c r="AF173" s="204">
        <v>0.0</v>
      </c>
      <c r="AG173" s="177">
        <f t="shared" si="76"/>
        <v>0</v>
      </c>
    </row>
    <row r="174" outlineLevel="1">
      <c r="A174" s="200" t="s">
        <v>1005</v>
      </c>
      <c r="B174" s="204">
        <v>0.0</v>
      </c>
      <c r="C174" s="204">
        <v>0.0</v>
      </c>
      <c r="D174" s="204">
        <v>0.0</v>
      </c>
      <c r="E174" s="204">
        <v>0.0</v>
      </c>
      <c r="F174" s="204">
        <v>0.0</v>
      </c>
      <c r="G174" s="204">
        <v>0.0</v>
      </c>
      <c r="H174" s="204">
        <v>0.0</v>
      </c>
      <c r="I174" s="204">
        <v>0.0</v>
      </c>
      <c r="J174" s="204">
        <v>0.0</v>
      </c>
      <c r="K174" s="204">
        <v>0.0</v>
      </c>
      <c r="L174" s="204">
        <v>0.0</v>
      </c>
      <c r="M174" s="204">
        <v>0.0</v>
      </c>
      <c r="N174" s="204">
        <v>0.0</v>
      </c>
      <c r="O174" s="204">
        <v>0.0</v>
      </c>
      <c r="P174" s="204">
        <v>0.0</v>
      </c>
      <c r="Q174" s="204">
        <v>0.0</v>
      </c>
      <c r="R174" s="204">
        <v>0.0</v>
      </c>
      <c r="S174" s="204">
        <v>3.0</v>
      </c>
      <c r="T174" s="204">
        <v>0.0</v>
      </c>
      <c r="U174" s="204">
        <v>0.0</v>
      </c>
      <c r="V174" s="204">
        <v>0.0</v>
      </c>
      <c r="W174" s="204">
        <v>0.0</v>
      </c>
      <c r="X174" s="204">
        <v>0.0</v>
      </c>
      <c r="Y174" s="204">
        <v>0.0</v>
      </c>
      <c r="Z174" s="204">
        <v>0.0</v>
      </c>
      <c r="AA174" s="204">
        <v>0.0</v>
      </c>
      <c r="AB174" s="204">
        <v>0.0</v>
      </c>
      <c r="AC174" s="204">
        <v>0.0</v>
      </c>
      <c r="AD174" s="204">
        <v>0.0</v>
      </c>
      <c r="AE174" s="204">
        <v>0.0</v>
      </c>
      <c r="AF174" s="204">
        <v>0.0</v>
      </c>
      <c r="AG174" s="177">
        <f t="shared" si="76"/>
        <v>3</v>
      </c>
    </row>
    <row r="175" outlineLevel="1">
      <c r="A175" s="200" t="s">
        <v>1006</v>
      </c>
      <c r="B175" s="204">
        <v>0.0</v>
      </c>
      <c r="C175" s="204">
        <v>0.0</v>
      </c>
      <c r="D175" s="204">
        <v>0.0</v>
      </c>
      <c r="E175" s="204">
        <v>0.0</v>
      </c>
      <c r="F175" s="204">
        <v>0.0</v>
      </c>
      <c r="G175" s="204">
        <v>0.0</v>
      </c>
      <c r="H175" s="204">
        <v>0.0</v>
      </c>
      <c r="I175" s="204">
        <v>0.0</v>
      </c>
      <c r="J175" s="204">
        <v>0.0</v>
      </c>
      <c r="K175" s="204">
        <v>0.0</v>
      </c>
      <c r="L175" s="204">
        <v>0.0</v>
      </c>
      <c r="M175" s="204">
        <v>0.0</v>
      </c>
      <c r="N175" s="204">
        <v>0.0</v>
      </c>
      <c r="O175" s="204">
        <v>0.0</v>
      </c>
      <c r="P175" s="204">
        <v>0.0</v>
      </c>
      <c r="Q175" s="204">
        <v>0.0</v>
      </c>
      <c r="R175" s="204">
        <v>0.0</v>
      </c>
      <c r="S175" s="204">
        <v>3.0</v>
      </c>
      <c r="T175" s="204">
        <v>0.0</v>
      </c>
      <c r="U175" s="204">
        <v>0.0</v>
      </c>
      <c r="V175" s="204">
        <v>0.0</v>
      </c>
      <c r="W175" s="204">
        <v>0.0</v>
      </c>
      <c r="X175" s="204">
        <v>0.0</v>
      </c>
      <c r="Y175" s="204">
        <v>0.0</v>
      </c>
      <c r="Z175" s="204">
        <v>0.0</v>
      </c>
      <c r="AA175" s="204">
        <v>0.0</v>
      </c>
      <c r="AB175" s="204">
        <v>0.0</v>
      </c>
      <c r="AC175" s="204">
        <v>0.0</v>
      </c>
      <c r="AD175" s="204">
        <v>0.0</v>
      </c>
      <c r="AE175" s="204">
        <v>0.0</v>
      </c>
      <c r="AF175" s="204">
        <v>0.0</v>
      </c>
      <c r="AG175" s="177">
        <f t="shared" si="76"/>
        <v>3</v>
      </c>
    </row>
    <row r="176" outlineLevel="1">
      <c r="A176" s="200" t="s">
        <v>1007</v>
      </c>
      <c r="B176" s="204">
        <v>0.0</v>
      </c>
      <c r="C176" s="204">
        <v>0.0</v>
      </c>
      <c r="D176" s="204">
        <v>0.0</v>
      </c>
      <c r="E176" s="204">
        <v>0.0</v>
      </c>
      <c r="F176" s="204">
        <v>0.0</v>
      </c>
      <c r="G176" s="204">
        <v>0.0</v>
      </c>
      <c r="H176" s="204">
        <v>0.0</v>
      </c>
      <c r="I176" s="204">
        <v>0.0</v>
      </c>
      <c r="J176" s="204">
        <v>0.0</v>
      </c>
      <c r="K176" s="204">
        <v>0.0</v>
      </c>
      <c r="L176" s="204">
        <v>0.0</v>
      </c>
      <c r="M176" s="204">
        <v>0.0</v>
      </c>
      <c r="N176" s="204">
        <v>0.0</v>
      </c>
      <c r="O176" s="204">
        <v>0.0</v>
      </c>
      <c r="P176" s="204">
        <v>0.0</v>
      </c>
      <c r="Q176" s="204">
        <v>0.0</v>
      </c>
      <c r="R176" s="204">
        <v>0.0</v>
      </c>
      <c r="S176" s="204">
        <v>0.0</v>
      </c>
      <c r="T176" s="204">
        <v>0.0</v>
      </c>
      <c r="U176" s="204">
        <v>0.0</v>
      </c>
      <c r="V176" s="204">
        <v>0.0</v>
      </c>
      <c r="W176" s="204">
        <v>0.0</v>
      </c>
      <c r="X176" s="204">
        <v>0.0</v>
      </c>
      <c r="Y176" s="204">
        <v>0.0</v>
      </c>
      <c r="Z176" s="204">
        <v>0.0</v>
      </c>
      <c r="AA176" s="204">
        <v>0.0</v>
      </c>
      <c r="AB176" s="204">
        <v>0.0</v>
      </c>
      <c r="AC176" s="204">
        <v>0.0</v>
      </c>
      <c r="AD176" s="204">
        <v>0.0</v>
      </c>
      <c r="AE176" s="204">
        <v>0.0</v>
      </c>
      <c r="AF176" s="204">
        <v>0.0</v>
      </c>
      <c r="AG176" s="177">
        <f t="shared" si="76"/>
        <v>0</v>
      </c>
    </row>
    <row r="177" outlineLevel="1">
      <c r="A177" s="200" t="s">
        <v>1008</v>
      </c>
      <c r="B177" s="204">
        <v>0.0</v>
      </c>
      <c r="C177" s="204">
        <v>0.0</v>
      </c>
      <c r="D177" s="204">
        <v>0.0</v>
      </c>
      <c r="E177" s="204">
        <v>0.0</v>
      </c>
      <c r="F177" s="204">
        <v>0.0</v>
      </c>
      <c r="G177" s="204">
        <v>0.0</v>
      </c>
      <c r="H177" s="204">
        <v>0.0</v>
      </c>
      <c r="I177" s="204">
        <v>0.0</v>
      </c>
      <c r="J177" s="204">
        <v>0.0</v>
      </c>
      <c r="K177" s="204">
        <v>0.0</v>
      </c>
      <c r="L177" s="204">
        <v>0.0</v>
      </c>
      <c r="M177" s="204">
        <v>0.0</v>
      </c>
      <c r="N177" s="204">
        <v>0.0</v>
      </c>
      <c r="O177" s="204">
        <v>0.0</v>
      </c>
      <c r="P177" s="204">
        <v>0.0</v>
      </c>
      <c r="Q177" s="204">
        <v>0.0</v>
      </c>
      <c r="R177" s="204">
        <v>0.0</v>
      </c>
      <c r="S177" s="204">
        <v>0.0</v>
      </c>
      <c r="T177" s="204">
        <v>0.0</v>
      </c>
      <c r="U177" s="204">
        <v>0.0</v>
      </c>
      <c r="V177" s="204">
        <v>0.0</v>
      </c>
      <c r="W177" s="204">
        <v>0.0</v>
      </c>
      <c r="X177" s="204">
        <v>0.0</v>
      </c>
      <c r="Y177" s="204">
        <v>0.0</v>
      </c>
      <c r="Z177" s="204">
        <v>0.0</v>
      </c>
      <c r="AA177" s="204">
        <v>0.0</v>
      </c>
      <c r="AB177" s="204">
        <v>0.0</v>
      </c>
      <c r="AC177" s="204">
        <v>0.0</v>
      </c>
      <c r="AD177" s="204">
        <v>0.0</v>
      </c>
      <c r="AE177" s="204">
        <v>0.0</v>
      </c>
      <c r="AF177" s="204">
        <v>0.0</v>
      </c>
      <c r="AG177" s="177">
        <f t="shared" si="76"/>
        <v>0</v>
      </c>
    </row>
    <row r="178" outlineLevel="1">
      <c r="A178" s="203" t="s">
        <v>1009</v>
      </c>
      <c r="B178" s="204">
        <v>1.0</v>
      </c>
      <c r="C178" s="204">
        <v>0.0</v>
      </c>
      <c r="D178" s="204">
        <v>1.0</v>
      </c>
      <c r="E178" s="204">
        <v>0.0</v>
      </c>
      <c r="F178" s="204">
        <v>0.0</v>
      </c>
      <c r="G178" s="204">
        <v>0.0</v>
      </c>
      <c r="H178" s="204">
        <v>5.0</v>
      </c>
      <c r="I178" s="204">
        <v>2.0</v>
      </c>
      <c r="J178" s="204">
        <v>4.0</v>
      </c>
      <c r="K178" s="204">
        <v>2.0</v>
      </c>
      <c r="L178" s="204">
        <v>1.0</v>
      </c>
      <c r="M178" s="204">
        <v>0.0</v>
      </c>
      <c r="N178" s="204">
        <v>2.0</v>
      </c>
      <c r="O178" s="204">
        <v>1.0</v>
      </c>
      <c r="P178" s="204">
        <v>2.0</v>
      </c>
      <c r="Q178" s="204">
        <v>1.0</v>
      </c>
      <c r="R178" s="204">
        <v>1.0</v>
      </c>
      <c r="S178" s="204">
        <v>2.0</v>
      </c>
      <c r="T178" s="204">
        <v>1.0</v>
      </c>
      <c r="U178" s="204">
        <v>0.0</v>
      </c>
      <c r="V178" s="204">
        <v>1.0</v>
      </c>
      <c r="W178" s="204">
        <v>0.0</v>
      </c>
      <c r="X178" s="204">
        <v>1.0</v>
      </c>
      <c r="Y178" s="204">
        <v>2.0</v>
      </c>
      <c r="Z178" s="204">
        <v>2.0</v>
      </c>
      <c r="AA178" s="204">
        <v>0.0</v>
      </c>
      <c r="AB178" s="204">
        <v>5.0</v>
      </c>
      <c r="AC178" s="204">
        <v>4.0</v>
      </c>
      <c r="AD178" s="204">
        <v>3.0</v>
      </c>
      <c r="AE178" s="204">
        <v>2.0</v>
      </c>
      <c r="AF178" s="204">
        <v>2.0</v>
      </c>
      <c r="AG178" s="177">
        <f t="shared" si="76"/>
        <v>48</v>
      </c>
    </row>
    <row r="179" outlineLevel="1">
      <c r="A179" s="203" t="s">
        <v>1010</v>
      </c>
      <c r="B179" s="204">
        <v>0.0</v>
      </c>
      <c r="C179" s="204">
        <v>0.0</v>
      </c>
      <c r="D179" s="204">
        <v>0.0</v>
      </c>
      <c r="E179" s="204">
        <v>0.0</v>
      </c>
      <c r="F179" s="204">
        <v>0.0</v>
      </c>
      <c r="G179" s="204">
        <v>0.0</v>
      </c>
      <c r="H179" s="204">
        <v>0.0</v>
      </c>
      <c r="I179" s="204">
        <v>0.0</v>
      </c>
      <c r="J179" s="204">
        <v>0.0</v>
      </c>
      <c r="K179" s="204">
        <v>0.0</v>
      </c>
      <c r="L179" s="204">
        <v>0.0</v>
      </c>
      <c r="M179" s="204">
        <v>0.0</v>
      </c>
      <c r="N179" s="204">
        <v>0.0</v>
      </c>
      <c r="O179" s="204">
        <v>0.0</v>
      </c>
      <c r="P179" s="204">
        <v>0.0</v>
      </c>
      <c r="Q179" s="204">
        <v>0.0</v>
      </c>
      <c r="R179" s="204">
        <v>0.0</v>
      </c>
      <c r="S179" s="204">
        <v>0.0</v>
      </c>
      <c r="T179" s="204">
        <v>0.0</v>
      </c>
      <c r="U179" s="204">
        <v>0.0</v>
      </c>
      <c r="V179" s="204">
        <v>0.0</v>
      </c>
      <c r="W179" s="204">
        <v>0.0</v>
      </c>
      <c r="X179" s="204">
        <v>0.0</v>
      </c>
      <c r="Y179" s="204">
        <v>0.0</v>
      </c>
      <c r="Z179" s="204">
        <v>0.0</v>
      </c>
      <c r="AA179" s="204">
        <v>0.0</v>
      </c>
      <c r="AB179" s="204">
        <v>0.0</v>
      </c>
      <c r="AC179" s="204">
        <v>0.0</v>
      </c>
      <c r="AD179" s="204">
        <v>0.0</v>
      </c>
      <c r="AE179" s="204">
        <v>0.0</v>
      </c>
      <c r="AF179" s="204">
        <v>0.0</v>
      </c>
      <c r="AG179" s="177">
        <f t="shared" si="76"/>
        <v>0</v>
      </c>
    </row>
    <row r="180" outlineLevel="1">
      <c r="A180" s="203" t="s">
        <v>1011</v>
      </c>
      <c r="B180" s="204">
        <v>3.0</v>
      </c>
      <c r="C180" s="204">
        <v>1.0</v>
      </c>
      <c r="D180" s="204">
        <v>2.0</v>
      </c>
      <c r="E180" s="204">
        <v>1.0</v>
      </c>
      <c r="F180" s="204">
        <v>2.0</v>
      </c>
      <c r="G180" s="204">
        <v>6.0</v>
      </c>
      <c r="H180" s="204">
        <v>4.0</v>
      </c>
      <c r="I180" s="204">
        <v>5.0</v>
      </c>
      <c r="J180" s="204">
        <v>4.0</v>
      </c>
      <c r="K180" s="204">
        <v>1.0</v>
      </c>
      <c r="L180" s="204">
        <v>3.0</v>
      </c>
      <c r="M180" s="204">
        <v>4.0</v>
      </c>
      <c r="N180" s="204">
        <v>2.0</v>
      </c>
      <c r="O180" s="204">
        <v>8.0</v>
      </c>
      <c r="P180" s="204">
        <v>0.0</v>
      </c>
      <c r="Q180" s="204">
        <v>0.0</v>
      </c>
      <c r="R180" s="204">
        <v>4.0</v>
      </c>
      <c r="S180" s="204">
        <v>66.0</v>
      </c>
      <c r="T180" s="204">
        <v>17.0</v>
      </c>
      <c r="U180" s="204">
        <v>1.0</v>
      </c>
      <c r="V180" s="204">
        <v>2.0</v>
      </c>
      <c r="W180" s="204">
        <v>4.0</v>
      </c>
      <c r="X180" s="204">
        <v>3.0</v>
      </c>
      <c r="Y180" s="204">
        <v>4.0</v>
      </c>
      <c r="Z180" s="204">
        <v>8.0</v>
      </c>
      <c r="AA180" s="204">
        <v>14.0</v>
      </c>
      <c r="AB180" s="204">
        <v>7.0</v>
      </c>
      <c r="AC180" s="204">
        <v>0.0</v>
      </c>
      <c r="AD180" s="204">
        <v>0.0</v>
      </c>
      <c r="AE180" s="204">
        <v>2.0</v>
      </c>
      <c r="AF180" s="204">
        <v>0.0</v>
      </c>
      <c r="AG180" s="177">
        <f t="shared" si="76"/>
        <v>178</v>
      </c>
    </row>
    <row r="181" outlineLevel="1">
      <c r="A181" s="203" t="s">
        <v>1012</v>
      </c>
      <c r="B181" s="204">
        <v>0.0</v>
      </c>
      <c r="C181" s="204">
        <v>0.0</v>
      </c>
      <c r="D181" s="204">
        <v>0.0</v>
      </c>
      <c r="E181" s="204">
        <v>0.0</v>
      </c>
      <c r="F181" s="204">
        <v>0.0</v>
      </c>
      <c r="G181" s="204">
        <v>0.0</v>
      </c>
      <c r="H181" s="204">
        <v>0.0</v>
      </c>
      <c r="I181" s="204">
        <v>0.0</v>
      </c>
      <c r="J181" s="204">
        <v>0.0</v>
      </c>
      <c r="K181" s="204">
        <v>0.0</v>
      </c>
      <c r="L181" s="204">
        <v>0.0</v>
      </c>
      <c r="M181" s="204">
        <v>0.0</v>
      </c>
      <c r="N181" s="204">
        <v>0.0</v>
      </c>
      <c r="O181" s="204">
        <v>0.0</v>
      </c>
      <c r="P181" s="204">
        <v>0.0</v>
      </c>
      <c r="Q181" s="204">
        <v>0.0</v>
      </c>
      <c r="R181" s="204">
        <v>0.0</v>
      </c>
      <c r="S181" s="204">
        <v>0.0</v>
      </c>
      <c r="T181" s="204">
        <v>0.0</v>
      </c>
      <c r="U181" s="204">
        <v>0.0</v>
      </c>
      <c r="V181" s="204">
        <v>0.0</v>
      </c>
      <c r="W181" s="204">
        <v>0.0</v>
      </c>
      <c r="X181" s="204">
        <v>0.0</v>
      </c>
      <c r="Y181" s="204">
        <v>0.0</v>
      </c>
      <c r="Z181" s="204">
        <v>0.0</v>
      </c>
      <c r="AA181" s="204">
        <v>0.0</v>
      </c>
      <c r="AB181" s="204">
        <v>0.0</v>
      </c>
      <c r="AC181" s="204">
        <v>0.0</v>
      </c>
      <c r="AD181" s="204">
        <v>0.0</v>
      </c>
      <c r="AE181" s="204">
        <v>0.0</v>
      </c>
      <c r="AF181" s="204">
        <v>0.0</v>
      </c>
      <c r="AG181" s="177">
        <f t="shared" si="76"/>
        <v>0</v>
      </c>
    </row>
    <row r="182">
      <c r="A182" s="205" t="s">
        <v>334</v>
      </c>
      <c r="B182" s="206">
        <f t="shared" ref="B182:AF182" si="77">B161+B172+B162+B173+B167+B178+B168+B179</f>
        <v>1</v>
      </c>
      <c r="C182" s="206">
        <f t="shared" si="77"/>
        <v>0</v>
      </c>
      <c r="D182" s="206">
        <f t="shared" si="77"/>
        <v>1</v>
      </c>
      <c r="E182" s="206">
        <f t="shared" si="77"/>
        <v>0</v>
      </c>
      <c r="F182" s="206">
        <f t="shared" si="77"/>
        <v>0</v>
      </c>
      <c r="G182" s="206">
        <f t="shared" si="77"/>
        <v>0</v>
      </c>
      <c r="H182" s="206">
        <f t="shared" si="77"/>
        <v>5</v>
      </c>
      <c r="I182" s="206">
        <f t="shared" si="77"/>
        <v>2</v>
      </c>
      <c r="J182" s="206">
        <f t="shared" si="77"/>
        <v>4</v>
      </c>
      <c r="K182" s="206">
        <f t="shared" si="77"/>
        <v>2</v>
      </c>
      <c r="L182" s="206">
        <f t="shared" si="77"/>
        <v>1</v>
      </c>
      <c r="M182" s="206">
        <f t="shared" si="77"/>
        <v>0</v>
      </c>
      <c r="N182" s="206">
        <f t="shared" si="77"/>
        <v>2</v>
      </c>
      <c r="O182" s="206">
        <f t="shared" si="77"/>
        <v>1</v>
      </c>
      <c r="P182" s="206">
        <f t="shared" si="77"/>
        <v>2</v>
      </c>
      <c r="Q182" s="206">
        <f t="shared" si="77"/>
        <v>1</v>
      </c>
      <c r="R182" s="206">
        <f t="shared" si="77"/>
        <v>1</v>
      </c>
      <c r="S182" s="206">
        <f t="shared" si="77"/>
        <v>8</v>
      </c>
      <c r="T182" s="206">
        <f t="shared" si="77"/>
        <v>4</v>
      </c>
      <c r="U182" s="206">
        <f t="shared" si="77"/>
        <v>0</v>
      </c>
      <c r="V182" s="206">
        <f t="shared" si="77"/>
        <v>1</v>
      </c>
      <c r="W182" s="206">
        <f t="shared" si="77"/>
        <v>0</v>
      </c>
      <c r="X182" s="206">
        <f t="shared" si="77"/>
        <v>1</v>
      </c>
      <c r="Y182" s="206">
        <f t="shared" si="77"/>
        <v>2</v>
      </c>
      <c r="Z182" s="206">
        <f t="shared" si="77"/>
        <v>2</v>
      </c>
      <c r="AA182" s="206">
        <f t="shared" si="77"/>
        <v>0</v>
      </c>
      <c r="AB182" s="206">
        <f t="shared" si="77"/>
        <v>5</v>
      </c>
      <c r="AC182" s="206">
        <f t="shared" si="77"/>
        <v>5</v>
      </c>
      <c r="AD182" s="206">
        <f t="shared" si="77"/>
        <v>7</v>
      </c>
      <c r="AE182" s="206">
        <f t="shared" si="77"/>
        <v>3</v>
      </c>
      <c r="AF182" s="206">
        <f t="shared" si="77"/>
        <v>4</v>
      </c>
      <c r="AG182" s="177">
        <f t="shared" si="76"/>
        <v>65</v>
      </c>
    </row>
    <row r="183">
      <c r="A183" s="205" t="s">
        <v>335</v>
      </c>
      <c r="B183" s="206">
        <f t="shared" ref="B183:AF183" si="78">B163+B174+B164+B175+B169+B180+B170+B181</f>
        <v>3</v>
      </c>
      <c r="C183" s="206">
        <f t="shared" si="78"/>
        <v>1</v>
      </c>
      <c r="D183" s="206">
        <f t="shared" si="78"/>
        <v>2</v>
      </c>
      <c r="E183" s="206">
        <f t="shared" si="78"/>
        <v>1</v>
      </c>
      <c r="F183" s="206">
        <f t="shared" si="78"/>
        <v>2</v>
      </c>
      <c r="G183" s="206">
        <f t="shared" si="78"/>
        <v>6</v>
      </c>
      <c r="H183" s="206">
        <f t="shared" si="78"/>
        <v>4</v>
      </c>
      <c r="I183" s="206">
        <f t="shared" si="78"/>
        <v>5</v>
      </c>
      <c r="J183" s="206">
        <f t="shared" si="78"/>
        <v>4</v>
      </c>
      <c r="K183" s="206">
        <f t="shared" si="78"/>
        <v>1</v>
      </c>
      <c r="L183" s="206">
        <f t="shared" si="78"/>
        <v>3</v>
      </c>
      <c r="M183" s="206">
        <f t="shared" si="78"/>
        <v>4</v>
      </c>
      <c r="N183" s="206">
        <f t="shared" si="78"/>
        <v>2</v>
      </c>
      <c r="O183" s="206">
        <f t="shared" si="78"/>
        <v>8</v>
      </c>
      <c r="P183" s="206">
        <f t="shared" si="78"/>
        <v>0</v>
      </c>
      <c r="Q183" s="206">
        <f t="shared" si="78"/>
        <v>0</v>
      </c>
      <c r="R183" s="206">
        <f t="shared" si="78"/>
        <v>4</v>
      </c>
      <c r="S183" s="206">
        <f t="shared" si="78"/>
        <v>72</v>
      </c>
      <c r="T183" s="206">
        <f t="shared" si="78"/>
        <v>17</v>
      </c>
      <c r="U183" s="206">
        <f t="shared" si="78"/>
        <v>1</v>
      </c>
      <c r="V183" s="206">
        <f t="shared" si="78"/>
        <v>2</v>
      </c>
      <c r="W183" s="206">
        <f t="shared" si="78"/>
        <v>4</v>
      </c>
      <c r="X183" s="206">
        <f t="shared" si="78"/>
        <v>3</v>
      </c>
      <c r="Y183" s="206">
        <f t="shared" si="78"/>
        <v>4</v>
      </c>
      <c r="Z183" s="206">
        <f t="shared" si="78"/>
        <v>8</v>
      </c>
      <c r="AA183" s="206">
        <f t="shared" si="78"/>
        <v>14</v>
      </c>
      <c r="AB183" s="206">
        <f t="shared" si="78"/>
        <v>7</v>
      </c>
      <c r="AC183" s="206">
        <f t="shared" si="78"/>
        <v>0</v>
      </c>
      <c r="AD183" s="206">
        <f t="shared" si="78"/>
        <v>0</v>
      </c>
      <c r="AE183" s="206">
        <f t="shared" si="78"/>
        <v>2</v>
      </c>
      <c r="AF183" s="206">
        <f t="shared" si="78"/>
        <v>0</v>
      </c>
      <c r="AG183" s="177">
        <f t="shared" si="76"/>
        <v>184</v>
      </c>
    </row>
    <row r="184" ht="21.0" customHeight="1">
      <c r="A184" s="127"/>
      <c r="B184" s="120"/>
      <c r="C184" s="120"/>
      <c r="D184" s="120"/>
      <c r="E184" s="120"/>
      <c r="F184" s="120"/>
      <c r="G184" s="120"/>
      <c r="H184" s="120"/>
      <c r="I184" s="120"/>
      <c r="J184" s="120"/>
      <c r="K184" s="120"/>
      <c r="L184" s="120"/>
      <c r="M184" s="120"/>
      <c r="N184" s="120"/>
      <c r="O184" s="120"/>
      <c r="P184" s="120"/>
      <c r="Q184" s="120"/>
      <c r="R184" s="120"/>
      <c r="S184" s="120"/>
      <c r="T184" s="120"/>
      <c r="U184" s="120"/>
      <c r="V184" s="120"/>
      <c r="W184" s="120"/>
      <c r="X184" s="120"/>
      <c r="Y184" s="120"/>
      <c r="Z184" s="120"/>
      <c r="AA184" s="120"/>
      <c r="AB184" s="120"/>
      <c r="AC184" s="120"/>
      <c r="AD184" s="120"/>
      <c r="AE184" s="120"/>
      <c r="AF184" s="120"/>
      <c r="AG184" s="177"/>
    </row>
    <row r="185" collapsed="1">
      <c r="A185" s="200" t="s">
        <v>336</v>
      </c>
      <c r="B185" s="201"/>
      <c r="C185" s="201"/>
      <c r="D185" s="201"/>
      <c r="E185" s="201"/>
      <c r="F185" s="201"/>
      <c r="G185" s="201"/>
      <c r="H185" s="201"/>
      <c r="I185" s="201"/>
      <c r="J185" s="201"/>
      <c r="K185" s="201"/>
      <c r="L185" s="201"/>
      <c r="M185" s="201"/>
      <c r="N185" s="201"/>
      <c r="O185" s="201"/>
      <c r="P185" s="201"/>
      <c r="Q185" s="201"/>
      <c r="R185" s="201"/>
      <c r="S185" s="201"/>
      <c r="T185" s="201"/>
      <c r="U185" s="201"/>
      <c r="V185" s="201"/>
      <c r="W185" s="201"/>
      <c r="X185" s="201"/>
      <c r="Y185" s="201"/>
      <c r="Z185" s="201"/>
      <c r="AA185" s="201"/>
      <c r="AB185" s="201"/>
      <c r="AC185" s="201"/>
      <c r="AD185" s="201"/>
      <c r="AE185" s="201"/>
      <c r="AF185" s="201"/>
      <c r="AG185" s="177"/>
    </row>
    <row r="186" hidden="1" outlineLevel="1">
      <c r="A186" s="200" t="s">
        <v>337</v>
      </c>
      <c r="B186" s="312"/>
      <c r="C186" s="312"/>
      <c r="D186" s="312"/>
      <c r="E186" s="312"/>
      <c r="F186" s="312"/>
      <c r="G186" s="312"/>
      <c r="H186" s="312"/>
      <c r="I186" s="312"/>
      <c r="J186" s="312"/>
      <c r="K186" s="312"/>
      <c r="L186" s="312"/>
      <c r="M186" s="312"/>
      <c r="N186" s="312"/>
      <c r="O186" s="312"/>
      <c r="P186" s="312"/>
      <c r="Q186" s="312"/>
      <c r="R186" s="312"/>
      <c r="S186" s="312"/>
      <c r="T186" s="312"/>
      <c r="U186" s="312"/>
      <c r="V186" s="312"/>
      <c r="W186" s="312"/>
      <c r="X186" s="312"/>
      <c r="Y186" s="312"/>
      <c r="Z186" s="312"/>
      <c r="AA186" s="312"/>
      <c r="AB186" s="312"/>
      <c r="AC186" s="312"/>
      <c r="AD186" s="312"/>
      <c r="AE186" s="312"/>
      <c r="AF186" s="312"/>
      <c r="AG186" s="177">
        <f t="shared" ref="AG186:AG197" si="79">SUM(B186:AF186)</f>
        <v>0</v>
      </c>
    </row>
    <row r="187" hidden="1" outlineLevel="1">
      <c r="A187" s="200" t="s">
        <v>338</v>
      </c>
      <c r="B187" s="312"/>
      <c r="C187" s="312"/>
      <c r="D187" s="312"/>
      <c r="E187" s="312"/>
      <c r="F187" s="312"/>
      <c r="G187" s="312"/>
      <c r="H187" s="312"/>
      <c r="I187" s="312"/>
      <c r="J187" s="312"/>
      <c r="K187" s="312"/>
      <c r="L187" s="312"/>
      <c r="M187" s="312"/>
      <c r="N187" s="312"/>
      <c r="O187" s="312"/>
      <c r="P187" s="312"/>
      <c r="Q187" s="312"/>
      <c r="R187" s="312"/>
      <c r="S187" s="312"/>
      <c r="T187" s="312"/>
      <c r="U187" s="312"/>
      <c r="V187" s="312"/>
      <c r="W187" s="312"/>
      <c r="X187" s="312"/>
      <c r="Y187" s="312"/>
      <c r="Z187" s="312"/>
      <c r="AA187" s="312"/>
      <c r="AB187" s="312"/>
      <c r="AC187" s="312"/>
      <c r="AD187" s="312"/>
      <c r="AE187" s="312"/>
      <c r="AF187" s="312"/>
      <c r="AG187" s="177">
        <f t="shared" si="79"/>
        <v>0</v>
      </c>
    </row>
    <row r="188" hidden="1" outlineLevel="1">
      <c r="A188" s="200" t="s">
        <v>1013</v>
      </c>
      <c r="B188" s="312"/>
      <c r="C188" s="312"/>
      <c r="D188" s="312"/>
      <c r="E188" s="312"/>
      <c r="F188" s="312"/>
      <c r="G188" s="312"/>
      <c r="H188" s="312"/>
      <c r="I188" s="312"/>
      <c r="J188" s="312"/>
      <c r="K188" s="312"/>
      <c r="L188" s="312"/>
      <c r="M188" s="312"/>
      <c r="N188" s="312"/>
      <c r="O188" s="312"/>
      <c r="P188" s="312"/>
      <c r="Q188" s="312"/>
      <c r="R188" s="312"/>
      <c r="S188" s="312"/>
      <c r="T188" s="312"/>
      <c r="U188" s="312"/>
      <c r="V188" s="312"/>
      <c r="W188" s="312"/>
      <c r="X188" s="312"/>
      <c r="Y188" s="312"/>
      <c r="Z188" s="312"/>
      <c r="AA188" s="312"/>
      <c r="AB188" s="312"/>
      <c r="AC188" s="312"/>
      <c r="AD188" s="312"/>
      <c r="AE188" s="312"/>
      <c r="AF188" s="312"/>
      <c r="AG188" s="177">
        <f t="shared" si="79"/>
        <v>0</v>
      </c>
    </row>
    <row r="189" hidden="1" outlineLevel="1">
      <c r="A189" s="200" t="s">
        <v>1014</v>
      </c>
      <c r="B189" s="312"/>
      <c r="C189" s="312"/>
      <c r="D189" s="312"/>
      <c r="E189" s="312"/>
      <c r="F189" s="312"/>
      <c r="G189" s="312"/>
      <c r="H189" s="312"/>
      <c r="I189" s="312"/>
      <c r="J189" s="312"/>
      <c r="K189" s="312"/>
      <c r="L189" s="312"/>
      <c r="M189" s="312"/>
      <c r="N189" s="312"/>
      <c r="O189" s="312"/>
      <c r="P189" s="312"/>
      <c r="Q189" s="312"/>
      <c r="R189" s="312"/>
      <c r="S189" s="312"/>
      <c r="T189" s="312"/>
      <c r="U189" s="312"/>
      <c r="V189" s="312"/>
      <c r="W189" s="312"/>
      <c r="X189" s="312"/>
      <c r="Y189" s="312"/>
      <c r="Z189" s="312"/>
      <c r="AA189" s="312"/>
      <c r="AB189" s="312"/>
      <c r="AC189" s="312"/>
      <c r="AD189" s="312"/>
      <c r="AE189" s="312"/>
      <c r="AF189" s="312"/>
      <c r="AG189" s="177">
        <f t="shared" si="79"/>
        <v>0</v>
      </c>
    </row>
    <row r="190" hidden="1" outlineLevel="1">
      <c r="A190" s="200" t="s">
        <v>1015</v>
      </c>
      <c r="B190" s="312"/>
      <c r="C190" s="312"/>
      <c r="D190" s="312"/>
      <c r="E190" s="312"/>
      <c r="F190" s="312"/>
      <c r="G190" s="312"/>
      <c r="H190" s="312"/>
      <c r="I190" s="312"/>
      <c r="J190" s="312"/>
      <c r="K190" s="312"/>
      <c r="L190" s="312"/>
      <c r="M190" s="312"/>
      <c r="N190" s="312"/>
      <c r="O190" s="312"/>
      <c r="P190" s="312"/>
      <c r="Q190" s="312"/>
      <c r="R190" s="312"/>
      <c r="S190" s="312"/>
      <c r="T190" s="312"/>
      <c r="U190" s="312"/>
      <c r="V190" s="312"/>
      <c r="W190" s="312"/>
      <c r="X190" s="312"/>
      <c r="Y190" s="312"/>
      <c r="Z190" s="312"/>
      <c r="AA190" s="312"/>
      <c r="AB190" s="312"/>
      <c r="AC190" s="312"/>
      <c r="AD190" s="312"/>
      <c r="AE190" s="312"/>
      <c r="AF190" s="312"/>
      <c r="AG190" s="177">
        <f t="shared" si="79"/>
        <v>0</v>
      </c>
    </row>
    <row r="191" hidden="1" outlineLevel="1">
      <c r="A191" s="200" t="s">
        <v>1016</v>
      </c>
      <c r="B191" s="312"/>
      <c r="C191" s="312"/>
      <c r="D191" s="312"/>
      <c r="E191" s="312"/>
      <c r="F191" s="312"/>
      <c r="G191" s="312"/>
      <c r="H191" s="312"/>
      <c r="I191" s="312"/>
      <c r="J191" s="312"/>
      <c r="K191" s="312"/>
      <c r="L191" s="312"/>
      <c r="M191" s="312"/>
      <c r="N191" s="312"/>
      <c r="O191" s="312"/>
      <c r="P191" s="312"/>
      <c r="Q191" s="312"/>
      <c r="R191" s="312"/>
      <c r="S191" s="312"/>
      <c r="T191" s="312"/>
      <c r="U191" s="312"/>
      <c r="V191" s="312"/>
      <c r="W191" s="312"/>
      <c r="X191" s="312"/>
      <c r="Y191" s="312"/>
      <c r="Z191" s="312"/>
      <c r="AA191" s="312"/>
      <c r="AB191" s="312"/>
      <c r="AC191" s="312"/>
      <c r="AD191" s="312"/>
      <c r="AE191" s="312"/>
      <c r="AF191" s="312"/>
      <c r="AG191" s="177">
        <f t="shared" si="79"/>
        <v>0</v>
      </c>
    </row>
    <row r="192" hidden="1" outlineLevel="1">
      <c r="A192" s="200" t="s">
        <v>1017</v>
      </c>
      <c r="B192" s="312"/>
      <c r="C192" s="312"/>
      <c r="D192" s="312"/>
      <c r="E192" s="312"/>
      <c r="F192" s="312"/>
      <c r="G192" s="312"/>
      <c r="H192" s="312"/>
      <c r="I192" s="312"/>
      <c r="J192" s="312"/>
      <c r="K192" s="312"/>
      <c r="L192" s="312"/>
      <c r="M192" s="312"/>
      <c r="N192" s="312"/>
      <c r="O192" s="312"/>
      <c r="P192" s="312"/>
      <c r="Q192" s="312"/>
      <c r="R192" s="312"/>
      <c r="S192" s="312"/>
      <c r="T192" s="312"/>
      <c r="U192" s="312"/>
      <c r="V192" s="312"/>
      <c r="W192" s="312"/>
      <c r="X192" s="312"/>
      <c r="Y192" s="312"/>
      <c r="Z192" s="312"/>
      <c r="AA192" s="312"/>
      <c r="AB192" s="312"/>
      <c r="AC192" s="312"/>
      <c r="AD192" s="312"/>
      <c r="AE192" s="312"/>
      <c r="AF192" s="312"/>
      <c r="AG192" s="177">
        <f t="shared" si="79"/>
        <v>0</v>
      </c>
    </row>
    <row r="193" hidden="1" outlineLevel="1">
      <c r="A193" s="200" t="s">
        <v>1018</v>
      </c>
      <c r="B193" s="312"/>
      <c r="C193" s="312"/>
      <c r="D193" s="312"/>
      <c r="E193" s="312"/>
      <c r="F193" s="312"/>
      <c r="G193" s="312"/>
      <c r="H193" s="312"/>
      <c r="I193" s="312"/>
      <c r="J193" s="312"/>
      <c r="K193" s="312"/>
      <c r="L193" s="312"/>
      <c r="M193" s="312"/>
      <c r="N193" s="312"/>
      <c r="O193" s="312"/>
      <c r="P193" s="312"/>
      <c r="Q193" s="312"/>
      <c r="R193" s="312"/>
      <c r="S193" s="312"/>
      <c r="T193" s="312"/>
      <c r="U193" s="312"/>
      <c r="V193" s="312"/>
      <c r="W193" s="312"/>
      <c r="X193" s="312"/>
      <c r="Y193" s="312"/>
      <c r="Z193" s="312"/>
      <c r="AA193" s="312"/>
      <c r="AB193" s="312"/>
      <c r="AC193" s="312"/>
      <c r="AD193" s="312"/>
      <c r="AE193" s="312"/>
      <c r="AF193" s="312"/>
      <c r="AG193" s="177">
        <f t="shared" si="79"/>
        <v>0</v>
      </c>
    </row>
    <row r="194" hidden="1" outlineLevel="1">
      <c r="A194" s="200" t="s">
        <v>1019</v>
      </c>
      <c r="B194" s="312"/>
      <c r="C194" s="312"/>
      <c r="D194" s="312"/>
      <c r="E194" s="312"/>
      <c r="F194" s="312"/>
      <c r="G194" s="312"/>
      <c r="H194" s="312"/>
      <c r="I194" s="312"/>
      <c r="J194" s="312"/>
      <c r="K194" s="312"/>
      <c r="L194" s="312"/>
      <c r="M194" s="312"/>
      <c r="N194" s="312"/>
      <c r="O194" s="312"/>
      <c r="P194" s="312"/>
      <c r="Q194" s="312"/>
      <c r="R194" s="312"/>
      <c r="S194" s="312"/>
      <c r="T194" s="312"/>
      <c r="U194" s="312"/>
      <c r="V194" s="312"/>
      <c r="W194" s="312"/>
      <c r="X194" s="312"/>
      <c r="Y194" s="312"/>
      <c r="Z194" s="312"/>
      <c r="AA194" s="312"/>
      <c r="AB194" s="312"/>
      <c r="AC194" s="312"/>
      <c r="AD194" s="312"/>
      <c r="AE194" s="312"/>
      <c r="AF194" s="312"/>
      <c r="AG194" s="177">
        <f t="shared" si="79"/>
        <v>0</v>
      </c>
    </row>
    <row r="195" hidden="1" outlineLevel="1">
      <c r="A195" s="200" t="s">
        <v>1020</v>
      </c>
      <c r="B195" s="312"/>
      <c r="C195" s="312"/>
      <c r="D195" s="312"/>
      <c r="E195" s="312"/>
      <c r="F195" s="312"/>
      <c r="G195" s="312"/>
      <c r="H195" s="312"/>
      <c r="I195" s="312"/>
      <c r="J195" s="312"/>
      <c r="K195" s="312"/>
      <c r="L195" s="312"/>
      <c r="M195" s="312"/>
      <c r="N195" s="312"/>
      <c r="O195" s="312"/>
      <c r="P195" s="312"/>
      <c r="Q195" s="312"/>
      <c r="R195" s="312"/>
      <c r="S195" s="312"/>
      <c r="T195" s="312"/>
      <c r="U195" s="312"/>
      <c r="V195" s="312"/>
      <c r="W195" s="312"/>
      <c r="X195" s="312"/>
      <c r="Y195" s="312"/>
      <c r="Z195" s="312"/>
      <c r="AA195" s="312"/>
      <c r="AB195" s="312"/>
      <c r="AC195" s="312"/>
      <c r="AD195" s="312"/>
      <c r="AE195" s="312"/>
      <c r="AF195" s="312"/>
      <c r="AG195" s="177">
        <f t="shared" si="79"/>
        <v>0</v>
      </c>
    </row>
    <row r="196" hidden="1" outlineLevel="1">
      <c r="A196" s="200" t="s">
        <v>233</v>
      </c>
      <c r="B196" s="312"/>
      <c r="C196" s="312"/>
      <c r="D196" s="312"/>
      <c r="E196" s="312"/>
      <c r="F196" s="312"/>
      <c r="G196" s="312"/>
      <c r="H196" s="312"/>
      <c r="I196" s="312"/>
      <c r="J196" s="312"/>
      <c r="K196" s="312"/>
      <c r="L196" s="312"/>
      <c r="M196" s="312"/>
      <c r="N196" s="312"/>
      <c r="O196" s="312"/>
      <c r="P196" s="312"/>
      <c r="Q196" s="312"/>
      <c r="R196" s="312"/>
      <c r="S196" s="312"/>
      <c r="T196" s="312"/>
      <c r="U196" s="312"/>
      <c r="V196" s="312"/>
      <c r="W196" s="312"/>
      <c r="X196" s="312"/>
      <c r="Y196" s="312"/>
      <c r="Z196" s="312"/>
      <c r="AA196" s="312"/>
      <c r="AB196" s="312"/>
      <c r="AC196" s="312"/>
      <c r="AD196" s="312"/>
      <c r="AE196" s="312"/>
      <c r="AF196" s="312"/>
      <c r="AG196" s="177">
        <f t="shared" si="79"/>
        <v>0</v>
      </c>
    </row>
    <row r="197">
      <c r="A197" s="205" t="s">
        <v>234</v>
      </c>
      <c r="B197" s="206">
        <f t="shared" ref="B197:AF197" si="80">SUM(B186:B196)</f>
        <v>0</v>
      </c>
      <c r="C197" s="206">
        <f t="shared" si="80"/>
        <v>0</v>
      </c>
      <c r="D197" s="206">
        <f t="shared" si="80"/>
        <v>0</v>
      </c>
      <c r="E197" s="206">
        <f t="shared" si="80"/>
        <v>0</v>
      </c>
      <c r="F197" s="206">
        <f t="shared" si="80"/>
        <v>0</v>
      </c>
      <c r="G197" s="206">
        <f t="shared" si="80"/>
        <v>0</v>
      </c>
      <c r="H197" s="206">
        <f t="shared" si="80"/>
        <v>0</v>
      </c>
      <c r="I197" s="206">
        <f t="shared" si="80"/>
        <v>0</v>
      </c>
      <c r="J197" s="206">
        <f t="shared" si="80"/>
        <v>0</v>
      </c>
      <c r="K197" s="206">
        <f t="shared" si="80"/>
        <v>0</v>
      </c>
      <c r="L197" s="206">
        <f t="shared" si="80"/>
        <v>0</v>
      </c>
      <c r="M197" s="206">
        <f t="shared" si="80"/>
        <v>0</v>
      </c>
      <c r="N197" s="206">
        <f t="shared" si="80"/>
        <v>0</v>
      </c>
      <c r="O197" s="206">
        <f t="shared" si="80"/>
        <v>0</v>
      </c>
      <c r="P197" s="206">
        <f t="shared" si="80"/>
        <v>0</v>
      </c>
      <c r="Q197" s="206">
        <f t="shared" si="80"/>
        <v>0</v>
      </c>
      <c r="R197" s="206">
        <f t="shared" si="80"/>
        <v>0</v>
      </c>
      <c r="S197" s="206">
        <f t="shared" si="80"/>
        <v>0</v>
      </c>
      <c r="T197" s="206">
        <f t="shared" si="80"/>
        <v>0</v>
      </c>
      <c r="U197" s="206">
        <f t="shared" si="80"/>
        <v>0</v>
      </c>
      <c r="V197" s="206">
        <f t="shared" si="80"/>
        <v>0</v>
      </c>
      <c r="W197" s="206">
        <f t="shared" si="80"/>
        <v>0</v>
      </c>
      <c r="X197" s="206">
        <f t="shared" si="80"/>
        <v>0</v>
      </c>
      <c r="Y197" s="206">
        <f t="shared" si="80"/>
        <v>0</v>
      </c>
      <c r="Z197" s="206">
        <f t="shared" si="80"/>
        <v>0</v>
      </c>
      <c r="AA197" s="206">
        <f t="shared" si="80"/>
        <v>0</v>
      </c>
      <c r="AB197" s="206">
        <f t="shared" si="80"/>
        <v>0</v>
      </c>
      <c r="AC197" s="206">
        <f t="shared" si="80"/>
        <v>0</v>
      </c>
      <c r="AD197" s="206">
        <f t="shared" si="80"/>
        <v>0</v>
      </c>
      <c r="AE197" s="206">
        <f t="shared" si="80"/>
        <v>0</v>
      </c>
      <c r="AF197" s="206">
        <f t="shared" si="80"/>
        <v>0</v>
      </c>
      <c r="AG197" s="177">
        <f t="shared" si="79"/>
        <v>0</v>
      </c>
    </row>
    <row r="198">
      <c r="A198" s="127"/>
      <c r="B198" s="120"/>
      <c r="C198" s="120"/>
      <c r="D198" s="120"/>
      <c r="E198" s="120"/>
      <c r="F198" s="120"/>
      <c r="G198" s="120"/>
      <c r="H198" s="120"/>
      <c r="I198" s="120"/>
      <c r="J198" s="120"/>
      <c r="K198" s="120"/>
      <c r="L198" s="120"/>
      <c r="M198" s="120"/>
      <c r="N198" s="120"/>
      <c r="O198" s="120"/>
      <c r="P198" s="120"/>
      <c r="Q198" s="120"/>
      <c r="R198" s="120"/>
      <c r="S198" s="120"/>
      <c r="T198" s="120"/>
      <c r="U198" s="120"/>
      <c r="V198" s="120"/>
      <c r="W198" s="120"/>
      <c r="X198" s="120"/>
      <c r="Y198" s="120"/>
      <c r="Z198" s="120"/>
      <c r="AA198" s="120"/>
      <c r="AB198" s="120"/>
      <c r="AC198" s="120"/>
      <c r="AD198" s="120"/>
      <c r="AE198" s="120"/>
      <c r="AF198" s="120"/>
      <c r="AG198" s="177"/>
    </row>
    <row r="199">
      <c r="A199" s="200" t="s">
        <v>1021</v>
      </c>
      <c r="B199" s="201"/>
      <c r="C199" s="201"/>
      <c r="D199" s="201"/>
      <c r="E199" s="201"/>
      <c r="F199" s="201"/>
      <c r="G199" s="201"/>
      <c r="H199" s="201"/>
      <c r="I199" s="201"/>
      <c r="J199" s="201"/>
      <c r="K199" s="201"/>
      <c r="L199" s="201"/>
      <c r="M199" s="201"/>
      <c r="N199" s="201"/>
      <c r="O199" s="201"/>
      <c r="P199" s="201"/>
      <c r="Q199" s="201"/>
      <c r="R199" s="201"/>
      <c r="S199" s="201"/>
      <c r="T199" s="201"/>
      <c r="U199" s="201"/>
      <c r="V199" s="201"/>
      <c r="W199" s="201"/>
      <c r="X199" s="201"/>
      <c r="Y199" s="201"/>
      <c r="Z199" s="201"/>
      <c r="AA199" s="201"/>
      <c r="AB199" s="201"/>
      <c r="AC199" s="201"/>
      <c r="AD199" s="201"/>
      <c r="AE199" s="201"/>
      <c r="AF199" s="201"/>
      <c r="AG199" s="177"/>
    </row>
    <row r="200" outlineLevel="1">
      <c r="A200" s="200" t="s">
        <v>337</v>
      </c>
      <c r="B200" s="204">
        <v>0.0</v>
      </c>
      <c r="C200" s="204">
        <v>2.0</v>
      </c>
      <c r="D200" s="204">
        <v>2.0</v>
      </c>
      <c r="E200" s="204">
        <v>0.0</v>
      </c>
      <c r="F200" s="204">
        <v>0.0</v>
      </c>
      <c r="G200" s="204">
        <v>2.0</v>
      </c>
      <c r="H200" s="204">
        <v>3.0</v>
      </c>
      <c r="I200" s="204">
        <v>1.0</v>
      </c>
      <c r="J200" s="204">
        <v>2.0</v>
      </c>
      <c r="K200" s="204">
        <v>1.0</v>
      </c>
      <c r="L200" s="204">
        <v>0.0</v>
      </c>
      <c r="M200" s="204">
        <v>4.0</v>
      </c>
      <c r="N200" s="204">
        <v>1.0</v>
      </c>
      <c r="O200" s="204">
        <v>0.0</v>
      </c>
      <c r="P200" s="204">
        <v>0.0</v>
      </c>
      <c r="Q200" s="204">
        <v>0.0</v>
      </c>
      <c r="R200" s="204">
        <v>3.0</v>
      </c>
      <c r="S200" s="204">
        <v>14.0</v>
      </c>
      <c r="T200" s="204">
        <v>6.0</v>
      </c>
      <c r="U200" s="204">
        <v>0.0</v>
      </c>
      <c r="V200" s="204">
        <v>3.0</v>
      </c>
      <c r="W200" s="204">
        <v>3.0</v>
      </c>
      <c r="X200" s="204">
        <v>1.0</v>
      </c>
      <c r="Y200" s="204">
        <v>1.0</v>
      </c>
      <c r="Z200" s="204">
        <v>5.0</v>
      </c>
      <c r="AA200" s="204">
        <v>7.0</v>
      </c>
      <c r="AB200" s="204">
        <v>5.0</v>
      </c>
      <c r="AC200" s="204">
        <v>3.0</v>
      </c>
      <c r="AD200" s="204">
        <v>4.0</v>
      </c>
      <c r="AE200" s="204">
        <v>2.0</v>
      </c>
      <c r="AF200" s="204">
        <v>1.0</v>
      </c>
      <c r="AG200" s="177">
        <f t="shared" ref="AG200:AG211" si="81">SUM(B200:AF200)</f>
        <v>76</v>
      </c>
    </row>
    <row r="201" outlineLevel="1">
      <c r="A201" s="200" t="s">
        <v>338</v>
      </c>
      <c r="B201" s="204">
        <v>1.0</v>
      </c>
      <c r="C201" s="204">
        <v>3.0</v>
      </c>
      <c r="D201" s="204">
        <v>3.0</v>
      </c>
      <c r="E201" s="204">
        <v>4.0</v>
      </c>
      <c r="F201" s="204">
        <v>0.0</v>
      </c>
      <c r="G201" s="204">
        <v>1.0</v>
      </c>
      <c r="H201" s="204">
        <v>0.0</v>
      </c>
      <c r="I201" s="204">
        <v>0.0</v>
      </c>
      <c r="J201" s="204">
        <v>3.0</v>
      </c>
      <c r="K201" s="204">
        <v>0.0</v>
      </c>
      <c r="L201" s="204">
        <v>1.0</v>
      </c>
      <c r="M201" s="204">
        <v>1.0</v>
      </c>
      <c r="N201" s="204">
        <v>1.0</v>
      </c>
      <c r="O201" s="204">
        <v>1.0</v>
      </c>
      <c r="P201" s="204">
        <v>0.0</v>
      </c>
      <c r="Q201" s="204">
        <v>3.0</v>
      </c>
      <c r="R201" s="204">
        <v>2.0</v>
      </c>
      <c r="S201" s="204">
        <v>21.0</v>
      </c>
      <c r="T201" s="204">
        <v>5.0</v>
      </c>
      <c r="U201" s="204">
        <v>0.0</v>
      </c>
      <c r="V201" s="204">
        <v>0.0</v>
      </c>
      <c r="W201" s="204">
        <v>1.0</v>
      </c>
      <c r="X201" s="204">
        <v>5.0</v>
      </c>
      <c r="Y201" s="204">
        <v>4.0</v>
      </c>
      <c r="Z201" s="204">
        <v>6.0</v>
      </c>
      <c r="AA201" s="204">
        <v>10.0</v>
      </c>
      <c r="AB201" s="204">
        <v>3.0</v>
      </c>
      <c r="AC201" s="204">
        <v>0.0</v>
      </c>
      <c r="AD201" s="204">
        <v>1.0</v>
      </c>
      <c r="AE201" s="204">
        <v>1.0</v>
      </c>
      <c r="AF201" s="204">
        <v>2.0</v>
      </c>
      <c r="AG201" s="177">
        <f t="shared" si="81"/>
        <v>83</v>
      </c>
    </row>
    <row r="202" outlineLevel="1">
      <c r="A202" s="200" t="s">
        <v>1022</v>
      </c>
      <c r="B202" s="204">
        <v>1.0</v>
      </c>
      <c r="C202" s="204">
        <v>2.0</v>
      </c>
      <c r="D202" s="204">
        <v>3.0</v>
      </c>
      <c r="E202" s="204">
        <v>1.0</v>
      </c>
      <c r="F202" s="204">
        <v>0.0</v>
      </c>
      <c r="G202" s="204">
        <v>2.0</v>
      </c>
      <c r="H202" s="204">
        <v>0.0</v>
      </c>
      <c r="I202" s="204">
        <v>0.0</v>
      </c>
      <c r="J202" s="204">
        <v>1.0</v>
      </c>
      <c r="K202" s="204">
        <v>0.0</v>
      </c>
      <c r="L202" s="204">
        <v>1.0</v>
      </c>
      <c r="M202" s="204">
        <v>0.0</v>
      </c>
      <c r="N202" s="204">
        <v>1.0</v>
      </c>
      <c r="O202" s="204">
        <v>0.0</v>
      </c>
      <c r="P202" s="204">
        <v>1.0</v>
      </c>
      <c r="Q202" s="204">
        <v>0.0</v>
      </c>
      <c r="R202" s="204">
        <v>1.0</v>
      </c>
      <c r="S202" s="204">
        <v>12.0</v>
      </c>
      <c r="T202" s="204">
        <v>6.0</v>
      </c>
      <c r="U202" s="204">
        <v>0.0</v>
      </c>
      <c r="V202" s="204">
        <v>1.0</v>
      </c>
      <c r="W202" s="204">
        <v>2.0</v>
      </c>
      <c r="X202" s="204">
        <v>2.0</v>
      </c>
      <c r="Y202" s="204">
        <v>2.0</v>
      </c>
      <c r="Z202" s="204">
        <v>5.0</v>
      </c>
      <c r="AA202" s="204">
        <v>9.0</v>
      </c>
      <c r="AB202" s="204">
        <v>4.0</v>
      </c>
      <c r="AC202" s="204">
        <v>0.0</v>
      </c>
      <c r="AD202" s="204">
        <v>2.0</v>
      </c>
      <c r="AE202" s="204">
        <v>2.0</v>
      </c>
      <c r="AF202" s="204">
        <v>1.0</v>
      </c>
      <c r="AG202" s="177">
        <f t="shared" si="81"/>
        <v>62</v>
      </c>
    </row>
    <row r="203" outlineLevel="1">
      <c r="A203" s="200" t="s">
        <v>1023</v>
      </c>
      <c r="B203" s="204">
        <v>0.0</v>
      </c>
      <c r="C203" s="204">
        <v>0.0</v>
      </c>
      <c r="D203" s="204">
        <v>0.0</v>
      </c>
      <c r="E203" s="204">
        <v>0.0</v>
      </c>
      <c r="F203" s="204">
        <v>0.0</v>
      </c>
      <c r="G203" s="204">
        <v>0.0</v>
      </c>
      <c r="H203" s="204">
        <v>0.0</v>
      </c>
      <c r="I203" s="204">
        <v>0.0</v>
      </c>
      <c r="J203" s="204">
        <v>0.0</v>
      </c>
      <c r="K203" s="204">
        <v>0.0</v>
      </c>
      <c r="L203" s="204">
        <v>0.0</v>
      </c>
      <c r="M203" s="204">
        <v>0.0</v>
      </c>
      <c r="N203" s="204">
        <v>0.0</v>
      </c>
      <c r="O203" s="204">
        <v>0.0</v>
      </c>
      <c r="P203" s="204">
        <v>0.0</v>
      </c>
      <c r="Q203" s="204">
        <v>0.0</v>
      </c>
      <c r="R203" s="204">
        <v>0.0</v>
      </c>
      <c r="S203" s="204">
        <v>1.0</v>
      </c>
      <c r="T203" s="204">
        <v>1.0</v>
      </c>
      <c r="U203" s="204">
        <v>0.0</v>
      </c>
      <c r="V203" s="204">
        <v>0.0</v>
      </c>
      <c r="W203" s="204">
        <v>0.0</v>
      </c>
      <c r="X203" s="204">
        <v>0.0</v>
      </c>
      <c r="Y203" s="204">
        <v>0.0</v>
      </c>
      <c r="Z203" s="204">
        <v>0.0</v>
      </c>
      <c r="AA203" s="204">
        <v>0.0</v>
      </c>
      <c r="AB203" s="204">
        <v>0.0</v>
      </c>
      <c r="AC203" s="204">
        <v>0.0</v>
      </c>
      <c r="AD203" s="204">
        <v>0.0</v>
      </c>
      <c r="AE203" s="204">
        <v>0.0</v>
      </c>
      <c r="AF203" s="204">
        <v>1.0</v>
      </c>
      <c r="AG203" s="177">
        <f t="shared" si="81"/>
        <v>3</v>
      </c>
    </row>
    <row r="204" outlineLevel="1">
      <c r="A204" s="200" t="s">
        <v>1024</v>
      </c>
      <c r="B204" s="204">
        <v>0.0</v>
      </c>
      <c r="C204" s="204">
        <v>0.0</v>
      </c>
      <c r="D204" s="204">
        <v>2.0</v>
      </c>
      <c r="E204" s="204">
        <v>2.0</v>
      </c>
      <c r="F204" s="204">
        <v>0.0</v>
      </c>
      <c r="G204" s="204">
        <v>0.0</v>
      </c>
      <c r="H204" s="204">
        <v>1.0</v>
      </c>
      <c r="I204" s="204">
        <v>1.0</v>
      </c>
      <c r="J204" s="204">
        <v>2.0</v>
      </c>
      <c r="K204" s="204">
        <v>0.0</v>
      </c>
      <c r="L204" s="204">
        <v>0.0</v>
      </c>
      <c r="M204" s="204">
        <v>0.0</v>
      </c>
      <c r="N204" s="204">
        <v>1.0</v>
      </c>
      <c r="O204" s="204">
        <v>0.0</v>
      </c>
      <c r="P204" s="204">
        <v>1.0</v>
      </c>
      <c r="Q204" s="204">
        <v>0.0</v>
      </c>
      <c r="R204" s="204">
        <v>0.0</v>
      </c>
      <c r="S204" s="204">
        <v>22.0</v>
      </c>
      <c r="T204" s="204">
        <v>2.0</v>
      </c>
      <c r="U204" s="204">
        <v>0.0</v>
      </c>
      <c r="V204" s="204">
        <v>1.0</v>
      </c>
      <c r="W204" s="204">
        <v>1.0</v>
      </c>
      <c r="X204" s="204">
        <v>1.0</v>
      </c>
      <c r="Y204" s="204">
        <v>0.0</v>
      </c>
      <c r="Z204" s="204">
        <v>1.0</v>
      </c>
      <c r="AA204" s="204">
        <v>3.0</v>
      </c>
      <c r="AB204" s="204">
        <v>2.0</v>
      </c>
      <c r="AC204" s="204">
        <v>2.0</v>
      </c>
      <c r="AD204" s="204">
        <v>5.0</v>
      </c>
      <c r="AE204" s="204">
        <v>2.0</v>
      </c>
      <c r="AF204" s="204">
        <v>2.0</v>
      </c>
      <c r="AG204" s="177">
        <f t="shared" si="81"/>
        <v>54</v>
      </c>
    </row>
    <row r="205" outlineLevel="1">
      <c r="A205" s="200" t="s">
        <v>1025</v>
      </c>
      <c r="B205" s="204">
        <v>0.0</v>
      </c>
      <c r="C205" s="204">
        <v>0.0</v>
      </c>
      <c r="D205" s="204">
        <v>0.0</v>
      </c>
      <c r="E205" s="204">
        <v>0.0</v>
      </c>
      <c r="F205" s="204">
        <v>0.0</v>
      </c>
      <c r="G205" s="204">
        <v>0.0</v>
      </c>
      <c r="H205" s="204">
        <v>0.0</v>
      </c>
      <c r="I205" s="204">
        <v>0.0</v>
      </c>
      <c r="J205" s="204">
        <v>0.0</v>
      </c>
      <c r="K205" s="204">
        <v>0.0</v>
      </c>
      <c r="L205" s="204">
        <v>0.0</v>
      </c>
      <c r="M205" s="204">
        <v>0.0</v>
      </c>
      <c r="N205" s="204">
        <v>0.0</v>
      </c>
      <c r="O205" s="204">
        <v>0.0</v>
      </c>
      <c r="P205" s="204">
        <v>1.0</v>
      </c>
      <c r="Q205" s="204">
        <v>1.0</v>
      </c>
      <c r="R205" s="204">
        <v>0.0</v>
      </c>
      <c r="S205" s="204">
        <v>1.0</v>
      </c>
      <c r="T205" s="204">
        <v>0.0</v>
      </c>
      <c r="U205" s="204">
        <v>0.0</v>
      </c>
      <c r="V205" s="204">
        <v>0.0</v>
      </c>
      <c r="W205" s="204">
        <v>0.0</v>
      </c>
      <c r="X205" s="204">
        <v>0.0</v>
      </c>
      <c r="Y205" s="204">
        <v>0.0</v>
      </c>
      <c r="Z205" s="204">
        <v>0.0</v>
      </c>
      <c r="AA205" s="204">
        <v>0.0</v>
      </c>
      <c r="AB205" s="204">
        <v>0.0</v>
      </c>
      <c r="AC205" s="204">
        <v>0.0</v>
      </c>
      <c r="AD205" s="204">
        <v>0.0</v>
      </c>
      <c r="AE205" s="204">
        <v>1.0</v>
      </c>
      <c r="AF205" s="204">
        <v>0.0</v>
      </c>
      <c r="AG205" s="177">
        <f t="shared" si="81"/>
        <v>4</v>
      </c>
    </row>
    <row r="206" outlineLevel="1">
      <c r="A206" s="200" t="s">
        <v>1026</v>
      </c>
      <c r="B206" s="204">
        <v>0.0</v>
      </c>
      <c r="C206" s="204">
        <v>0.0</v>
      </c>
      <c r="D206" s="204">
        <v>0.0</v>
      </c>
      <c r="E206" s="204">
        <v>0.0</v>
      </c>
      <c r="F206" s="204">
        <v>0.0</v>
      </c>
      <c r="G206" s="204">
        <v>0.0</v>
      </c>
      <c r="H206" s="204">
        <v>0.0</v>
      </c>
      <c r="I206" s="204">
        <v>0.0</v>
      </c>
      <c r="J206" s="204">
        <v>0.0</v>
      </c>
      <c r="K206" s="204">
        <v>0.0</v>
      </c>
      <c r="L206" s="204">
        <v>0.0</v>
      </c>
      <c r="M206" s="204">
        <v>0.0</v>
      </c>
      <c r="N206" s="204">
        <v>0.0</v>
      </c>
      <c r="O206" s="204">
        <v>0.0</v>
      </c>
      <c r="P206" s="204">
        <v>0.0</v>
      </c>
      <c r="Q206" s="204">
        <v>0.0</v>
      </c>
      <c r="R206" s="204">
        <v>0.0</v>
      </c>
      <c r="S206" s="204">
        <v>50.0</v>
      </c>
      <c r="T206" s="204">
        <v>0.0</v>
      </c>
      <c r="U206" s="204">
        <v>0.0</v>
      </c>
      <c r="V206" s="204">
        <v>0.0</v>
      </c>
      <c r="W206" s="204">
        <v>0.0</v>
      </c>
      <c r="X206" s="204">
        <v>0.0</v>
      </c>
      <c r="Y206" s="204">
        <v>0.0</v>
      </c>
      <c r="Z206" s="204">
        <v>0.0</v>
      </c>
      <c r="AA206" s="204">
        <v>0.0</v>
      </c>
      <c r="AB206" s="204">
        <v>2.0</v>
      </c>
      <c r="AC206" s="204">
        <v>0.0</v>
      </c>
      <c r="AD206" s="204">
        <v>0.0</v>
      </c>
      <c r="AE206" s="204">
        <v>0.0</v>
      </c>
      <c r="AF206" s="204">
        <v>0.0</v>
      </c>
      <c r="AG206" s="177">
        <f t="shared" si="81"/>
        <v>52</v>
      </c>
    </row>
    <row r="207" outlineLevel="1">
      <c r="A207" s="200" t="s">
        <v>1027</v>
      </c>
      <c r="B207" s="204">
        <v>0.0</v>
      </c>
      <c r="C207" s="204">
        <v>0.0</v>
      </c>
      <c r="D207" s="204">
        <v>0.0</v>
      </c>
      <c r="E207" s="204">
        <v>0.0</v>
      </c>
      <c r="F207" s="204">
        <v>0.0</v>
      </c>
      <c r="G207" s="204">
        <v>0.0</v>
      </c>
      <c r="H207" s="204">
        <v>0.0</v>
      </c>
      <c r="I207" s="204">
        <v>0.0</v>
      </c>
      <c r="J207" s="204">
        <v>0.0</v>
      </c>
      <c r="K207" s="204">
        <v>0.0</v>
      </c>
      <c r="L207" s="204">
        <v>0.0</v>
      </c>
      <c r="M207" s="204">
        <v>0.0</v>
      </c>
      <c r="N207" s="204">
        <v>0.0</v>
      </c>
      <c r="O207" s="204">
        <v>0.0</v>
      </c>
      <c r="P207" s="204">
        <v>0.0</v>
      </c>
      <c r="Q207" s="204">
        <v>0.0</v>
      </c>
      <c r="R207" s="204">
        <v>0.0</v>
      </c>
      <c r="S207" s="204">
        <v>11.0</v>
      </c>
      <c r="T207" s="204">
        <v>6.0</v>
      </c>
      <c r="U207" s="204">
        <v>1.0</v>
      </c>
      <c r="V207" s="204">
        <v>2.0</v>
      </c>
      <c r="W207" s="204">
        <v>1.0</v>
      </c>
      <c r="X207" s="204">
        <v>2.0</v>
      </c>
      <c r="Y207" s="204">
        <v>0.0</v>
      </c>
      <c r="Z207" s="204">
        <v>0.0</v>
      </c>
      <c r="AA207" s="204">
        <v>5.0</v>
      </c>
      <c r="AB207" s="204">
        <v>1.0</v>
      </c>
      <c r="AC207" s="204">
        <v>0.0</v>
      </c>
      <c r="AD207" s="204">
        <v>0.0</v>
      </c>
      <c r="AE207" s="204">
        <v>4.0</v>
      </c>
      <c r="AF207" s="204">
        <v>3.0</v>
      </c>
      <c r="AG207" s="177">
        <f t="shared" si="81"/>
        <v>36</v>
      </c>
    </row>
    <row r="208" outlineLevel="1">
      <c r="A208" s="200" t="s">
        <v>1028</v>
      </c>
      <c r="B208" s="204">
        <v>0.0</v>
      </c>
      <c r="C208" s="204">
        <v>0.0</v>
      </c>
      <c r="D208" s="204">
        <v>0.0</v>
      </c>
      <c r="E208" s="204">
        <v>0.0</v>
      </c>
      <c r="F208" s="204">
        <v>0.0</v>
      </c>
      <c r="G208" s="204">
        <v>0.0</v>
      </c>
      <c r="H208" s="204">
        <v>0.0</v>
      </c>
      <c r="I208" s="204">
        <v>0.0</v>
      </c>
      <c r="J208" s="204">
        <v>0.0</v>
      </c>
      <c r="K208" s="204">
        <v>0.0</v>
      </c>
      <c r="L208" s="204">
        <v>0.0</v>
      </c>
      <c r="M208" s="204">
        <v>0.0</v>
      </c>
      <c r="N208" s="204">
        <v>0.0</v>
      </c>
      <c r="O208" s="204">
        <v>0.0</v>
      </c>
      <c r="P208" s="204">
        <v>0.0</v>
      </c>
      <c r="Q208" s="204">
        <v>0.0</v>
      </c>
      <c r="R208" s="204">
        <v>0.0</v>
      </c>
      <c r="S208" s="204">
        <v>0.0</v>
      </c>
      <c r="T208" s="204">
        <v>0.0</v>
      </c>
      <c r="U208" s="204">
        <v>0.0</v>
      </c>
      <c r="V208" s="204">
        <v>0.0</v>
      </c>
      <c r="W208" s="204">
        <v>0.0</v>
      </c>
      <c r="X208" s="204">
        <v>0.0</v>
      </c>
      <c r="Y208" s="204">
        <v>0.0</v>
      </c>
      <c r="Z208" s="204">
        <v>0.0</v>
      </c>
      <c r="AA208" s="204">
        <v>0.0</v>
      </c>
      <c r="AB208" s="204">
        <v>0.0</v>
      </c>
      <c r="AC208" s="204">
        <v>0.0</v>
      </c>
      <c r="AD208" s="204">
        <v>0.0</v>
      </c>
      <c r="AE208" s="204">
        <v>0.0</v>
      </c>
      <c r="AF208" s="204">
        <v>0.0</v>
      </c>
      <c r="AG208" s="177">
        <f t="shared" si="81"/>
        <v>0</v>
      </c>
    </row>
    <row r="209" outlineLevel="1">
      <c r="A209" s="200" t="s">
        <v>1029</v>
      </c>
      <c r="B209" s="204">
        <v>0.0</v>
      </c>
      <c r="C209" s="204">
        <v>0.0</v>
      </c>
      <c r="D209" s="204">
        <v>0.0</v>
      </c>
      <c r="E209" s="204">
        <v>0.0</v>
      </c>
      <c r="F209" s="204">
        <v>0.0</v>
      </c>
      <c r="G209" s="204">
        <v>0.0</v>
      </c>
      <c r="H209" s="204">
        <v>0.0</v>
      </c>
      <c r="I209" s="204">
        <v>0.0</v>
      </c>
      <c r="J209" s="204">
        <v>0.0</v>
      </c>
      <c r="K209" s="204">
        <v>0.0</v>
      </c>
      <c r="L209" s="204">
        <v>0.0</v>
      </c>
      <c r="M209" s="204">
        <v>0.0</v>
      </c>
      <c r="N209" s="204">
        <v>0.0</v>
      </c>
      <c r="O209" s="204">
        <v>0.0</v>
      </c>
      <c r="P209" s="204">
        <v>0.0</v>
      </c>
      <c r="Q209" s="204">
        <v>0.0</v>
      </c>
      <c r="R209" s="204">
        <v>0.0</v>
      </c>
      <c r="S209" s="204">
        <v>0.0</v>
      </c>
      <c r="T209" s="204">
        <v>0.0</v>
      </c>
      <c r="U209" s="204">
        <v>0.0</v>
      </c>
      <c r="V209" s="204">
        <v>0.0</v>
      </c>
      <c r="W209" s="204">
        <v>0.0</v>
      </c>
      <c r="X209" s="204">
        <v>0.0</v>
      </c>
      <c r="Y209" s="204">
        <v>0.0</v>
      </c>
      <c r="Z209" s="204">
        <v>0.0</v>
      </c>
      <c r="AA209" s="204">
        <v>0.0</v>
      </c>
      <c r="AB209" s="204">
        <v>0.0</v>
      </c>
      <c r="AC209" s="204">
        <v>0.0</v>
      </c>
      <c r="AD209" s="204">
        <v>0.0</v>
      </c>
      <c r="AE209" s="204">
        <v>0.0</v>
      </c>
      <c r="AF209" s="204">
        <v>0.0</v>
      </c>
      <c r="AG209" s="177">
        <f t="shared" si="81"/>
        <v>0</v>
      </c>
    </row>
    <row r="210" outlineLevel="1">
      <c r="A210" s="200" t="s">
        <v>233</v>
      </c>
      <c r="B210" s="204">
        <v>0.0</v>
      </c>
      <c r="C210" s="204">
        <v>0.0</v>
      </c>
      <c r="D210" s="204">
        <v>0.0</v>
      </c>
      <c r="E210" s="204">
        <v>0.0</v>
      </c>
      <c r="F210" s="204">
        <v>0.0</v>
      </c>
      <c r="G210" s="204">
        <v>0.0</v>
      </c>
      <c r="H210" s="204">
        <v>0.0</v>
      </c>
      <c r="I210" s="204">
        <v>0.0</v>
      </c>
      <c r="J210" s="204">
        <v>0.0</v>
      </c>
      <c r="K210" s="204">
        <v>0.0</v>
      </c>
      <c r="L210" s="204">
        <v>0.0</v>
      </c>
      <c r="M210" s="204">
        <v>0.0</v>
      </c>
      <c r="N210" s="204">
        <v>0.0</v>
      </c>
      <c r="O210" s="204">
        <v>0.0</v>
      </c>
      <c r="P210" s="204">
        <v>0.0</v>
      </c>
      <c r="Q210" s="204">
        <v>0.0</v>
      </c>
      <c r="R210" s="204">
        <v>0.0</v>
      </c>
      <c r="S210" s="204">
        <v>3.0</v>
      </c>
      <c r="T210" s="204">
        <v>0.0</v>
      </c>
      <c r="U210" s="204">
        <v>0.0</v>
      </c>
      <c r="V210" s="204">
        <v>0.0</v>
      </c>
      <c r="W210" s="204">
        <v>0.0</v>
      </c>
      <c r="X210" s="204">
        <v>0.0</v>
      </c>
      <c r="Y210" s="204">
        <v>0.0</v>
      </c>
      <c r="Z210" s="204">
        <v>0.0</v>
      </c>
      <c r="AA210" s="204">
        <v>0.0</v>
      </c>
      <c r="AB210" s="204">
        <v>0.0</v>
      </c>
      <c r="AC210" s="204">
        <v>0.0</v>
      </c>
      <c r="AD210" s="204">
        <v>0.0</v>
      </c>
      <c r="AE210" s="204">
        <v>0.0</v>
      </c>
      <c r="AF210" s="204">
        <v>0.0</v>
      </c>
      <c r="AG210" s="177">
        <f t="shared" si="81"/>
        <v>3</v>
      </c>
    </row>
    <row r="211">
      <c r="A211" s="205" t="s">
        <v>234</v>
      </c>
      <c r="B211" s="206">
        <f t="shared" ref="B211:AF211" si="82">SUM(B200:B210)</f>
        <v>2</v>
      </c>
      <c r="C211" s="206">
        <f t="shared" si="82"/>
        <v>7</v>
      </c>
      <c r="D211" s="206">
        <f t="shared" si="82"/>
        <v>10</v>
      </c>
      <c r="E211" s="206">
        <f t="shared" si="82"/>
        <v>7</v>
      </c>
      <c r="F211" s="206">
        <f t="shared" si="82"/>
        <v>0</v>
      </c>
      <c r="G211" s="206">
        <f t="shared" si="82"/>
        <v>5</v>
      </c>
      <c r="H211" s="206">
        <f t="shared" si="82"/>
        <v>4</v>
      </c>
      <c r="I211" s="206">
        <f t="shared" si="82"/>
        <v>2</v>
      </c>
      <c r="J211" s="206">
        <f t="shared" si="82"/>
        <v>8</v>
      </c>
      <c r="K211" s="206">
        <f t="shared" si="82"/>
        <v>1</v>
      </c>
      <c r="L211" s="206">
        <f t="shared" si="82"/>
        <v>2</v>
      </c>
      <c r="M211" s="206">
        <f t="shared" si="82"/>
        <v>5</v>
      </c>
      <c r="N211" s="206">
        <f t="shared" si="82"/>
        <v>4</v>
      </c>
      <c r="O211" s="206">
        <f t="shared" si="82"/>
        <v>1</v>
      </c>
      <c r="P211" s="206">
        <f t="shared" si="82"/>
        <v>3</v>
      </c>
      <c r="Q211" s="206">
        <f t="shared" si="82"/>
        <v>4</v>
      </c>
      <c r="R211" s="206">
        <f t="shared" si="82"/>
        <v>6</v>
      </c>
      <c r="S211" s="206">
        <f t="shared" si="82"/>
        <v>135</v>
      </c>
      <c r="T211" s="206">
        <f t="shared" si="82"/>
        <v>26</v>
      </c>
      <c r="U211" s="206">
        <f t="shared" si="82"/>
        <v>1</v>
      </c>
      <c r="V211" s="206">
        <f t="shared" si="82"/>
        <v>7</v>
      </c>
      <c r="W211" s="206">
        <f t="shared" si="82"/>
        <v>8</v>
      </c>
      <c r="X211" s="206">
        <f t="shared" si="82"/>
        <v>11</v>
      </c>
      <c r="Y211" s="206">
        <f t="shared" si="82"/>
        <v>7</v>
      </c>
      <c r="Z211" s="206">
        <f t="shared" si="82"/>
        <v>17</v>
      </c>
      <c r="AA211" s="206">
        <f t="shared" si="82"/>
        <v>34</v>
      </c>
      <c r="AB211" s="206">
        <f t="shared" si="82"/>
        <v>17</v>
      </c>
      <c r="AC211" s="206">
        <f t="shared" si="82"/>
        <v>5</v>
      </c>
      <c r="AD211" s="206">
        <f t="shared" si="82"/>
        <v>12</v>
      </c>
      <c r="AE211" s="206">
        <f t="shared" si="82"/>
        <v>12</v>
      </c>
      <c r="AF211" s="206">
        <f t="shared" si="82"/>
        <v>10</v>
      </c>
      <c r="AG211" s="177">
        <f t="shared" si="81"/>
        <v>373</v>
      </c>
    </row>
    <row r="212">
      <c r="A212" s="127"/>
      <c r="B212" s="120"/>
      <c r="C212" s="120"/>
      <c r="D212" s="120"/>
      <c r="E212" s="120"/>
      <c r="F212" s="120"/>
      <c r="G212" s="120"/>
      <c r="H212" s="120"/>
      <c r="I212" s="120"/>
      <c r="J212" s="120"/>
      <c r="K212" s="120"/>
      <c r="L212" s="120"/>
      <c r="M212" s="120"/>
      <c r="N212" s="120"/>
      <c r="O212" s="120"/>
      <c r="P212" s="120"/>
      <c r="Q212" s="120"/>
      <c r="R212" s="120"/>
      <c r="S212" s="120"/>
      <c r="T212" s="120"/>
      <c r="U212" s="120"/>
      <c r="V212" s="120"/>
      <c r="W212" s="120"/>
      <c r="X212" s="120"/>
      <c r="Y212" s="120"/>
      <c r="Z212" s="120"/>
      <c r="AA212" s="120"/>
      <c r="AB212" s="120"/>
      <c r="AC212" s="120"/>
      <c r="AD212" s="120"/>
      <c r="AE212" s="120"/>
      <c r="AF212" s="120"/>
      <c r="AG212" s="177"/>
    </row>
    <row r="213">
      <c r="A213" s="198" t="s">
        <v>356</v>
      </c>
      <c r="B213" s="208"/>
      <c r="C213" s="208"/>
      <c r="D213" s="208"/>
      <c r="E213" s="208"/>
      <c r="F213" s="208"/>
      <c r="G213" s="208"/>
      <c r="H213" s="208"/>
      <c r="I213" s="208"/>
      <c r="J213" s="208"/>
      <c r="K213" s="208"/>
      <c r="L213" s="208"/>
      <c r="M213" s="208"/>
      <c r="N213" s="208"/>
      <c r="O213" s="208"/>
      <c r="P213" s="208"/>
      <c r="Q213" s="208"/>
      <c r="R213" s="208"/>
      <c r="S213" s="208"/>
      <c r="T213" s="208"/>
      <c r="U213" s="208"/>
      <c r="V213" s="208"/>
      <c r="W213" s="208"/>
      <c r="X213" s="208"/>
      <c r="Y213" s="208"/>
      <c r="Z213" s="208"/>
      <c r="AA213" s="208"/>
      <c r="AB213" s="208"/>
      <c r="AC213" s="208"/>
      <c r="AD213" s="208"/>
      <c r="AE213" s="208"/>
      <c r="AF213" s="208"/>
      <c r="AG213" s="177"/>
    </row>
    <row r="214" collapsed="1">
      <c r="A214" s="200" t="s">
        <v>312</v>
      </c>
      <c r="B214" s="201"/>
      <c r="C214" s="201"/>
      <c r="D214" s="201"/>
      <c r="E214" s="201"/>
      <c r="F214" s="201"/>
      <c r="G214" s="201"/>
      <c r="H214" s="201"/>
      <c r="I214" s="201"/>
      <c r="J214" s="201"/>
      <c r="K214" s="201"/>
      <c r="L214" s="201"/>
      <c r="M214" s="201"/>
      <c r="N214" s="201"/>
      <c r="O214" s="201"/>
      <c r="P214" s="201"/>
      <c r="Q214" s="201"/>
      <c r="R214" s="201"/>
      <c r="S214" s="201"/>
      <c r="T214" s="201"/>
      <c r="U214" s="201"/>
      <c r="V214" s="201"/>
      <c r="W214" s="201"/>
      <c r="X214" s="201"/>
      <c r="Y214" s="201"/>
      <c r="Z214" s="201"/>
      <c r="AA214" s="201"/>
      <c r="AB214" s="201"/>
      <c r="AC214" s="201"/>
      <c r="AD214" s="201"/>
      <c r="AE214" s="201"/>
      <c r="AF214" s="201"/>
      <c r="AG214" s="209"/>
    </row>
    <row r="215" hidden="1" outlineLevel="1">
      <c r="A215" s="200" t="s">
        <v>1030</v>
      </c>
      <c r="B215" s="314"/>
      <c r="C215" s="314"/>
      <c r="D215" s="314"/>
      <c r="E215" s="314"/>
      <c r="F215" s="314"/>
      <c r="G215" s="314"/>
      <c r="H215" s="314"/>
      <c r="I215" s="314"/>
      <c r="J215" s="314"/>
      <c r="K215" s="314"/>
      <c r="L215" s="314"/>
      <c r="M215" s="314"/>
      <c r="N215" s="314"/>
      <c r="O215" s="314"/>
      <c r="P215" s="314"/>
      <c r="Q215" s="314"/>
      <c r="R215" s="314"/>
      <c r="S215" s="314"/>
      <c r="T215" s="314"/>
      <c r="U215" s="314"/>
      <c r="V215" s="314"/>
      <c r="W215" s="314"/>
      <c r="X215" s="314"/>
      <c r="Y215" s="314"/>
      <c r="Z215" s="314"/>
      <c r="AA215" s="314"/>
      <c r="AB215" s="314"/>
      <c r="AC215" s="314"/>
      <c r="AD215" s="314"/>
      <c r="AE215" s="314"/>
      <c r="AF215" s="314"/>
      <c r="AG215" s="125">
        <f t="shared" ref="AG215:AG224" si="83">SUM(B215:AF215)</f>
        <v>0</v>
      </c>
    </row>
    <row r="216" hidden="1" outlineLevel="1">
      <c r="A216" s="200" t="s">
        <v>1031</v>
      </c>
      <c r="B216" s="314"/>
      <c r="C216" s="314"/>
      <c r="D216" s="314"/>
      <c r="E216" s="314"/>
      <c r="F216" s="314"/>
      <c r="G216" s="314"/>
      <c r="H216" s="314"/>
      <c r="I216" s="314"/>
      <c r="J216" s="314"/>
      <c r="K216" s="314"/>
      <c r="L216" s="314"/>
      <c r="M216" s="314"/>
      <c r="N216" s="314"/>
      <c r="O216" s="314"/>
      <c r="P216" s="314"/>
      <c r="Q216" s="314"/>
      <c r="R216" s="314"/>
      <c r="S216" s="314"/>
      <c r="T216" s="314"/>
      <c r="U216" s="314"/>
      <c r="V216" s="314"/>
      <c r="W216" s="314"/>
      <c r="X216" s="314"/>
      <c r="Y216" s="314"/>
      <c r="Z216" s="314"/>
      <c r="AA216" s="314"/>
      <c r="AB216" s="314"/>
      <c r="AC216" s="314"/>
      <c r="AD216" s="314"/>
      <c r="AE216" s="314"/>
      <c r="AF216" s="314"/>
      <c r="AG216" s="125">
        <f t="shared" si="83"/>
        <v>0</v>
      </c>
    </row>
    <row r="217" hidden="1" outlineLevel="1">
      <c r="A217" s="200" t="s">
        <v>1032</v>
      </c>
      <c r="B217" s="314"/>
      <c r="C217" s="314"/>
      <c r="D217" s="314"/>
      <c r="E217" s="314"/>
      <c r="F217" s="314"/>
      <c r="G217" s="314"/>
      <c r="H217" s="314"/>
      <c r="I217" s="314"/>
      <c r="J217" s="314"/>
      <c r="K217" s="314"/>
      <c r="L217" s="314"/>
      <c r="M217" s="314"/>
      <c r="N217" s="314"/>
      <c r="O217" s="314"/>
      <c r="P217" s="314"/>
      <c r="Q217" s="314"/>
      <c r="R217" s="314"/>
      <c r="S217" s="314"/>
      <c r="T217" s="314"/>
      <c r="U217" s="314"/>
      <c r="V217" s="314"/>
      <c r="W217" s="314"/>
      <c r="X217" s="314"/>
      <c r="Y217" s="314"/>
      <c r="Z217" s="314"/>
      <c r="AA217" s="314"/>
      <c r="AB217" s="314"/>
      <c r="AC217" s="314"/>
      <c r="AD217" s="314"/>
      <c r="AE217" s="314"/>
      <c r="AF217" s="314"/>
      <c r="AG217" s="125">
        <f t="shared" si="83"/>
        <v>0</v>
      </c>
    </row>
    <row r="218" hidden="1" outlineLevel="1">
      <c r="A218" s="200" t="s">
        <v>1033</v>
      </c>
      <c r="B218" s="314"/>
      <c r="C218" s="314"/>
      <c r="D218" s="314"/>
      <c r="E218" s="314"/>
      <c r="F218" s="314"/>
      <c r="G218" s="314"/>
      <c r="H218" s="314"/>
      <c r="I218" s="314"/>
      <c r="J218" s="314"/>
      <c r="K218" s="314"/>
      <c r="L218" s="314"/>
      <c r="M218" s="314"/>
      <c r="N218" s="314"/>
      <c r="O218" s="314"/>
      <c r="P218" s="314"/>
      <c r="Q218" s="314"/>
      <c r="R218" s="314"/>
      <c r="S218" s="314"/>
      <c r="T218" s="314"/>
      <c r="U218" s="314"/>
      <c r="V218" s="314"/>
      <c r="W218" s="314"/>
      <c r="X218" s="314"/>
      <c r="Y218" s="314"/>
      <c r="Z218" s="314"/>
      <c r="AA218" s="314"/>
      <c r="AB218" s="314"/>
      <c r="AC218" s="314"/>
      <c r="AD218" s="314"/>
      <c r="AE218" s="314"/>
      <c r="AF218" s="314"/>
      <c r="AG218" s="125">
        <f t="shared" si="83"/>
        <v>0</v>
      </c>
    </row>
    <row r="219" hidden="1" outlineLevel="1">
      <c r="A219" s="200" t="s">
        <v>1034</v>
      </c>
      <c r="B219" s="314"/>
      <c r="C219" s="314"/>
      <c r="D219" s="314"/>
      <c r="E219" s="314"/>
      <c r="F219" s="314"/>
      <c r="G219" s="314"/>
      <c r="H219" s="314"/>
      <c r="I219" s="314"/>
      <c r="J219" s="314"/>
      <c r="K219" s="314"/>
      <c r="L219" s="314"/>
      <c r="M219" s="314"/>
      <c r="N219" s="314"/>
      <c r="O219" s="314"/>
      <c r="P219" s="314"/>
      <c r="Q219" s="314"/>
      <c r="R219" s="314"/>
      <c r="S219" s="314"/>
      <c r="T219" s="314"/>
      <c r="U219" s="314"/>
      <c r="V219" s="314"/>
      <c r="W219" s="314"/>
      <c r="X219" s="314"/>
      <c r="Y219" s="314"/>
      <c r="Z219" s="314"/>
      <c r="AA219" s="314"/>
      <c r="AB219" s="314"/>
      <c r="AC219" s="314"/>
      <c r="AD219" s="314"/>
      <c r="AE219" s="314"/>
      <c r="AF219" s="314"/>
      <c r="AG219" s="125">
        <f t="shared" si="83"/>
        <v>0</v>
      </c>
    </row>
    <row r="220" hidden="1" outlineLevel="1">
      <c r="A220" s="200" t="s">
        <v>1035</v>
      </c>
      <c r="B220" s="314"/>
      <c r="C220" s="314"/>
      <c r="D220" s="314"/>
      <c r="E220" s="314"/>
      <c r="F220" s="314"/>
      <c r="G220" s="314"/>
      <c r="H220" s="314"/>
      <c r="I220" s="314"/>
      <c r="J220" s="314"/>
      <c r="K220" s="314"/>
      <c r="L220" s="314"/>
      <c r="M220" s="314"/>
      <c r="N220" s="314"/>
      <c r="O220" s="314"/>
      <c r="P220" s="314"/>
      <c r="Q220" s="314"/>
      <c r="R220" s="314"/>
      <c r="S220" s="314"/>
      <c r="T220" s="314"/>
      <c r="U220" s="314"/>
      <c r="V220" s="314"/>
      <c r="W220" s="314"/>
      <c r="X220" s="314"/>
      <c r="Y220" s="314"/>
      <c r="Z220" s="314"/>
      <c r="AA220" s="314"/>
      <c r="AB220" s="314"/>
      <c r="AC220" s="314"/>
      <c r="AD220" s="314"/>
      <c r="AE220" s="314"/>
      <c r="AF220" s="314"/>
      <c r="AG220" s="125">
        <f t="shared" si="83"/>
        <v>0</v>
      </c>
    </row>
    <row r="221" hidden="1" outlineLevel="1">
      <c r="A221" s="200" t="s">
        <v>731</v>
      </c>
      <c r="B221" s="314"/>
      <c r="C221" s="314"/>
      <c r="D221" s="314"/>
      <c r="E221" s="314"/>
      <c r="F221" s="314"/>
      <c r="G221" s="314"/>
      <c r="H221" s="314"/>
      <c r="I221" s="314"/>
      <c r="J221" s="314"/>
      <c r="K221" s="314"/>
      <c r="L221" s="314"/>
      <c r="M221" s="314"/>
      <c r="N221" s="314"/>
      <c r="O221" s="314"/>
      <c r="P221" s="314"/>
      <c r="Q221" s="314"/>
      <c r="R221" s="314"/>
      <c r="S221" s="314"/>
      <c r="T221" s="314"/>
      <c r="U221" s="314"/>
      <c r="V221" s="314"/>
      <c r="W221" s="314"/>
      <c r="X221" s="314"/>
      <c r="Y221" s="314"/>
      <c r="Z221" s="314"/>
      <c r="AA221" s="314"/>
      <c r="AB221" s="314"/>
      <c r="AC221" s="314"/>
      <c r="AD221" s="314"/>
      <c r="AE221" s="314"/>
      <c r="AF221" s="314"/>
      <c r="AG221" s="125">
        <f t="shared" si="83"/>
        <v>0</v>
      </c>
    </row>
    <row r="222" hidden="1" outlineLevel="1">
      <c r="A222" s="200" t="s">
        <v>732</v>
      </c>
      <c r="B222" s="314"/>
      <c r="C222" s="314"/>
      <c r="D222" s="314"/>
      <c r="E222" s="314"/>
      <c r="F222" s="314"/>
      <c r="G222" s="314"/>
      <c r="H222" s="314"/>
      <c r="I222" s="314"/>
      <c r="J222" s="314"/>
      <c r="K222" s="314"/>
      <c r="L222" s="314"/>
      <c r="M222" s="314"/>
      <c r="N222" s="314"/>
      <c r="O222" s="314"/>
      <c r="P222" s="314"/>
      <c r="Q222" s="314"/>
      <c r="R222" s="314"/>
      <c r="S222" s="314"/>
      <c r="T222" s="314"/>
      <c r="U222" s="314"/>
      <c r="V222" s="314"/>
      <c r="W222" s="314"/>
      <c r="X222" s="314"/>
      <c r="Y222" s="314"/>
      <c r="Z222" s="314"/>
      <c r="AA222" s="314"/>
      <c r="AB222" s="314"/>
      <c r="AC222" s="314"/>
      <c r="AD222" s="314"/>
      <c r="AE222" s="314"/>
      <c r="AF222" s="314"/>
      <c r="AG222" s="125">
        <f t="shared" si="83"/>
        <v>0</v>
      </c>
    </row>
    <row r="223" hidden="1" outlineLevel="1">
      <c r="A223" s="200" t="s">
        <v>733</v>
      </c>
      <c r="B223" s="314"/>
      <c r="C223" s="314"/>
      <c r="D223" s="314"/>
      <c r="E223" s="314"/>
      <c r="F223" s="314"/>
      <c r="G223" s="314"/>
      <c r="H223" s="314"/>
      <c r="I223" s="314"/>
      <c r="J223" s="314"/>
      <c r="K223" s="314"/>
      <c r="L223" s="314"/>
      <c r="M223" s="314"/>
      <c r="N223" s="314"/>
      <c r="O223" s="314"/>
      <c r="P223" s="314"/>
      <c r="Q223" s="314"/>
      <c r="R223" s="314"/>
      <c r="S223" s="314"/>
      <c r="T223" s="314"/>
      <c r="U223" s="314"/>
      <c r="V223" s="314"/>
      <c r="W223" s="314"/>
      <c r="X223" s="314"/>
      <c r="Y223" s="314"/>
      <c r="Z223" s="314"/>
      <c r="AA223" s="314"/>
      <c r="AB223" s="314"/>
      <c r="AC223" s="314"/>
      <c r="AD223" s="314"/>
      <c r="AE223" s="314"/>
      <c r="AF223" s="314"/>
      <c r="AG223" s="125">
        <f t="shared" si="83"/>
        <v>0</v>
      </c>
    </row>
    <row r="224" hidden="1" outlineLevel="1">
      <c r="A224" s="200" t="s">
        <v>734</v>
      </c>
      <c r="B224" s="314"/>
      <c r="C224" s="314"/>
      <c r="D224" s="314"/>
      <c r="E224" s="314"/>
      <c r="F224" s="314"/>
      <c r="G224" s="314"/>
      <c r="H224" s="314"/>
      <c r="I224" s="314"/>
      <c r="J224" s="314"/>
      <c r="K224" s="314"/>
      <c r="L224" s="314"/>
      <c r="M224" s="314"/>
      <c r="N224" s="314"/>
      <c r="O224" s="314"/>
      <c r="P224" s="314"/>
      <c r="Q224" s="314"/>
      <c r="R224" s="314"/>
      <c r="S224" s="314"/>
      <c r="T224" s="314"/>
      <c r="U224" s="314"/>
      <c r="V224" s="314"/>
      <c r="W224" s="314"/>
      <c r="X224" s="314"/>
      <c r="Y224" s="314"/>
      <c r="Z224" s="314"/>
      <c r="AA224" s="314"/>
      <c r="AB224" s="314"/>
      <c r="AC224" s="314"/>
      <c r="AD224" s="314"/>
      <c r="AE224" s="314"/>
      <c r="AF224" s="314"/>
      <c r="AG224" s="125">
        <f t="shared" si="83"/>
        <v>0</v>
      </c>
    </row>
    <row r="225">
      <c r="A225" s="200" t="s">
        <v>323</v>
      </c>
      <c r="B225" s="201"/>
      <c r="C225" s="201"/>
      <c r="D225" s="201"/>
      <c r="E225" s="201"/>
      <c r="F225" s="201"/>
      <c r="G225" s="201"/>
      <c r="H225" s="201"/>
      <c r="I225" s="201"/>
      <c r="J225" s="201"/>
      <c r="K225" s="201"/>
      <c r="L225" s="201"/>
      <c r="M225" s="201"/>
      <c r="N225" s="201"/>
      <c r="O225" s="201"/>
      <c r="P225" s="201"/>
      <c r="Q225" s="201"/>
      <c r="R225" s="201"/>
      <c r="S225" s="201"/>
      <c r="T225" s="201"/>
      <c r="U225" s="201"/>
      <c r="V225" s="201"/>
      <c r="W225" s="201"/>
      <c r="X225" s="201"/>
      <c r="Y225" s="201"/>
      <c r="Z225" s="201"/>
      <c r="AA225" s="201"/>
      <c r="AB225" s="201"/>
      <c r="AC225" s="201"/>
      <c r="AD225" s="201"/>
      <c r="AE225" s="201"/>
      <c r="AF225" s="201"/>
      <c r="AG225" s="209"/>
    </row>
    <row r="226" outlineLevel="1">
      <c r="A226" s="200" t="s">
        <v>1036</v>
      </c>
      <c r="B226" s="211">
        <v>0.0</v>
      </c>
      <c r="C226" s="211">
        <v>0.0</v>
      </c>
      <c r="D226" s="211">
        <v>0.0</v>
      </c>
      <c r="E226" s="211">
        <v>0.0</v>
      </c>
      <c r="F226" s="211">
        <v>0.0</v>
      </c>
      <c r="G226" s="211">
        <v>0.0</v>
      </c>
      <c r="H226" s="211">
        <v>0.0</v>
      </c>
      <c r="I226" s="211">
        <v>0.0</v>
      </c>
      <c r="J226" s="211">
        <v>0.0</v>
      </c>
      <c r="K226" s="211">
        <v>0.0</v>
      </c>
      <c r="L226" s="211">
        <v>0.0</v>
      </c>
      <c r="M226" s="211">
        <v>0.0</v>
      </c>
      <c r="N226" s="211">
        <v>0.0</v>
      </c>
      <c r="O226" s="211">
        <v>0.0</v>
      </c>
      <c r="P226" s="211">
        <v>0.0</v>
      </c>
      <c r="Q226" s="211">
        <v>0.0</v>
      </c>
      <c r="R226" s="211">
        <v>0.0</v>
      </c>
      <c r="S226" s="211">
        <v>1293.38</v>
      </c>
      <c r="T226" s="211">
        <v>675.26</v>
      </c>
      <c r="U226" s="211">
        <v>0.0</v>
      </c>
      <c r="V226" s="211">
        <v>0.0</v>
      </c>
      <c r="W226" s="211">
        <v>0.0</v>
      </c>
      <c r="X226" s="211">
        <v>0.0</v>
      </c>
      <c r="Y226" s="211">
        <v>0.0</v>
      </c>
      <c r="Z226" s="211">
        <v>0.0</v>
      </c>
      <c r="AA226" s="211">
        <v>0.0</v>
      </c>
      <c r="AB226" s="211">
        <v>0.0</v>
      </c>
      <c r="AC226" s="211">
        <v>176.25</v>
      </c>
      <c r="AD226" s="211">
        <v>704.87</v>
      </c>
      <c r="AE226" s="211">
        <v>175.71</v>
      </c>
      <c r="AF226" s="211">
        <v>350.51</v>
      </c>
      <c r="AG226" s="125">
        <f t="shared" ref="AG226:AG237" si="84">SUM(B226:AF226)</f>
        <v>3375.98</v>
      </c>
    </row>
    <row r="227" outlineLevel="1">
      <c r="A227" s="200" t="s">
        <v>1037</v>
      </c>
      <c r="B227" s="211">
        <v>0.0</v>
      </c>
      <c r="C227" s="211">
        <v>0.0</v>
      </c>
      <c r="D227" s="211">
        <v>0.0</v>
      </c>
      <c r="E227" s="211">
        <v>0.0</v>
      </c>
      <c r="F227" s="211">
        <v>0.0</v>
      </c>
      <c r="G227" s="211">
        <v>0.0</v>
      </c>
      <c r="H227" s="211">
        <v>0.0</v>
      </c>
      <c r="I227" s="211">
        <v>0.0</v>
      </c>
      <c r="J227" s="211">
        <v>0.0</v>
      </c>
      <c r="K227" s="211">
        <v>0.0</v>
      </c>
      <c r="L227" s="211">
        <v>0.0</v>
      </c>
      <c r="M227" s="211">
        <v>0.0</v>
      </c>
      <c r="N227" s="211">
        <v>0.0</v>
      </c>
      <c r="O227" s="211">
        <v>0.0</v>
      </c>
      <c r="P227" s="211">
        <v>0.0</v>
      </c>
      <c r="Q227" s="211">
        <v>0.0</v>
      </c>
      <c r="R227" s="211">
        <v>0.0</v>
      </c>
      <c r="S227" s="211">
        <v>0.0</v>
      </c>
      <c r="T227" s="211">
        <v>0.0</v>
      </c>
      <c r="U227" s="211">
        <v>0.0</v>
      </c>
      <c r="V227" s="211">
        <v>0.0</v>
      </c>
      <c r="W227" s="211">
        <v>0.0</v>
      </c>
      <c r="X227" s="211">
        <v>0.0</v>
      </c>
      <c r="Y227" s="211">
        <v>0.0</v>
      </c>
      <c r="Z227" s="211">
        <v>0.0</v>
      </c>
      <c r="AA227" s="211">
        <v>0.0</v>
      </c>
      <c r="AB227" s="211">
        <v>0.0</v>
      </c>
      <c r="AC227" s="211">
        <v>0.0</v>
      </c>
      <c r="AD227" s="211">
        <v>0.0</v>
      </c>
      <c r="AE227" s="211">
        <v>0.0</v>
      </c>
      <c r="AF227" s="211">
        <v>0.0</v>
      </c>
      <c r="AG227" s="125">
        <f t="shared" si="84"/>
        <v>0</v>
      </c>
    </row>
    <row r="228" outlineLevel="1">
      <c r="A228" s="200" t="s">
        <v>1038</v>
      </c>
      <c r="B228" s="211">
        <v>0.0</v>
      </c>
      <c r="C228" s="211">
        <v>0.0</v>
      </c>
      <c r="D228" s="211">
        <v>0.0</v>
      </c>
      <c r="E228" s="211">
        <v>0.0</v>
      </c>
      <c r="F228" s="211">
        <v>0.0</v>
      </c>
      <c r="G228" s="211">
        <v>0.0</v>
      </c>
      <c r="H228" s="211">
        <v>0.0</v>
      </c>
      <c r="I228" s="211">
        <v>0.0</v>
      </c>
      <c r="J228" s="211">
        <v>0.0</v>
      </c>
      <c r="K228" s="211">
        <v>0.0</v>
      </c>
      <c r="L228" s="211">
        <v>0.0</v>
      </c>
      <c r="M228" s="211">
        <v>0.0</v>
      </c>
      <c r="N228" s="211">
        <v>0.0</v>
      </c>
      <c r="O228" s="211">
        <v>0.0</v>
      </c>
      <c r="P228" s="211">
        <v>0.0</v>
      </c>
      <c r="Q228" s="211">
        <v>0.0</v>
      </c>
      <c r="R228" s="211">
        <v>0.0</v>
      </c>
      <c r="S228" s="211">
        <v>899.22</v>
      </c>
      <c r="T228" s="211">
        <v>0.0</v>
      </c>
      <c r="U228" s="211">
        <v>0.0</v>
      </c>
      <c r="V228" s="211">
        <v>0.0</v>
      </c>
      <c r="W228" s="211">
        <v>0.0</v>
      </c>
      <c r="X228" s="211">
        <v>0.0</v>
      </c>
      <c r="Y228" s="211">
        <v>0.0</v>
      </c>
      <c r="Z228" s="211">
        <v>0.0</v>
      </c>
      <c r="AA228" s="211">
        <v>0.0</v>
      </c>
      <c r="AB228" s="211">
        <v>0.0</v>
      </c>
      <c r="AC228" s="211">
        <v>0.0</v>
      </c>
      <c r="AD228" s="211">
        <v>0.0</v>
      </c>
      <c r="AE228" s="211">
        <v>0.0</v>
      </c>
      <c r="AF228" s="211">
        <v>0.0</v>
      </c>
      <c r="AG228" s="125">
        <f t="shared" si="84"/>
        <v>899.22</v>
      </c>
    </row>
    <row r="229" outlineLevel="1">
      <c r="A229" s="200" t="s">
        <v>1039</v>
      </c>
      <c r="B229" s="211">
        <v>0.0</v>
      </c>
      <c r="C229" s="211">
        <v>0.0</v>
      </c>
      <c r="D229" s="211">
        <v>0.0</v>
      </c>
      <c r="E229" s="211">
        <v>0.0</v>
      </c>
      <c r="F229" s="211">
        <v>0.0</v>
      </c>
      <c r="G229" s="211">
        <v>0.0</v>
      </c>
      <c r="H229" s="211">
        <v>0.0</v>
      </c>
      <c r="I229" s="211">
        <v>0.0</v>
      </c>
      <c r="J229" s="211">
        <v>0.0</v>
      </c>
      <c r="K229" s="211">
        <v>0.0</v>
      </c>
      <c r="L229" s="211">
        <v>0.0</v>
      </c>
      <c r="M229" s="211">
        <v>0.0</v>
      </c>
      <c r="N229" s="211">
        <v>0.0</v>
      </c>
      <c r="O229" s="211">
        <v>0.0</v>
      </c>
      <c r="P229" s="211">
        <v>0.0</v>
      </c>
      <c r="Q229" s="211">
        <v>0.0</v>
      </c>
      <c r="R229" s="211">
        <v>0.0</v>
      </c>
      <c r="S229" s="211">
        <v>905.96</v>
      </c>
      <c r="T229" s="211">
        <v>0.0</v>
      </c>
      <c r="U229" s="211">
        <v>0.0</v>
      </c>
      <c r="V229" s="211">
        <v>0.0</v>
      </c>
      <c r="W229" s="211">
        <v>0.0</v>
      </c>
      <c r="X229" s="211">
        <v>0.0</v>
      </c>
      <c r="Y229" s="211">
        <v>0.0</v>
      </c>
      <c r="Z229" s="211">
        <v>0.0</v>
      </c>
      <c r="AA229" s="211">
        <v>0.0</v>
      </c>
      <c r="AB229" s="211">
        <v>0.0</v>
      </c>
      <c r="AC229" s="211">
        <v>0.0</v>
      </c>
      <c r="AD229" s="211">
        <v>0.0</v>
      </c>
      <c r="AE229" s="211">
        <v>0.0</v>
      </c>
      <c r="AF229" s="211">
        <v>0.0</v>
      </c>
      <c r="AG229" s="125">
        <f t="shared" si="84"/>
        <v>905.96</v>
      </c>
    </row>
    <row r="230" outlineLevel="1">
      <c r="A230" s="200" t="s">
        <v>1040</v>
      </c>
      <c r="B230" s="328">
        <v>0.0</v>
      </c>
      <c r="C230" s="328">
        <v>0.0</v>
      </c>
      <c r="D230" s="328">
        <v>0.0</v>
      </c>
      <c r="E230" s="328">
        <v>0.0</v>
      </c>
      <c r="F230" s="328">
        <v>0.0</v>
      </c>
      <c r="G230" s="328">
        <v>0.0</v>
      </c>
      <c r="H230" s="328">
        <v>0.0</v>
      </c>
      <c r="I230" s="328">
        <v>0.0</v>
      </c>
      <c r="J230" s="328">
        <v>0.0</v>
      </c>
      <c r="K230" s="328">
        <v>0.0</v>
      </c>
      <c r="L230" s="328">
        <v>0.0</v>
      </c>
      <c r="M230" s="328">
        <v>0.0</v>
      </c>
      <c r="N230" s="328">
        <v>0.0</v>
      </c>
      <c r="O230" s="328">
        <v>0.0</v>
      </c>
      <c r="P230" s="328">
        <v>0.0</v>
      </c>
      <c r="Q230" s="328">
        <v>0.0</v>
      </c>
      <c r="R230" s="328">
        <v>0.0</v>
      </c>
      <c r="S230" s="328">
        <v>0.0</v>
      </c>
      <c r="T230" s="328">
        <v>0.0</v>
      </c>
      <c r="U230" s="328">
        <v>0.0</v>
      </c>
      <c r="V230" s="328">
        <v>0.0</v>
      </c>
      <c r="W230" s="328">
        <v>0.0</v>
      </c>
      <c r="X230" s="328">
        <v>0.0</v>
      </c>
      <c r="Y230" s="328">
        <v>0.0</v>
      </c>
      <c r="Z230" s="328">
        <v>0.0</v>
      </c>
      <c r="AA230" s="328">
        <v>0.0</v>
      </c>
      <c r="AB230" s="328">
        <v>0.0</v>
      </c>
      <c r="AC230" s="328">
        <v>0.0</v>
      </c>
      <c r="AD230" s="328">
        <v>0.0</v>
      </c>
      <c r="AE230" s="328">
        <v>0.0</v>
      </c>
      <c r="AF230" s="328">
        <v>0.0</v>
      </c>
      <c r="AG230" s="125">
        <f t="shared" si="84"/>
        <v>0</v>
      </c>
    </row>
    <row r="231" outlineLevel="1">
      <c r="A231" s="200" t="s">
        <v>1041</v>
      </c>
      <c r="B231" s="328">
        <v>0.0</v>
      </c>
      <c r="C231" s="328">
        <v>0.0</v>
      </c>
      <c r="D231" s="328">
        <v>0.0</v>
      </c>
      <c r="E231" s="328">
        <v>0.0</v>
      </c>
      <c r="F231" s="328">
        <v>0.0</v>
      </c>
      <c r="G231" s="328">
        <v>0.0</v>
      </c>
      <c r="H231" s="328">
        <v>0.0</v>
      </c>
      <c r="I231" s="328">
        <v>0.0</v>
      </c>
      <c r="J231" s="328">
        <v>0.0</v>
      </c>
      <c r="K231" s="328">
        <v>0.0</v>
      </c>
      <c r="L231" s="328">
        <v>0.0</v>
      </c>
      <c r="M231" s="328">
        <v>0.0</v>
      </c>
      <c r="N231" s="328">
        <v>0.0</v>
      </c>
      <c r="O231" s="328">
        <v>0.0</v>
      </c>
      <c r="P231" s="328">
        <v>0.0</v>
      </c>
      <c r="Q231" s="328">
        <v>0.0</v>
      </c>
      <c r="R231" s="328">
        <v>0.0</v>
      </c>
      <c r="S231" s="328">
        <v>0.0</v>
      </c>
      <c r="T231" s="328">
        <v>0.0</v>
      </c>
      <c r="U231" s="328">
        <v>0.0</v>
      </c>
      <c r="V231" s="328">
        <v>0.0</v>
      </c>
      <c r="W231" s="328">
        <v>0.0</v>
      </c>
      <c r="X231" s="328">
        <v>0.0</v>
      </c>
      <c r="Y231" s="328">
        <v>0.0</v>
      </c>
      <c r="Z231" s="328">
        <v>0.0</v>
      </c>
      <c r="AA231" s="328">
        <v>0.0</v>
      </c>
      <c r="AB231" s="328">
        <v>0.0</v>
      </c>
      <c r="AC231" s="328">
        <v>0.0</v>
      </c>
      <c r="AD231" s="328">
        <v>0.0</v>
      </c>
      <c r="AE231" s="328">
        <v>0.0</v>
      </c>
      <c r="AF231" s="328">
        <v>0.0</v>
      </c>
      <c r="AG231" s="125">
        <f t="shared" si="84"/>
        <v>0</v>
      </c>
    </row>
    <row r="232" outlineLevel="1">
      <c r="A232" s="203" t="s">
        <v>1042</v>
      </c>
      <c r="B232" s="328">
        <v>247.39</v>
      </c>
      <c r="C232" s="328">
        <v>0.0</v>
      </c>
      <c r="D232" s="328">
        <v>246.46</v>
      </c>
      <c r="E232" s="328">
        <v>0.0</v>
      </c>
      <c r="F232" s="328">
        <v>0.0</v>
      </c>
      <c r="G232" s="328">
        <v>0.0</v>
      </c>
      <c r="H232" s="328">
        <v>1236.11</v>
      </c>
      <c r="I232" s="328">
        <v>493.15</v>
      </c>
      <c r="J232" s="328">
        <v>984.3</v>
      </c>
      <c r="K232" s="328">
        <v>490.52</v>
      </c>
      <c r="L232" s="328">
        <v>196.11</v>
      </c>
      <c r="M232" s="328">
        <v>0.0</v>
      </c>
      <c r="N232" s="328">
        <v>490.91</v>
      </c>
      <c r="O232" s="328">
        <v>246.27</v>
      </c>
      <c r="P232" s="328">
        <v>492.1</v>
      </c>
      <c r="Q232" s="328">
        <v>246.19</v>
      </c>
      <c r="R232" s="328">
        <v>246.24</v>
      </c>
      <c r="S232" s="328">
        <v>442.98</v>
      </c>
      <c r="T232" s="328">
        <v>245.64</v>
      </c>
      <c r="U232" s="328">
        <v>0.0</v>
      </c>
      <c r="V232" s="328">
        <v>248.85</v>
      </c>
      <c r="W232" s="328">
        <v>0.0</v>
      </c>
      <c r="X232" s="328">
        <v>228.09</v>
      </c>
      <c r="Y232" s="328">
        <v>460.03</v>
      </c>
      <c r="Z232" s="328">
        <v>460.08</v>
      </c>
      <c r="AA232" s="328">
        <v>0.0</v>
      </c>
      <c r="AB232" s="328">
        <v>1080.95</v>
      </c>
      <c r="AC232" s="328">
        <v>830.15</v>
      </c>
      <c r="AD232" s="328">
        <v>622.49</v>
      </c>
      <c r="AE232" s="328">
        <v>413.8</v>
      </c>
      <c r="AF232" s="328">
        <v>412.73</v>
      </c>
      <c r="AG232" s="125">
        <f t="shared" si="84"/>
        <v>11061.54</v>
      </c>
    </row>
    <row r="233" outlineLevel="1">
      <c r="A233" s="203" t="s">
        <v>1043</v>
      </c>
      <c r="B233" s="328">
        <v>0.0</v>
      </c>
      <c r="C233" s="328">
        <v>0.0</v>
      </c>
      <c r="D233" s="328">
        <v>0.0</v>
      </c>
      <c r="E233" s="328">
        <v>0.0</v>
      </c>
      <c r="F233" s="328">
        <v>0.0</v>
      </c>
      <c r="G233" s="328">
        <v>0.0</v>
      </c>
      <c r="H233" s="328">
        <v>0.0</v>
      </c>
      <c r="I233" s="328">
        <v>0.0</v>
      </c>
      <c r="J233" s="328">
        <v>0.0</v>
      </c>
      <c r="K233" s="328">
        <v>0.0</v>
      </c>
      <c r="L233" s="328">
        <v>0.0</v>
      </c>
      <c r="M233" s="328">
        <v>0.0</v>
      </c>
      <c r="N233" s="328">
        <v>0.0</v>
      </c>
      <c r="O233" s="328">
        <v>0.0</v>
      </c>
      <c r="P233" s="328">
        <v>0.0</v>
      </c>
      <c r="Q233" s="328">
        <v>0.0</v>
      </c>
      <c r="R233" s="328">
        <v>0.0</v>
      </c>
      <c r="S233" s="328">
        <v>0.0</v>
      </c>
      <c r="T233" s="328">
        <v>0.0</v>
      </c>
      <c r="U233" s="328">
        <v>0.0</v>
      </c>
      <c r="V233" s="328">
        <v>0.0</v>
      </c>
      <c r="W233" s="328">
        <v>0.0</v>
      </c>
      <c r="X233" s="328">
        <v>0.0</v>
      </c>
      <c r="Y233" s="328">
        <v>0.0</v>
      </c>
      <c r="Z233" s="328">
        <v>0.0</v>
      </c>
      <c r="AA233" s="328">
        <v>0.0</v>
      </c>
      <c r="AB233" s="328">
        <v>0.0</v>
      </c>
      <c r="AC233" s="328">
        <v>0.0</v>
      </c>
      <c r="AD233" s="328">
        <v>0.0</v>
      </c>
      <c r="AE233" s="328">
        <v>0.0</v>
      </c>
      <c r="AF233" s="328">
        <v>0.0</v>
      </c>
      <c r="AG233" s="125">
        <f t="shared" si="84"/>
        <v>0</v>
      </c>
    </row>
    <row r="234" outlineLevel="1">
      <c r="A234" s="203" t="s">
        <v>1044</v>
      </c>
      <c r="B234" s="328">
        <v>928.48</v>
      </c>
      <c r="C234" s="328">
        <v>306.95</v>
      </c>
      <c r="D234" s="328">
        <v>616.66</v>
      </c>
      <c r="E234" s="328">
        <v>246.64</v>
      </c>
      <c r="F234" s="328">
        <v>616.6</v>
      </c>
      <c r="G234" s="328">
        <v>1769.57</v>
      </c>
      <c r="H234" s="328">
        <v>1237.14</v>
      </c>
      <c r="I234" s="328">
        <v>1542.39</v>
      </c>
      <c r="J234" s="328">
        <v>1231.4</v>
      </c>
      <c r="K234" s="328">
        <v>306.83</v>
      </c>
      <c r="L234" s="328">
        <v>920.05</v>
      </c>
      <c r="M234" s="328">
        <v>1225.06</v>
      </c>
      <c r="N234" s="328">
        <v>614.15</v>
      </c>
      <c r="O234" s="328">
        <v>2464.72</v>
      </c>
      <c r="P234" s="328">
        <v>0.0</v>
      </c>
      <c r="Q234" s="328">
        <v>0.0</v>
      </c>
      <c r="R234" s="328">
        <v>1108.6</v>
      </c>
      <c r="S234" s="328">
        <v>18000.09</v>
      </c>
      <c r="T234" s="328">
        <v>4418.92</v>
      </c>
      <c r="U234" s="328">
        <v>311.65</v>
      </c>
      <c r="V234" s="328">
        <v>539.34</v>
      </c>
      <c r="W234" s="328">
        <v>1078.27</v>
      </c>
      <c r="X234" s="328">
        <v>755.3</v>
      </c>
      <c r="Y234" s="328">
        <v>952.1</v>
      </c>
      <c r="Z234" s="328">
        <v>2176.43</v>
      </c>
      <c r="AA234" s="328">
        <v>3741.12</v>
      </c>
      <c r="AB234" s="328">
        <v>1841.28</v>
      </c>
      <c r="AC234" s="328">
        <v>0.0</v>
      </c>
      <c r="AD234" s="328">
        <v>0.0</v>
      </c>
      <c r="AE234" s="328">
        <v>517.77</v>
      </c>
      <c r="AF234" s="328">
        <v>0.0</v>
      </c>
      <c r="AG234" s="125">
        <f t="shared" si="84"/>
        <v>49467.51</v>
      </c>
    </row>
    <row r="235" outlineLevel="1">
      <c r="A235" s="203" t="s">
        <v>1045</v>
      </c>
      <c r="B235" s="328">
        <v>0.0</v>
      </c>
      <c r="C235" s="328">
        <v>0.0</v>
      </c>
      <c r="D235" s="328">
        <v>0.0</v>
      </c>
      <c r="E235" s="328">
        <v>0.0</v>
      </c>
      <c r="F235" s="328">
        <v>0.0</v>
      </c>
      <c r="G235" s="328">
        <v>0.0</v>
      </c>
      <c r="H235" s="328">
        <v>0.0</v>
      </c>
      <c r="I235" s="328">
        <v>0.0</v>
      </c>
      <c r="J235" s="328">
        <v>0.0</v>
      </c>
      <c r="K235" s="328">
        <v>0.0</v>
      </c>
      <c r="L235" s="328">
        <v>0.0</v>
      </c>
      <c r="M235" s="328">
        <v>0.0</v>
      </c>
      <c r="N235" s="328">
        <v>0.0</v>
      </c>
      <c r="O235" s="328">
        <v>0.0</v>
      </c>
      <c r="P235" s="328">
        <v>0.0</v>
      </c>
      <c r="Q235" s="328">
        <v>0.0</v>
      </c>
      <c r="R235" s="328">
        <v>0.0</v>
      </c>
      <c r="S235" s="328">
        <v>0.0</v>
      </c>
      <c r="T235" s="328">
        <v>0.0</v>
      </c>
      <c r="U235" s="328">
        <v>0.0</v>
      </c>
      <c r="V235" s="328">
        <v>0.0</v>
      </c>
      <c r="W235" s="328">
        <v>0.0</v>
      </c>
      <c r="X235" s="328">
        <v>0.0</v>
      </c>
      <c r="Y235" s="328">
        <v>0.0</v>
      </c>
      <c r="Z235" s="328">
        <v>0.0</v>
      </c>
      <c r="AA235" s="328">
        <v>0.0</v>
      </c>
      <c r="AB235" s="328">
        <v>0.0</v>
      </c>
      <c r="AC235" s="328">
        <v>0.0</v>
      </c>
      <c r="AD235" s="328">
        <v>0.0</v>
      </c>
      <c r="AE235" s="328">
        <v>0.0</v>
      </c>
      <c r="AF235" s="328">
        <v>0.0</v>
      </c>
      <c r="AG235" s="125">
        <f t="shared" si="84"/>
        <v>0</v>
      </c>
    </row>
    <row r="236">
      <c r="A236" s="205" t="s">
        <v>334</v>
      </c>
      <c r="B236" s="212">
        <f t="shared" ref="B236:AF236" si="85">B215+B226+B216+B227+B221+B232+B222+B233</f>
        <v>247.39</v>
      </c>
      <c r="C236" s="212">
        <f t="shared" si="85"/>
        <v>0</v>
      </c>
      <c r="D236" s="212">
        <f t="shared" si="85"/>
        <v>246.46</v>
      </c>
      <c r="E236" s="212">
        <f t="shared" si="85"/>
        <v>0</v>
      </c>
      <c r="F236" s="212">
        <f t="shared" si="85"/>
        <v>0</v>
      </c>
      <c r="G236" s="212">
        <f t="shared" si="85"/>
        <v>0</v>
      </c>
      <c r="H236" s="212">
        <f t="shared" si="85"/>
        <v>1236.11</v>
      </c>
      <c r="I236" s="212">
        <f t="shared" si="85"/>
        <v>493.15</v>
      </c>
      <c r="J236" s="212">
        <f t="shared" si="85"/>
        <v>984.3</v>
      </c>
      <c r="K236" s="212">
        <f t="shared" si="85"/>
        <v>490.52</v>
      </c>
      <c r="L236" s="212">
        <f t="shared" si="85"/>
        <v>196.11</v>
      </c>
      <c r="M236" s="212">
        <f t="shared" si="85"/>
        <v>0</v>
      </c>
      <c r="N236" s="212">
        <f t="shared" si="85"/>
        <v>490.91</v>
      </c>
      <c r="O236" s="212">
        <f t="shared" si="85"/>
        <v>246.27</v>
      </c>
      <c r="P236" s="212">
        <f t="shared" si="85"/>
        <v>492.1</v>
      </c>
      <c r="Q236" s="212">
        <f t="shared" si="85"/>
        <v>246.19</v>
      </c>
      <c r="R236" s="212">
        <f t="shared" si="85"/>
        <v>246.24</v>
      </c>
      <c r="S236" s="212">
        <f t="shared" si="85"/>
        <v>1736.36</v>
      </c>
      <c r="T236" s="212">
        <f t="shared" si="85"/>
        <v>920.9</v>
      </c>
      <c r="U236" s="212">
        <f t="shared" si="85"/>
        <v>0</v>
      </c>
      <c r="V236" s="212">
        <f t="shared" si="85"/>
        <v>248.85</v>
      </c>
      <c r="W236" s="212">
        <f t="shared" si="85"/>
        <v>0</v>
      </c>
      <c r="X236" s="212">
        <f t="shared" si="85"/>
        <v>228.09</v>
      </c>
      <c r="Y236" s="212">
        <f t="shared" si="85"/>
        <v>460.03</v>
      </c>
      <c r="Z236" s="212">
        <f t="shared" si="85"/>
        <v>460.08</v>
      </c>
      <c r="AA236" s="212">
        <f t="shared" si="85"/>
        <v>0</v>
      </c>
      <c r="AB236" s="212">
        <f t="shared" si="85"/>
        <v>1080.95</v>
      </c>
      <c r="AC236" s="212">
        <f t="shared" si="85"/>
        <v>1006.4</v>
      </c>
      <c r="AD236" s="212">
        <f t="shared" si="85"/>
        <v>1327.36</v>
      </c>
      <c r="AE236" s="212">
        <f t="shared" si="85"/>
        <v>589.51</v>
      </c>
      <c r="AF236" s="212">
        <f t="shared" si="85"/>
        <v>763.24</v>
      </c>
      <c r="AG236" s="125">
        <f t="shared" si="84"/>
        <v>14437.52</v>
      </c>
    </row>
    <row r="237">
      <c r="A237" s="205" t="s">
        <v>335</v>
      </c>
      <c r="B237" s="212">
        <f t="shared" ref="B237:AF237" si="86">B217+B228+B218+B229+B223+B234+B224+B235</f>
        <v>928.48</v>
      </c>
      <c r="C237" s="212">
        <f t="shared" si="86"/>
        <v>306.95</v>
      </c>
      <c r="D237" s="212">
        <f t="shared" si="86"/>
        <v>616.66</v>
      </c>
      <c r="E237" s="212">
        <f t="shared" si="86"/>
        <v>246.64</v>
      </c>
      <c r="F237" s="212">
        <f t="shared" si="86"/>
        <v>616.6</v>
      </c>
      <c r="G237" s="212">
        <f t="shared" si="86"/>
        <v>1769.57</v>
      </c>
      <c r="H237" s="212">
        <f t="shared" si="86"/>
        <v>1237.14</v>
      </c>
      <c r="I237" s="212">
        <f t="shared" si="86"/>
        <v>1542.39</v>
      </c>
      <c r="J237" s="212">
        <f t="shared" si="86"/>
        <v>1231.4</v>
      </c>
      <c r="K237" s="212">
        <f t="shared" si="86"/>
        <v>306.83</v>
      </c>
      <c r="L237" s="212">
        <f t="shared" si="86"/>
        <v>920.05</v>
      </c>
      <c r="M237" s="212">
        <f t="shared" si="86"/>
        <v>1225.06</v>
      </c>
      <c r="N237" s="212">
        <f t="shared" si="86"/>
        <v>614.15</v>
      </c>
      <c r="O237" s="212">
        <f t="shared" si="86"/>
        <v>2464.72</v>
      </c>
      <c r="P237" s="212">
        <f t="shared" si="86"/>
        <v>0</v>
      </c>
      <c r="Q237" s="212">
        <f t="shared" si="86"/>
        <v>0</v>
      </c>
      <c r="R237" s="212">
        <f t="shared" si="86"/>
        <v>1108.6</v>
      </c>
      <c r="S237" s="212">
        <f t="shared" si="86"/>
        <v>19805.27</v>
      </c>
      <c r="T237" s="212">
        <f t="shared" si="86"/>
        <v>4418.92</v>
      </c>
      <c r="U237" s="212">
        <f t="shared" si="86"/>
        <v>311.65</v>
      </c>
      <c r="V237" s="212">
        <f t="shared" si="86"/>
        <v>539.34</v>
      </c>
      <c r="W237" s="212">
        <f t="shared" si="86"/>
        <v>1078.27</v>
      </c>
      <c r="X237" s="212">
        <f t="shared" si="86"/>
        <v>755.3</v>
      </c>
      <c r="Y237" s="212">
        <f t="shared" si="86"/>
        <v>952.1</v>
      </c>
      <c r="Z237" s="212">
        <f t="shared" si="86"/>
        <v>2176.43</v>
      </c>
      <c r="AA237" s="212">
        <f t="shared" si="86"/>
        <v>3741.12</v>
      </c>
      <c r="AB237" s="212">
        <f t="shared" si="86"/>
        <v>1841.28</v>
      </c>
      <c r="AC237" s="212">
        <f t="shared" si="86"/>
        <v>0</v>
      </c>
      <c r="AD237" s="212">
        <f t="shared" si="86"/>
        <v>0</v>
      </c>
      <c r="AE237" s="212">
        <f t="shared" si="86"/>
        <v>517.77</v>
      </c>
      <c r="AF237" s="212">
        <f t="shared" si="86"/>
        <v>0</v>
      </c>
      <c r="AG237" s="125">
        <f t="shared" si="84"/>
        <v>51272.69</v>
      </c>
    </row>
    <row r="238" ht="16.5" customHeight="1">
      <c r="A238" s="127"/>
      <c r="B238" s="213"/>
      <c r="C238" s="213"/>
      <c r="D238" s="213"/>
      <c r="E238" s="213"/>
      <c r="F238" s="213"/>
      <c r="G238" s="213"/>
      <c r="H238" s="213"/>
      <c r="I238" s="213"/>
      <c r="J238" s="213"/>
      <c r="K238" s="213"/>
      <c r="L238" s="213"/>
      <c r="M238" s="213"/>
      <c r="N238" s="213"/>
      <c r="O238" s="213"/>
      <c r="P238" s="213"/>
      <c r="Q238" s="213"/>
      <c r="R238" s="213"/>
      <c r="S238" s="213"/>
      <c r="T238" s="213"/>
      <c r="U238" s="213"/>
      <c r="V238" s="213"/>
      <c r="W238" s="213"/>
      <c r="X238" s="213"/>
      <c r="Y238" s="213"/>
      <c r="Z238" s="213"/>
      <c r="AA238" s="213"/>
      <c r="AB238" s="213"/>
      <c r="AC238" s="213"/>
      <c r="AD238" s="213"/>
      <c r="AE238" s="213"/>
      <c r="AF238" s="213"/>
      <c r="AG238" s="209"/>
    </row>
    <row r="239" collapsed="1">
      <c r="A239" s="200" t="s">
        <v>336</v>
      </c>
      <c r="B239" s="201"/>
      <c r="C239" s="201"/>
      <c r="D239" s="201"/>
      <c r="E239" s="201"/>
      <c r="F239" s="201"/>
      <c r="G239" s="201"/>
      <c r="H239" s="201"/>
      <c r="I239" s="201"/>
      <c r="J239" s="201"/>
      <c r="K239" s="201"/>
      <c r="L239" s="201"/>
      <c r="M239" s="201"/>
      <c r="N239" s="201"/>
      <c r="O239" s="201"/>
      <c r="P239" s="201"/>
      <c r="Q239" s="201"/>
      <c r="R239" s="201"/>
      <c r="S239" s="201"/>
      <c r="T239" s="201"/>
      <c r="U239" s="201"/>
      <c r="V239" s="201"/>
      <c r="W239" s="201"/>
      <c r="X239" s="201"/>
      <c r="Y239" s="201"/>
      <c r="Z239" s="201"/>
      <c r="AA239" s="201"/>
      <c r="AB239" s="201"/>
      <c r="AC239" s="201"/>
      <c r="AD239" s="201"/>
      <c r="AE239" s="201"/>
      <c r="AF239" s="201"/>
      <c r="AG239" s="209"/>
    </row>
    <row r="240" hidden="1" outlineLevel="1">
      <c r="A240" s="200" t="s">
        <v>337</v>
      </c>
      <c r="B240" s="329"/>
      <c r="C240" s="329"/>
      <c r="D240" s="329"/>
      <c r="E240" s="329"/>
      <c r="F240" s="329"/>
      <c r="G240" s="329"/>
      <c r="H240" s="329"/>
      <c r="I240" s="329"/>
      <c r="J240" s="329"/>
      <c r="K240" s="329"/>
      <c r="L240" s="329"/>
      <c r="M240" s="329"/>
      <c r="N240" s="329"/>
      <c r="O240" s="329"/>
      <c r="P240" s="329"/>
      <c r="Q240" s="329"/>
      <c r="R240" s="329"/>
      <c r="S240" s="329"/>
      <c r="T240" s="329"/>
      <c r="U240" s="329"/>
      <c r="V240" s="329"/>
      <c r="W240" s="329"/>
      <c r="X240" s="329"/>
      <c r="Y240" s="329"/>
      <c r="Z240" s="329"/>
      <c r="AA240" s="329"/>
      <c r="AB240" s="329"/>
      <c r="AC240" s="329"/>
      <c r="AD240" s="329"/>
      <c r="AE240" s="329"/>
      <c r="AF240" s="329"/>
      <c r="AG240" s="125">
        <f t="shared" ref="AG240:AG251" si="87">SUM(B240:AF240)</f>
        <v>0</v>
      </c>
    </row>
    <row r="241" hidden="1" outlineLevel="1">
      <c r="A241" s="200" t="s">
        <v>338</v>
      </c>
      <c r="B241" s="329"/>
      <c r="C241" s="329"/>
      <c r="D241" s="329"/>
      <c r="E241" s="329"/>
      <c r="F241" s="329"/>
      <c r="G241" s="329"/>
      <c r="H241" s="329"/>
      <c r="I241" s="329"/>
      <c r="J241" s="329"/>
      <c r="K241" s="329"/>
      <c r="L241" s="329"/>
      <c r="M241" s="329"/>
      <c r="N241" s="329"/>
      <c r="O241" s="329"/>
      <c r="P241" s="329"/>
      <c r="Q241" s="329"/>
      <c r="R241" s="329"/>
      <c r="S241" s="329"/>
      <c r="T241" s="329"/>
      <c r="U241" s="329"/>
      <c r="V241" s="329"/>
      <c r="W241" s="329"/>
      <c r="X241" s="329"/>
      <c r="Y241" s="329"/>
      <c r="Z241" s="329"/>
      <c r="AA241" s="329"/>
      <c r="AB241" s="329"/>
      <c r="AC241" s="329"/>
      <c r="AD241" s="329"/>
      <c r="AE241" s="329"/>
      <c r="AF241" s="329"/>
      <c r="AG241" s="125">
        <f t="shared" si="87"/>
        <v>0</v>
      </c>
    </row>
    <row r="242" hidden="1" outlineLevel="1">
      <c r="A242" s="200" t="s">
        <v>1046</v>
      </c>
      <c r="B242" s="329"/>
      <c r="C242" s="329"/>
      <c r="D242" s="329"/>
      <c r="E242" s="329"/>
      <c r="F242" s="329"/>
      <c r="G242" s="329"/>
      <c r="H242" s="329"/>
      <c r="I242" s="329"/>
      <c r="J242" s="329"/>
      <c r="K242" s="329"/>
      <c r="L242" s="329"/>
      <c r="M242" s="329"/>
      <c r="N242" s="329"/>
      <c r="O242" s="329"/>
      <c r="P242" s="329"/>
      <c r="Q242" s="329"/>
      <c r="R242" s="329"/>
      <c r="S242" s="329"/>
      <c r="T242" s="329"/>
      <c r="U242" s="329"/>
      <c r="V242" s="329"/>
      <c r="W242" s="329"/>
      <c r="X242" s="329"/>
      <c r="Y242" s="329"/>
      <c r="Z242" s="329"/>
      <c r="AA242" s="329"/>
      <c r="AB242" s="329"/>
      <c r="AC242" s="329"/>
      <c r="AD242" s="329"/>
      <c r="AE242" s="329"/>
      <c r="AF242" s="329"/>
      <c r="AG242" s="125">
        <f t="shared" si="87"/>
        <v>0</v>
      </c>
    </row>
    <row r="243" hidden="1" outlineLevel="1">
      <c r="A243" s="200" t="s">
        <v>1047</v>
      </c>
      <c r="B243" s="329"/>
      <c r="C243" s="329"/>
      <c r="D243" s="329"/>
      <c r="E243" s="329"/>
      <c r="F243" s="329"/>
      <c r="G243" s="329"/>
      <c r="H243" s="329"/>
      <c r="I243" s="329"/>
      <c r="J243" s="329"/>
      <c r="K243" s="329"/>
      <c r="L243" s="329"/>
      <c r="M243" s="329"/>
      <c r="N243" s="329"/>
      <c r="O243" s="329"/>
      <c r="P243" s="329"/>
      <c r="Q243" s="329"/>
      <c r="R243" s="329"/>
      <c r="S243" s="329"/>
      <c r="T243" s="329"/>
      <c r="U243" s="329"/>
      <c r="V243" s="329"/>
      <c r="W243" s="329"/>
      <c r="X243" s="329"/>
      <c r="Y243" s="329"/>
      <c r="Z243" s="329"/>
      <c r="AA243" s="329"/>
      <c r="AB243" s="329"/>
      <c r="AC243" s="329"/>
      <c r="AD243" s="329"/>
      <c r="AE243" s="329"/>
      <c r="AF243" s="329"/>
      <c r="AG243" s="125">
        <f t="shared" si="87"/>
        <v>0</v>
      </c>
    </row>
    <row r="244" hidden="1" outlineLevel="1">
      <c r="A244" s="200" t="s">
        <v>1048</v>
      </c>
      <c r="B244" s="329"/>
      <c r="C244" s="329"/>
      <c r="D244" s="329"/>
      <c r="E244" s="329"/>
      <c r="F244" s="329"/>
      <c r="G244" s="329"/>
      <c r="H244" s="329"/>
      <c r="I244" s="329"/>
      <c r="J244" s="329"/>
      <c r="K244" s="329"/>
      <c r="L244" s="329"/>
      <c r="M244" s="329"/>
      <c r="N244" s="329"/>
      <c r="O244" s="329"/>
      <c r="P244" s="329"/>
      <c r="Q244" s="329"/>
      <c r="R244" s="329"/>
      <c r="S244" s="329"/>
      <c r="T244" s="329"/>
      <c r="U244" s="329"/>
      <c r="V244" s="329"/>
      <c r="W244" s="329"/>
      <c r="X244" s="329"/>
      <c r="Y244" s="329"/>
      <c r="Z244" s="329"/>
      <c r="AA244" s="329"/>
      <c r="AB244" s="329"/>
      <c r="AC244" s="329"/>
      <c r="AD244" s="329"/>
      <c r="AE244" s="329"/>
      <c r="AF244" s="329"/>
      <c r="AG244" s="125">
        <f t="shared" si="87"/>
        <v>0</v>
      </c>
    </row>
    <row r="245" hidden="1" outlineLevel="1">
      <c r="A245" s="200" t="s">
        <v>1049</v>
      </c>
      <c r="B245" s="329"/>
      <c r="C245" s="329"/>
      <c r="D245" s="329"/>
      <c r="E245" s="329"/>
      <c r="F245" s="329"/>
      <c r="G245" s="329"/>
      <c r="H245" s="329"/>
      <c r="I245" s="329"/>
      <c r="J245" s="329"/>
      <c r="K245" s="329"/>
      <c r="L245" s="329"/>
      <c r="M245" s="329"/>
      <c r="N245" s="329"/>
      <c r="O245" s="329"/>
      <c r="P245" s="329"/>
      <c r="Q245" s="329"/>
      <c r="R245" s="329"/>
      <c r="S245" s="329"/>
      <c r="T245" s="329"/>
      <c r="U245" s="329"/>
      <c r="V245" s="329"/>
      <c r="W245" s="329"/>
      <c r="X245" s="329"/>
      <c r="Y245" s="329"/>
      <c r="Z245" s="329"/>
      <c r="AA245" s="329"/>
      <c r="AB245" s="329"/>
      <c r="AC245" s="329"/>
      <c r="AD245" s="329"/>
      <c r="AE245" s="329"/>
      <c r="AF245" s="329"/>
      <c r="AG245" s="125">
        <f t="shared" si="87"/>
        <v>0</v>
      </c>
    </row>
    <row r="246" hidden="1" outlineLevel="1">
      <c r="A246" s="200" t="s">
        <v>1050</v>
      </c>
      <c r="B246" s="329"/>
      <c r="C246" s="329"/>
      <c r="D246" s="329"/>
      <c r="E246" s="329"/>
      <c r="F246" s="329"/>
      <c r="G246" s="329"/>
      <c r="H246" s="329"/>
      <c r="I246" s="329"/>
      <c r="J246" s="329"/>
      <c r="K246" s="329"/>
      <c r="L246" s="329"/>
      <c r="M246" s="329"/>
      <c r="N246" s="329"/>
      <c r="O246" s="329"/>
      <c r="P246" s="329"/>
      <c r="Q246" s="329"/>
      <c r="R246" s="329"/>
      <c r="S246" s="329"/>
      <c r="T246" s="329"/>
      <c r="U246" s="329"/>
      <c r="V246" s="329"/>
      <c r="W246" s="329"/>
      <c r="X246" s="329"/>
      <c r="Y246" s="329"/>
      <c r="Z246" s="329"/>
      <c r="AA246" s="329"/>
      <c r="AB246" s="329"/>
      <c r="AC246" s="329"/>
      <c r="AD246" s="329"/>
      <c r="AE246" s="329"/>
      <c r="AF246" s="329"/>
      <c r="AG246" s="125">
        <f t="shared" si="87"/>
        <v>0</v>
      </c>
    </row>
    <row r="247" hidden="1" outlineLevel="1">
      <c r="A247" s="200" t="s">
        <v>1051</v>
      </c>
      <c r="B247" s="329"/>
      <c r="C247" s="329"/>
      <c r="D247" s="329"/>
      <c r="E247" s="329"/>
      <c r="F247" s="329"/>
      <c r="G247" s="329"/>
      <c r="H247" s="329"/>
      <c r="I247" s="329"/>
      <c r="J247" s="329"/>
      <c r="K247" s="329"/>
      <c r="L247" s="329"/>
      <c r="M247" s="329"/>
      <c r="N247" s="329"/>
      <c r="O247" s="329"/>
      <c r="P247" s="329"/>
      <c r="Q247" s="329"/>
      <c r="R247" s="329"/>
      <c r="S247" s="329"/>
      <c r="T247" s="329"/>
      <c r="U247" s="329"/>
      <c r="V247" s="329"/>
      <c r="W247" s="329"/>
      <c r="X247" s="329"/>
      <c r="Y247" s="329"/>
      <c r="Z247" s="329"/>
      <c r="AA247" s="329"/>
      <c r="AB247" s="329"/>
      <c r="AC247" s="329"/>
      <c r="AD247" s="329"/>
      <c r="AE247" s="329"/>
      <c r="AF247" s="329"/>
      <c r="AG247" s="125">
        <f t="shared" si="87"/>
        <v>0</v>
      </c>
    </row>
    <row r="248" hidden="1" outlineLevel="1">
      <c r="A248" s="200" t="s">
        <v>1052</v>
      </c>
      <c r="B248" s="215"/>
      <c r="C248" s="215"/>
      <c r="D248" s="215"/>
      <c r="E248" s="215"/>
      <c r="F248" s="215"/>
      <c r="G248" s="215"/>
      <c r="H248" s="215"/>
      <c r="I248" s="215"/>
      <c r="J248" s="215"/>
      <c r="K248" s="215"/>
      <c r="L248" s="215"/>
      <c r="M248" s="215"/>
      <c r="N248" s="215"/>
      <c r="O248" s="215"/>
      <c r="P248" s="215"/>
      <c r="Q248" s="215"/>
      <c r="R248" s="215"/>
      <c r="S248" s="215"/>
      <c r="T248" s="215"/>
      <c r="U248" s="215"/>
      <c r="V248" s="215"/>
      <c r="W248" s="215"/>
      <c r="X248" s="215"/>
      <c r="Y248" s="215"/>
      <c r="Z248" s="215"/>
      <c r="AA248" s="215"/>
      <c r="AB248" s="215"/>
      <c r="AC248" s="215"/>
      <c r="AD248" s="215"/>
      <c r="AE248" s="215"/>
      <c r="AF248" s="215"/>
      <c r="AG248" s="125">
        <f t="shared" si="87"/>
        <v>0</v>
      </c>
    </row>
    <row r="249" hidden="1" outlineLevel="1">
      <c r="A249" s="200" t="s">
        <v>1053</v>
      </c>
      <c r="B249" s="215"/>
      <c r="C249" s="215"/>
      <c r="D249" s="215"/>
      <c r="E249" s="215"/>
      <c r="F249" s="215"/>
      <c r="G249" s="215"/>
      <c r="H249" s="215"/>
      <c r="I249" s="215"/>
      <c r="J249" s="215"/>
      <c r="K249" s="215"/>
      <c r="L249" s="215"/>
      <c r="M249" s="215"/>
      <c r="N249" s="215"/>
      <c r="O249" s="215"/>
      <c r="P249" s="215"/>
      <c r="Q249" s="215"/>
      <c r="R249" s="215"/>
      <c r="S249" s="215"/>
      <c r="T249" s="215"/>
      <c r="U249" s="215"/>
      <c r="V249" s="215"/>
      <c r="W249" s="215"/>
      <c r="X249" s="215"/>
      <c r="Y249" s="215"/>
      <c r="Z249" s="215"/>
      <c r="AA249" s="215"/>
      <c r="AB249" s="215"/>
      <c r="AC249" s="215"/>
      <c r="AD249" s="215"/>
      <c r="AE249" s="215"/>
      <c r="AF249" s="215"/>
      <c r="AG249" s="125">
        <f t="shared" si="87"/>
        <v>0</v>
      </c>
    </row>
    <row r="250" hidden="1" outlineLevel="1">
      <c r="A250" s="200" t="s">
        <v>233</v>
      </c>
      <c r="B250" s="215"/>
      <c r="C250" s="215"/>
      <c r="D250" s="215"/>
      <c r="E250" s="215"/>
      <c r="F250" s="215"/>
      <c r="G250" s="215"/>
      <c r="H250" s="215"/>
      <c r="I250" s="215"/>
      <c r="J250" s="215"/>
      <c r="K250" s="215"/>
      <c r="L250" s="215"/>
      <c r="M250" s="215"/>
      <c r="N250" s="215"/>
      <c r="O250" s="215"/>
      <c r="P250" s="215"/>
      <c r="Q250" s="215"/>
      <c r="R250" s="215"/>
      <c r="S250" s="215"/>
      <c r="T250" s="215"/>
      <c r="U250" s="215"/>
      <c r="V250" s="215"/>
      <c r="W250" s="215"/>
      <c r="X250" s="215"/>
      <c r="Y250" s="215"/>
      <c r="Z250" s="215"/>
      <c r="AA250" s="215"/>
      <c r="AB250" s="215"/>
      <c r="AC250" s="215"/>
      <c r="AD250" s="215"/>
      <c r="AE250" s="215"/>
      <c r="AF250" s="215"/>
      <c r="AG250" s="125">
        <f t="shared" si="87"/>
        <v>0</v>
      </c>
    </row>
    <row r="251">
      <c r="A251" s="205" t="s">
        <v>234</v>
      </c>
      <c r="B251" s="212">
        <f t="shared" ref="B251:AF251" si="88">SUM(B240:B250)</f>
        <v>0</v>
      </c>
      <c r="C251" s="212">
        <f t="shared" si="88"/>
        <v>0</v>
      </c>
      <c r="D251" s="212">
        <f t="shared" si="88"/>
        <v>0</v>
      </c>
      <c r="E251" s="212">
        <f t="shared" si="88"/>
        <v>0</v>
      </c>
      <c r="F251" s="212">
        <f t="shared" si="88"/>
        <v>0</v>
      </c>
      <c r="G251" s="212">
        <f t="shared" si="88"/>
        <v>0</v>
      </c>
      <c r="H251" s="212">
        <f t="shared" si="88"/>
        <v>0</v>
      </c>
      <c r="I251" s="212">
        <f t="shared" si="88"/>
        <v>0</v>
      </c>
      <c r="J251" s="212">
        <f t="shared" si="88"/>
        <v>0</v>
      </c>
      <c r="K251" s="212">
        <f t="shared" si="88"/>
        <v>0</v>
      </c>
      <c r="L251" s="212">
        <f t="shared" si="88"/>
        <v>0</v>
      </c>
      <c r="M251" s="212">
        <f t="shared" si="88"/>
        <v>0</v>
      </c>
      <c r="N251" s="212">
        <f t="shared" si="88"/>
        <v>0</v>
      </c>
      <c r="O251" s="212">
        <f t="shared" si="88"/>
        <v>0</v>
      </c>
      <c r="P251" s="212">
        <f t="shared" si="88"/>
        <v>0</v>
      </c>
      <c r="Q251" s="212">
        <f t="shared" si="88"/>
        <v>0</v>
      </c>
      <c r="R251" s="212">
        <f t="shared" si="88"/>
        <v>0</v>
      </c>
      <c r="S251" s="212">
        <f t="shared" si="88"/>
        <v>0</v>
      </c>
      <c r="T251" s="212">
        <f t="shared" si="88"/>
        <v>0</v>
      </c>
      <c r="U251" s="212">
        <f t="shared" si="88"/>
        <v>0</v>
      </c>
      <c r="V251" s="212">
        <f t="shared" si="88"/>
        <v>0</v>
      </c>
      <c r="W251" s="212">
        <f t="shared" si="88"/>
        <v>0</v>
      </c>
      <c r="X251" s="212">
        <f t="shared" si="88"/>
        <v>0</v>
      </c>
      <c r="Y251" s="212">
        <f t="shared" si="88"/>
        <v>0</v>
      </c>
      <c r="Z251" s="212">
        <f t="shared" si="88"/>
        <v>0</v>
      </c>
      <c r="AA251" s="212">
        <f t="shared" si="88"/>
        <v>0</v>
      </c>
      <c r="AB251" s="212">
        <f t="shared" si="88"/>
        <v>0</v>
      </c>
      <c r="AC251" s="212">
        <f t="shared" si="88"/>
        <v>0</v>
      </c>
      <c r="AD251" s="212">
        <f t="shared" si="88"/>
        <v>0</v>
      </c>
      <c r="AE251" s="212">
        <f t="shared" si="88"/>
        <v>0</v>
      </c>
      <c r="AF251" s="212">
        <f t="shared" si="88"/>
        <v>0</v>
      </c>
      <c r="AG251" s="125">
        <f t="shared" si="87"/>
        <v>0</v>
      </c>
    </row>
    <row r="252">
      <c r="A252" s="127"/>
      <c r="B252" s="213"/>
      <c r="C252" s="213"/>
      <c r="D252" s="213"/>
      <c r="E252" s="213"/>
      <c r="F252" s="213"/>
      <c r="G252" s="213"/>
      <c r="H252" s="213"/>
      <c r="I252" s="213"/>
      <c r="J252" s="213"/>
      <c r="K252" s="213"/>
      <c r="L252" s="213"/>
      <c r="M252" s="213"/>
      <c r="N252" s="213"/>
      <c r="O252" s="213"/>
      <c r="P252" s="213"/>
      <c r="Q252" s="213"/>
      <c r="R252" s="213"/>
      <c r="S252" s="213"/>
      <c r="T252" s="213"/>
      <c r="U252" s="213"/>
      <c r="V252" s="213"/>
      <c r="W252" s="213"/>
      <c r="X252" s="213"/>
      <c r="Y252" s="213"/>
      <c r="Z252" s="213"/>
      <c r="AA252" s="213"/>
      <c r="AB252" s="213"/>
      <c r="AC252" s="213"/>
      <c r="AD252" s="213"/>
      <c r="AE252" s="213"/>
      <c r="AF252" s="213"/>
      <c r="AG252" s="209"/>
    </row>
    <row r="253">
      <c r="A253" s="200" t="s">
        <v>1054</v>
      </c>
      <c r="B253" s="201"/>
      <c r="C253" s="201"/>
      <c r="D253" s="201"/>
      <c r="E253" s="201"/>
      <c r="F253" s="201"/>
      <c r="G253" s="201"/>
      <c r="H253" s="201"/>
      <c r="I253" s="201"/>
      <c r="J253" s="201"/>
      <c r="K253" s="201"/>
      <c r="L253" s="201"/>
      <c r="M253" s="201"/>
      <c r="N253" s="201"/>
      <c r="O253" s="201"/>
      <c r="P253" s="201"/>
      <c r="Q253" s="201"/>
      <c r="R253" s="201"/>
      <c r="S253" s="201"/>
      <c r="T253" s="201"/>
      <c r="U253" s="201"/>
      <c r="V253" s="201"/>
      <c r="W253" s="201"/>
      <c r="X253" s="201"/>
      <c r="Y253" s="201"/>
      <c r="Z253" s="201"/>
      <c r="AA253" s="201"/>
      <c r="AB253" s="201"/>
      <c r="AC253" s="201"/>
      <c r="AD253" s="201"/>
      <c r="AE253" s="201"/>
      <c r="AF253" s="201"/>
      <c r="AG253" s="209"/>
    </row>
    <row r="254" outlineLevel="1">
      <c r="A254" s="200" t="s">
        <v>337</v>
      </c>
      <c r="B254" s="211">
        <v>0.0</v>
      </c>
      <c r="C254" s="211">
        <v>53.59</v>
      </c>
      <c r="D254" s="211">
        <v>59.81</v>
      </c>
      <c r="E254" s="211">
        <v>0.0</v>
      </c>
      <c r="F254" s="211">
        <v>0.0</v>
      </c>
      <c r="G254" s="211">
        <v>60.22</v>
      </c>
      <c r="H254" s="211">
        <v>89.99</v>
      </c>
      <c r="I254" s="211">
        <v>29.92</v>
      </c>
      <c r="J254" s="211">
        <v>59.72</v>
      </c>
      <c r="K254" s="211">
        <v>29.76</v>
      </c>
      <c r="L254" s="211">
        <v>0.0</v>
      </c>
      <c r="M254" s="211">
        <v>118.82</v>
      </c>
      <c r="N254" s="211">
        <v>29.78</v>
      </c>
      <c r="O254" s="211">
        <v>0.0</v>
      </c>
      <c r="P254" s="211">
        <v>0.0</v>
      </c>
      <c r="Q254" s="211">
        <v>0.0</v>
      </c>
      <c r="R254" s="211">
        <v>89.64</v>
      </c>
      <c r="S254" s="211">
        <v>435.42</v>
      </c>
      <c r="T254" s="211">
        <v>172.88</v>
      </c>
      <c r="U254" s="211">
        <v>0.0</v>
      </c>
      <c r="V254" s="211">
        <v>90.58</v>
      </c>
      <c r="W254" s="211">
        <v>90.55</v>
      </c>
      <c r="X254" s="211">
        <v>30.2</v>
      </c>
      <c r="Y254" s="211">
        <v>30.46</v>
      </c>
      <c r="Z254" s="211">
        <v>152.31</v>
      </c>
      <c r="AA254" s="211">
        <v>206.41</v>
      </c>
      <c r="AB254" s="211">
        <v>151.44</v>
      </c>
      <c r="AC254" s="211">
        <v>90.73</v>
      </c>
      <c r="AD254" s="211">
        <v>120.95</v>
      </c>
      <c r="AE254" s="211">
        <v>60.3</v>
      </c>
      <c r="AF254" s="211">
        <v>30.07</v>
      </c>
      <c r="AG254" s="125">
        <f t="shared" ref="AG254:AG265" si="89">SUM(B254:AF254)</f>
        <v>2283.55</v>
      </c>
    </row>
    <row r="255" outlineLevel="1">
      <c r="A255" s="200" t="s">
        <v>338</v>
      </c>
      <c r="B255" s="211">
        <v>19.67</v>
      </c>
      <c r="C255" s="211">
        <v>54.62</v>
      </c>
      <c r="D255" s="211">
        <v>39.19</v>
      </c>
      <c r="E255" s="211">
        <v>78.36</v>
      </c>
      <c r="F255" s="211">
        <v>0.0</v>
      </c>
      <c r="G255" s="211">
        <v>19.73</v>
      </c>
      <c r="H255" s="211">
        <v>0.0</v>
      </c>
      <c r="I255" s="211">
        <v>0.0</v>
      </c>
      <c r="J255" s="211">
        <v>58.69</v>
      </c>
      <c r="K255" s="211">
        <v>0.0</v>
      </c>
      <c r="L255" s="211">
        <v>19.49</v>
      </c>
      <c r="M255" s="211">
        <v>19.46</v>
      </c>
      <c r="N255" s="211">
        <v>15.61</v>
      </c>
      <c r="O255" s="211">
        <v>19.58</v>
      </c>
      <c r="P255" s="211">
        <v>0.0</v>
      </c>
      <c r="Q255" s="211">
        <v>58.72</v>
      </c>
      <c r="R255" s="211">
        <v>39.15</v>
      </c>
      <c r="S255" s="211">
        <v>424.36</v>
      </c>
      <c r="T255" s="211">
        <v>97.64</v>
      </c>
      <c r="U255" s="211">
        <v>0.0</v>
      </c>
      <c r="V255" s="211">
        <v>0.0</v>
      </c>
      <c r="W255" s="211">
        <v>19.78</v>
      </c>
      <c r="X255" s="211">
        <v>35.62</v>
      </c>
      <c r="Y255" s="211">
        <v>39.91</v>
      </c>
      <c r="Z255" s="211">
        <v>119.75</v>
      </c>
      <c r="AA255" s="211">
        <v>194.9</v>
      </c>
      <c r="AB255" s="211">
        <v>59.53</v>
      </c>
      <c r="AC255" s="211">
        <v>0.0</v>
      </c>
      <c r="AD255" s="211">
        <v>19.81</v>
      </c>
      <c r="AE255" s="211">
        <v>19.75</v>
      </c>
      <c r="AF255" s="211">
        <v>0.0</v>
      </c>
      <c r="AG255" s="125">
        <f t="shared" si="89"/>
        <v>1473.32</v>
      </c>
    </row>
    <row r="256" outlineLevel="1">
      <c r="A256" s="200" t="s">
        <v>1055</v>
      </c>
      <c r="B256" s="211">
        <v>40.37</v>
      </c>
      <c r="C256" s="211">
        <v>80.07</v>
      </c>
      <c r="D256" s="211">
        <v>120.65</v>
      </c>
      <c r="E256" s="211">
        <v>40.21</v>
      </c>
      <c r="F256" s="211">
        <v>0.0</v>
      </c>
      <c r="G256" s="211">
        <v>80.99</v>
      </c>
      <c r="H256" s="211">
        <v>0.0</v>
      </c>
      <c r="I256" s="211">
        <v>0.0</v>
      </c>
      <c r="J256" s="211">
        <v>40.15</v>
      </c>
      <c r="K256" s="211">
        <v>0.0</v>
      </c>
      <c r="L256" s="211">
        <v>40.0</v>
      </c>
      <c r="M256" s="211">
        <v>0.0</v>
      </c>
      <c r="N256" s="211">
        <v>32.04</v>
      </c>
      <c r="O256" s="211">
        <v>0.0</v>
      </c>
      <c r="P256" s="211">
        <v>40.15</v>
      </c>
      <c r="Q256" s="211">
        <v>0.0</v>
      </c>
      <c r="R256" s="211">
        <v>40.18</v>
      </c>
      <c r="S256" s="211">
        <v>496.21</v>
      </c>
      <c r="T256" s="211">
        <v>232.49</v>
      </c>
      <c r="U256" s="211">
        <v>0.0</v>
      </c>
      <c r="V256" s="211">
        <v>40.61</v>
      </c>
      <c r="W256" s="211">
        <v>81.18</v>
      </c>
      <c r="X256" s="211">
        <v>81.24</v>
      </c>
      <c r="Y256" s="211">
        <v>81.92</v>
      </c>
      <c r="Z256" s="211">
        <v>204.83</v>
      </c>
      <c r="AA256" s="211">
        <v>359.23</v>
      </c>
      <c r="AB256" s="211">
        <v>162.93</v>
      </c>
      <c r="AC256" s="211">
        <v>0.0</v>
      </c>
      <c r="AD256" s="211">
        <v>81.33</v>
      </c>
      <c r="AE256" s="211">
        <v>81.1</v>
      </c>
      <c r="AF256" s="211">
        <v>40.44</v>
      </c>
      <c r="AG256" s="125">
        <f t="shared" si="89"/>
        <v>2498.32</v>
      </c>
    </row>
    <row r="257" outlineLevel="1">
      <c r="A257" s="200" t="s">
        <v>1056</v>
      </c>
      <c r="B257" s="211">
        <v>0.0</v>
      </c>
      <c r="C257" s="211">
        <v>0.0</v>
      </c>
      <c r="D257" s="211">
        <v>0.0</v>
      </c>
      <c r="E257" s="211">
        <v>0.0</v>
      </c>
      <c r="F257" s="211">
        <v>0.0</v>
      </c>
      <c r="G257" s="211">
        <v>0.0</v>
      </c>
      <c r="H257" s="211">
        <v>0.0</v>
      </c>
      <c r="I257" s="211">
        <v>0.0</v>
      </c>
      <c r="J257" s="211">
        <v>0.0</v>
      </c>
      <c r="K257" s="211">
        <v>0.0</v>
      </c>
      <c r="L257" s="211">
        <v>0.0</v>
      </c>
      <c r="M257" s="211">
        <v>0.0</v>
      </c>
      <c r="N257" s="211">
        <v>0.0</v>
      </c>
      <c r="O257" s="211">
        <v>0.0</v>
      </c>
      <c r="P257" s="211">
        <v>0.0</v>
      </c>
      <c r="Q257" s="211">
        <v>0.0</v>
      </c>
      <c r="R257" s="211">
        <v>0.0</v>
      </c>
      <c r="S257" s="211">
        <v>28.81</v>
      </c>
      <c r="T257" s="211">
        <v>40.08</v>
      </c>
      <c r="U257" s="211">
        <v>0.0</v>
      </c>
      <c r="V257" s="211">
        <v>0.0</v>
      </c>
      <c r="W257" s="211">
        <v>0.0</v>
      </c>
      <c r="X257" s="211">
        <v>0.0</v>
      </c>
      <c r="Y257" s="211">
        <v>0.0</v>
      </c>
      <c r="Z257" s="211">
        <v>0.0</v>
      </c>
      <c r="AA257" s="211">
        <v>0.0</v>
      </c>
      <c r="AB257" s="211">
        <v>0.0</v>
      </c>
      <c r="AC257" s="211">
        <v>0.0</v>
      </c>
      <c r="AD257" s="211">
        <v>0.0</v>
      </c>
      <c r="AE257" s="211">
        <v>0.0</v>
      </c>
      <c r="AF257" s="211">
        <v>40.44</v>
      </c>
      <c r="AG257" s="125">
        <f t="shared" si="89"/>
        <v>109.33</v>
      </c>
    </row>
    <row r="258" outlineLevel="1">
      <c r="A258" s="200" t="s">
        <v>1057</v>
      </c>
      <c r="B258" s="211">
        <v>0.0</v>
      </c>
      <c r="C258" s="211">
        <v>0.0</v>
      </c>
      <c r="D258" s="211">
        <v>162.93</v>
      </c>
      <c r="E258" s="211">
        <v>162.91</v>
      </c>
      <c r="F258" s="211">
        <v>0.0</v>
      </c>
      <c r="G258" s="211">
        <v>0.0</v>
      </c>
      <c r="H258" s="211">
        <v>81.72</v>
      </c>
      <c r="I258" s="211">
        <v>81.5</v>
      </c>
      <c r="J258" s="211">
        <v>162.68</v>
      </c>
      <c r="K258" s="211">
        <v>0.0</v>
      </c>
      <c r="L258" s="211">
        <v>0.0</v>
      </c>
      <c r="M258" s="211">
        <v>0.0</v>
      </c>
      <c r="N258" s="211">
        <v>81.13</v>
      </c>
      <c r="O258" s="211">
        <v>0.0</v>
      </c>
      <c r="P258" s="211">
        <v>81.33</v>
      </c>
      <c r="Q258" s="211">
        <v>0.0</v>
      </c>
      <c r="R258" s="211">
        <v>0.0</v>
      </c>
      <c r="S258" s="211">
        <v>1708.85</v>
      </c>
      <c r="T258" s="211">
        <v>146.15</v>
      </c>
      <c r="U258" s="211">
        <v>0.0</v>
      </c>
      <c r="V258" s="211">
        <v>82.25</v>
      </c>
      <c r="W258" s="211">
        <v>82.22</v>
      </c>
      <c r="X258" s="211">
        <v>82.28</v>
      </c>
      <c r="Y258" s="211">
        <v>0.0</v>
      </c>
      <c r="Z258" s="211">
        <v>82.98</v>
      </c>
      <c r="AA258" s="211">
        <v>231.53</v>
      </c>
      <c r="AB258" s="211">
        <v>144.13</v>
      </c>
      <c r="AC258" s="211">
        <v>104.6</v>
      </c>
      <c r="AD258" s="211">
        <v>307.6</v>
      </c>
      <c r="AE258" s="211">
        <v>122.68</v>
      </c>
      <c r="AF258" s="211">
        <v>122.37</v>
      </c>
      <c r="AG258" s="125">
        <f t="shared" si="89"/>
        <v>4031.84</v>
      </c>
    </row>
    <row r="259" outlineLevel="1">
      <c r="A259" s="200" t="s">
        <v>1058</v>
      </c>
      <c r="B259" s="211">
        <v>0.0</v>
      </c>
      <c r="C259" s="211">
        <v>0.0</v>
      </c>
      <c r="D259" s="211">
        <v>0.0</v>
      </c>
      <c r="E259" s="211">
        <v>0.0</v>
      </c>
      <c r="F259" s="211">
        <v>0.0</v>
      </c>
      <c r="G259" s="211">
        <v>0.0</v>
      </c>
      <c r="H259" s="211">
        <v>0.0</v>
      </c>
      <c r="I259" s="211">
        <v>0.0</v>
      </c>
      <c r="J259" s="211">
        <v>0.0</v>
      </c>
      <c r="K259" s="211">
        <v>0.0</v>
      </c>
      <c r="L259" s="211">
        <v>0.0</v>
      </c>
      <c r="M259" s="211">
        <v>0.0</v>
      </c>
      <c r="N259" s="211">
        <v>0.0</v>
      </c>
      <c r="O259" s="211">
        <v>0.0</v>
      </c>
      <c r="P259" s="211">
        <v>81.33</v>
      </c>
      <c r="Q259" s="211">
        <v>81.38</v>
      </c>
      <c r="R259" s="211">
        <v>0.0</v>
      </c>
      <c r="S259" s="211">
        <v>89.27</v>
      </c>
      <c r="T259" s="211">
        <v>0.0</v>
      </c>
      <c r="U259" s="211">
        <v>0.0</v>
      </c>
      <c r="V259" s="211">
        <v>0.0</v>
      </c>
      <c r="W259" s="211">
        <v>0.0</v>
      </c>
      <c r="X259" s="211">
        <v>0.0</v>
      </c>
      <c r="Y259" s="211">
        <v>0.0</v>
      </c>
      <c r="Z259" s="211">
        <v>0.0</v>
      </c>
      <c r="AA259" s="211">
        <v>0.0</v>
      </c>
      <c r="AB259" s="211">
        <v>0.0</v>
      </c>
      <c r="AC259" s="211">
        <v>0.0</v>
      </c>
      <c r="AD259" s="211">
        <v>0.0</v>
      </c>
      <c r="AE259" s="211">
        <v>61.34</v>
      </c>
      <c r="AF259" s="211">
        <v>0.0</v>
      </c>
      <c r="AG259" s="125">
        <f t="shared" si="89"/>
        <v>313.32</v>
      </c>
    </row>
    <row r="260" outlineLevel="1">
      <c r="A260" s="200" t="s">
        <v>1059</v>
      </c>
      <c r="B260" s="211">
        <v>0.0</v>
      </c>
      <c r="C260" s="211">
        <v>0.0</v>
      </c>
      <c r="D260" s="211">
        <v>0.0</v>
      </c>
      <c r="E260" s="211">
        <v>0.0</v>
      </c>
      <c r="F260" s="211">
        <v>0.0</v>
      </c>
      <c r="G260" s="211">
        <v>0.0</v>
      </c>
      <c r="H260" s="211">
        <v>0.0</v>
      </c>
      <c r="I260" s="211">
        <v>0.0</v>
      </c>
      <c r="J260" s="211">
        <v>0.0</v>
      </c>
      <c r="K260" s="211">
        <v>0.0</v>
      </c>
      <c r="L260" s="211">
        <v>0.0</v>
      </c>
      <c r="M260" s="211">
        <v>0.0</v>
      </c>
      <c r="N260" s="211">
        <v>0.0</v>
      </c>
      <c r="O260" s="211">
        <v>0.0</v>
      </c>
      <c r="P260" s="211">
        <v>0.0</v>
      </c>
      <c r="Q260" s="211">
        <v>0.0</v>
      </c>
      <c r="R260" s="211">
        <v>0.0</v>
      </c>
      <c r="S260" s="211">
        <v>1544.74</v>
      </c>
      <c r="T260" s="211">
        <v>0.0</v>
      </c>
      <c r="U260" s="211">
        <v>0.0</v>
      </c>
      <c r="V260" s="211">
        <v>0.0</v>
      </c>
      <c r="W260" s="211">
        <v>0.0</v>
      </c>
      <c r="X260" s="211">
        <v>0.0</v>
      </c>
      <c r="Y260" s="211">
        <v>0.0</v>
      </c>
      <c r="Z260" s="211">
        <v>0.0</v>
      </c>
      <c r="AA260" s="211">
        <v>0.0</v>
      </c>
      <c r="AB260" s="211">
        <v>60.58</v>
      </c>
      <c r="AC260" s="211">
        <v>0.0</v>
      </c>
      <c r="AD260" s="211">
        <v>0.0</v>
      </c>
      <c r="AE260" s="211">
        <v>0.0</v>
      </c>
      <c r="AF260" s="211">
        <v>0.0</v>
      </c>
      <c r="AG260" s="125">
        <f t="shared" si="89"/>
        <v>1605.32</v>
      </c>
    </row>
    <row r="261" outlineLevel="1">
      <c r="A261" s="200" t="s">
        <v>1060</v>
      </c>
      <c r="B261" s="211">
        <v>0.0</v>
      </c>
      <c r="C261" s="211">
        <v>0.0</v>
      </c>
      <c r="D261" s="211">
        <v>0.0</v>
      </c>
      <c r="E261" s="211">
        <v>0.0</v>
      </c>
      <c r="F261" s="211">
        <v>0.0</v>
      </c>
      <c r="G261" s="211">
        <v>0.0</v>
      </c>
      <c r="H261" s="211">
        <v>0.0</v>
      </c>
      <c r="I261" s="211">
        <v>0.0</v>
      </c>
      <c r="J261" s="211">
        <v>0.0</v>
      </c>
      <c r="K261" s="211">
        <v>0.0</v>
      </c>
      <c r="L261" s="211">
        <v>0.0</v>
      </c>
      <c r="M261" s="211">
        <v>0.0</v>
      </c>
      <c r="N261" s="211">
        <v>0.0</v>
      </c>
      <c r="O261" s="211">
        <v>0.0</v>
      </c>
      <c r="P261" s="211">
        <v>0.0</v>
      </c>
      <c r="Q261" s="211">
        <v>0.0</v>
      </c>
      <c r="R261" s="211">
        <v>0.0</v>
      </c>
      <c r="S261" s="211">
        <v>329.58</v>
      </c>
      <c r="T261" s="211">
        <v>178.84</v>
      </c>
      <c r="U261" s="211">
        <v>30.23</v>
      </c>
      <c r="V261" s="211">
        <v>60.39</v>
      </c>
      <c r="W261" s="211">
        <v>30.18</v>
      </c>
      <c r="X261" s="211">
        <v>60.41</v>
      </c>
      <c r="Y261" s="211">
        <v>0.0</v>
      </c>
      <c r="Z261" s="211">
        <v>0.0</v>
      </c>
      <c r="AA261" s="211">
        <v>139.63</v>
      </c>
      <c r="AB261" s="211">
        <v>30.29</v>
      </c>
      <c r="AC261" s="211">
        <v>0.0</v>
      </c>
      <c r="AD261" s="211">
        <v>0.0</v>
      </c>
      <c r="AE261" s="211">
        <v>114.57</v>
      </c>
      <c r="AF261" s="211">
        <v>90.22</v>
      </c>
      <c r="AG261" s="125">
        <f t="shared" si="89"/>
        <v>1064.34</v>
      </c>
    </row>
    <row r="262" outlineLevel="1">
      <c r="A262" s="200" t="s">
        <v>1061</v>
      </c>
      <c r="B262" s="328">
        <v>0.0</v>
      </c>
      <c r="C262" s="328">
        <v>0.0</v>
      </c>
      <c r="D262" s="328">
        <v>0.0</v>
      </c>
      <c r="E262" s="328">
        <v>0.0</v>
      </c>
      <c r="F262" s="328">
        <v>0.0</v>
      </c>
      <c r="G262" s="328">
        <v>0.0</v>
      </c>
      <c r="H262" s="328">
        <v>0.0</v>
      </c>
      <c r="I262" s="328">
        <v>0.0</v>
      </c>
      <c r="J262" s="328">
        <v>0.0</v>
      </c>
      <c r="K262" s="328">
        <v>0.0</v>
      </c>
      <c r="L262" s="328">
        <v>0.0</v>
      </c>
      <c r="M262" s="328">
        <v>0.0</v>
      </c>
      <c r="N262" s="328">
        <v>0.0</v>
      </c>
      <c r="O262" s="328">
        <v>0.0</v>
      </c>
      <c r="P262" s="328">
        <v>0.0</v>
      </c>
      <c r="Q262" s="328">
        <v>0.0</v>
      </c>
      <c r="R262" s="328">
        <v>0.0</v>
      </c>
      <c r="S262" s="328">
        <v>0.0</v>
      </c>
      <c r="T262" s="328">
        <v>0.0</v>
      </c>
      <c r="U262" s="328">
        <v>0.0</v>
      </c>
      <c r="V262" s="328">
        <v>0.0</v>
      </c>
      <c r="W262" s="328">
        <v>0.0</v>
      </c>
      <c r="X262" s="328">
        <v>0.0</v>
      </c>
      <c r="Y262" s="328">
        <v>0.0</v>
      </c>
      <c r="Z262" s="328">
        <v>0.0</v>
      </c>
      <c r="AA262" s="328">
        <v>0.0</v>
      </c>
      <c r="AB262" s="328">
        <v>0.0</v>
      </c>
      <c r="AC262" s="328">
        <v>0.0</v>
      </c>
      <c r="AD262" s="328">
        <v>0.0</v>
      </c>
      <c r="AE262" s="328">
        <v>0.0</v>
      </c>
      <c r="AF262" s="328">
        <v>0.0</v>
      </c>
      <c r="AG262" s="125">
        <f t="shared" si="89"/>
        <v>0</v>
      </c>
    </row>
    <row r="263" outlineLevel="1">
      <c r="A263" s="200" t="s">
        <v>1062</v>
      </c>
      <c r="B263" s="328">
        <v>0.0</v>
      </c>
      <c r="C263" s="328">
        <v>0.0</v>
      </c>
      <c r="D263" s="328">
        <v>0.0</v>
      </c>
      <c r="E263" s="328">
        <v>0.0</v>
      </c>
      <c r="F263" s="328">
        <v>0.0</v>
      </c>
      <c r="G263" s="328">
        <v>0.0</v>
      </c>
      <c r="H263" s="328">
        <v>0.0</v>
      </c>
      <c r="I263" s="328">
        <v>0.0</v>
      </c>
      <c r="J263" s="328">
        <v>0.0</v>
      </c>
      <c r="K263" s="328">
        <v>0.0</v>
      </c>
      <c r="L263" s="328">
        <v>0.0</v>
      </c>
      <c r="M263" s="328">
        <v>0.0</v>
      </c>
      <c r="N263" s="328">
        <v>0.0</v>
      </c>
      <c r="O263" s="328">
        <v>0.0</v>
      </c>
      <c r="P263" s="328">
        <v>0.0</v>
      </c>
      <c r="Q263" s="328">
        <v>0.0</v>
      </c>
      <c r="R263" s="328">
        <v>0.0</v>
      </c>
      <c r="S263" s="328">
        <v>0.0</v>
      </c>
      <c r="T263" s="328">
        <v>0.0</v>
      </c>
      <c r="U263" s="328">
        <v>0.0</v>
      </c>
      <c r="V263" s="328">
        <v>0.0</v>
      </c>
      <c r="W263" s="328">
        <v>0.0</v>
      </c>
      <c r="X263" s="328">
        <v>0.0</v>
      </c>
      <c r="Y263" s="328">
        <v>0.0</v>
      </c>
      <c r="Z263" s="328">
        <v>0.0</v>
      </c>
      <c r="AA263" s="328">
        <v>0.0</v>
      </c>
      <c r="AB263" s="328">
        <v>0.0</v>
      </c>
      <c r="AC263" s="328">
        <v>0.0</v>
      </c>
      <c r="AD263" s="328">
        <v>0.0</v>
      </c>
      <c r="AE263" s="328">
        <v>0.0</v>
      </c>
      <c r="AF263" s="328">
        <v>0.0</v>
      </c>
      <c r="AG263" s="125">
        <f t="shared" si="89"/>
        <v>0</v>
      </c>
    </row>
    <row r="264" outlineLevel="1">
      <c r="A264" s="200" t="s">
        <v>233</v>
      </c>
      <c r="B264" s="328">
        <v>0.0</v>
      </c>
      <c r="C264" s="328">
        <v>0.0</v>
      </c>
      <c r="D264" s="328">
        <v>0.0</v>
      </c>
      <c r="E264" s="328">
        <v>0.0</v>
      </c>
      <c r="F264" s="328">
        <v>0.0</v>
      </c>
      <c r="G264" s="328">
        <v>0.0</v>
      </c>
      <c r="H264" s="328">
        <v>0.0</v>
      </c>
      <c r="I264" s="328">
        <v>0.0</v>
      </c>
      <c r="J264" s="328">
        <v>0.0</v>
      </c>
      <c r="K264" s="328">
        <v>0.0</v>
      </c>
      <c r="L264" s="328">
        <v>0.0</v>
      </c>
      <c r="M264" s="328">
        <v>0.0</v>
      </c>
      <c r="N264" s="328">
        <v>0.0</v>
      </c>
      <c r="O264" s="328">
        <v>0.0</v>
      </c>
      <c r="P264" s="328">
        <v>0.0</v>
      </c>
      <c r="Q264" s="328">
        <v>0.0</v>
      </c>
      <c r="R264" s="328">
        <v>0.0</v>
      </c>
      <c r="S264" s="328">
        <v>390.06</v>
      </c>
      <c r="T264" s="328">
        <v>0.0</v>
      </c>
      <c r="U264" s="328">
        <v>0.0</v>
      </c>
      <c r="V264" s="328">
        <v>0.0</v>
      </c>
      <c r="W264" s="328">
        <v>0.0</v>
      </c>
      <c r="X264" s="328">
        <v>0.0</v>
      </c>
      <c r="Y264" s="328">
        <v>0.0</v>
      </c>
      <c r="Z264" s="328">
        <v>0.0</v>
      </c>
      <c r="AA264" s="328">
        <v>0.0</v>
      </c>
      <c r="AB264" s="328">
        <v>0.0</v>
      </c>
      <c r="AC264" s="328">
        <v>0.0</v>
      </c>
      <c r="AD264" s="328">
        <v>0.0</v>
      </c>
      <c r="AE264" s="328">
        <v>0.0</v>
      </c>
      <c r="AF264" s="328">
        <v>0.0</v>
      </c>
      <c r="AG264" s="125">
        <f t="shared" si="89"/>
        <v>390.06</v>
      </c>
    </row>
    <row r="265">
      <c r="A265" s="205" t="s">
        <v>234</v>
      </c>
      <c r="B265" s="212">
        <f t="shared" ref="B265:AF265" si="90">SUM(B254:B264)</f>
        <v>60.04</v>
      </c>
      <c r="C265" s="212">
        <f t="shared" si="90"/>
        <v>188.28</v>
      </c>
      <c r="D265" s="212">
        <f t="shared" si="90"/>
        <v>382.58</v>
      </c>
      <c r="E265" s="212">
        <f t="shared" si="90"/>
        <v>281.48</v>
      </c>
      <c r="F265" s="212">
        <f t="shared" si="90"/>
        <v>0</v>
      </c>
      <c r="G265" s="212">
        <f t="shared" si="90"/>
        <v>160.94</v>
      </c>
      <c r="H265" s="212">
        <f t="shared" si="90"/>
        <v>171.71</v>
      </c>
      <c r="I265" s="212">
        <f t="shared" si="90"/>
        <v>111.42</v>
      </c>
      <c r="J265" s="212">
        <f t="shared" si="90"/>
        <v>321.24</v>
      </c>
      <c r="K265" s="212">
        <f t="shared" si="90"/>
        <v>29.76</v>
      </c>
      <c r="L265" s="212">
        <f t="shared" si="90"/>
        <v>59.49</v>
      </c>
      <c r="M265" s="212">
        <f t="shared" si="90"/>
        <v>138.28</v>
      </c>
      <c r="N265" s="212">
        <f t="shared" si="90"/>
        <v>158.56</v>
      </c>
      <c r="O265" s="212">
        <f t="shared" si="90"/>
        <v>19.58</v>
      </c>
      <c r="P265" s="212">
        <f t="shared" si="90"/>
        <v>202.81</v>
      </c>
      <c r="Q265" s="212">
        <f t="shared" si="90"/>
        <v>140.1</v>
      </c>
      <c r="R265" s="212">
        <f t="shared" si="90"/>
        <v>168.97</v>
      </c>
      <c r="S265" s="212">
        <f t="shared" si="90"/>
        <v>5447.3</v>
      </c>
      <c r="T265" s="212">
        <f t="shared" si="90"/>
        <v>868.08</v>
      </c>
      <c r="U265" s="212">
        <f t="shared" si="90"/>
        <v>30.23</v>
      </c>
      <c r="V265" s="212">
        <f t="shared" si="90"/>
        <v>273.83</v>
      </c>
      <c r="W265" s="212">
        <f t="shared" si="90"/>
        <v>303.91</v>
      </c>
      <c r="X265" s="212">
        <f t="shared" si="90"/>
        <v>289.75</v>
      </c>
      <c r="Y265" s="212">
        <f t="shared" si="90"/>
        <v>152.29</v>
      </c>
      <c r="Z265" s="212">
        <f t="shared" si="90"/>
        <v>559.87</v>
      </c>
      <c r="AA265" s="212">
        <f t="shared" si="90"/>
        <v>1131.7</v>
      </c>
      <c r="AB265" s="212">
        <f t="shared" si="90"/>
        <v>608.9</v>
      </c>
      <c r="AC265" s="212">
        <f t="shared" si="90"/>
        <v>195.33</v>
      </c>
      <c r="AD265" s="212">
        <f t="shared" si="90"/>
        <v>529.69</v>
      </c>
      <c r="AE265" s="212">
        <f t="shared" si="90"/>
        <v>459.74</v>
      </c>
      <c r="AF265" s="212">
        <f t="shared" si="90"/>
        <v>323.54</v>
      </c>
      <c r="AG265" s="125">
        <f t="shared" si="89"/>
        <v>13769.4</v>
      </c>
    </row>
    <row r="266">
      <c r="A266" s="187"/>
      <c r="B266" s="195"/>
      <c r="C266" s="195"/>
      <c r="D266" s="195"/>
      <c r="E266" s="195"/>
      <c r="F266" s="195"/>
      <c r="G266" s="195"/>
      <c r="H266" s="195"/>
      <c r="I266" s="195"/>
      <c r="J266" s="195"/>
      <c r="K266" s="195"/>
      <c r="L266" s="195"/>
      <c r="M266" s="195"/>
      <c r="N266" s="195"/>
      <c r="O266" s="195"/>
      <c r="P266" s="195"/>
      <c r="Q266" s="195"/>
      <c r="R266" s="195"/>
      <c r="S266" s="195"/>
      <c r="T266" s="195"/>
      <c r="U266" s="195"/>
      <c r="V266" s="195"/>
      <c r="W266" s="195"/>
      <c r="X266" s="195"/>
      <c r="Y266" s="195"/>
      <c r="Z266" s="195"/>
      <c r="AA266" s="195"/>
      <c r="AB266" s="195"/>
      <c r="AC266" s="195"/>
      <c r="AD266" s="195"/>
      <c r="AE266" s="195"/>
      <c r="AF266" s="195"/>
      <c r="AG266" s="216"/>
    </row>
    <row r="267">
      <c r="A267" s="217" t="s">
        <v>394</v>
      </c>
      <c r="B267" s="218"/>
      <c r="C267" s="218"/>
      <c r="D267" s="218"/>
      <c r="E267" s="218"/>
      <c r="F267" s="218"/>
      <c r="G267" s="218"/>
      <c r="H267" s="218"/>
      <c r="I267" s="218"/>
      <c r="J267" s="218"/>
      <c r="K267" s="218"/>
      <c r="L267" s="218"/>
      <c r="M267" s="218"/>
      <c r="N267" s="218"/>
      <c r="O267" s="218"/>
      <c r="P267" s="218"/>
      <c r="Q267" s="218"/>
      <c r="R267" s="218"/>
      <c r="S267" s="218"/>
      <c r="T267" s="218"/>
      <c r="U267" s="218"/>
      <c r="V267" s="218"/>
      <c r="W267" s="218"/>
      <c r="X267" s="218"/>
      <c r="Y267" s="218"/>
      <c r="Z267" s="218"/>
      <c r="AA267" s="218"/>
      <c r="AB267" s="218"/>
      <c r="AC267" s="218"/>
      <c r="AD267" s="218"/>
      <c r="AE267" s="218"/>
      <c r="AF267" s="218"/>
      <c r="AG267" s="216"/>
    </row>
    <row r="268">
      <c r="A268" s="220" t="s">
        <v>205</v>
      </c>
      <c r="B268" s="221">
        <v>0.0</v>
      </c>
      <c r="C268" s="221">
        <v>0.0</v>
      </c>
      <c r="D268" s="221">
        <v>0.0</v>
      </c>
      <c r="E268" s="221">
        <v>0.0</v>
      </c>
      <c r="F268" s="221">
        <v>0.0</v>
      </c>
      <c r="G268" s="221">
        <v>0.0</v>
      </c>
      <c r="H268" s="221">
        <v>0.0</v>
      </c>
      <c r="I268" s="221">
        <v>0.0</v>
      </c>
      <c r="J268" s="221">
        <v>0.0</v>
      </c>
      <c r="K268" s="221">
        <v>0.0</v>
      </c>
      <c r="L268" s="221">
        <v>0.0</v>
      </c>
      <c r="M268" s="221">
        <v>0.0</v>
      </c>
      <c r="N268" s="221">
        <v>0.0</v>
      </c>
      <c r="O268" s="221">
        <v>0.0</v>
      </c>
      <c r="P268" s="221">
        <v>0.0</v>
      </c>
      <c r="Q268" s="221">
        <v>0.0</v>
      </c>
      <c r="R268" s="221">
        <v>0.0</v>
      </c>
      <c r="S268" s="221">
        <v>0.0</v>
      </c>
      <c r="T268" s="221">
        <v>0.0</v>
      </c>
      <c r="U268" s="221">
        <v>0.0</v>
      </c>
      <c r="V268" s="221">
        <v>0.0</v>
      </c>
      <c r="W268" s="221">
        <v>0.0</v>
      </c>
      <c r="X268" s="221">
        <v>0.0</v>
      </c>
      <c r="Y268" s="221">
        <v>0.0</v>
      </c>
      <c r="Z268" s="221">
        <v>0.0</v>
      </c>
      <c r="AA268" s="221">
        <v>0.0</v>
      </c>
      <c r="AB268" s="221">
        <v>0.0</v>
      </c>
      <c r="AC268" s="221">
        <v>0.0</v>
      </c>
      <c r="AD268" s="221">
        <v>0.0</v>
      </c>
      <c r="AE268" s="221">
        <v>0.0</v>
      </c>
      <c r="AF268" s="221">
        <v>0.0</v>
      </c>
      <c r="AG268" s="125">
        <f>SUM(B268:AF268)</f>
        <v>0</v>
      </c>
    </row>
    <row r="269">
      <c r="A269" s="187"/>
      <c r="B269" s="195"/>
      <c r="C269" s="195"/>
      <c r="D269" s="195"/>
      <c r="E269" s="195"/>
      <c r="F269" s="195"/>
      <c r="G269" s="195"/>
      <c r="H269" s="195"/>
      <c r="I269" s="195"/>
      <c r="J269" s="195"/>
      <c r="K269" s="195"/>
      <c r="L269" s="195"/>
      <c r="M269" s="195"/>
      <c r="N269" s="195"/>
      <c r="O269" s="195"/>
      <c r="P269" s="195"/>
      <c r="Q269" s="195"/>
      <c r="R269" s="195"/>
      <c r="S269" s="195"/>
      <c r="T269" s="195"/>
      <c r="U269" s="195"/>
      <c r="V269" s="195"/>
      <c r="W269" s="195"/>
      <c r="X269" s="195"/>
      <c r="Y269" s="195"/>
      <c r="Z269" s="195"/>
      <c r="AA269" s="195"/>
      <c r="AB269" s="195"/>
      <c r="AC269" s="195"/>
      <c r="AD269" s="195"/>
      <c r="AE269" s="195"/>
      <c r="AF269" s="195"/>
      <c r="AG269" s="216"/>
    </row>
    <row r="270">
      <c r="A270" s="171" t="s">
        <v>395</v>
      </c>
      <c r="B270" s="172"/>
      <c r="C270" s="172"/>
      <c r="D270" s="172"/>
      <c r="E270" s="172"/>
      <c r="F270" s="172"/>
      <c r="G270" s="172"/>
      <c r="H270" s="172"/>
      <c r="I270" s="172"/>
      <c r="J270" s="172"/>
      <c r="K270" s="172"/>
      <c r="L270" s="172"/>
      <c r="M270" s="172"/>
      <c r="N270" s="172"/>
      <c r="O270" s="172"/>
      <c r="P270" s="172"/>
      <c r="Q270" s="172"/>
      <c r="R270" s="172"/>
      <c r="S270" s="172"/>
      <c r="T270" s="172"/>
      <c r="U270" s="172"/>
      <c r="V270" s="172"/>
      <c r="W270" s="172"/>
      <c r="X270" s="172"/>
      <c r="Y270" s="172"/>
      <c r="Z270" s="172"/>
      <c r="AA270" s="172"/>
      <c r="AB270" s="172"/>
      <c r="AC270" s="172"/>
      <c r="AD270" s="172"/>
      <c r="AE270" s="172"/>
      <c r="AF270" s="172"/>
      <c r="AG270" s="216"/>
    </row>
    <row r="271" collapsed="1">
      <c r="A271" s="222" t="s">
        <v>312</v>
      </c>
      <c r="B271" s="223"/>
      <c r="C271" s="223"/>
      <c r="D271" s="223"/>
      <c r="E271" s="223"/>
      <c r="F271" s="223"/>
      <c r="G271" s="223"/>
      <c r="H271" s="223"/>
      <c r="I271" s="223"/>
      <c r="J271" s="223"/>
      <c r="K271" s="223"/>
      <c r="L271" s="223"/>
      <c r="M271" s="223"/>
      <c r="N271" s="223"/>
      <c r="O271" s="223"/>
      <c r="P271" s="223"/>
      <c r="Q271" s="223"/>
      <c r="R271" s="223"/>
      <c r="S271" s="223"/>
      <c r="T271" s="223"/>
      <c r="U271" s="223"/>
      <c r="V271" s="223"/>
      <c r="W271" s="223"/>
      <c r="X271" s="223"/>
      <c r="Y271" s="223"/>
      <c r="Z271" s="223"/>
      <c r="AA271" s="223"/>
      <c r="AB271" s="223"/>
      <c r="AC271" s="223"/>
      <c r="AD271" s="223"/>
      <c r="AE271" s="223"/>
      <c r="AF271" s="223"/>
      <c r="AG271" s="177"/>
    </row>
    <row r="272" hidden="1" outlineLevel="1">
      <c r="A272" s="222" t="s">
        <v>1063</v>
      </c>
      <c r="B272" s="312"/>
      <c r="C272" s="312"/>
      <c r="D272" s="312"/>
      <c r="E272" s="312"/>
      <c r="F272" s="312"/>
      <c r="G272" s="312"/>
      <c r="H272" s="312"/>
      <c r="I272" s="312"/>
      <c r="J272" s="312"/>
      <c r="K272" s="312"/>
      <c r="L272" s="312"/>
      <c r="M272" s="312"/>
      <c r="N272" s="312"/>
      <c r="O272" s="312"/>
      <c r="P272" s="312"/>
      <c r="Q272" s="312"/>
      <c r="R272" s="312"/>
      <c r="S272" s="312"/>
      <c r="T272" s="312"/>
      <c r="U272" s="312"/>
      <c r="V272" s="312"/>
      <c r="W272" s="312"/>
      <c r="X272" s="312"/>
      <c r="Y272" s="312"/>
      <c r="Z272" s="312"/>
      <c r="AA272" s="312"/>
      <c r="AB272" s="312"/>
      <c r="AC272" s="312"/>
      <c r="AD272" s="312"/>
      <c r="AE272" s="312"/>
      <c r="AF272" s="312"/>
      <c r="AG272" s="125">
        <f t="shared" ref="AG272:AG281" si="91">SUM(B272:AF272)</f>
        <v>0</v>
      </c>
    </row>
    <row r="273" hidden="1" outlineLevel="1">
      <c r="A273" s="222" t="s">
        <v>1064</v>
      </c>
      <c r="B273" s="312"/>
      <c r="C273" s="312"/>
      <c r="D273" s="312"/>
      <c r="E273" s="312"/>
      <c r="F273" s="312"/>
      <c r="G273" s="312"/>
      <c r="H273" s="312"/>
      <c r="I273" s="312"/>
      <c r="J273" s="312"/>
      <c r="K273" s="312"/>
      <c r="L273" s="312"/>
      <c r="M273" s="312"/>
      <c r="N273" s="312"/>
      <c r="O273" s="312"/>
      <c r="P273" s="312"/>
      <c r="Q273" s="312"/>
      <c r="R273" s="312"/>
      <c r="S273" s="312"/>
      <c r="T273" s="312"/>
      <c r="U273" s="312"/>
      <c r="V273" s="312"/>
      <c r="W273" s="312"/>
      <c r="X273" s="312"/>
      <c r="Y273" s="312"/>
      <c r="Z273" s="312"/>
      <c r="AA273" s="312"/>
      <c r="AB273" s="312"/>
      <c r="AC273" s="312"/>
      <c r="AD273" s="312"/>
      <c r="AE273" s="312"/>
      <c r="AF273" s="312"/>
      <c r="AG273" s="125">
        <f t="shared" si="91"/>
        <v>0</v>
      </c>
    </row>
    <row r="274" hidden="1" outlineLevel="1">
      <c r="A274" s="222" t="s">
        <v>1065</v>
      </c>
      <c r="B274" s="312"/>
      <c r="C274" s="312"/>
      <c r="D274" s="312"/>
      <c r="E274" s="312"/>
      <c r="F274" s="312"/>
      <c r="G274" s="312"/>
      <c r="H274" s="312"/>
      <c r="I274" s="312"/>
      <c r="J274" s="312"/>
      <c r="K274" s="312"/>
      <c r="L274" s="312"/>
      <c r="M274" s="312"/>
      <c r="N274" s="312"/>
      <c r="O274" s="312"/>
      <c r="P274" s="312"/>
      <c r="Q274" s="312"/>
      <c r="R274" s="312"/>
      <c r="S274" s="312"/>
      <c r="T274" s="312"/>
      <c r="U274" s="312"/>
      <c r="V274" s="312"/>
      <c r="W274" s="312"/>
      <c r="X274" s="312"/>
      <c r="Y274" s="312"/>
      <c r="Z274" s="312"/>
      <c r="AA274" s="312"/>
      <c r="AB274" s="312"/>
      <c r="AC274" s="312"/>
      <c r="AD274" s="312"/>
      <c r="AE274" s="312"/>
      <c r="AF274" s="312"/>
      <c r="AG274" s="125">
        <f t="shared" si="91"/>
        <v>0</v>
      </c>
    </row>
    <row r="275" hidden="1" outlineLevel="1">
      <c r="A275" s="222" t="s">
        <v>1066</v>
      </c>
      <c r="B275" s="312"/>
      <c r="C275" s="312"/>
      <c r="D275" s="312"/>
      <c r="E275" s="312"/>
      <c r="F275" s="312"/>
      <c r="G275" s="312"/>
      <c r="H275" s="312"/>
      <c r="I275" s="312"/>
      <c r="J275" s="312"/>
      <c r="K275" s="312"/>
      <c r="L275" s="312"/>
      <c r="M275" s="312"/>
      <c r="N275" s="312"/>
      <c r="O275" s="312"/>
      <c r="P275" s="312"/>
      <c r="Q275" s="312"/>
      <c r="R275" s="312"/>
      <c r="S275" s="312"/>
      <c r="T275" s="312"/>
      <c r="U275" s="312"/>
      <c r="V275" s="312"/>
      <c r="W275" s="312"/>
      <c r="X275" s="312"/>
      <c r="Y275" s="312"/>
      <c r="Z275" s="312"/>
      <c r="AA275" s="312"/>
      <c r="AB275" s="312"/>
      <c r="AC275" s="312"/>
      <c r="AD275" s="312"/>
      <c r="AE275" s="312"/>
      <c r="AF275" s="312"/>
      <c r="AG275" s="125">
        <f t="shared" si="91"/>
        <v>0</v>
      </c>
    </row>
    <row r="276" hidden="1" outlineLevel="1">
      <c r="A276" s="222" t="s">
        <v>1067</v>
      </c>
      <c r="B276" s="325"/>
      <c r="C276" s="325"/>
      <c r="D276" s="325"/>
      <c r="E276" s="325"/>
      <c r="F276" s="325"/>
      <c r="G276" s="325"/>
      <c r="H276" s="325"/>
      <c r="I276" s="325"/>
      <c r="J276" s="325"/>
      <c r="K276" s="325"/>
      <c r="L276" s="325"/>
      <c r="M276" s="325"/>
      <c r="N276" s="325"/>
      <c r="O276" s="325"/>
      <c r="P276" s="325"/>
      <c r="Q276" s="325"/>
      <c r="R276" s="325"/>
      <c r="S276" s="325"/>
      <c r="T276" s="325"/>
      <c r="U276" s="325"/>
      <c r="V276" s="325"/>
      <c r="W276" s="325"/>
      <c r="X276" s="325"/>
      <c r="Y276" s="325"/>
      <c r="Z276" s="325"/>
      <c r="AA276" s="325"/>
      <c r="AB276" s="325"/>
      <c r="AC276" s="325"/>
      <c r="AD276" s="325"/>
      <c r="AE276" s="325"/>
      <c r="AF276" s="325"/>
      <c r="AG276" s="125">
        <f t="shared" si="91"/>
        <v>0</v>
      </c>
    </row>
    <row r="277" hidden="1" outlineLevel="1">
      <c r="A277" s="222" t="s">
        <v>1068</v>
      </c>
      <c r="B277" s="325"/>
      <c r="C277" s="325"/>
      <c r="D277" s="325"/>
      <c r="E277" s="325"/>
      <c r="F277" s="325"/>
      <c r="G277" s="325"/>
      <c r="H277" s="325"/>
      <c r="I277" s="325"/>
      <c r="J277" s="325"/>
      <c r="K277" s="325"/>
      <c r="L277" s="325"/>
      <c r="M277" s="325"/>
      <c r="N277" s="325"/>
      <c r="O277" s="325"/>
      <c r="P277" s="325"/>
      <c r="Q277" s="325"/>
      <c r="R277" s="325"/>
      <c r="S277" s="325"/>
      <c r="T277" s="325"/>
      <c r="U277" s="325"/>
      <c r="V277" s="325"/>
      <c r="W277" s="325"/>
      <c r="X277" s="325"/>
      <c r="Y277" s="325"/>
      <c r="Z277" s="325"/>
      <c r="AA277" s="325"/>
      <c r="AB277" s="325"/>
      <c r="AC277" s="325"/>
      <c r="AD277" s="325"/>
      <c r="AE277" s="325"/>
      <c r="AF277" s="325"/>
      <c r="AG277" s="125">
        <f t="shared" si="91"/>
        <v>0</v>
      </c>
    </row>
    <row r="278" hidden="1" outlineLevel="1">
      <c r="A278" s="222" t="s">
        <v>731</v>
      </c>
      <c r="B278" s="325"/>
      <c r="C278" s="325"/>
      <c r="D278" s="325"/>
      <c r="E278" s="325"/>
      <c r="F278" s="325"/>
      <c r="G278" s="325"/>
      <c r="H278" s="325"/>
      <c r="I278" s="325"/>
      <c r="J278" s="325"/>
      <c r="K278" s="325"/>
      <c r="L278" s="325"/>
      <c r="M278" s="325"/>
      <c r="N278" s="325"/>
      <c r="O278" s="325"/>
      <c r="P278" s="325"/>
      <c r="Q278" s="325"/>
      <c r="R278" s="325"/>
      <c r="S278" s="325"/>
      <c r="T278" s="325"/>
      <c r="U278" s="325"/>
      <c r="V278" s="325"/>
      <c r="W278" s="325"/>
      <c r="X278" s="325"/>
      <c r="Y278" s="325"/>
      <c r="Z278" s="325"/>
      <c r="AA278" s="325"/>
      <c r="AB278" s="325"/>
      <c r="AC278" s="325"/>
      <c r="AD278" s="325"/>
      <c r="AE278" s="325"/>
      <c r="AF278" s="325"/>
      <c r="AG278" s="125">
        <f t="shared" si="91"/>
        <v>0</v>
      </c>
    </row>
    <row r="279" hidden="1" outlineLevel="1">
      <c r="A279" s="222" t="s">
        <v>732</v>
      </c>
      <c r="B279" s="325"/>
      <c r="C279" s="325"/>
      <c r="D279" s="325"/>
      <c r="E279" s="325"/>
      <c r="F279" s="325"/>
      <c r="G279" s="325"/>
      <c r="H279" s="325"/>
      <c r="I279" s="325"/>
      <c r="J279" s="325"/>
      <c r="K279" s="325"/>
      <c r="L279" s="325"/>
      <c r="M279" s="325"/>
      <c r="N279" s="325"/>
      <c r="O279" s="325"/>
      <c r="P279" s="325"/>
      <c r="Q279" s="325"/>
      <c r="R279" s="325"/>
      <c r="S279" s="325"/>
      <c r="T279" s="325"/>
      <c r="U279" s="325"/>
      <c r="V279" s="325"/>
      <c r="W279" s="325"/>
      <c r="X279" s="325"/>
      <c r="Y279" s="325"/>
      <c r="Z279" s="325"/>
      <c r="AA279" s="325"/>
      <c r="AB279" s="325"/>
      <c r="AC279" s="325"/>
      <c r="AD279" s="325"/>
      <c r="AE279" s="325"/>
      <c r="AF279" s="325"/>
      <c r="AG279" s="125">
        <f t="shared" si="91"/>
        <v>0</v>
      </c>
    </row>
    <row r="280" hidden="1" outlineLevel="1">
      <c r="A280" s="222" t="s">
        <v>733</v>
      </c>
      <c r="B280" s="325"/>
      <c r="C280" s="325"/>
      <c r="D280" s="325"/>
      <c r="E280" s="325"/>
      <c r="F280" s="325"/>
      <c r="G280" s="325"/>
      <c r="H280" s="325"/>
      <c r="I280" s="325"/>
      <c r="J280" s="325"/>
      <c r="K280" s="325"/>
      <c r="L280" s="325"/>
      <c r="M280" s="325"/>
      <c r="N280" s="325"/>
      <c r="O280" s="325"/>
      <c r="P280" s="325"/>
      <c r="Q280" s="325"/>
      <c r="R280" s="325"/>
      <c r="S280" s="325"/>
      <c r="T280" s="325"/>
      <c r="U280" s="325"/>
      <c r="V280" s="325"/>
      <c r="W280" s="325"/>
      <c r="X280" s="325"/>
      <c r="Y280" s="325"/>
      <c r="Z280" s="325"/>
      <c r="AA280" s="325"/>
      <c r="AB280" s="325"/>
      <c r="AC280" s="325"/>
      <c r="AD280" s="325"/>
      <c r="AE280" s="325"/>
      <c r="AF280" s="325"/>
      <c r="AG280" s="125">
        <f t="shared" si="91"/>
        <v>0</v>
      </c>
    </row>
    <row r="281" hidden="1" outlineLevel="1">
      <c r="A281" s="222" t="s">
        <v>734</v>
      </c>
      <c r="B281" s="325"/>
      <c r="C281" s="325"/>
      <c r="D281" s="325"/>
      <c r="E281" s="325"/>
      <c r="F281" s="325"/>
      <c r="G281" s="325"/>
      <c r="H281" s="325"/>
      <c r="I281" s="325"/>
      <c r="J281" s="325"/>
      <c r="K281" s="325"/>
      <c r="L281" s="325"/>
      <c r="M281" s="325"/>
      <c r="N281" s="325"/>
      <c r="O281" s="325"/>
      <c r="P281" s="325"/>
      <c r="Q281" s="325"/>
      <c r="R281" s="325"/>
      <c r="S281" s="325"/>
      <c r="T281" s="325"/>
      <c r="U281" s="325"/>
      <c r="V281" s="325"/>
      <c r="W281" s="325"/>
      <c r="X281" s="325"/>
      <c r="Y281" s="325"/>
      <c r="Z281" s="325"/>
      <c r="AA281" s="325"/>
      <c r="AB281" s="325"/>
      <c r="AC281" s="325"/>
      <c r="AD281" s="325"/>
      <c r="AE281" s="325"/>
      <c r="AF281" s="325"/>
      <c r="AG281" s="125">
        <f t="shared" si="91"/>
        <v>0</v>
      </c>
    </row>
    <row r="282">
      <c r="A282" s="222" t="s">
        <v>323</v>
      </c>
      <c r="B282" s="223"/>
      <c r="C282" s="223"/>
      <c r="D282" s="223"/>
      <c r="E282" s="223"/>
      <c r="F282" s="223"/>
      <c r="G282" s="223"/>
      <c r="H282" s="223"/>
      <c r="I282" s="223"/>
      <c r="J282" s="223"/>
      <c r="K282" s="223"/>
      <c r="L282" s="223"/>
      <c r="M282" s="223"/>
      <c r="N282" s="223"/>
      <c r="O282" s="223"/>
      <c r="P282" s="223"/>
      <c r="Q282" s="223"/>
      <c r="R282" s="223"/>
      <c r="S282" s="223"/>
      <c r="T282" s="223"/>
      <c r="U282" s="223"/>
      <c r="V282" s="223"/>
      <c r="W282" s="223"/>
      <c r="X282" s="223"/>
      <c r="Y282" s="223"/>
      <c r="Z282" s="223"/>
      <c r="AA282" s="223"/>
      <c r="AB282" s="223"/>
      <c r="AC282" s="223"/>
      <c r="AD282" s="223"/>
      <c r="AE282" s="223"/>
      <c r="AF282" s="223"/>
      <c r="AG282" s="177"/>
    </row>
    <row r="283" outlineLevel="1">
      <c r="A283" s="222" t="s">
        <v>1069</v>
      </c>
      <c r="B283" s="204">
        <v>0.0</v>
      </c>
      <c r="C283" s="204">
        <v>0.0</v>
      </c>
      <c r="D283" s="204">
        <v>0.0</v>
      </c>
      <c r="E283" s="204">
        <v>0.0</v>
      </c>
      <c r="F283" s="204">
        <v>1.0</v>
      </c>
      <c r="G283" s="204">
        <v>0.0</v>
      </c>
      <c r="H283" s="204">
        <v>0.0</v>
      </c>
      <c r="I283" s="204">
        <v>0.0</v>
      </c>
      <c r="J283" s="204">
        <v>0.0</v>
      </c>
      <c r="K283" s="204">
        <v>0.0</v>
      </c>
      <c r="L283" s="204">
        <v>0.0</v>
      </c>
      <c r="M283" s="204">
        <v>0.0</v>
      </c>
      <c r="N283" s="204">
        <v>0.0</v>
      </c>
      <c r="O283" s="204">
        <v>0.0</v>
      </c>
      <c r="P283" s="204">
        <v>0.0</v>
      </c>
      <c r="Q283" s="204">
        <v>0.0</v>
      </c>
      <c r="R283" s="204">
        <v>0.0</v>
      </c>
      <c r="S283" s="204">
        <v>0.0</v>
      </c>
      <c r="T283" s="204">
        <v>0.0</v>
      </c>
      <c r="U283" s="204">
        <v>0.0</v>
      </c>
      <c r="V283" s="204">
        <v>0.0</v>
      </c>
      <c r="W283" s="204">
        <v>1.0</v>
      </c>
      <c r="X283" s="204">
        <v>0.0</v>
      </c>
      <c r="Y283" s="204">
        <v>0.0</v>
      </c>
      <c r="Z283" s="204">
        <v>0.0</v>
      </c>
      <c r="AA283" s="204">
        <v>0.0</v>
      </c>
      <c r="AB283" s="204">
        <v>0.0</v>
      </c>
      <c r="AC283" s="204">
        <v>0.0</v>
      </c>
      <c r="AD283" s="204">
        <v>0.0</v>
      </c>
      <c r="AE283" s="204">
        <v>0.0</v>
      </c>
      <c r="AF283" s="204">
        <v>0.0</v>
      </c>
      <c r="AG283" s="125">
        <f t="shared" ref="AG283:AG294" si="92">SUM(B283:AF283)</f>
        <v>2</v>
      </c>
    </row>
    <row r="284" outlineLevel="1">
      <c r="A284" s="222" t="s">
        <v>1070</v>
      </c>
      <c r="B284" s="204">
        <v>0.0</v>
      </c>
      <c r="C284" s="204">
        <v>0.0</v>
      </c>
      <c r="D284" s="204">
        <v>0.0</v>
      </c>
      <c r="E284" s="204">
        <v>0.0</v>
      </c>
      <c r="F284" s="204">
        <v>0.0</v>
      </c>
      <c r="G284" s="204">
        <v>0.0</v>
      </c>
      <c r="H284" s="204">
        <v>0.0</v>
      </c>
      <c r="I284" s="204">
        <v>0.0</v>
      </c>
      <c r="J284" s="204">
        <v>0.0</v>
      </c>
      <c r="K284" s="204">
        <v>0.0</v>
      </c>
      <c r="L284" s="204">
        <v>0.0</v>
      </c>
      <c r="M284" s="204">
        <v>0.0</v>
      </c>
      <c r="N284" s="204">
        <v>0.0</v>
      </c>
      <c r="O284" s="204">
        <v>0.0</v>
      </c>
      <c r="P284" s="204">
        <v>0.0</v>
      </c>
      <c r="Q284" s="204">
        <v>0.0</v>
      </c>
      <c r="R284" s="204">
        <v>0.0</v>
      </c>
      <c r="S284" s="204">
        <v>0.0</v>
      </c>
      <c r="T284" s="204">
        <v>0.0</v>
      </c>
      <c r="U284" s="204">
        <v>0.0</v>
      </c>
      <c r="V284" s="204">
        <v>0.0</v>
      </c>
      <c r="W284" s="204">
        <v>0.0</v>
      </c>
      <c r="X284" s="204">
        <v>0.0</v>
      </c>
      <c r="Y284" s="204">
        <v>0.0</v>
      </c>
      <c r="Z284" s="204">
        <v>0.0</v>
      </c>
      <c r="AA284" s="204">
        <v>0.0</v>
      </c>
      <c r="AB284" s="204">
        <v>0.0</v>
      </c>
      <c r="AC284" s="204">
        <v>0.0</v>
      </c>
      <c r="AD284" s="204">
        <v>0.0</v>
      </c>
      <c r="AE284" s="204">
        <v>0.0</v>
      </c>
      <c r="AF284" s="204">
        <v>0.0</v>
      </c>
      <c r="AG284" s="125">
        <f t="shared" si="92"/>
        <v>0</v>
      </c>
    </row>
    <row r="285" outlineLevel="1">
      <c r="A285" s="222" t="s">
        <v>1071</v>
      </c>
      <c r="B285" s="204">
        <v>0.0</v>
      </c>
      <c r="C285" s="204">
        <v>0.0</v>
      </c>
      <c r="D285" s="204">
        <v>0.0</v>
      </c>
      <c r="E285" s="204">
        <v>0.0</v>
      </c>
      <c r="F285" s="204">
        <v>1.0</v>
      </c>
      <c r="G285" s="204">
        <v>0.0</v>
      </c>
      <c r="H285" s="204">
        <v>0.0</v>
      </c>
      <c r="I285" s="204">
        <v>0.0</v>
      </c>
      <c r="J285" s="204">
        <v>0.0</v>
      </c>
      <c r="K285" s="204">
        <v>0.0</v>
      </c>
      <c r="L285" s="204">
        <v>0.0</v>
      </c>
      <c r="M285" s="204">
        <v>0.0</v>
      </c>
      <c r="N285" s="204">
        <v>0.0</v>
      </c>
      <c r="O285" s="204">
        <v>0.0</v>
      </c>
      <c r="P285" s="204">
        <v>0.0</v>
      </c>
      <c r="Q285" s="204">
        <v>0.0</v>
      </c>
      <c r="R285" s="204">
        <v>0.0</v>
      </c>
      <c r="S285" s="204">
        <v>0.0</v>
      </c>
      <c r="T285" s="204">
        <v>0.0</v>
      </c>
      <c r="U285" s="204">
        <v>0.0</v>
      </c>
      <c r="V285" s="204">
        <v>0.0</v>
      </c>
      <c r="W285" s="204">
        <v>0.0</v>
      </c>
      <c r="X285" s="204">
        <v>0.0</v>
      </c>
      <c r="Y285" s="204">
        <v>0.0</v>
      </c>
      <c r="Z285" s="204">
        <v>0.0</v>
      </c>
      <c r="AA285" s="204">
        <v>0.0</v>
      </c>
      <c r="AB285" s="204">
        <v>0.0</v>
      </c>
      <c r="AC285" s="204">
        <v>0.0</v>
      </c>
      <c r="AD285" s="204">
        <v>0.0</v>
      </c>
      <c r="AE285" s="204">
        <v>0.0</v>
      </c>
      <c r="AF285" s="204">
        <v>0.0</v>
      </c>
      <c r="AG285" s="125">
        <f t="shared" si="92"/>
        <v>1</v>
      </c>
    </row>
    <row r="286" outlineLevel="1">
      <c r="A286" s="222" t="s">
        <v>1072</v>
      </c>
      <c r="B286" s="204">
        <v>0.0</v>
      </c>
      <c r="C286" s="204">
        <v>0.0</v>
      </c>
      <c r="D286" s="204">
        <v>0.0</v>
      </c>
      <c r="E286" s="204">
        <v>0.0</v>
      </c>
      <c r="F286" s="204">
        <v>0.0</v>
      </c>
      <c r="G286" s="204">
        <v>0.0</v>
      </c>
      <c r="H286" s="204">
        <v>0.0</v>
      </c>
      <c r="I286" s="204">
        <v>0.0</v>
      </c>
      <c r="J286" s="204">
        <v>0.0</v>
      </c>
      <c r="K286" s="204">
        <v>0.0</v>
      </c>
      <c r="L286" s="204">
        <v>0.0</v>
      </c>
      <c r="M286" s="204">
        <v>0.0</v>
      </c>
      <c r="N286" s="204">
        <v>0.0</v>
      </c>
      <c r="O286" s="204">
        <v>0.0</v>
      </c>
      <c r="P286" s="204">
        <v>0.0</v>
      </c>
      <c r="Q286" s="204">
        <v>0.0</v>
      </c>
      <c r="R286" s="204">
        <v>0.0</v>
      </c>
      <c r="S286" s="204">
        <v>0.0</v>
      </c>
      <c r="T286" s="204">
        <v>0.0</v>
      </c>
      <c r="U286" s="204">
        <v>0.0</v>
      </c>
      <c r="V286" s="204">
        <v>0.0</v>
      </c>
      <c r="W286" s="204">
        <v>0.0</v>
      </c>
      <c r="X286" s="204">
        <v>0.0</v>
      </c>
      <c r="Y286" s="204">
        <v>0.0</v>
      </c>
      <c r="Z286" s="204">
        <v>0.0</v>
      </c>
      <c r="AA286" s="204">
        <v>0.0</v>
      </c>
      <c r="AB286" s="204">
        <v>0.0</v>
      </c>
      <c r="AC286" s="204">
        <v>0.0</v>
      </c>
      <c r="AD286" s="204">
        <v>0.0</v>
      </c>
      <c r="AE286" s="204">
        <v>0.0</v>
      </c>
      <c r="AF286" s="204">
        <v>0.0</v>
      </c>
      <c r="AG286" s="125">
        <f t="shared" si="92"/>
        <v>0</v>
      </c>
    </row>
    <row r="287" outlineLevel="1">
      <c r="A287" s="222" t="s">
        <v>1073</v>
      </c>
      <c r="B287" s="330">
        <v>0.0</v>
      </c>
      <c r="C287" s="330">
        <v>0.0</v>
      </c>
      <c r="D287" s="330">
        <v>0.0</v>
      </c>
      <c r="E287" s="330">
        <v>0.0</v>
      </c>
      <c r="F287" s="330">
        <v>0.0</v>
      </c>
      <c r="G287" s="330">
        <v>0.0</v>
      </c>
      <c r="H287" s="330">
        <v>0.0</v>
      </c>
      <c r="I287" s="330">
        <v>0.0</v>
      </c>
      <c r="J287" s="330">
        <v>0.0</v>
      </c>
      <c r="K287" s="330">
        <v>0.0</v>
      </c>
      <c r="L287" s="330">
        <v>0.0</v>
      </c>
      <c r="M287" s="330">
        <v>0.0</v>
      </c>
      <c r="N287" s="330">
        <v>0.0</v>
      </c>
      <c r="O287" s="330">
        <v>0.0</v>
      </c>
      <c r="P287" s="330">
        <v>0.0</v>
      </c>
      <c r="Q287" s="330">
        <v>0.0</v>
      </c>
      <c r="R287" s="330">
        <v>0.0</v>
      </c>
      <c r="S287" s="330">
        <v>0.0</v>
      </c>
      <c r="T287" s="330">
        <v>0.0</v>
      </c>
      <c r="U287" s="330">
        <v>0.0</v>
      </c>
      <c r="V287" s="330">
        <v>0.0</v>
      </c>
      <c r="W287" s="330">
        <v>0.0</v>
      </c>
      <c r="X287" s="330">
        <v>0.0</v>
      </c>
      <c r="Y287" s="330">
        <v>0.0</v>
      </c>
      <c r="Z287" s="330">
        <v>0.0</v>
      </c>
      <c r="AA287" s="330">
        <v>0.0</v>
      </c>
      <c r="AB287" s="330">
        <v>0.0</v>
      </c>
      <c r="AC287" s="330">
        <v>0.0</v>
      </c>
      <c r="AD287" s="330">
        <v>0.0</v>
      </c>
      <c r="AE287" s="330">
        <v>0.0</v>
      </c>
      <c r="AF287" s="330">
        <v>0.0</v>
      </c>
      <c r="AG287" s="125">
        <f t="shared" si="92"/>
        <v>0</v>
      </c>
    </row>
    <row r="288" outlineLevel="1">
      <c r="A288" s="222" t="s">
        <v>1074</v>
      </c>
      <c r="B288" s="330">
        <v>0.0</v>
      </c>
      <c r="C288" s="330">
        <v>0.0</v>
      </c>
      <c r="D288" s="330">
        <v>0.0</v>
      </c>
      <c r="E288" s="330">
        <v>0.0</v>
      </c>
      <c r="F288" s="330">
        <v>0.0</v>
      </c>
      <c r="G288" s="330">
        <v>0.0</v>
      </c>
      <c r="H288" s="330">
        <v>0.0</v>
      </c>
      <c r="I288" s="330">
        <v>0.0</v>
      </c>
      <c r="J288" s="330">
        <v>0.0</v>
      </c>
      <c r="K288" s="330">
        <v>0.0</v>
      </c>
      <c r="L288" s="330">
        <v>0.0</v>
      </c>
      <c r="M288" s="330">
        <v>0.0</v>
      </c>
      <c r="N288" s="330">
        <v>0.0</v>
      </c>
      <c r="O288" s="330">
        <v>0.0</v>
      </c>
      <c r="P288" s="330">
        <v>0.0</v>
      </c>
      <c r="Q288" s="330">
        <v>0.0</v>
      </c>
      <c r="R288" s="330">
        <v>0.0</v>
      </c>
      <c r="S288" s="330">
        <v>0.0</v>
      </c>
      <c r="T288" s="330">
        <v>0.0</v>
      </c>
      <c r="U288" s="330">
        <v>0.0</v>
      </c>
      <c r="V288" s="330">
        <v>0.0</v>
      </c>
      <c r="W288" s="330">
        <v>0.0</v>
      </c>
      <c r="X288" s="330">
        <v>0.0</v>
      </c>
      <c r="Y288" s="330">
        <v>0.0</v>
      </c>
      <c r="Z288" s="330">
        <v>0.0</v>
      </c>
      <c r="AA288" s="330">
        <v>0.0</v>
      </c>
      <c r="AB288" s="330">
        <v>0.0</v>
      </c>
      <c r="AC288" s="330">
        <v>0.0</v>
      </c>
      <c r="AD288" s="330">
        <v>0.0</v>
      </c>
      <c r="AE288" s="330">
        <v>0.0</v>
      </c>
      <c r="AF288" s="330">
        <v>0.0</v>
      </c>
      <c r="AG288" s="125">
        <f t="shared" si="92"/>
        <v>0</v>
      </c>
    </row>
    <row r="289" outlineLevel="1">
      <c r="A289" s="225" t="s">
        <v>1075</v>
      </c>
      <c r="B289" s="330">
        <v>0.0</v>
      </c>
      <c r="C289" s="330">
        <v>1.0</v>
      </c>
      <c r="D289" s="330">
        <v>0.0</v>
      </c>
      <c r="E289" s="330">
        <v>0.0</v>
      </c>
      <c r="F289" s="330">
        <v>1.0</v>
      </c>
      <c r="G289" s="330">
        <v>0.0</v>
      </c>
      <c r="H289" s="330">
        <v>0.0</v>
      </c>
      <c r="I289" s="330">
        <v>0.0</v>
      </c>
      <c r="J289" s="330">
        <v>0.0</v>
      </c>
      <c r="K289" s="330">
        <v>0.0</v>
      </c>
      <c r="L289" s="330">
        <v>0.0</v>
      </c>
      <c r="M289" s="330">
        <v>0.0</v>
      </c>
      <c r="N289" s="330">
        <v>0.0</v>
      </c>
      <c r="O289" s="330">
        <v>0.0</v>
      </c>
      <c r="P289" s="330">
        <v>0.0</v>
      </c>
      <c r="Q289" s="330">
        <v>0.0</v>
      </c>
      <c r="R289" s="330">
        <v>0.0</v>
      </c>
      <c r="S289" s="330">
        <v>0.0</v>
      </c>
      <c r="T289" s="330">
        <v>0.0</v>
      </c>
      <c r="U289" s="330">
        <v>0.0</v>
      </c>
      <c r="V289" s="330">
        <v>0.0</v>
      </c>
      <c r="W289" s="330">
        <v>0.0</v>
      </c>
      <c r="X289" s="330">
        <v>0.0</v>
      </c>
      <c r="Y289" s="330">
        <v>0.0</v>
      </c>
      <c r="Z289" s="330">
        <v>0.0</v>
      </c>
      <c r="AA289" s="330">
        <v>0.0</v>
      </c>
      <c r="AB289" s="330">
        <v>0.0</v>
      </c>
      <c r="AC289" s="330">
        <v>0.0</v>
      </c>
      <c r="AD289" s="330">
        <v>0.0</v>
      </c>
      <c r="AE289" s="330">
        <v>0.0</v>
      </c>
      <c r="AF289" s="330">
        <v>0.0</v>
      </c>
      <c r="AG289" s="125">
        <f t="shared" si="92"/>
        <v>2</v>
      </c>
    </row>
    <row r="290" outlineLevel="1">
      <c r="A290" s="225" t="s">
        <v>1076</v>
      </c>
      <c r="B290" s="330">
        <v>0.0</v>
      </c>
      <c r="C290" s="330">
        <v>0.0</v>
      </c>
      <c r="D290" s="330">
        <v>0.0</v>
      </c>
      <c r="E290" s="330">
        <v>0.0</v>
      </c>
      <c r="F290" s="330">
        <v>0.0</v>
      </c>
      <c r="G290" s="330">
        <v>0.0</v>
      </c>
      <c r="H290" s="330">
        <v>0.0</v>
      </c>
      <c r="I290" s="330">
        <v>0.0</v>
      </c>
      <c r="J290" s="330">
        <v>0.0</v>
      </c>
      <c r="K290" s="330">
        <v>0.0</v>
      </c>
      <c r="L290" s="330">
        <v>0.0</v>
      </c>
      <c r="M290" s="330">
        <v>0.0</v>
      </c>
      <c r="N290" s="330">
        <v>0.0</v>
      </c>
      <c r="O290" s="330">
        <v>0.0</v>
      </c>
      <c r="P290" s="330">
        <v>0.0</v>
      </c>
      <c r="Q290" s="330">
        <v>0.0</v>
      </c>
      <c r="R290" s="330">
        <v>0.0</v>
      </c>
      <c r="S290" s="330">
        <v>0.0</v>
      </c>
      <c r="T290" s="330">
        <v>0.0</v>
      </c>
      <c r="U290" s="330">
        <v>0.0</v>
      </c>
      <c r="V290" s="330">
        <v>0.0</v>
      </c>
      <c r="W290" s="330">
        <v>0.0</v>
      </c>
      <c r="X290" s="330">
        <v>0.0</v>
      </c>
      <c r="Y290" s="330">
        <v>0.0</v>
      </c>
      <c r="Z290" s="330">
        <v>0.0</v>
      </c>
      <c r="AA290" s="330">
        <v>0.0</v>
      </c>
      <c r="AB290" s="330">
        <v>0.0</v>
      </c>
      <c r="AC290" s="330">
        <v>0.0</v>
      </c>
      <c r="AD290" s="330">
        <v>0.0</v>
      </c>
      <c r="AE290" s="330">
        <v>0.0</v>
      </c>
      <c r="AF290" s="330">
        <v>0.0</v>
      </c>
      <c r="AG290" s="125">
        <f t="shared" si="92"/>
        <v>0</v>
      </c>
    </row>
    <row r="291" outlineLevel="1">
      <c r="A291" s="225" t="s">
        <v>1077</v>
      </c>
      <c r="B291" s="330">
        <v>0.0</v>
      </c>
      <c r="C291" s="330">
        <v>1.0</v>
      </c>
      <c r="D291" s="330">
        <v>0.0</v>
      </c>
      <c r="E291" s="330">
        <v>0.0</v>
      </c>
      <c r="F291" s="330">
        <v>0.0</v>
      </c>
      <c r="G291" s="330">
        <v>0.0</v>
      </c>
      <c r="H291" s="330">
        <v>0.0</v>
      </c>
      <c r="I291" s="330">
        <v>0.0</v>
      </c>
      <c r="J291" s="330">
        <v>0.0</v>
      </c>
      <c r="K291" s="330">
        <v>0.0</v>
      </c>
      <c r="L291" s="330">
        <v>0.0</v>
      </c>
      <c r="M291" s="330">
        <v>0.0</v>
      </c>
      <c r="N291" s="330">
        <v>0.0</v>
      </c>
      <c r="O291" s="330">
        <v>0.0</v>
      </c>
      <c r="P291" s="330">
        <v>0.0</v>
      </c>
      <c r="Q291" s="330">
        <v>0.0</v>
      </c>
      <c r="R291" s="330">
        <v>1.0</v>
      </c>
      <c r="S291" s="330">
        <v>0.0</v>
      </c>
      <c r="T291" s="330">
        <v>0.0</v>
      </c>
      <c r="U291" s="330">
        <v>0.0</v>
      </c>
      <c r="V291" s="330">
        <v>0.0</v>
      </c>
      <c r="W291" s="330">
        <v>0.0</v>
      </c>
      <c r="X291" s="330">
        <v>0.0</v>
      </c>
      <c r="Y291" s="330">
        <v>0.0</v>
      </c>
      <c r="Z291" s="330">
        <v>0.0</v>
      </c>
      <c r="AA291" s="330">
        <v>0.0</v>
      </c>
      <c r="AB291" s="330">
        <v>0.0</v>
      </c>
      <c r="AC291" s="330">
        <v>0.0</v>
      </c>
      <c r="AD291" s="330">
        <v>1.0</v>
      </c>
      <c r="AE291" s="330">
        <v>0.0</v>
      </c>
      <c r="AF291" s="330">
        <v>0.0</v>
      </c>
      <c r="AG291" s="125">
        <f t="shared" si="92"/>
        <v>3</v>
      </c>
    </row>
    <row r="292" outlineLevel="1">
      <c r="A292" s="225" t="s">
        <v>1078</v>
      </c>
      <c r="B292" s="330">
        <v>0.0</v>
      </c>
      <c r="C292" s="330">
        <v>0.0</v>
      </c>
      <c r="D292" s="330">
        <v>0.0</v>
      </c>
      <c r="E292" s="330">
        <v>0.0</v>
      </c>
      <c r="F292" s="330">
        <v>0.0</v>
      </c>
      <c r="G292" s="330">
        <v>0.0</v>
      </c>
      <c r="H292" s="330">
        <v>0.0</v>
      </c>
      <c r="I292" s="330">
        <v>0.0</v>
      </c>
      <c r="J292" s="330">
        <v>0.0</v>
      </c>
      <c r="K292" s="330">
        <v>0.0</v>
      </c>
      <c r="L292" s="330">
        <v>0.0</v>
      </c>
      <c r="M292" s="330">
        <v>0.0</v>
      </c>
      <c r="N292" s="330">
        <v>0.0</v>
      </c>
      <c r="O292" s="330">
        <v>0.0</v>
      </c>
      <c r="P292" s="330">
        <v>0.0</v>
      </c>
      <c r="Q292" s="330">
        <v>0.0</v>
      </c>
      <c r="R292" s="330">
        <v>0.0</v>
      </c>
      <c r="S292" s="330">
        <v>0.0</v>
      </c>
      <c r="T292" s="330">
        <v>0.0</v>
      </c>
      <c r="U292" s="330">
        <v>0.0</v>
      </c>
      <c r="V292" s="330">
        <v>0.0</v>
      </c>
      <c r="W292" s="330">
        <v>0.0</v>
      </c>
      <c r="X292" s="330">
        <v>0.0</v>
      </c>
      <c r="Y292" s="330">
        <v>0.0</v>
      </c>
      <c r="Z292" s="330">
        <v>0.0</v>
      </c>
      <c r="AA292" s="330">
        <v>0.0</v>
      </c>
      <c r="AB292" s="330">
        <v>0.0</v>
      </c>
      <c r="AC292" s="330">
        <v>0.0</v>
      </c>
      <c r="AD292" s="330">
        <v>0.0</v>
      </c>
      <c r="AE292" s="330">
        <v>0.0</v>
      </c>
      <c r="AF292" s="330">
        <v>0.0</v>
      </c>
      <c r="AG292" s="125">
        <f t="shared" si="92"/>
        <v>0</v>
      </c>
    </row>
    <row r="293">
      <c r="A293" s="226" t="s">
        <v>334</v>
      </c>
      <c r="B293" s="227">
        <f t="shared" ref="B293:AF293" si="93">SUM(B272,B273,B283,B284,B278,B289,B279,B290)</f>
        <v>0</v>
      </c>
      <c r="C293" s="227">
        <f t="shared" si="93"/>
        <v>1</v>
      </c>
      <c r="D293" s="227">
        <f t="shared" si="93"/>
        <v>0</v>
      </c>
      <c r="E293" s="227">
        <f t="shared" si="93"/>
        <v>0</v>
      </c>
      <c r="F293" s="227">
        <f t="shared" si="93"/>
        <v>2</v>
      </c>
      <c r="G293" s="227">
        <f t="shared" si="93"/>
        <v>0</v>
      </c>
      <c r="H293" s="227">
        <f t="shared" si="93"/>
        <v>0</v>
      </c>
      <c r="I293" s="227">
        <f t="shared" si="93"/>
        <v>0</v>
      </c>
      <c r="J293" s="227">
        <f t="shared" si="93"/>
        <v>0</v>
      </c>
      <c r="K293" s="227">
        <f t="shared" si="93"/>
        <v>0</v>
      </c>
      <c r="L293" s="227">
        <f t="shared" si="93"/>
        <v>0</v>
      </c>
      <c r="M293" s="227">
        <f t="shared" si="93"/>
        <v>0</v>
      </c>
      <c r="N293" s="227">
        <f t="shared" si="93"/>
        <v>0</v>
      </c>
      <c r="O293" s="227">
        <f t="shared" si="93"/>
        <v>0</v>
      </c>
      <c r="P293" s="227">
        <f t="shared" si="93"/>
        <v>0</v>
      </c>
      <c r="Q293" s="227">
        <f t="shared" si="93"/>
        <v>0</v>
      </c>
      <c r="R293" s="227">
        <f t="shared" si="93"/>
        <v>0</v>
      </c>
      <c r="S293" s="227">
        <f t="shared" si="93"/>
        <v>0</v>
      </c>
      <c r="T293" s="227">
        <f t="shared" si="93"/>
        <v>0</v>
      </c>
      <c r="U293" s="227">
        <f t="shared" si="93"/>
        <v>0</v>
      </c>
      <c r="V293" s="227">
        <f t="shared" si="93"/>
        <v>0</v>
      </c>
      <c r="W293" s="227">
        <f t="shared" si="93"/>
        <v>1</v>
      </c>
      <c r="X293" s="227">
        <f t="shared" si="93"/>
        <v>0</v>
      </c>
      <c r="Y293" s="227">
        <f t="shared" si="93"/>
        <v>0</v>
      </c>
      <c r="Z293" s="227">
        <f t="shared" si="93"/>
        <v>0</v>
      </c>
      <c r="AA293" s="227">
        <f t="shared" si="93"/>
        <v>0</v>
      </c>
      <c r="AB293" s="227">
        <f t="shared" si="93"/>
        <v>0</v>
      </c>
      <c r="AC293" s="227">
        <f t="shared" si="93"/>
        <v>0</v>
      </c>
      <c r="AD293" s="227">
        <f t="shared" si="93"/>
        <v>0</v>
      </c>
      <c r="AE293" s="227">
        <f t="shared" si="93"/>
        <v>0</v>
      </c>
      <c r="AF293" s="227">
        <f t="shared" si="93"/>
        <v>0</v>
      </c>
      <c r="AG293" s="125">
        <f t="shared" si="92"/>
        <v>4</v>
      </c>
    </row>
    <row r="294">
      <c r="A294" s="226" t="s">
        <v>335</v>
      </c>
      <c r="B294" s="227">
        <f t="shared" ref="B294:AF294" si="94">SUM(B274,B275,B285,B286,B280,B291,B281,B292)</f>
        <v>0</v>
      </c>
      <c r="C294" s="227">
        <f t="shared" si="94"/>
        <v>1</v>
      </c>
      <c r="D294" s="227">
        <f t="shared" si="94"/>
        <v>0</v>
      </c>
      <c r="E294" s="227">
        <f t="shared" si="94"/>
        <v>0</v>
      </c>
      <c r="F294" s="227">
        <f t="shared" si="94"/>
        <v>1</v>
      </c>
      <c r="G294" s="227">
        <f t="shared" si="94"/>
        <v>0</v>
      </c>
      <c r="H294" s="227">
        <f t="shared" si="94"/>
        <v>0</v>
      </c>
      <c r="I294" s="227">
        <f t="shared" si="94"/>
        <v>0</v>
      </c>
      <c r="J294" s="227">
        <f t="shared" si="94"/>
        <v>0</v>
      </c>
      <c r="K294" s="227">
        <f t="shared" si="94"/>
        <v>0</v>
      </c>
      <c r="L294" s="227">
        <f t="shared" si="94"/>
        <v>0</v>
      </c>
      <c r="M294" s="227">
        <f t="shared" si="94"/>
        <v>0</v>
      </c>
      <c r="N294" s="227">
        <f t="shared" si="94"/>
        <v>0</v>
      </c>
      <c r="O294" s="227">
        <f t="shared" si="94"/>
        <v>0</v>
      </c>
      <c r="P294" s="227">
        <f t="shared" si="94"/>
        <v>0</v>
      </c>
      <c r="Q294" s="227">
        <f t="shared" si="94"/>
        <v>0</v>
      </c>
      <c r="R294" s="227">
        <f t="shared" si="94"/>
        <v>1</v>
      </c>
      <c r="S294" s="227">
        <f t="shared" si="94"/>
        <v>0</v>
      </c>
      <c r="T294" s="227">
        <f t="shared" si="94"/>
        <v>0</v>
      </c>
      <c r="U294" s="227">
        <f t="shared" si="94"/>
        <v>0</v>
      </c>
      <c r="V294" s="227">
        <f t="shared" si="94"/>
        <v>0</v>
      </c>
      <c r="W294" s="227">
        <f t="shared" si="94"/>
        <v>0</v>
      </c>
      <c r="X294" s="227">
        <f t="shared" si="94"/>
        <v>0</v>
      </c>
      <c r="Y294" s="227">
        <f t="shared" si="94"/>
        <v>0</v>
      </c>
      <c r="Z294" s="227">
        <f t="shared" si="94"/>
        <v>0</v>
      </c>
      <c r="AA294" s="227">
        <f t="shared" si="94"/>
        <v>0</v>
      </c>
      <c r="AB294" s="227">
        <f t="shared" si="94"/>
        <v>0</v>
      </c>
      <c r="AC294" s="227">
        <f t="shared" si="94"/>
        <v>0</v>
      </c>
      <c r="AD294" s="227">
        <f t="shared" si="94"/>
        <v>1</v>
      </c>
      <c r="AE294" s="227">
        <f t="shared" si="94"/>
        <v>0</v>
      </c>
      <c r="AF294" s="227">
        <f t="shared" si="94"/>
        <v>0</v>
      </c>
      <c r="AG294" s="125">
        <f t="shared" si="92"/>
        <v>4</v>
      </c>
    </row>
    <row r="295">
      <c r="A295" s="127"/>
      <c r="B295" s="120"/>
      <c r="C295" s="120"/>
      <c r="D295" s="120"/>
      <c r="E295" s="120"/>
      <c r="F295" s="120"/>
      <c r="G295" s="120"/>
      <c r="H295" s="120"/>
      <c r="I295" s="120"/>
      <c r="J295" s="120"/>
      <c r="K295" s="120"/>
      <c r="L295" s="120"/>
      <c r="M295" s="120"/>
      <c r="N295" s="120"/>
      <c r="O295" s="120"/>
      <c r="P295" s="120"/>
      <c r="Q295" s="120"/>
      <c r="R295" s="120"/>
      <c r="S295" s="120"/>
      <c r="T295" s="120"/>
      <c r="U295" s="120"/>
      <c r="V295" s="120"/>
      <c r="W295" s="120"/>
      <c r="X295" s="120"/>
      <c r="Y295" s="120"/>
      <c r="Z295" s="120"/>
      <c r="AA295" s="120"/>
      <c r="AB295" s="120"/>
      <c r="AC295" s="120"/>
      <c r="AD295" s="120"/>
      <c r="AE295" s="120"/>
      <c r="AF295" s="120"/>
      <c r="AG295" s="177"/>
    </row>
    <row r="296" collapsed="1">
      <c r="A296" s="222" t="s">
        <v>336</v>
      </c>
      <c r="B296" s="223"/>
      <c r="C296" s="223"/>
      <c r="D296" s="223"/>
      <c r="E296" s="223"/>
      <c r="F296" s="223"/>
      <c r="G296" s="223"/>
      <c r="H296" s="223"/>
      <c r="I296" s="223"/>
      <c r="J296" s="223"/>
      <c r="K296" s="223"/>
      <c r="L296" s="223"/>
      <c r="M296" s="223"/>
      <c r="N296" s="223"/>
      <c r="O296" s="223"/>
      <c r="P296" s="223"/>
      <c r="Q296" s="223"/>
      <c r="R296" s="223"/>
      <c r="S296" s="223"/>
      <c r="T296" s="223"/>
      <c r="U296" s="223"/>
      <c r="V296" s="223"/>
      <c r="W296" s="223"/>
      <c r="X296" s="223"/>
      <c r="Y296" s="223"/>
      <c r="Z296" s="223"/>
      <c r="AA296" s="223"/>
      <c r="AB296" s="223"/>
      <c r="AC296" s="223"/>
      <c r="AD296" s="223"/>
      <c r="AE296" s="223"/>
      <c r="AF296" s="223"/>
      <c r="AG296" s="177"/>
    </row>
    <row r="297" hidden="1" outlineLevel="1">
      <c r="A297" s="222" t="s">
        <v>337</v>
      </c>
      <c r="B297" s="312"/>
      <c r="C297" s="312"/>
      <c r="D297" s="312"/>
      <c r="E297" s="312"/>
      <c r="F297" s="312"/>
      <c r="G297" s="312"/>
      <c r="H297" s="312"/>
      <c r="I297" s="312"/>
      <c r="J297" s="312"/>
      <c r="K297" s="312"/>
      <c r="L297" s="312"/>
      <c r="M297" s="312"/>
      <c r="N297" s="312"/>
      <c r="O297" s="312"/>
      <c r="P297" s="312"/>
      <c r="Q297" s="312"/>
      <c r="R297" s="312"/>
      <c r="S297" s="312"/>
      <c r="T297" s="312"/>
      <c r="U297" s="312"/>
      <c r="V297" s="312"/>
      <c r="W297" s="312"/>
      <c r="X297" s="312"/>
      <c r="Y297" s="312"/>
      <c r="Z297" s="312"/>
      <c r="AA297" s="312"/>
      <c r="AB297" s="312"/>
      <c r="AC297" s="312"/>
      <c r="AD297" s="312"/>
      <c r="AE297" s="312"/>
      <c r="AF297" s="312"/>
      <c r="AG297" s="125">
        <f t="shared" ref="AG297:AG309" si="95">SUM(B297:AF297)</f>
        <v>0</v>
      </c>
    </row>
    <row r="298" hidden="1" outlineLevel="1">
      <c r="A298" s="222" t="s">
        <v>338</v>
      </c>
      <c r="B298" s="312"/>
      <c r="C298" s="312"/>
      <c r="D298" s="312"/>
      <c r="E298" s="312"/>
      <c r="F298" s="312"/>
      <c r="G298" s="312"/>
      <c r="H298" s="312"/>
      <c r="I298" s="312"/>
      <c r="J298" s="312"/>
      <c r="K298" s="312"/>
      <c r="L298" s="312"/>
      <c r="M298" s="312"/>
      <c r="N298" s="312"/>
      <c r="O298" s="312"/>
      <c r="P298" s="312"/>
      <c r="Q298" s="312"/>
      <c r="R298" s="312"/>
      <c r="S298" s="312"/>
      <c r="T298" s="312"/>
      <c r="U298" s="312"/>
      <c r="V298" s="312"/>
      <c r="W298" s="312"/>
      <c r="X298" s="312"/>
      <c r="Y298" s="312"/>
      <c r="Z298" s="312"/>
      <c r="AA298" s="312"/>
      <c r="AB298" s="312"/>
      <c r="AC298" s="312"/>
      <c r="AD298" s="312"/>
      <c r="AE298" s="312"/>
      <c r="AF298" s="312"/>
      <c r="AG298" s="125">
        <f t="shared" si="95"/>
        <v>0</v>
      </c>
    </row>
    <row r="299" hidden="1" outlineLevel="1">
      <c r="A299" s="222" t="s">
        <v>1079</v>
      </c>
      <c r="B299" s="312"/>
      <c r="C299" s="312"/>
      <c r="D299" s="312"/>
      <c r="E299" s="312"/>
      <c r="F299" s="312"/>
      <c r="G299" s="312"/>
      <c r="H299" s="312"/>
      <c r="I299" s="312"/>
      <c r="J299" s="312"/>
      <c r="K299" s="312"/>
      <c r="L299" s="312"/>
      <c r="M299" s="312"/>
      <c r="N299" s="312"/>
      <c r="O299" s="312"/>
      <c r="P299" s="312"/>
      <c r="Q299" s="312"/>
      <c r="R299" s="312"/>
      <c r="S299" s="312"/>
      <c r="T299" s="312"/>
      <c r="U299" s="312"/>
      <c r="V299" s="312"/>
      <c r="W299" s="312"/>
      <c r="X299" s="312"/>
      <c r="Y299" s="312"/>
      <c r="Z299" s="312"/>
      <c r="AA299" s="312"/>
      <c r="AB299" s="312"/>
      <c r="AC299" s="312"/>
      <c r="AD299" s="312"/>
      <c r="AE299" s="312"/>
      <c r="AF299" s="312"/>
      <c r="AG299" s="125">
        <f t="shared" si="95"/>
        <v>0</v>
      </c>
    </row>
    <row r="300" hidden="1" outlineLevel="1">
      <c r="A300" s="222" t="s">
        <v>1080</v>
      </c>
      <c r="B300" s="312"/>
      <c r="C300" s="312"/>
      <c r="D300" s="312"/>
      <c r="E300" s="312"/>
      <c r="F300" s="312"/>
      <c r="G300" s="312"/>
      <c r="H300" s="312"/>
      <c r="I300" s="312"/>
      <c r="J300" s="312"/>
      <c r="K300" s="312"/>
      <c r="L300" s="312"/>
      <c r="M300" s="312"/>
      <c r="N300" s="312"/>
      <c r="O300" s="312"/>
      <c r="P300" s="312"/>
      <c r="Q300" s="312"/>
      <c r="R300" s="312"/>
      <c r="S300" s="312"/>
      <c r="T300" s="312"/>
      <c r="U300" s="312"/>
      <c r="V300" s="312"/>
      <c r="W300" s="312"/>
      <c r="X300" s="312"/>
      <c r="Y300" s="312"/>
      <c r="Z300" s="312"/>
      <c r="AA300" s="312"/>
      <c r="AB300" s="312"/>
      <c r="AC300" s="312"/>
      <c r="AD300" s="312"/>
      <c r="AE300" s="312"/>
      <c r="AF300" s="312"/>
      <c r="AG300" s="125">
        <f t="shared" si="95"/>
        <v>0</v>
      </c>
    </row>
    <row r="301" hidden="1" outlineLevel="1">
      <c r="A301" s="222" t="s">
        <v>1081</v>
      </c>
      <c r="B301" s="312"/>
      <c r="C301" s="312"/>
      <c r="D301" s="312"/>
      <c r="E301" s="312"/>
      <c r="F301" s="312"/>
      <c r="G301" s="312"/>
      <c r="H301" s="312"/>
      <c r="I301" s="312"/>
      <c r="J301" s="312"/>
      <c r="K301" s="312"/>
      <c r="L301" s="312"/>
      <c r="M301" s="312"/>
      <c r="N301" s="312"/>
      <c r="O301" s="312"/>
      <c r="P301" s="312"/>
      <c r="Q301" s="312"/>
      <c r="R301" s="312"/>
      <c r="S301" s="312"/>
      <c r="T301" s="312"/>
      <c r="U301" s="312"/>
      <c r="V301" s="312"/>
      <c r="W301" s="312"/>
      <c r="X301" s="312"/>
      <c r="Y301" s="312"/>
      <c r="Z301" s="312"/>
      <c r="AA301" s="312"/>
      <c r="AB301" s="312"/>
      <c r="AC301" s="312"/>
      <c r="AD301" s="312"/>
      <c r="AE301" s="312"/>
      <c r="AF301" s="312"/>
      <c r="AG301" s="125">
        <f t="shared" si="95"/>
        <v>0</v>
      </c>
    </row>
    <row r="302" hidden="1" outlineLevel="1">
      <c r="A302" s="222" t="s">
        <v>1082</v>
      </c>
      <c r="B302" s="312"/>
      <c r="C302" s="312"/>
      <c r="D302" s="312"/>
      <c r="E302" s="312"/>
      <c r="F302" s="312"/>
      <c r="G302" s="312"/>
      <c r="H302" s="312"/>
      <c r="I302" s="312"/>
      <c r="J302" s="312"/>
      <c r="K302" s="312"/>
      <c r="L302" s="312"/>
      <c r="M302" s="312"/>
      <c r="N302" s="312"/>
      <c r="O302" s="312"/>
      <c r="P302" s="312"/>
      <c r="Q302" s="312"/>
      <c r="R302" s="312"/>
      <c r="S302" s="312"/>
      <c r="T302" s="312"/>
      <c r="U302" s="312"/>
      <c r="V302" s="312"/>
      <c r="W302" s="312"/>
      <c r="X302" s="312"/>
      <c r="Y302" s="312"/>
      <c r="Z302" s="312"/>
      <c r="AA302" s="312"/>
      <c r="AB302" s="312"/>
      <c r="AC302" s="312"/>
      <c r="AD302" s="312"/>
      <c r="AE302" s="312"/>
      <c r="AF302" s="312"/>
      <c r="AG302" s="125">
        <f t="shared" si="95"/>
        <v>0</v>
      </c>
    </row>
    <row r="303" hidden="1" outlineLevel="1">
      <c r="A303" s="222" t="s">
        <v>1083</v>
      </c>
      <c r="B303" s="312"/>
      <c r="C303" s="312"/>
      <c r="D303" s="312"/>
      <c r="E303" s="312"/>
      <c r="F303" s="312"/>
      <c r="G303" s="312"/>
      <c r="H303" s="312"/>
      <c r="I303" s="312"/>
      <c r="J303" s="312"/>
      <c r="K303" s="312"/>
      <c r="L303" s="312"/>
      <c r="M303" s="312"/>
      <c r="N303" s="312"/>
      <c r="O303" s="312"/>
      <c r="P303" s="312"/>
      <c r="Q303" s="312"/>
      <c r="R303" s="312"/>
      <c r="S303" s="312"/>
      <c r="T303" s="312"/>
      <c r="U303" s="312"/>
      <c r="V303" s="312"/>
      <c r="W303" s="312"/>
      <c r="X303" s="312"/>
      <c r="Y303" s="312"/>
      <c r="Z303" s="312"/>
      <c r="AA303" s="312"/>
      <c r="AB303" s="312"/>
      <c r="AC303" s="312"/>
      <c r="AD303" s="312"/>
      <c r="AE303" s="312"/>
      <c r="AF303" s="312"/>
      <c r="AG303" s="125">
        <f t="shared" si="95"/>
        <v>0</v>
      </c>
    </row>
    <row r="304" hidden="1" outlineLevel="1">
      <c r="A304" s="222" t="s">
        <v>1084</v>
      </c>
      <c r="B304" s="312"/>
      <c r="C304" s="312"/>
      <c r="D304" s="312"/>
      <c r="E304" s="312"/>
      <c r="F304" s="312"/>
      <c r="G304" s="312"/>
      <c r="H304" s="312"/>
      <c r="I304" s="312"/>
      <c r="J304" s="312"/>
      <c r="K304" s="312"/>
      <c r="L304" s="312"/>
      <c r="M304" s="312"/>
      <c r="N304" s="312"/>
      <c r="O304" s="312"/>
      <c r="P304" s="312"/>
      <c r="Q304" s="312"/>
      <c r="R304" s="312"/>
      <c r="S304" s="312"/>
      <c r="T304" s="312"/>
      <c r="U304" s="312"/>
      <c r="V304" s="312"/>
      <c r="W304" s="312"/>
      <c r="X304" s="312"/>
      <c r="Y304" s="312"/>
      <c r="Z304" s="312"/>
      <c r="AA304" s="312"/>
      <c r="AB304" s="312"/>
      <c r="AC304" s="312"/>
      <c r="AD304" s="312"/>
      <c r="AE304" s="312"/>
      <c r="AF304" s="312"/>
      <c r="AG304" s="125">
        <f t="shared" si="95"/>
        <v>0</v>
      </c>
    </row>
    <row r="305" hidden="1" outlineLevel="1">
      <c r="A305" s="222" t="s">
        <v>1085</v>
      </c>
      <c r="B305" s="312"/>
      <c r="C305" s="312"/>
      <c r="D305" s="312"/>
      <c r="E305" s="312"/>
      <c r="F305" s="312"/>
      <c r="G305" s="312"/>
      <c r="H305" s="312"/>
      <c r="I305" s="312"/>
      <c r="J305" s="312"/>
      <c r="K305" s="312"/>
      <c r="L305" s="312"/>
      <c r="M305" s="312"/>
      <c r="N305" s="312"/>
      <c r="O305" s="312"/>
      <c r="P305" s="312"/>
      <c r="Q305" s="312"/>
      <c r="R305" s="312"/>
      <c r="S305" s="312"/>
      <c r="T305" s="312"/>
      <c r="U305" s="312"/>
      <c r="V305" s="312"/>
      <c r="W305" s="312"/>
      <c r="X305" s="312"/>
      <c r="Y305" s="312"/>
      <c r="Z305" s="312"/>
      <c r="AA305" s="312"/>
      <c r="AB305" s="312"/>
      <c r="AC305" s="312"/>
      <c r="AD305" s="312"/>
      <c r="AE305" s="312"/>
      <c r="AF305" s="312"/>
      <c r="AG305" s="125">
        <f t="shared" si="95"/>
        <v>0</v>
      </c>
    </row>
    <row r="306" hidden="1" outlineLevel="1">
      <c r="A306" s="222" t="s">
        <v>1086</v>
      </c>
      <c r="B306" s="312"/>
      <c r="C306" s="312"/>
      <c r="D306" s="312"/>
      <c r="E306" s="312"/>
      <c r="F306" s="312"/>
      <c r="G306" s="312"/>
      <c r="H306" s="312"/>
      <c r="I306" s="312"/>
      <c r="J306" s="312"/>
      <c r="K306" s="312"/>
      <c r="L306" s="312"/>
      <c r="M306" s="312"/>
      <c r="N306" s="312"/>
      <c r="O306" s="312"/>
      <c r="P306" s="312"/>
      <c r="Q306" s="312"/>
      <c r="R306" s="312"/>
      <c r="S306" s="312"/>
      <c r="T306" s="312"/>
      <c r="U306" s="312"/>
      <c r="V306" s="312"/>
      <c r="W306" s="312"/>
      <c r="X306" s="312"/>
      <c r="Y306" s="312"/>
      <c r="Z306" s="312"/>
      <c r="AA306" s="312"/>
      <c r="AB306" s="312"/>
      <c r="AC306" s="312"/>
      <c r="AD306" s="312"/>
      <c r="AE306" s="312"/>
      <c r="AF306" s="312"/>
      <c r="AG306" s="125">
        <f t="shared" si="95"/>
        <v>0</v>
      </c>
    </row>
    <row r="307" hidden="1" outlineLevel="1">
      <c r="A307" s="222" t="s">
        <v>1087</v>
      </c>
      <c r="B307" s="313"/>
      <c r="C307" s="313"/>
      <c r="D307" s="313"/>
      <c r="E307" s="313"/>
      <c r="F307" s="313"/>
      <c r="G307" s="313"/>
      <c r="H307" s="313"/>
      <c r="I307" s="313"/>
      <c r="J307" s="313"/>
      <c r="K307" s="313"/>
      <c r="L307" s="313"/>
      <c r="M307" s="313"/>
      <c r="N307" s="313"/>
      <c r="O307" s="313"/>
      <c r="P307" s="313"/>
      <c r="Q307" s="313"/>
      <c r="R307" s="313"/>
      <c r="S307" s="313"/>
      <c r="T307" s="313"/>
      <c r="U307" s="313"/>
      <c r="V307" s="313"/>
      <c r="W307" s="313"/>
      <c r="X307" s="313"/>
      <c r="Y307" s="313"/>
      <c r="Z307" s="313"/>
      <c r="AA307" s="313"/>
      <c r="AB307" s="313"/>
      <c r="AC307" s="313"/>
      <c r="AD307" s="313"/>
      <c r="AE307" s="313"/>
      <c r="AF307" s="313"/>
      <c r="AG307" s="125">
        <f t="shared" si="95"/>
        <v>0</v>
      </c>
    </row>
    <row r="308" hidden="1" outlineLevel="1">
      <c r="A308" s="222" t="s">
        <v>233</v>
      </c>
      <c r="B308" s="313"/>
      <c r="C308" s="313"/>
      <c r="D308" s="313"/>
      <c r="E308" s="313"/>
      <c r="F308" s="313"/>
      <c r="G308" s="313"/>
      <c r="H308" s="313"/>
      <c r="I308" s="313"/>
      <c r="J308" s="313"/>
      <c r="K308" s="313"/>
      <c r="L308" s="313"/>
      <c r="M308" s="313"/>
      <c r="N308" s="313"/>
      <c r="O308" s="313"/>
      <c r="P308" s="313"/>
      <c r="Q308" s="313"/>
      <c r="R308" s="313"/>
      <c r="S308" s="313"/>
      <c r="T308" s="313"/>
      <c r="U308" s="313"/>
      <c r="V308" s="313"/>
      <c r="W308" s="313"/>
      <c r="X308" s="313"/>
      <c r="Y308" s="313"/>
      <c r="Z308" s="313"/>
      <c r="AA308" s="313"/>
      <c r="AB308" s="313"/>
      <c r="AC308" s="313"/>
      <c r="AD308" s="313"/>
      <c r="AE308" s="313"/>
      <c r="AF308" s="313"/>
      <c r="AG308" s="125">
        <f t="shared" si="95"/>
        <v>0</v>
      </c>
    </row>
    <row r="309">
      <c r="A309" s="228" t="s">
        <v>234</v>
      </c>
      <c r="B309" s="227">
        <f t="shared" ref="B309:AF309" si="96">SUM(B297:B308)</f>
        <v>0</v>
      </c>
      <c r="C309" s="227">
        <f t="shared" si="96"/>
        <v>0</v>
      </c>
      <c r="D309" s="227">
        <f t="shared" si="96"/>
        <v>0</v>
      </c>
      <c r="E309" s="227">
        <f t="shared" si="96"/>
        <v>0</v>
      </c>
      <c r="F309" s="227">
        <f t="shared" si="96"/>
        <v>0</v>
      </c>
      <c r="G309" s="227">
        <f t="shared" si="96"/>
        <v>0</v>
      </c>
      <c r="H309" s="227">
        <f t="shared" si="96"/>
        <v>0</v>
      </c>
      <c r="I309" s="227">
        <f t="shared" si="96"/>
        <v>0</v>
      </c>
      <c r="J309" s="227">
        <f t="shared" si="96"/>
        <v>0</v>
      </c>
      <c r="K309" s="227">
        <f t="shared" si="96"/>
        <v>0</v>
      </c>
      <c r="L309" s="227">
        <f t="shared" si="96"/>
        <v>0</v>
      </c>
      <c r="M309" s="227">
        <f t="shared" si="96"/>
        <v>0</v>
      </c>
      <c r="N309" s="227">
        <f t="shared" si="96"/>
        <v>0</v>
      </c>
      <c r="O309" s="227">
        <f t="shared" si="96"/>
        <v>0</v>
      </c>
      <c r="P309" s="227">
        <f t="shared" si="96"/>
        <v>0</v>
      </c>
      <c r="Q309" s="227">
        <f t="shared" si="96"/>
        <v>0</v>
      </c>
      <c r="R309" s="227">
        <f t="shared" si="96"/>
        <v>0</v>
      </c>
      <c r="S309" s="227">
        <f t="shared" si="96"/>
        <v>0</v>
      </c>
      <c r="T309" s="227">
        <f t="shared" si="96"/>
        <v>0</v>
      </c>
      <c r="U309" s="227">
        <f t="shared" si="96"/>
        <v>0</v>
      </c>
      <c r="V309" s="227">
        <f t="shared" si="96"/>
        <v>0</v>
      </c>
      <c r="W309" s="227">
        <f t="shared" si="96"/>
        <v>0</v>
      </c>
      <c r="X309" s="227">
        <f t="shared" si="96"/>
        <v>0</v>
      </c>
      <c r="Y309" s="227">
        <f t="shared" si="96"/>
        <v>0</v>
      </c>
      <c r="Z309" s="227">
        <f t="shared" si="96"/>
        <v>0</v>
      </c>
      <c r="AA309" s="227">
        <f t="shared" si="96"/>
        <v>0</v>
      </c>
      <c r="AB309" s="227">
        <f t="shared" si="96"/>
        <v>0</v>
      </c>
      <c r="AC309" s="227">
        <f t="shared" si="96"/>
        <v>0</v>
      </c>
      <c r="AD309" s="227">
        <f t="shared" si="96"/>
        <v>0</v>
      </c>
      <c r="AE309" s="227">
        <f t="shared" si="96"/>
        <v>0</v>
      </c>
      <c r="AF309" s="227">
        <f t="shared" si="96"/>
        <v>0</v>
      </c>
      <c r="AG309" s="125">
        <f t="shared" si="95"/>
        <v>0</v>
      </c>
    </row>
    <row r="310">
      <c r="A310" s="127"/>
      <c r="B310" s="120"/>
      <c r="C310" s="120"/>
      <c r="D310" s="120"/>
      <c r="E310" s="120"/>
      <c r="F310" s="120"/>
      <c r="G310" s="120"/>
      <c r="H310" s="120"/>
      <c r="I310" s="120"/>
      <c r="J310" s="120"/>
      <c r="K310" s="120"/>
      <c r="L310" s="120"/>
      <c r="M310" s="120"/>
      <c r="N310" s="120"/>
      <c r="O310" s="120"/>
      <c r="P310" s="120"/>
      <c r="Q310" s="120"/>
      <c r="R310" s="120"/>
      <c r="S310" s="120"/>
      <c r="T310" s="120"/>
      <c r="U310" s="120"/>
      <c r="V310" s="120"/>
      <c r="W310" s="120"/>
      <c r="X310" s="120"/>
      <c r="Y310" s="120"/>
      <c r="Z310" s="120"/>
      <c r="AA310" s="120"/>
      <c r="AB310" s="120"/>
      <c r="AC310" s="120"/>
      <c r="AD310" s="120"/>
      <c r="AE310" s="120"/>
      <c r="AF310" s="120"/>
      <c r="AG310" s="177"/>
    </row>
    <row r="311">
      <c r="A311" s="222" t="s">
        <v>425</v>
      </c>
      <c r="B311" s="223"/>
      <c r="C311" s="223"/>
      <c r="D311" s="223"/>
      <c r="E311" s="223"/>
      <c r="F311" s="223"/>
      <c r="G311" s="223"/>
      <c r="H311" s="223"/>
      <c r="I311" s="223"/>
      <c r="J311" s="223"/>
      <c r="K311" s="223"/>
      <c r="L311" s="223"/>
      <c r="M311" s="223"/>
      <c r="N311" s="223"/>
      <c r="O311" s="223"/>
      <c r="P311" s="223"/>
      <c r="Q311" s="223"/>
      <c r="R311" s="223"/>
      <c r="S311" s="223"/>
      <c r="T311" s="223"/>
      <c r="U311" s="223"/>
      <c r="V311" s="223"/>
      <c r="W311" s="223"/>
      <c r="X311" s="223"/>
      <c r="Y311" s="223"/>
      <c r="Z311" s="223"/>
      <c r="AA311" s="223"/>
      <c r="AB311" s="223"/>
      <c r="AC311" s="223"/>
      <c r="AD311" s="223"/>
      <c r="AE311" s="223"/>
      <c r="AF311" s="223"/>
      <c r="AG311" s="177"/>
    </row>
    <row r="312" outlineLevel="1">
      <c r="A312" s="222" t="s">
        <v>337</v>
      </c>
      <c r="B312" s="204">
        <v>0.0</v>
      </c>
      <c r="C312" s="204">
        <v>1.0</v>
      </c>
      <c r="D312" s="204">
        <v>0.0</v>
      </c>
      <c r="E312" s="204">
        <v>0.0</v>
      </c>
      <c r="F312" s="204">
        <v>1.0</v>
      </c>
      <c r="G312" s="204">
        <v>0.0</v>
      </c>
      <c r="H312" s="204">
        <v>0.0</v>
      </c>
      <c r="I312" s="204">
        <v>0.0</v>
      </c>
      <c r="J312" s="204">
        <v>0.0</v>
      </c>
      <c r="K312" s="204">
        <v>0.0</v>
      </c>
      <c r="L312" s="204">
        <v>0.0</v>
      </c>
      <c r="M312" s="204">
        <v>0.0</v>
      </c>
      <c r="N312" s="204">
        <v>0.0</v>
      </c>
      <c r="O312" s="204">
        <v>0.0</v>
      </c>
      <c r="P312" s="204">
        <v>0.0</v>
      </c>
      <c r="Q312" s="204">
        <v>0.0</v>
      </c>
      <c r="R312" s="204">
        <v>0.0</v>
      </c>
      <c r="S312" s="204">
        <v>0.0</v>
      </c>
      <c r="T312" s="204">
        <v>0.0</v>
      </c>
      <c r="U312" s="204">
        <v>0.0</v>
      </c>
      <c r="V312" s="204">
        <v>0.0</v>
      </c>
      <c r="W312" s="204">
        <v>0.0</v>
      </c>
      <c r="X312" s="204">
        <v>0.0</v>
      </c>
      <c r="Y312" s="204">
        <v>0.0</v>
      </c>
      <c r="Z312" s="204">
        <v>0.0</v>
      </c>
      <c r="AA312" s="204">
        <v>1.0</v>
      </c>
      <c r="AB312" s="204">
        <v>0.0</v>
      </c>
      <c r="AC312" s="204">
        <v>0.0</v>
      </c>
      <c r="AD312" s="204">
        <v>0.0</v>
      </c>
      <c r="AE312" s="204">
        <v>0.0</v>
      </c>
      <c r="AF312" s="204">
        <v>0.0</v>
      </c>
      <c r="AG312" s="125">
        <f t="shared" ref="AG312:AG324" si="97">SUM(B312:AF312)</f>
        <v>3</v>
      </c>
    </row>
    <row r="313" outlineLevel="1">
      <c r="A313" s="222" t="s">
        <v>338</v>
      </c>
      <c r="B313" s="204">
        <v>0.0</v>
      </c>
      <c r="C313" s="204">
        <v>1.0</v>
      </c>
      <c r="D313" s="204">
        <v>0.0</v>
      </c>
      <c r="E313" s="204">
        <v>0.0</v>
      </c>
      <c r="F313" s="204">
        <v>2.0</v>
      </c>
      <c r="G313" s="204">
        <v>0.0</v>
      </c>
      <c r="H313" s="204">
        <v>0.0</v>
      </c>
      <c r="I313" s="204">
        <v>0.0</v>
      </c>
      <c r="J313" s="204">
        <v>0.0</v>
      </c>
      <c r="K313" s="204">
        <v>0.0</v>
      </c>
      <c r="L313" s="204">
        <v>0.0</v>
      </c>
      <c r="M313" s="204">
        <v>0.0</v>
      </c>
      <c r="N313" s="204">
        <v>0.0</v>
      </c>
      <c r="O313" s="204">
        <v>0.0</v>
      </c>
      <c r="P313" s="204">
        <v>0.0</v>
      </c>
      <c r="Q313" s="204">
        <v>0.0</v>
      </c>
      <c r="R313" s="204">
        <v>0.0</v>
      </c>
      <c r="S313" s="204">
        <v>0.0</v>
      </c>
      <c r="T313" s="204">
        <v>0.0</v>
      </c>
      <c r="U313" s="204">
        <v>0.0</v>
      </c>
      <c r="V313" s="204">
        <v>0.0</v>
      </c>
      <c r="W313" s="204">
        <v>1.0</v>
      </c>
      <c r="X313" s="204">
        <v>0.0</v>
      </c>
      <c r="Y313" s="204">
        <v>0.0</v>
      </c>
      <c r="Z313" s="204">
        <v>0.0</v>
      </c>
      <c r="AA313" s="204">
        <v>1.0</v>
      </c>
      <c r="AB313" s="204">
        <v>0.0</v>
      </c>
      <c r="AC313" s="204">
        <v>0.0</v>
      </c>
      <c r="AD313" s="204">
        <v>0.0</v>
      </c>
      <c r="AE313" s="204">
        <v>0.0</v>
      </c>
      <c r="AF313" s="204">
        <v>0.0</v>
      </c>
      <c r="AG313" s="125">
        <f t="shared" si="97"/>
        <v>5</v>
      </c>
    </row>
    <row r="314" outlineLevel="1">
      <c r="A314" s="222" t="s">
        <v>1088</v>
      </c>
      <c r="B314" s="204">
        <v>0.0</v>
      </c>
      <c r="C314" s="204">
        <v>1.0</v>
      </c>
      <c r="D314" s="204">
        <v>0.0</v>
      </c>
      <c r="E314" s="204">
        <v>0.0</v>
      </c>
      <c r="F314" s="204">
        <v>0.0</v>
      </c>
      <c r="G314" s="204">
        <v>0.0</v>
      </c>
      <c r="H314" s="204">
        <v>0.0</v>
      </c>
      <c r="I314" s="204">
        <v>0.0</v>
      </c>
      <c r="J314" s="204">
        <v>0.0</v>
      </c>
      <c r="K314" s="204">
        <v>0.0</v>
      </c>
      <c r="L314" s="204">
        <v>0.0</v>
      </c>
      <c r="M314" s="204">
        <v>0.0</v>
      </c>
      <c r="N314" s="204">
        <v>0.0</v>
      </c>
      <c r="O314" s="204">
        <v>0.0</v>
      </c>
      <c r="P314" s="204">
        <v>0.0</v>
      </c>
      <c r="Q314" s="204">
        <v>0.0</v>
      </c>
      <c r="R314" s="204">
        <v>0.0</v>
      </c>
      <c r="S314" s="204">
        <v>0.0</v>
      </c>
      <c r="T314" s="204">
        <v>0.0</v>
      </c>
      <c r="U314" s="204">
        <v>0.0</v>
      </c>
      <c r="V314" s="204">
        <v>0.0</v>
      </c>
      <c r="W314" s="204">
        <v>0.0</v>
      </c>
      <c r="X314" s="204">
        <v>0.0</v>
      </c>
      <c r="Y314" s="204">
        <v>0.0</v>
      </c>
      <c r="Z314" s="204">
        <v>0.0</v>
      </c>
      <c r="AA314" s="204">
        <v>1.0</v>
      </c>
      <c r="AB314" s="204">
        <v>0.0</v>
      </c>
      <c r="AC314" s="204">
        <v>0.0</v>
      </c>
      <c r="AD314" s="204">
        <v>0.0</v>
      </c>
      <c r="AE314" s="204">
        <v>0.0</v>
      </c>
      <c r="AF314" s="204">
        <v>0.0</v>
      </c>
      <c r="AG314" s="125">
        <f t="shared" si="97"/>
        <v>2</v>
      </c>
    </row>
    <row r="315" outlineLevel="1">
      <c r="A315" s="222" t="s">
        <v>1089</v>
      </c>
      <c r="B315" s="204">
        <v>0.0</v>
      </c>
      <c r="C315" s="204">
        <v>0.0</v>
      </c>
      <c r="D315" s="204">
        <v>0.0</v>
      </c>
      <c r="E315" s="204">
        <v>0.0</v>
      </c>
      <c r="F315" s="204">
        <v>0.0</v>
      </c>
      <c r="G315" s="204">
        <v>0.0</v>
      </c>
      <c r="H315" s="204">
        <v>0.0</v>
      </c>
      <c r="I315" s="204">
        <v>0.0</v>
      </c>
      <c r="J315" s="204">
        <v>0.0</v>
      </c>
      <c r="K315" s="204">
        <v>0.0</v>
      </c>
      <c r="L315" s="204">
        <v>0.0</v>
      </c>
      <c r="M315" s="204">
        <v>0.0</v>
      </c>
      <c r="N315" s="204">
        <v>0.0</v>
      </c>
      <c r="O315" s="204">
        <v>0.0</v>
      </c>
      <c r="P315" s="204">
        <v>0.0</v>
      </c>
      <c r="Q315" s="204">
        <v>0.0</v>
      </c>
      <c r="R315" s="204">
        <v>0.0</v>
      </c>
      <c r="S315" s="204">
        <v>0.0</v>
      </c>
      <c r="T315" s="204">
        <v>0.0</v>
      </c>
      <c r="U315" s="204">
        <v>0.0</v>
      </c>
      <c r="V315" s="204">
        <v>0.0</v>
      </c>
      <c r="W315" s="204">
        <v>0.0</v>
      </c>
      <c r="X315" s="204">
        <v>0.0</v>
      </c>
      <c r="Y315" s="204">
        <v>0.0</v>
      </c>
      <c r="Z315" s="204">
        <v>0.0</v>
      </c>
      <c r="AA315" s="204">
        <v>0.0</v>
      </c>
      <c r="AB315" s="204">
        <v>0.0</v>
      </c>
      <c r="AC315" s="204">
        <v>0.0</v>
      </c>
      <c r="AD315" s="204">
        <v>0.0</v>
      </c>
      <c r="AE315" s="204">
        <v>0.0</v>
      </c>
      <c r="AF315" s="204">
        <v>0.0</v>
      </c>
      <c r="AG315" s="125">
        <f t="shared" si="97"/>
        <v>0</v>
      </c>
    </row>
    <row r="316" outlineLevel="1">
      <c r="A316" s="222" t="s">
        <v>1090</v>
      </c>
      <c r="B316" s="204">
        <v>0.0</v>
      </c>
      <c r="C316" s="204">
        <v>0.0</v>
      </c>
      <c r="D316" s="204">
        <v>0.0</v>
      </c>
      <c r="E316" s="204">
        <v>0.0</v>
      </c>
      <c r="F316" s="204">
        <v>0.0</v>
      </c>
      <c r="G316" s="204">
        <v>0.0</v>
      </c>
      <c r="H316" s="204">
        <v>0.0</v>
      </c>
      <c r="I316" s="204">
        <v>0.0</v>
      </c>
      <c r="J316" s="204">
        <v>0.0</v>
      </c>
      <c r="K316" s="204">
        <v>0.0</v>
      </c>
      <c r="L316" s="204">
        <v>0.0</v>
      </c>
      <c r="M316" s="204">
        <v>0.0</v>
      </c>
      <c r="N316" s="204">
        <v>0.0</v>
      </c>
      <c r="O316" s="204">
        <v>0.0</v>
      </c>
      <c r="P316" s="204">
        <v>0.0</v>
      </c>
      <c r="Q316" s="204">
        <v>0.0</v>
      </c>
      <c r="R316" s="204">
        <v>0.0</v>
      </c>
      <c r="S316" s="204">
        <v>0.0</v>
      </c>
      <c r="T316" s="204">
        <v>0.0</v>
      </c>
      <c r="U316" s="204">
        <v>0.0</v>
      </c>
      <c r="V316" s="204">
        <v>0.0</v>
      </c>
      <c r="W316" s="204">
        <v>0.0</v>
      </c>
      <c r="X316" s="204">
        <v>0.0</v>
      </c>
      <c r="Y316" s="204">
        <v>0.0</v>
      </c>
      <c r="Z316" s="204">
        <v>0.0</v>
      </c>
      <c r="AA316" s="204">
        <v>0.0</v>
      </c>
      <c r="AB316" s="204">
        <v>0.0</v>
      </c>
      <c r="AC316" s="204">
        <v>0.0</v>
      </c>
      <c r="AD316" s="204">
        <v>0.0</v>
      </c>
      <c r="AE316" s="204">
        <v>0.0</v>
      </c>
      <c r="AF316" s="204">
        <v>0.0</v>
      </c>
      <c r="AG316" s="125">
        <f t="shared" si="97"/>
        <v>0</v>
      </c>
    </row>
    <row r="317" outlineLevel="1">
      <c r="A317" s="222" t="s">
        <v>1091</v>
      </c>
      <c r="B317" s="204">
        <v>0.0</v>
      </c>
      <c r="C317" s="204">
        <v>0.0</v>
      </c>
      <c r="D317" s="204">
        <v>0.0</v>
      </c>
      <c r="E317" s="204">
        <v>0.0</v>
      </c>
      <c r="F317" s="204">
        <v>0.0</v>
      </c>
      <c r="G317" s="204">
        <v>0.0</v>
      </c>
      <c r="H317" s="204">
        <v>0.0</v>
      </c>
      <c r="I317" s="204">
        <v>0.0</v>
      </c>
      <c r="J317" s="204">
        <v>0.0</v>
      </c>
      <c r="K317" s="204">
        <v>0.0</v>
      </c>
      <c r="L317" s="204">
        <v>0.0</v>
      </c>
      <c r="M317" s="204">
        <v>0.0</v>
      </c>
      <c r="N317" s="204">
        <v>0.0</v>
      </c>
      <c r="O317" s="204">
        <v>0.0</v>
      </c>
      <c r="P317" s="204">
        <v>0.0</v>
      </c>
      <c r="Q317" s="204">
        <v>0.0</v>
      </c>
      <c r="R317" s="204">
        <v>0.0</v>
      </c>
      <c r="S317" s="204">
        <v>0.0</v>
      </c>
      <c r="T317" s="204">
        <v>0.0</v>
      </c>
      <c r="U317" s="204">
        <v>0.0</v>
      </c>
      <c r="V317" s="204">
        <v>0.0</v>
      </c>
      <c r="W317" s="204">
        <v>0.0</v>
      </c>
      <c r="X317" s="204">
        <v>0.0</v>
      </c>
      <c r="Y317" s="204">
        <v>0.0</v>
      </c>
      <c r="Z317" s="204">
        <v>0.0</v>
      </c>
      <c r="AA317" s="204">
        <v>0.0</v>
      </c>
      <c r="AB317" s="204">
        <v>0.0</v>
      </c>
      <c r="AC317" s="204">
        <v>0.0</v>
      </c>
      <c r="AD317" s="204">
        <v>0.0</v>
      </c>
      <c r="AE317" s="204">
        <v>0.0</v>
      </c>
      <c r="AF317" s="204">
        <v>0.0</v>
      </c>
      <c r="AG317" s="125">
        <f t="shared" si="97"/>
        <v>0</v>
      </c>
    </row>
    <row r="318" outlineLevel="1">
      <c r="A318" s="222" t="s">
        <v>1092</v>
      </c>
      <c r="B318" s="204">
        <v>0.0</v>
      </c>
      <c r="C318" s="204">
        <v>0.0</v>
      </c>
      <c r="D318" s="204">
        <v>0.0</v>
      </c>
      <c r="E318" s="204">
        <v>0.0</v>
      </c>
      <c r="F318" s="204">
        <v>0.0</v>
      </c>
      <c r="G318" s="204">
        <v>0.0</v>
      </c>
      <c r="H318" s="204">
        <v>0.0</v>
      </c>
      <c r="I318" s="204">
        <v>0.0</v>
      </c>
      <c r="J318" s="204">
        <v>0.0</v>
      </c>
      <c r="K318" s="204">
        <v>0.0</v>
      </c>
      <c r="L318" s="204">
        <v>0.0</v>
      </c>
      <c r="M318" s="204">
        <v>0.0</v>
      </c>
      <c r="N318" s="204">
        <v>0.0</v>
      </c>
      <c r="O318" s="204">
        <v>0.0</v>
      </c>
      <c r="P318" s="204">
        <v>0.0</v>
      </c>
      <c r="Q318" s="204">
        <v>0.0</v>
      </c>
      <c r="R318" s="204">
        <v>0.0</v>
      </c>
      <c r="S318" s="204">
        <v>0.0</v>
      </c>
      <c r="T318" s="204">
        <v>0.0</v>
      </c>
      <c r="U318" s="204">
        <v>0.0</v>
      </c>
      <c r="V318" s="204">
        <v>0.0</v>
      </c>
      <c r="W318" s="204">
        <v>0.0</v>
      </c>
      <c r="X318" s="204">
        <v>0.0</v>
      </c>
      <c r="Y318" s="204">
        <v>0.0</v>
      </c>
      <c r="Z318" s="204">
        <v>0.0</v>
      </c>
      <c r="AA318" s="204">
        <v>0.0</v>
      </c>
      <c r="AB318" s="204">
        <v>0.0</v>
      </c>
      <c r="AC318" s="204">
        <v>0.0</v>
      </c>
      <c r="AD318" s="204">
        <v>0.0</v>
      </c>
      <c r="AE318" s="204">
        <v>0.0</v>
      </c>
      <c r="AF318" s="204">
        <v>0.0</v>
      </c>
      <c r="AG318" s="125">
        <f t="shared" si="97"/>
        <v>0</v>
      </c>
    </row>
    <row r="319" outlineLevel="1">
      <c r="A319" s="222" t="s">
        <v>1093</v>
      </c>
      <c r="B319" s="204">
        <v>0.0</v>
      </c>
      <c r="C319" s="204">
        <v>0.0</v>
      </c>
      <c r="D319" s="204">
        <v>0.0</v>
      </c>
      <c r="E319" s="204">
        <v>0.0</v>
      </c>
      <c r="F319" s="204">
        <v>0.0</v>
      </c>
      <c r="G319" s="204">
        <v>0.0</v>
      </c>
      <c r="H319" s="204">
        <v>0.0</v>
      </c>
      <c r="I319" s="204">
        <v>0.0</v>
      </c>
      <c r="J319" s="204">
        <v>0.0</v>
      </c>
      <c r="K319" s="204">
        <v>0.0</v>
      </c>
      <c r="L319" s="204">
        <v>0.0</v>
      </c>
      <c r="M319" s="204">
        <v>0.0</v>
      </c>
      <c r="N319" s="204">
        <v>0.0</v>
      </c>
      <c r="O319" s="204">
        <v>0.0</v>
      </c>
      <c r="P319" s="204">
        <v>0.0</v>
      </c>
      <c r="Q319" s="204">
        <v>0.0</v>
      </c>
      <c r="R319" s="204">
        <v>0.0</v>
      </c>
      <c r="S319" s="204">
        <v>0.0</v>
      </c>
      <c r="T319" s="204">
        <v>0.0</v>
      </c>
      <c r="U319" s="204">
        <v>0.0</v>
      </c>
      <c r="V319" s="204">
        <v>0.0</v>
      </c>
      <c r="W319" s="204">
        <v>0.0</v>
      </c>
      <c r="X319" s="204">
        <v>0.0</v>
      </c>
      <c r="Y319" s="204">
        <v>0.0</v>
      </c>
      <c r="Z319" s="204">
        <v>0.0</v>
      </c>
      <c r="AA319" s="204">
        <v>0.0</v>
      </c>
      <c r="AB319" s="204">
        <v>0.0</v>
      </c>
      <c r="AC319" s="204">
        <v>0.0</v>
      </c>
      <c r="AD319" s="204">
        <v>0.0</v>
      </c>
      <c r="AE319" s="204">
        <v>0.0</v>
      </c>
      <c r="AF319" s="204">
        <v>0.0</v>
      </c>
      <c r="AG319" s="125">
        <f t="shared" si="97"/>
        <v>0</v>
      </c>
    </row>
    <row r="320" outlineLevel="1">
      <c r="A320" s="222" t="s">
        <v>1094</v>
      </c>
      <c r="B320" s="330">
        <v>0.0</v>
      </c>
      <c r="C320" s="330">
        <v>0.0</v>
      </c>
      <c r="D320" s="330">
        <v>0.0</v>
      </c>
      <c r="E320" s="330">
        <v>0.0</v>
      </c>
      <c r="F320" s="330">
        <v>0.0</v>
      </c>
      <c r="G320" s="330">
        <v>0.0</v>
      </c>
      <c r="H320" s="330">
        <v>0.0</v>
      </c>
      <c r="I320" s="330">
        <v>0.0</v>
      </c>
      <c r="J320" s="330">
        <v>0.0</v>
      </c>
      <c r="K320" s="330">
        <v>0.0</v>
      </c>
      <c r="L320" s="330">
        <v>0.0</v>
      </c>
      <c r="M320" s="330">
        <v>0.0</v>
      </c>
      <c r="N320" s="330">
        <v>0.0</v>
      </c>
      <c r="O320" s="330">
        <v>0.0</v>
      </c>
      <c r="P320" s="330">
        <v>0.0</v>
      </c>
      <c r="Q320" s="330">
        <v>0.0</v>
      </c>
      <c r="R320" s="330">
        <v>0.0</v>
      </c>
      <c r="S320" s="330">
        <v>0.0</v>
      </c>
      <c r="T320" s="330">
        <v>0.0</v>
      </c>
      <c r="U320" s="330">
        <v>0.0</v>
      </c>
      <c r="V320" s="330">
        <v>0.0</v>
      </c>
      <c r="W320" s="330">
        <v>0.0</v>
      </c>
      <c r="X320" s="330">
        <v>0.0</v>
      </c>
      <c r="Y320" s="330">
        <v>0.0</v>
      </c>
      <c r="Z320" s="330">
        <v>0.0</v>
      </c>
      <c r="AA320" s="330">
        <v>0.0</v>
      </c>
      <c r="AB320" s="330">
        <v>0.0</v>
      </c>
      <c r="AC320" s="330">
        <v>0.0</v>
      </c>
      <c r="AD320" s="330">
        <v>0.0</v>
      </c>
      <c r="AE320" s="330">
        <v>0.0</v>
      </c>
      <c r="AF320" s="330">
        <v>0.0</v>
      </c>
      <c r="AG320" s="125">
        <f t="shared" si="97"/>
        <v>0</v>
      </c>
    </row>
    <row r="321" ht="18.0" customHeight="1" outlineLevel="1">
      <c r="A321" s="222" t="s">
        <v>1095</v>
      </c>
      <c r="B321" s="330">
        <v>0.0</v>
      </c>
      <c r="C321" s="330">
        <v>0.0</v>
      </c>
      <c r="D321" s="330">
        <v>0.0</v>
      </c>
      <c r="E321" s="330">
        <v>0.0</v>
      </c>
      <c r="F321" s="330">
        <v>0.0</v>
      </c>
      <c r="G321" s="330">
        <v>0.0</v>
      </c>
      <c r="H321" s="330">
        <v>0.0</v>
      </c>
      <c r="I321" s="330">
        <v>0.0</v>
      </c>
      <c r="J321" s="330">
        <v>0.0</v>
      </c>
      <c r="K321" s="330">
        <v>0.0</v>
      </c>
      <c r="L321" s="330">
        <v>0.0</v>
      </c>
      <c r="M321" s="330">
        <v>0.0</v>
      </c>
      <c r="N321" s="330">
        <v>0.0</v>
      </c>
      <c r="O321" s="330">
        <v>0.0</v>
      </c>
      <c r="P321" s="330">
        <v>0.0</v>
      </c>
      <c r="Q321" s="330">
        <v>0.0</v>
      </c>
      <c r="R321" s="330">
        <v>0.0</v>
      </c>
      <c r="S321" s="330">
        <v>0.0</v>
      </c>
      <c r="T321" s="330">
        <v>0.0</v>
      </c>
      <c r="U321" s="330">
        <v>0.0</v>
      </c>
      <c r="V321" s="330">
        <v>0.0</v>
      </c>
      <c r="W321" s="330">
        <v>0.0</v>
      </c>
      <c r="X321" s="330">
        <v>0.0</v>
      </c>
      <c r="Y321" s="330">
        <v>0.0</v>
      </c>
      <c r="Z321" s="330">
        <v>0.0</v>
      </c>
      <c r="AA321" s="330">
        <v>0.0</v>
      </c>
      <c r="AB321" s="330">
        <v>0.0</v>
      </c>
      <c r="AC321" s="330">
        <v>0.0</v>
      </c>
      <c r="AD321" s="330">
        <v>0.0</v>
      </c>
      <c r="AE321" s="330">
        <v>0.0</v>
      </c>
      <c r="AF321" s="330">
        <v>0.0</v>
      </c>
      <c r="AG321" s="125">
        <f t="shared" si="97"/>
        <v>0</v>
      </c>
    </row>
    <row r="322" outlineLevel="1">
      <c r="A322" s="222" t="s">
        <v>1096</v>
      </c>
      <c r="B322" s="186">
        <v>0.0</v>
      </c>
      <c r="C322" s="186">
        <v>1.0</v>
      </c>
      <c r="D322" s="186">
        <v>2.0</v>
      </c>
      <c r="E322" s="186">
        <v>1.0</v>
      </c>
      <c r="F322" s="186">
        <v>3.0</v>
      </c>
      <c r="G322" s="186">
        <v>1.0</v>
      </c>
      <c r="H322" s="186">
        <v>2.0</v>
      </c>
      <c r="I322" s="186">
        <v>0.0</v>
      </c>
      <c r="J322" s="186">
        <v>0.0</v>
      </c>
      <c r="K322" s="186">
        <v>1.0</v>
      </c>
      <c r="L322" s="186">
        <v>3.0</v>
      </c>
      <c r="M322" s="186">
        <v>1.0</v>
      </c>
      <c r="N322" s="186">
        <v>0.0</v>
      </c>
      <c r="O322" s="186">
        <v>2.0</v>
      </c>
      <c r="P322" s="186">
        <v>0.0</v>
      </c>
      <c r="Q322" s="186">
        <v>6.0</v>
      </c>
      <c r="R322" s="186">
        <v>2.0</v>
      </c>
      <c r="S322" s="186">
        <v>2.0</v>
      </c>
      <c r="T322" s="186">
        <v>0.0</v>
      </c>
      <c r="U322" s="186">
        <v>3.0</v>
      </c>
      <c r="V322" s="186">
        <v>2.0</v>
      </c>
      <c r="W322" s="186">
        <v>1.0</v>
      </c>
      <c r="X322" s="186">
        <v>6.0</v>
      </c>
      <c r="Y322" s="186">
        <v>2.0</v>
      </c>
      <c r="Z322" s="186">
        <v>0.0</v>
      </c>
      <c r="AA322" s="186">
        <v>2.0</v>
      </c>
      <c r="AB322" s="186">
        <v>4.0</v>
      </c>
      <c r="AC322" s="186">
        <v>2.0</v>
      </c>
      <c r="AD322" s="186">
        <v>3.0</v>
      </c>
      <c r="AE322" s="186">
        <v>0.0</v>
      </c>
      <c r="AF322" s="186">
        <v>1.0</v>
      </c>
      <c r="AG322" s="125">
        <f t="shared" si="97"/>
        <v>53</v>
      </c>
    </row>
    <row r="323" ht="18.0" customHeight="1" outlineLevel="1">
      <c r="A323" s="222" t="s">
        <v>233</v>
      </c>
      <c r="B323" s="330">
        <v>0.0</v>
      </c>
      <c r="C323" s="330">
        <v>0.0</v>
      </c>
      <c r="D323" s="330">
        <v>0.0</v>
      </c>
      <c r="E323" s="330">
        <v>0.0</v>
      </c>
      <c r="F323" s="330">
        <v>0.0</v>
      </c>
      <c r="G323" s="330">
        <v>0.0</v>
      </c>
      <c r="H323" s="330">
        <v>0.0</v>
      </c>
      <c r="I323" s="330">
        <v>0.0</v>
      </c>
      <c r="J323" s="330">
        <v>0.0</v>
      </c>
      <c r="K323" s="330">
        <v>0.0</v>
      </c>
      <c r="L323" s="330">
        <v>0.0</v>
      </c>
      <c r="M323" s="330">
        <v>0.0</v>
      </c>
      <c r="N323" s="330">
        <v>0.0</v>
      </c>
      <c r="O323" s="330">
        <v>0.0</v>
      </c>
      <c r="P323" s="330">
        <v>0.0</v>
      </c>
      <c r="Q323" s="330">
        <v>0.0</v>
      </c>
      <c r="R323" s="330">
        <v>0.0</v>
      </c>
      <c r="S323" s="330">
        <v>0.0</v>
      </c>
      <c r="T323" s="330">
        <v>0.0</v>
      </c>
      <c r="U323" s="330">
        <v>0.0</v>
      </c>
      <c r="V323" s="330">
        <v>0.0</v>
      </c>
      <c r="W323" s="330">
        <v>0.0</v>
      </c>
      <c r="X323" s="330">
        <v>0.0</v>
      </c>
      <c r="Y323" s="330">
        <v>0.0</v>
      </c>
      <c r="Z323" s="330">
        <v>0.0</v>
      </c>
      <c r="AA323" s="330">
        <v>0.0</v>
      </c>
      <c r="AB323" s="330">
        <v>0.0</v>
      </c>
      <c r="AC323" s="330">
        <v>0.0</v>
      </c>
      <c r="AD323" s="330">
        <v>0.0</v>
      </c>
      <c r="AE323" s="330">
        <v>0.0</v>
      </c>
      <c r="AF323" s="330">
        <v>0.0</v>
      </c>
      <c r="AG323" s="125">
        <f t="shared" si="97"/>
        <v>0</v>
      </c>
    </row>
    <row r="324">
      <c r="A324" s="228" t="s">
        <v>234</v>
      </c>
      <c r="B324" s="227">
        <f t="shared" ref="B324:AF324" si="98">SUM(B312:B323)</f>
        <v>0</v>
      </c>
      <c r="C324" s="227">
        <f t="shared" si="98"/>
        <v>4</v>
      </c>
      <c r="D324" s="227">
        <f t="shared" si="98"/>
        <v>2</v>
      </c>
      <c r="E324" s="227">
        <f t="shared" si="98"/>
        <v>1</v>
      </c>
      <c r="F324" s="227">
        <f t="shared" si="98"/>
        <v>6</v>
      </c>
      <c r="G324" s="227">
        <f t="shared" si="98"/>
        <v>1</v>
      </c>
      <c r="H324" s="227">
        <f t="shared" si="98"/>
        <v>2</v>
      </c>
      <c r="I324" s="227">
        <f t="shared" si="98"/>
        <v>0</v>
      </c>
      <c r="J324" s="227">
        <f t="shared" si="98"/>
        <v>0</v>
      </c>
      <c r="K324" s="227">
        <f t="shared" si="98"/>
        <v>1</v>
      </c>
      <c r="L324" s="227">
        <f t="shared" si="98"/>
        <v>3</v>
      </c>
      <c r="M324" s="227">
        <f t="shared" si="98"/>
        <v>1</v>
      </c>
      <c r="N324" s="227">
        <f t="shared" si="98"/>
        <v>0</v>
      </c>
      <c r="O324" s="227">
        <f t="shared" si="98"/>
        <v>2</v>
      </c>
      <c r="P324" s="227">
        <f t="shared" si="98"/>
        <v>0</v>
      </c>
      <c r="Q324" s="227">
        <f t="shared" si="98"/>
        <v>6</v>
      </c>
      <c r="R324" s="227">
        <f t="shared" si="98"/>
        <v>2</v>
      </c>
      <c r="S324" s="227">
        <f t="shared" si="98"/>
        <v>2</v>
      </c>
      <c r="T324" s="227">
        <f t="shared" si="98"/>
        <v>0</v>
      </c>
      <c r="U324" s="227">
        <f t="shared" si="98"/>
        <v>3</v>
      </c>
      <c r="V324" s="227">
        <f t="shared" si="98"/>
        <v>2</v>
      </c>
      <c r="W324" s="227">
        <f t="shared" si="98"/>
        <v>2</v>
      </c>
      <c r="X324" s="227">
        <f t="shared" si="98"/>
        <v>6</v>
      </c>
      <c r="Y324" s="227">
        <f t="shared" si="98"/>
        <v>2</v>
      </c>
      <c r="Z324" s="227">
        <f t="shared" si="98"/>
        <v>0</v>
      </c>
      <c r="AA324" s="227">
        <f t="shared" si="98"/>
        <v>5</v>
      </c>
      <c r="AB324" s="227">
        <f t="shared" si="98"/>
        <v>4</v>
      </c>
      <c r="AC324" s="227">
        <f t="shared" si="98"/>
        <v>2</v>
      </c>
      <c r="AD324" s="227">
        <f t="shared" si="98"/>
        <v>3</v>
      </c>
      <c r="AE324" s="227">
        <f t="shared" si="98"/>
        <v>0</v>
      </c>
      <c r="AF324" s="227">
        <f t="shared" si="98"/>
        <v>1</v>
      </c>
      <c r="AG324" s="125">
        <f t="shared" si="97"/>
        <v>63</v>
      </c>
    </row>
    <row r="325">
      <c r="A325" s="127"/>
      <c r="B325" s="120"/>
      <c r="C325" s="120"/>
      <c r="D325" s="120"/>
      <c r="E325" s="120"/>
      <c r="F325" s="120"/>
      <c r="G325" s="120"/>
      <c r="H325" s="120"/>
      <c r="I325" s="120"/>
      <c r="J325" s="120"/>
      <c r="K325" s="120"/>
      <c r="L325" s="120"/>
      <c r="M325" s="120"/>
      <c r="N325" s="120"/>
      <c r="O325" s="120"/>
      <c r="P325" s="120"/>
      <c r="Q325" s="120"/>
      <c r="R325" s="120"/>
      <c r="S325" s="120"/>
      <c r="T325" s="120"/>
      <c r="U325" s="120"/>
      <c r="V325" s="120"/>
      <c r="W325" s="120"/>
      <c r="X325" s="120"/>
      <c r="Y325" s="120"/>
      <c r="Z325" s="120"/>
      <c r="AA325" s="120"/>
      <c r="AB325" s="120"/>
      <c r="AC325" s="120"/>
      <c r="AD325" s="120"/>
      <c r="AE325" s="120"/>
      <c r="AF325" s="120"/>
      <c r="AG325" s="177"/>
    </row>
    <row r="326">
      <c r="A326" s="171" t="s">
        <v>435</v>
      </c>
      <c r="B326" s="120"/>
      <c r="C326" s="120"/>
      <c r="D326" s="120"/>
      <c r="E326" s="120"/>
      <c r="F326" s="120"/>
      <c r="G326" s="120"/>
      <c r="H326" s="120"/>
      <c r="I326" s="120"/>
      <c r="J326" s="120"/>
      <c r="K326" s="120"/>
      <c r="L326" s="120"/>
      <c r="M326" s="120"/>
      <c r="N326" s="120"/>
      <c r="O326" s="120"/>
      <c r="P326" s="120"/>
      <c r="Q326" s="120"/>
      <c r="R326" s="120"/>
      <c r="S326" s="120"/>
      <c r="T326" s="120"/>
      <c r="U326" s="120"/>
      <c r="V326" s="120"/>
      <c r="W326" s="120"/>
      <c r="X326" s="120"/>
      <c r="Y326" s="120"/>
      <c r="Z326" s="120"/>
      <c r="AA326" s="120"/>
      <c r="AB326" s="120"/>
      <c r="AC326" s="120"/>
      <c r="AD326" s="120"/>
      <c r="AE326" s="120"/>
      <c r="AF326" s="120"/>
      <c r="AG326" s="216"/>
    </row>
    <row r="327">
      <c r="A327" s="222" t="s">
        <v>436</v>
      </c>
      <c r="B327" s="314"/>
      <c r="C327" s="314"/>
      <c r="D327" s="314"/>
      <c r="E327" s="314"/>
      <c r="F327" s="314"/>
      <c r="G327" s="314"/>
      <c r="H327" s="314"/>
      <c r="I327" s="314"/>
      <c r="J327" s="314"/>
      <c r="K327" s="314"/>
      <c r="L327" s="314"/>
      <c r="M327" s="314"/>
      <c r="N327" s="314"/>
      <c r="O327" s="314"/>
      <c r="P327" s="314"/>
      <c r="Q327" s="314"/>
      <c r="R327" s="314"/>
      <c r="S327" s="314"/>
      <c r="T327" s="314"/>
      <c r="U327" s="314"/>
      <c r="V327" s="314"/>
      <c r="W327" s="314"/>
      <c r="X327" s="314"/>
      <c r="Y327" s="314"/>
      <c r="Z327" s="314"/>
      <c r="AA327" s="314"/>
      <c r="AB327" s="314"/>
      <c r="AC327" s="314"/>
      <c r="AD327" s="314"/>
      <c r="AE327" s="314"/>
      <c r="AF327" s="314"/>
      <c r="AG327" s="125"/>
    </row>
    <row r="328">
      <c r="A328" s="230" t="s">
        <v>437</v>
      </c>
      <c r="B328" s="231">
        <f t="shared" ref="B328:AF328" si="99">SUM(B327)</f>
        <v>0</v>
      </c>
      <c r="C328" s="231">
        <f t="shared" si="99"/>
        <v>0</v>
      </c>
      <c r="D328" s="231">
        <f t="shared" si="99"/>
        <v>0</v>
      </c>
      <c r="E328" s="231">
        <f t="shared" si="99"/>
        <v>0</v>
      </c>
      <c r="F328" s="231">
        <f t="shared" si="99"/>
        <v>0</v>
      </c>
      <c r="G328" s="231">
        <f t="shared" si="99"/>
        <v>0</v>
      </c>
      <c r="H328" s="231">
        <f t="shared" si="99"/>
        <v>0</v>
      </c>
      <c r="I328" s="231">
        <f t="shared" si="99"/>
        <v>0</v>
      </c>
      <c r="J328" s="231">
        <f t="shared" si="99"/>
        <v>0</v>
      </c>
      <c r="K328" s="231">
        <f t="shared" si="99"/>
        <v>0</v>
      </c>
      <c r="L328" s="231">
        <f t="shared" si="99"/>
        <v>0</v>
      </c>
      <c r="M328" s="231">
        <f t="shared" si="99"/>
        <v>0</v>
      </c>
      <c r="N328" s="231">
        <f t="shared" si="99"/>
        <v>0</v>
      </c>
      <c r="O328" s="231">
        <f t="shared" si="99"/>
        <v>0</v>
      </c>
      <c r="P328" s="231">
        <f t="shared" si="99"/>
        <v>0</v>
      </c>
      <c r="Q328" s="231">
        <f t="shared" si="99"/>
        <v>0</v>
      </c>
      <c r="R328" s="231">
        <f t="shared" si="99"/>
        <v>0</v>
      </c>
      <c r="S328" s="231">
        <f t="shared" si="99"/>
        <v>0</v>
      </c>
      <c r="T328" s="231">
        <f t="shared" si="99"/>
        <v>0</v>
      </c>
      <c r="U328" s="231">
        <f t="shared" si="99"/>
        <v>0</v>
      </c>
      <c r="V328" s="231">
        <f t="shared" si="99"/>
        <v>0</v>
      </c>
      <c r="W328" s="231">
        <f t="shared" si="99"/>
        <v>0</v>
      </c>
      <c r="X328" s="231">
        <f t="shared" si="99"/>
        <v>0</v>
      </c>
      <c r="Y328" s="231">
        <f t="shared" si="99"/>
        <v>0</v>
      </c>
      <c r="Z328" s="231">
        <f t="shared" si="99"/>
        <v>0</v>
      </c>
      <c r="AA328" s="231">
        <f t="shared" si="99"/>
        <v>0</v>
      </c>
      <c r="AB328" s="231">
        <f t="shared" si="99"/>
        <v>0</v>
      </c>
      <c r="AC328" s="231">
        <f t="shared" si="99"/>
        <v>0</v>
      </c>
      <c r="AD328" s="231">
        <f t="shared" si="99"/>
        <v>0</v>
      </c>
      <c r="AE328" s="231">
        <f t="shared" si="99"/>
        <v>0</v>
      </c>
      <c r="AF328" s="231">
        <f t="shared" si="99"/>
        <v>0</v>
      </c>
      <c r="AG328" s="125">
        <f>SUM(B328:AF328)</f>
        <v>0</v>
      </c>
    </row>
    <row r="329">
      <c r="A329" s="187"/>
      <c r="B329" s="195"/>
      <c r="C329" s="195"/>
      <c r="D329" s="195"/>
      <c r="E329" s="195"/>
      <c r="F329" s="195"/>
      <c r="G329" s="195"/>
      <c r="H329" s="195"/>
      <c r="I329" s="195"/>
      <c r="J329" s="195"/>
      <c r="K329" s="195"/>
      <c r="L329" s="195"/>
      <c r="M329" s="195"/>
      <c r="N329" s="195"/>
      <c r="O329" s="195"/>
      <c r="P329" s="195"/>
      <c r="Q329" s="195"/>
      <c r="R329" s="195"/>
      <c r="S329" s="195"/>
      <c r="T329" s="195"/>
      <c r="U329" s="195"/>
      <c r="V329" s="195"/>
      <c r="W329" s="195"/>
      <c r="X329" s="195"/>
      <c r="Y329" s="195"/>
      <c r="Z329" s="195"/>
      <c r="AA329" s="195"/>
      <c r="AB329" s="195"/>
      <c r="AC329" s="195"/>
      <c r="AD329" s="195"/>
      <c r="AE329" s="195"/>
      <c r="AF329" s="195"/>
      <c r="AG329" s="209"/>
    </row>
    <row r="330">
      <c r="A330" s="222" t="s">
        <v>438</v>
      </c>
      <c r="B330" s="210">
        <v>0.0</v>
      </c>
      <c r="C330" s="210">
        <v>580.03</v>
      </c>
      <c r="D330" s="210">
        <v>185.6</v>
      </c>
      <c r="E330" s="210">
        <v>92.79</v>
      </c>
      <c r="F330" s="210">
        <v>825.68</v>
      </c>
      <c r="G330" s="210">
        <v>93.44</v>
      </c>
      <c r="H330" s="210">
        <v>186.17</v>
      </c>
      <c r="I330" s="210">
        <v>0.0</v>
      </c>
      <c r="J330" s="210">
        <v>0.0</v>
      </c>
      <c r="K330" s="210">
        <v>92.35</v>
      </c>
      <c r="L330" s="210">
        <v>276.91</v>
      </c>
      <c r="M330" s="210">
        <v>61.45</v>
      </c>
      <c r="N330" s="210">
        <v>0.0</v>
      </c>
      <c r="O330" s="210">
        <v>185.56</v>
      </c>
      <c r="P330" s="210">
        <v>0.0</v>
      </c>
      <c r="Q330" s="210">
        <v>525.29</v>
      </c>
      <c r="R330" s="210">
        <v>375.01</v>
      </c>
      <c r="S330" s="210">
        <v>185.63</v>
      </c>
      <c r="T330" s="210">
        <v>0.0</v>
      </c>
      <c r="U330" s="210">
        <v>281.39</v>
      </c>
      <c r="V330" s="210">
        <v>187.4</v>
      </c>
      <c r="W330" s="210">
        <v>539.12</v>
      </c>
      <c r="X330" s="210">
        <v>562.35</v>
      </c>
      <c r="Y330" s="210">
        <v>189.03</v>
      </c>
      <c r="Z330" s="210">
        <v>0.0</v>
      </c>
      <c r="AA330" s="210">
        <v>292.11</v>
      </c>
      <c r="AB330" s="210">
        <v>375.94</v>
      </c>
      <c r="AC330" s="210">
        <v>156.41</v>
      </c>
      <c r="AD330" s="210">
        <v>573.71</v>
      </c>
      <c r="AE330" s="210">
        <v>0.0</v>
      </c>
      <c r="AF330" s="210">
        <v>93.32</v>
      </c>
      <c r="AG330" s="125">
        <f t="shared" ref="AG330:AG333" si="100">SUM(B330:AF330)</f>
        <v>6916.69</v>
      </c>
    </row>
    <row r="331">
      <c r="A331" s="222" t="s">
        <v>439</v>
      </c>
      <c r="B331" s="210">
        <v>0.0</v>
      </c>
      <c r="C331" s="210">
        <v>51.33</v>
      </c>
      <c r="D331" s="210">
        <v>0.0</v>
      </c>
      <c r="E331" s="210">
        <v>0.0</v>
      </c>
      <c r="F331" s="210">
        <v>51.53</v>
      </c>
      <c r="G331" s="210">
        <v>0.0</v>
      </c>
      <c r="H331" s="210">
        <v>0.0</v>
      </c>
      <c r="I331" s="210">
        <v>0.0</v>
      </c>
      <c r="J331" s="210">
        <v>0.0</v>
      </c>
      <c r="K331" s="210">
        <v>0.0</v>
      </c>
      <c r="L331" s="210">
        <v>0.0</v>
      </c>
      <c r="M331" s="210">
        <v>0.0</v>
      </c>
      <c r="N331" s="210">
        <v>0.0</v>
      </c>
      <c r="O331" s="210">
        <v>0.0</v>
      </c>
      <c r="P331" s="210">
        <v>0.0</v>
      </c>
      <c r="Q331" s="210">
        <v>0.0</v>
      </c>
      <c r="R331" s="210">
        <v>25.76</v>
      </c>
      <c r="S331" s="210">
        <v>0.0</v>
      </c>
      <c r="T331" s="210">
        <v>0.0</v>
      </c>
      <c r="U331" s="210">
        <v>0.0</v>
      </c>
      <c r="V331" s="210">
        <v>0.0</v>
      </c>
      <c r="W331" s="210">
        <v>52.04</v>
      </c>
      <c r="X331" s="210">
        <v>0.0</v>
      </c>
      <c r="Y331" s="210">
        <v>0.0</v>
      </c>
      <c r="Z331" s="210">
        <v>0.0</v>
      </c>
      <c r="AA331" s="210">
        <v>10.47</v>
      </c>
      <c r="AB331" s="210">
        <v>0.0</v>
      </c>
      <c r="AC331" s="210">
        <v>0.0</v>
      </c>
      <c r="AD331" s="210">
        <v>26.07</v>
      </c>
      <c r="AE331" s="210">
        <v>0.0</v>
      </c>
      <c r="AF331" s="210">
        <v>0.0</v>
      </c>
      <c r="AG331" s="125">
        <f t="shared" si="100"/>
        <v>217.2</v>
      </c>
    </row>
    <row r="332">
      <c r="A332" s="222" t="s">
        <v>440</v>
      </c>
      <c r="B332" s="210">
        <v>0.0</v>
      </c>
      <c r="C332" s="210">
        <v>127.6066</v>
      </c>
      <c r="D332" s="210">
        <v>40.832</v>
      </c>
      <c r="E332" s="210">
        <v>20.413800000000002</v>
      </c>
      <c r="F332" s="210">
        <v>181.6496</v>
      </c>
      <c r="G332" s="210">
        <v>20.5568</v>
      </c>
      <c r="H332" s="210">
        <v>40.9574</v>
      </c>
      <c r="I332" s="210">
        <v>0.0</v>
      </c>
      <c r="J332" s="210">
        <v>0.0</v>
      </c>
      <c r="K332" s="210">
        <v>20.317</v>
      </c>
      <c r="L332" s="210">
        <v>60.92020000000001</v>
      </c>
      <c r="M332" s="210">
        <v>13.519</v>
      </c>
      <c r="N332" s="210">
        <v>0.0</v>
      </c>
      <c r="O332" s="210">
        <v>40.8232</v>
      </c>
      <c r="P332" s="210">
        <v>0.0</v>
      </c>
      <c r="Q332" s="210">
        <v>115.56379999999999</v>
      </c>
      <c r="R332" s="210">
        <v>82.5022</v>
      </c>
      <c r="S332" s="210">
        <v>40.8386</v>
      </c>
      <c r="T332" s="210">
        <v>0.0</v>
      </c>
      <c r="U332" s="210">
        <v>61.9058</v>
      </c>
      <c r="V332" s="210">
        <v>41.228</v>
      </c>
      <c r="W332" s="210">
        <v>118.60640000000001</v>
      </c>
      <c r="X332" s="210">
        <v>123.717</v>
      </c>
      <c r="Y332" s="210">
        <v>41.5866</v>
      </c>
      <c r="Z332" s="210">
        <v>0.0</v>
      </c>
      <c r="AA332" s="210">
        <v>64.2642</v>
      </c>
      <c r="AB332" s="210">
        <v>82.7068</v>
      </c>
      <c r="AC332" s="210">
        <v>34.410199999999996</v>
      </c>
      <c r="AD332" s="210">
        <v>126.21620000000001</v>
      </c>
      <c r="AE332" s="210">
        <v>0.0</v>
      </c>
      <c r="AF332" s="210">
        <v>20.5304</v>
      </c>
      <c r="AG332" s="125">
        <f t="shared" si="100"/>
        <v>1521.6718</v>
      </c>
    </row>
    <row r="333">
      <c r="A333" s="230" t="s">
        <v>441</v>
      </c>
      <c r="B333" s="231">
        <f t="shared" ref="B333:AF333" si="101">B330+B331</f>
        <v>0</v>
      </c>
      <c r="C333" s="231">
        <f t="shared" si="101"/>
        <v>631.36</v>
      </c>
      <c r="D333" s="231">
        <f t="shared" si="101"/>
        <v>185.6</v>
      </c>
      <c r="E333" s="231">
        <f t="shared" si="101"/>
        <v>92.79</v>
      </c>
      <c r="F333" s="231">
        <f t="shared" si="101"/>
        <v>877.21</v>
      </c>
      <c r="G333" s="231">
        <f t="shared" si="101"/>
        <v>93.44</v>
      </c>
      <c r="H333" s="231">
        <f t="shared" si="101"/>
        <v>186.17</v>
      </c>
      <c r="I333" s="231">
        <f t="shared" si="101"/>
        <v>0</v>
      </c>
      <c r="J333" s="231">
        <f t="shared" si="101"/>
        <v>0</v>
      </c>
      <c r="K333" s="231">
        <f t="shared" si="101"/>
        <v>92.35</v>
      </c>
      <c r="L333" s="231">
        <f t="shared" si="101"/>
        <v>276.91</v>
      </c>
      <c r="M333" s="231">
        <f t="shared" si="101"/>
        <v>61.45</v>
      </c>
      <c r="N333" s="231">
        <f t="shared" si="101"/>
        <v>0</v>
      </c>
      <c r="O333" s="231">
        <f t="shared" si="101"/>
        <v>185.56</v>
      </c>
      <c r="P333" s="231">
        <f t="shared" si="101"/>
        <v>0</v>
      </c>
      <c r="Q333" s="231">
        <f t="shared" si="101"/>
        <v>525.29</v>
      </c>
      <c r="R333" s="231">
        <f t="shared" si="101"/>
        <v>400.77</v>
      </c>
      <c r="S333" s="231">
        <f t="shared" si="101"/>
        <v>185.63</v>
      </c>
      <c r="T333" s="231">
        <f t="shared" si="101"/>
        <v>0</v>
      </c>
      <c r="U333" s="231">
        <f t="shared" si="101"/>
        <v>281.39</v>
      </c>
      <c r="V333" s="231">
        <f t="shared" si="101"/>
        <v>187.4</v>
      </c>
      <c r="W333" s="231">
        <f t="shared" si="101"/>
        <v>591.16</v>
      </c>
      <c r="X333" s="231">
        <f t="shared" si="101"/>
        <v>562.35</v>
      </c>
      <c r="Y333" s="231">
        <f t="shared" si="101"/>
        <v>189.03</v>
      </c>
      <c r="Z333" s="231">
        <f t="shared" si="101"/>
        <v>0</v>
      </c>
      <c r="AA333" s="231">
        <f t="shared" si="101"/>
        <v>302.58</v>
      </c>
      <c r="AB333" s="231">
        <f t="shared" si="101"/>
        <v>375.94</v>
      </c>
      <c r="AC333" s="231">
        <f t="shared" si="101"/>
        <v>156.41</v>
      </c>
      <c r="AD333" s="231">
        <f t="shared" si="101"/>
        <v>599.78</v>
      </c>
      <c r="AE333" s="231">
        <f t="shared" si="101"/>
        <v>0</v>
      </c>
      <c r="AF333" s="231">
        <f t="shared" si="101"/>
        <v>93.32</v>
      </c>
      <c r="AG333" s="125">
        <f t="shared" si="100"/>
        <v>7133.89</v>
      </c>
    </row>
    <row r="334">
      <c r="A334" s="232"/>
      <c r="B334" s="195"/>
      <c r="C334" s="195"/>
      <c r="D334" s="195"/>
      <c r="E334" s="195"/>
      <c r="F334" s="195"/>
      <c r="G334" s="195"/>
      <c r="H334" s="195"/>
      <c r="I334" s="195"/>
      <c r="J334" s="195"/>
      <c r="K334" s="195"/>
      <c r="L334" s="195"/>
      <c r="M334" s="195"/>
      <c r="N334" s="195"/>
      <c r="O334" s="195"/>
      <c r="P334" s="195"/>
      <c r="Q334" s="195"/>
      <c r="R334" s="195"/>
      <c r="S334" s="195"/>
      <c r="T334" s="195"/>
      <c r="U334" s="195"/>
      <c r="V334" s="195"/>
      <c r="W334" s="195"/>
      <c r="X334" s="195"/>
      <c r="Y334" s="195"/>
      <c r="Z334" s="195"/>
      <c r="AA334" s="195"/>
      <c r="AB334" s="195"/>
      <c r="AC334" s="195"/>
      <c r="AD334" s="195"/>
      <c r="AE334" s="195"/>
      <c r="AF334" s="195"/>
      <c r="AG334" s="216"/>
    </row>
    <row r="335">
      <c r="A335" s="232"/>
      <c r="B335" s="195"/>
      <c r="C335" s="195"/>
      <c r="D335" s="195"/>
      <c r="E335" s="195"/>
      <c r="F335" s="195"/>
      <c r="G335" s="195"/>
      <c r="H335" s="195"/>
      <c r="I335" s="195"/>
      <c r="J335" s="195"/>
      <c r="K335" s="195"/>
      <c r="L335" s="195"/>
      <c r="M335" s="195"/>
      <c r="N335" s="195"/>
      <c r="O335" s="195"/>
      <c r="P335" s="195"/>
      <c r="Q335" s="195"/>
      <c r="R335" s="195"/>
      <c r="S335" s="195"/>
      <c r="T335" s="195"/>
      <c r="U335" s="195"/>
      <c r="V335" s="195"/>
      <c r="W335" s="195"/>
      <c r="X335" s="195"/>
      <c r="Y335" s="195"/>
      <c r="Z335" s="195"/>
      <c r="AA335" s="195"/>
      <c r="AB335" s="195"/>
      <c r="AC335" s="195"/>
      <c r="AD335" s="195"/>
      <c r="AE335" s="195"/>
      <c r="AF335" s="195"/>
      <c r="AG335" s="216"/>
    </row>
    <row r="336">
      <c r="A336" s="171" t="s">
        <v>442</v>
      </c>
      <c r="B336" s="233"/>
      <c r="C336" s="233"/>
      <c r="D336" s="233"/>
      <c r="E336" s="233"/>
      <c r="F336" s="233"/>
      <c r="G336" s="233"/>
      <c r="H336" s="233"/>
      <c r="I336" s="233"/>
      <c r="J336" s="233"/>
      <c r="K336" s="233"/>
      <c r="L336" s="233"/>
      <c r="M336" s="233"/>
      <c r="N336" s="233"/>
      <c r="O336" s="233"/>
      <c r="P336" s="233"/>
      <c r="Q336" s="233"/>
      <c r="R336" s="233"/>
      <c r="S336" s="233"/>
      <c r="T336" s="233"/>
      <c r="U336" s="233"/>
      <c r="V336" s="233"/>
      <c r="W336" s="233"/>
      <c r="X336" s="233"/>
      <c r="Y336" s="233"/>
      <c r="Z336" s="233"/>
      <c r="AA336" s="233"/>
      <c r="AB336" s="233"/>
      <c r="AC336" s="233"/>
      <c r="AD336" s="233"/>
      <c r="AE336" s="233"/>
      <c r="AF336" s="233"/>
      <c r="AG336" s="216"/>
    </row>
    <row r="337" collapsed="1">
      <c r="A337" s="222" t="s">
        <v>312</v>
      </c>
      <c r="B337" s="234"/>
      <c r="C337" s="234"/>
      <c r="D337" s="234"/>
      <c r="E337" s="234"/>
      <c r="F337" s="234"/>
      <c r="G337" s="234"/>
      <c r="H337" s="234"/>
      <c r="I337" s="234"/>
      <c r="J337" s="234"/>
      <c r="K337" s="234"/>
      <c r="L337" s="234"/>
      <c r="M337" s="234"/>
      <c r="N337" s="234"/>
      <c r="O337" s="234"/>
      <c r="P337" s="234"/>
      <c r="Q337" s="234"/>
      <c r="R337" s="234"/>
      <c r="S337" s="234"/>
      <c r="T337" s="234"/>
      <c r="U337" s="234"/>
      <c r="V337" s="234"/>
      <c r="W337" s="234"/>
      <c r="X337" s="234"/>
      <c r="Y337" s="234"/>
      <c r="Z337" s="234"/>
      <c r="AA337" s="234"/>
      <c r="AB337" s="234"/>
      <c r="AC337" s="234"/>
      <c r="AD337" s="234"/>
      <c r="AE337" s="234"/>
      <c r="AF337" s="234"/>
      <c r="AG337" s="177"/>
    </row>
    <row r="338" hidden="1" outlineLevel="1">
      <c r="A338" s="222" t="s">
        <v>1097</v>
      </c>
      <c r="B338" s="312"/>
      <c r="C338" s="312"/>
      <c r="D338" s="312"/>
      <c r="E338" s="312"/>
      <c r="F338" s="312"/>
      <c r="G338" s="312"/>
      <c r="H338" s="312"/>
      <c r="I338" s="312"/>
      <c r="J338" s="312"/>
      <c r="K338" s="312"/>
      <c r="L338" s="312"/>
      <c r="M338" s="312"/>
      <c r="N338" s="312"/>
      <c r="O338" s="312"/>
      <c r="P338" s="312"/>
      <c r="Q338" s="312"/>
      <c r="R338" s="312"/>
      <c r="S338" s="312"/>
      <c r="T338" s="312"/>
      <c r="U338" s="312"/>
      <c r="V338" s="312"/>
      <c r="W338" s="312"/>
      <c r="X338" s="312"/>
      <c r="Y338" s="312"/>
      <c r="Z338" s="312"/>
      <c r="AA338" s="312"/>
      <c r="AB338" s="312"/>
      <c r="AC338" s="312"/>
      <c r="AD338" s="312"/>
      <c r="AE338" s="312"/>
      <c r="AF338" s="312"/>
      <c r="AG338" s="125">
        <f t="shared" ref="AG338:AG347" si="102">SUM(B338:AF338)</f>
        <v>0</v>
      </c>
    </row>
    <row r="339" hidden="1" outlineLevel="1">
      <c r="A339" s="222" t="s">
        <v>1098</v>
      </c>
      <c r="B339" s="312"/>
      <c r="C339" s="312"/>
      <c r="D339" s="312"/>
      <c r="E339" s="312"/>
      <c r="F339" s="312"/>
      <c r="G339" s="312"/>
      <c r="H339" s="312"/>
      <c r="I339" s="312"/>
      <c r="J339" s="312"/>
      <c r="K339" s="312"/>
      <c r="L339" s="312"/>
      <c r="M339" s="312"/>
      <c r="N339" s="312"/>
      <c r="O339" s="312"/>
      <c r="P339" s="312"/>
      <c r="Q339" s="312"/>
      <c r="R339" s="312"/>
      <c r="S339" s="312"/>
      <c r="T339" s="312"/>
      <c r="U339" s="312"/>
      <c r="V339" s="312"/>
      <c r="W339" s="312"/>
      <c r="X339" s="312"/>
      <c r="Y339" s="312"/>
      <c r="Z339" s="312"/>
      <c r="AA339" s="312"/>
      <c r="AB339" s="312"/>
      <c r="AC339" s="312"/>
      <c r="AD339" s="312"/>
      <c r="AE339" s="312"/>
      <c r="AF339" s="312"/>
      <c r="AG339" s="125">
        <f t="shared" si="102"/>
        <v>0</v>
      </c>
    </row>
    <row r="340" hidden="1" outlineLevel="1">
      <c r="A340" s="222" t="s">
        <v>1099</v>
      </c>
      <c r="B340" s="312"/>
      <c r="C340" s="312"/>
      <c r="D340" s="312"/>
      <c r="E340" s="312"/>
      <c r="F340" s="312"/>
      <c r="G340" s="312"/>
      <c r="H340" s="312"/>
      <c r="I340" s="312"/>
      <c r="J340" s="312"/>
      <c r="K340" s="312"/>
      <c r="L340" s="312"/>
      <c r="M340" s="312"/>
      <c r="N340" s="312"/>
      <c r="O340" s="312"/>
      <c r="P340" s="312"/>
      <c r="Q340" s="312"/>
      <c r="R340" s="312"/>
      <c r="S340" s="312"/>
      <c r="T340" s="312"/>
      <c r="U340" s="312"/>
      <c r="V340" s="312"/>
      <c r="W340" s="312"/>
      <c r="X340" s="312"/>
      <c r="Y340" s="312"/>
      <c r="Z340" s="312"/>
      <c r="AA340" s="312"/>
      <c r="AB340" s="312"/>
      <c r="AC340" s="312"/>
      <c r="AD340" s="312"/>
      <c r="AE340" s="312"/>
      <c r="AF340" s="312"/>
      <c r="AG340" s="125">
        <f t="shared" si="102"/>
        <v>0</v>
      </c>
    </row>
    <row r="341" hidden="1" outlineLevel="1">
      <c r="A341" s="222" t="s">
        <v>1100</v>
      </c>
      <c r="B341" s="312"/>
      <c r="C341" s="312"/>
      <c r="D341" s="312"/>
      <c r="E341" s="312"/>
      <c r="F341" s="312"/>
      <c r="G341" s="312"/>
      <c r="H341" s="312"/>
      <c r="I341" s="312"/>
      <c r="J341" s="312"/>
      <c r="K341" s="312"/>
      <c r="L341" s="312"/>
      <c r="M341" s="312"/>
      <c r="N341" s="312"/>
      <c r="O341" s="312"/>
      <c r="P341" s="312"/>
      <c r="Q341" s="312"/>
      <c r="R341" s="312"/>
      <c r="S341" s="312"/>
      <c r="T341" s="312"/>
      <c r="U341" s="312"/>
      <c r="V341" s="312"/>
      <c r="W341" s="312"/>
      <c r="X341" s="312"/>
      <c r="Y341" s="312"/>
      <c r="Z341" s="312"/>
      <c r="AA341" s="312"/>
      <c r="AB341" s="312"/>
      <c r="AC341" s="312"/>
      <c r="AD341" s="312"/>
      <c r="AE341" s="312"/>
      <c r="AF341" s="312"/>
      <c r="AG341" s="125">
        <f t="shared" si="102"/>
        <v>0</v>
      </c>
    </row>
    <row r="342" hidden="1" outlineLevel="1">
      <c r="A342" s="222" t="s">
        <v>1101</v>
      </c>
      <c r="B342" s="312"/>
      <c r="C342" s="312"/>
      <c r="D342" s="312"/>
      <c r="E342" s="312"/>
      <c r="F342" s="312"/>
      <c r="G342" s="312"/>
      <c r="H342" s="312"/>
      <c r="I342" s="312"/>
      <c r="J342" s="312"/>
      <c r="K342" s="312"/>
      <c r="L342" s="312"/>
      <c r="M342" s="312"/>
      <c r="N342" s="312"/>
      <c r="O342" s="312"/>
      <c r="P342" s="312"/>
      <c r="Q342" s="312"/>
      <c r="R342" s="312"/>
      <c r="S342" s="312"/>
      <c r="T342" s="312"/>
      <c r="U342" s="312"/>
      <c r="V342" s="312"/>
      <c r="W342" s="312"/>
      <c r="X342" s="312"/>
      <c r="Y342" s="312"/>
      <c r="Z342" s="312"/>
      <c r="AA342" s="312"/>
      <c r="AB342" s="312"/>
      <c r="AC342" s="312"/>
      <c r="AD342" s="312"/>
      <c r="AE342" s="312"/>
      <c r="AF342" s="312"/>
      <c r="AG342" s="125">
        <f t="shared" si="102"/>
        <v>0</v>
      </c>
    </row>
    <row r="343" hidden="1" outlineLevel="1">
      <c r="A343" s="222" t="s">
        <v>1102</v>
      </c>
      <c r="B343" s="312"/>
      <c r="C343" s="312"/>
      <c r="D343" s="312"/>
      <c r="E343" s="312"/>
      <c r="F343" s="312"/>
      <c r="G343" s="312"/>
      <c r="H343" s="312"/>
      <c r="I343" s="312"/>
      <c r="J343" s="312"/>
      <c r="K343" s="312"/>
      <c r="L343" s="312"/>
      <c r="M343" s="312"/>
      <c r="N343" s="312"/>
      <c r="O343" s="312"/>
      <c r="P343" s="312"/>
      <c r="Q343" s="312"/>
      <c r="R343" s="312"/>
      <c r="S343" s="312"/>
      <c r="T343" s="312"/>
      <c r="U343" s="312"/>
      <c r="V343" s="312"/>
      <c r="W343" s="312"/>
      <c r="X343" s="312"/>
      <c r="Y343" s="312"/>
      <c r="Z343" s="312"/>
      <c r="AA343" s="312"/>
      <c r="AB343" s="312"/>
      <c r="AC343" s="312"/>
      <c r="AD343" s="312"/>
      <c r="AE343" s="312"/>
      <c r="AF343" s="312"/>
      <c r="AG343" s="125">
        <f t="shared" si="102"/>
        <v>0</v>
      </c>
    </row>
    <row r="344" hidden="1" outlineLevel="1">
      <c r="A344" s="222" t="s">
        <v>731</v>
      </c>
      <c r="B344" s="312"/>
      <c r="C344" s="312"/>
      <c r="D344" s="312"/>
      <c r="E344" s="312"/>
      <c r="F344" s="312"/>
      <c r="G344" s="312"/>
      <c r="H344" s="312"/>
      <c r="I344" s="312"/>
      <c r="J344" s="312"/>
      <c r="K344" s="312"/>
      <c r="L344" s="312"/>
      <c r="M344" s="312"/>
      <c r="N344" s="312"/>
      <c r="O344" s="312"/>
      <c r="P344" s="312"/>
      <c r="Q344" s="312"/>
      <c r="R344" s="312"/>
      <c r="S344" s="312"/>
      <c r="T344" s="312"/>
      <c r="U344" s="312"/>
      <c r="V344" s="312"/>
      <c r="W344" s="312"/>
      <c r="X344" s="312"/>
      <c r="Y344" s="312"/>
      <c r="Z344" s="312"/>
      <c r="AA344" s="312"/>
      <c r="AB344" s="312"/>
      <c r="AC344" s="312"/>
      <c r="AD344" s="312"/>
      <c r="AE344" s="312"/>
      <c r="AF344" s="312"/>
      <c r="AG344" s="125">
        <f t="shared" si="102"/>
        <v>0</v>
      </c>
    </row>
    <row r="345" hidden="1" outlineLevel="1">
      <c r="A345" s="222" t="s">
        <v>732</v>
      </c>
      <c r="B345" s="312"/>
      <c r="C345" s="312"/>
      <c r="D345" s="312"/>
      <c r="E345" s="312"/>
      <c r="F345" s="312"/>
      <c r="G345" s="312"/>
      <c r="H345" s="312"/>
      <c r="I345" s="312"/>
      <c r="J345" s="312"/>
      <c r="K345" s="312"/>
      <c r="L345" s="312"/>
      <c r="M345" s="312"/>
      <c r="N345" s="312"/>
      <c r="O345" s="312"/>
      <c r="P345" s="312"/>
      <c r="Q345" s="312"/>
      <c r="R345" s="312"/>
      <c r="S345" s="312"/>
      <c r="T345" s="312"/>
      <c r="U345" s="312"/>
      <c r="V345" s="312"/>
      <c r="W345" s="312"/>
      <c r="X345" s="312"/>
      <c r="Y345" s="312"/>
      <c r="Z345" s="312"/>
      <c r="AA345" s="312"/>
      <c r="AB345" s="312"/>
      <c r="AC345" s="312"/>
      <c r="AD345" s="312"/>
      <c r="AE345" s="312"/>
      <c r="AF345" s="312"/>
      <c r="AG345" s="125">
        <f t="shared" si="102"/>
        <v>0</v>
      </c>
    </row>
    <row r="346" hidden="1" outlineLevel="1">
      <c r="A346" s="222" t="s">
        <v>733</v>
      </c>
      <c r="B346" s="312"/>
      <c r="C346" s="312"/>
      <c r="D346" s="312"/>
      <c r="E346" s="312"/>
      <c r="F346" s="312"/>
      <c r="G346" s="312"/>
      <c r="H346" s="312"/>
      <c r="I346" s="312"/>
      <c r="J346" s="312"/>
      <c r="K346" s="312"/>
      <c r="L346" s="312"/>
      <c r="M346" s="312"/>
      <c r="N346" s="312"/>
      <c r="O346" s="312"/>
      <c r="P346" s="312"/>
      <c r="Q346" s="312"/>
      <c r="R346" s="312"/>
      <c r="S346" s="312"/>
      <c r="T346" s="312"/>
      <c r="U346" s="312"/>
      <c r="V346" s="312"/>
      <c r="W346" s="312"/>
      <c r="X346" s="312"/>
      <c r="Y346" s="312"/>
      <c r="Z346" s="312"/>
      <c r="AA346" s="312"/>
      <c r="AB346" s="312"/>
      <c r="AC346" s="312"/>
      <c r="AD346" s="312"/>
      <c r="AE346" s="312"/>
      <c r="AF346" s="312"/>
      <c r="AG346" s="125">
        <f t="shared" si="102"/>
        <v>0</v>
      </c>
    </row>
    <row r="347" hidden="1" outlineLevel="1">
      <c r="A347" s="222" t="s">
        <v>734</v>
      </c>
      <c r="B347" s="312"/>
      <c r="C347" s="312"/>
      <c r="D347" s="312"/>
      <c r="E347" s="312"/>
      <c r="F347" s="312"/>
      <c r="G347" s="312"/>
      <c r="H347" s="312"/>
      <c r="I347" s="312"/>
      <c r="J347" s="312"/>
      <c r="K347" s="312"/>
      <c r="L347" s="312"/>
      <c r="M347" s="312"/>
      <c r="N347" s="312"/>
      <c r="O347" s="312"/>
      <c r="P347" s="312"/>
      <c r="Q347" s="312"/>
      <c r="R347" s="312"/>
      <c r="S347" s="312"/>
      <c r="T347" s="312"/>
      <c r="U347" s="312"/>
      <c r="V347" s="312"/>
      <c r="W347" s="312"/>
      <c r="X347" s="312"/>
      <c r="Y347" s="312"/>
      <c r="Z347" s="312"/>
      <c r="AA347" s="312"/>
      <c r="AB347" s="312"/>
      <c r="AC347" s="312"/>
      <c r="AD347" s="312"/>
      <c r="AE347" s="312"/>
      <c r="AF347" s="312"/>
      <c r="AG347" s="125">
        <f t="shared" si="102"/>
        <v>0</v>
      </c>
    </row>
    <row r="348">
      <c r="A348" s="222" t="s">
        <v>323</v>
      </c>
      <c r="B348" s="234"/>
      <c r="C348" s="234"/>
      <c r="D348" s="234"/>
      <c r="E348" s="234"/>
      <c r="F348" s="234"/>
      <c r="G348" s="234"/>
      <c r="H348" s="234"/>
      <c r="I348" s="234"/>
      <c r="J348" s="234"/>
      <c r="K348" s="234"/>
      <c r="L348" s="234"/>
      <c r="M348" s="234"/>
      <c r="N348" s="234"/>
      <c r="O348" s="234"/>
      <c r="P348" s="234"/>
      <c r="Q348" s="234"/>
      <c r="R348" s="234"/>
      <c r="S348" s="234"/>
      <c r="T348" s="234"/>
      <c r="U348" s="234"/>
      <c r="V348" s="234"/>
      <c r="W348" s="234"/>
      <c r="X348" s="234"/>
      <c r="Y348" s="234"/>
      <c r="Z348" s="234"/>
      <c r="AA348" s="234"/>
      <c r="AB348" s="234"/>
      <c r="AC348" s="234"/>
      <c r="AD348" s="234"/>
      <c r="AE348" s="234"/>
      <c r="AF348" s="234"/>
      <c r="AG348" s="177"/>
    </row>
    <row r="349" outlineLevel="1">
      <c r="A349" s="222" t="s">
        <v>1103</v>
      </c>
      <c r="B349" s="204">
        <v>0.0</v>
      </c>
      <c r="C349" s="204">
        <v>0.0</v>
      </c>
      <c r="D349" s="204">
        <v>0.0</v>
      </c>
      <c r="E349" s="204">
        <v>0.0</v>
      </c>
      <c r="F349" s="204">
        <v>0.0</v>
      </c>
      <c r="G349" s="204">
        <v>0.0</v>
      </c>
      <c r="H349" s="204">
        <v>0.0</v>
      </c>
      <c r="I349" s="204">
        <v>0.0</v>
      </c>
      <c r="J349" s="204">
        <v>0.0</v>
      </c>
      <c r="K349" s="204">
        <v>0.0</v>
      </c>
      <c r="L349" s="204">
        <v>0.0</v>
      </c>
      <c r="M349" s="204">
        <v>0.0</v>
      </c>
      <c r="N349" s="204">
        <v>0.0</v>
      </c>
      <c r="O349" s="204">
        <v>0.0</v>
      </c>
      <c r="P349" s="204">
        <v>0.0</v>
      </c>
      <c r="Q349" s="204">
        <v>1.0</v>
      </c>
      <c r="R349" s="204">
        <v>0.0</v>
      </c>
      <c r="S349" s="204">
        <v>0.0</v>
      </c>
      <c r="T349" s="204">
        <v>0.0</v>
      </c>
      <c r="U349" s="204">
        <v>0.0</v>
      </c>
      <c r="V349" s="204">
        <v>0.0</v>
      </c>
      <c r="W349" s="204">
        <v>0.0</v>
      </c>
      <c r="X349" s="204">
        <v>0.0</v>
      </c>
      <c r="Y349" s="204">
        <v>0.0</v>
      </c>
      <c r="Z349" s="204">
        <v>0.0</v>
      </c>
      <c r="AA349" s="204">
        <v>0.0</v>
      </c>
      <c r="AB349" s="204">
        <v>0.0</v>
      </c>
      <c r="AC349" s="204">
        <v>1.0</v>
      </c>
      <c r="AD349" s="204">
        <v>1.0</v>
      </c>
      <c r="AE349" s="204">
        <v>0.0</v>
      </c>
      <c r="AF349" s="204">
        <v>0.0</v>
      </c>
      <c r="AG349" s="125">
        <f t="shared" ref="AG349:AG360" si="103">SUM(B349:AF349)</f>
        <v>3</v>
      </c>
    </row>
    <row r="350" outlineLevel="1">
      <c r="A350" s="222" t="s">
        <v>1104</v>
      </c>
      <c r="B350" s="204">
        <v>0.0</v>
      </c>
      <c r="C350" s="204">
        <v>0.0</v>
      </c>
      <c r="D350" s="204">
        <v>0.0</v>
      </c>
      <c r="E350" s="204">
        <v>0.0</v>
      </c>
      <c r="F350" s="204">
        <v>0.0</v>
      </c>
      <c r="G350" s="204">
        <v>0.0</v>
      </c>
      <c r="H350" s="204">
        <v>0.0</v>
      </c>
      <c r="I350" s="204">
        <v>0.0</v>
      </c>
      <c r="J350" s="204">
        <v>0.0</v>
      </c>
      <c r="K350" s="204">
        <v>0.0</v>
      </c>
      <c r="L350" s="204">
        <v>0.0</v>
      </c>
      <c r="M350" s="204">
        <v>0.0</v>
      </c>
      <c r="N350" s="204">
        <v>0.0</v>
      </c>
      <c r="O350" s="204">
        <v>0.0</v>
      </c>
      <c r="P350" s="204">
        <v>0.0</v>
      </c>
      <c r="Q350" s="204">
        <v>0.0</v>
      </c>
      <c r="R350" s="204">
        <v>0.0</v>
      </c>
      <c r="S350" s="204">
        <v>0.0</v>
      </c>
      <c r="T350" s="204">
        <v>0.0</v>
      </c>
      <c r="U350" s="204">
        <v>0.0</v>
      </c>
      <c r="V350" s="204">
        <v>0.0</v>
      </c>
      <c r="W350" s="204">
        <v>0.0</v>
      </c>
      <c r="X350" s="204">
        <v>0.0</v>
      </c>
      <c r="Y350" s="204">
        <v>0.0</v>
      </c>
      <c r="Z350" s="204">
        <v>0.0</v>
      </c>
      <c r="AA350" s="204">
        <v>0.0</v>
      </c>
      <c r="AB350" s="204">
        <v>0.0</v>
      </c>
      <c r="AC350" s="204">
        <v>0.0</v>
      </c>
      <c r="AD350" s="204">
        <v>0.0</v>
      </c>
      <c r="AE350" s="204">
        <v>0.0</v>
      </c>
      <c r="AF350" s="204">
        <v>0.0</v>
      </c>
      <c r="AG350" s="125">
        <f t="shared" si="103"/>
        <v>0</v>
      </c>
    </row>
    <row r="351" outlineLevel="1">
      <c r="A351" s="222" t="s">
        <v>1105</v>
      </c>
      <c r="B351" s="204">
        <v>0.0</v>
      </c>
      <c r="C351" s="204">
        <v>0.0</v>
      </c>
      <c r="D351" s="204">
        <v>0.0</v>
      </c>
      <c r="E351" s="204">
        <v>0.0</v>
      </c>
      <c r="F351" s="204">
        <v>0.0</v>
      </c>
      <c r="G351" s="204">
        <v>0.0</v>
      </c>
      <c r="H351" s="204">
        <v>0.0</v>
      </c>
      <c r="I351" s="204">
        <v>0.0</v>
      </c>
      <c r="J351" s="204">
        <v>0.0</v>
      </c>
      <c r="K351" s="204">
        <v>0.0</v>
      </c>
      <c r="L351" s="204">
        <v>0.0</v>
      </c>
      <c r="M351" s="204">
        <v>0.0</v>
      </c>
      <c r="N351" s="204">
        <v>0.0</v>
      </c>
      <c r="O351" s="204">
        <v>0.0</v>
      </c>
      <c r="P351" s="204">
        <v>0.0</v>
      </c>
      <c r="Q351" s="204">
        <v>0.0</v>
      </c>
      <c r="R351" s="204">
        <v>0.0</v>
      </c>
      <c r="S351" s="204">
        <v>0.0</v>
      </c>
      <c r="T351" s="204">
        <v>0.0</v>
      </c>
      <c r="U351" s="204">
        <v>0.0</v>
      </c>
      <c r="V351" s="204">
        <v>0.0</v>
      </c>
      <c r="W351" s="204">
        <v>0.0</v>
      </c>
      <c r="X351" s="204">
        <v>0.0</v>
      </c>
      <c r="Y351" s="204">
        <v>0.0</v>
      </c>
      <c r="Z351" s="204">
        <v>0.0</v>
      </c>
      <c r="AA351" s="204">
        <v>0.0</v>
      </c>
      <c r="AB351" s="204">
        <v>0.0</v>
      </c>
      <c r="AC351" s="204">
        <v>0.0</v>
      </c>
      <c r="AD351" s="204">
        <v>0.0</v>
      </c>
      <c r="AE351" s="204">
        <v>0.0</v>
      </c>
      <c r="AF351" s="204">
        <v>0.0</v>
      </c>
      <c r="AG351" s="125">
        <f t="shared" si="103"/>
        <v>0</v>
      </c>
    </row>
    <row r="352" outlineLevel="1">
      <c r="A352" s="222" t="s">
        <v>1106</v>
      </c>
      <c r="B352" s="204">
        <v>0.0</v>
      </c>
      <c r="C352" s="204">
        <v>0.0</v>
      </c>
      <c r="D352" s="204">
        <v>0.0</v>
      </c>
      <c r="E352" s="204">
        <v>0.0</v>
      </c>
      <c r="F352" s="204">
        <v>0.0</v>
      </c>
      <c r="G352" s="204">
        <v>0.0</v>
      </c>
      <c r="H352" s="204">
        <v>0.0</v>
      </c>
      <c r="I352" s="204">
        <v>0.0</v>
      </c>
      <c r="J352" s="204">
        <v>0.0</v>
      </c>
      <c r="K352" s="204">
        <v>0.0</v>
      </c>
      <c r="L352" s="204">
        <v>0.0</v>
      </c>
      <c r="M352" s="204">
        <v>0.0</v>
      </c>
      <c r="N352" s="204">
        <v>0.0</v>
      </c>
      <c r="O352" s="204">
        <v>0.0</v>
      </c>
      <c r="P352" s="204">
        <v>0.0</v>
      </c>
      <c r="Q352" s="204">
        <v>0.0</v>
      </c>
      <c r="R352" s="204">
        <v>0.0</v>
      </c>
      <c r="S352" s="204">
        <v>0.0</v>
      </c>
      <c r="T352" s="204">
        <v>0.0</v>
      </c>
      <c r="U352" s="204">
        <v>0.0</v>
      </c>
      <c r="V352" s="204">
        <v>0.0</v>
      </c>
      <c r="W352" s="204">
        <v>0.0</v>
      </c>
      <c r="X352" s="204">
        <v>0.0</v>
      </c>
      <c r="Y352" s="204">
        <v>0.0</v>
      </c>
      <c r="Z352" s="204">
        <v>0.0</v>
      </c>
      <c r="AA352" s="204">
        <v>0.0</v>
      </c>
      <c r="AB352" s="204">
        <v>0.0</v>
      </c>
      <c r="AC352" s="204">
        <v>0.0</v>
      </c>
      <c r="AD352" s="204">
        <v>0.0</v>
      </c>
      <c r="AE352" s="204">
        <v>0.0</v>
      </c>
      <c r="AF352" s="204">
        <v>0.0</v>
      </c>
      <c r="AG352" s="125">
        <f t="shared" si="103"/>
        <v>0</v>
      </c>
    </row>
    <row r="353" outlineLevel="1">
      <c r="A353" s="222" t="s">
        <v>1107</v>
      </c>
      <c r="B353" s="204">
        <v>0.0</v>
      </c>
      <c r="C353" s="204">
        <v>0.0</v>
      </c>
      <c r="D353" s="204">
        <v>0.0</v>
      </c>
      <c r="E353" s="204">
        <v>0.0</v>
      </c>
      <c r="F353" s="204">
        <v>0.0</v>
      </c>
      <c r="G353" s="204">
        <v>0.0</v>
      </c>
      <c r="H353" s="204">
        <v>0.0</v>
      </c>
      <c r="I353" s="204">
        <v>0.0</v>
      </c>
      <c r="J353" s="204">
        <v>0.0</v>
      </c>
      <c r="K353" s="204">
        <v>0.0</v>
      </c>
      <c r="L353" s="204">
        <v>0.0</v>
      </c>
      <c r="M353" s="204">
        <v>0.0</v>
      </c>
      <c r="N353" s="204">
        <v>0.0</v>
      </c>
      <c r="O353" s="204">
        <v>0.0</v>
      </c>
      <c r="P353" s="204">
        <v>0.0</v>
      </c>
      <c r="Q353" s="204">
        <v>0.0</v>
      </c>
      <c r="R353" s="204">
        <v>0.0</v>
      </c>
      <c r="S353" s="204">
        <v>0.0</v>
      </c>
      <c r="T353" s="204">
        <v>0.0</v>
      </c>
      <c r="U353" s="204">
        <v>0.0</v>
      </c>
      <c r="V353" s="204">
        <v>0.0</v>
      </c>
      <c r="W353" s="204">
        <v>0.0</v>
      </c>
      <c r="X353" s="204">
        <v>0.0</v>
      </c>
      <c r="Y353" s="204">
        <v>0.0</v>
      </c>
      <c r="Z353" s="204">
        <v>0.0</v>
      </c>
      <c r="AA353" s="204">
        <v>0.0</v>
      </c>
      <c r="AB353" s="204">
        <v>0.0</v>
      </c>
      <c r="AC353" s="204">
        <v>0.0</v>
      </c>
      <c r="AD353" s="204">
        <v>0.0</v>
      </c>
      <c r="AE353" s="204">
        <v>0.0</v>
      </c>
      <c r="AF353" s="204">
        <v>0.0</v>
      </c>
      <c r="AG353" s="125">
        <f t="shared" si="103"/>
        <v>0</v>
      </c>
    </row>
    <row r="354" outlineLevel="1">
      <c r="A354" s="222" t="s">
        <v>1108</v>
      </c>
      <c r="B354" s="204">
        <v>0.0</v>
      </c>
      <c r="C354" s="204">
        <v>0.0</v>
      </c>
      <c r="D354" s="204">
        <v>0.0</v>
      </c>
      <c r="E354" s="204">
        <v>0.0</v>
      </c>
      <c r="F354" s="204">
        <v>0.0</v>
      </c>
      <c r="G354" s="204">
        <v>0.0</v>
      </c>
      <c r="H354" s="204">
        <v>0.0</v>
      </c>
      <c r="I354" s="204">
        <v>0.0</v>
      </c>
      <c r="J354" s="204">
        <v>0.0</v>
      </c>
      <c r="K354" s="204">
        <v>0.0</v>
      </c>
      <c r="L354" s="204">
        <v>0.0</v>
      </c>
      <c r="M354" s="204">
        <v>0.0</v>
      </c>
      <c r="N354" s="204">
        <v>0.0</v>
      </c>
      <c r="O354" s="204">
        <v>0.0</v>
      </c>
      <c r="P354" s="204">
        <v>0.0</v>
      </c>
      <c r="Q354" s="204">
        <v>0.0</v>
      </c>
      <c r="R354" s="204">
        <v>0.0</v>
      </c>
      <c r="S354" s="204">
        <v>0.0</v>
      </c>
      <c r="T354" s="204">
        <v>0.0</v>
      </c>
      <c r="U354" s="204">
        <v>0.0</v>
      </c>
      <c r="V354" s="204">
        <v>0.0</v>
      </c>
      <c r="W354" s="204">
        <v>0.0</v>
      </c>
      <c r="X354" s="204">
        <v>0.0</v>
      </c>
      <c r="Y354" s="204">
        <v>0.0</v>
      </c>
      <c r="Z354" s="204">
        <v>0.0</v>
      </c>
      <c r="AA354" s="204">
        <v>0.0</v>
      </c>
      <c r="AB354" s="204">
        <v>0.0</v>
      </c>
      <c r="AC354" s="204">
        <v>0.0</v>
      </c>
      <c r="AD354" s="204">
        <v>0.0</v>
      </c>
      <c r="AE354" s="204">
        <v>0.0</v>
      </c>
      <c r="AF354" s="204">
        <v>0.0</v>
      </c>
      <c r="AG354" s="125">
        <f t="shared" si="103"/>
        <v>0</v>
      </c>
    </row>
    <row r="355" outlineLevel="1">
      <c r="A355" s="225" t="s">
        <v>1109</v>
      </c>
      <c r="B355" s="204">
        <v>0.0</v>
      </c>
      <c r="C355" s="204">
        <v>0.0</v>
      </c>
      <c r="D355" s="204">
        <v>0.0</v>
      </c>
      <c r="E355" s="204">
        <v>0.0</v>
      </c>
      <c r="F355" s="204">
        <v>0.0</v>
      </c>
      <c r="G355" s="204">
        <v>0.0</v>
      </c>
      <c r="H355" s="204">
        <v>0.0</v>
      </c>
      <c r="I355" s="204">
        <v>0.0</v>
      </c>
      <c r="J355" s="204">
        <v>0.0</v>
      </c>
      <c r="K355" s="204">
        <v>0.0</v>
      </c>
      <c r="L355" s="204">
        <v>0.0</v>
      </c>
      <c r="M355" s="204">
        <v>0.0</v>
      </c>
      <c r="N355" s="204">
        <v>1.0</v>
      </c>
      <c r="O355" s="204">
        <v>0.0</v>
      </c>
      <c r="P355" s="204">
        <v>0.0</v>
      </c>
      <c r="Q355" s="204">
        <v>4.0</v>
      </c>
      <c r="R355" s="204">
        <v>1.0</v>
      </c>
      <c r="S355" s="204">
        <v>0.0</v>
      </c>
      <c r="T355" s="204">
        <v>0.0</v>
      </c>
      <c r="U355" s="204">
        <v>0.0</v>
      </c>
      <c r="V355" s="204">
        <v>0.0</v>
      </c>
      <c r="W355" s="204">
        <v>0.0</v>
      </c>
      <c r="X355" s="204">
        <v>0.0</v>
      </c>
      <c r="Y355" s="204">
        <v>0.0</v>
      </c>
      <c r="Z355" s="204">
        <v>0.0</v>
      </c>
      <c r="AA355" s="204">
        <v>0.0</v>
      </c>
      <c r="AB355" s="204">
        <v>0.0</v>
      </c>
      <c r="AC355" s="204">
        <v>2.0</v>
      </c>
      <c r="AD355" s="204">
        <v>0.0</v>
      </c>
      <c r="AE355" s="204">
        <v>0.0</v>
      </c>
      <c r="AF355" s="204">
        <v>0.0</v>
      </c>
      <c r="AG355" s="125">
        <f t="shared" si="103"/>
        <v>8</v>
      </c>
    </row>
    <row r="356" outlineLevel="1">
      <c r="A356" s="225" t="s">
        <v>1110</v>
      </c>
      <c r="B356" s="204">
        <v>0.0</v>
      </c>
      <c r="C356" s="204">
        <v>0.0</v>
      </c>
      <c r="D356" s="204">
        <v>0.0</v>
      </c>
      <c r="E356" s="204">
        <v>0.0</v>
      </c>
      <c r="F356" s="204">
        <v>0.0</v>
      </c>
      <c r="G356" s="204">
        <v>0.0</v>
      </c>
      <c r="H356" s="204">
        <v>0.0</v>
      </c>
      <c r="I356" s="204">
        <v>0.0</v>
      </c>
      <c r="J356" s="204">
        <v>0.0</v>
      </c>
      <c r="K356" s="204">
        <v>0.0</v>
      </c>
      <c r="L356" s="204">
        <v>0.0</v>
      </c>
      <c r="M356" s="204">
        <v>0.0</v>
      </c>
      <c r="N356" s="204">
        <v>0.0</v>
      </c>
      <c r="O356" s="204">
        <v>0.0</v>
      </c>
      <c r="P356" s="204">
        <v>0.0</v>
      </c>
      <c r="Q356" s="204">
        <v>0.0</v>
      </c>
      <c r="R356" s="204">
        <v>0.0</v>
      </c>
      <c r="S356" s="204">
        <v>0.0</v>
      </c>
      <c r="T356" s="204">
        <v>0.0</v>
      </c>
      <c r="U356" s="204">
        <v>0.0</v>
      </c>
      <c r="V356" s="204">
        <v>0.0</v>
      </c>
      <c r="W356" s="204">
        <v>0.0</v>
      </c>
      <c r="X356" s="204">
        <v>0.0</v>
      </c>
      <c r="Y356" s="204">
        <v>0.0</v>
      </c>
      <c r="Z356" s="204">
        <v>0.0</v>
      </c>
      <c r="AA356" s="204">
        <v>0.0</v>
      </c>
      <c r="AB356" s="204">
        <v>0.0</v>
      </c>
      <c r="AC356" s="204">
        <v>0.0</v>
      </c>
      <c r="AD356" s="204">
        <v>0.0</v>
      </c>
      <c r="AE356" s="204">
        <v>0.0</v>
      </c>
      <c r="AF356" s="204">
        <v>0.0</v>
      </c>
      <c r="AG356" s="125">
        <f t="shared" si="103"/>
        <v>0</v>
      </c>
    </row>
    <row r="357" outlineLevel="1">
      <c r="A357" s="225" t="s">
        <v>1111</v>
      </c>
      <c r="B357" s="204">
        <v>0.0</v>
      </c>
      <c r="C357" s="204">
        <v>0.0</v>
      </c>
      <c r="D357" s="204">
        <v>0.0</v>
      </c>
      <c r="E357" s="204">
        <v>6.0</v>
      </c>
      <c r="F357" s="204">
        <v>0.0</v>
      </c>
      <c r="G357" s="204">
        <v>0.0</v>
      </c>
      <c r="H357" s="204">
        <v>0.0</v>
      </c>
      <c r="I357" s="204">
        <v>0.0</v>
      </c>
      <c r="J357" s="204">
        <v>0.0</v>
      </c>
      <c r="K357" s="204">
        <v>0.0</v>
      </c>
      <c r="L357" s="204">
        <v>0.0</v>
      </c>
      <c r="M357" s="204">
        <v>0.0</v>
      </c>
      <c r="N357" s="204">
        <v>2.0</v>
      </c>
      <c r="O357" s="204">
        <v>0.0</v>
      </c>
      <c r="P357" s="204">
        <v>0.0</v>
      </c>
      <c r="Q357" s="204">
        <v>2.0</v>
      </c>
      <c r="R357" s="204">
        <v>2.0</v>
      </c>
      <c r="S357" s="204">
        <v>0.0</v>
      </c>
      <c r="T357" s="204">
        <v>0.0</v>
      </c>
      <c r="U357" s="204">
        <v>0.0</v>
      </c>
      <c r="V357" s="204">
        <v>0.0</v>
      </c>
      <c r="W357" s="204">
        <v>0.0</v>
      </c>
      <c r="X357" s="204">
        <v>0.0</v>
      </c>
      <c r="Y357" s="204">
        <v>1.0</v>
      </c>
      <c r="Z357" s="204">
        <v>0.0</v>
      </c>
      <c r="AA357" s="204">
        <v>0.0</v>
      </c>
      <c r="AB357" s="204">
        <v>0.0</v>
      </c>
      <c r="AC357" s="204">
        <v>3.0</v>
      </c>
      <c r="AD357" s="204">
        <v>0.0</v>
      </c>
      <c r="AE357" s="204">
        <v>0.0</v>
      </c>
      <c r="AF357" s="204">
        <v>0.0</v>
      </c>
      <c r="AG357" s="125">
        <f t="shared" si="103"/>
        <v>16</v>
      </c>
    </row>
    <row r="358" outlineLevel="1">
      <c r="A358" s="225" t="s">
        <v>1112</v>
      </c>
      <c r="B358" s="204">
        <v>0.0</v>
      </c>
      <c r="C358" s="204">
        <v>0.0</v>
      </c>
      <c r="D358" s="204">
        <v>0.0</v>
      </c>
      <c r="E358" s="204">
        <v>0.0</v>
      </c>
      <c r="F358" s="204">
        <v>0.0</v>
      </c>
      <c r="G358" s="204">
        <v>0.0</v>
      </c>
      <c r="H358" s="204">
        <v>0.0</v>
      </c>
      <c r="I358" s="204">
        <v>0.0</v>
      </c>
      <c r="J358" s="204">
        <v>0.0</v>
      </c>
      <c r="K358" s="204">
        <v>0.0</v>
      </c>
      <c r="L358" s="204">
        <v>0.0</v>
      </c>
      <c r="M358" s="204">
        <v>0.0</v>
      </c>
      <c r="N358" s="204">
        <v>0.0</v>
      </c>
      <c r="O358" s="204">
        <v>0.0</v>
      </c>
      <c r="P358" s="204">
        <v>0.0</v>
      </c>
      <c r="Q358" s="204">
        <v>0.0</v>
      </c>
      <c r="R358" s="204">
        <v>0.0</v>
      </c>
      <c r="S358" s="204">
        <v>0.0</v>
      </c>
      <c r="T358" s="204">
        <v>0.0</v>
      </c>
      <c r="U358" s="204">
        <v>0.0</v>
      </c>
      <c r="V358" s="204">
        <v>0.0</v>
      </c>
      <c r="W358" s="204">
        <v>0.0</v>
      </c>
      <c r="X358" s="204">
        <v>0.0</v>
      </c>
      <c r="Y358" s="204">
        <v>0.0</v>
      </c>
      <c r="Z358" s="204">
        <v>0.0</v>
      </c>
      <c r="AA358" s="204">
        <v>0.0</v>
      </c>
      <c r="AB358" s="204">
        <v>0.0</v>
      </c>
      <c r="AC358" s="204">
        <v>0.0</v>
      </c>
      <c r="AD358" s="204">
        <v>0.0</v>
      </c>
      <c r="AE358" s="204">
        <v>0.0</v>
      </c>
      <c r="AF358" s="204">
        <v>0.0</v>
      </c>
      <c r="AG358" s="125">
        <f t="shared" si="103"/>
        <v>0</v>
      </c>
    </row>
    <row r="359">
      <c r="A359" s="226" t="s">
        <v>334</v>
      </c>
      <c r="B359" s="227">
        <f t="shared" ref="B359:AF359" si="104">SUM(B338,B339,B349,B350,B344,B355,B345,B356)</f>
        <v>0</v>
      </c>
      <c r="C359" s="227">
        <f t="shared" si="104"/>
        <v>0</v>
      </c>
      <c r="D359" s="227">
        <f t="shared" si="104"/>
        <v>0</v>
      </c>
      <c r="E359" s="227">
        <f t="shared" si="104"/>
        <v>0</v>
      </c>
      <c r="F359" s="227">
        <f t="shared" si="104"/>
        <v>0</v>
      </c>
      <c r="G359" s="227">
        <f t="shared" si="104"/>
        <v>0</v>
      </c>
      <c r="H359" s="227">
        <f t="shared" si="104"/>
        <v>0</v>
      </c>
      <c r="I359" s="227">
        <f t="shared" si="104"/>
        <v>0</v>
      </c>
      <c r="J359" s="227">
        <f t="shared" si="104"/>
        <v>0</v>
      </c>
      <c r="K359" s="227">
        <f t="shared" si="104"/>
        <v>0</v>
      </c>
      <c r="L359" s="227">
        <f t="shared" si="104"/>
        <v>0</v>
      </c>
      <c r="M359" s="227">
        <f t="shared" si="104"/>
        <v>0</v>
      </c>
      <c r="N359" s="227">
        <f t="shared" si="104"/>
        <v>1</v>
      </c>
      <c r="O359" s="227">
        <f t="shared" si="104"/>
        <v>0</v>
      </c>
      <c r="P359" s="227">
        <f t="shared" si="104"/>
        <v>0</v>
      </c>
      <c r="Q359" s="227">
        <f t="shared" si="104"/>
        <v>5</v>
      </c>
      <c r="R359" s="227">
        <f t="shared" si="104"/>
        <v>1</v>
      </c>
      <c r="S359" s="227">
        <f t="shared" si="104"/>
        <v>0</v>
      </c>
      <c r="T359" s="227">
        <f t="shared" si="104"/>
        <v>0</v>
      </c>
      <c r="U359" s="227">
        <f t="shared" si="104"/>
        <v>0</v>
      </c>
      <c r="V359" s="227">
        <f t="shared" si="104"/>
        <v>0</v>
      </c>
      <c r="W359" s="227">
        <f t="shared" si="104"/>
        <v>0</v>
      </c>
      <c r="X359" s="227">
        <f t="shared" si="104"/>
        <v>0</v>
      </c>
      <c r="Y359" s="227">
        <f t="shared" si="104"/>
        <v>0</v>
      </c>
      <c r="Z359" s="227">
        <f t="shared" si="104"/>
        <v>0</v>
      </c>
      <c r="AA359" s="227">
        <f t="shared" si="104"/>
        <v>0</v>
      </c>
      <c r="AB359" s="227">
        <f t="shared" si="104"/>
        <v>0</v>
      </c>
      <c r="AC359" s="227">
        <f t="shared" si="104"/>
        <v>3</v>
      </c>
      <c r="AD359" s="227">
        <f t="shared" si="104"/>
        <v>1</v>
      </c>
      <c r="AE359" s="227">
        <f t="shared" si="104"/>
        <v>0</v>
      </c>
      <c r="AF359" s="227">
        <f t="shared" si="104"/>
        <v>0</v>
      </c>
      <c r="AG359" s="125">
        <f t="shared" si="103"/>
        <v>11</v>
      </c>
    </row>
    <row r="360">
      <c r="A360" s="226" t="s">
        <v>335</v>
      </c>
      <c r="B360" s="227">
        <f t="shared" ref="B360:AF360" si="105">SUM(B340,B341,B351,B352,B346,B357,B347,B358)</f>
        <v>0</v>
      </c>
      <c r="C360" s="227">
        <f t="shared" si="105"/>
        <v>0</v>
      </c>
      <c r="D360" s="227">
        <f t="shared" si="105"/>
        <v>0</v>
      </c>
      <c r="E360" s="227">
        <f t="shared" si="105"/>
        <v>6</v>
      </c>
      <c r="F360" s="227">
        <f t="shared" si="105"/>
        <v>0</v>
      </c>
      <c r="G360" s="227">
        <f t="shared" si="105"/>
        <v>0</v>
      </c>
      <c r="H360" s="227">
        <f t="shared" si="105"/>
        <v>0</v>
      </c>
      <c r="I360" s="227">
        <f t="shared" si="105"/>
        <v>0</v>
      </c>
      <c r="J360" s="227">
        <f t="shared" si="105"/>
        <v>0</v>
      </c>
      <c r="K360" s="227">
        <f t="shared" si="105"/>
        <v>0</v>
      </c>
      <c r="L360" s="227">
        <f t="shared" si="105"/>
        <v>0</v>
      </c>
      <c r="M360" s="227">
        <f t="shared" si="105"/>
        <v>0</v>
      </c>
      <c r="N360" s="227">
        <f t="shared" si="105"/>
        <v>2</v>
      </c>
      <c r="O360" s="227">
        <f t="shared" si="105"/>
        <v>0</v>
      </c>
      <c r="P360" s="227">
        <f t="shared" si="105"/>
        <v>0</v>
      </c>
      <c r="Q360" s="227">
        <f t="shared" si="105"/>
        <v>2</v>
      </c>
      <c r="R360" s="227">
        <f t="shared" si="105"/>
        <v>2</v>
      </c>
      <c r="S360" s="227">
        <f t="shared" si="105"/>
        <v>0</v>
      </c>
      <c r="T360" s="227">
        <f t="shared" si="105"/>
        <v>0</v>
      </c>
      <c r="U360" s="227">
        <f t="shared" si="105"/>
        <v>0</v>
      </c>
      <c r="V360" s="227">
        <f t="shared" si="105"/>
        <v>0</v>
      </c>
      <c r="W360" s="227">
        <f t="shared" si="105"/>
        <v>0</v>
      </c>
      <c r="X360" s="227">
        <f t="shared" si="105"/>
        <v>0</v>
      </c>
      <c r="Y360" s="227">
        <f t="shared" si="105"/>
        <v>1</v>
      </c>
      <c r="Z360" s="227">
        <f t="shared" si="105"/>
        <v>0</v>
      </c>
      <c r="AA360" s="227">
        <f t="shared" si="105"/>
        <v>0</v>
      </c>
      <c r="AB360" s="227">
        <f t="shared" si="105"/>
        <v>0</v>
      </c>
      <c r="AC360" s="227">
        <f t="shared" si="105"/>
        <v>3</v>
      </c>
      <c r="AD360" s="227">
        <f t="shared" si="105"/>
        <v>0</v>
      </c>
      <c r="AE360" s="227">
        <f t="shared" si="105"/>
        <v>0</v>
      </c>
      <c r="AF360" s="227">
        <f t="shared" si="105"/>
        <v>0</v>
      </c>
      <c r="AG360" s="125">
        <f t="shared" si="103"/>
        <v>16</v>
      </c>
    </row>
    <row r="361">
      <c r="A361" s="127"/>
      <c r="B361" s="195"/>
      <c r="C361" s="195"/>
      <c r="D361" s="195"/>
      <c r="E361" s="195"/>
      <c r="F361" s="195"/>
      <c r="G361" s="195"/>
      <c r="H361" s="195"/>
      <c r="I361" s="195"/>
      <c r="J361" s="195"/>
      <c r="K361" s="195"/>
      <c r="L361" s="195"/>
      <c r="M361" s="195"/>
      <c r="N361" s="195"/>
      <c r="O361" s="195"/>
      <c r="P361" s="195"/>
      <c r="Q361" s="195"/>
      <c r="R361" s="195"/>
      <c r="S361" s="195"/>
      <c r="T361" s="195"/>
      <c r="U361" s="195"/>
      <c r="V361" s="195"/>
      <c r="W361" s="195"/>
      <c r="X361" s="195"/>
      <c r="Y361" s="195"/>
      <c r="Z361" s="195"/>
      <c r="AA361" s="195"/>
      <c r="AB361" s="195"/>
      <c r="AC361" s="195"/>
      <c r="AD361" s="195"/>
      <c r="AE361" s="195"/>
      <c r="AF361" s="195"/>
      <c r="AG361" s="216"/>
    </row>
    <row r="362" collapsed="1">
      <c r="A362" s="222" t="s">
        <v>336</v>
      </c>
      <c r="B362" s="234"/>
      <c r="C362" s="234"/>
      <c r="D362" s="234"/>
      <c r="E362" s="234"/>
      <c r="F362" s="234"/>
      <c r="G362" s="234"/>
      <c r="H362" s="234"/>
      <c r="I362" s="234"/>
      <c r="J362" s="234"/>
      <c r="K362" s="234"/>
      <c r="L362" s="234"/>
      <c r="M362" s="234"/>
      <c r="N362" s="234"/>
      <c r="O362" s="234"/>
      <c r="P362" s="234"/>
      <c r="Q362" s="234"/>
      <c r="R362" s="234"/>
      <c r="S362" s="234"/>
      <c r="T362" s="234"/>
      <c r="U362" s="234"/>
      <c r="V362" s="234"/>
      <c r="W362" s="234"/>
      <c r="X362" s="234"/>
      <c r="Y362" s="234"/>
      <c r="Z362" s="234"/>
      <c r="AA362" s="234"/>
      <c r="AB362" s="234"/>
      <c r="AC362" s="234"/>
      <c r="AD362" s="234"/>
      <c r="AE362" s="234"/>
      <c r="AF362" s="234"/>
      <c r="AG362" s="177"/>
    </row>
    <row r="363" hidden="1" outlineLevel="1">
      <c r="A363" s="222" t="s">
        <v>337</v>
      </c>
      <c r="B363" s="312"/>
      <c r="C363" s="312"/>
      <c r="D363" s="312"/>
      <c r="E363" s="312"/>
      <c r="F363" s="312"/>
      <c r="G363" s="312"/>
      <c r="H363" s="312"/>
      <c r="I363" s="312"/>
      <c r="J363" s="312"/>
      <c r="K363" s="312"/>
      <c r="L363" s="312"/>
      <c r="M363" s="312"/>
      <c r="N363" s="312"/>
      <c r="O363" s="312"/>
      <c r="P363" s="312"/>
      <c r="Q363" s="312"/>
      <c r="R363" s="312"/>
      <c r="S363" s="312"/>
      <c r="T363" s="312"/>
      <c r="U363" s="312"/>
      <c r="V363" s="312"/>
      <c r="W363" s="312"/>
      <c r="X363" s="312"/>
      <c r="Y363" s="312"/>
      <c r="Z363" s="312"/>
      <c r="AA363" s="312"/>
      <c r="AB363" s="312"/>
      <c r="AC363" s="312"/>
      <c r="AD363" s="312"/>
      <c r="AE363" s="312"/>
      <c r="AF363" s="312"/>
      <c r="AG363" s="125">
        <f t="shared" ref="AG363:AG372" si="106">SUM(B363:AF363)</f>
        <v>0</v>
      </c>
    </row>
    <row r="364" hidden="1" outlineLevel="1">
      <c r="A364" s="222" t="s">
        <v>338</v>
      </c>
      <c r="B364" s="312"/>
      <c r="C364" s="312"/>
      <c r="D364" s="312"/>
      <c r="E364" s="312"/>
      <c r="F364" s="312"/>
      <c r="G364" s="312"/>
      <c r="H364" s="312"/>
      <c r="I364" s="312"/>
      <c r="J364" s="312"/>
      <c r="K364" s="312"/>
      <c r="L364" s="312"/>
      <c r="M364" s="312"/>
      <c r="N364" s="312"/>
      <c r="O364" s="312"/>
      <c r="P364" s="312"/>
      <c r="Q364" s="312"/>
      <c r="R364" s="312"/>
      <c r="S364" s="312"/>
      <c r="T364" s="312"/>
      <c r="U364" s="312"/>
      <c r="V364" s="312"/>
      <c r="W364" s="312"/>
      <c r="X364" s="312"/>
      <c r="Y364" s="312"/>
      <c r="Z364" s="312"/>
      <c r="AA364" s="312"/>
      <c r="AB364" s="312"/>
      <c r="AC364" s="312"/>
      <c r="AD364" s="312"/>
      <c r="AE364" s="312"/>
      <c r="AF364" s="312"/>
      <c r="AG364" s="125">
        <f t="shared" si="106"/>
        <v>0</v>
      </c>
    </row>
    <row r="365" hidden="1" outlineLevel="1">
      <c r="A365" s="222" t="s">
        <v>1113</v>
      </c>
      <c r="B365" s="312"/>
      <c r="C365" s="312"/>
      <c r="D365" s="312"/>
      <c r="E365" s="312"/>
      <c r="F365" s="312"/>
      <c r="G365" s="312"/>
      <c r="H365" s="312"/>
      <c r="I365" s="312"/>
      <c r="J365" s="312"/>
      <c r="K365" s="312"/>
      <c r="L365" s="312"/>
      <c r="M365" s="312"/>
      <c r="N365" s="312"/>
      <c r="O365" s="312"/>
      <c r="P365" s="312"/>
      <c r="Q365" s="312"/>
      <c r="R365" s="312"/>
      <c r="S365" s="312"/>
      <c r="T365" s="312"/>
      <c r="U365" s="312"/>
      <c r="V365" s="312"/>
      <c r="W365" s="312"/>
      <c r="X365" s="312"/>
      <c r="Y365" s="312"/>
      <c r="Z365" s="312"/>
      <c r="AA365" s="312"/>
      <c r="AB365" s="312"/>
      <c r="AC365" s="312"/>
      <c r="AD365" s="312"/>
      <c r="AE365" s="312"/>
      <c r="AF365" s="312"/>
      <c r="AG365" s="125">
        <f t="shared" si="106"/>
        <v>0</v>
      </c>
    </row>
    <row r="366" hidden="1" outlineLevel="1">
      <c r="A366" s="222" t="s">
        <v>1114</v>
      </c>
      <c r="B366" s="312"/>
      <c r="C366" s="312"/>
      <c r="D366" s="312"/>
      <c r="E366" s="312"/>
      <c r="F366" s="312"/>
      <c r="G366" s="312"/>
      <c r="H366" s="312"/>
      <c r="I366" s="312"/>
      <c r="J366" s="312"/>
      <c r="K366" s="312"/>
      <c r="L366" s="312"/>
      <c r="M366" s="312"/>
      <c r="N366" s="312"/>
      <c r="O366" s="312"/>
      <c r="P366" s="312"/>
      <c r="Q366" s="312"/>
      <c r="R366" s="312"/>
      <c r="S366" s="312"/>
      <c r="T366" s="312"/>
      <c r="U366" s="312"/>
      <c r="V366" s="312"/>
      <c r="W366" s="312"/>
      <c r="X366" s="312"/>
      <c r="Y366" s="312"/>
      <c r="Z366" s="312"/>
      <c r="AA366" s="312"/>
      <c r="AB366" s="312"/>
      <c r="AC366" s="312"/>
      <c r="AD366" s="312"/>
      <c r="AE366" s="312"/>
      <c r="AF366" s="312"/>
      <c r="AG366" s="125">
        <f t="shared" si="106"/>
        <v>0</v>
      </c>
    </row>
    <row r="367" hidden="1" outlineLevel="1">
      <c r="A367" s="222" t="s">
        <v>1115</v>
      </c>
      <c r="B367" s="312"/>
      <c r="C367" s="312"/>
      <c r="D367" s="312"/>
      <c r="E367" s="312"/>
      <c r="F367" s="312"/>
      <c r="G367" s="312"/>
      <c r="H367" s="312"/>
      <c r="I367" s="312"/>
      <c r="J367" s="312"/>
      <c r="K367" s="312"/>
      <c r="L367" s="312"/>
      <c r="M367" s="312"/>
      <c r="N367" s="312"/>
      <c r="O367" s="312"/>
      <c r="P367" s="312"/>
      <c r="Q367" s="312"/>
      <c r="R367" s="312"/>
      <c r="S367" s="312"/>
      <c r="T367" s="312"/>
      <c r="U367" s="312"/>
      <c r="V367" s="312"/>
      <c r="W367" s="312"/>
      <c r="X367" s="312"/>
      <c r="Y367" s="312"/>
      <c r="Z367" s="312"/>
      <c r="AA367" s="312"/>
      <c r="AB367" s="312"/>
      <c r="AC367" s="312"/>
      <c r="AD367" s="312"/>
      <c r="AE367" s="312"/>
      <c r="AF367" s="312"/>
      <c r="AG367" s="125">
        <f t="shared" si="106"/>
        <v>0</v>
      </c>
    </row>
    <row r="368" hidden="1" outlineLevel="1">
      <c r="A368" s="222" t="s">
        <v>1116</v>
      </c>
      <c r="B368" s="312"/>
      <c r="C368" s="312"/>
      <c r="D368" s="312"/>
      <c r="E368" s="312"/>
      <c r="F368" s="312"/>
      <c r="G368" s="312"/>
      <c r="H368" s="312"/>
      <c r="I368" s="312"/>
      <c r="J368" s="312"/>
      <c r="K368" s="312"/>
      <c r="L368" s="312"/>
      <c r="M368" s="312"/>
      <c r="N368" s="312"/>
      <c r="O368" s="312"/>
      <c r="P368" s="312"/>
      <c r="Q368" s="312"/>
      <c r="R368" s="312"/>
      <c r="S368" s="312"/>
      <c r="T368" s="312"/>
      <c r="U368" s="312"/>
      <c r="V368" s="312"/>
      <c r="W368" s="312"/>
      <c r="X368" s="312"/>
      <c r="Y368" s="312"/>
      <c r="Z368" s="312"/>
      <c r="AA368" s="312"/>
      <c r="AB368" s="312"/>
      <c r="AC368" s="312"/>
      <c r="AD368" s="312"/>
      <c r="AE368" s="312"/>
      <c r="AF368" s="312"/>
      <c r="AG368" s="125">
        <f t="shared" si="106"/>
        <v>0</v>
      </c>
    </row>
    <row r="369" hidden="1" outlineLevel="1">
      <c r="A369" s="222" t="s">
        <v>1117</v>
      </c>
      <c r="B369" s="312"/>
      <c r="C369" s="312"/>
      <c r="D369" s="312"/>
      <c r="E369" s="312"/>
      <c r="F369" s="312"/>
      <c r="G369" s="312"/>
      <c r="H369" s="312"/>
      <c r="I369" s="312"/>
      <c r="J369" s="312"/>
      <c r="K369" s="312"/>
      <c r="L369" s="312"/>
      <c r="M369" s="312"/>
      <c r="N369" s="312"/>
      <c r="O369" s="312"/>
      <c r="P369" s="312"/>
      <c r="Q369" s="312"/>
      <c r="R369" s="312"/>
      <c r="S369" s="312"/>
      <c r="T369" s="312"/>
      <c r="U369" s="312"/>
      <c r="V369" s="312"/>
      <c r="W369" s="312"/>
      <c r="X369" s="312"/>
      <c r="Y369" s="312"/>
      <c r="Z369" s="312"/>
      <c r="AA369" s="312"/>
      <c r="AB369" s="312"/>
      <c r="AC369" s="312"/>
      <c r="AD369" s="312"/>
      <c r="AE369" s="312"/>
      <c r="AF369" s="312"/>
      <c r="AG369" s="125">
        <f t="shared" si="106"/>
        <v>0</v>
      </c>
    </row>
    <row r="370" hidden="1" outlineLevel="1">
      <c r="A370" s="222" t="s">
        <v>1118</v>
      </c>
      <c r="B370" s="312"/>
      <c r="C370" s="312"/>
      <c r="D370" s="312"/>
      <c r="E370" s="312"/>
      <c r="F370" s="312"/>
      <c r="G370" s="312"/>
      <c r="H370" s="312"/>
      <c r="I370" s="312"/>
      <c r="J370" s="312"/>
      <c r="K370" s="312"/>
      <c r="L370" s="312"/>
      <c r="M370" s="312"/>
      <c r="N370" s="312"/>
      <c r="O370" s="312"/>
      <c r="P370" s="312"/>
      <c r="Q370" s="312"/>
      <c r="R370" s="312"/>
      <c r="S370" s="312"/>
      <c r="T370" s="312"/>
      <c r="U370" s="312"/>
      <c r="V370" s="312"/>
      <c r="W370" s="312"/>
      <c r="X370" s="312"/>
      <c r="Y370" s="312"/>
      <c r="Z370" s="312"/>
      <c r="AA370" s="312"/>
      <c r="AB370" s="312"/>
      <c r="AC370" s="312"/>
      <c r="AD370" s="312"/>
      <c r="AE370" s="312"/>
      <c r="AF370" s="312"/>
      <c r="AG370" s="125">
        <f t="shared" si="106"/>
        <v>0</v>
      </c>
    </row>
    <row r="371" hidden="1" outlineLevel="1">
      <c r="A371" s="236" t="s">
        <v>1119</v>
      </c>
      <c r="B371" s="312"/>
      <c r="C371" s="312"/>
      <c r="D371" s="312"/>
      <c r="E371" s="312"/>
      <c r="F371" s="312"/>
      <c r="G371" s="312"/>
      <c r="H371" s="312"/>
      <c r="I371" s="312"/>
      <c r="J371" s="312"/>
      <c r="K371" s="312"/>
      <c r="L371" s="312"/>
      <c r="M371" s="312"/>
      <c r="N371" s="312"/>
      <c r="O371" s="312"/>
      <c r="P371" s="312"/>
      <c r="Q371" s="312"/>
      <c r="R371" s="312"/>
      <c r="S371" s="312"/>
      <c r="T371" s="312"/>
      <c r="U371" s="312"/>
      <c r="V371" s="312"/>
      <c r="W371" s="312"/>
      <c r="X371" s="312"/>
      <c r="Y371" s="312"/>
      <c r="Z371" s="312"/>
      <c r="AA371" s="312"/>
      <c r="AB371" s="312"/>
      <c r="AC371" s="312"/>
      <c r="AD371" s="312"/>
      <c r="AE371" s="312"/>
      <c r="AF371" s="312"/>
      <c r="AG371" s="125">
        <f t="shared" si="106"/>
        <v>0</v>
      </c>
    </row>
    <row r="372" hidden="1" outlineLevel="1">
      <c r="A372" s="236" t="s">
        <v>1120</v>
      </c>
      <c r="B372" s="312"/>
      <c r="C372" s="312"/>
      <c r="D372" s="312"/>
      <c r="E372" s="312"/>
      <c r="F372" s="312"/>
      <c r="G372" s="312"/>
      <c r="H372" s="312"/>
      <c r="I372" s="312"/>
      <c r="J372" s="312"/>
      <c r="K372" s="312"/>
      <c r="L372" s="312"/>
      <c r="M372" s="312"/>
      <c r="N372" s="312"/>
      <c r="O372" s="312"/>
      <c r="P372" s="312"/>
      <c r="Q372" s="312"/>
      <c r="R372" s="312"/>
      <c r="S372" s="312"/>
      <c r="T372" s="312"/>
      <c r="U372" s="312"/>
      <c r="V372" s="312"/>
      <c r="W372" s="312"/>
      <c r="X372" s="312"/>
      <c r="Y372" s="312"/>
      <c r="Z372" s="312"/>
      <c r="AA372" s="312"/>
      <c r="AB372" s="312"/>
      <c r="AC372" s="312"/>
      <c r="AD372" s="312"/>
      <c r="AE372" s="312"/>
      <c r="AF372" s="312"/>
      <c r="AG372" s="125">
        <f t="shared" si="106"/>
        <v>0</v>
      </c>
    </row>
    <row r="373" hidden="1" outlineLevel="1">
      <c r="A373" s="222" t="s">
        <v>1121</v>
      </c>
      <c r="B373" s="312"/>
      <c r="C373" s="312"/>
      <c r="D373" s="312"/>
      <c r="E373" s="312"/>
      <c r="F373" s="312"/>
      <c r="G373" s="312"/>
      <c r="H373" s="312"/>
      <c r="I373" s="312"/>
      <c r="J373" s="312"/>
      <c r="K373" s="312"/>
      <c r="L373" s="312"/>
      <c r="M373" s="312"/>
      <c r="N373" s="312"/>
      <c r="O373" s="312"/>
      <c r="P373" s="312"/>
      <c r="Q373" s="312"/>
      <c r="R373" s="312"/>
      <c r="S373" s="312"/>
      <c r="T373" s="312"/>
      <c r="U373" s="312"/>
      <c r="V373" s="312"/>
      <c r="W373" s="312"/>
      <c r="X373" s="312"/>
      <c r="Y373" s="312"/>
      <c r="Z373" s="312"/>
      <c r="AA373" s="312"/>
      <c r="AB373" s="312"/>
      <c r="AC373" s="312"/>
      <c r="AD373" s="312"/>
      <c r="AE373" s="312"/>
      <c r="AF373" s="312"/>
      <c r="AG373" s="125"/>
    </row>
    <row r="374" hidden="1" outlineLevel="1">
      <c r="A374" s="236" t="s">
        <v>233</v>
      </c>
      <c r="B374" s="312"/>
      <c r="C374" s="312"/>
      <c r="D374" s="312"/>
      <c r="E374" s="312"/>
      <c r="F374" s="312"/>
      <c r="G374" s="312"/>
      <c r="H374" s="312"/>
      <c r="I374" s="312"/>
      <c r="J374" s="312"/>
      <c r="K374" s="312"/>
      <c r="L374" s="312"/>
      <c r="M374" s="312"/>
      <c r="N374" s="312"/>
      <c r="O374" s="312"/>
      <c r="P374" s="312"/>
      <c r="Q374" s="312"/>
      <c r="R374" s="312"/>
      <c r="S374" s="312"/>
      <c r="T374" s="312"/>
      <c r="U374" s="312"/>
      <c r="V374" s="312"/>
      <c r="W374" s="312"/>
      <c r="X374" s="312"/>
      <c r="Y374" s="312"/>
      <c r="Z374" s="312"/>
      <c r="AA374" s="312"/>
      <c r="AB374" s="312"/>
      <c r="AC374" s="312"/>
      <c r="AD374" s="312"/>
      <c r="AE374" s="312"/>
      <c r="AF374" s="312"/>
      <c r="AG374" s="125">
        <f t="shared" ref="AG374:AG375" si="108">SUM(B374:AF374)</f>
        <v>0</v>
      </c>
    </row>
    <row r="375">
      <c r="A375" s="228" t="s">
        <v>234</v>
      </c>
      <c r="B375" s="227">
        <f t="shared" ref="B375:AF375" si="107">SUM(B363:B374)</f>
        <v>0</v>
      </c>
      <c r="C375" s="227">
        <f t="shared" si="107"/>
        <v>0</v>
      </c>
      <c r="D375" s="227">
        <f t="shared" si="107"/>
        <v>0</v>
      </c>
      <c r="E375" s="227">
        <f t="shared" si="107"/>
        <v>0</v>
      </c>
      <c r="F375" s="227">
        <f t="shared" si="107"/>
        <v>0</v>
      </c>
      <c r="G375" s="227">
        <f t="shared" si="107"/>
        <v>0</v>
      </c>
      <c r="H375" s="227">
        <f t="shared" si="107"/>
        <v>0</v>
      </c>
      <c r="I375" s="227">
        <f t="shared" si="107"/>
        <v>0</v>
      </c>
      <c r="J375" s="227">
        <f t="shared" si="107"/>
        <v>0</v>
      </c>
      <c r="K375" s="227">
        <f t="shared" si="107"/>
        <v>0</v>
      </c>
      <c r="L375" s="227">
        <f t="shared" si="107"/>
        <v>0</v>
      </c>
      <c r="M375" s="227">
        <f t="shared" si="107"/>
        <v>0</v>
      </c>
      <c r="N375" s="227">
        <f t="shared" si="107"/>
        <v>0</v>
      </c>
      <c r="O375" s="227">
        <f t="shared" si="107"/>
        <v>0</v>
      </c>
      <c r="P375" s="227">
        <f t="shared" si="107"/>
        <v>0</v>
      </c>
      <c r="Q375" s="227">
        <f t="shared" si="107"/>
        <v>0</v>
      </c>
      <c r="R375" s="227">
        <f t="shared" si="107"/>
        <v>0</v>
      </c>
      <c r="S375" s="227">
        <f t="shared" si="107"/>
        <v>0</v>
      </c>
      <c r="T375" s="227">
        <f t="shared" si="107"/>
        <v>0</v>
      </c>
      <c r="U375" s="227">
        <f t="shared" si="107"/>
        <v>0</v>
      </c>
      <c r="V375" s="227">
        <f t="shared" si="107"/>
        <v>0</v>
      </c>
      <c r="W375" s="227">
        <f t="shared" si="107"/>
        <v>0</v>
      </c>
      <c r="X375" s="227">
        <f t="shared" si="107"/>
        <v>0</v>
      </c>
      <c r="Y375" s="227">
        <f t="shared" si="107"/>
        <v>0</v>
      </c>
      <c r="Z375" s="227">
        <f t="shared" si="107"/>
        <v>0</v>
      </c>
      <c r="AA375" s="227">
        <f t="shared" si="107"/>
        <v>0</v>
      </c>
      <c r="AB375" s="227">
        <f t="shared" si="107"/>
        <v>0</v>
      </c>
      <c r="AC375" s="227">
        <f t="shared" si="107"/>
        <v>0</v>
      </c>
      <c r="AD375" s="227">
        <f t="shared" si="107"/>
        <v>0</v>
      </c>
      <c r="AE375" s="227">
        <f t="shared" si="107"/>
        <v>0</v>
      </c>
      <c r="AF375" s="227">
        <f t="shared" si="107"/>
        <v>0</v>
      </c>
      <c r="AG375" s="125">
        <f t="shared" si="108"/>
        <v>0</v>
      </c>
    </row>
    <row r="376">
      <c r="A376" s="127"/>
      <c r="B376" s="195"/>
      <c r="C376" s="195"/>
      <c r="D376" s="195"/>
      <c r="E376" s="195"/>
      <c r="F376" s="195"/>
      <c r="G376" s="195"/>
      <c r="H376" s="195"/>
      <c r="I376" s="195"/>
      <c r="J376" s="195"/>
      <c r="K376" s="195"/>
      <c r="L376" s="195"/>
      <c r="M376" s="195"/>
      <c r="N376" s="195"/>
      <c r="O376" s="195"/>
      <c r="P376" s="195"/>
      <c r="Q376" s="195"/>
      <c r="R376" s="195"/>
      <c r="S376" s="195"/>
      <c r="T376" s="195"/>
      <c r="U376" s="195"/>
      <c r="V376" s="195"/>
      <c r="W376" s="195"/>
      <c r="X376" s="195"/>
      <c r="Y376" s="195"/>
      <c r="Z376" s="195"/>
      <c r="AA376" s="195"/>
      <c r="AB376" s="195"/>
      <c r="AC376" s="195"/>
      <c r="AD376" s="195"/>
      <c r="AE376" s="195"/>
      <c r="AF376" s="195"/>
      <c r="AG376" s="216"/>
    </row>
    <row r="377">
      <c r="A377" s="222" t="s">
        <v>425</v>
      </c>
      <c r="B377" s="234"/>
      <c r="C377" s="234"/>
      <c r="D377" s="234"/>
      <c r="E377" s="234"/>
      <c r="F377" s="234"/>
      <c r="G377" s="234"/>
      <c r="H377" s="234"/>
      <c r="I377" s="234"/>
      <c r="J377" s="234"/>
      <c r="K377" s="234"/>
      <c r="L377" s="234"/>
      <c r="M377" s="234"/>
      <c r="N377" s="234"/>
      <c r="O377" s="234"/>
      <c r="P377" s="234"/>
      <c r="Q377" s="234"/>
      <c r="R377" s="234"/>
      <c r="S377" s="234"/>
      <c r="T377" s="234"/>
      <c r="U377" s="234"/>
      <c r="V377" s="234"/>
      <c r="W377" s="234"/>
      <c r="X377" s="234"/>
      <c r="Y377" s="234"/>
      <c r="Z377" s="234"/>
      <c r="AA377" s="234"/>
      <c r="AB377" s="234"/>
      <c r="AC377" s="234"/>
      <c r="AD377" s="234"/>
      <c r="AE377" s="234"/>
      <c r="AF377" s="234"/>
      <c r="AG377" s="177"/>
    </row>
    <row r="378" outlineLevel="1">
      <c r="A378" s="222" t="s">
        <v>337</v>
      </c>
      <c r="B378" s="204">
        <v>0.0</v>
      </c>
      <c r="C378" s="204">
        <v>0.0</v>
      </c>
      <c r="D378" s="204">
        <v>0.0</v>
      </c>
      <c r="E378" s="204">
        <v>1.0</v>
      </c>
      <c r="F378" s="204">
        <v>0.0</v>
      </c>
      <c r="G378" s="204">
        <v>0.0</v>
      </c>
      <c r="H378" s="204">
        <v>0.0</v>
      </c>
      <c r="I378" s="204">
        <v>0.0</v>
      </c>
      <c r="J378" s="204">
        <v>0.0</v>
      </c>
      <c r="K378" s="204">
        <v>0.0</v>
      </c>
      <c r="L378" s="204">
        <v>1.0</v>
      </c>
      <c r="M378" s="204">
        <v>0.0</v>
      </c>
      <c r="N378" s="204">
        <v>0.0</v>
      </c>
      <c r="O378" s="204">
        <v>0.0</v>
      </c>
      <c r="P378" s="204">
        <v>0.0</v>
      </c>
      <c r="Q378" s="204">
        <v>0.0</v>
      </c>
      <c r="R378" s="204">
        <v>0.0</v>
      </c>
      <c r="S378" s="204">
        <v>0.0</v>
      </c>
      <c r="T378" s="204">
        <v>0.0</v>
      </c>
      <c r="U378" s="204">
        <v>0.0</v>
      </c>
      <c r="V378" s="204">
        <v>0.0</v>
      </c>
      <c r="W378" s="204">
        <v>0.0</v>
      </c>
      <c r="X378" s="204">
        <v>0.0</v>
      </c>
      <c r="Y378" s="204">
        <v>0.0</v>
      </c>
      <c r="Z378" s="204">
        <v>0.0</v>
      </c>
      <c r="AA378" s="204">
        <v>0.0</v>
      </c>
      <c r="AB378" s="204">
        <v>0.0</v>
      </c>
      <c r="AC378" s="204">
        <v>1.0</v>
      </c>
      <c r="AD378" s="204">
        <v>0.0</v>
      </c>
      <c r="AE378" s="204">
        <v>0.0</v>
      </c>
      <c r="AF378" s="204">
        <v>0.0</v>
      </c>
      <c r="AG378" s="125">
        <f t="shared" ref="AG378:AG387" si="109">SUM(B378:AF378)</f>
        <v>3</v>
      </c>
    </row>
    <row r="379" outlineLevel="1">
      <c r="A379" s="222" t="s">
        <v>338</v>
      </c>
      <c r="B379" s="204">
        <v>0.0</v>
      </c>
      <c r="C379" s="204">
        <v>0.0</v>
      </c>
      <c r="D379" s="204">
        <v>0.0</v>
      </c>
      <c r="E379" s="204">
        <v>5.0</v>
      </c>
      <c r="F379" s="204">
        <v>0.0</v>
      </c>
      <c r="G379" s="204">
        <v>0.0</v>
      </c>
      <c r="H379" s="204">
        <v>0.0</v>
      </c>
      <c r="I379" s="204">
        <v>0.0</v>
      </c>
      <c r="J379" s="204">
        <v>0.0</v>
      </c>
      <c r="K379" s="204">
        <v>0.0</v>
      </c>
      <c r="L379" s="204">
        <v>0.0</v>
      </c>
      <c r="M379" s="204">
        <v>0.0</v>
      </c>
      <c r="N379" s="204">
        <v>1.0</v>
      </c>
      <c r="O379" s="204">
        <v>0.0</v>
      </c>
      <c r="P379" s="204">
        <v>0.0</v>
      </c>
      <c r="Q379" s="204">
        <v>6.0</v>
      </c>
      <c r="R379" s="204">
        <v>2.0</v>
      </c>
      <c r="S379" s="204">
        <v>0.0</v>
      </c>
      <c r="T379" s="204">
        <v>0.0</v>
      </c>
      <c r="U379" s="204">
        <v>0.0</v>
      </c>
      <c r="V379" s="204">
        <v>0.0</v>
      </c>
      <c r="W379" s="204">
        <v>0.0</v>
      </c>
      <c r="X379" s="204">
        <v>0.0</v>
      </c>
      <c r="Y379" s="204">
        <v>1.0</v>
      </c>
      <c r="Z379" s="204">
        <v>0.0</v>
      </c>
      <c r="AA379" s="204">
        <v>0.0</v>
      </c>
      <c r="AB379" s="204">
        <v>0.0</v>
      </c>
      <c r="AC379" s="204">
        <v>1.0</v>
      </c>
      <c r="AD379" s="204">
        <v>1.0</v>
      </c>
      <c r="AE379" s="204">
        <v>0.0</v>
      </c>
      <c r="AF379" s="204">
        <v>0.0</v>
      </c>
      <c r="AG379" s="125">
        <f t="shared" si="109"/>
        <v>17</v>
      </c>
    </row>
    <row r="380" outlineLevel="1">
      <c r="A380" s="222" t="s">
        <v>1122</v>
      </c>
      <c r="B380" s="204">
        <v>0.0</v>
      </c>
      <c r="C380" s="204">
        <v>0.0</v>
      </c>
      <c r="D380" s="204">
        <v>0.0</v>
      </c>
      <c r="E380" s="204">
        <v>0.0</v>
      </c>
      <c r="F380" s="204">
        <v>0.0</v>
      </c>
      <c r="G380" s="204">
        <v>0.0</v>
      </c>
      <c r="H380" s="204">
        <v>0.0</v>
      </c>
      <c r="I380" s="204">
        <v>0.0</v>
      </c>
      <c r="J380" s="204">
        <v>0.0</v>
      </c>
      <c r="K380" s="204">
        <v>0.0</v>
      </c>
      <c r="L380" s="204">
        <v>0.0</v>
      </c>
      <c r="M380" s="204">
        <v>0.0</v>
      </c>
      <c r="N380" s="204">
        <v>0.0</v>
      </c>
      <c r="O380" s="204">
        <v>0.0</v>
      </c>
      <c r="P380" s="204">
        <v>0.0</v>
      </c>
      <c r="Q380" s="204">
        <v>0.0</v>
      </c>
      <c r="R380" s="204">
        <v>0.0</v>
      </c>
      <c r="S380" s="204">
        <v>0.0</v>
      </c>
      <c r="T380" s="204">
        <v>0.0</v>
      </c>
      <c r="U380" s="204">
        <v>0.0</v>
      </c>
      <c r="V380" s="204">
        <v>0.0</v>
      </c>
      <c r="W380" s="204">
        <v>0.0</v>
      </c>
      <c r="X380" s="204">
        <v>0.0</v>
      </c>
      <c r="Y380" s="204">
        <v>0.0</v>
      </c>
      <c r="Z380" s="204">
        <v>0.0</v>
      </c>
      <c r="AA380" s="204">
        <v>0.0</v>
      </c>
      <c r="AB380" s="204">
        <v>0.0</v>
      </c>
      <c r="AC380" s="204">
        <v>0.0</v>
      </c>
      <c r="AD380" s="204">
        <v>0.0</v>
      </c>
      <c r="AE380" s="204">
        <v>0.0</v>
      </c>
      <c r="AF380" s="204">
        <v>0.0</v>
      </c>
      <c r="AG380" s="125">
        <f t="shared" si="109"/>
        <v>0</v>
      </c>
    </row>
    <row r="381" outlineLevel="1">
      <c r="A381" s="222" t="s">
        <v>1123</v>
      </c>
      <c r="B381" s="204">
        <v>0.0</v>
      </c>
      <c r="C381" s="204">
        <v>0.0</v>
      </c>
      <c r="D381" s="204">
        <v>0.0</v>
      </c>
      <c r="E381" s="204">
        <v>0.0</v>
      </c>
      <c r="F381" s="204">
        <v>0.0</v>
      </c>
      <c r="G381" s="204">
        <v>0.0</v>
      </c>
      <c r="H381" s="204">
        <v>0.0</v>
      </c>
      <c r="I381" s="204">
        <v>0.0</v>
      </c>
      <c r="J381" s="204">
        <v>0.0</v>
      </c>
      <c r="K381" s="204">
        <v>0.0</v>
      </c>
      <c r="L381" s="204">
        <v>0.0</v>
      </c>
      <c r="M381" s="204">
        <v>0.0</v>
      </c>
      <c r="N381" s="204">
        <v>0.0</v>
      </c>
      <c r="O381" s="204">
        <v>0.0</v>
      </c>
      <c r="P381" s="204">
        <v>0.0</v>
      </c>
      <c r="Q381" s="204">
        <v>0.0</v>
      </c>
      <c r="R381" s="204">
        <v>0.0</v>
      </c>
      <c r="S381" s="204">
        <v>0.0</v>
      </c>
      <c r="T381" s="204">
        <v>0.0</v>
      </c>
      <c r="U381" s="204">
        <v>0.0</v>
      </c>
      <c r="V381" s="204">
        <v>0.0</v>
      </c>
      <c r="W381" s="204">
        <v>0.0</v>
      </c>
      <c r="X381" s="204">
        <v>0.0</v>
      </c>
      <c r="Y381" s="204">
        <v>0.0</v>
      </c>
      <c r="Z381" s="204">
        <v>0.0</v>
      </c>
      <c r="AA381" s="204">
        <v>0.0</v>
      </c>
      <c r="AB381" s="204">
        <v>0.0</v>
      </c>
      <c r="AC381" s="204">
        <v>0.0</v>
      </c>
      <c r="AD381" s="204">
        <v>0.0</v>
      </c>
      <c r="AE381" s="204">
        <v>0.0</v>
      </c>
      <c r="AF381" s="204">
        <v>0.0</v>
      </c>
      <c r="AG381" s="125">
        <f t="shared" si="109"/>
        <v>0</v>
      </c>
    </row>
    <row r="382" outlineLevel="1">
      <c r="A382" s="222" t="s">
        <v>1124</v>
      </c>
      <c r="B382" s="204">
        <v>0.0</v>
      </c>
      <c r="C382" s="204">
        <v>0.0</v>
      </c>
      <c r="D382" s="204">
        <v>0.0</v>
      </c>
      <c r="E382" s="204">
        <v>0.0</v>
      </c>
      <c r="F382" s="204">
        <v>0.0</v>
      </c>
      <c r="G382" s="204">
        <v>0.0</v>
      </c>
      <c r="H382" s="204">
        <v>0.0</v>
      </c>
      <c r="I382" s="204">
        <v>0.0</v>
      </c>
      <c r="J382" s="204">
        <v>0.0</v>
      </c>
      <c r="K382" s="204">
        <v>0.0</v>
      </c>
      <c r="L382" s="204">
        <v>0.0</v>
      </c>
      <c r="M382" s="204">
        <v>0.0</v>
      </c>
      <c r="N382" s="204">
        <v>0.0</v>
      </c>
      <c r="O382" s="204">
        <v>0.0</v>
      </c>
      <c r="P382" s="204">
        <v>0.0</v>
      </c>
      <c r="Q382" s="204">
        <v>1.0</v>
      </c>
      <c r="R382" s="204">
        <v>0.0</v>
      </c>
      <c r="S382" s="204">
        <v>0.0</v>
      </c>
      <c r="T382" s="204">
        <v>0.0</v>
      </c>
      <c r="U382" s="204">
        <v>0.0</v>
      </c>
      <c r="V382" s="204">
        <v>0.0</v>
      </c>
      <c r="W382" s="204">
        <v>0.0</v>
      </c>
      <c r="X382" s="204">
        <v>0.0</v>
      </c>
      <c r="Y382" s="204">
        <v>0.0</v>
      </c>
      <c r="Z382" s="204">
        <v>0.0</v>
      </c>
      <c r="AA382" s="204">
        <v>0.0</v>
      </c>
      <c r="AB382" s="204">
        <v>0.0</v>
      </c>
      <c r="AC382" s="204">
        <v>0.0</v>
      </c>
      <c r="AD382" s="204">
        <v>0.0</v>
      </c>
      <c r="AE382" s="204">
        <v>0.0</v>
      </c>
      <c r="AF382" s="204">
        <v>0.0</v>
      </c>
      <c r="AG382" s="125">
        <f t="shared" si="109"/>
        <v>1</v>
      </c>
    </row>
    <row r="383" outlineLevel="1">
      <c r="A383" s="222" t="s">
        <v>1125</v>
      </c>
      <c r="B383" s="204">
        <v>0.0</v>
      </c>
      <c r="C383" s="204">
        <v>0.0</v>
      </c>
      <c r="D383" s="204">
        <v>0.0</v>
      </c>
      <c r="E383" s="204">
        <v>0.0</v>
      </c>
      <c r="F383" s="204">
        <v>0.0</v>
      </c>
      <c r="G383" s="204">
        <v>0.0</v>
      </c>
      <c r="H383" s="204">
        <v>0.0</v>
      </c>
      <c r="I383" s="204">
        <v>0.0</v>
      </c>
      <c r="J383" s="204">
        <v>0.0</v>
      </c>
      <c r="K383" s="204">
        <v>0.0</v>
      </c>
      <c r="L383" s="204">
        <v>0.0</v>
      </c>
      <c r="M383" s="204">
        <v>0.0</v>
      </c>
      <c r="N383" s="204">
        <v>0.0</v>
      </c>
      <c r="O383" s="204">
        <v>0.0</v>
      </c>
      <c r="P383" s="204">
        <v>0.0</v>
      </c>
      <c r="Q383" s="204">
        <v>0.0</v>
      </c>
      <c r="R383" s="204">
        <v>0.0</v>
      </c>
      <c r="S383" s="204">
        <v>0.0</v>
      </c>
      <c r="T383" s="204">
        <v>0.0</v>
      </c>
      <c r="U383" s="204">
        <v>0.0</v>
      </c>
      <c r="V383" s="204">
        <v>0.0</v>
      </c>
      <c r="W383" s="204">
        <v>0.0</v>
      </c>
      <c r="X383" s="204">
        <v>0.0</v>
      </c>
      <c r="Y383" s="204">
        <v>0.0</v>
      </c>
      <c r="Z383" s="204">
        <v>0.0</v>
      </c>
      <c r="AA383" s="204">
        <v>0.0</v>
      </c>
      <c r="AB383" s="204">
        <v>0.0</v>
      </c>
      <c r="AC383" s="204">
        <v>0.0</v>
      </c>
      <c r="AD383" s="204">
        <v>0.0</v>
      </c>
      <c r="AE383" s="204">
        <v>0.0</v>
      </c>
      <c r="AF383" s="204">
        <v>0.0</v>
      </c>
      <c r="AG383" s="125">
        <f t="shared" si="109"/>
        <v>0</v>
      </c>
    </row>
    <row r="384" outlineLevel="1">
      <c r="A384" s="222" t="s">
        <v>1126</v>
      </c>
      <c r="B384" s="204">
        <v>0.0</v>
      </c>
      <c r="C384" s="204">
        <v>0.0</v>
      </c>
      <c r="D384" s="204">
        <v>0.0</v>
      </c>
      <c r="E384" s="204">
        <v>0.0</v>
      </c>
      <c r="F384" s="204">
        <v>0.0</v>
      </c>
      <c r="G384" s="204">
        <v>0.0</v>
      </c>
      <c r="H384" s="204">
        <v>0.0</v>
      </c>
      <c r="I384" s="204">
        <v>0.0</v>
      </c>
      <c r="J384" s="204">
        <v>0.0</v>
      </c>
      <c r="K384" s="204">
        <v>0.0</v>
      </c>
      <c r="L384" s="204">
        <v>0.0</v>
      </c>
      <c r="M384" s="204">
        <v>0.0</v>
      </c>
      <c r="N384" s="204">
        <v>0.0</v>
      </c>
      <c r="O384" s="204">
        <v>0.0</v>
      </c>
      <c r="P384" s="204">
        <v>0.0</v>
      </c>
      <c r="Q384" s="204">
        <v>0.0</v>
      </c>
      <c r="R384" s="204">
        <v>0.0</v>
      </c>
      <c r="S384" s="204">
        <v>0.0</v>
      </c>
      <c r="T384" s="204">
        <v>0.0</v>
      </c>
      <c r="U384" s="204">
        <v>0.0</v>
      </c>
      <c r="V384" s="204">
        <v>0.0</v>
      </c>
      <c r="W384" s="204">
        <v>0.0</v>
      </c>
      <c r="X384" s="204">
        <v>0.0</v>
      </c>
      <c r="Y384" s="204">
        <v>1.0</v>
      </c>
      <c r="Z384" s="204">
        <v>0.0</v>
      </c>
      <c r="AA384" s="204">
        <v>0.0</v>
      </c>
      <c r="AB384" s="204">
        <v>0.0</v>
      </c>
      <c r="AC384" s="204">
        <v>0.0</v>
      </c>
      <c r="AD384" s="204">
        <v>0.0</v>
      </c>
      <c r="AE384" s="204">
        <v>0.0</v>
      </c>
      <c r="AF384" s="204">
        <v>0.0</v>
      </c>
      <c r="AG384" s="125">
        <f t="shared" si="109"/>
        <v>1</v>
      </c>
    </row>
    <row r="385" outlineLevel="1">
      <c r="A385" s="222" t="s">
        <v>1127</v>
      </c>
      <c r="B385" s="204">
        <v>0.0</v>
      </c>
      <c r="C385" s="204">
        <v>0.0</v>
      </c>
      <c r="D385" s="204">
        <v>0.0</v>
      </c>
      <c r="E385" s="204">
        <v>0.0</v>
      </c>
      <c r="F385" s="204">
        <v>0.0</v>
      </c>
      <c r="G385" s="204">
        <v>0.0</v>
      </c>
      <c r="H385" s="204">
        <v>0.0</v>
      </c>
      <c r="I385" s="204">
        <v>0.0</v>
      </c>
      <c r="J385" s="204">
        <v>0.0</v>
      </c>
      <c r="K385" s="204">
        <v>0.0</v>
      </c>
      <c r="L385" s="204">
        <v>0.0</v>
      </c>
      <c r="M385" s="204">
        <v>0.0</v>
      </c>
      <c r="N385" s="204">
        <v>0.0</v>
      </c>
      <c r="O385" s="204">
        <v>0.0</v>
      </c>
      <c r="P385" s="204">
        <v>0.0</v>
      </c>
      <c r="Q385" s="204">
        <v>0.0</v>
      </c>
      <c r="R385" s="204">
        <v>0.0</v>
      </c>
      <c r="S385" s="204">
        <v>0.0</v>
      </c>
      <c r="T385" s="204">
        <v>0.0</v>
      </c>
      <c r="U385" s="204">
        <v>0.0</v>
      </c>
      <c r="V385" s="204">
        <v>0.0</v>
      </c>
      <c r="W385" s="204">
        <v>0.0</v>
      </c>
      <c r="X385" s="204">
        <v>0.0</v>
      </c>
      <c r="Y385" s="204">
        <v>0.0</v>
      </c>
      <c r="Z385" s="204">
        <v>0.0</v>
      </c>
      <c r="AA385" s="204">
        <v>0.0</v>
      </c>
      <c r="AB385" s="204">
        <v>0.0</v>
      </c>
      <c r="AC385" s="204">
        <v>0.0</v>
      </c>
      <c r="AD385" s="204">
        <v>0.0</v>
      </c>
      <c r="AE385" s="204">
        <v>0.0</v>
      </c>
      <c r="AF385" s="204">
        <v>0.0</v>
      </c>
      <c r="AG385" s="125">
        <f t="shared" si="109"/>
        <v>0</v>
      </c>
    </row>
    <row r="386" outlineLevel="1">
      <c r="A386" s="236" t="s">
        <v>1128</v>
      </c>
      <c r="B386" s="330">
        <v>0.0</v>
      </c>
      <c r="C386" s="330">
        <v>0.0</v>
      </c>
      <c r="D386" s="330">
        <v>0.0</v>
      </c>
      <c r="E386" s="330">
        <v>0.0</v>
      </c>
      <c r="F386" s="330">
        <v>0.0</v>
      </c>
      <c r="G386" s="330">
        <v>0.0</v>
      </c>
      <c r="H386" s="330">
        <v>0.0</v>
      </c>
      <c r="I386" s="330">
        <v>0.0</v>
      </c>
      <c r="J386" s="330">
        <v>0.0</v>
      </c>
      <c r="K386" s="330">
        <v>0.0</v>
      </c>
      <c r="L386" s="330">
        <v>0.0</v>
      </c>
      <c r="M386" s="330">
        <v>0.0</v>
      </c>
      <c r="N386" s="330">
        <v>0.0</v>
      </c>
      <c r="O386" s="330">
        <v>0.0</v>
      </c>
      <c r="P386" s="330">
        <v>0.0</v>
      </c>
      <c r="Q386" s="330">
        <v>0.0</v>
      </c>
      <c r="R386" s="330">
        <v>0.0</v>
      </c>
      <c r="S386" s="330">
        <v>0.0</v>
      </c>
      <c r="T386" s="330">
        <v>0.0</v>
      </c>
      <c r="U386" s="330">
        <v>0.0</v>
      </c>
      <c r="V386" s="330">
        <v>0.0</v>
      </c>
      <c r="W386" s="330">
        <v>0.0</v>
      </c>
      <c r="X386" s="330">
        <v>0.0</v>
      </c>
      <c r="Y386" s="330">
        <v>0.0</v>
      </c>
      <c r="Z386" s="330">
        <v>0.0</v>
      </c>
      <c r="AA386" s="330">
        <v>0.0</v>
      </c>
      <c r="AB386" s="330">
        <v>0.0</v>
      </c>
      <c r="AC386" s="330">
        <v>0.0</v>
      </c>
      <c r="AD386" s="330">
        <v>0.0</v>
      </c>
      <c r="AE386" s="330">
        <v>0.0</v>
      </c>
      <c r="AF386" s="330">
        <v>0.0</v>
      </c>
      <c r="AG386" s="125">
        <f t="shared" si="109"/>
        <v>0</v>
      </c>
    </row>
    <row r="387" outlineLevel="1">
      <c r="A387" s="236" t="s">
        <v>1129</v>
      </c>
      <c r="B387" s="330">
        <v>0.0</v>
      </c>
      <c r="C387" s="330">
        <v>0.0</v>
      </c>
      <c r="D387" s="330">
        <v>0.0</v>
      </c>
      <c r="E387" s="330">
        <v>0.0</v>
      </c>
      <c r="F387" s="330">
        <v>0.0</v>
      </c>
      <c r="G387" s="330">
        <v>0.0</v>
      </c>
      <c r="H387" s="330">
        <v>0.0</v>
      </c>
      <c r="I387" s="330">
        <v>0.0</v>
      </c>
      <c r="J387" s="330">
        <v>0.0</v>
      </c>
      <c r="K387" s="330">
        <v>0.0</v>
      </c>
      <c r="L387" s="330">
        <v>0.0</v>
      </c>
      <c r="M387" s="330">
        <v>0.0</v>
      </c>
      <c r="N387" s="330">
        <v>0.0</v>
      </c>
      <c r="O387" s="330">
        <v>0.0</v>
      </c>
      <c r="P387" s="330">
        <v>0.0</v>
      </c>
      <c r="Q387" s="330">
        <v>0.0</v>
      </c>
      <c r="R387" s="330">
        <v>0.0</v>
      </c>
      <c r="S387" s="330">
        <v>0.0</v>
      </c>
      <c r="T387" s="330">
        <v>0.0</v>
      </c>
      <c r="U387" s="330">
        <v>0.0</v>
      </c>
      <c r="V387" s="330">
        <v>0.0</v>
      </c>
      <c r="W387" s="330">
        <v>0.0</v>
      </c>
      <c r="X387" s="330">
        <v>0.0</v>
      </c>
      <c r="Y387" s="330">
        <v>0.0</v>
      </c>
      <c r="Z387" s="330">
        <v>0.0</v>
      </c>
      <c r="AA387" s="330">
        <v>0.0</v>
      </c>
      <c r="AB387" s="330">
        <v>0.0</v>
      </c>
      <c r="AC387" s="330">
        <v>0.0</v>
      </c>
      <c r="AD387" s="330">
        <v>0.0</v>
      </c>
      <c r="AE387" s="330">
        <v>0.0</v>
      </c>
      <c r="AF387" s="330">
        <v>0.0</v>
      </c>
      <c r="AG387" s="125">
        <f t="shared" si="109"/>
        <v>0</v>
      </c>
    </row>
    <row r="388" outlineLevel="1">
      <c r="A388" s="222" t="s">
        <v>1130</v>
      </c>
      <c r="B388" s="330">
        <v>0.0</v>
      </c>
      <c r="C388" s="330">
        <v>0.0</v>
      </c>
      <c r="D388" s="330">
        <v>0.0</v>
      </c>
      <c r="E388" s="330">
        <v>5.0</v>
      </c>
      <c r="F388" s="330">
        <v>0.0</v>
      </c>
      <c r="G388" s="330">
        <v>0.0</v>
      </c>
      <c r="H388" s="330">
        <v>0.0</v>
      </c>
      <c r="I388" s="330">
        <v>0.0</v>
      </c>
      <c r="J388" s="330">
        <v>0.0</v>
      </c>
      <c r="K388" s="330">
        <v>0.0</v>
      </c>
      <c r="L388" s="330">
        <v>0.0</v>
      </c>
      <c r="M388" s="330">
        <v>0.0</v>
      </c>
      <c r="N388" s="330">
        <v>1.0</v>
      </c>
      <c r="O388" s="330">
        <v>0.0</v>
      </c>
      <c r="P388" s="330">
        <v>0.0</v>
      </c>
      <c r="Q388" s="330">
        <v>1.0</v>
      </c>
      <c r="R388" s="330">
        <v>2.0</v>
      </c>
      <c r="S388" s="330">
        <v>0.0</v>
      </c>
      <c r="T388" s="330">
        <v>0.0</v>
      </c>
      <c r="U388" s="330">
        <v>0.0</v>
      </c>
      <c r="V388" s="330">
        <v>0.0</v>
      </c>
      <c r="W388" s="330">
        <v>0.0</v>
      </c>
      <c r="X388" s="330">
        <v>0.0</v>
      </c>
      <c r="Y388" s="330">
        <v>0.0</v>
      </c>
      <c r="Z388" s="330">
        <v>0.0</v>
      </c>
      <c r="AA388" s="330">
        <v>0.0</v>
      </c>
      <c r="AB388" s="330">
        <v>0.0</v>
      </c>
      <c r="AC388" s="330">
        <v>1.0</v>
      </c>
      <c r="AD388" s="330">
        <v>1.0</v>
      </c>
      <c r="AE388" s="330">
        <v>0.0</v>
      </c>
      <c r="AF388" s="330">
        <v>0.0</v>
      </c>
      <c r="AG388" s="125"/>
    </row>
    <row r="389" outlineLevel="1">
      <c r="A389" s="236" t="s">
        <v>233</v>
      </c>
      <c r="B389" s="330">
        <v>0.0</v>
      </c>
      <c r="C389" s="330">
        <v>0.0</v>
      </c>
      <c r="D389" s="330">
        <v>0.0</v>
      </c>
      <c r="E389" s="330">
        <v>0.0</v>
      </c>
      <c r="F389" s="330">
        <v>0.0</v>
      </c>
      <c r="G389" s="330">
        <v>0.0</v>
      </c>
      <c r="H389" s="330">
        <v>0.0</v>
      </c>
      <c r="I389" s="330">
        <v>0.0</v>
      </c>
      <c r="J389" s="330">
        <v>0.0</v>
      </c>
      <c r="K389" s="330">
        <v>0.0</v>
      </c>
      <c r="L389" s="330">
        <v>0.0</v>
      </c>
      <c r="M389" s="330">
        <v>0.0</v>
      </c>
      <c r="N389" s="330">
        <v>0.0</v>
      </c>
      <c r="O389" s="330">
        <v>0.0</v>
      </c>
      <c r="P389" s="330">
        <v>0.0</v>
      </c>
      <c r="Q389" s="330">
        <v>0.0</v>
      </c>
      <c r="R389" s="330">
        <v>0.0</v>
      </c>
      <c r="S389" s="330">
        <v>0.0</v>
      </c>
      <c r="T389" s="330">
        <v>0.0</v>
      </c>
      <c r="U389" s="330">
        <v>0.0</v>
      </c>
      <c r="V389" s="330">
        <v>0.0</v>
      </c>
      <c r="W389" s="330">
        <v>0.0</v>
      </c>
      <c r="X389" s="330">
        <v>0.0</v>
      </c>
      <c r="Y389" s="330">
        <v>0.0</v>
      </c>
      <c r="Z389" s="330">
        <v>0.0</v>
      </c>
      <c r="AA389" s="330">
        <v>0.0</v>
      </c>
      <c r="AB389" s="330">
        <v>0.0</v>
      </c>
      <c r="AC389" s="330">
        <v>0.0</v>
      </c>
      <c r="AD389" s="330">
        <v>0.0</v>
      </c>
      <c r="AE389" s="330">
        <v>0.0</v>
      </c>
      <c r="AF389" s="330">
        <v>0.0</v>
      </c>
      <c r="AG389" s="125">
        <f t="shared" ref="AG389:AG390" si="111">SUM(B389:AF389)</f>
        <v>0</v>
      </c>
    </row>
    <row r="390">
      <c r="A390" s="228" t="s">
        <v>234</v>
      </c>
      <c r="B390" s="227">
        <f t="shared" ref="B390:AF390" si="110">SUM(B378:B389)</f>
        <v>0</v>
      </c>
      <c r="C390" s="227">
        <f t="shared" si="110"/>
        <v>0</v>
      </c>
      <c r="D390" s="227">
        <f t="shared" si="110"/>
        <v>0</v>
      </c>
      <c r="E390" s="227">
        <f t="shared" si="110"/>
        <v>11</v>
      </c>
      <c r="F390" s="227">
        <f t="shared" si="110"/>
        <v>0</v>
      </c>
      <c r="G390" s="227">
        <f t="shared" si="110"/>
        <v>0</v>
      </c>
      <c r="H390" s="227">
        <f t="shared" si="110"/>
        <v>0</v>
      </c>
      <c r="I390" s="227">
        <f t="shared" si="110"/>
        <v>0</v>
      </c>
      <c r="J390" s="227">
        <f t="shared" si="110"/>
        <v>0</v>
      </c>
      <c r="K390" s="227">
        <f t="shared" si="110"/>
        <v>0</v>
      </c>
      <c r="L390" s="227">
        <f t="shared" si="110"/>
        <v>1</v>
      </c>
      <c r="M390" s="227">
        <f t="shared" si="110"/>
        <v>0</v>
      </c>
      <c r="N390" s="227">
        <f t="shared" si="110"/>
        <v>2</v>
      </c>
      <c r="O390" s="227">
        <f t="shared" si="110"/>
        <v>0</v>
      </c>
      <c r="P390" s="227">
        <f t="shared" si="110"/>
        <v>0</v>
      </c>
      <c r="Q390" s="227">
        <f t="shared" si="110"/>
        <v>8</v>
      </c>
      <c r="R390" s="227">
        <f t="shared" si="110"/>
        <v>4</v>
      </c>
      <c r="S390" s="227">
        <f t="shared" si="110"/>
        <v>0</v>
      </c>
      <c r="T390" s="227">
        <f t="shared" si="110"/>
        <v>0</v>
      </c>
      <c r="U390" s="227">
        <f t="shared" si="110"/>
        <v>0</v>
      </c>
      <c r="V390" s="227">
        <f t="shared" si="110"/>
        <v>0</v>
      </c>
      <c r="W390" s="227">
        <f t="shared" si="110"/>
        <v>0</v>
      </c>
      <c r="X390" s="227">
        <f t="shared" si="110"/>
        <v>0</v>
      </c>
      <c r="Y390" s="227">
        <f t="shared" si="110"/>
        <v>2</v>
      </c>
      <c r="Z390" s="227">
        <f t="shared" si="110"/>
        <v>0</v>
      </c>
      <c r="AA390" s="227">
        <f t="shared" si="110"/>
        <v>0</v>
      </c>
      <c r="AB390" s="227">
        <f t="shared" si="110"/>
        <v>0</v>
      </c>
      <c r="AC390" s="227">
        <f t="shared" si="110"/>
        <v>3</v>
      </c>
      <c r="AD390" s="227">
        <f t="shared" si="110"/>
        <v>2</v>
      </c>
      <c r="AE390" s="227">
        <f t="shared" si="110"/>
        <v>0</v>
      </c>
      <c r="AF390" s="227">
        <f t="shared" si="110"/>
        <v>0</v>
      </c>
      <c r="AG390" s="125">
        <f t="shared" si="111"/>
        <v>33</v>
      </c>
    </row>
    <row r="391">
      <c r="A391" s="187"/>
      <c r="B391" s="195"/>
      <c r="C391" s="195"/>
      <c r="D391" s="195"/>
      <c r="E391" s="195"/>
      <c r="F391" s="195"/>
      <c r="G391" s="195"/>
      <c r="H391" s="195"/>
      <c r="I391" s="195"/>
      <c r="J391" s="195"/>
      <c r="K391" s="195"/>
      <c r="L391" s="195"/>
      <c r="M391" s="195"/>
      <c r="N391" s="195"/>
      <c r="O391" s="195"/>
      <c r="P391" s="195"/>
      <c r="Q391" s="195"/>
      <c r="R391" s="195"/>
      <c r="S391" s="195"/>
      <c r="T391" s="195"/>
      <c r="U391" s="195"/>
      <c r="V391" s="195"/>
      <c r="W391" s="195"/>
      <c r="X391" s="195"/>
      <c r="Y391" s="195"/>
      <c r="Z391" s="195"/>
      <c r="AA391" s="195"/>
      <c r="AB391" s="195"/>
      <c r="AC391" s="195"/>
      <c r="AD391" s="195"/>
      <c r="AE391" s="195"/>
      <c r="AF391" s="195"/>
      <c r="AG391" s="216"/>
    </row>
    <row r="392">
      <c r="A392" s="222" t="s">
        <v>481</v>
      </c>
      <c r="B392" s="312"/>
      <c r="C392" s="312"/>
      <c r="D392" s="312"/>
      <c r="E392" s="312"/>
      <c r="F392" s="312"/>
      <c r="G392" s="312"/>
      <c r="H392" s="312"/>
      <c r="I392" s="312"/>
      <c r="J392" s="312"/>
      <c r="K392" s="312"/>
      <c r="L392" s="312"/>
      <c r="M392" s="312"/>
      <c r="N392" s="312"/>
      <c r="O392" s="312"/>
      <c r="P392" s="312"/>
      <c r="Q392" s="312"/>
      <c r="R392" s="312"/>
      <c r="S392" s="312"/>
      <c r="T392" s="312"/>
      <c r="U392" s="312"/>
      <c r="V392" s="312"/>
      <c r="W392" s="312"/>
      <c r="X392" s="312"/>
      <c r="Y392" s="312"/>
      <c r="Z392" s="312"/>
      <c r="AA392" s="312"/>
      <c r="AB392" s="312"/>
      <c r="AC392" s="312"/>
      <c r="AD392" s="312"/>
      <c r="AE392" s="312"/>
      <c r="AF392" s="312"/>
      <c r="AG392" s="125"/>
    </row>
    <row r="393">
      <c r="A393" s="222" t="s">
        <v>482</v>
      </c>
      <c r="B393" s="184">
        <v>0.0</v>
      </c>
      <c r="C393" s="184">
        <v>0.0</v>
      </c>
      <c r="D393" s="184">
        <v>0.0</v>
      </c>
      <c r="E393" s="184">
        <v>6.0</v>
      </c>
      <c r="F393" s="184">
        <v>0.0</v>
      </c>
      <c r="G393" s="184">
        <v>0.0</v>
      </c>
      <c r="H393" s="184">
        <v>0.0</v>
      </c>
      <c r="I393" s="184">
        <v>0.0</v>
      </c>
      <c r="J393" s="184">
        <v>0.0</v>
      </c>
      <c r="K393" s="184">
        <v>0.0</v>
      </c>
      <c r="L393" s="184">
        <v>1.0</v>
      </c>
      <c r="M393" s="184">
        <v>0.0</v>
      </c>
      <c r="N393" s="184">
        <v>3.0</v>
      </c>
      <c r="O393" s="184">
        <v>0.0</v>
      </c>
      <c r="P393" s="184">
        <v>0.0</v>
      </c>
      <c r="Q393" s="184">
        <v>7.0</v>
      </c>
      <c r="R393" s="184">
        <v>3.0</v>
      </c>
      <c r="S393" s="184">
        <v>0.0</v>
      </c>
      <c r="T393" s="184">
        <v>0.0</v>
      </c>
      <c r="U393" s="184">
        <v>0.0</v>
      </c>
      <c r="V393" s="184">
        <v>0.0</v>
      </c>
      <c r="W393" s="184">
        <v>0.0</v>
      </c>
      <c r="X393" s="184">
        <v>0.0</v>
      </c>
      <c r="Y393" s="184">
        <v>1.0</v>
      </c>
      <c r="Z393" s="184">
        <v>0.0</v>
      </c>
      <c r="AA393" s="184">
        <v>0.0</v>
      </c>
      <c r="AB393" s="184">
        <v>0.0</v>
      </c>
      <c r="AC393" s="184">
        <v>6.0</v>
      </c>
      <c r="AD393" s="184">
        <v>1.0</v>
      </c>
      <c r="AE393" s="184">
        <v>0.0</v>
      </c>
      <c r="AF393" s="184">
        <v>0.0</v>
      </c>
      <c r="AG393" s="125">
        <f t="shared" ref="AG393:AG394" si="113">SUM(B393:AF393)</f>
        <v>28</v>
      </c>
    </row>
    <row r="394">
      <c r="A394" s="230" t="s">
        <v>205</v>
      </c>
      <c r="B394" s="227">
        <f t="shared" ref="B394:AF394" si="112">B393</f>
        <v>0</v>
      </c>
      <c r="C394" s="227">
        <f t="shared" si="112"/>
        <v>0</v>
      </c>
      <c r="D394" s="227">
        <f t="shared" si="112"/>
        <v>0</v>
      </c>
      <c r="E394" s="227">
        <f t="shared" si="112"/>
        <v>6</v>
      </c>
      <c r="F394" s="227">
        <f t="shared" si="112"/>
        <v>0</v>
      </c>
      <c r="G394" s="227">
        <f t="shared" si="112"/>
        <v>0</v>
      </c>
      <c r="H394" s="227">
        <f t="shared" si="112"/>
        <v>0</v>
      </c>
      <c r="I394" s="227">
        <f t="shared" si="112"/>
        <v>0</v>
      </c>
      <c r="J394" s="227">
        <f t="shared" si="112"/>
        <v>0</v>
      </c>
      <c r="K394" s="227">
        <f t="shared" si="112"/>
        <v>0</v>
      </c>
      <c r="L394" s="227">
        <f t="shared" si="112"/>
        <v>1</v>
      </c>
      <c r="M394" s="227">
        <f t="shared" si="112"/>
        <v>0</v>
      </c>
      <c r="N394" s="227">
        <f t="shared" si="112"/>
        <v>3</v>
      </c>
      <c r="O394" s="227">
        <f t="shared" si="112"/>
        <v>0</v>
      </c>
      <c r="P394" s="227">
        <f t="shared" si="112"/>
        <v>0</v>
      </c>
      <c r="Q394" s="227">
        <f t="shared" si="112"/>
        <v>7</v>
      </c>
      <c r="R394" s="227">
        <f t="shared" si="112"/>
        <v>3</v>
      </c>
      <c r="S394" s="227">
        <f t="shared" si="112"/>
        <v>0</v>
      </c>
      <c r="T394" s="227">
        <f t="shared" si="112"/>
        <v>0</v>
      </c>
      <c r="U394" s="227">
        <f t="shared" si="112"/>
        <v>0</v>
      </c>
      <c r="V394" s="227">
        <f t="shared" si="112"/>
        <v>0</v>
      </c>
      <c r="W394" s="227">
        <f t="shared" si="112"/>
        <v>0</v>
      </c>
      <c r="X394" s="227">
        <f t="shared" si="112"/>
        <v>0</v>
      </c>
      <c r="Y394" s="227">
        <f t="shared" si="112"/>
        <v>1</v>
      </c>
      <c r="Z394" s="227">
        <f t="shared" si="112"/>
        <v>0</v>
      </c>
      <c r="AA394" s="227">
        <f t="shared" si="112"/>
        <v>0</v>
      </c>
      <c r="AB394" s="227">
        <f t="shared" si="112"/>
        <v>0</v>
      </c>
      <c r="AC394" s="227">
        <f t="shared" si="112"/>
        <v>6</v>
      </c>
      <c r="AD394" s="227">
        <f t="shared" si="112"/>
        <v>1</v>
      </c>
      <c r="AE394" s="227">
        <f t="shared" si="112"/>
        <v>0</v>
      </c>
      <c r="AF394" s="227">
        <f t="shared" si="112"/>
        <v>0</v>
      </c>
      <c r="AG394" s="125">
        <f t="shared" si="113"/>
        <v>28</v>
      </c>
    </row>
    <row r="395">
      <c r="A395" s="187"/>
      <c r="B395" s="195"/>
      <c r="C395" s="195"/>
      <c r="D395" s="195"/>
      <c r="E395" s="195"/>
      <c r="F395" s="195"/>
      <c r="G395" s="195"/>
      <c r="H395" s="195"/>
      <c r="I395" s="195"/>
      <c r="J395" s="195"/>
      <c r="K395" s="195"/>
      <c r="L395" s="195"/>
      <c r="M395" s="195"/>
      <c r="N395" s="195"/>
      <c r="O395" s="195"/>
      <c r="P395" s="195"/>
      <c r="Q395" s="195"/>
      <c r="R395" s="195"/>
      <c r="S395" s="195"/>
      <c r="T395" s="195"/>
      <c r="U395" s="195"/>
      <c r="V395" s="195"/>
      <c r="W395" s="195"/>
      <c r="X395" s="195"/>
      <c r="Y395" s="195"/>
      <c r="Z395" s="195"/>
      <c r="AA395" s="195"/>
      <c r="AB395" s="195"/>
      <c r="AC395" s="195"/>
      <c r="AD395" s="195"/>
      <c r="AE395" s="195"/>
      <c r="AF395" s="195"/>
      <c r="AG395" s="216"/>
    </row>
    <row r="396">
      <c r="A396" s="171" t="s">
        <v>483</v>
      </c>
      <c r="B396" s="195"/>
      <c r="C396" s="195"/>
      <c r="D396" s="195"/>
      <c r="E396" s="195"/>
      <c r="F396" s="195"/>
      <c r="G396" s="195"/>
      <c r="H396" s="195"/>
      <c r="I396" s="195"/>
      <c r="J396" s="195"/>
      <c r="K396" s="195"/>
      <c r="L396" s="195"/>
      <c r="M396" s="195"/>
      <c r="N396" s="195"/>
      <c r="O396" s="195"/>
      <c r="P396" s="195"/>
      <c r="Q396" s="195"/>
      <c r="R396" s="195"/>
      <c r="S396" s="195"/>
      <c r="T396" s="195"/>
      <c r="U396" s="195"/>
      <c r="V396" s="195"/>
      <c r="W396" s="195"/>
      <c r="X396" s="195"/>
      <c r="Y396" s="195"/>
      <c r="Z396" s="195"/>
      <c r="AA396" s="195"/>
      <c r="AB396" s="195"/>
      <c r="AC396" s="195"/>
      <c r="AD396" s="195"/>
      <c r="AE396" s="195"/>
      <c r="AF396" s="195"/>
      <c r="AG396" s="216"/>
    </row>
    <row r="397">
      <c r="A397" s="222" t="s">
        <v>436</v>
      </c>
      <c r="B397" s="314"/>
      <c r="C397" s="314"/>
      <c r="D397" s="314"/>
      <c r="E397" s="314"/>
      <c r="F397" s="314"/>
      <c r="G397" s="314"/>
      <c r="H397" s="314"/>
      <c r="I397" s="314"/>
      <c r="J397" s="314"/>
      <c r="K397" s="314"/>
      <c r="L397" s="314"/>
      <c r="M397" s="314"/>
      <c r="N397" s="314"/>
      <c r="O397" s="314"/>
      <c r="P397" s="314"/>
      <c r="Q397" s="314"/>
      <c r="R397" s="314"/>
      <c r="S397" s="314"/>
      <c r="T397" s="314"/>
      <c r="U397" s="314"/>
      <c r="V397" s="314"/>
      <c r="W397" s="314"/>
      <c r="X397" s="314"/>
      <c r="Y397" s="314"/>
      <c r="Z397" s="314"/>
      <c r="AA397" s="314"/>
      <c r="AB397" s="314"/>
      <c r="AC397" s="314"/>
      <c r="AD397" s="314"/>
      <c r="AE397" s="314"/>
      <c r="AF397" s="314"/>
      <c r="AG397" s="125"/>
    </row>
    <row r="398">
      <c r="A398" s="230" t="s">
        <v>437</v>
      </c>
      <c r="B398" s="238">
        <f t="shared" ref="B398:AF398" si="114">sum(B397)</f>
        <v>0</v>
      </c>
      <c r="C398" s="238">
        <f t="shared" si="114"/>
        <v>0</v>
      </c>
      <c r="D398" s="238">
        <f t="shared" si="114"/>
        <v>0</v>
      </c>
      <c r="E398" s="238">
        <f t="shared" si="114"/>
        <v>0</v>
      </c>
      <c r="F398" s="238">
        <f t="shared" si="114"/>
        <v>0</v>
      </c>
      <c r="G398" s="238">
        <f t="shared" si="114"/>
        <v>0</v>
      </c>
      <c r="H398" s="238">
        <f t="shared" si="114"/>
        <v>0</v>
      </c>
      <c r="I398" s="238">
        <f t="shared" si="114"/>
        <v>0</v>
      </c>
      <c r="J398" s="238">
        <f t="shared" si="114"/>
        <v>0</v>
      </c>
      <c r="K398" s="238">
        <f t="shared" si="114"/>
        <v>0</v>
      </c>
      <c r="L398" s="238">
        <f t="shared" si="114"/>
        <v>0</v>
      </c>
      <c r="M398" s="238">
        <f t="shared" si="114"/>
        <v>0</v>
      </c>
      <c r="N398" s="238">
        <f t="shared" si="114"/>
        <v>0</v>
      </c>
      <c r="O398" s="238">
        <f t="shared" si="114"/>
        <v>0</v>
      </c>
      <c r="P398" s="238">
        <f t="shared" si="114"/>
        <v>0</v>
      </c>
      <c r="Q398" s="238">
        <f t="shared" si="114"/>
        <v>0</v>
      </c>
      <c r="R398" s="238">
        <f t="shared" si="114"/>
        <v>0</v>
      </c>
      <c r="S398" s="238">
        <f t="shared" si="114"/>
        <v>0</v>
      </c>
      <c r="T398" s="238">
        <f t="shared" si="114"/>
        <v>0</v>
      </c>
      <c r="U398" s="238">
        <f t="shared" si="114"/>
        <v>0</v>
      </c>
      <c r="V398" s="238">
        <f t="shared" si="114"/>
        <v>0</v>
      </c>
      <c r="W398" s="238">
        <f t="shared" si="114"/>
        <v>0</v>
      </c>
      <c r="X398" s="238">
        <f t="shared" si="114"/>
        <v>0</v>
      </c>
      <c r="Y398" s="238">
        <f t="shared" si="114"/>
        <v>0</v>
      </c>
      <c r="Z398" s="238">
        <f t="shared" si="114"/>
        <v>0</v>
      </c>
      <c r="AA398" s="238">
        <f t="shared" si="114"/>
        <v>0</v>
      </c>
      <c r="AB398" s="238">
        <f t="shared" si="114"/>
        <v>0</v>
      </c>
      <c r="AC398" s="238">
        <f t="shared" si="114"/>
        <v>0</v>
      </c>
      <c r="AD398" s="238">
        <f t="shared" si="114"/>
        <v>0</v>
      </c>
      <c r="AE398" s="238">
        <f t="shared" si="114"/>
        <v>0</v>
      </c>
      <c r="AF398" s="238">
        <f t="shared" si="114"/>
        <v>0</v>
      </c>
      <c r="AG398" s="125">
        <f>SUM(B398:AF398)</f>
        <v>0</v>
      </c>
    </row>
    <row r="399">
      <c r="A399" s="187"/>
      <c r="B399" s="239"/>
      <c r="C399" s="239"/>
      <c r="D399" s="239"/>
      <c r="E399" s="239"/>
      <c r="F399" s="239"/>
      <c r="G399" s="239"/>
      <c r="H399" s="239"/>
      <c r="I399" s="239"/>
      <c r="J399" s="239"/>
      <c r="K399" s="239"/>
      <c r="L399" s="239"/>
      <c r="M399" s="239"/>
      <c r="N399" s="239"/>
      <c r="O399" s="239"/>
      <c r="P399" s="239"/>
      <c r="Q399" s="239"/>
      <c r="R399" s="239"/>
      <c r="S399" s="239"/>
      <c r="T399" s="239"/>
      <c r="U399" s="239"/>
      <c r="V399" s="239"/>
      <c r="W399" s="239"/>
      <c r="X399" s="239"/>
      <c r="Y399" s="239"/>
      <c r="Z399" s="239"/>
      <c r="AA399" s="239"/>
      <c r="AB399" s="239"/>
      <c r="AC399" s="239"/>
      <c r="AD399" s="239"/>
      <c r="AE399" s="239"/>
      <c r="AF399" s="239"/>
      <c r="AG399" s="216"/>
    </row>
    <row r="400">
      <c r="A400" s="222" t="s">
        <v>438</v>
      </c>
      <c r="B400" s="331">
        <v>0.0</v>
      </c>
      <c r="C400" s="331">
        <v>0.0</v>
      </c>
      <c r="D400" s="331">
        <v>0.0</v>
      </c>
      <c r="E400" s="331">
        <v>1410.54</v>
      </c>
      <c r="F400" s="331">
        <v>0.0</v>
      </c>
      <c r="G400" s="331">
        <v>0.0</v>
      </c>
      <c r="H400" s="331">
        <v>0.0</v>
      </c>
      <c r="I400" s="331">
        <v>0.0</v>
      </c>
      <c r="J400" s="331">
        <v>0.0</v>
      </c>
      <c r="K400" s="331">
        <v>0.0</v>
      </c>
      <c r="L400" s="331">
        <v>42.05</v>
      </c>
      <c r="M400" s="331">
        <v>0.0</v>
      </c>
      <c r="N400" s="331">
        <v>685.01</v>
      </c>
      <c r="O400" s="331">
        <v>0.0</v>
      </c>
      <c r="P400" s="331">
        <v>0.0</v>
      </c>
      <c r="Q400" s="331">
        <v>1717.18</v>
      </c>
      <c r="R400" s="331">
        <v>707.82</v>
      </c>
      <c r="S400" s="331">
        <v>0.0</v>
      </c>
      <c r="T400" s="331">
        <v>0.0</v>
      </c>
      <c r="U400" s="331">
        <v>0.0</v>
      </c>
      <c r="V400" s="331">
        <v>0.0</v>
      </c>
      <c r="W400" s="331">
        <v>0.0</v>
      </c>
      <c r="X400" s="331">
        <v>0.0</v>
      </c>
      <c r="Y400" s="331">
        <v>323.49</v>
      </c>
      <c r="Z400" s="331">
        <v>0.0</v>
      </c>
      <c r="AA400" s="331">
        <v>0.0</v>
      </c>
      <c r="AB400" s="331">
        <v>0.0</v>
      </c>
      <c r="AC400" s="331">
        <v>1447.55</v>
      </c>
      <c r="AD400" s="331">
        <v>0.0</v>
      </c>
      <c r="AE400" s="331">
        <v>0.0</v>
      </c>
      <c r="AF400" s="331">
        <v>0.0</v>
      </c>
      <c r="AG400" s="125">
        <f t="shared" ref="AG400:AG403" si="115">SUM(B400:AF400)</f>
        <v>6333.64</v>
      </c>
    </row>
    <row r="401">
      <c r="A401" s="222" t="s">
        <v>439</v>
      </c>
      <c r="B401" s="331">
        <v>0.0</v>
      </c>
      <c r="C401" s="331">
        <v>0.0</v>
      </c>
      <c r="D401" s="331">
        <v>0.0</v>
      </c>
      <c r="E401" s="331">
        <v>0.0</v>
      </c>
      <c r="F401" s="331">
        <v>0.0</v>
      </c>
      <c r="G401" s="331">
        <v>0.0</v>
      </c>
      <c r="H401" s="331">
        <v>0.0</v>
      </c>
      <c r="I401" s="331">
        <v>0.0</v>
      </c>
      <c r="J401" s="331">
        <v>0.0</v>
      </c>
      <c r="K401" s="331">
        <v>0.0</v>
      </c>
      <c r="L401" s="331">
        <v>10.26</v>
      </c>
      <c r="M401" s="331">
        <v>0.0</v>
      </c>
      <c r="N401" s="331">
        <v>0.0</v>
      </c>
      <c r="O401" s="331">
        <v>0.0</v>
      </c>
      <c r="P401" s="331">
        <v>0.0</v>
      </c>
      <c r="Q401" s="331">
        <v>25.75</v>
      </c>
      <c r="R401" s="331">
        <v>26.73</v>
      </c>
      <c r="S401" s="331">
        <v>0.0</v>
      </c>
      <c r="T401" s="331">
        <v>0.0</v>
      </c>
      <c r="U401" s="331">
        <v>0.0</v>
      </c>
      <c r="V401" s="331">
        <v>0.0</v>
      </c>
      <c r="W401" s="331">
        <v>0.0</v>
      </c>
      <c r="X401" s="331">
        <v>0.0</v>
      </c>
      <c r="Y401" s="331">
        <v>26.26</v>
      </c>
      <c r="Z401" s="331">
        <v>0.0</v>
      </c>
      <c r="AA401" s="331">
        <v>0.0</v>
      </c>
      <c r="AB401" s="331">
        <v>0.0</v>
      </c>
      <c r="AC401" s="331">
        <v>0.0</v>
      </c>
      <c r="AD401" s="331">
        <v>0.0</v>
      </c>
      <c r="AE401" s="331">
        <v>0.0</v>
      </c>
      <c r="AF401" s="331">
        <v>0.0</v>
      </c>
      <c r="AG401" s="125">
        <f t="shared" si="115"/>
        <v>89</v>
      </c>
    </row>
    <row r="402">
      <c r="A402" s="222" t="s">
        <v>440</v>
      </c>
      <c r="B402" s="210">
        <v>0.0</v>
      </c>
      <c r="C402" s="210">
        <v>0.0</v>
      </c>
      <c r="D402" s="210">
        <v>0.0</v>
      </c>
      <c r="E402" s="210">
        <v>310.3188</v>
      </c>
      <c r="F402" s="210">
        <v>0.0</v>
      </c>
      <c r="G402" s="210">
        <v>0.0</v>
      </c>
      <c r="H402" s="210">
        <v>0.0</v>
      </c>
      <c r="I402" s="210">
        <v>0.0</v>
      </c>
      <c r="J402" s="210">
        <v>0.0</v>
      </c>
      <c r="K402" s="210">
        <v>0.0</v>
      </c>
      <c r="L402" s="210">
        <v>9.251</v>
      </c>
      <c r="M402" s="210">
        <v>0.0</v>
      </c>
      <c r="N402" s="210">
        <v>150.7022</v>
      </c>
      <c r="O402" s="210">
        <v>0.0</v>
      </c>
      <c r="P402" s="210">
        <v>0.0</v>
      </c>
      <c r="Q402" s="210">
        <v>377.7796</v>
      </c>
      <c r="R402" s="210">
        <v>155.7204</v>
      </c>
      <c r="S402" s="210">
        <v>0.0</v>
      </c>
      <c r="T402" s="210">
        <v>0.0</v>
      </c>
      <c r="U402" s="210">
        <v>0.0</v>
      </c>
      <c r="V402" s="210">
        <v>0.0</v>
      </c>
      <c r="W402" s="210">
        <v>0.0</v>
      </c>
      <c r="X402" s="210">
        <v>0.0</v>
      </c>
      <c r="Y402" s="210">
        <v>71.1678</v>
      </c>
      <c r="Z402" s="210">
        <v>0.0</v>
      </c>
      <c r="AA402" s="210">
        <v>0.0</v>
      </c>
      <c r="AB402" s="210">
        <v>0.0</v>
      </c>
      <c r="AC402" s="210">
        <v>318.461</v>
      </c>
      <c r="AD402" s="210">
        <v>0.0</v>
      </c>
      <c r="AE402" s="210">
        <v>0.0</v>
      </c>
      <c r="AF402" s="210">
        <v>0.0</v>
      </c>
      <c r="AG402" s="125">
        <f t="shared" si="115"/>
        <v>1393.4008</v>
      </c>
    </row>
    <row r="403">
      <c r="A403" s="230" t="s">
        <v>441</v>
      </c>
      <c r="B403" s="231">
        <f t="shared" ref="B403:AF403" si="116">SUM(B400+B401)</f>
        <v>0</v>
      </c>
      <c r="C403" s="231">
        <f t="shared" si="116"/>
        <v>0</v>
      </c>
      <c r="D403" s="231">
        <f t="shared" si="116"/>
        <v>0</v>
      </c>
      <c r="E403" s="231">
        <f t="shared" si="116"/>
        <v>1410.54</v>
      </c>
      <c r="F403" s="231">
        <f t="shared" si="116"/>
        <v>0</v>
      </c>
      <c r="G403" s="231">
        <f t="shared" si="116"/>
        <v>0</v>
      </c>
      <c r="H403" s="231">
        <f t="shared" si="116"/>
        <v>0</v>
      </c>
      <c r="I403" s="231">
        <f t="shared" si="116"/>
        <v>0</v>
      </c>
      <c r="J403" s="231">
        <f t="shared" si="116"/>
        <v>0</v>
      </c>
      <c r="K403" s="231">
        <f t="shared" si="116"/>
        <v>0</v>
      </c>
      <c r="L403" s="231">
        <f t="shared" si="116"/>
        <v>52.31</v>
      </c>
      <c r="M403" s="231">
        <f t="shared" si="116"/>
        <v>0</v>
      </c>
      <c r="N403" s="231">
        <f t="shared" si="116"/>
        <v>685.01</v>
      </c>
      <c r="O403" s="231">
        <f t="shared" si="116"/>
        <v>0</v>
      </c>
      <c r="P403" s="231">
        <f t="shared" si="116"/>
        <v>0</v>
      </c>
      <c r="Q403" s="231">
        <f t="shared" si="116"/>
        <v>1742.93</v>
      </c>
      <c r="R403" s="231">
        <f t="shared" si="116"/>
        <v>734.55</v>
      </c>
      <c r="S403" s="231">
        <f t="shared" si="116"/>
        <v>0</v>
      </c>
      <c r="T403" s="231">
        <f t="shared" si="116"/>
        <v>0</v>
      </c>
      <c r="U403" s="231">
        <f t="shared" si="116"/>
        <v>0</v>
      </c>
      <c r="V403" s="231">
        <f t="shared" si="116"/>
        <v>0</v>
      </c>
      <c r="W403" s="231">
        <f t="shared" si="116"/>
        <v>0</v>
      </c>
      <c r="X403" s="231">
        <f t="shared" si="116"/>
        <v>0</v>
      </c>
      <c r="Y403" s="231">
        <f t="shared" si="116"/>
        <v>349.75</v>
      </c>
      <c r="Z403" s="231">
        <f t="shared" si="116"/>
        <v>0</v>
      </c>
      <c r="AA403" s="231">
        <f t="shared" si="116"/>
        <v>0</v>
      </c>
      <c r="AB403" s="231">
        <f t="shared" si="116"/>
        <v>0</v>
      </c>
      <c r="AC403" s="231">
        <f t="shared" si="116"/>
        <v>1447.55</v>
      </c>
      <c r="AD403" s="231">
        <f t="shared" si="116"/>
        <v>0</v>
      </c>
      <c r="AE403" s="231">
        <f t="shared" si="116"/>
        <v>0</v>
      </c>
      <c r="AF403" s="231">
        <f t="shared" si="116"/>
        <v>0</v>
      </c>
      <c r="AG403" s="125">
        <f t="shared" si="115"/>
        <v>6422.64</v>
      </c>
    </row>
    <row r="404">
      <c r="A404" s="232"/>
      <c r="B404" s="195"/>
      <c r="C404" s="195"/>
      <c r="D404" s="195"/>
      <c r="E404" s="195"/>
      <c r="F404" s="195"/>
      <c r="G404" s="195"/>
      <c r="H404" s="195"/>
      <c r="I404" s="195"/>
      <c r="J404" s="195"/>
      <c r="K404" s="195"/>
      <c r="L404" s="195"/>
      <c r="M404" s="195"/>
      <c r="N404" s="195"/>
      <c r="O404" s="195"/>
      <c r="P404" s="195"/>
      <c r="Q404" s="195"/>
      <c r="R404" s="195"/>
      <c r="S404" s="195"/>
      <c r="T404" s="195"/>
      <c r="U404" s="195"/>
      <c r="V404" s="195"/>
      <c r="W404" s="195"/>
      <c r="X404" s="195"/>
      <c r="Y404" s="195"/>
      <c r="Z404" s="195"/>
      <c r="AA404" s="195"/>
      <c r="AB404" s="195"/>
      <c r="AC404" s="195"/>
      <c r="AD404" s="195"/>
      <c r="AE404" s="195"/>
      <c r="AF404" s="195"/>
      <c r="AG404" s="216"/>
    </row>
    <row r="405">
      <c r="A405" s="232"/>
      <c r="B405" s="195"/>
      <c r="C405" s="195"/>
      <c r="D405" s="195"/>
      <c r="E405" s="195"/>
      <c r="F405" s="195"/>
      <c r="G405" s="195"/>
      <c r="H405" s="195"/>
      <c r="I405" s="195"/>
      <c r="J405" s="195"/>
      <c r="K405" s="195"/>
      <c r="L405" s="195"/>
      <c r="M405" s="195"/>
      <c r="N405" s="195"/>
      <c r="O405" s="195"/>
      <c r="P405" s="195"/>
      <c r="Q405" s="195"/>
      <c r="R405" s="195"/>
      <c r="S405" s="195"/>
      <c r="T405" s="195"/>
      <c r="U405" s="195"/>
      <c r="V405" s="195"/>
      <c r="W405" s="195"/>
      <c r="X405" s="195"/>
      <c r="Y405" s="195"/>
      <c r="Z405" s="195"/>
      <c r="AA405" s="195"/>
      <c r="AB405" s="195"/>
      <c r="AC405" s="195"/>
      <c r="AD405" s="195"/>
      <c r="AE405" s="195"/>
      <c r="AF405" s="195"/>
      <c r="AG405" s="216"/>
    </row>
    <row r="406">
      <c r="A406" s="165" t="s">
        <v>484</v>
      </c>
      <c r="B406" s="233"/>
      <c r="C406" s="233"/>
      <c r="D406" s="233"/>
      <c r="E406" s="233"/>
      <c r="F406" s="233"/>
      <c r="G406" s="233"/>
      <c r="H406" s="233"/>
      <c r="I406" s="233"/>
      <c r="J406" s="233"/>
      <c r="K406" s="233"/>
      <c r="L406" s="233"/>
      <c r="M406" s="233"/>
      <c r="N406" s="233"/>
      <c r="O406" s="233"/>
      <c r="P406" s="233"/>
      <c r="Q406" s="233"/>
      <c r="R406" s="233"/>
      <c r="S406" s="233"/>
      <c r="T406" s="233"/>
      <c r="U406" s="233"/>
      <c r="V406" s="233"/>
      <c r="W406" s="233"/>
      <c r="X406" s="233"/>
      <c r="Y406" s="233"/>
      <c r="Z406" s="233"/>
      <c r="AA406" s="233"/>
      <c r="AB406" s="233"/>
      <c r="AC406" s="233"/>
      <c r="AD406" s="233"/>
      <c r="AE406" s="233"/>
      <c r="AF406" s="233"/>
      <c r="AG406" s="216"/>
    </row>
    <row r="407" collapsed="1">
      <c r="A407" s="222" t="s">
        <v>312</v>
      </c>
      <c r="B407" s="241"/>
      <c r="C407" s="241"/>
      <c r="D407" s="241"/>
      <c r="E407" s="241"/>
      <c r="F407" s="241"/>
      <c r="G407" s="241"/>
      <c r="H407" s="241"/>
      <c r="I407" s="241"/>
      <c r="J407" s="241"/>
      <c r="K407" s="241"/>
      <c r="L407" s="241"/>
      <c r="M407" s="241"/>
      <c r="N407" s="241"/>
      <c r="O407" s="241"/>
      <c r="P407" s="241"/>
      <c r="Q407" s="241"/>
      <c r="R407" s="241"/>
      <c r="S407" s="241"/>
      <c r="T407" s="241"/>
      <c r="U407" s="241"/>
      <c r="V407" s="241"/>
      <c r="W407" s="241"/>
      <c r="X407" s="241"/>
      <c r="Y407" s="241"/>
      <c r="Z407" s="241"/>
      <c r="AA407" s="241"/>
      <c r="AB407" s="241"/>
      <c r="AC407" s="241"/>
      <c r="AD407" s="241"/>
      <c r="AE407" s="241"/>
      <c r="AF407" s="241"/>
      <c r="AG407" s="177"/>
    </row>
    <row r="408" hidden="1" outlineLevel="1">
      <c r="A408" s="222" t="s">
        <v>1131</v>
      </c>
      <c r="B408" s="184"/>
      <c r="C408" s="184"/>
      <c r="D408" s="184"/>
      <c r="E408" s="184"/>
      <c r="F408" s="184"/>
      <c r="G408" s="184"/>
      <c r="H408" s="184"/>
      <c r="I408" s="184"/>
      <c r="J408" s="184"/>
      <c r="K408" s="184"/>
      <c r="L408" s="184"/>
      <c r="M408" s="184"/>
      <c r="N408" s="184"/>
      <c r="O408" s="184"/>
      <c r="P408" s="184"/>
      <c r="Q408" s="184"/>
      <c r="R408" s="184"/>
      <c r="S408" s="184"/>
      <c r="T408" s="184"/>
      <c r="U408" s="184"/>
      <c r="V408" s="184"/>
      <c r="W408" s="184"/>
      <c r="X408" s="184"/>
      <c r="Y408" s="184"/>
      <c r="Z408" s="184"/>
      <c r="AA408" s="184"/>
      <c r="AB408" s="184"/>
      <c r="AC408" s="184"/>
      <c r="AD408" s="184"/>
      <c r="AE408" s="184"/>
      <c r="AF408" s="184"/>
      <c r="AG408" s="125">
        <f t="shared" ref="AG408:AG413" si="117">SUM(B408:AF408)</f>
        <v>0</v>
      </c>
    </row>
    <row r="409" hidden="1" outlineLevel="1">
      <c r="A409" s="222" t="s">
        <v>1132</v>
      </c>
      <c r="B409" s="184"/>
      <c r="C409" s="184"/>
      <c r="D409" s="184"/>
      <c r="E409" s="184"/>
      <c r="F409" s="184"/>
      <c r="G409" s="184"/>
      <c r="H409" s="184"/>
      <c r="I409" s="184"/>
      <c r="J409" s="184"/>
      <c r="K409" s="184"/>
      <c r="L409" s="184"/>
      <c r="M409" s="184"/>
      <c r="N409" s="184"/>
      <c r="O409" s="184"/>
      <c r="P409" s="184"/>
      <c r="Q409" s="184"/>
      <c r="R409" s="184"/>
      <c r="S409" s="184"/>
      <c r="T409" s="184"/>
      <c r="U409" s="184"/>
      <c r="V409" s="184"/>
      <c r="W409" s="184"/>
      <c r="X409" s="184"/>
      <c r="Y409" s="184"/>
      <c r="Z409" s="184"/>
      <c r="AA409" s="184"/>
      <c r="AB409" s="184"/>
      <c r="AC409" s="184"/>
      <c r="AD409" s="184"/>
      <c r="AE409" s="184"/>
      <c r="AF409" s="184"/>
      <c r="AG409" s="125">
        <f t="shared" si="117"/>
        <v>0</v>
      </c>
    </row>
    <row r="410" hidden="1" outlineLevel="1">
      <c r="A410" s="222" t="s">
        <v>1133</v>
      </c>
      <c r="B410" s="184"/>
      <c r="C410" s="184"/>
      <c r="D410" s="184"/>
      <c r="E410" s="184"/>
      <c r="F410" s="184"/>
      <c r="G410" s="184"/>
      <c r="H410" s="184"/>
      <c r="I410" s="184"/>
      <c r="J410" s="184"/>
      <c r="K410" s="184"/>
      <c r="L410" s="184"/>
      <c r="M410" s="184"/>
      <c r="N410" s="184"/>
      <c r="O410" s="184"/>
      <c r="P410" s="184"/>
      <c r="Q410" s="184"/>
      <c r="R410" s="184"/>
      <c r="S410" s="184"/>
      <c r="T410" s="184"/>
      <c r="U410" s="184"/>
      <c r="V410" s="184"/>
      <c r="W410" s="184"/>
      <c r="X410" s="184"/>
      <c r="Y410" s="184"/>
      <c r="Z410" s="184"/>
      <c r="AA410" s="184"/>
      <c r="AB410" s="184"/>
      <c r="AC410" s="184"/>
      <c r="AD410" s="184"/>
      <c r="AE410" s="184"/>
      <c r="AF410" s="184"/>
      <c r="AG410" s="125">
        <f t="shared" si="117"/>
        <v>0</v>
      </c>
    </row>
    <row r="411" hidden="1" outlineLevel="1">
      <c r="A411" s="222" t="s">
        <v>1134</v>
      </c>
      <c r="B411" s="184"/>
      <c r="C411" s="184"/>
      <c r="D411" s="184"/>
      <c r="E411" s="184"/>
      <c r="F411" s="184"/>
      <c r="G411" s="184"/>
      <c r="H411" s="184"/>
      <c r="I411" s="184"/>
      <c r="J411" s="184"/>
      <c r="K411" s="184"/>
      <c r="L411" s="184"/>
      <c r="M411" s="184"/>
      <c r="N411" s="184"/>
      <c r="O411" s="184"/>
      <c r="P411" s="184"/>
      <c r="Q411" s="184"/>
      <c r="R411" s="184"/>
      <c r="S411" s="184"/>
      <c r="T411" s="184"/>
      <c r="U411" s="184"/>
      <c r="V411" s="184"/>
      <c r="W411" s="184"/>
      <c r="X411" s="184"/>
      <c r="Y411" s="184"/>
      <c r="Z411" s="184"/>
      <c r="AA411" s="184"/>
      <c r="AB411" s="184"/>
      <c r="AC411" s="184"/>
      <c r="AD411" s="184"/>
      <c r="AE411" s="184"/>
      <c r="AF411" s="184"/>
      <c r="AG411" s="125">
        <f t="shared" si="117"/>
        <v>0</v>
      </c>
    </row>
    <row r="412" hidden="1" outlineLevel="1">
      <c r="A412" s="222" t="s">
        <v>1135</v>
      </c>
      <c r="B412" s="186"/>
      <c r="C412" s="186"/>
      <c r="D412" s="186"/>
      <c r="E412" s="186"/>
      <c r="F412" s="186"/>
      <c r="G412" s="186"/>
      <c r="H412" s="186"/>
      <c r="I412" s="186"/>
      <c r="J412" s="186"/>
      <c r="K412" s="186"/>
      <c r="L412" s="186"/>
      <c r="M412" s="186"/>
      <c r="N412" s="186"/>
      <c r="O412" s="186"/>
      <c r="P412" s="186"/>
      <c r="Q412" s="186"/>
      <c r="R412" s="186"/>
      <c r="S412" s="186"/>
      <c r="T412" s="186"/>
      <c r="U412" s="186"/>
      <c r="V412" s="186"/>
      <c r="W412" s="186"/>
      <c r="X412" s="186"/>
      <c r="Y412" s="186"/>
      <c r="Z412" s="186"/>
      <c r="AA412" s="186"/>
      <c r="AB412" s="186"/>
      <c r="AC412" s="186"/>
      <c r="AD412" s="186"/>
      <c r="AE412" s="186"/>
      <c r="AF412" s="186"/>
      <c r="AG412" s="242">
        <f t="shared" si="117"/>
        <v>0</v>
      </c>
    </row>
    <row r="413" hidden="1" outlineLevel="1">
      <c r="A413" s="222" t="s">
        <v>1136</v>
      </c>
      <c r="B413" s="186"/>
      <c r="C413" s="186"/>
      <c r="D413" s="186"/>
      <c r="E413" s="186"/>
      <c r="F413" s="186"/>
      <c r="G413" s="186"/>
      <c r="H413" s="186"/>
      <c r="I413" s="186"/>
      <c r="J413" s="186"/>
      <c r="K413" s="186"/>
      <c r="L413" s="186"/>
      <c r="M413" s="186"/>
      <c r="N413" s="186"/>
      <c r="O413" s="186"/>
      <c r="P413" s="186"/>
      <c r="Q413" s="186"/>
      <c r="R413" s="186"/>
      <c r="S413" s="186"/>
      <c r="T413" s="186"/>
      <c r="U413" s="186"/>
      <c r="V413" s="186"/>
      <c r="W413" s="186"/>
      <c r="X413" s="186"/>
      <c r="Y413" s="186"/>
      <c r="Z413" s="186"/>
      <c r="AA413" s="186"/>
      <c r="AB413" s="186"/>
      <c r="AC413" s="186"/>
      <c r="AD413" s="186"/>
      <c r="AE413" s="186"/>
      <c r="AF413" s="186"/>
      <c r="AG413" s="242">
        <f t="shared" si="117"/>
        <v>0</v>
      </c>
    </row>
    <row r="414" hidden="1" outlineLevel="1">
      <c r="A414" s="222" t="s">
        <v>731</v>
      </c>
      <c r="B414" s="186"/>
      <c r="C414" s="186"/>
      <c r="D414" s="186"/>
      <c r="E414" s="186"/>
      <c r="F414" s="186"/>
      <c r="G414" s="186"/>
      <c r="H414" s="186"/>
      <c r="I414" s="186"/>
      <c r="J414" s="186"/>
      <c r="K414" s="186"/>
      <c r="L414" s="186"/>
      <c r="M414" s="186"/>
      <c r="N414" s="186"/>
      <c r="O414" s="186"/>
      <c r="P414" s="186"/>
      <c r="Q414" s="186"/>
      <c r="R414" s="186"/>
      <c r="S414" s="186"/>
      <c r="T414" s="186"/>
      <c r="U414" s="186"/>
      <c r="V414" s="186"/>
      <c r="W414" s="186"/>
      <c r="X414" s="186"/>
      <c r="Y414" s="186"/>
      <c r="Z414" s="186"/>
      <c r="AA414" s="186"/>
      <c r="AB414" s="186"/>
      <c r="AC414" s="186"/>
      <c r="AD414" s="186"/>
      <c r="AE414" s="186"/>
      <c r="AF414" s="186"/>
      <c r="AG414" s="242"/>
    </row>
    <row r="415" hidden="1" outlineLevel="1">
      <c r="A415" s="222" t="s">
        <v>732</v>
      </c>
      <c r="B415" s="186"/>
      <c r="C415" s="186"/>
      <c r="D415" s="186"/>
      <c r="E415" s="186"/>
      <c r="F415" s="186"/>
      <c r="G415" s="186"/>
      <c r="H415" s="186"/>
      <c r="I415" s="186"/>
      <c r="J415" s="186"/>
      <c r="K415" s="186"/>
      <c r="L415" s="186"/>
      <c r="M415" s="186"/>
      <c r="N415" s="186"/>
      <c r="O415" s="186"/>
      <c r="P415" s="186"/>
      <c r="Q415" s="186"/>
      <c r="R415" s="186"/>
      <c r="S415" s="186"/>
      <c r="T415" s="186"/>
      <c r="U415" s="186"/>
      <c r="V415" s="186"/>
      <c r="W415" s="186"/>
      <c r="X415" s="186"/>
      <c r="Y415" s="186"/>
      <c r="Z415" s="186"/>
      <c r="AA415" s="186"/>
      <c r="AB415" s="186"/>
      <c r="AC415" s="186"/>
      <c r="AD415" s="186"/>
      <c r="AE415" s="186"/>
      <c r="AF415" s="186"/>
      <c r="AG415" s="242"/>
    </row>
    <row r="416" hidden="1" outlineLevel="1">
      <c r="A416" s="222" t="s">
        <v>733</v>
      </c>
      <c r="B416" s="186"/>
      <c r="C416" s="186"/>
      <c r="D416" s="186"/>
      <c r="E416" s="186"/>
      <c r="F416" s="186"/>
      <c r="G416" s="186"/>
      <c r="H416" s="186"/>
      <c r="I416" s="186"/>
      <c r="J416" s="186"/>
      <c r="K416" s="186"/>
      <c r="L416" s="186"/>
      <c r="M416" s="186"/>
      <c r="N416" s="186"/>
      <c r="O416" s="186"/>
      <c r="P416" s="186"/>
      <c r="Q416" s="186"/>
      <c r="R416" s="186"/>
      <c r="S416" s="186"/>
      <c r="T416" s="186"/>
      <c r="U416" s="186"/>
      <c r="V416" s="186"/>
      <c r="W416" s="186"/>
      <c r="X416" s="186"/>
      <c r="Y416" s="186"/>
      <c r="Z416" s="186"/>
      <c r="AA416" s="186"/>
      <c r="AB416" s="186"/>
      <c r="AC416" s="186"/>
      <c r="AD416" s="186"/>
      <c r="AE416" s="186"/>
      <c r="AF416" s="186"/>
      <c r="AG416" s="242"/>
    </row>
    <row r="417" hidden="1" outlineLevel="1">
      <c r="A417" s="222" t="s">
        <v>734</v>
      </c>
      <c r="B417" s="186"/>
      <c r="C417" s="186"/>
      <c r="D417" s="186"/>
      <c r="E417" s="186"/>
      <c r="F417" s="186"/>
      <c r="G417" s="186"/>
      <c r="H417" s="186"/>
      <c r="I417" s="186"/>
      <c r="J417" s="186"/>
      <c r="K417" s="186"/>
      <c r="L417" s="186"/>
      <c r="M417" s="186"/>
      <c r="N417" s="186"/>
      <c r="O417" s="186"/>
      <c r="P417" s="186"/>
      <c r="Q417" s="186"/>
      <c r="R417" s="186"/>
      <c r="S417" s="186"/>
      <c r="T417" s="186"/>
      <c r="U417" s="186"/>
      <c r="V417" s="186"/>
      <c r="W417" s="186"/>
      <c r="X417" s="186"/>
      <c r="Y417" s="186"/>
      <c r="Z417" s="186"/>
      <c r="AA417" s="186"/>
      <c r="AB417" s="186"/>
      <c r="AC417" s="186"/>
      <c r="AD417" s="186"/>
      <c r="AE417" s="186"/>
      <c r="AF417" s="186"/>
      <c r="AG417" s="242"/>
    </row>
    <row r="418" collapsed="1">
      <c r="A418" s="222" t="s">
        <v>496</v>
      </c>
      <c r="B418" s="241"/>
      <c r="C418" s="241"/>
      <c r="D418" s="241"/>
      <c r="E418" s="241"/>
      <c r="F418" s="241"/>
      <c r="G418" s="241"/>
      <c r="H418" s="241"/>
      <c r="I418" s="241"/>
      <c r="J418" s="241"/>
      <c r="K418" s="241"/>
      <c r="L418" s="241"/>
      <c r="M418" s="241"/>
      <c r="N418" s="241"/>
      <c r="O418" s="241"/>
      <c r="P418" s="241"/>
      <c r="Q418" s="241"/>
      <c r="R418" s="241"/>
      <c r="S418" s="241"/>
      <c r="T418" s="241"/>
      <c r="U418" s="241"/>
      <c r="V418" s="241"/>
      <c r="W418" s="241"/>
      <c r="X418" s="241"/>
      <c r="Y418" s="241"/>
      <c r="Z418" s="241"/>
      <c r="AA418" s="241"/>
      <c r="AB418" s="241"/>
      <c r="AC418" s="241"/>
      <c r="AD418" s="241"/>
      <c r="AE418" s="241"/>
      <c r="AF418" s="241"/>
      <c r="AG418" s="177"/>
    </row>
    <row r="419" hidden="1" outlineLevel="1">
      <c r="A419" s="222" t="s">
        <v>1137</v>
      </c>
      <c r="B419" s="184"/>
      <c r="C419" s="184"/>
      <c r="D419" s="184"/>
      <c r="E419" s="184"/>
      <c r="F419" s="184"/>
      <c r="G419" s="184"/>
      <c r="H419" s="184"/>
      <c r="I419" s="184"/>
      <c r="J419" s="184"/>
      <c r="K419" s="184"/>
      <c r="L419" s="184"/>
      <c r="M419" s="184"/>
      <c r="N419" s="184"/>
      <c r="O419" s="184"/>
      <c r="P419" s="184"/>
      <c r="Q419" s="184"/>
      <c r="R419" s="184"/>
      <c r="S419" s="184"/>
      <c r="T419" s="184"/>
      <c r="U419" s="184"/>
      <c r="V419" s="184"/>
      <c r="W419" s="184"/>
      <c r="X419" s="184"/>
      <c r="Y419" s="184"/>
      <c r="Z419" s="184"/>
      <c r="AA419" s="184"/>
      <c r="AB419" s="184"/>
      <c r="AC419" s="184"/>
      <c r="AD419" s="184"/>
      <c r="AE419" s="184"/>
      <c r="AF419" s="184"/>
      <c r="AG419" s="125">
        <f t="shared" ref="AG419:AG421" si="118">SUM(B419:AF419)</f>
        <v>0</v>
      </c>
    </row>
    <row r="420" hidden="1" outlineLevel="1">
      <c r="A420" s="222" t="s">
        <v>1138</v>
      </c>
      <c r="B420" s="184"/>
      <c r="C420" s="184"/>
      <c r="D420" s="184"/>
      <c r="E420" s="184"/>
      <c r="F420" s="184"/>
      <c r="G420" s="184"/>
      <c r="H420" s="184"/>
      <c r="I420" s="184"/>
      <c r="J420" s="184"/>
      <c r="K420" s="184"/>
      <c r="L420" s="184"/>
      <c r="M420" s="184"/>
      <c r="N420" s="184"/>
      <c r="O420" s="184"/>
      <c r="P420" s="184"/>
      <c r="Q420" s="184"/>
      <c r="R420" s="184"/>
      <c r="S420" s="184"/>
      <c r="T420" s="184"/>
      <c r="U420" s="184"/>
      <c r="V420" s="184"/>
      <c r="W420" s="184"/>
      <c r="X420" s="184"/>
      <c r="Y420" s="184"/>
      <c r="Z420" s="184"/>
      <c r="AA420" s="184"/>
      <c r="AB420" s="184"/>
      <c r="AC420" s="184"/>
      <c r="AD420" s="184"/>
      <c r="AE420" s="184"/>
      <c r="AF420" s="184"/>
      <c r="AG420" s="125">
        <f t="shared" si="118"/>
        <v>0</v>
      </c>
    </row>
    <row r="421" hidden="1" outlineLevel="1">
      <c r="A421" s="222" t="s">
        <v>499</v>
      </c>
      <c r="B421" s="204"/>
      <c r="C421" s="204"/>
      <c r="D421" s="204"/>
      <c r="E421" s="204"/>
      <c r="F421" s="204"/>
      <c r="G421" s="204"/>
      <c r="H421" s="204"/>
      <c r="I421" s="204"/>
      <c r="J421" s="204"/>
      <c r="K421" s="204"/>
      <c r="L421" s="204"/>
      <c r="M421" s="204"/>
      <c r="N421" s="204"/>
      <c r="O421" s="204"/>
      <c r="P421" s="204"/>
      <c r="Q421" s="204"/>
      <c r="R421" s="204"/>
      <c r="S421" s="204"/>
      <c r="T421" s="204"/>
      <c r="U421" s="204"/>
      <c r="V421" s="204"/>
      <c r="W421" s="204"/>
      <c r="X421" s="204"/>
      <c r="Y421" s="204"/>
      <c r="Z421" s="204"/>
      <c r="AA421" s="204"/>
      <c r="AB421" s="204"/>
      <c r="AC421" s="204"/>
      <c r="AD421" s="204"/>
      <c r="AE421" s="204"/>
      <c r="AF421" s="204"/>
      <c r="AG421" s="125">
        <f t="shared" si="118"/>
        <v>0</v>
      </c>
    </row>
    <row r="422">
      <c r="A422" s="222" t="s">
        <v>323</v>
      </c>
      <c r="B422" s="241"/>
      <c r="C422" s="241"/>
      <c r="D422" s="241"/>
      <c r="E422" s="241"/>
      <c r="F422" s="241"/>
      <c r="G422" s="241"/>
      <c r="H422" s="241"/>
      <c r="I422" s="241"/>
      <c r="J422" s="241"/>
      <c r="K422" s="241"/>
      <c r="L422" s="241"/>
      <c r="M422" s="241"/>
      <c r="N422" s="241"/>
      <c r="O422" s="241"/>
      <c r="P422" s="241"/>
      <c r="Q422" s="241"/>
      <c r="R422" s="241"/>
      <c r="S422" s="241"/>
      <c r="T422" s="241"/>
      <c r="U422" s="241"/>
      <c r="V422" s="241"/>
      <c r="W422" s="241"/>
      <c r="X422" s="241"/>
      <c r="Y422" s="241"/>
      <c r="Z422" s="241"/>
      <c r="AA422" s="241"/>
      <c r="AB422" s="241"/>
      <c r="AC422" s="241"/>
      <c r="AD422" s="241"/>
      <c r="AE422" s="241"/>
      <c r="AF422" s="241"/>
      <c r="AG422" s="177"/>
    </row>
    <row r="423" outlineLevel="1">
      <c r="A423" s="222" t="s">
        <v>1139</v>
      </c>
      <c r="B423" s="184"/>
      <c r="C423" s="184"/>
      <c r="D423" s="184"/>
      <c r="E423" s="184"/>
      <c r="F423" s="184"/>
      <c r="G423" s="184"/>
      <c r="H423" s="184"/>
      <c r="I423" s="184"/>
      <c r="J423" s="184"/>
      <c r="K423" s="184"/>
      <c r="L423" s="184"/>
      <c r="M423" s="184"/>
      <c r="N423" s="184"/>
      <c r="O423" s="184"/>
      <c r="P423" s="184"/>
      <c r="Q423" s="184"/>
      <c r="R423" s="184"/>
      <c r="S423" s="184"/>
      <c r="T423" s="184"/>
      <c r="U423" s="184"/>
      <c r="V423" s="184"/>
      <c r="W423" s="184"/>
      <c r="X423" s="184"/>
      <c r="Y423" s="184"/>
      <c r="Z423" s="184"/>
      <c r="AA423" s="184"/>
      <c r="AB423" s="184"/>
      <c r="AC423" s="184"/>
      <c r="AD423" s="184"/>
      <c r="AE423" s="184"/>
      <c r="AF423" s="184"/>
      <c r="AG423" s="125">
        <f t="shared" ref="AG423:AG428" si="119">SUM(B423:AF423)</f>
        <v>0</v>
      </c>
    </row>
    <row r="424" outlineLevel="1">
      <c r="A424" s="222" t="s">
        <v>1140</v>
      </c>
      <c r="B424" s="184"/>
      <c r="C424" s="184"/>
      <c r="D424" s="184"/>
      <c r="E424" s="184"/>
      <c r="F424" s="184"/>
      <c r="G424" s="184"/>
      <c r="H424" s="184"/>
      <c r="I424" s="184"/>
      <c r="J424" s="184"/>
      <c r="K424" s="184"/>
      <c r="L424" s="184"/>
      <c r="M424" s="184"/>
      <c r="N424" s="184"/>
      <c r="O424" s="184"/>
      <c r="P424" s="184"/>
      <c r="Q424" s="184"/>
      <c r="R424" s="184"/>
      <c r="S424" s="184"/>
      <c r="T424" s="184"/>
      <c r="U424" s="184"/>
      <c r="V424" s="184"/>
      <c r="W424" s="184"/>
      <c r="X424" s="184"/>
      <c r="Y424" s="184"/>
      <c r="Z424" s="184"/>
      <c r="AA424" s="184"/>
      <c r="AB424" s="184"/>
      <c r="AC424" s="184"/>
      <c r="AD424" s="184"/>
      <c r="AE424" s="184"/>
      <c r="AF424" s="184"/>
      <c r="AG424" s="125">
        <f t="shared" si="119"/>
        <v>0</v>
      </c>
    </row>
    <row r="425" outlineLevel="1">
      <c r="A425" s="222" t="s">
        <v>1141</v>
      </c>
      <c r="B425" s="184"/>
      <c r="C425" s="184"/>
      <c r="D425" s="184"/>
      <c r="E425" s="184"/>
      <c r="F425" s="184"/>
      <c r="G425" s="184"/>
      <c r="H425" s="184"/>
      <c r="I425" s="184"/>
      <c r="J425" s="184"/>
      <c r="K425" s="184"/>
      <c r="L425" s="184"/>
      <c r="M425" s="184"/>
      <c r="N425" s="184"/>
      <c r="O425" s="184"/>
      <c r="P425" s="184"/>
      <c r="Q425" s="184"/>
      <c r="R425" s="184"/>
      <c r="S425" s="184"/>
      <c r="T425" s="184"/>
      <c r="U425" s="184"/>
      <c r="V425" s="184"/>
      <c r="W425" s="184"/>
      <c r="X425" s="184"/>
      <c r="Y425" s="184"/>
      <c r="Z425" s="184"/>
      <c r="AA425" s="184"/>
      <c r="AB425" s="184"/>
      <c r="AC425" s="184"/>
      <c r="AD425" s="184"/>
      <c r="AE425" s="184"/>
      <c r="AF425" s="184"/>
      <c r="AG425" s="125">
        <f t="shared" si="119"/>
        <v>0</v>
      </c>
    </row>
    <row r="426" outlineLevel="1">
      <c r="A426" s="222" t="s">
        <v>1142</v>
      </c>
      <c r="B426" s="184"/>
      <c r="C426" s="184"/>
      <c r="D426" s="184"/>
      <c r="E426" s="184"/>
      <c r="F426" s="184"/>
      <c r="G426" s="184"/>
      <c r="H426" s="184"/>
      <c r="I426" s="184"/>
      <c r="J426" s="184"/>
      <c r="K426" s="184"/>
      <c r="L426" s="184"/>
      <c r="M426" s="184"/>
      <c r="N426" s="184"/>
      <c r="O426" s="184"/>
      <c r="P426" s="184"/>
      <c r="Q426" s="184"/>
      <c r="R426" s="184"/>
      <c r="S426" s="184"/>
      <c r="T426" s="184"/>
      <c r="U426" s="184"/>
      <c r="V426" s="184"/>
      <c r="W426" s="184"/>
      <c r="X426" s="184"/>
      <c r="Y426" s="184"/>
      <c r="Z426" s="184"/>
      <c r="AA426" s="184"/>
      <c r="AB426" s="184"/>
      <c r="AC426" s="184"/>
      <c r="AD426" s="184"/>
      <c r="AE426" s="184"/>
      <c r="AF426" s="184"/>
      <c r="AG426" s="125">
        <f t="shared" si="119"/>
        <v>0</v>
      </c>
    </row>
    <row r="427" outlineLevel="1">
      <c r="A427" s="222" t="s">
        <v>1143</v>
      </c>
      <c r="B427" s="186"/>
      <c r="C427" s="186"/>
      <c r="D427" s="186"/>
      <c r="E427" s="186"/>
      <c r="F427" s="186"/>
      <c r="G427" s="186"/>
      <c r="H427" s="186"/>
      <c r="I427" s="186"/>
      <c r="J427" s="186"/>
      <c r="K427" s="186"/>
      <c r="L427" s="186"/>
      <c r="M427" s="186"/>
      <c r="N427" s="186"/>
      <c r="O427" s="186"/>
      <c r="P427" s="186"/>
      <c r="Q427" s="186"/>
      <c r="R427" s="186"/>
      <c r="S427" s="186"/>
      <c r="T427" s="186"/>
      <c r="U427" s="186"/>
      <c r="V427" s="186"/>
      <c r="W427" s="186"/>
      <c r="X427" s="186"/>
      <c r="Y427" s="186"/>
      <c r="Z427" s="186"/>
      <c r="AA427" s="186"/>
      <c r="AB427" s="186"/>
      <c r="AC427" s="186"/>
      <c r="AD427" s="186"/>
      <c r="AE427" s="186"/>
      <c r="AF427" s="186"/>
      <c r="AG427" s="242">
        <f t="shared" si="119"/>
        <v>0</v>
      </c>
    </row>
    <row r="428" outlineLevel="1">
      <c r="A428" s="222" t="s">
        <v>1144</v>
      </c>
      <c r="B428" s="186"/>
      <c r="C428" s="186"/>
      <c r="D428" s="186"/>
      <c r="E428" s="186"/>
      <c r="F428" s="186"/>
      <c r="G428" s="186"/>
      <c r="H428" s="186"/>
      <c r="I428" s="186"/>
      <c r="J428" s="186"/>
      <c r="K428" s="186"/>
      <c r="L428" s="186"/>
      <c r="M428" s="186"/>
      <c r="N428" s="186"/>
      <c r="O428" s="186"/>
      <c r="P428" s="186"/>
      <c r="Q428" s="186"/>
      <c r="R428" s="186"/>
      <c r="S428" s="186"/>
      <c r="T428" s="186"/>
      <c r="U428" s="186"/>
      <c r="V428" s="186"/>
      <c r="W428" s="186"/>
      <c r="X428" s="186"/>
      <c r="Y428" s="186"/>
      <c r="Z428" s="186"/>
      <c r="AA428" s="186"/>
      <c r="AB428" s="186"/>
      <c r="AC428" s="186"/>
      <c r="AD428" s="186"/>
      <c r="AE428" s="186"/>
      <c r="AF428" s="186"/>
      <c r="AG428" s="242">
        <f t="shared" si="119"/>
        <v>0</v>
      </c>
    </row>
    <row r="429" outlineLevel="1">
      <c r="A429" s="225" t="s">
        <v>1145</v>
      </c>
      <c r="B429" s="186"/>
      <c r="C429" s="186"/>
      <c r="D429" s="186"/>
      <c r="E429" s="186"/>
      <c r="F429" s="186"/>
      <c r="G429" s="186"/>
      <c r="H429" s="186"/>
      <c r="I429" s="186"/>
      <c r="J429" s="186"/>
      <c r="K429" s="186"/>
      <c r="L429" s="186"/>
      <c r="M429" s="186"/>
      <c r="N429" s="186"/>
      <c r="O429" s="186"/>
      <c r="P429" s="186"/>
      <c r="Q429" s="186"/>
      <c r="R429" s="186"/>
      <c r="S429" s="186"/>
      <c r="T429" s="186"/>
      <c r="U429" s="186"/>
      <c r="V429" s="186"/>
      <c r="W429" s="186"/>
      <c r="X429" s="186"/>
      <c r="Y429" s="186"/>
      <c r="Z429" s="186"/>
      <c r="AA429" s="186"/>
      <c r="AB429" s="186"/>
      <c r="AC429" s="186"/>
      <c r="AD429" s="186"/>
      <c r="AE429" s="186"/>
      <c r="AF429" s="186"/>
      <c r="AG429" s="242"/>
    </row>
    <row r="430" outlineLevel="1">
      <c r="A430" s="225" t="s">
        <v>1146</v>
      </c>
      <c r="B430" s="186"/>
      <c r="C430" s="186"/>
      <c r="D430" s="186"/>
      <c r="E430" s="186"/>
      <c r="F430" s="186"/>
      <c r="G430" s="186"/>
      <c r="H430" s="186"/>
      <c r="I430" s="186"/>
      <c r="J430" s="186"/>
      <c r="K430" s="186"/>
      <c r="L430" s="186"/>
      <c r="M430" s="186"/>
      <c r="N430" s="186"/>
      <c r="O430" s="186"/>
      <c r="P430" s="186"/>
      <c r="Q430" s="186"/>
      <c r="R430" s="186"/>
      <c r="S430" s="186"/>
      <c r="T430" s="186"/>
      <c r="U430" s="186"/>
      <c r="V430" s="186"/>
      <c r="W430" s="186"/>
      <c r="X430" s="186"/>
      <c r="Y430" s="186"/>
      <c r="Z430" s="186"/>
      <c r="AA430" s="186"/>
      <c r="AB430" s="186"/>
      <c r="AC430" s="186"/>
      <c r="AD430" s="186"/>
      <c r="AE430" s="186"/>
      <c r="AF430" s="186"/>
      <c r="AG430" s="242"/>
    </row>
    <row r="431" outlineLevel="1">
      <c r="A431" s="225" t="s">
        <v>1147</v>
      </c>
      <c r="B431" s="186"/>
      <c r="C431" s="186"/>
      <c r="D431" s="186"/>
      <c r="E431" s="186"/>
      <c r="F431" s="186"/>
      <c r="G431" s="186"/>
      <c r="H431" s="186"/>
      <c r="I431" s="186"/>
      <c r="J431" s="186"/>
      <c r="K431" s="186"/>
      <c r="L431" s="186"/>
      <c r="M431" s="186"/>
      <c r="N431" s="186"/>
      <c r="O431" s="186"/>
      <c r="P431" s="186"/>
      <c r="Q431" s="186"/>
      <c r="R431" s="186"/>
      <c r="S431" s="186"/>
      <c r="T431" s="186"/>
      <c r="U431" s="186"/>
      <c r="V431" s="186"/>
      <c r="W431" s="186"/>
      <c r="X431" s="186"/>
      <c r="Y431" s="186"/>
      <c r="Z431" s="186"/>
      <c r="AA431" s="186"/>
      <c r="AB431" s="186"/>
      <c r="AC431" s="186"/>
      <c r="AD431" s="186"/>
      <c r="AE431" s="186"/>
      <c r="AF431" s="186"/>
      <c r="AG431" s="242"/>
    </row>
    <row r="432" outlineLevel="1">
      <c r="A432" s="225" t="s">
        <v>1148</v>
      </c>
      <c r="B432" s="186"/>
      <c r="C432" s="186"/>
      <c r="D432" s="186"/>
      <c r="E432" s="186"/>
      <c r="F432" s="186"/>
      <c r="G432" s="186"/>
      <c r="H432" s="186"/>
      <c r="I432" s="186"/>
      <c r="J432" s="186"/>
      <c r="K432" s="186"/>
      <c r="L432" s="186"/>
      <c r="M432" s="186"/>
      <c r="N432" s="186"/>
      <c r="O432" s="186"/>
      <c r="P432" s="186"/>
      <c r="Q432" s="186"/>
      <c r="R432" s="186"/>
      <c r="S432" s="186"/>
      <c r="T432" s="186"/>
      <c r="U432" s="186"/>
      <c r="V432" s="186"/>
      <c r="W432" s="186"/>
      <c r="X432" s="186"/>
      <c r="Y432" s="186"/>
      <c r="Z432" s="186"/>
      <c r="AA432" s="186"/>
      <c r="AB432" s="186"/>
      <c r="AC432" s="186"/>
      <c r="AD432" s="186"/>
      <c r="AE432" s="186"/>
      <c r="AF432" s="186"/>
      <c r="AG432" s="242"/>
    </row>
    <row r="433">
      <c r="A433" s="222" t="s">
        <v>510</v>
      </c>
      <c r="B433" s="234"/>
      <c r="C433" s="234"/>
      <c r="D433" s="234"/>
      <c r="E433" s="234"/>
      <c r="F433" s="234"/>
      <c r="G433" s="234"/>
      <c r="H433" s="234"/>
      <c r="I433" s="234"/>
      <c r="J433" s="234"/>
      <c r="K433" s="234"/>
      <c r="L433" s="234"/>
      <c r="M433" s="234"/>
      <c r="N433" s="234"/>
      <c r="O433" s="234"/>
      <c r="P433" s="234"/>
      <c r="Q433" s="234"/>
      <c r="R433" s="234"/>
      <c r="S433" s="234"/>
      <c r="T433" s="234"/>
      <c r="U433" s="234"/>
      <c r="V433" s="234"/>
      <c r="W433" s="234"/>
      <c r="X433" s="234"/>
      <c r="Y433" s="234"/>
      <c r="Z433" s="234"/>
      <c r="AA433" s="234"/>
      <c r="AB433" s="234"/>
      <c r="AC433" s="234"/>
      <c r="AD433" s="234"/>
      <c r="AE433" s="234"/>
      <c r="AF433" s="234"/>
      <c r="AG433" s="177"/>
    </row>
    <row r="434" outlineLevel="1">
      <c r="A434" s="222" t="s">
        <v>1149</v>
      </c>
      <c r="B434" s="186"/>
      <c r="C434" s="186"/>
      <c r="D434" s="186"/>
      <c r="E434" s="186"/>
      <c r="F434" s="186"/>
      <c r="G434" s="186"/>
      <c r="H434" s="186"/>
      <c r="I434" s="186"/>
      <c r="J434" s="186"/>
      <c r="K434" s="186"/>
      <c r="L434" s="186"/>
      <c r="M434" s="186"/>
      <c r="N434" s="186"/>
      <c r="O434" s="186"/>
      <c r="P434" s="186"/>
      <c r="Q434" s="186"/>
      <c r="R434" s="186"/>
      <c r="S434" s="186"/>
      <c r="T434" s="186"/>
      <c r="U434" s="186"/>
      <c r="V434" s="186"/>
      <c r="W434" s="186"/>
      <c r="X434" s="186"/>
      <c r="Y434" s="186"/>
      <c r="Z434" s="186"/>
      <c r="AA434" s="186"/>
      <c r="AB434" s="186"/>
      <c r="AC434" s="186"/>
      <c r="AD434" s="186"/>
      <c r="AE434" s="186"/>
      <c r="AF434" s="186"/>
      <c r="AG434" s="125">
        <f t="shared" ref="AG434:AG438" si="120">SUM(B434:AF434)</f>
        <v>0</v>
      </c>
    </row>
    <row r="435" outlineLevel="1">
      <c r="A435" s="222" t="s">
        <v>1150</v>
      </c>
      <c r="B435" s="186"/>
      <c r="C435" s="186"/>
      <c r="D435" s="186"/>
      <c r="E435" s="186"/>
      <c r="F435" s="186"/>
      <c r="G435" s="186"/>
      <c r="H435" s="186"/>
      <c r="I435" s="186"/>
      <c r="J435" s="186"/>
      <c r="K435" s="186"/>
      <c r="L435" s="186"/>
      <c r="M435" s="186"/>
      <c r="N435" s="186"/>
      <c r="O435" s="186"/>
      <c r="P435" s="186"/>
      <c r="Q435" s="186"/>
      <c r="R435" s="186"/>
      <c r="S435" s="186"/>
      <c r="T435" s="186"/>
      <c r="U435" s="186"/>
      <c r="V435" s="186"/>
      <c r="W435" s="186"/>
      <c r="X435" s="186"/>
      <c r="Y435" s="186"/>
      <c r="Z435" s="186"/>
      <c r="AA435" s="186"/>
      <c r="AB435" s="186"/>
      <c r="AC435" s="186"/>
      <c r="AD435" s="186"/>
      <c r="AE435" s="186"/>
      <c r="AF435" s="186"/>
      <c r="AG435" s="125">
        <f t="shared" si="120"/>
        <v>0</v>
      </c>
    </row>
    <row r="436" outlineLevel="1">
      <c r="A436" s="222" t="s">
        <v>499</v>
      </c>
      <c r="B436" s="186"/>
      <c r="C436" s="186"/>
      <c r="D436" s="186"/>
      <c r="E436" s="186"/>
      <c r="F436" s="186"/>
      <c r="G436" s="186"/>
      <c r="H436" s="186"/>
      <c r="I436" s="186"/>
      <c r="J436" s="186"/>
      <c r="K436" s="186"/>
      <c r="L436" s="186"/>
      <c r="M436" s="186"/>
      <c r="N436" s="186"/>
      <c r="O436" s="186"/>
      <c r="P436" s="186"/>
      <c r="Q436" s="186"/>
      <c r="R436" s="186"/>
      <c r="S436" s="186"/>
      <c r="T436" s="186"/>
      <c r="U436" s="186"/>
      <c r="V436" s="186"/>
      <c r="W436" s="186"/>
      <c r="X436" s="186"/>
      <c r="Y436" s="186"/>
      <c r="Z436" s="186"/>
      <c r="AA436" s="186"/>
      <c r="AB436" s="186"/>
      <c r="AC436" s="186"/>
      <c r="AD436" s="186"/>
      <c r="AE436" s="186"/>
      <c r="AF436" s="186"/>
      <c r="AG436" s="125">
        <f t="shared" si="120"/>
        <v>0</v>
      </c>
    </row>
    <row r="437">
      <c r="A437" s="226" t="s">
        <v>334</v>
      </c>
      <c r="B437" s="245">
        <f t="shared" ref="B437:AF437" si="121">B423+B424+B429+B430</f>
        <v>0</v>
      </c>
      <c r="C437" s="245">
        <f t="shared" si="121"/>
        <v>0</v>
      </c>
      <c r="D437" s="245">
        <f t="shared" si="121"/>
        <v>0</v>
      </c>
      <c r="E437" s="245">
        <f t="shared" si="121"/>
        <v>0</v>
      </c>
      <c r="F437" s="245">
        <f t="shared" si="121"/>
        <v>0</v>
      </c>
      <c r="G437" s="245">
        <f t="shared" si="121"/>
        <v>0</v>
      </c>
      <c r="H437" s="245">
        <f t="shared" si="121"/>
        <v>0</v>
      </c>
      <c r="I437" s="245">
        <f t="shared" si="121"/>
        <v>0</v>
      </c>
      <c r="J437" s="245">
        <f t="shared" si="121"/>
        <v>0</v>
      </c>
      <c r="K437" s="245">
        <f t="shared" si="121"/>
        <v>0</v>
      </c>
      <c r="L437" s="245">
        <f t="shared" si="121"/>
        <v>0</v>
      </c>
      <c r="M437" s="245">
        <f t="shared" si="121"/>
        <v>0</v>
      </c>
      <c r="N437" s="245">
        <f t="shared" si="121"/>
        <v>0</v>
      </c>
      <c r="O437" s="245">
        <f t="shared" si="121"/>
        <v>0</v>
      </c>
      <c r="P437" s="245">
        <f t="shared" si="121"/>
        <v>0</v>
      </c>
      <c r="Q437" s="245">
        <f t="shared" si="121"/>
        <v>0</v>
      </c>
      <c r="R437" s="245">
        <f t="shared" si="121"/>
        <v>0</v>
      </c>
      <c r="S437" s="245">
        <f t="shared" si="121"/>
        <v>0</v>
      </c>
      <c r="T437" s="245">
        <f t="shared" si="121"/>
        <v>0</v>
      </c>
      <c r="U437" s="245">
        <f t="shared" si="121"/>
        <v>0</v>
      </c>
      <c r="V437" s="245">
        <f t="shared" si="121"/>
        <v>0</v>
      </c>
      <c r="W437" s="245">
        <f t="shared" si="121"/>
        <v>0</v>
      </c>
      <c r="X437" s="245">
        <f t="shared" si="121"/>
        <v>0</v>
      </c>
      <c r="Y437" s="245">
        <f t="shared" si="121"/>
        <v>0</v>
      </c>
      <c r="Z437" s="245">
        <f t="shared" si="121"/>
        <v>0</v>
      </c>
      <c r="AA437" s="245">
        <f t="shared" si="121"/>
        <v>0</v>
      </c>
      <c r="AB437" s="245">
        <f t="shared" si="121"/>
        <v>0</v>
      </c>
      <c r="AC437" s="245">
        <f t="shared" si="121"/>
        <v>0</v>
      </c>
      <c r="AD437" s="245">
        <f t="shared" si="121"/>
        <v>0</v>
      </c>
      <c r="AE437" s="245">
        <f t="shared" si="121"/>
        <v>0</v>
      </c>
      <c r="AF437" s="245">
        <f t="shared" si="121"/>
        <v>0</v>
      </c>
      <c r="AG437" s="125">
        <f t="shared" si="120"/>
        <v>0</v>
      </c>
    </row>
    <row r="438">
      <c r="A438" s="226" t="s">
        <v>335</v>
      </c>
      <c r="B438" s="245">
        <f t="shared" ref="B438:AF438" si="122">B425+B426+B431+B432</f>
        <v>0</v>
      </c>
      <c r="C438" s="245">
        <f t="shared" si="122"/>
        <v>0</v>
      </c>
      <c r="D438" s="245">
        <f t="shared" si="122"/>
        <v>0</v>
      </c>
      <c r="E438" s="245">
        <f t="shared" si="122"/>
        <v>0</v>
      </c>
      <c r="F438" s="245">
        <f t="shared" si="122"/>
        <v>0</v>
      </c>
      <c r="G438" s="245">
        <f t="shared" si="122"/>
        <v>0</v>
      </c>
      <c r="H438" s="245">
        <f t="shared" si="122"/>
        <v>0</v>
      </c>
      <c r="I438" s="245">
        <f t="shared" si="122"/>
        <v>0</v>
      </c>
      <c r="J438" s="245">
        <f t="shared" si="122"/>
        <v>0</v>
      </c>
      <c r="K438" s="245">
        <f t="shared" si="122"/>
        <v>0</v>
      </c>
      <c r="L438" s="245">
        <f t="shared" si="122"/>
        <v>0</v>
      </c>
      <c r="M438" s="245">
        <f t="shared" si="122"/>
        <v>0</v>
      </c>
      <c r="N438" s="245">
        <f t="shared" si="122"/>
        <v>0</v>
      </c>
      <c r="O438" s="245">
        <f t="shared" si="122"/>
        <v>0</v>
      </c>
      <c r="P438" s="245">
        <f t="shared" si="122"/>
        <v>0</v>
      </c>
      <c r="Q438" s="245">
        <f t="shared" si="122"/>
        <v>0</v>
      </c>
      <c r="R438" s="245">
        <f t="shared" si="122"/>
        <v>0</v>
      </c>
      <c r="S438" s="245">
        <f t="shared" si="122"/>
        <v>0</v>
      </c>
      <c r="T438" s="245">
        <f t="shared" si="122"/>
        <v>0</v>
      </c>
      <c r="U438" s="245">
        <f t="shared" si="122"/>
        <v>0</v>
      </c>
      <c r="V438" s="245">
        <f t="shared" si="122"/>
        <v>0</v>
      </c>
      <c r="W438" s="245">
        <f t="shared" si="122"/>
        <v>0</v>
      </c>
      <c r="X438" s="245">
        <f t="shared" si="122"/>
        <v>0</v>
      </c>
      <c r="Y438" s="245">
        <f t="shared" si="122"/>
        <v>0</v>
      </c>
      <c r="Z438" s="245">
        <f t="shared" si="122"/>
        <v>0</v>
      </c>
      <c r="AA438" s="245">
        <f t="shared" si="122"/>
        <v>0</v>
      </c>
      <c r="AB438" s="245">
        <f t="shared" si="122"/>
        <v>0</v>
      </c>
      <c r="AC438" s="245">
        <f t="shared" si="122"/>
        <v>0</v>
      </c>
      <c r="AD438" s="245">
        <f t="shared" si="122"/>
        <v>0</v>
      </c>
      <c r="AE438" s="245">
        <f t="shared" si="122"/>
        <v>0</v>
      </c>
      <c r="AF438" s="245">
        <f t="shared" si="122"/>
        <v>0</v>
      </c>
      <c r="AG438" s="125">
        <f t="shared" si="120"/>
        <v>0</v>
      </c>
    </row>
    <row r="439">
      <c r="A439" s="127"/>
      <c r="B439" s="184"/>
      <c r="C439" s="184"/>
      <c r="D439" s="184"/>
      <c r="E439" s="184"/>
      <c r="F439" s="184"/>
      <c r="G439" s="184"/>
      <c r="H439" s="184"/>
      <c r="I439" s="184"/>
      <c r="J439" s="184"/>
      <c r="K439" s="184"/>
      <c r="L439" s="184"/>
      <c r="M439" s="184"/>
      <c r="N439" s="184"/>
      <c r="O439" s="184"/>
      <c r="P439" s="184"/>
      <c r="Q439" s="184"/>
      <c r="R439" s="184"/>
      <c r="S439" s="184"/>
      <c r="T439" s="184"/>
      <c r="U439" s="184"/>
      <c r="V439" s="184"/>
      <c r="W439" s="184"/>
      <c r="X439" s="184"/>
      <c r="Y439" s="184"/>
      <c r="Z439" s="184"/>
      <c r="AA439" s="184"/>
      <c r="AB439" s="184"/>
      <c r="AC439" s="184"/>
      <c r="AD439" s="184"/>
      <c r="AE439" s="184"/>
      <c r="AF439" s="184"/>
      <c r="AG439" s="216"/>
    </row>
    <row r="440" collapsed="1">
      <c r="A440" s="222" t="s">
        <v>336</v>
      </c>
      <c r="B440" s="241"/>
      <c r="C440" s="241"/>
      <c r="D440" s="241"/>
      <c r="E440" s="241"/>
      <c r="F440" s="241"/>
      <c r="G440" s="241"/>
      <c r="H440" s="241"/>
      <c r="I440" s="241"/>
      <c r="J440" s="241"/>
      <c r="K440" s="241"/>
      <c r="L440" s="241"/>
      <c r="M440" s="241"/>
      <c r="N440" s="241"/>
      <c r="O440" s="241"/>
      <c r="P440" s="241"/>
      <c r="Q440" s="241"/>
      <c r="R440" s="241"/>
      <c r="S440" s="241"/>
      <c r="T440" s="241"/>
      <c r="U440" s="241"/>
      <c r="V440" s="241"/>
      <c r="W440" s="241"/>
      <c r="X440" s="241"/>
      <c r="Y440" s="241"/>
      <c r="Z440" s="241"/>
      <c r="AA440" s="241"/>
      <c r="AB440" s="241"/>
      <c r="AC440" s="241"/>
      <c r="AD440" s="241"/>
      <c r="AE440" s="241"/>
      <c r="AF440" s="241"/>
      <c r="AG440" s="177"/>
    </row>
    <row r="441" hidden="1" outlineLevel="1">
      <c r="A441" s="222" t="s">
        <v>337</v>
      </c>
      <c r="B441" s="184"/>
      <c r="C441" s="184"/>
      <c r="D441" s="184"/>
      <c r="E441" s="184"/>
      <c r="F441" s="184"/>
      <c r="G441" s="184"/>
      <c r="H441" s="184"/>
      <c r="I441" s="184"/>
      <c r="J441" s="184"/>
      <c r="K441" s="184"/>
      <c r="L441" s="184"/>
      <c r="M441" s="184"/>
      <c r="N441" s="184"/>
      <c r="O441" s="184"/>
      <c r="P441" s="184"/>
      <c r="Q441" s="184"/>
      <c r="R441" s="184"/>
      <c r="S441" s="184"/>
      <c r="T441" s="184"/>
      <c r="U441" s="184"/>
      <c r="V441" s="184"/>
      <c r="W441" s="184"/>
      <c r="X441" s="184"/>
      <c r="Y441" s="184"/>
      <c r="Z441" s="184"/>
      <c r="AA441" s="184"/>
      <c r="AB441" s="184"/>
      <c r="AC441" s="184"/>
      <c r="AD441" s="184"/>
      <c r="AE441" s="184"/>
      <c r="AF441" s="184"/>
      <c r="AG441" s="125">
        <f t="shared" ref="AG441:AG450" si="123">SUM(B441:AF441)</f>
        <v>0</v>
      </c>
    </row>
    <row r="442" hidden="1" outlineLevel="1">
      <c r="A442" s="222" t="s">
        <v>338</v>
      </c>
      <c r="B442" s="184"/>
      <c r="C442" s="184"/>
      <c r="D442" s="184"/>
      <c r="E442" s="184"/>
      <c r="F442" s="184"/>
      <c r="G442" s="184"/>
      <c r="H442" s="184"/>
      <c r="I442" s="184"/>
      <c r="J442" s="184"/>
      <c r="K442" s="184"/>
      <c r="L442" s="184"/>
      <c r="M442" s="184"/>
      <c r="N442" s="184"/>
      <c r="O442" s="184"/>
      <c r="P442" s="184"/>
      <c r="Q442" s="184"/>
      <c r="R442" s="184"/>
      <c r="S442" s="184"/>
      <c r="T442" s="184"/>
      <c r="U442" s="184"/>
      <c r="V442" s="184"/>
      <c r="W442" s="184"/>
      <c r="X442" s="184"/>
      <c r="Y442" s="184"/>
      <c r="Z442" s="184"/>
      <c r="AA442" s="184"/>
      <c r="AB442" s="184"/>
      <c r="AC442" s="184"/>
      <c r="AD442" s="184"/>
      <c r="AE442" s="184"/>
      <c r="AF442" s="184"/>
      <c r="AG442" s="125">
        <f t="shared" si="123"/>
        <v>0</v>
      </c>
    </row>
    <row r="443" hidden="1" outlineLevel="1">
      <c r="A443" s="222" t="s">
        <v>1151</v>
      </c>
      <c r="B443" s="184"/>
      <c r="C443" s="184"/>
      <c r="D443" s="184"/>
      <c r="E443" s="184"/>
      <c r="F443" s="184"/>
      <c r="G443" s="184"/>
      <c r="H443" s="184"/>
      <c r="I443" s="184"/>
      <c r="J443" s="184"/>
      <c r="K443" s="184"/>
      <c r="L443" s="184"/>
      <c r="M443" s="184"/>
      <c r="N443" s="184"/>
      <c r="O443" s="184"/>
      <c r="P443" s="184"/>
      <c r="Q443" s="184"/>
      <c r="R443" s="184"/>
      <c r="S443" s="184"/>
      <c r="T443" s="184"/>
      <c r="U443" s="184"/>
      <c r="V443" s="184"/>
      <c r="W443" s="184"/>
      <c r="X443" s="184"/>
      <c r="Y443" s="184"/>
      <c r="Z443" s="184"/>
      <c r="AA443" s="184"/>
      <c r="AB443" s="184"/>
      <c r="AC443" s="184"/>
      <c r="AD443" s="184"/>
      <c r="AE443" s="184"/>
      <c r="AF443" s="184"/>
      <c r="AG443" s="125">
        <f t="shared" si="123"/>
        <v>0</v>
      </c>
    </row>
    <row r="444" hidden="1" outlineLevel="1">
      <c r="A444" s="222" t="s">
        <v>1152</v>
      </c>
      <c r="B444" s="184"/>
      <c r="C444" s="184"/>
      <c r="D444" s="184"/>
      <c r="E444" s="184"/>
      <c r="F444" s="184"/>
      <c r="G444" s="184"/>
      <c r="H444" s="184"/>
      <c r="I444" s="184"/>
      <c r="J444" s="184"/>
      <c r="K444" s="184"/>
      <c r="L444" s="184"/>
      <c r="M444" s="184"/>
      <c r="N444" s="184"/>
      <c r="O444" s="184"/>
      <c r="P444" s="184"/>
      <c r="Q444" s="184"/>
      <c r="R444" s="184"/>
      <c r="S444" s="184"/>
      <c r="T444" s="184"/>
      <c r="U444" s="184"/>
      <c r="V444" s="184"/>
      <c r="W444" s="184"/>
      <c r="X444" s="184"/>
      <c r="Y444" s="184"/>
      <c r="Z444" s="184"/>
      <c r="AA444" s="184"/>
      <c r="AB444" s="184"/>
      <c r="AC444" s="184"/>
      <c r="AD444" s="184"/>
      <c r="AE444" s="184"/>
      <c r="AF444" s="184"/>
      <c r="AG444" s="125">
        <f t="shared" si="123"/>
        <v>0</v>
      </c>
    </row>
    <row r="445" hidden="1" outlineLevel="1">
      <c r="A445" s="222" t="s">
        <v>1153</v>
      </c>
      <c r="B445" s="184"/>
      <c r="C445" s="184"/>
      <c r="D445" s="184"/>
      <c r="E445" s="184"/>
      <c r="F445" s="184"/>
      <c r="G445" s="184"/>
      <c r="H445" s="184"/>
      <c r="I445" s="184"/>
      <c r="J445" s="184"/>
      <c r="K445" s="184"/>
      <c r="L445" s="184"/>
      <c r="M445" s="184"/>
      <c r="N445" s="184"/>
      <c r="O445" s="184"/>
      <c r="P445" s="184"/>
      <c r="Q445" s="184"/>
      <c r="R445" s="184"/>
      <c r="S445" s="184"/>
      <c r="T445" s="184"/>
      <c r="U445" s="184"/>
      <c r="V445" s="184"/>
      <c r="W445" s="184"/>
      <c r="X445" s="184"/>
      <c r="Y445" s="184"/>
      <c r="Z445" s="184"/>
      <c r="AA445" s="184"/>
      <c r="AB445" s="184"/>
      <c r="AC445" s="184"/>
      <c r="AD445" s="184"/>
      <c r="AE445" s="184"/>
      <c r="AF445" s="184"/>
      <c r="AG445" s="125">
        <f t="shared" si="123"/>
        <v>0</v>
      </c>
    </row>
    <row r="446" hidden="1" outlineLevel="1">
      <c r="A446" s="222" t="s">
        <v>1154</v>
      </c>
      <c r="B446" s="184"/>
      <c r="C446" s="184"/>
      <c r="D446" s="184"/>
      <c r="E446" s="184"/>
      <c r="F446" s="184"/>
      <c r="G446" s="184"/>
      <c r="H446" s="184"/>
      <c r="I446" s="184"/>
      <c r="J446" s="184"/>
      <c r="K446" s="184"/>
      <c r="L446" s="184"/>
      <c r="M446" s="184"/>
      <c r="N446" s="184"/>
      <c r="O446" s="184"/>
      <c r="P446" s="184"/>
      <c r="Q446" s="184"/>
      <c r="R446" s="184"/>
      <c r="S446" s="184"/>
      <c r="T446" s="184"/>
      <c r="U446" s="184"/>
      <c r="V446" s="184"/>
      <c r="W446" s="184"/>
      <c r="X446" s="184"/>
      <c r="Y446" s="184"/>
      <c r="Z446" s="184"/>
      <c r="AA446" s="184"/>
      <c r="AB446" s="184"/>
      <c r="AC446" s="184"/>
      <c r="AD446" s="184"/>
      <c r="AE446" s="184"/>
      <c r="AF446" s="184"/>
      <c r="AG446" s="125">
        <f t="shared" si="123"/>
        <v>0</v>
      </c>
    </row>
    <row r="447" hidden="1" outlineLevel="1">
      <c r="A447" s="222" t="s">
        <v>1155</v>
      </c>
      <c r="B447" s="184"/>
      <c r="C447" s="184"/>
      <c r="D447" s="184"/>
      <c r="E447" s="184"/>
      <c r="F447" s="184"/>
      <c r="G447" s="184"/>
      <c r="H447" s="184"/>
      <c r="I447" s="184"/>
      <c r="J447" s="184"/>
      <c r="K447" s="184"/>
      <c r="L447" s="184"/>
      <c r="M447" s="184"/>
      <c r="N447" s="184"/>
      <c r="O447" s="184"/>
      <c r="P447" s="184"/>
      <c r="Q447" s="184"/>
      <c r="R447" s="184"/>
      <c r="S447" s="184"/>
      <c r="T447" s="184"/>
      <c r="U447" s="184"/>
      <c r="V447" s="184"/>
      <c r="W447" s="184"/>
      <c r="X447" s="184"/>
      <c r="Y447" s="184"/>
      <c r="Z447" s="184"/>
      <c r="AA447" s="184"/>
      <c r="AB447" s="184"/>
      <c r="AC447" s="184"/>
      <c r="AD447" s="184"/>
      <c r="AE447" s="184"/>
      <c r="AF447" s="184"/>
      <c r="AG447" s="125">
        <f t="shared" si="123"/>
        <v>0</v>
      </c>
    </row>
    <row r="448" hidden="1" outlineLevel="1">
      <c r="A448" s="222" t="s">
        <v>1156</v>
      </c>
      <c r="B448" s="184"/>
      <c r="C448" s="184"/>
      <c r="D448" s="184"/>
      <c r="E448" s="184"/>
      <c r="F448" s="184"/>
      <c r="G448" s="184"/>
      <c r="H448" s="184"/>
      <c r="I448" s="184"/>
      <c r="J448" s="184"/>
      <c r="K448" s="184"/>
      <c r="L448" s="184"/>
      <c r="M448" s="184"/>
      <c r="N448" s="184"/>
      <c r="O448" s="184"/>
      <c r="P448" s="184"/>
      <c r="Q448" s="184"/>
      <c r="R448" s="184"/>
      <c r="S448" s="184"/>
      <c r="T448" s="184"/>
      <c r="U448" s="184"/>
      <c r="V448" s="184"/>
      <c r="W448" s="184"/>
      <c r="X448" s="184"/>
      <c r="Y448" s="184"/>
      <c r="Z448" s="184"/>
      <c r="AA448" s="184"/>
      <c r="AB448" s="184"/>
      <c r="AC448" s="184"/>
      <c r="AD448" s="184"/>
      <c r="AE448" s="184"/>
      <c r="AF448" s="184"/>
      <c r="AG448" s="125">
        <f t="shared" si="123"/>
        <v>0</v>
      </c>
    </row>
    <row r="449" hidden="1" outlineLevel="1">
      <c r="A449" s="236" t="s">
        <v>1157</v>
      </c>
      <c r="B449" s="184"/>
      <c r="C449" s="184"/>
      <c r="D449" s="184"/>
      <c r="E449" s="184"/>
      <c r="F449" s="184"/>
      <c r="G449" s="184"/>
      <c r="H449" s="184"/>
      <c r="I449" s="184"/>
      <c r="J449" s="184"/>
      <c r="K449" s="184"/>
      <c r="L449" s="184"/>
      <c r="M449" s="184"/>
      <c r="N449" s="184"/>
      <c r="O449" s="184"/>
      <c r="P449" s="184"/>
      <c r="Q449" s="184"/>
      <c r="R449" s="184"/>
      <c r="S449" s="184"/>
      <c r="T449" s="184"/>
      <c r="U449" s="184"/>
      <c r="V449" s="184"/>
      <c r="W449" s="184"/>
      <c r="X449" s="184"/>
      <c r="Y449" s="184"/>
      <c r="Z449" s="184"/>
      <c r="AA449" s="184"/>
      <c r="AB449" s="184"/>
      <c r="AC449" s="184"/>
      <c r="AD449" s="184"/>
      <c r="AE449" s="184"/>
      <c r="AF449" s="184"/>
      <c r="AG449" s="242">
        <f t="shared" si="123"/>
        <v>0</v>
      </c>
    </row>
    <row r="450" hidden="1" outlineLevel="1">
      <c r="A450" s="236" t="s">
        <v>1158</v>
      </c>
      <c r="B450" s="184"/>
      <c r="C450" s="184"/>
      <c r="D450" s="184"/>
      <c r="E450" s="184"/>
      <c r="F450" s="184"/>
      <c r="G450" s="184"/>
      <c r="H450" s="184"/>
      <c r="I450" s="184"/>
      <c r="J450" s="184"/>
      <c r="K450" s="184"/>
      <c r="L450" s="184"/>
      <c r="M450" s="184"/>
      <c r="N450" s="184"/>
      <c r="O450" s="184"/>
      <c r="P450" s="184"/>
      <c r="Q450" s="184"/>
      <c r="R450" s="184"/>
      <c r="S450" s="184"/>
      <c r="T450" s="184"/>
      <c r="U450" s="184"/>
      <c r="V450" s="184"/>
      <c r="W450" s="184"/>
      <c r="X450" s="184"/>
      <c r="Y450" s="184"/>
      <c r="Z450" s="184"/>
      <c r="AA450" s="184"/>
      <c r="AB450" s="184"/>
      <c r="AC450" s="184"/>
      <c r="AD450" s="184"/>
      <c r="AE450" s="184"/>
      <c r="AF450" s="184"/>
      <c r="AG450" s="242">
        <f t="shared" si="123"/>
        <v>0</v>
      </c>
    </row>
    <row r="451" hidden="1" outlineLevel="1">
      <c r="A451" s="236" t="s">
        <v>233</v>
      </c>
      <c r="B451" s="184"/>
      <c r="C451" s="184"/>
      <c r="D451" s="184"/>
      <c r="E451" s="184"/>
      <c r="F451" s="184"/>
      <c r="G451" s="184"/>
      <c r="H451" s="184"/>
      <c r="I451" s="184"/>
      <c r="J451" s="184"/>
      <c r="K451" s="184"/>
      <c r="L451" s="184"/>
      <c r="M451" s="184"/>
      <c r="N451" s="184"/>
      <c r="O451" s="184"/>
      <c r="P451" s="184"/>
      <c r="Q451" s="184"/>
      <c r="R451" s="184"/>
      <c r="S451" s="184"/>
      <c r="T451" s="184"/>
      <c r="U451" s="184"/>
      <c r="V451" s="184"/>
      <c r="W451" s="184"/>
      <c r="X451" s="184"/>
      <c r="Y451" s="184"/>
      <c r="Z451" s="184"/>
      <c r="AA451" s="184"/>
      <c r="AB451" s="184"/>
      <c r="AC451" s="184"/>
      <c r="AD451" s="184"/>
      <c r="AE451" s="184"/>
      <c r="AF451" s="184"/>
      <c r="AG451" s="242"/>
    </row>
    <row r="452">
      <c r="A452" s="228" t="s">
        <v>234</v>
      </c>
      <c r="B452" s="245">
        <f t="shared" ref="B452:AF452" si="124">SUM(B441:B450)</f>
        <v>0</v>
      </c>
      <c r="C452" s="245">
        <f t="shared" si="124"/>
        <v>0</v>
      </c>
      <c r="D452" s="245">
        <f t="shared" si="124"/>
        <v>0</v>
      </c>
      <c r="E452" s="245">
        <f t="shared" si="124"/>
        <v>0</v>
      </c>
      <c r="F452" s="245">
        <f t="shared" si="124"/>
        <v>0</v>
      </c>
      <c r="G452" s="245">
        <f t="shared" si="124"/>
        <v>0</v>
      </c>
      <c r="H452" s="245">
        <f t="shared" si="124"/>
        <v>0</v>
      </c>
      <c r="I452" s="245">
        <f t="shared" si="124"/>
        <v>0</v>
      </c>
      <c r="J452" s="245">
        <f t="shared" si="124"/>
        <v>0</v>
      </c>
      <c r="K452" s="245">
        <f t="shared" si="124"/>
        <v>0</v>
      </c>
      <c r="L452" s="245">
        <f t="shared" si="124"/>
        <v>0</v>
      </c>
      <c r="M452" s="245">
        <f t="shared" si="124"/>
        <v>0</v>
      </c>
      <c r="N452" s="245">
        <f t="shared" si="124"/>
        <v>0</v>
      </c>
      <c r="O452" s="245">
        <f t="shared" si="124"/>
        <v>0</v>
      </c>
      <c r="P452" s="245">
        <f t="shared" si="124"/>
        <v>0</v>
      </c>
      <c r="Q452" s="245">
        <f t="shared" si="124"/>
        <v>0</v>
      </c>
      <c r="R452" s="245">
        <f t="shared" si="124"/>
        <v>0</v>
      </c>
      <c r="S452" s="245">
        <f t="shared" si="124"/>
        <v>0</v>
      </c>
      <c r="T452" s="245">
        <f t="shared" si="124"/>
        <v>0</v>
      </c>
      <c r="U452" s="245">
        <f t="shared" si="124"/>
        <v>0</v>
      </c>
      <c r="V452" s="245">
        <f t="shared" si="124"/>
        <v>0</v>
      </c>
      <c r="W452" s="245">
        <f t="shared" si="124"/>
        <v>0</v>
      </c>
      <c r="X452" s="245">
        <f t="shared" si="124"/>
        <v>0</v>
      </c>
      <c r="Y452" s="245">
        <f t="shared" si="124"/>
        <v>0</v>
      </c>
      <c r="Z452" s="245">
        <f t="shared" si="124"/>
        <v>0</v>
      </c>
      <c r="AA452" s="245">
        <f t="shared" si="124"/>
        <v>0</v>
      </c>
      <c r="AB452" s="245">
        <f t="shared" si="124"/>
        <v>0</v>
      </c>
      <c r="AC452" s="245">
        <f t="shared" si="124"/>
        <v>0</v>
      </c>
      <c r="AD452" s="245">
        <f t="shared" si="124"/>
        <v>0</v>
      </c>
      <c r="AE452" s="245">
        <f t="shared" si="124"/>
        <v>0</v>
      </c>
      <c r="AF452" s="245">
        <f t="shared" si="124"/>
        <v>0</v>
      </c>
      <c r="AG452" s="125">
        <f>SUM(B452:AF452)</f>
        <v>0</v>
      </c>
    </row>
    <row r="453">
      <c r="A453" s="127"/>
      <c r="B453" s="184"/>
      <c r="C453" s="184"/>
      <c r="D453" s="184"/>
      <c r="E453" s="184"/>
      <c r="F453" s="184"/>
      <c r="G453" s="184"/>
      <c r="H453" s="184"/>
      <c r="I453" s="184"/>
      <c r="J453" s="184"/>
      <c r="K453" s="184"/>
      <c r="L453" s="184"/>
      <c r="M453" s="184"/>
      <c r="N453" s="184"/>
      <c r="O453" s="184"/>
      <c r="P453" s="184"/>
      <c r="Q453" s="184"/>
      <c r="R453" s="184"/>
      <c r="S453" s="184"/>
      <c r="T453" s="184"/>
      <c r="U453" s="184"/>
      <c r="V453" s="184"/>
      <c r="W453" s="184"/>
      <c r="X453" s="184"/>
      <c r="Y453" s="184"/>
      <c r="Z453" s="184"/>
      <c r="AA453" s="184"/>
      <c r="AB453" s="184"/>
      <c r="AC453" s="184"/>
      <c r="AD453" s="184"/>
      <c r="AE453" s="184"/>
      <c r="AF453" s="184"/>
      <c r="AG453" s="177"/>
    </row>
    <row r="454">
      <c r="A454" s="222" t="s">
        <v>425</v>
      </c>
      <c r="B454" s="241"/>
      <c r="C454" s="241"/>
      <c r="D454" s="241"/>
      <c r="E454" s="241"/>
      <c r="F454" s="241"/>
      <c r="G454" s="241"/>
      <c r="H454" s="241"/>
      <c r="I454" s="241"/>
      <c r="J454" s="241"/>
      <c r="K454" s="241"/>
      <c r="L454" s="241"/>
      <c r="M454" s="241"/>
      <c r="N454" s="241"/>
      <c r="O454" s="241"/>
      <c r="P454" s="241"/>
      <c r="Q454" s="241"/>
      <c r="R454" s="241"/>
      <c r="S454" s="241"/>
      <c r="T454" s="241"/>
      <c r="U454" s="241"/>
      <c r="V454" s="241"/>
      <c r="W454" s="241"/>
      <c r="X454" s="241"/>
      <c r="Y454" s="241"/>
      <c r="Z454" s="241"/>
      <c r="AA454" s="241"/>
      <c r="AB454" s="241"/>
      <c r="AC454" s="241"/>
      <c r="AD454" s="241"/>
      <c r="AE454" s="241"/>
      <c r="AF454" s="241"/>
      <c r="AG454" s="177"/>
    </row>
    <row r="455" outlineLevel="1">
      <c r="A455" s="222" t="s">
        <v>337</v>
      </c>
      <c r="B455" s="184"/>
      <c r="C455" s="184"/>
      <c r="D455" s="184"/>
      <c r="E455" s="184"/>
      <c r="F455" s="184"/>
      <c r="G455" s="184"/>
      <c r="H455" s="184"/>
      <c r="I455" s="184"/>
      <c r="J455" s="184"/>
      <c r="K455" s="184"/>
      <c r="L455" s="184"/>
      <c r="M455" s="184"/>
      <c r="N455" s="184"/>
      <c r="O455" s="184"/>
      <c r="P455" s="184"/>
      <c r="Q455" s="184"/>
      <c r="R455" s="184"/>
      <c r="S455" s="184"/>
      <c r="T455" s="184"/>
      <c r="U455" s="184"/>
      <c r="V455" s="184"/>
      <c r="W455" s="184"/>
      <c r="X455" s="184"/>
      <c r="Y455" s="184"/>
      <c r="Z455" s="184"/>
      <c r="AA455" s="184"/>
      <c r="AB455" s="184"/>
      <c r="AC455" s="184"/>
      <c r="AD455" s="184"/>
      <c r="AE455" s="184"/>
      <c r="AF455" s="184"/>
      <c r="AG455" s="125">
        <f t="shared" ref="AG455:AG464" si="125">SUM(B455:AF455)</f>
        <v>0</v>
      </c>
    </row>
    <row r="456" outlineLevel="1">
      <c r="A456" s="222" t="s">
        <v>338</v>
      </c>
      <c r="B456" s="184"/>
      <c r="C456" s="184"/>
      <c r="D456" s="184"/>
      <c r="E456" s="184"/>
      <c r="F456" s="184"/>
      <c r="G456" s="184"/>
      <c r="H456" s="184"/>
      <c r="I456" s="184"/>
      <c r="J456" s="184"/>
      <c r="K456" s="184"/>
      <c r="L456" s="184"/>
      <c r="M456" s="184"/>
      <c r="N456" s="184"/>
      <c r="O456" s="184"/>
      <c r="P456" s="184"/>
      <c r="Q456" s="184"/>
      <c r="R456" s="184"/>
      <c r="S456" s="184"/>
      <c r="T456" s="184"/>
      <c r="U456" s="184"/>
      <c r="V456" s="184"/>
      <c r="W456" s="184"/>
      <c r="X456" s="184"/>
      <c r="Y456" s="184"/>
      <c r="Z456" s="184"/>
      <c r="AA456" s="184"/>
      <c r="AB456" s="184"/>
      <c r="AC456" s="184"/>
      <c r="AD456" s="184"/>
      <c r="AE456" s="184"/>
      <c r="AF456" s="184"/>
      <c r="AG456" s="125">
        <f t="shared" si="125"/>
        <v>0</v>
      </c>
    </row>
    <row r="457" outlineLevel="1">
      <c r="A457" s="222" t="s">
        <v>1159</v>
      </c>
      <c r="B457" s="184"/>
      <c r="C457" s="184"/>
      <c r="D457" s="184"/>
      <c r="E457" s="184"/>
      <c r="F457" s="184"/>
      <c r="G457" s="184"/>
      <c r="H457" s="184"/>
      <c r="I457" s="184"/>
      <c r="J457" s="184"/>
      <c r="K457" s="184"/>
      <c r="L457" s="184"/>
      <c r="M457" s="184"/>
      <c r="N457" s="184"/>
      <c r="O457" s="184"/>
      <c r="P457" s="184"/>
      <c r="Q457" s="184"/>
      <c r="R457" s="184"/>
      <c r="S457" s="184"/>
      <c r="T457" s="184"/>
      <c r="U457" s="184"/>
      <c r="V457" s="184"/>
      <c r="W457" s="184"/>
      <c r="X457" s="184"/>
      <c r="Y457" s="184"/>
      <c r="Z457" s="184"/>
      <c r="AA457" s="184"/>
      <c r="AB457" s="184"/>
      <c r="AC457" s="184"/>
      <c r="AD457" s="184"/>
      <c r="AE457" s="184"/>
      <c r="AF457" s="184"/>
      <c r="AG457" s="125">
        <f t="shared" si="125"/>
        <v>0</v>
      </c>
    </row>
    <row r="458" outlineLevel="1">
      <c r="A458" s="222" t="s">
        <v>1160</v>
      </c>
      <c r="B458" s="184"/>
      <c r="C458" s="184"/>
      <c r="D458" s="184"/>
      <c r="E458" s="184"/>
      <c r="F458" s="184"/>
      <c r="G458" s="184"/>
      <c r="H458" s="184"/>
      <c r="I458" s="184"/>
      <c r="J458" s="184"/>
      <c r="K458" s="184"/>
      <c r="L458" s="184"/>
      <c r="M458" s="184"/>
      <c r="N458" s="184"/>
      <c r="O458" s="184"/>
      <c r="P458" s="184"/>
      <c r="Q458" s="184"/>
      <c r="R458" s="184"/>
      <c r="S458" s="184"/>
      <c r="T458" s="184"/>
      <c r="U458" s="184"/>
      <c r="V458" s="184"/>
      <c r="W458" s="184"/>
      <c r="X458" s="184"/>
      <c r="Y458" s="184"/>
      <c r="Z458" s="184"/>
      <c r="AA458" s="184"/>
      <c r="AB458" s="184"/>
      <c r="AC458" s="184"/>
      <c r="AD458" s="184"/>
      <c r="AE458" s="184"/>
      <c r="AF458" s="184"/>
      <c r="AG458" s="125">
        <f t="shared" si="125"/>
        <v>0</v>
      </c>
    </row>
    <row r="459" outlineLevel="1">
      <c r="A459" s="222" t="s">
        <v>1161</v>
      </c>
      <c r="B459" s="184"/>
      <c r="C459" s="184"/>
      <c r="D459" s="184"/>
      <c r="E459" s="184"/>
      <c r="F459" s="184"/>
      <c r="G459" s="184"/>
      <c r="H459" s="184"/>
      <c r="I459" s="184"/>
      <c r="J459" s="184"/>
      <c r="K459" s="184"/>
      <c r="L459" s="184"/>
      <c r="M459" s="184"/>
      <c r="N459" s="184"/>
      <c r="O459" s="184"/>
      <c r="P459" s="184"/>
      <c r="Q459" s="184"/>
      <c r="R459" s="184"/>
      <c r="S459" s="184"/>
      <c r="T459" s="184"/>
      <c r="U459" s="184"/>
      <c r="V459" s="184"/>
      <c r="W459" s="184"/>
      <c r="X459" s="184"/>
      <c r="Y459" s="184"/>
      <c r="Z459" s="184"/>
      <c r="AA459" s="184"/>
      <c r="AB459" s="184"/>
      <c r="AC459" s="184"/>
      <c r="AD459" s="184"/>
      <c r="AE459" s="184"/>
      <c r="AF459" s="184"/>
      <c r="AG459" s="125">
        <f t="shared" si="125"/>
        <v>0</v>
      </c>
    </row>
    <row r="460" outlineLevel="1">
      <c r="A460" s="222" t="s">
        <v>1162</v>
      </c>
      <c r="B460" s="184"/>
      <c r="C460" s="184"/>
      <c r="D460" s="184"/>
      <c r="E460" s="184"/>
      <c r="F460" s="184"/>
      <c r="G460" s="184"/>
      <c r="H460" s="184"/>
      <c r="I460" s="184"/>
      <c r="J460" s="184"/>
      <c r="K460" s="184"/>
      <c r="L460" s="184"/>
      <c r="M460" s="184"/>
      <c r="N460" s="184"/>
      <c r="O460" s="184"/>
      <c r="P460" s="184"/>
      <c r="Q460" s="184"/>
      <c r="R460" s="184"/>
      <c r="S460" s="184"/>
      <c r="T460" s="184"/>
      <c r="U460" s="184"/>
      <c r="V460" s="184"/>
      <c r="W460" s="184"/>
      <c r="X460" s="184"/>
      <c r="Y460" s="184"/>
      <c r="Z460" s="184"/>
      <c r="AA460" s="184"/>
      <c r="AB460" s="184"/>
      <c r="AC460" s="184"/>
      <c r="AD460" s="184"/>
      <c r="AE460" s="184"/>
      <c r="AF460" s="184"/>
      <c r="AG460" s="125">
        <f t="shared" si="125"/>
        <v>0</v>
      </c>
    </row>
    <row r="461" outlineLevel="1">
      <c r="A461" s="222" t="s">
        <v>1163</v>
      </c>
      <c r="B461" s="184"/>
      <c r="C461" s="184"/>
      <c r="D461" s="184"/>
      <c r="E461" s="184"/>
      <c r="F461" s="184"/>
      <c r="G461" s="184"/>
      <c r="H461" s="184"/>
      <c r="I461" s="184"/>
      <c r="J461" s="184"/>
      <c r="K461" s="184"/>
      <c r="L461" s="184"/>
      <c r="M461" s="184"/>
      <c r="N461" s="184"/>
      <c r="O461" s="184"/>
      <c r="P461" s="184"/>
      <c r="Q461" s="184"/>
      <c r="R461" s="184"/>
      <c r="S461" s="184"/>
      <c r="T461" s="184"/>
      <c r="U461" s="184"/>
      <c r="V461" s="184"/>
      <c r="W461" s="184"/>
      <c r="X461" s="184"/>
      <c r="Y461" s="184"/>
      <c r="Z461" s="184"/>
      <c r="AA461" s="184"/>
      <c r="AB461" s="184"/>
      <c r="AC461" s="184"/>
      <c r="AD461" s="184"/>
      <c r="AE461" s="184"/>
      <c r="AF461" s="184"/>
      <c r="AG461" s="125">
        <f t="shared" si="125"/>
        <v>0</v>
      </c>
    </row>
    <row r="462" outlineLevel="1">
      <c r="A462" s="222" t="s">
        <v>1164</v>
      </c>
      <c r="B462" s="184"/>
      <c r="C462" s="184"/>
      <c r="D462" s="184"/>
      <c r="E462" s="184"/>
      <c r="F462" s="184"/>
      <c r="G462" s="184"/>
      <c r="H462" s="184"/>
      <c r="I462" s="184"/>
      <c r="J462" s="184"/>
      <c r="K462" s="184"/>
      <c r="L462" s="184"/>
      <c r="M462" s="184"/>
      <c r="N462" s="184"/>
      <c r="O462" s="184"/>
      <c r="P462" s="184"/>
      <c r="Q462" s="184"/>
      <c r="R462" s="184"/>
      <c r="S462" s="184"/>
      <c r="T462" s="184"/>
      <c r="U462" s="184"/>
      <c r="V462" s="184"/>
      <c r="W462" s="184"/>
      <c r="X462" s="184"/>
      <c r="Y462" s="184"/>
      <c r="Z462" s="184"/>
      <c r="AA462" s="184"/>
      <c r="AB462" s="184"/>
      <c r="AC462" s="184"/>
      <c r="AD462" s="184"/>
      <c r="AE462" s="184"/>
      <c r="AF462" s="184"/>
      <c r="AG462" s="125">
        <f t="shared" si="125"/>
        <v>0</v>
      </c>
    </row>
    <row r="463" outlineLevel="1">
      <c r="A463" s="236" t="s">
        <v>1165</v>
      </c>
      <c r="B463" s="184"/>
      <c r="C463" s="184"/>
      <c r="D463" s="184"/>
      <c r="E463" s="184"/>
      <c r="F463" s="184"/>
      <c r="G463" s="184"/>
      <c r="H463" s="184"/>
      <c r="I463" s="184"/>
      <c r="J463" s="184"/>
      <c r="K463" s="184"/>
      <c r="L463" s="184"/>
      <c r="M463" s="184"/>
      <c r="N463" s="184"/>
      <c r="O463" s="184"/>
      <c r="P463" s="184"/>
      <c r="Q463" s="184"/>
      <c r="R463" s="184"/>
      <c r="S463" s="184"/>
      <c r="T463" s="184"/>
      <c r="U463" s="184"/>
      <c r="V463" s="184"/>
      <c r="W463" s="184"/>
      <c r="X463" s="184"/>
      <c r="Y463" s="184"/>
      <c r="Z463" s="184"/>
      <c r="AA463" s="184"/>
      <c r="AB463" s="184"/>
      <c r="AC463" s="184"/>
      <c r="AD463" s="184"/>
      <c r="AE463" s="184"/>
      <c r="AF463" s="184"/>
      <c r="AG463" s="242">
        <f t="shared" si="125"/>
        <v>0</v>
      </c>
    </row>
    <row r="464" outlineLevel="1">
      <c r="A464" s="236" t="s">
        <v>1166</v>
      </c>
      <c r="B464" s="184"/>
      <c r="C464" s="184"/>
      <c r="D464" s="184"/>
      <c r="E464" s="184"/>
      <c r="F464" s="184"/>
      <c r="G464" s="184"/>
      <c r="H464" s="184"/>
      <c r="I464" s="184"/>
      <c r="J464" s="184"/>
      <c r="K464" s="184"/>
      <c r="L464" s="184"/>
      <c r="M464" s="184"/>
      <c r="N464" s="184"/>
      <c r="O464" s="184"/>
      <c r="P464" s="184"/>
      <c r="Q464" s="184"/>
      <c r="R464" s="184"/>
      <c r="S464" s="184"/>
      <c r="T464" s="184"/>
      <c r="U464" s="184"/>
      <c r="V464" s="184"/>
      <c r="W464" s="184"/>
      <c r="X464" s="184"/>
      <c r="Y464" s="184"/>
      <c r="Z464" s="184"/>
      <c r="AA464" s="184"/>
      <c r="AB464" s="184"/>
      <c r="AC464" s="184"/>
      <c r="AD464" s="184"/>
      <c r="AE464" s="184"/>
      <c r="AF464" s="184"/>
      <c r="AG464" s="242">
        <f t="shared" si="125"/>
        <v>0</v>
      </c>
    </row>
    <row r="465" outlineLevel="1">
      <c r="A465" s="236" t="s">
        <v>233</v>
      </c>
      <c r="B465" s="184"/>
      <c r="C465" s="184"/>
      <c r="D465" s="184"/>
      <c r="E465" s="184"/>
      <c r="F465" s="184"/>
      <c r="G465" s="184"/>
      <c r="H465" s="184"/>
      <c r="I465" s="184"/>
      <c r="J465" s="184"/>
      <c r="K465" s="184"/>
      <c r="L465" s="184"/>
      <c r="M465" s="184"/>
      <c r="N465" s="184"/>
      <c r="O465" s="184"/>
      <c r="P465" s="184"/>
      <c r="Q465" s="184"/>
      <c r="R465" s="184"/>
      <c r="S465" s="184"/>
      <c r="T465" s="184"/>
      <c r="U465" s="184"/>
      <c r="V465" s="184"/>
      <c r="W465" s="184"/>
      <c r="X465" s="184"/>
      <c r="Y465" s="184"/>
      <c r="Z465" s="184"/>
      <c r="AA465" s="184"/>
      <c r="AB465" s="184"/>
      <c r="AC465" s="184"/>
      <c r="AD465" s="184"/>
      <c r="AE465" s="184"/>
      <c r="AF465" s="184"/>
      <c r="AG465" s="242"/>
    </row>
    <row r="466">
      <c r="A466" s="228" t="s">
        <v>234</v>
      </c>
      <c r="B466" s="245">
        <f t="shared" ref="B466:AF466" si="126">SUM(B455:B465)</f>
        <v>0</v>
      </c>
      <c r="C466" s="245">
        <f t="shared" si="126"/>
        <v>0</v>
      </c>
      <c r="D466" s="245">
        <f t="shared" si="126"/>
        <v>0</v>
      </c>
      <c r="E466" s="245">
        <f t="shared" si="126"/>
        <v>0</v>
      </c>
      <c r="F466" s="245">
        <f t="shared" si="126"/>
        <v>0</v>
      </c>
      <c r="G466" s="245">
        <f t="shared" si="126"/>
        <v>0</v>
      </c>
      <c r="H466" s="245">
        <f t="shared" si="126"/>
        <v>0</v>
      </c>
      <c r="I466" s="245">
        <f t="shared" si="126"/>
        <v>0</v>
      </c>
      <c r="J466" s="245">
        <f t="shared" si="126"/>
        <v>0</v>
      </c>
      <c r="K466" s="245">
        <f t="shared" si="126"/>
        <v>0</v>
      </c>
      <c r="L466" s="245">
        <f t="shared" si="126"/>
        <v>0</v>
      </c>
      <c r="M466" s="245">
        <f t="shared" si="126"/>
        <v>0</v>
      </c>
      <c r="N466" s="245">
        <f t="shared" si="126"/>
        <v>0</v>
      </c>
      <c r="O466" s="245">
        <f t="shared" si="126"/>
        <v>0</v>
      </c>
      <c r="P466" s="245">
        <f t="shared" si="126"/>
        <v>0</v>
      </c>
      <c r="Q466" s="245">
        <f t="shared" si="126"/>
        <v>0</v>
      </c>
      <c r="R466" s="245">
        <f t="shared" si="126"/>
        <v>0</v>
      </c>
      <c r="S466" s="245">
        <f t="shared" si="126"/>
        <v>0</v>
      </c>
      <c r="T466" s="245">
        <f t="shared" si="126"/>
        <v>0</v>
      </c>
      <c r="U466" s="245">
        <f t="shared" si="126"/>
        <v>0</v>
      </c>
      <c r="V466" s="245">
        <f t="shared" si="126"/>
        <v>0</v>
      </c>
      <c r="W466" s="245">
        <f t="shared" si="126"/>
        <v>0</v>
      </c>
      <c r="X466" s="245">
        <f t="shared" si="126"/>
        <v>0</v>
      </c>
      <c r="Y466" s="245">
        <f t="shared" si="126"/>
        <v>0</v>
      </c>
      <c r="Z466" s="245">
        <f t="shared" si="126"/>
        <v>0</v>
      </c>
      <c r="AA466" s="245">
        <f t="shared" si="126"/>
        <v>0</v>
      </c>
      <c r="AB466" s="245">
        <f t="shared" si="126"/>
        <v>0</v>
      </c>
      <c r="AC466" s="245">
        <f t="shared" si="126"/>
        <v>0</v>
      </c>
      <c r="AD466" s="245">
        <f t="shared" si="126"/>
        <v>0</v>
      </c>
      <c r="AE466" s="245">
        <f t="shared" si="126"/>
        <v>0</v>
      </c>
      <c r="AF466" s="245">
        <f t="shared" si="126"/>
        <v>0</v>
      </c>
      <c r="AG466" s="125">
        <f>SUM(B466:AF466)</f>
        <v>0</v>
      </c>
    </row>
    <row r="467">
      <c r="A467" s="247"/>
      <c r="B467" s="184"/>
      <c r="C467" s="184"/>
      <c r="D467" s="184"/>
      <c r="E467" s="184"/>
      <c r="F467" s="184"/>
      <c r="G467" s="184"/>
      <c r="H467" s="184"/>
      <c r="I467" s="184"/>
      <c r="J467" s="184"/>
      <c r="K467" s="184"/>
      <c r="L467" s="184"/>
      <c r="M467" s="184"/>
      <c r="N467" s="184"/>
      <c r="O467" s="184"/>
      <c r="P467" s="184"/>
      <c r="Q467" s="184"/>
      <c r="R467" s="184"/>
      <c r="S467" s="184"/>
      <c r="T467" s="184"/>
      <c r="U467" s="184"/>
      <c r="V467" s="184"/>
      <c r="W467" s="184"/>
      <c r="X467" s="184"/>
      <c r="Y467" s="184"/>
      <c r="Z467" s="184"/>
      <c r="AA467" s="184"/>
      <c r="AB467" s="184"/>
      <c r="AC467" s="184"/>
      <c r="AD467" s="184"/>
      <c r="AE467" s="184"/>
      <c r="AF467" s="184"/>
      <c r="AG467" s="177"/>
    </row>
    <row r="468">
      <c r="A468" s="248" t="s">
        <v>529</v>
      </c>
      <c r="B468" s="245"/>
      <c r="C468" s="245"/>
      <c r="D468" s="245"/>
      <c r="E468" s="245"/>
      <c r="F468" s="245"/>
      <c r="G468" s="245"/>
      <c r="H468" s="245"/>
      <c r="I468" s="245"/>
      <c r="J468" s="245"/>
      <c r="K468" s="245"/>
      <c r="L468" s="245"/>
      <c r="M468" s="245"/>
      <c r="N468" s="245"/>
      <c r="O468" s="245"/>
      <c r="P468" s="245"/>
      <c r="Q468" s="245"/>
      <c r="R468" s="245"/>
      <c r="S468" s="245"/>
      <c r="T468" s="245"/>
      <c r="U468" s="245"/>
      <c r="V468" s="245"/>
      <c r="W468" s="245"/>
      <c r="X468" s="245"/>
      <c r="Y468" s="245"/>
      <c r="Z468" s="245"/>
      <c r="AA468" s="245"/>
      <c r="AB468" s="245"/>
      <c r="AC468" s="245"/>
      <c r="AD468" s="245"/>
      <c r="AE468" s="245"/>
      <c r="AF468" s="245"/>
      <c r="AG468" s="125">
        <f t="shared" ref="AG468:AG469" si="127">SUM(B468:AF468)</f>
        <v>0</v>
      </c>
    </row>
    <row r="469">
      <c r="A469" s="248" t="s">
        <v>530</v>
      </c>
      <c r="B469" s="245"/>
      <c r="C469" s="245"/>
      <c r="D469" s="245"/>
      <c r="E469" s="245"/>
      <c r="F469" s="245"/>
      <c r="G469" s="245"/>
      <c r="H469" s="245"/>
      <c r="I469" s="245"/>
      <c r="J469" s="245"/>
      <c r="K469" s="245"/>
      <c r="L469" s="245"/>
      <c r="M469" s="245"/>
      <c r="N469" s="245"/>
      <c r="O469" s="245"/>
      <c r="P469" s="245"/>
      <c r="Q469" s="245"/>
      <c r="R469" s="245"/>
      <c r="S469" s="245"/>
      <c r="T469" s="245"/>
      <c r="U469" s="245"/>
      <c r="V469" s="245"/>
      <c r="W469" s="245"/>
      <c r="X469" s="245"/>
      <c r="Y469" s="245"/>
      <c r="Z469" s="245"/>
      <c r="AA469" s="245"/>
      <c r="AB469" s="245"/>
      <c r="AC469" s="245"/>
      <c r="AD469" s="245"/>
      <c r="AE469" s="245"/>
      <c r="AF469" s="245"/>
      <c r="AG469" s="125">
        <f t="shared" si="127"/>
        <v>0</v>
      </c>
    </row>
    <row r="470">
      <c r="A470" s="187"/>
      <c r="B470" s="195"/>
      <c r="C470" s="195"/>
      <c r="D470" s="195"/>
      <c r="E470" s="195"/>
      <c r="F470" s="195"/>
      <c r="G470" s="195"/>
      <c r="H470" s="195"/>
      <c r="I470" s="195"/>
      <c r="J470" s="195"/>
      <c r="K470" s="195"/>
      <c r="L470" s="195"/>
      <c r="M470" s="195"/>
      <c r="N470" s="195"/>
      <c r="O470" s="195"/>
      <c r="P470" s="195"/>
      <c r="Q470" s="195"/>
      <c r="R470" s="195"/>
      <c r="S470" s="195"/>
      <c r="T470" s="195"/>
      <c r="U470" s="195"/>
      <c r="V470" s="195"/>
      <c r="W470" s="195"/>
      <c r="X470" s="195"/>
      <c r="Y470" s="195"/>
      <c r="Z470" s="195"/>
      <c r="AA470" s="195"/>
      <c r="AB470" s="195"/>
      <c r="AC470" s="195"/>
      <c r="AD470" s="195"/>
      <c r="AE470" s="195"/>
      <c r="AF470" s="195"/>
      <c r="AG470" s="216"/>
    </row>
    <row r="471">
      <c r="A471" s="165" t="s">
        <v>531</v>
      </c>
      <c r="AG471" s="216"/>
    </row>
    <row r="472">
      <c r="A472" s="230" t="s">
        <v>532</v>
      </c>
      <c r="B472" s="245"/>
      <c r="C472" s="245"/>
      <c r="D472" s="245"/>
      <c r="E472" s="245"/>
      <c r="F472" s="245"/>
      <c r="G472" s="245"/>
      <c r="H472" s="245"/>
      <c r="I472" s="245"/>
      <c r="J472" s="245"/>
      <c r="K472" s="245"/>
      <c r="L472" s="245"/>
      <c r="M472" s="245"/>
      <c r="N472" s="245"/>
      <c r="O472" s="245"/>
      <c r="P472" s="245"/>
      <c r="Q472" s="245"/>
      <c r="R472" s="245"/>
      <c r="S472" s="245"/>
      <c r="T472" s="245"/>
      <c r="U472" s="245"/>
      <c r="V472" s="245"/>
      <c r="W472" s="245"/>
      <c r="X472" s="245"/>
      <c r="Y472" s="245"/>
      <c r="Z472" s="245"/>
      <c r="AA472" s="245"/>
      <c r="AB472" s="245"/>
      <c r="AC472" s="245"/>
      <c r="AD472" s="245"/>
      <c r="AE472" s="245"/>
      <c r="AF472" s="245"/>
      <c r="AG472" s="125">
        <f t="shared" ref="AG472:AG473" si="128">SUM(B472:AF472)</f>
        <v>0</v>
      </c>
    </row>
    <row r="473">
      <c r="A473" s="230" t="s">
        <v>533</v>
      </c>
      <c r="B473" s="245"/>
      <c r="C473" s="245"/>
      <c r="D473" s="245"/>
      <c r="E473" s="245"/>
      <c r="F473" s="245"/>
      <c r="G473" s="245"/>
      <c r="H473" s="245"/>
      <c r="I473" s="245"/>
      <c r="J473" s="245"/>
      <c r="K473" s="245"/>
      <c r="L473" s="245"/>
      <c r="M473" s="245"/>
      <c r="N473" s="245"/>
      <c r="O473" s="245"/>
      <c r="P473" s="245"/>
      <c r="Q473" s="245"/>
      <c r="R473" s="245"/>
      <c r="S473" s="245"/>
      <c r="T473" s="245"/>
      <c r="U473" s="245"/>
      <c r="V473" s="245"/>
      <c r="W473" s="245"/>
      <c r="X473" s="245"/>
      <c r="Y473" s="245"/>
      <c r="Z473" s="245"/>
      <c r="AA473" s="245"/>
      <c r="AB473" s="245"/>
      <c r="AC473" s="245"/>
      <c r="AD473" s="245"/>
      <c r="AE473" s="245"/>
      <c r="AF473" s="245"/>
      <c r="AG473" s="125">
        <f t="shared" si="128"/>
        <v>0</v>
      </c>
    </row>
    <row r="474">
      <c r="A474" s="187"/>
      <c r="AG474" s="216"/>
    </row>
    <row r="475">
      <c r="A475" s="165" t="s">
        <v>534</v>
      </c>
      <c r="AG475" s="216"/>
    </row>
    <row r="476">
      <c r="A476" s="228" t="s">
        <v>535</v>
      </c>
      <c r="B476" s="250">
        <f t="shared" ref="B476:AF476" si="129">B595</f>
        <v>0</v>
      </c>
      <c r="C476" s="250">
        <f t="shared" si="129"/>
        <v>0</v>
      </c>
      <c r="D476" s="250">
        <f t="shared" si="129"/>
        <v>0</v>
      </c>
      <c r="E476" s="250">
        <f t="shared" si="129"/>
        <v>0</v>
      </c>
      <c r="F476" s="250">
        <f t="shared" si="129"/>
        <v>0</v>
      </c>
      <c r="G476" s="250">
        <f t="shared" si="129"/>
        <v>0</v>
      </c>
      <c r="H476" s="250">
        <f t="shared" si="129"/>
        <v>0</v>
      </c>
      <c r="I476" s="250">
        <f t="shared" si="129"/>
        <v>0</v>
      </c>
      <c r="J476" s="250">
        <f t="shared" si="129"/>
        <v>0</v>
      </c>
      <c r="K476" s="250">
        <f t="shared" si="129"/>
        <v>0</v>
      </c>
      <c r="L476" s="250">
        <f t="shared" si="129"/>
        <v>0</v>
      </c>
      <c r="M476" s="250">
        <f t="shared" si="129"/>
        <v>0</v>
      </c>
      <c r="N476" s="250">
        <f t="shared" si="129"/>
        <v>0</v>
      </c>
      <c r="O476" s="250">
        <f t="shared" si="129"/>
        <v>0</v>
      </c>
      <c r="P476" s="250">
        <f t="shared" si="129"/>
        <v>0</v>
      </c>
      <c r="Q476" s="250">
        <f t="shared" si="129"/>
        <v>0</v>
      </c>
      <c r="R476" s="250">
        <f t="shared" si="129"/>
        <v>0</v>
      </c>
      <c r="S476" s="250">
        <f t="shared" si="129"/>
        <v>0</v>
      </c>
      <c r="T476" s="250">
        <f t="shared" si="129"/>
        <v>0</v>
      </c>
      <c r="U476" s="250">
        <f t="shared" si="129"/>
        <v>0</v>
      </c>
      <c r="V476" s="250">
        <f t="shared" si="129"/>
        <v>0</v>
      </c>
      <c r="W476" s="250">
        <f t="shared" si="129"/>
        <v>0</v>
      </c>
      <c r="X476" s="250">
        <f t="shared" si="129"/>
        <v>0</v>
      </c>
      <c r="Y476" s="250">
        <f t="shared" si="129"/>
        <v>0</v>
      </c>
      <c r="Z476" s="250">
        <f t="shared" si="129"/>
        <v>0</v>
      </c>
      <c r="AA476" s="250">
        <f t="shared" si="129"/>
        <v>0</v>
      </c>
      <c r="AB476" s="250">
        <f t="shared" si="129"/>
        <v>0</v>
      </c>
      <c r="AC476" s="250">
        <f t="shared" si="129"/>
        <v>0</v>
      </c>
      <c r="AD476" s="250">
        <f t="shared" si="129"/>
        <v>0</v>
      </c>
      <c r="AE476" s="250">
        <f t="shared" si="129"/>
        <v>0</v>
      </c>
      <c r="AF476" s="250">
        <f t="shared" si="129"/>
        <v>0</v>
      </c>
      <c r="AG476" s="125">
        <f>SUM(B476:AF476)</f>
        <v>0</v>
      </c>
    </row>
    <row r="477">
      <c r="A477" s="187"/>
      <c r="AG477" s="216"/>
    </row>
    <row r="478">
      <c r="A478" s="251" t="s">
        <v>536</v>
      </c>
      <c r="B478" s="120"/>
      <c r="C478" s="120"/>
      <c r="D478" s="120"/>
      <c r="E478" s="120"/>
      <c r="F478" s="120"/>
      <c r="G478" s="120"/>
      <c r="H478" s="120"/>
      <c r="I478" s="120"/>
      <c r="J478" s="120"/>
      <c r="K478" s="120"/>
      <c r="L478" s="120"/>
      <c r="M478" s="120"/>
      <c r="N478" s="120"/>
      <c r="O478" s="120"/>
      <c r="P478" s="120"/>
      <c r="Q478" s="120"/>
      <c r="R478" s="120"/>
      <c r="S478" s="120"/>
      <c r="T478" s="120"/>
      <c r="U478" s="120"/>
      <c r="V478" s="120"/>
      <c r="W478" s="120"/>
      <c r="X478" s="120"/>
      <c r="Y478" s="120"/>
      <c r="Z478" s="120"/>
      <c r="AA478" s="120"/>
      <c r="AB478" s="120"/>
      <c r="AC478" s="120"/>
      <c r="AD478" s="120"/>
      <c r="AE478" s="120"/>
      <c r="AF478" s="120"/>
      <c r="AG478" s="216"/>
    </row>
    <row r="479">
      <c r="A479" s="252" t="s">
        <v>537</v>
      </c>
      <c r="B479" s="253">
        <f>sum(Summary!B124,Summary!B127)</f>
        <v>0</v>
      </c>
      <c r="C479" s="253">
        <f>sum(Summary!C124,Summary!C127)</f>
        <v>0</v>
      </c>
      <c r="D479" s="253">
        <f>sum(Summary!D124,Summary!D127)</f>
        <v>0</v>
      </c>
      <c r="E479" s="253">
        <f>sum(Summary!E124,Summary!E127)</f>
        <v>59.82</v>
      </c>
      <c r="F479" s="253">
        <f>sum(Summary!F124,Summary!F127)</f>
        <v>116.47</v>
      </c>
      <c r="G479" s="253">
        <f>sum(Summary!G124,Summary!G127)</f>
        <v>132.61</v>
      </c>
      <c r="H479" s="253">
        <f>sum(Summary!H124,Summary!H127)</f>
        <v>123.35</v>
      </c>
      <c r="I479" s="253">
        <f>sum(Summary!I124,Summary!I127)</f>
        <v>136.53</v>
      </c>
      <c r="J479" s="253">
        <f>sum(Summary!J124,Summary!J127)</f>
        <v>137.49</v>
      </c>
      <c r="K479" s="253">
        <f>sum(Summary!K124,Summary!K127)</f>
        <v>116.08</v>
      </c>
      <c r="L479" s="253">
        <f>sum(Summary!L124,Summary!L127)</f>
        <v>86.52</v>
      </c>
      <c r="M479" s="253">
        <f>sum(Summary!M124,Summary!M127)</f>
        <v>88.58</v>
      </c>
      <c r="N479" s="253">
        <f>sum(Summary!N124,Summary!N127)</f>
        <v>99.93</v>
      </c>
      <c r="O479" s="253">
        <f>sum(Summary!O124,Summary!O127)</f>
        <v>65.29</v>
      </c>
      <c r="P479" s="253">
        <f>sum(Summary!P124,Summary!P127)</f>
        <v>98.12</v>
      </c>
      <c r="Q479" s="253">
        <f>sum(Summary!Q124,Summary!Q127)</f>
        <v>130.95</v>
      </c>
      <c r="R479" s="253">
        <f>sum(Summary!R124,Summary!R127)</f>
        <v>63.37</v>
      </c>
      <c r="S479" s="253">
        <f>sum(Summary!S124,Summary!S127)</f>
        <v>63.11</v>
      </c>
      <c r="T479" s="253">
        <f>sum(Summary!T124,Summary!T127)</f>
        <v>1486.162036</v>
      </c>
      <c r="U479" s="253">
        <f>sum(Summary!U124,Summary!U127)</f>
        <v>387.714786</v>
      </c>
      <c r="V479" s="253">
        <f>sum(Summary!V124,Summary!V127)</f>
        <v>58</v>
      </c>
      <c r="W479" s="253">
        <f>sum(Summary!W124,Summary!W127)</f>
        <v>79.41</v>
      </c>
      <c r="X479" s="253">
        <f>sum(Summary!X124,Summary!X127)</f>
        <v>84.87</v>
      </c>
      <c r="Y479" s="253">
        <f>sum(Summary!Y124,Summary!Y127)</f>
        <v>136.15</v>
      </c>
      <c r="Z479" s="253">
        <f>sum(Summary!Z124,Summary!Z127)</f>
        <v>112.24</v>
      </c>
      <c r="AA479" s="253">
        <f>sum(Summary!AA124,Summary!AA127)</f>
        <v>3126.529373</v>
      </c>
      <c r="AB479" s="253">
        <f>sum(Summary!AB124,Summary!AB127)</f>
        <v>116.46</v>
      </c>
      <c r="AC479" s="253">
        <f>sum(Summary!AC124,Summary!AC127)</f>
        <v>199.69</v>
      </c>
      <c r="AD479" s="253">
        <f>sum(Summary!AD124,Summary!AD127)</f>
        <v>114.33</v>
      </c>
      <c r="AE479" s="253">
        <f>sum(Summary!AE124,Summary!AE127)</f>
        <v>118.13</v>
      </c>
      <c r="AF479" s="253">
        <f>sum(Summary!AF124,Summary!AF127)</f>
        <v>1595.26199</v>
      </c>
      <c r="AG479" s="125">
        <f t="shared" ref="AG479:AG500" si="130">SUM(B479:AF479)</f>
        <v>9133.168185</v>
      </c>
    </row>
    <row r="480">
      <c r="A480" s="254" t="s">
        <v>538</v>
      </c>
      <c r="B480" s="159"/>
      <c r="C480" s="159"/>
      <c r="D480" s="159"/>
      <c r="E480" s="159"/>
      <c r="F480" s="159"/>
      <c r="G480" s="159"/>
      <c r="H480" s="159"/>
      <c r="I480" s="159"/>
      <c r="J480" s="159"/>
      <c r="K480" s="159"/>
      <c r="L480" s="159"/>
      <c r="M480" s="159"/>
      <c r="N480" s="159"/>
      <c r="O480" s="159"/>
      <c r="P480" s="159"/>
      <c r="Q480" s="159"/>
      <c r="R480" s="159"/>
      <c r="S480" s="159"/>
      <c r="T480" s="159"/>
      <c r="U480" s="159"/>
      <c r="V480" s="159"/>
      <c r="W480" s="159"/>
      <c r="X480" s="159"/>
      <c r="Y480" s="159"/>
      <c r="Z480" s="159"/>
      <c r="AA480" s="159"/>
      <c r="AB480" s="159"/>
      <c r="AC480" s="159"/>
      <c r="AD480" s="159"/>
      <c r="AE480" s="159"/>
      <c r="AF480" s="159"/>
      <c r="AG480" s="125">
        <f t="shared" si="130"/>
        <v>0</v>
      </c>
    </row>
    <row r="481">
      <c r="A481" s="252" t="s">
        <v>1167</v>
      </c>
      <c r="B481" s="255">
        <f>(B25+B26+B29+B30)*'Data - P&amp;L'!$C$3</f>
        <v>83.87</v>
      </c>
      <c r="C481" s="255">
        <f>(C25+C26+C29+C30)*'Data - P&amp;L'!$C$3</f>
        <v>0</v>
      </c>
      <c r="D481" s="255">
        <f>(D25+D26+D29+D30)*'Data - P&amp;L'!$C$3</f>
        <v>83.87</v>
      </c>
      <c r="E481" s="255">
        <f>(E25+E26+E29+E30)*'Data - P&amp;L'!$C$3</f>
        <v>0</v>
      </c>
      <c r="F481" s="255">
        <f>(F25+F26+F29+F30)*'Data - P&amp;L'!$C$3</f>
        <v>0</v>
      </c>
      <c r="G481" s="255">
        <f>(G25+G26+G29+G30)*'Data - P&amp;L'!$C$3</f>
        <v>0</v>
      </c>
      <c r="H481" s="255">
        <f>(H25+H26+H29+H30)*'Data - P&amp;L'!$C$3</f>
        <v>419.35</v>
      </c>
      <c r="I481" s="255">
        <f>(I25+I26+I29+I30)*'Data - P&amp;L'!$C$3</f>
        <v>167.74</v>
      </c>
      <c r="J481" s="255">
        <f>(J25+J26+J29+J30)*'Data - P&amp;L'!$C$3</f>
        <v>335.48</v>
      </c>
      <c r="K481" s="255">
        <f>(K25+K26+K29+K30)*'Data - P&amp;L'!$C$3</f>
        <v>167.74</v>
      </c>
      <c r="L481" s="255">
        <f>(L25+L26+L29+L30)*'Data - P&amp;L'!$C$3</f>
        <v>167.74</v>
      </c>
      <c r="M481" s="255">
        <f>(M25+M26+M29+M30)*'Data - P&amp;L'!$C$3</f>
        <v>0</v>
      </c>
      <c r="N481" s="255">
        <f>(N25+N26+N29+N30)*'Data - P&amp;L'!$C$3</f>
        <v>167.74</v>
      </c>
      <c r="O481" s="255">
        <f>(O25+O26+O29+O30)*'Data - P&amp;L'!$C$3</f>
        <v>83.87</v>
      </c>
      <c r="P481" s="255">
        <f>(P25+P26+P29+P30)*'Data - P&amp;L'!$C$3</f>
        <v>167.74</v>
      </c>
      <c r="Q481" s="255">
        <f>(Q25+Q26+Q29+Q30)*'Data - P&amp;L'!$C$3</f>
        <v>83.87</v>
      </c>
      <c r="R481" s="255">
        <f>(R25+R26+R29+R30)*'Data - P&amp;L'!$C$3</f>
        <v>83.87</v>
      </c>
      <c r="S481" s="255">
        <f>(S25+S26+S29+S30)*'Data - P&amp;L'!$C$3</f>
        <v>0</v>
      </c>
      <c r="T481" s="255">
        <f>(T25+T26+T29+T30)*'Data - P&amp;L'!$C$3</f>
        <v>335.48</v>
      </c>
      <c r="U481" s="255">
        <f>(U25+U26+U29+U30)*'Data - P&amp;L'!$C$3</f>
        <v>0</v>
      </c>
      <c r="V481" s="255">
        <f>(V25+V26+V29+V30)*'Data - P&amp;L'!$C$3</f>
        <v>83.87</v>
      </c>
      <c r="W481" s="255">
        <f>(W25+W26+W29+W30)*'Data - P&amp;L'!$C$3</f>
        <v>0</v>
      </c>
      <c r="X481" s="255">
        <f>(X25+X26+X29+X30)*'Data - P&amp;L'!$C$3</f>
        <v>83.87</v>
      </c>
      <c r="Y481" s="255">
        <f>(Y25+Y26+Y29+Y30)*'Data - P&amp;L'!$C$3</f>
        <v>167.74</v>
      </c>
      <c r="Z481" s="255">
        <f>(Z25+Z26+Z29+Z30)*'Data - P&amp;L'!$C$3</f>
        <v>167.74</v>
      </c>
      <c r="AA481" s="255">
        <f>(AA25+AA26+AA29+AA30)*'Data - P&amp;L'!$C$3</f>
        <v>0</v>
      </c>
      <c r="AB481" s="255">
        <f>(AB25+AB26+AB29+AB30)*'Data - P&amp;L'!$C$3</f>
        <v>419.35</v>
      </c>
      <c r="AC481" s="255">
        <f>(AC25+AC26+AC29+AC30)*'Data - P&amp;L'!$C$3</f>
        <v>419.35</v>
      </c>
      <c r="AD481" s="255">
        <f>(AD25+AD26+AD29+AD30)*'Data - P&amp;L'!$C$3</f>
        <v>587.09</v>
      </c>
      <c r="AE481" s="255">
        <f>(AE25+AE26+AE29+AE30)*'Data - P&amp;L'!$C$3</f>
        <v>335.48</v>
      </c>
      <c r="AF481" s="255">
        <f>(AF25+AF26+AF29+AF30)*'Data - P&amp;L'!$C$3</f>
        <v>419.35</v>
      </c>
      <c r="AG481" s="256">
        <f t="shared" si="130"/>
        <v>5032.2</v>
      </c>
    </row>
    <row r="482">
      <c r="A482" s="254" t="s">
        <v>1168</v>
      </c>
      <c r="B482" s="159">
        <f>(B27+B28+B31+B32)*'Data - P&amp;L'!$C$4</f>
        <v>286.74</v>
      </c>
      <c r="C482" s="159">
        <f>(C27+C28+C31+C32)*'Data - P&amp;L'!$C$4</f>
        <v>95.58</v>
      </c>
      <c r="D482" s="159">
        <f>(D27+D28+D31+D32)*'Data - P&amp;L'!$C$4</f>
        <v>191.16</v>
      </c>
      <c r="E482" s="159">
        <f>(E27+E28+E31+E32)*'Data - P&amp;L'!$C$4</f>
        <v>191.16</v>
      </c>
      <c r="F482" s="159">
        <f>(F27+F28+F31+F32)*'Data - P&amp;L'!$C$4</f>
        <v>191.16</v>
      </c>
      <c r="G482" s="159">
        <f>(G27+G28+G31+G32)*'Data - P&amp;L'!$C$4</f>
        <v>669.06</v>
      </c>
      <c r="H482" s="159">
        <f>(H27+H28+H31+H32)*'Data - P&amp;L'!$C$4</f>
        <v>382.32</v>
      </c>
      <c r="I482" s="159">
        <f>(I27+I28+I31+I32)*'Data - P&amp;L'!$C$4</f>
        <v>477.9</v>
      </c>
      <c r="J482" s="159">
        <f>(J27+J28+J31+J32)*'Data - P&amp;L'!$C$4</f>
        <v>382.32</v>
      </c>
      <c r="K482" s="159">
        <f>(K27+K28+K31+K32)*'Data - P&amp;L'!$C$4</f>
        <v>95.58</v>
      </c>
      <c r="L482" s="159">
        <f>(L27+L28+L31+L32)*'Data - P&amp;L'!$C$4</f>
        <v>286.74</v>
      </c>
      <c r="M482" s="159">
        <f>(M27+M28+M31+M32)*'Data - P&amp;L'!$C$4</f>
        <v>382.32</v>
      </c>
      <c r="N482" s="159">
        <f>(N27+N28+N31+N32)*'Data - P&amp;L'!$C$4</f>
        <v>191.16</v>
      </c>
      <c r="O482" s="159">
        <f>(O27+O28+O31+O32)*'Data - P&amp;L'!$C$4</f>
        <v>764.64</v>
      </c>
      <c r="P482" s="159">
        <f>(P27+P28+P31+P32)*'Data - P&amp;L'!$C$4</f>
        <v>0</v>
      </c>
      <c r="Q482" s="159">
        <f>(Q27+Q28+Q31+Q32)*'Data - P&amp;L'!$C$4</f>
        <v>0</v>
      </c>
      <c r="R482" s="159">
        <f>(R27+R28+R31+R32)*'Data - P&amp;L'!$C$4</f>
        <v>382.32</v>
      </c>
      <c r="S482" s="159">
        <f>(S27+S28+S31+S32)*'Data - P&amp;L'!$C$4</f>
        <v>764.64</v>
      </c>
      <c r="T482" s="159">
        <f>(T27+T28+T31+T32)*'Data - P&amp;L'!$C$4</f>
        <v>1624.86</v>
      </c>
      <c r="U482" s="159">
        <f>(U27+U28+U31+U32)*'Data - P&amp;L'!$C$4</f>
        <v>95.58</v>
      </c>
      <c r="V482" s="159">
        <f>(V27+V28+V31+V32)*'Data - P&amp;L'!$C$4</f>
        <v>191.16</v>
      </c>
      <c r="W482" s="159">
        <f>(W27+W28+W31+W32)*'Data - P&amp;L'!$C$4</f>
        <v>382.32</v>
      </c>
      <c r="X482" s="159">
        <f>(X27+X28+X31+X32)*'Data - P&amp;L'!$C$4</f>
        <v>286.74</v>
      </c>
      <c r="Y482" s="159">
        <f>(Y27+Y28+Y31+Y32)*'Data - P&amp;L'!$C$4</f>
        <v>382.32</v>
      </c>
      <c r="Z482" s="159">
        <f>(Z27+Z28+Z31+Z32)*'Data - P&amp;L'!$C$4</f>
        <v>764.64</v>
      </c>
      <c r="AA482" s="159">
        <f>(AA27+AA28+AA31+AA32)*'Data - P&amp;L'!$C$4</f>
        <v>1338.12</v>
      </c>
      <c r="AB482" s="159">
        <f>(AB27+AB28+AB31+AB32)*'Data - P&amp;L'!$C$4</f>
        <v>669.06</v>
      </c>
      <c r="AC482" s="159">
        <f>(AC27+AC28+AC31+AC32)*'Data - P&amp;L'!$C$4</f>
        <v>0</v>
      </c>
      <c r="AD482" s="159">
        <f>(AD27+AD28+AD31+AD32)*'Data - P&amp;L'!$C$4</f>
        <v>0</v>
      </c>
      <c r="AE482" s="159">
        <f>(AE27+AE28+AE31+AE32)*'Data - P&amp;L'!$C$4</f>
        <v>191.16</v>
      </c>
      <c r="AF482" s="159">
        <f>(AF27+AF28+AF31+AF32)*'Data - P&amp;L'!$C$4</f>
        <v>0</v>
      </c>
      <c r="AG482" s="125">
        <f t="shared" si="130"/>
        <v>11660.76</v>
      </c>
    </row>
    <row r="483">
      <c r="A483" s="252" t="s">
        <v>541</v>
      </c>
      <c r="B483" s="159">
        <f>B35*'Data - P&amp;L'!$C$15</f>
        <v>0</v>
      </c>
      <c r="C483" s="159">
        <f>C35*'Data - P&amp;L'!$C$15</f>
        <v>0</v>
      </c>
      <c r="D483" s="159">
        <f>D35*'Data - P&amp;L'!$C$15</f>
        <v>0</v>
      </c>
      <c r="E483" s="159">
        <f>E35*'Data - P&amp;L'!$C$15</f>
        <v>0</v>
      </c>
      <c r="F483" s="159">
        <f>F35*'Data - P&amp;L'!$C$15</f>
        <v>0</v>
      </c>
      <c r="G483" s="159">
        <f>G35*'Data - P&amp;L'!$C$15</f>
        <v>0</v>
      </c>
      <c r="H483" s="159">
        <f>H35*'Data - P&amp;L'!$C$15</f>
        <v>0</v>
      </c>
      <c r="I483" s="159">
        <f>I35*'Data - P&amp;L'!$C$15</f>
        <v>0</v>
      </c>
      <c r="J483" s="159">
        <f>J35*'Data - P&amp;L'!$C$15</f>
        <v>0</v>
      </c>
      <c r="K483" s="159">
        <f>K35*'Data - P&amp;L'!$C$15</f>
        <v>0</v>
      </c>
      <c r="L483" s="159">
        <f>L35*'Data - P&amp;L'!$C$15</f>
        <v>0</v>
      </c>
      <c r="M483" s="159">
        <f>M35*'Data - P&amp;L'!$C$15</f>
        <v>0</v>
      </c>
      <c r="N483" s="159">
        <f>N35*'Data - P&amp;L'!$C$15</f>
        <v>0</v>
      </c>
      <c r="O483" s="159">
        <f>O35*'Data - P&amp;L'!$C$15</f>
        <v>0</v>
      </c>
      <c r="P483" s="159">
        <f>P35*'Data - P&amp;L'!$C$15</f>
        <v>0</v>
      </c>
      <c r="Q483" s="159">
        <f>Q35*'Data - P&amp;L'!$C$15</f>
        <v>0</v>
      </c>
      <c r="R483" s="159">
        <f>R35*'Data - P&amp;L'!$C$15</f>
        <v>0</v>
      </c>
      <c r="S483" s="159">
        <f>S35*'Data - P&amp;L'!$C$15</f>
        <v>0</v>
      </c>
      <c r="T483" s="159">
        <f>T35*'Data - P&amp;L'!$C$15</f>
        <v>0</v>
      </c>
      <c r="U483" s="159">
        <f>U35*'Data - P&amp;L'!$C$15</f>
        <v>0</v>
      </c>
      <c r="V483" s="159">
        <f>V35*'Data - P&amp;L'!$C$15</f>
        <v>0</v>
      </c>
      <c r="W483" s="159">
        <f>W35*'Data - P&amp;L'!$C$15</f>
        <v>0</v>
      </c>
      <c r="X483" s="159">
        <f>X35*'Data - P&amp;L'!$C$15</f>
        <v>0</v>
      </c>
      <c r="Y483" s="159">
        <f>Y35*'Data - P&amp;L'!$C$15</f>
        <v>0</v>
      </c>
      <c r="Z483" s="159">
        <f>Z35*'Data - P&amp;L'!$C$15</f>
        <v>0</v>
      </c>
      <c r="AA483" s="159">
        <f>AA35*'Data - P&amp;L'!$C$15</f>
        <v>0</v>
      </c>
      <c r="AB483" s="159">
        <f>AB35*'Data - P&amp;L'!$C$15</f>
        <v>0</v>
      </c>
      <c r="AC483" s="159">
        <f>AC35*'Data - P&amp;L'!$C$15</f>
        <v>0</v>
      </c>
      <c r="AD483" s="159">
        <f>AD35*'Data - P&amp;L'!$C$15</f>
        <v>0</v>
      </c>
      <c r="AE483" s="159">
        <f>AE35*'Data - P&amp;L'!$C$15</f>
        <v>0</v>
      </c>
      <c r="AF483" s="159">
        <f>AF35*'Data - P&amp;L'!$C$15</f>
        <v>0</v>
      </c>
      <c r="AG483" s="125">
        <f t="shared" si="130"/>
        <v>0</v>
      </c>
    </row>
    <row r="484">
      <c r="A484" s="254" t="s">
        <v>542</v>
      </c>
      <c r="B484" s="159">
        <f>B36*'Data - P&amp;L'!$C$16</f>
        <v>0</v>
      </c>
      <c r="C484" s="159">
        <f>C36*'Data - P&amp;L'!$C$16</f>
        <v>0</v>
      </c>
      <c r="D484" s="159">
        <f>D36*'Data - P&amp;L'!$C$16</f>
        <v>0</v>
      </c>
      <c r="E484" s="159">
        <f>E36*'Data - P&amp;L'!$C$16</f>
        <v>0</v>
      </c>
      <c r="F484" s="159">
        <f>F36*'Data - P&amp;L'!$C$16</f>
        <v>0</v>
      </c>
      <c r="G484" s="159">
        <f>G36*'Data - P&amp;L'!$C$16</f>
        <v>0</v>
      </c>
      <c r="H484" s="159">
        <f>H36*'Data - P&amp;L'!$C$16</f>
        <v>0</v>
      </c>
      <c r="I484" s="159">
        <f>I36*'Data - P&amp;L'!$C$16</f>
        <v>0</v>
      </c>
      <c r="J484" s="159">
        <f>J36*'Data - P&amp;L'!$C$16</f>
        <v>0</v>
      </c>
      <c r="K484" s="159">
        <f>K36*'Data - P&amp;L'!$C$16</f>
        <v>0</v>
      </c>
      <c r="L484" s="159">
        <f>L36*'Data - P&amp;L'!$C$16</f>
        <v>0</v>
      </c>
      <c r="M484" s="159">
        <f>M36*'Data - P&amp;L'!$C$16</f>
        <v>0</v>
      </c>
      <c r="N484" s="159">
        <f>N36*'Data - P&amp;L'!$C$16</f>
        <v>0</v>
      </c>
      <c r="O484" s="159">
        <f>O36*'Data - P&amp;L'!$C$16</f>
        <v>0</v>
      </c>
      <c r="P484" s="159">
        <f>P36*'Data - P&amp;L'!$C$16</f>
        <v>0</v>
      </c>
      <c r="Q484" s="159">
        <f>Q36*'Data - P&amp;L'!$C$16</f>
        <v>0</v>
      </c>
      <c r="R484" s="159">
        <f>R36*'Data - P&amp;L'!$C$16</f>
        <v>0</v>
      </c>
      <c r="S484" s="159">
        <f>S36*'Data - P&amp;L'!$C$16</f>
        <v>0</v>
      </c>
      <c r="T484" s="159">
        <f>T36*'Data - P&amp;L'!$C$16</f>
        <v>0</v>
      </c>
      <c r="U484" s="159">
        <f>U36*'Data - P&amp;L'!$C$16</f>
        <v>0</v>
      </c>
      <c r="V484" s="159">
        <f>V36*'Data - P&amp;L'!$C$16</f>
        <v>0</v>
      </c>
      <c r="W484" s="159">
        <f>W36*'Data - P&amp;L'!$C$16</f>
        <v>0</v>
      </c>
      <c r="X484" s="159">
        <f>X36*'Data - P&amp;L'!$C$16</f>
        <v>0</v>
      </c>
      <c r="Y484" s="159">
        <f>Y36*'Data - P&amp;L'!$C$16</f>
        <v>0</v>
      </c>
      <c r="Z484" s="159">
        <f>Z36*'Data - P&amp;L'!$C$16</f>
        <v>0</v>
      </c>
      <c r="AA484" s="159">
        <f>AA36*'Data - P&amp;L'!$C$16</f>
        <v>0</v>
      </c>
      <c r="AB484" s="159">
        <f>AB36*'Data - P&amp;L'!$C$16</f>
        <v>0</v>
      </c>
      <c r="AC484" s="159">
        <f>AC36*'Data - P&amp;L'!$C$16</f>
        <v>0</v>
      </c>
      <c r="AD484" s="159">
        <f>AD36*'Data - P&amp;L'!$C$16</f>
        <v>0</v>
      </c>
      <c r="AE484" s="159">
        <f>AE36*'Data - P&amp;L'!$C$16</f>
        <v>0</v>
      </c>
      <c r="AF484" s="159">
        <f>AF36*'Data - P&amp;L'!$C$16</f>
        <v>0</v>
      </c>
      <c r="AG484" s="125">
        <f t="shared" si="130"/>
        <v>0</v>
      </c>
    </row>
    <row r="485">
      <c r="A485" s="254" t="s">
        <v>1169</v>
      </c>
      <c r="B485" s="159">
        <f>B39*'Data - P&amp;L'!$C$6</f>
        <v>0</v>
      </c>
      <c r="C485" s="159">
        <f>C39*'Data - P&amp;L'!$C$6</f>
        <v>9.86</v>
      </c>
      <c r="D485" s="159">
        <f>D39*'Data - P&amp;L'!$C$6</f>
        <v>9.86</v>
      </c>
      <c r="E485" s="159">
        <f>E39*'Data - P&amp;L'!$C$6</f>
        <v>0</v>
      </c>
      <c r="F485" s="159">
        <f>F39*'Data - P&amp;L'!$C$6</f>
        <v>0</v>
      </c>
      <c r="G485" s="159">
        <f>G39*'Data - P&amp;L'!$C$6</f>
        <v>14.79</v>
      </c>
      <c r="H485" s="159">
        <f>H39*'Data - P&amp;L'!$C$6</f>
        <v>14.79</v>
      </c>
      <c r="I485" s="159">
        <f>I39*'Data - P&amp;L'!$C$6</f>
        <v>4.93</v>
      </c>
      <c r="J485" s="159">
        <f>J39*'Data - P&amp;L'!$C$6</f>
        <v>9.86</v>
      </c>
      <c r="K485" s="159">
        <f>K39*'Data - P&amp;L'!$C$6</f>
        <v>4.93</v>
      </c>
      <c r="L485" s="159">
        <f>L39*'Data - P&amp;L'!$C$6</f>
        <v>0</v>
      </c>
      <c r="M485" s="159">
        <f>M39*'Data - P&amp;L'!$C$6</f>
        <v>19.72</v>
      </c>
      <c r="N485" s="159">
        <f>N39*'Data - P&amp;L'!$C$6</f>
        <v>4.93</v>
      </c>
      <c r="O485" s="159">
        <f>O39*'Data - P&amp;L'!$C$6</f>
        <v>0</v>
      </c>
      <c r="P485" s="159">
        <f>P39*'Data - P&amp;L'!$C$6</f>
        <v>0</v>
      </c>
      <c r="Q485" s="159">
        <f>Q39*'Data - P&amp;L'!$C$6</f>
        <v>0</v>
      </c>
      <c r="R485" s="159">
        <f>R39*'Data - P&amp;L'!$C$6</f>
        <v>14.79</v>
      </c>
      <c r="S485" s="159">
        <f>S39*'Data - P&amp;L'!$C$6</f>
        <v>9.86</v>
      </c>
      <c r="T485" s="159">
        <f>T39*'Data - P&amp;L'!$C$6</f>
        <v>29.58</v>
      </c>
      <c r="U485" s="159">
        <f>U39*'Data - P&amp;L'!$C$6</f>
        <v>0</v>
      </c>
      <c r="V485" s="159">
        <f>V39*'Data - P&amp;L'!$C$6</f>
        <v>14.79</v>
      </c>
      <c r="W485" s="159">
        <f>W39*'Data - P&amp;L'!$C$6</f>
        <v>14.79</v>
      </c>
      <c r="X485" s="159">
        <f>X39*'Data - P&amp;L'!$C$6</f>
        <v>4.93</v>
      </c>
      <c r="Y485" s="159">
        <f>Y39*'Data - P&amp;L'!$C$6</f>
        <v>4.93</v>
      </c>
      <c r="Z485" s="159">
        <f>Z39*'Data - P&amp;L'!$C$6</f>
        <v>24.65</v>
      </c>
      <c r="AA485" s="159">
        <f>AA39*'Data - P&amp;L'!$C$6</f>
        <v>34.51</v>
      </c>
      <c r="AB485" s="159">
        <f>AB39*'Data - P&amp;L'!$C$6</f>
        <v>24.65</v>
      </c>
      <c r="AC485" s="159">
        <f>AC39*'Data - P&amp;L'!$C$6</f>
        <v>14.79</v>
      </c>
      <c r="AD485" s="159">
        <f>AD39*'Data - P&amp;L'!$C$6</f>
        <v>19.72</v>
      </c>
      <c r="AE485" s="159">
        <f>AE39*'Data - P&amp;L'!$C$6</f>
        <v>9.86</v>
      </c>
      <c r="AF485" s="159">
        <f>AF39*'Data - P&amp;L'!$C$6</f>
        <v>4.93</v>
      </c>
      <c r="AG485" s="125">
        <f t="shared" si="130"/>
        <v>320.45</v>
      </c>
    </row>
    <row r="486">
      <c r="A486" s="254" t="s">
        <v>1170</v>
      </c>
      <c r="B486" s="159">
        <f>B40*'Data - P&amp;L'!$C$8</f>
        <v>1.07</v>
      </c>
      <c r="C486" s="159">
        <f>C40*'Data - P&amp;L'!$C$8</f>
        <v>3.21</v>
      </c>
      <c r="D486" s="159">
        <f>D40*'Data - P&amp;L'!$C$8</f>
        <v>3.21</v>
      </c>
      <c r="E486" s="159">
        <f>E40*'Data - P&amp;L'!$C$8</f>
        <v>4.28</v>
      </c>
      <c r="F486" s="159">
        <f>F40*'Data - P&amp;L'!$C$8</f>
        <v>0</v>
      </c>
      <c r="G486" s="159">
        <f>G40*'Data - P&amp;L'!$C$8</f>
        <v>1.07</v>
      </c>
      <c r="H486" s="159">
        <f>H40*'Data - P&amp;L'!$C$8</f>
        <v>0</v>
      </c>
      <c r="I486" s="159">
        <f>I40*'Data - P&amp;L'!$C$8</f>
        <v>0</v>
      </c>
      <c r="J486" s="159">
        <f>J40*'Data - P&amp;L'!$C$8</f>
        <v>3.21</v>
      </c>
      <c r="K486" s="159">
        <f>K40*'Data - P&amp;L'!$C$8</f>
        <v>0</v>
      </c>
      <c r="L486" s="159">
        <f>L40*'Data - P&amp;L'!$C$8</f>
        <v>1.07</v>
      </c>
      <c r="M486" s="159">
        <f>M40*'Data - P&amp;L'!$C$8</f>
        <v>1.07</v>
      </c>
      <c r="N486" s="159">
        <f>N40*'Data - P&amp;L'!$C$8</f>
        <v>1.07</v>
      </c>
      <c r="O486" s="159">
        <f>O40*'Data - P&amp;L'!$C$8</f>
        <v>1.07</v>
      </c>
      <c r="P486" s="159">
        <f>P40*'Data - P&amp;L'!$C$8</f>
        <v>0</v>
      </c>
      <c r="Q486" s="159">
        <f>Q40*'Data - P&amp;L'!$C$8</f>
        <v>3.21</v>
      </c>
      <c r="R486" s="159">
        <f>R40*'Data - P&amp;L'!$C$8</f>
        <v>2.14</v>
      </c>
      <c r="S486" s="159">
        <f>S40*'Data - P&amp;L'!$C$8</f>
        <v>4.28</v>
      </c>
      <c r="T486" s="159">
        <f>T40*'Data - P&amp;L'!$C$8</f>
        <v>5.35</v>
      </c>
      <c r="U486" s="159">
        <f>U40*'Data - P&amp;L'!$C$8</f>
        <v>0</v>
      </c>
      <c r="V486" s="159">
        <f>V40*'Data - P&amp;L'!$C$8</f>
        <v>0</v>
      </c>
      <c r="W486" s="159">
        <f>W40*'Data - P&amp;L'!$C$8</f>
        <v>1.07</v>
      </c>
      <c r="X486" s="159">
        <f>X40*'Data - P&amp;L'!$C$8</f>
        <v>5.35</v>
      </c>
      <c r="Y486" s="159">
        <f>Y40*'Data - P&amp;L'!$C$8</f>
        <v>4.28</v>
      </c>
      <c r="Z486" s="159">
        <f>Z40*'Data - P&amp;L'!$C$8</f>
        <v>6.42</v>
      </c>
      <c r="AA486" s="159">
        <f>AA40*'Data - P&amp;L'!$C$8</f>
        <v>10.7</v>
      </c>
      <c r="AB486" s="159">
        <f>AB40*'Data - P&amp;L'!$C$8</f>
        <v>3.21</v>
      </c>
      <c r="AC486" s="159">
        <f>AC40*'Data - P&amp;L'!$C$8</f>
        <v>0</v>
      </c>
      <c r="AD486" s="159">
        <f>AD40*'Data - P&amp;L'!$C$8</f>
        <v>1.07</v>
      </c>
      <c r="AE486" s="159">
        <f>AE40*'Data - P&amp;L'!$C$8</f>
        <v>1.07</v>
      </c>
      <c r="AF486" s="159">
        <f>AF40*'Data - P&amp;L'!$C$8</f>
        <v>2.14</v>
      </c>
      <c r="AG486" s="125">
        <f t="shared" si="130"/>
        <v>70.62</v>
      </c>
    </row>
    <row r="487">
      <c r="A487" s="254" t="s">
        <v>1171</v>
      </c>
      <c r="B487" s="159">
        <f>(B41+B42)*'Data - P&amp;L'!$C$9</f>
        <v>5.98</v>
      </c>
      <c r="C487" s="159">
        <f>(C41+C42)*'Data - P&amp;L'!$C$9</f>
        <v>11.96</v>
      </c>
      <c r="D487" s="159">
        <f>(D41+D42)*'Data - P&amp;L'!$C$9</f>
        <v>17.94</v>
      </c>
      <c r="E487" s="159">
        <f>(E41+E42)*'Data - P&amp;L'!$C$9</f>
        <v>5.98</v>
      </c>
      <c r="F487" s="159">
        <f>(F41+F42)*'Data - P&amp;L'!$C$9</f>
        <v>0</v>
      </c>
      <c r="G487" s="159">
        <f>(G41+G42)*'Data - P&amp;L'!$C$9</f>
        <v>11.96</v>
      </c>
      <c r="H487" s="159">
        <f>(H41+H42)*'Data - P&amp;L'!$C$9</f>
        <v>0</v>
      </c>
      <c r="I487" s="159">
        <f>(I41+I42)*'Data - P&amp;L'!$C$9</f>
        <v>0</v>
      </c>
      <c r="J487" s="159">
        <f>(J41+J42)*'Data - P&amp;L'!$C$9</f>
        <v>5.98</v>
      </c>
      <c r="K487" s="159">
        <f>(K41+K42)*'Data - P&amp;L'!$C$9</f>
        <v>0</v>
      </c>
      <c r="L487" s="159">
        <f>(L41+L42)*'Data - P&amp;L'!$C$9</f>
        <v>5.98</v>
      </c>
      <c r="M487" s="159">
        <f>(M41+M42)*'Data - P&amp;L'!$C$9</f>
        <v>0</v>
      </c>
      <c r="N487" s="159">
        <f>(N41+N42)*'Data - P&amp;L'!$C$9</f>
        <v>5.98</v>
      </c>
      <c r="O487" s="159">
        <f>(O41+O42)*'Data - P&amp;L'!$C$9</f>
        <v>0</v>
      </c>
      <c r="P487" s="159">
        <f>(P41+P42)*'Data - P&amp;L'!$C$9</f>
        <v>5.98</v>
      </c>
      <c r="Q487" s="159">
        <f>(Q41+Q42)*'Data - P&amp;L'!$C$9</f>
        <v>0</v>
      </c>
      <c r="R487" s="159">
        <f>(R41+R42)*'Data - P&amp;L'!$C$9</f>
        <v>5.98</v>
      </c>
      <c r="S487" s="159">
        <f>(S41+S42)*'Data - P&amp;L'!$C$9</f>
        <v>23.92</v>
      </c>
      <c r="T487" s="159">
        <f>(T41+T42)*'Data - P&amp;L'!$C$9</f>
        <v>41.86</v>
      </c>
      <c r="U487" s="159">
        <f>(U41+U42)*'Data - P&amp;L'!$C$9</f>
        <v>0</v>
      </c>
      <c r="V487" s="159">
        <f>(V41+V42)*'Data - P&amp;L'!$C$9</f>
        <v>5.98</v>
      </c>
      <c r="W487" s="159">
        <f>(W41+W42)*'Data - P&amp;L'!$C$9</f>
        <v>11.96</v>
      </c>
      <c r="X487" s="159">
        <f>(X41+X42)*'Data - P&amp;L'!$C$9</f>
        <v>11.96</v>
      </c>
      <c r="Y487" s="159">
        <f>(Y41+Y42)*'Data - P&amp;L'!$C$9</f>
        <v>11.96</v>
      </c>
      <c r="Z487" s="159">
        <f>(Z41+Z42)*'Data - P&amp;L'!$C$9</f>
        <v>29.9</v>
      </c>
      <c r="AA487" s="159">
        <f>(AA41+AA42)*'Data - P&amp;L'!$C$9</f>
        <v>53.82</v>
      </c>
      <c r="AB487" s="159">
        <f>(AB41+AB42)*'Data - P&amp;L'!$C$9</f>
        <v>23.92</v>
      </c>
      <c r="AC487" s="159">
        <f>(AC41+AC42)*'Data - P&amp;L'!$C$9</f>
        <v>0</v>
      </c>
      <c r="AD487" s="159">
        <f>(AD41+AD42)*'Data - P&amp;L'!$C$9</f>
        <v>11.96</v>
      </c>
      <c r="AE487" s="159">
        <f>(AE41+AE42)*'Data - P&amp;L'!$C$9</f>
        <v>11.96</v>
      </c>
      <c r="AF487" s="159">
        <f>(AF41+AF42)*'Data - P&amp;L'!$C$9</f>
        <v>11.96</v>
      </c>
      <c r="AG487" s="125">
        <f t="shared" si="130"/>
        <v>334.88</v>
      </c>
    </row>
    <row r="488">
      <c r="A488" s="254" t="s">
        <v>1172</v>
      </c>
      <c r="B488" s="159">
        <f>(B43+B44)*'Data - P&amp;L'!$C$5</f>
        <v>0</v>
      </c>
      <c r="C488" s="159">
        <f>(C43+C44)*'Data - P&amp;L'!$C$5</f>
        <v>0</v>
      </c>
      <c r="D488" s="159">
        <f>(D43+D44)*'Data - P&amp;L'!$C$5</f>
        <v>20.98</v>
      </c>
      <c r="E488" s="159">
        <f>(E43+E44)*'Data - P&amp;L'!$C$5</f>
        <v>20.98</v>
      </c>
      <c r="F488" s="159">
        <f>(F43+F44)*'Data - P&amp;L'!$C$5</f>
        <v>0</v>
      </c>
      <c r="G488" s="159">
        <f>(G43+G44)*'Data - P&amp;L'!$C$5</f>
        <v>0</v>
      </c>
      <c r="H488" s="159">
        <f>(H43+H44)*'Data - P&amp;L'!$C$5</f>
        <v>10.49</v>
      </c>
      <c r="I488" s="159">
        <f>(I43+I44)*'Data - P&amp;L'!$C$5</f>
        <v>10.49</v>
      </c>
      <c r="J488" s="159">
        <f>(J43+J44)*'Data - P&amp;L'!$C$5</f>
        <v>20.98</v>
      </c>
      <c r="K488" s="159">
        <f>(K43+K44)*'Data - P&amp;L'!$C$5</f>
        <v>0</v>
      </c>
      <c r="L488" s="159">
        <f>(L43+L44)*'Data - P&amp;L'!$C$5</f>
        <v>0</v>
      </c>
      <c r="M488" s="159">
        <f>(M43+M44)*'Data - P&amp;L'!$C$5</f>
        <v>0</v>
      </c>
      <c r="N488" s="159">
        <f>(N43+N44)*'Data - P&amp;L'!$C$5</f>
        <v>10.49</v>
      </c>
      <c r="O488" s="159">
        <f>(O43+O44)*'Data - P&amp;L'!$C$5</f>
        <v>0</v>
      </c>
      <c r="P488" s="159">
        <f>(P43+P44)*'Data - P&amp;L'!$C$5</f>
        <v>20.98</v>
      </c>
      <c r="Q488" s="159">
        <f>(Q43+Q44)*'Data - P&amp;L'!$C$5</f>
        <v>10.49</v>
      </c>
      <c r="R488" s="159">
        <f>(R43+R44)*'Data - P&amp;L'!$C$5</f>
        <v>0</v>
      </c>
      <c r="S488" s="159">
        <f>(S43+S44)*'Data - P&amp;L'!$C$5</f>
        <v>0</v>
      </c>
      <c r="T488" s="159">
        <f>(T43+T44)*'Data - P&amp;L'!$C$5</f>
        <v>20.98</v>
      </c>
      <c r="U488" s="159">
        <f>(U43+U44)*'Data - P&amp;L'!$C$5</f>
        <v>0</v>
      </c>
      <c r="V488" s="159">
        <f>(V43+V44)*'Data - P&amp;L'!$C$5</f>
        <v>10.49</v>
      </c>
      <c r="W488" s="159">
        <f>(W43+W44)*'Data - P&amp;L'!$C$5</f>
        <v>10.49</v>
      </c>
      <c r="X488" s="159">
        <f>(X43+X44)*'Data - P&amp;L'!$C$5</f>
        <v>10.49</v>
      </c>
      <c r="Y488" s="159">
        <f>(Y43+Y44)*'Data - P&amp;L'!$C$5</f>
        <v>0</v>
      </c>
      <c r="Z488" s="159">
        <f>(Z43+Z44)*'Data - P&amp;L'!$C$5</f>
        <v>10.49</v>
      </c>
      <c r="AA488" s="159">
        <f>(AA43+AA44)*'Data - P&amp;L'!$C$5</f>
        <v>31.47</v>
      </c>
      <c r="AB488" s="159">
        <f>(AB43+AB44)*'Data - P&amp;L'!$C$5</f>
        <v>20.98</v>
      </c>
      <c r="AC488" s="159">
        <f>(AC43+AC44)*'Data - P&amp;L'!$C$5</f>
        <v>20.98</v>
      </c>
      <c r="AD488" s="159">
        <f>(AD43+AD44)*'Data - P&amp;L'!$C$5</f>
        <v>52.45</v>
      </c>
      <c r="AE488" s="159">
        <f>(AE43+AE44)*'Data - P&amp;L'!$C$5</f>
        <v>31.47</v>
      </c>
      <c r="AF488" s="159">
        <f>(AF43+AF44)*'Data - P&amp;L'!$C$5</f>
        <v>20.98</v>
      </c>
      <c r="AG488" s="125">
        <f t="shared" si="130"/>
        <v>367.15</v>
      </c>
    </row>
    <row r="489">
      <c r="A489" s="254" t="s">
        <v>1173</v>
      </c>
      <c r="B489" s="257">
        <f>(B45+B46)*'Data - P&amp;L'!$C$10</f>
        <v>0</v>
      </c>
      <c r="C489" s="257">
        <f>(C45+C46)*'Data - P&amp;L'!$C$10</f>
        <v>0</v>
      </c>
      <c r="D489" s="257">
        <f>(D45+D46)*'Data - P&amp;L'!$C$10</f>
        <v>0</v>
      </c>
      <c r="E489" s="257">
        <f>(E45+E46)*'Data - P&amp;L'!$C$10</f>
        <v>0</v>
      </c>
      <c r="F489" s="257">
        <f>(F45+F46)*'Data - P&amp;L'!$C$10</f>
        <v>0</v>
      </c>
      <c r="G489" s="257">
        <f>(G45+G46)*'Data - P&amp;L'!$C$10</f>
        <v>0</v>
      </c>
      <c r="H489" s="257">
        <f>(H45+H46)*'Data - P&amp;L'!$C$10</f>
        <v>0</v>
      </c>
      <c r="I489" s="257">
        <f>(I45+I46)*'Data - P&amp;L'!$C$10</f>
        <v>0</v>
      </c>
      <c r="J489" s="257">
        <f>(J45+J46)*'Data - P&amp;L'!$C$10</f>
        <v>0</v>
      </c>
      <c r="K489" s="257">
        <f>(K45+K46)*'Data - P&amp;L'!$C$10</f>
        <v>0</v>
      </c>
      <c r="L489" s="257">
        <f>(L45+L46)*'Data - P&amp;L'!$C$10</f>
        <v>0</v>
      </c>
      <c r="M489" s="257">
        <f>(M45+M46)*'Data - P&amp;L'!$C$10</f>
        <v>0</v>
      </c>
      <c r="N489" s="257">
        <f>(N45+N46)*'Data - P&amp;L'!$C$10</f>
        <v>0</v>
      </c>
      <c r="O489" s="257">
        <f>(O45+O46)*'Data - P&amp;L'!$C$10</f>
        <v>0</v>
      </c>
      <c r="P489" s="257">
        <f>(P45+P46)*'Data - P&amp;L'!$C$10</f>
        <v>0</v>
      </c>
      <c r="Q489" s="257">
        <f>(Q45+Q46)*'Data - P&amp;L'!$C$10</f>
        <v>0</v>
      </c>
      <c r="R489" s="257">
        <f>(R45+R46)*'Data - P&amp;L'!$C$10</f>
        <v>0</v>
      </c>
      <c r="S489" s="257">
        <f>(S45+S46)*'Data - P&amp;L'!$C$10</f>
        <v>21.05</v>
      </c>
      <c r="T489" s="257">
        <f>(T45+T46)*'Data - P&amp;L'!$C$10</f>
        <v>25.26</v>
      </c>
      <c r="U489" s="257">
        <f>(U45+U46)*'Data - P&amp;L'!$C$10</f>
        <v>4.21</v>
      </c>
      <c r="V489" s="257">
        <f>(V45+V46)*'Data - P&amp;L'!$C$10</f>
        <v>8.42</v>
      </c>
      <c r="W489" s="257">
        <f>(W45+W46)*'Data - P&amp;L'!$C$10</f>
        <v>4.21</v>
      </c>
      <c r="X489" s="257">
        <f>(X45+X46)*'Data - P&amp;L'!$C$10</f>
        <v>8.42</v>
      </c>
      <c r="Y489" s="257">
        <f>(Y45+Y46)*'Data - P&amp;L'!$C$10</f>
        <v>0</v>
      </c>
      <c r="Z489" s="257">
        <f>(Z45+Z46)*'Data - P&amp;L'!$C$10</f>
        <v>0</v>
      </c>
      <c r="AA489" s="257">
        <f>(AA45+AA46)*'Data - P&amp;L'!$C$10</f>
        <v>21.05</v>
      </c>
      <c r="AB489" s="257">
        <f>(AB45+AB46)*'Data - P&amp;L'!$C$10</f>
        <v>12.63</v>
      </c>
      <c r="AC489" s="257">
        <f>(AC45+AC46)*'Data - P&amp;L'!$C$10</f>
        <v>0</v>
      </c>
      <c r="AD489" s="257">
        <f>(AD45+AD46)*'Data - P&amp;L'!$C$10</f>
        <v>0</v>
      </c>
      <c r="AE489" s="257">
        <f>(AE45+AE46)*'Data - P&amp;L'!$C$10</f>
        <v>16.84</v>
      </c>
      <c r="AF489" s="257">
        <f>(AF45+AF46)*'Data - P&amp;L'!$C$10</f>
        <v>12.63</v>
      </c>
      <c r="AG489" s="125">
        <f t="shared" si="130"/>
        <v>134.72</v>
      </c>
    </row>
    <row r="490">
      <c r="A490" s="254" t="s">
        <v>548</v>
      </c>
      <c r="B490" s="257">
        <f>B47*'Data - P&amp;L'!$C$17</f>
        <v>0</v>
      </c>
      <c r="C490" s="257">
        <f>C47*'Data - P&amp;L'!$C$17</f>
        <v>0</v>
      </c>
      <c r="D490" s="257">
        <f>D47*'Data - P&amp;L'!$C$17</f>
        <v>0</v>
      </c>
      <c r="E490" s="257">
        <f>E47*'Data - P&amp;L'!$C$17</f>
        <v>0</v>
      </c>
      <c r="F490" s="257">
        <f>F47*'Data - P&amp;L'!$C$17</f>
        <v>0</v>
      </c>
      <c r="G490" s="257">
        <f>G47*'Data - P&amp;L'!$C$17</f>
        <v>0</v>
      </c>
      <c r="H490" s="257">
        <f>H47*'Data - P&amp;L'!$C$17</f>
        <v>0</v>
      </c>
      <c r="I490" s="257">
        <f>I47*'Data - P&amp;L'!$C$17</f>
        <v>0</v>
      </c>
      <c r="J490" s="257">
        <f>J47*'Data - P&amp;L'!$C$17</f>
        <v>0</v>
      </c>
      <c r="K490" s="257">
        <f>K47*'Data - P&amp;L'!$C$17</f>
        <v>0</v>
      </c>
      <c r="L490" s="257">
        <f>L47*'Data - P&amp;L'!$C$17</f>
        <v>0</v>
      </c>
      <c r="M490" s="257">
        <f>M47*'Data - P&amp;L'!$C$17</f>
        <v>0</v>
      </c>
      <c r="N490" s="257">
        <f>N47*'Data - P&amp;L'!$C$17</f>
        <v>0</v>
      </c>
      <c r="O490" s="257">
        <f>O47*'Data - P&amp;L'!$C$17</f>
        <v>0</v>
      </c>
      <c r="P490" s="257">
        <f>P47*'Data - P&amp;L'!$C$17</f>
        <v>0</v>
      </c>
      <c r="Q490" s="257">
        <f>Q47*'Data - P&amp;L'!$C$17</f>
        <v>0</v>
      </c>
      <c r="R490" s="257">
        <f>R47*'Data - P&amp;L'!$C$17</f>
        <v>0</v>
      </c>
      <c r="S490" s="257">
        <f>S47*'Data - P&amp;L'!$C$17</f>
        <v>0</v>
      </c>
      <c r="T490" s="257">
        <f>T47*'Data - P&amp;L'!$C$17</f>
        <v>0</v>
      </c>
      <c r="U490" s="257">
        <f>U47*'Data - P&amp;L'!$C$17</f>
        <v>0</v>
      </c>
      <c r="V490" s="257">
        <f>V47*'Data - P&amp;L'!$C$17</f>
        <v>0</v>
      </c>
      <c r="W490" s="257">
        <f>W47*'Data - P&amp;L'!$C$17</f>
        <v>0</v>
      </c>
      <c r="X490" s="257">
        <f>X47*'Data - P&amp;L'!$C$17</f>
        <v>0</v>
      </c>
      <c r="Y490" s="257">
        <f>Y47*'Data - P&amp;L'!$C$17</f>
        <v>0</v>
      </c>
      <c r="Z490" s="257">
        <f>Z47*'Data - P&amp;L'!$C$17</f>
        <v>0</v>
      </c>
      <c r="AA490" s="257">
        <f>AA47*'Data - P&amp;L'!$C$17</f>
        <v>0</v>
      </c>
      <c r="AB490" s="257">
        <f>AB47*'Data - P&amp;L'!$C$17</f>
        <v>0</v>
      </c>
      <c r="AC490" s="257">
        <f>AC47*'Data - P&amp;L'!$C$17</f>
        <v>0</v>
      </c>
      <c r="AD490" s="257">
        <f>AD47*'Data - P&amp;L'!$C$17</f>
        <v>0</v>
      </c>
      <c r="AE490" s="257">
        <f>AE47*'Data - P&amp;L'!$C$17</f>
        <v>0</v>
      </c>
      <c r="AF490" s="257">
        <f>AF47*'Data - P&amp;L'!$C$17</f>
        <v>0</v>
      </c>
      <c r="AG490" s="125">
        <f t="shared" si="130"/>
        <v>0</v>
      </c>
    </row>
    <row r="491">
      <c r="A491" s="254" t="s">
        <v>549</v>
      </c>
      <c r="B491" s="257">
        <f>B48*'Data - P&amp;L'!$C$18</f>
        <v>0</v>
      </c>
      <c r="C491" s="257">
        <f>C48*'Data - P&amp;L'!$C$18</f>
        <v>0</v>
      </c>
      <c r="D491" s="257">
        <f>D48*'Data - P&amp;L'!$C$18</f>
        <v>0</v>
      </c>
      <c r="E491" s="257">
        <f>E48*'Data - P&amp;L'!$C$18</f>
        <v>0</v>
      </c>
      <c r="F491" s="257">
        <f>F48*'Data - P&amp;L'!$C$18</f>
        <v>0</v>
      </c>
      <c r="G491" s="257">
        <f>G48*'Data - P&amp;L'!$C$18</f>
        <v>0</v>
      </c>
      <c r="H491" s="257">
        <f>H48*'Data - P&amp;L'!$C$18</f>
        <v>0</v>
      </c>
      <c r="I491" s="257">
        <f>I48*'Data - P&amp;L'!$C$18</f>
        <v>0</v>
      </c>
      <c r="J491" s="257">
        <f>J48*'Data - P&amp;L'!$C$18</f>
        <v>0</v>
      </c>
      <c r="K491" s="257">
        <f>K48*'Data - P&amp;L'!$C$18</f>
        <v>0</v>
      </c>
      <c r="L491" s="257">
        <f>L48*'Data - P&amp;L'!$C$18</f>
        <v>0</v>
      </c>
      <c r="M491" s="257">
        <f>M48*'Data - P&amp;L'!$C$18</f>
        <v>0</v>
      </c>
      <c r="N491" s="257">
        <f>N48*'Data - P&amp;L'!$C$18</f>
        <v>0</v>
      </c>
      <c r="O491" s="257">
        <f>O48*'Data - P&amp;L'!$C$18</f>
        <v>0</v>
      </c>
      <c r="P491" s="257">
        <f>P48*'Data - P&amp;L'!$C$18</f>
        <v>0</v>
      </c>
      <c r="Q491" s="257">
        <f>Q48*'Data - P&amp;L'!$C$18</f>
        <v>0</v>
      </c>
      <c r="R491" s="257">
        <f>R48*'Data - P&amp;L'!$C$18</f>
        <v>0</v>
      </c>
      <c r="S491" s="257">
        <f>S48*'Data - P&amp;L'!$C$18</f>
        <v>0</v>
      </c>
      <c r="T491" s="257">
        <f>T48*'Data - P&amp;L'!$C$18</f>
        <v>0</v>
      </c>
      <c r="U491" s="257">
        <f>U48*'Data - P&amp;L'!$C$18</f>
        <v>0</v>
      </c>
      <c r="V491" s="257">
        <f>V48*'Data - P&amp;L'!$C$18</f>
        <v>0</v>
      </c>
      <c r="W491" s="257">
        <f>W48*'Data - P&amp;L'!$C$18</f>
        <v>0</v>
      </c>
      <c r="X491" s="257">
        <f>X48*'Data - P&amp;L'!$C$18</f>
        <v>0</v>
      </c>
      <c r="Y491" s="257">
        <f>Y48*'Data - P&amp;L'!$C$18</f>
        <v>0</v>
      </c>
      <c r="Z491" s="257">
        <f>Z48*'Data - P&amp;L'!$C$18</f>
        <v>0</v>
      </c>
      <c r="AA491" s="257">
        <f>AA48*'Data - P&amp;L'!$C$18</f>
        <v>0</v>
      </c>
      <c r="AB491" s="257">
        <f>AB48*'Data - P&amp;L'!$C$18</f>
        <v>0</v>
      </c>
      <c r="AC491" s="257">
        <f>AC48*'Data - P&amp;L'!$C$18</f>
        <v>0</v>
      </c>
      <c r="AD491" s="257">
        <f>AD48*'Data - P&amp;L'!$C$18</f>
        <v>0</v>
      </c>
      <c r="AE491" s="257">
        <f>AE48*'Data - P&amp;L'!$C$18</f>
        <v>0</v>
      </c>
      <c r="AF491" s="257">
        <f>AF48*'Data - P&amp;L'!$C$18</f>
        <v>0</v>
      </c>
      <c r="AG491" s="125">
        <f t="shared" si="130"/>
        <v>0</v>
      </c>
    </row>
    <row r="492">
      <c r="A492" s="254" t="s">
        <v>1174</v>
      </c>
      <c r="B492" s="257">
        <f>B63*'Data - P&amp;L'!$C$11</f>
        <v>0</v>
      </c>
      <c r="C492" s="257">
        <f>C63*'Data - P&amp;L'!$C$11</f>
        <v>0</v>
      </c>
      <c r="D492" s="257">
        <f>D63*'Data - P&amp;L'!$C$11</f>
        <v>0</v>
      </c>
      <c r="E492" s="257">
        <f>E63*'Data - P&amp;L'!$C$11</f>
        <v>0</v>
      </c>
      <c r="F492" s="257">
        <f>F63*'Data - P&amp;L'!$C$11</f>
        <v>0</v>
      </c>
      <c r="G492" s="257">
        <f>G63*'Data - P&amp;L'!$C$11</f>
        <v>0</v>
      </c>
      <c r="H492" s="257">
        <f>H63*'Data - P&amp;L'!$C$11</f>
        <v>0</v>
      </c>
      <c r="I492" s="257">
        <f>I63*'Data - P&amp;L'!$C$11</f>
        <v>0</v>
      </c>
      <c r="J492" s="257">
        <f>J63*'Data - P&amp;L'!$C$11</f>
        <v>0</v>
      </c>
      <c r="K492" s="257">
        <f>K63*'Data - P&amp;L'!$C$11</f>
        <v>0</v>
      </c>
      <c r="L492" s="257">
        <f>L63*'Data - P&amp;L'!$C$11</f>
        <v>0</v>
      </c>
      <c r="M492" s="257">
        <f>M63*'Data - P&amp;L'!$C$11</f>
        <v>0</v>
      </c>
      <c r="N492" s="257">
        <f>N63*'Data - P&amp;L'!$C$11</f>
        <v>0</v>
      </c>
      <c r="O492" s="257">
        <f>O63*'Data - P&amp;L'!$C$11</f>
        <v>0</v>
      </c>
      <c r="P492" s="257">
        <f>P63*'Data - P&amp;L'!$C$11</f>
        <v>0</v>
      </c>
      <c r="Q492" s="257">
        <f>Q63*'Data - P&amp;L'!$C$11</f>
        <v>0</v>
      </c>
      <c r="R492" s="257">
        <f>R63*'Data - P&amp;L'!$C$11</f>
        <v>0</v>
      </c>
      <c r="S492" s="257">
        <f>S63*'Data - P&amp;L'!$C$11</f>
        <v>0</v>
      </c>
      <c r="T492" s="257">
        <f>T63*'Data - P&amp;L'!$C$11</f>
        <v>0</v>
      </c>
      <c r="U492" s="257">
        <f>U63*'Data - P&amp;L'!$C$11</f>
        <v>0</v>
      </c>
      <c r="V492" s="257">
        <f>V63*'Data - P&amp;L'!$C$11</f>
        <v>0</v>
      </c>
      <c r="W492" s="257">
        <f>W63*'Data - P&amp;L'!$C$11</f>
        <v>0</v>
      </c>
      <c r="X492" s="257">
        <f>X63*'Data - P&amp;L'!$C$11</f>
        <v>0</v>
      </c>
      <c r="Y492" s="257">
        <f>Y63*'Data - P&amp;L'!$C$11</f>
        <v>0</v>
      </c>
      <c r="Z492" s="257">
        <f>Z63*'Data - P&amp;L'!$C$11</f>
        <v>0</v>
      </c>
      <c r="AA492" s="257">
        <f>AA63*'Data - P&amp;L'!$C$11</f>
        <v>0</v>
      </c>
      <c r="AB492" s="257">
        <f>AB63*'Data - P&amp;L'!$C$11</f>
        <v>0</v>
      </c>
      <c r="AC492" s="257">
        <f>AC63*'Data - P&amp;L'!$C$11</f>
        <v>0</v>
      </c>
      <c r="AD492" s="257">
        <f>AD63*'Data - P&amp;L'!$C$11</f>
        <v>0</v>
      </c>
      <c r="AE492" s="257">
        <f>AE63*'Data - P&amp;L'!$C$11</f>
        <v>0</v>
      </c>
      <c r="AF492" s="257">
        <f>AF63*'Data - P&amp;L'!$C$11</f>
        <v>0</v>
      </c>
      <c r="AG492" s="125">
        <f t="shared" si="130"/>
        <v>0</v>
      </c>
    </row>
    <row r="493">
      <c r="A493" s="258" t="s">
        <v>551</v>
      </c>
      <c r="B493" s="259"/>
      <c r="C493" s="259"/>
      <c r="D493" s="259"/>
      <c r="E493" s="259"/>
      <c r="F493" s="259"/>
      <c r="G493" s="259"/>
      <c r="H493" s="259"/>
      <c r="I493" s="259"/>
      <c r="J493" s="259"/>
      <c r="K493" s="259"/>
      <c r="L493" s="259"/>
      <c r="M493" s="259"/>
      <c r="N493" s="259"/>
      <c r="O493" s="259"/>
      <c r="P493" s="259"/>
      <c r="Q493" s="259"/>
      <c r="R493" s="259"/>
      <c r="S493" s="259"/>
      <c r="T493" s="259"/>
      <c r="U493" s="259"/>
      <c r="V493" s="259"/>
      <c r="W493" s="259"/>
      <c r="X493" s="259"/>
      <c r="Y493" s="259"/>
      <c r="Z493" s="259"/>
      <c r="AA493" s="259"/>
      <c r="AB493" s="259"/>
      <c r="AC493" s="259"/>
      <c r="AD493" s="259"/>
      <c r="AE493" s="259"/>
      <c r="AF493" s="259"/>
      <c r="AG493" s="125">
        <f t="shared" si="130"/>
        <v>0</v>
      </c>
    </row>
    <row r="494">
      <c r="A494" s="254" t="s">
        <v>1175</v>
      </c>
      <c r="B494" s="159">
        <f>(B22*Summary!B121*'Data - P&amp;L'!$L$12*'Data - P&amp;L'!$L$3)+(B22*Summary!B121*'Data - P&amp;L'!$L$13*'Data - P&amp;L'!$L$14)</f>
        <v>177.9233746</v>
      </c>
      <c r="C494" s="159">
        <f>(C22*Summary!C121*'Data - P&amp;L'!$L$12*'Data - P&amp;L'!$L$3)+(C22*Summary!C121*'Data - P&amp;L'!$L$13*'Data - P&amp;L'!$L$14)</f>
        <v>151.2130892</v>
      </c>
      <c r="D494" s="159">
        <f>(D22*Summary!D121*'Data - P&amp;L'!$L$12*'Data - P&amp;L'!$L$3)+(D22*Summary!D121*'Data - P&amp;L'!$L$13*'Data - P&amp;L'!$L$14)</f>
        <v>144.6129984</v>
      </c>
      <c r="E494" s="159">
        <f>(E22*Summary!E121*'Data - P&amp;L'!$L$12*'Data - P&amp;L'!$L$3)+(E22*Summary!E121*'Data - P&amp;L'!$L$13*'Data - P&amp;L'!$L$14)</f>
        <v>71.26104526</v>
      </c>
      <c r="F494" s="159">
        <f>(F22*Summary!F121*'Data - P&amp;L'!$L$12*'Data - P&amp;L'!$L$3)+(F22*Summary!F121*'Data - P&amp;L'!$L$13*'Data - P&amp;L'!$L$14)</f>
        <v>112.0416158</v>
      </c>
      <c r="G494" s="159">
        <f>(G22*Summary!G121*'Data - P&amp;L'!$L$12*'Data - P&amp;L'!$L$3)+(G22*Summary!G121*'Data - P&amp;L'!$L$13*'Data - P&amp;L'!$L$14)</f>
        <v>174.8059095</v>
      </c>
      <c r="H494" s="159">
        <f>(H22*Summary!H121*'Data - P&amp;L'!$L$12*'Data - P&amp;L'!$L$3)+(H22*Summary!H121*'Data - P&amp;L'!$L$13*'Data - P&amp;L'!$L$14)</f>
        <v>160.769807</v>
      </c>
      <c r="I494" s="159">
        <f>(I22*Summary!I121*'Data - P&amp;L'!$L$12*'Data - P&amp;L'!$L$3)+(I22*Summary!I121*'Data - P&amp;L'!$L$13*'Data - P&amp;L'!$L$14)</f>
        <v>171.4049512</v>
      </c>
      <c r="J494" s="159">
        <f>(J22*Summary!J121*'Data - P&amp;L'!$L$12*'Data - P&amp;L'!$L$3)+(J22*Summary!J121*'Data - P&amp;L'!$L$13*'Data - P&amp;L'!$L$14)</f>
        <v>190.3662429</v>
      </c>
      <c r="K494" s="159">
        <f>(K22*Summary!K121*'Data - P&amp;L'!$L$12*'Data - P&amp;L'!$L$3)+(K22*Summary!K121*'Data - P&amp;L'!$L$13*'Data - P&amp;L'!$L$14)</f>
        <v>107.1176434</v>
      </c>
      <c r="L494" s="159">
        <f>(L22*Summary!L121*'Data - P&amp;L'!$L$12*'Data - P&amp;L'!$L$3)+(L22*Summary!L121*'Data - P&amp;L'!$L$13*'Data - P&amp;L'!$L$14)</f>
        <v>135.0864553</v>
      </c>
      <c r="M494" s="159">
        <f>(M22*Summary!M121*'Data - P&amp;L'!$L$12*'Data - P&amp;L'!$L$3)+(M22*Summary!M121*'Data - P&amp;L'!$L$13*'Data - P&amp;L'!$L$14)</f>
        <v>127.8424548</v>
      </c>
      <c r="N494" s="159">
        <f>(N22*Summary!N121*'Data - P&amp;L'!$L$12*'Data - P&amp;L'!$L$3)+(N22*Summary!N121*'Data - P&amp;L'!$L$13*'Data - P&amp;L'!$L$14)</f>
        <v>110.5714212</v>
      </c>
      <c r="O494" s="159">
        <f>(O22*Summary!O121*'Data - P&amp;L'!$L$12*'Data - P&amp;L'!$L$3)+(O22*Summary!O121*'Data - P&amp;L'!$L$13*'Data - P&amp;L'!$L$14)</f>
        <v>176.4191529</v>
      </c>
      <c r="P494" s="159">
        <f>(P22*Summary!P121*'Data - P&amp;L'!$L$12*'Data - P&amp;L'!$L$3)+(P22*Summary!P121*'Data - P&amp;L'!$L$13*'Data - P&amp;L'!$L$14)</f>
        <v>69.35419194</v>
      </c>
      <c r="Q494" s="159">
        <f>(Q22*Summary!Q121*'Data - P&amp;L'!$L$12*'Data - P&amp;L'!$L$3)+(Q22*Summary!Q121*'Data - P&amp;L'!$L$13*'Data - P&amp;L'!$L$14)</f>
        <v>52.97284506</v>
      </c>
      <c r="R494" s="159">
        <f>(R22*Summary!R121*'Data - P&amp;L'!$L$12*'Data - P&amp;L'!$L$3)+(R22*Summary!R121*'Data - P&amp;L'!$L$13*'Data - P&amp;L'!$L$14)</f>
        <v>105.5675794</v>
      </c>
      <c r="S494" s="159">
        <f>(S22*Summary!S121*'Data - P&amp;L'!$L$12*'Data - P&amp;L'!$L$3)+(S22*Summary!S121*'Data - P&amp;L'!$L$13*'Data - P&amp;L'!$L$14)</f>
        <v>115.0239622</v>
      </c>
      <c r="T494" s="159">
        <f>(T22*Summary!T121*'Data - P&amp;L'!$L$12*'Data - P&amp;L'!$L$3)+(T22*Summary!T121*'Data - P&amp;L'!$L$13*'Data - P&amp;L'!$L$14)</f>
        <v>231.1909751</v>
      </c>
      <c r="U494" s="159">
        <f>(U22*Summary!U121*'Data - P&amp;L'!$L$12*'Data - P&amp;L'!$L$3)+(U22*Summary!U121*'Data - P&amp;L'!$L$13*'Data - P&amp;L'!$L$14)</f>
        <v>26.01615535</v>
      </c>
      <c r="V494" s="159">
        <f>(V22*Summary!V121*'Data - P&amp;L'!$L$12*'Data - P&amp;L'!$L$3)+(V22*Summary!V121*'Data - P&amp;L'!$L$13*'Data - P&amp;L'!$L$14)</f>
        <v>48.91397432</v>
      </c>
      <c r="W494" s="159">
        <f>(W22*Summary!W121*'Data - P&amp;L'!$L$12*'Data - P&amp;L'!$L$3)+(W22*Summary!W121*'Data - P&amp;L'!$L$13*'Data - P&amp;L'!$L$14)</f>
        <v>67.71703673</v>
      </c>
      <c r="X494" s="159">
        <f>(X22*Summary!X121*'Data - P&amp;L'!$L$12*'Data - P&amp;L'!$L$3)+(X22*Summary!X121*'Data - P&amp;L'!$L$13*'Data - P&amp;L'!$L$14)</f>
        <v>56.89957659</v>
      </c>
      <c r="Y494" s="159">
        <f>(Y22*Summary!Y121*'Data - P&amp;L'!$L$12*'Data - P&amp;L'!$L$3)+(Y22*Summary!Y121*'Data - P&amp;L'!$L$13*'Data - P&amp;L'!$L$14)</f>
        <v>57.72088962</v>
      </c>
      <c r="Z494" s="159">
        <f>(Z22*Summary!Z121*'Data - P&amp;L'!$L$12*'Data - P&amp;L'!$L$3)+(Z22*Summary!Z121*'Data - P&amp;L'!$L$13*'Data - P&amp;L'!$L$14)</f>
        <v>100.1163963</v>
      </c>
      <c r="AA494" s="159">
        <f>(AA22*Summary!AA121*'Data - P&amp;L'!$L$12*'Data - P&amp;L'!$L$3)+(AA22*Summary!AA121*'Data - P&amp;L'!$L$13*'Data - P&amp;L'!$L$14)</f>
        <v>166.6725086</v>
      </c>
      <c r="AB494" s="159">
        <f>(AB22*Summary!AB121*'Data - P&amp;L'!$L$12*'Data - P&amp;L'!$L$3)+(AB22*Summary!AB121*'Data - P&amp;L'!$L$13*'Data - P&amp;L'!$L$14)</f>
        <v>123.1507515</v>
      </c>
      <c r="AC494" s="159">
        <f>(AC22*Summary!AC121*'Data - P&amp;L'!$L$12*'Data - P&amp;L'!$L$3)+(AC22*Summary!AC121*'Data - P&amp;L'!$L$13*'Data - P&amp;L'!$L$14)</f>
        <v>42.13845976</v>
      </c>
      <c r="AD494" s="159">
        <f>(AD22*Summary!AD121*'Data - P&amp;L'!$L$12*'Data - P&amp;L'!$L$3)+(AD22*Summary!AD121*'Data - P&amp;L'!$L$13*'Data - P&amp;L'!$L$14)</f>
        <v>72.20781531</v>
      </c>
      <c r="AE494" s="159">
        <f>(AE22*Summary!AE121*'Data - P&amp;L'!$L$12*'Data - P&amp;L'!$L$3)+(AE22*Summary!AE121*'Data - P&amp;L'!$L$13*'Data - P&amp;L'!$L$14)</f>
        <v>69.64819547</v>
      </c>
      <c r="AF494" s="159">
        <f>(AF22*Summary!AF121*'Data - P&amp;L'!$L$12*'Data - P&amp;L'!$L$3)+(AF22*Summary!AF121*'Data - P&amp;L'!$L$13*'Data - P&amp;L'!$L$14)</f>
        <v>48.52660456</v>
      </c>
      <c r="AG494" s="256">
        <f t="shared" si="130"/>
        <v>3465.274079</v>
      </c>
    </row>
    <row r="495">
      <c r="A495" s="260" t="s">
        <v>1176</v>
      </c>
      <c r="B495" s="261">
        <f>(B12*'Data - P&amp;L'!$L$12*'Data - P&amp;L'!$I$10)+(B12*'Data - P&amp;L'!$L$13*'Data - P&amp;L'!$L$15)</f>
        <v>15.9</v>
      </c>
      <c r="C495" s="261">
        <f>(C12*'Data - P&amp;L'!$L$12*'Data - P&amp;L'!$I$10)+(C12*'Data - P&amp;L'!$L$13*'Data - P&amp;L'!$L$15)</f>
        <v>15.6</v>
      </c>
      <c r="D495" s="261">
        <f>(D12*'Data - P&amp;L'!$L$12*'Data - P&amp;L'!$I$10)+(D12*'Data - P&amp;L'!$L$13*'Data - P&amp;L'!$L$15)</f>
        <v>14.1</v>
      </c>
      <c r="E495" s="261">
        <f>(E12*'Data - P&amp;L'!$L$12*'Data - P&amp;L'!$I$10)+(E12*'Data - P&amp;L'!$L$13*'Data - P&amp;L'!$L$15)</f>
        <v>5.7</v>
      </c>
      <c r="F495" s="261">
        <f>(F12*'Data - P&amp;L'!$L$12*'Data - P&amp;L'!$I$10)+(F12*'Data - P&amp;L'!$L$13*'Data - P&amp;L'!$L$15)</f>
        <v>10.5</v>
      </c>
      <c r="G495" s="261">
        <f>(G12*'Data - P&amp;L'!$L$12*'Data - P&amp;L'!$I$10)+(G12*'Data - P&amp;L'!$L$13*'Data - P&amp;L'!$L$15)</f>
        <v>12.9</v>
      </c>
      <c r="H495" s="261">
        <f>(H12*'Data - P&amp;L'!$L$12*'Data - P&amp;L'!$I$10)+(H12*'Data - P&amp;L'!$L$13*'Data - P&amp;L'!$L$15)</f>
        <v>10.5</v>
      </c>
      <c r="I495" s="261">
        <f>(I12*'Data - P&amp;L'!$L$12*'Data - P&amp;L'!$I$10)+(I12*'Data - P&amp;L'!$L$13*'Data - P&amp;L'!$L$15)</f>
        <v>12.6</v>
      </c>
      <c r="J495" s="261">
        <f>(J12*'Data - P&amp;L'!$L$12*'Data - P&amp;L'!$I$10)+(J12*'Data - P&amp;L'!$L$13*'Data - P&amp;L'!$L$15)</f>
        <v>14.4</v>
      </c>
      <c r="K495" s="261">
        <f>(K12*'Data - P&amp;L'!$L$12*'Data - P&amp;L'!$I$10)+(K12*'Data - P&amp;L'!$L$13*'Data - P&amp;L'!$L$15)</f>
        <v>9.6</v>
      </c>
      <c r="L495" s="261">
        <f>(L12*'Data - P&amp;L'!$L$12*'Data - P&amp;L'!$I$10)+(L12*'Data - P&amp;L'!$L$13*'Data - P&amp;L'!$L$15)</f>
        <v>10.5</v>
      </c>
      <c r="M495" s="261">
        <f>(M12*'Data - P&amp;L'!$L$12*'Data - P&amp;L'!$I$10)+(M12*'Data - P&amp;L'!$L$13*'Data - P&amp;L'!$L$15)</f>
        <v>10.8</v>
      </c>
      <c r="N495" s="261">
        <f>(N12*'Data - P&amp;L'!$L$12*'Data - P&amp;L'!$I$10)+(N12*'Data - P&amp;L'!$L$13*'Data - P&amp;L'!$L$15)</f>
        <v>9</v>
      </c>
      <c r="O495" s="261">
        <f>(O12*'Data - P&amp;L'!$L$12*'Data - P&amp;L'!$I$10)+(O12*'Data - P&amp;L'!$L$13*'Data - P&amp;L'!$L$15)</f>
        <v>10.5</v>
      </c>
      <c r="P495" s="261">
        <f>(P12*'Data - P&amp;L'!$L$12*'Data - P&amp;L'!$I$10)+(P12*'Data - P&amp;L'!$L$13*'Data - P&amp;L'!$L$15)</f>
        <v>6.3</v>
      </c>
      <c r="Q495" s="261">
        <f>(Q12*'Data - P&amp;L'!$L$12*'Data - P&amp;L'!$I$10)+(Q12*'Data - P&amp;L'!$L$13*'Data - P&amp;L'!$L$15)</f>
        <v>5.1</v>
      </c>
      <c r="R495" s="261">
        <f>(R12*'Data - P&amp;L'!$L$12*'Data - P&amp;L'!$I$10)+(R12*'Data - P&amp;L'!$L$13*'Data - P&amp;L'!$L$15)</f>
        <v>7.8</v>
      </c>
      <c r="S495" s="261">
        <f>(S12*'Data - P&amp;L'!$L$12*'Data - P&amp;L'!$I$10)+(S12*'Data - P&amp;L'!$L$13*'Data - P&amp;L'!$L$15)</f>
        <v>7.5</v>
      </c>
      <c r="T495" s="261">
        <f>(T12*'Data - P&amp;L'!$L$12*'Data - P&amp;L'!$I$10)+(T12*'Data - P&amp;L'!$L$13*'Data - P&amp;L'!$L$15)</f>
        <v>10.5</v>
      </c>
      <c r="U495" s="261">
        <f>(U12*'Data - P&amp;L'!$L$12*'Data - P&amp;L'!$I$10)+(U12*'Data - P&amp;L'!$L$13*'Data - P&amp;L'!$L$15)</f>
        <v>2.1</v>
      </c>
      <c r="V495" s="261">
        <f>(V12*'Data - P&amp;L'!$L$12*'Data - P&amp;L'!$I$10)+(V12*'Data - P&amp;L'!$L$13*'Data - P&amp;L'!$L$15)</f>
        <v>3</v>
      </c>
      <c r="W495" s="261">
        <f>(W12*'Data - P&amp;L'!$L$12*'Data - P&amp;L'!$I$10)+(W12*'Data - P&amp;L'!$L$13*'Data - P&amp;L'!$L$15)</f>
        <v>4.2</v>
      </c>
      <c r="X495" s="261">
        <f>(X12*'Data - P&amp;L'!$L$12*'Data - P&amp;L'!$I$10)+(X12*'Data - P&amp;L'!$L$13*'Data - P&amp;L'!$L$15)</f>
        <v>3.6</v>
      </c>
      <c r="Y495" s="261">
        <f>(Y12*'Data - P&amp;L'!$L$12*'Data - P&amp;L'!$I$10)+(Y12*'Data - P&amp;L'!$L$13*'Data - P&amp;L'!$L$15)</f>
        <v>2.7</v>
      </c>
      <c r="Z495" s="261">
        <f>(Z12*'Data - P&amp;L'!$L$12*'Data - P&amp;L'!$I$10)+(Z12*'Data - P&amp;L'!$L$13*'Data - P&amp;L'!$L$15)</f>
        <v>2.7</v>
      </c>
      <c r="AA495" s="261">
        <f>(AA12*'Data - P&amp;L'!$L$12*'Data - P&amp;L'!$I$10)+(AA12*'Data - P&amp;L'!$L$13*'Data - P&amp;L'!$L$15)</f>
        <v>8.1</v>
      </c>
      <c r="AB495" s="261">
        <f>(AB12*'Data - P&amp;L'!$L$12*'Data - P&amp;L'!$I$10)+(AB12*'Data - P&amp;L'!$L$13*'Data - P&amp;L'!$L$15)</f>
        <v>5.4</v>
      </c>
      <c r="AC495" s="261">
        <f>(AC12*'Data - P&amp;L'!$L$12*'Data - P&amp;L'!$I$10)+(AC12*'Data - P&amp;L'!$L$13*'Data - P&amp;L'!$L$15)</f>
        <v>2.1</v>
      </c>
      <c r="AD495" s="261">
        <f>(AD12*'Data - P&amp;L'!$L$12*'Data - P&amp;L'!$I$10)+(AD12*'Data - P&amp;L'!$L$13*'Data - P&amp;L'!$L$15)</f>
        <v>3.3</v>
      </c>
      <c r="AE495" s="261">
        <f>(AE12*'Data - P&amp;L'!$L$12*'Data - P&amp;L'!$I$10)+(AE12*'Data - P&amp;L'!$L$13*'Data - P&amp;L'!$L$15)</f>
        <v>4.2</v>
      </c>
      <c r="AF495" s="261">
        <f>(AF12*'Data - P&amp;L'!$L$12*'Data - P&amp;L'!$I$10)+(AF12*'Data - P&amp;L'!$L$13*'Data - P&amp;L'!$L$15)</f>
        <v>3</v>
      </c>
      <c r="AG495" s="262">
        <f t="shared" si="130"/>
        <v>244.2</v>
      </c>
    </row>
    <row r="496">
      <c r="A496" s="263" t="s">
        <v>1177</v>
      </c>
      <c r="B496" s="159">
        <f>(SUM(B172:B181))*'Data - P&amp;L'!$C$39</f>
        <v>47.76</v>
      </c>
      <c r="C496" s="159">
        <f>(SUM(C172:C181))*'Data - P&amp;L'!$C$39</f>
        <v>11.94</v>
      </c>
      <c r="D496" s="159">
        <f>(SUM(D172:D181))*'Data - P&amp;L'!$C$39</f>
        <v>35.82</v>
      </c>
      <c r="E496" s="159">
        <f>(SUM(E172:E181))*'Data - P&amp;L'!$C$39</f>
        <v>11.94</v>
      </c>
      <c r="F496" s="159">
        <f>(SUM(F172:F181))*'Data - P&amp;L'!$C$39</f>
        <v>23.88</v>
      </c>
      <c r="G496" s="159">
        <f>(SUM(G172:G181))*'Data - P&amp;L'!$C$39</f>
        <v>71.64</v>
      </c>
      <c r="H496" s="159">
        <f>(SUM(H172:H181))*'Data - P&amp;L'!$C$39</f>
        <v>107.46</v>
      </c>
      <c r="I496" s="159">
        <f>(SUM(I172:I181))*'Data - P&amp;L'!$C$39</f>
        <v>83.58</v>
      </c>
      <c r="J496" s="159">
        <f>(SUM(J172:J181))*'Data - P&amp;L'!$C$39</f>
        <v>95.52</v>
      </c>
      <c r="K496" s="159">
        <f>(SUM(K172:K181))*'Data - P&amp;L'!$C$39</f>
        <v>35.82</v>
      </c>
      <c r="L496" s="159">
        <f>(SUM(L172:L181))*'Data - P&amp;L'!$C$39</f>
        <v>47.76</v>
      </c>
      <c r="M496" s="159">
        <f>(SUM(M172:M181))*'Data - P&amp;L'!$C$39</f>
        <v>47.76</v>
      </c>
      <c r="N496" s="159">
        <f>(SUM(N172:N181))*'Data - P&amp;L'!$C$39</f>
        <v>47.76</v>
      </c>
      <c r="O496" s="159">
        <f>(SUM(O172:O181))*'Data - P&amp;L'!$C$39</f>
        <v>107.46</v>
      </c>
      <c r="P496" s="159">
        <f>(SUM(P172:P181))*'Data - P&amp;L'!$C$39</f>
        <v>23.88</v>
      </c>
      <c r="Q496" s="159">
        <f>(SUM(Q172:Q181))*'Data - P&amp;L'!$C$39</f>
        <v>11.94</v>
      </c>
      <c r="R496" s="159">
        <f>(SUM(R172:R181))*'Data - P&amp;L'!$C$39</f>
        <v>59.7</v>
      </c>
      <c r="S496" s="159">
        <f>(SUM(S172:S181))*'Data - P&amp;L'!$C$39</f>
        <v>955.2</v>
      </c>
      <c r="T496" s="159">
        <f>(SUM(T172:T181))*'Data - P&amp;L'!$C$39</f>
        <v>250.74</v>
      </c>
      <c r="U496" s="159">
        <f>(SUM(U172:U181))*'Data - P&amp;L'!$C$39</f>
        <v>11.94</v>
      </c>
      <c r="V496" s="159">
        <f>(SUM(V172:V181))*'Data - P&amp;L'!$C$39</f>
        <v>35.82</v>
      </c>
      <c r="W496" s="159">
        <f>(SUM(W172:W181))*'Data - P&amp;L'!$C$39</f>
        <v>47.76</v>
      </c>
      <c r="X496" s="159">
        <f>(SUM(X172:X181))*'Data - P&amp;L'!$C$39</f>
        <v>47.76</v>
      </c>
      <c r="Y496" s="159">
        <f>(SUM(Y172:Y181))*'Data - P&amp;L'!$C$39</f>
        <v>71.64</v>
      </c>
      <c r="Z496" s="159">
        <f>(SUM(Z172:Z181))*'Data - P&amp;L'!$C$39</f>
        <v>119.4</v>
      </c>
      <c r="AA496" s="159">
        <f>(SUM(AA172:AA181))*'Data - P&amp;L'!$C$39</f>
        <v>167.16</v>
      </c>
      <c r="AB496" s="159">
        <f>(SUM(AB172:AB181))*'Data - P&amp;L'!$C$39</f>
        <v>143.28</v>
      </c>
      <c r="AC496" s="159">
        <f>(SUM(AC172:AC181))*'Data - P&amp;L'!$C$39</f>
        <v>59.7</v>
      </c>
      <c r="AD496" s="159">
        <f>(SUM(AD172:AD181))*'Data - P&amp;L'!$C$39</f>
        <v>83.58</v>
      </c>
      <c r="AE496" s="159">
        <f>(SUM(AE172:AE181))*'Data - P&amp;L'!$C$39</f>
        <v>59.7</v>
      </c>
      <c r="AF496" s="159">
        <f>(SUM(AF172:AF181))*'Data - P&amp;L'!$C$39</f>
        <v>47.76</v>
      </c>
      <c r="AG496" s="256">
        <f t="shared" si="130"/>
        <v>2973.06</v>
      </c>
    </row>
    <row r="497">
      <c r="A497" s="254" t="s">
        <v>1178</v>
      </c>
      <c r="B497" s="257">
        <f>(SUM(B172:B181))*'Data - P&amp;L'!$C$35</f>
        <v>60.24</v>
      </c>
      <c r="C497" s="257">
        <f>(SUM(C172:C181))*'Data - P&amp;L'!$C$35</f>
        <v>15.06</v>
      </c>
      <c r="D497" s="257">
        <f>(SUM(D172:D181))*'Data - P&amp;L'!$C$35</f>
        <v>45.18</v>
      </c>
      <c r="E497" s="257">
        <f>(SUM(E172:E181))*'Data - P&amp;L'!$C$35</f>
        <v>15.06</v>
      </c>
      <c r="F497" s="257">
        <f>(SUM(F172:F181))*'Data - P&amp;L'!$C$35</f>
        <v>30.12</v>
      </c>
      <c r="G497" s="257">
        <f>(SUM(G172:G181))*'Data - P&amp;L'!$C$35</f>
        <v>90.36</v>
      </c>
      <c r="H497" s="257">
        <f>(SUM(H172:H181))*'Data - P&amp;L'!$C$35</f>
        <v>135.54</v>
      </c>
      <c r="I497" s="257">
        <f>(SUM(I172:I181))*'Data - P&amp;L'!$C$35</f>
        <v>105.42</v>
      </c>
      <c r="J497" s="257">
        <f>(SUM(J172:J181))*'Data - P&amp;L'!$C$35</f>
        <v>120.48</v>
      </c>
      <c r="K497" s="257">
        <f>(SUM(K172:K181))*'Data - P&amp;L'!$C$35</f>
        <v>45.18</v>
      </c>
      <c r="L497" s="257">
        <f>(SUM(L172:L181))*'Data - P&amp;L'!$C$35</f>
        <v>60.24</v>
      </c>
      <c r="M497" s="257">
        <f>(SUM(M172:M181))*'Data - P&amp;L'!$C$35</f>
        <v>60.24</v>
      </c>
      <c r="N497" s="257">
        <f>(SUM(N172:N181))*'Data - P&amp;L'!$C$35</f>
        <v>60.24</v>
      </c>
      <c r="O497" s="257">
        <f>(SUM(O172:O181))*'Data - P&amp;L'!$C$35</f>
        <v>135.54</v>
      </c>
      <c r="P497" s="257">
        <f>(SUM(P172:P181))*'Data - P&amp;L'!$C$35</f>
        <v>30.12</v>
      </c>
      <c r="Q497" s="257">
        <f>(SUM(Q172:Q181))*'Data - P&amp;L'!$C$35</f>
        <v>15.06</v>
      </c>
      <c r="R497" s="257">
        <f>(SUM(R172:R181))*'Data - P&amp;L'!$C$35</f>
        <v>75.3</v>
      </c>
      <c r="S497" s="257">
        <f>(SUM(S172:S181))*'Data - P&amp;L'!$C$35</f>
        <v>1204.8</v>
      </c>
      <c r="T497" s="257">
        <f>(SUM(T172:T181))*'Data - P&amp;L'!$C$35</f>
        <v>316.26</v>
      </c>
      <c r="U497" s="257">
        <f>(SUM(U172:U181))*'Data - P&amp;L'!$C$35</f>
        <v>15.06</v>
      </c>
      <c r="V497" s="257">
        <f>(SUM(V172:V181))*'Data - P&amp;L'!$C$35</f>
        <v>45.18</v>
      </c>
      <c r="W497" s="257">
        <f>(SUM(W172:W181))*'Data - P&amp;L'!$C$35</f>
        <v>60.24</v>
      </c>
      <c r="X497" s="257">
        <f>(SUM(X172:X181))*'Data - P&amp;L'!$C$35</f>
        <v>60.24</v>
      </c>
      <c r="Y497" s="257">
        <f>(SUM(Y172:Y181))*'Data - P&amp;L'!$C$35</f>
        <v>90.36</v>
      </c>
      <c r="Z497" s="257">
        <f>(SUM(Z172:Z181))*'Data - P&amp;L'!$C$35</f>
        <v>150.6</v>
      </c>
      <c r="AA497" s="257">
        <f>(SUM(AA172:AA181))*'Data - P&amp;L'!$C$35</f>
        <v>210.84</v>
      </c>
      <c r="AB497" s="257">
        <f>(SUM(AB172:AB181))*'Data - P&amp;L'!$C$35</f>
        <v>180.72</v>
      </c>
      <c r="AC497" s="257">
        <f>(SUM(AC172:AC181))*'Data - P&amp;L'!$C$35</f>
        <v>75.3</v>
      </c>
      <c r="AD497" s="257">
        <f>(SUM(AD172:AD181))*'Data - P&amp;L'!$C$35</f>
        <v>105.42</v>
      </c>
      <c r="AE497" s="257">
        <f>(SUM(AE172:AE181))*'Data - P&amp;L'!$C$35</f>
        <v>75.3</v>
      </c>
      <c r="AF497" s="257">
        <f>(SUM(AF172:AF181))*'Data - P&amp;L'!$C$35</f>
        <v>60.24</v>
      </c>
      <c r="AG497" s="125">
        <f t="shared" si="130"/>
        <v>3749.94</v>
      </c>
    </row>
    <row r="498">
      <c r="A498" s="254" t="s">
        <v>1179</v>
      </c>
      <c r="B498" s="264">
        <f>(SUM(B200:B210))*'Data - P&amp;L'!$D$39</f>
        <v>2.88</v>
      </c>
      <c r="C498" s="264">
        <f>(SUM(C200:C210))*'Data - P&amp;L'!$D$39</f>
        <v>10.08</v>
      </c>
      <c r="D498" s="264">
        <f>(SUM(D200:D210))*'Data - P&amp;L'!$D$39</f>
        <v>14.4</v>
      </c>
      <c r="E498" s="264">
        <f>(SUM(E200:E210))*'Data - P&amp;L'!$D$39</f>
        <v>10.08</v>
      </c>
      <c r="F498" s="264">
        <f>(SUM(F200:F210))*'Data - P&amp;L'!$D$39</f>
        <v>0</v>
      </c>
      <c r="G498" s="264">
        <f>(SUM(G200:G210))*'Data - P&amp;L'!$D$39</f>
        <v>7.2</v>
      </c>
      <c r="H498" s="264">
        <f>(SUM(H200:H210))*'Data - P&amp;L'!$D$39</f>
        <v>5.76</v>
      </c>
      <c r="I498" s="264">
        <f>(SUM(I200:I210))*'Data - P&amp;L'!$D$39</f>
        <v>2.88</v>
      </c>
      <c r="J498" s="264">
        <f>(SUM(J200:J210))*'Data - P&amp;L'!$D$39</f>
        <v>11.52</v>
      </c>
      <c r="K498" s="264">
        <f>(SUM(K200:K210))*'Data - P&amp;L'!$D$39</f>
        <v>1.44</v>
      </c>
      <c r="L498" s="264">
        <f>(SUM(L200:L210))*'Data - P&amp;L'!$D$39</f>
        <v>2.88</v>
      </c>
      <c r="M498" s="264">
        <f>(SUM(M200:M210))*'Data - P&amp;L'!$D$39</f>
        <v>7.2</v>
      </c>
      <c r="N498" s="264">
        <f>(SUM(N200:N210))*'Data - P&amp;L'!$D$39</f>
        <v>5.76</v>
      </c>
      <c r="O498" s="264">
        <f>(SUM(O200:O210))*'Data - P&amp;L'!$D$39</f>
        <v>1.44</v>
      </c>
      <c r="P498" s="264">
        <f>(SUM(P200:P210))*'Data - P&amp;L'!$D$39</f>
        <v>4.32</v>
      </c>
      <c r="Q498" s="264">
        <f>(SUM(Q200:Q210))*'Data - P&amp;L'!$D$39</f>
        <v>5.76</v>
      </c>
      <c r="R498" s="264">
        <f>(SUM(R200:R210))*'Data - P&amp;L'!$D$39</f>
        <v>8.64</v>
      </c>
      <c r="S498" s="264">
        <f>(SUM(S200:S210))*'Data - P&amp;L'!$D$39</f>
        <v>194.4</v>
      </c>
      <c r="T498" s="264">
        <f>(SUM(T200:T210))*'Data - P&amp;L'!$D$39</f>
        <v>37.44</v>
      </c>
      <c r="U498" s="264">
        <f>(SUM(U200:U210))*'Data - P&amp;L'!$D$39</f>
        <v>1.44</v>
      </c>
      <c r="V498" s="264">
        <f>(SUM(V200:V210))*'Data - P&amp;L'!$D$39</f>
        <v>10.08</v>
      </c>
      <c r="W498" s="264">
        <f>(SUM(W200:W210))*'Data - P&amp;L'!$D$39</f>
        <v>11.52</v>
      </c>
      <c r="X498" s="264">
        <f>(SUM(X200:X210))*'Data - P&amp;L'!$D$39</f>
        <v>15.84</v>
      </c>
      <c r="Y498" s="264">
        <f>(SUM(Y200:Y210))*'Data - P&amp;L'!$D$39</f>
        <v>10.08</v>
      </c>
      <c r="Z498" s="264">
        <f>(SUM(Z200:Z210))*'Data - P&amp;L'!$D$39</f>
        <v>24.48</v>
      </c>
      <c r="AA498" s="264">
        <f>(SUM(AA200:AA210))*'Data - P&amp;L'!$D$39</f>
        <v>48.96</v>
      </c>
      <c r="AB498" s="264">
        <f>(SUM(AB200:AB210))*'Data - P&amp;L'!$D$39</f>
        <v>24.48</v>
      </c>
      <c r="AC498" s="264">
        <f>(SUM(AC200:AC210))*'Data - P&amp;L'!$D$39</f>
        <v>7.2</v>
      </c>
      <c r="AD498" s="264">
        <f>(SUM(AD200:AD210))*'Data - P&amp;L'!$D$39</f>
        <v>17.28</v>
      </c>
      <c r="AE498" s="264">
        <f>(SUM(AE200:AE210))*'Data - P&amp;L'!$D$39</f>
        <v>17.28</v>
      </c>
      <c r="AF498" s="264">
        <f>(SUM(AF200:AF210))*'Data - P&amp;L'!$D$39</f>
        <v>14.4</v>
      </c>
      <c r="AG498" s="125">
        <f t="shared" si="130"/>
        <v>537.12</v>
      </c>
    </row>
    <row r="499">
      <c r="A499" s="254" t="s">
        <v>1180</v>
      </c>
      <c r="B499" s="264">
        <f>B211*'Data - P&amp;L'!$D$35</f>
        <v>12.32</v>
      </c>
      <c r="C499" s="264">
        <f>C211*'Data - P&amp;L'!$D$35</f>
        <v>43.12</v>
      </c>
      <c r="D499" s="264">
        <f>D211*'Data - P&amp;L'!$D$35</f>
        <v>61.6</v>
      </c>
      <c r="E499" s="264">
        <f>E211*'Data - P&amp;L'!$D$35</f>
        <v>43.12</v>
      </c>
      <c r="F499" s="264">
        <f>F211*'Data - P&amp;L'!$D$35</f>
        <v>0</v>
      </c>
      <c r="G499" s="264">
        <f>G211*'Data - P&amp;L'!$D$35</f>
        <v>30.8</v>
      </c>
      <c r="H499" s="264">
        <f>H211*'Data - P&amp;L'!$D$35</f>
        <v>24.64</v>
      </c>
      <c r="I499" s="264">
        <f>I211*'Data - P&amp;L'!$D$35</f>
        <v>12.32</v>
      </c>
      <c r="J499" s="264">
        <f>J211*'Data - P&amp;L'!$D$35</f>
        <v>49.28</v>
      </c>
      <c r="K499" s="264">
        <f>K211*'Data - P&amp;L'!$D$35</f>
        <v>6.16</v>
      </c>
      <c r="L499" s="264">
        <f>L211*'Data - P&amp;L'!$D$35</f>
        <v>12.32</v>
      </c>
      <c r="M499" s="264">
        <f>M211*'Data - P&amp;L'!$D$35</f>
        <v>30.8</v>
      </c>
      <c r="N499" s="264">
        <f>N211*'Data - P&amp;L'!$D$35</f>
        <v>24.64</v>
      </c>
      <c r="O499" s="264">
        <f>O211*'Data - P&amp;L'!$D$35</f>
        <v>6.16</v>
      </c>
      <c r="P499" s="264">
        <f>P211*'Data - P&amp;L'!$D$35</f>
        <v>18.48</v>
      </c>
      <c r="Q499" s="264">
        <f>Q211*'Data - P&amp;L'!$D$35</f>
        <v>24.64</v>
      </c>
      <c r="R499" s="264">
        <f>R211*'Data - P&amp;L'!$D$35</f>
        <v>36.96</v>
      </c>
      <c r="S499" s="264">
        <f>S211*'Data - P&amp;L'!$D$35</f>
        <v>831.6</v>
      </c>
      <c r="T499" s="264">
        <f>T211*'Data - P&amp;L'!$D$35</f>
        <v>160.16</v>
      </c>
      <c r="U499" s="264">
        <f>U211*'Data - P&amp;L'!$D$35</f>
        <v>6.16</v>
      </c>
      <c r="V499" s="264">
        <f>V211*'Data - P&amp;L'!$D$35</f>
        <v>43.12</v>
      </c>
      <c r="W499" s="264">
        <f>W211*'Data - P&amp;L'!$D$35</f>
        <v>49.28</v>
      </c>
      <c r="X499" s="264">
        <f>X211*'Data - P&amp;L'!$D$35</f>
        <v>67.76</v>
      </c>
      <c r="Y499" s="264">
        <f>Y211*'Data - P&amp;L'!$D$35</f>
        <v>43.12</v>
      </c>
      <c r="Z499" s="264">
        <f>Z211*'Data - P&amp;L'!$D$35</f>
        <v>104.72</v>
      </c>
      <c r="AA499" s="264">
        <f>AA211*'Data - P&amp;L'!$D$35</f>
        <v>209.44</v>
      </c>
      <c r="AB499" s="264">
        <f>AB211*'Data - P&amp;L'!$D$35</f>
        <v>104.72</v>
      </c>
      <c r="AC499" s="264">
        <f>AC211*'Data - P&amp;L'!$D$35</f>
        <v>30.8</v>
      </c>
      <c r="AD499" s="264">
        <f>AD211*'Data - P&amp;L'!$D$35</f>
        <v>73.92</v>
      </c>
      <c r="AE499" s="264">
        <f>AE211*'Data - P&amp;L'!$D$35</f>
        <v>73.92</v>
      </c>
      <c r="AF499" s="264">
        <f>AF211*'Data - P&amp;L'!$D$35</f>
        <v>61.6</v>
      </c>
      <c r="AG499" s="125">
        <f t="shared" si="130"/>
        <v>2297.68</v>
      </c>
    </row>
    <row r="500">
      <c r="A500" s="254" t="s">
        <v>1181</v>
      </c>
      <c r="B500" s="264">
        <f>B63*'Data - P&amp;L'!$E$23</f>
        <v>0</v>
      </c>
      <c r="C500" s="264">
        <f>C63*'Data - P&amp;L'!$E$23</f>
        <v>0</v>
      </c>
      <c r="D500" s="264">
        <f>D63*'Data - P&amp;L'!$E$23</f>
        <v>0</v>
      </c>
      <c r="E500" s="264">
        <f>E63*'Data - P&amp;L'!$E$23</f>
        <v>0</v>
      </c>
      <c r="F500" s="264">
        <f>F63*'Data - P&amp;L'!$E$23</f>
        <v>0</v>
      </c>
      <c r="G500" s="264">
        <f>G63*'Data - P&amp;L'!$E$23</f>
        <v>0</v>
      </c>
      <c r="H500" s="264">
        <f>H63*'Data - P&amp;L'!$E$23</f>
        <v>0</v>
      </c>
      <c r="I500" s="264">
        <f>I63*'Data - P&amp;L'!$E$23</f>
        <v>0</v>
      </c>
      <c r="J500" s="264">
        <f>J63*'Data - P&amp;L'!$E$23</f>
        <v>0</v>
      </c>
      <c r="K500" s="264">
        <f>K63*'Data - P&amp;L'!$E$23</f>
        <v>0</v>
      </c>
      <c r="L500" s="264">
        <f>L63*'Data - P&amp;L'!$E$23</f>
        <v>0</v>
      </c>
      <c r="M500" s="264">
        <f>M63*'Data - P&amp;L'!$E$23</f>
        <v>0</v>
      </c>
      <c r="N500" s="264">
        <f>N63*'Data - P&amp;L'!$E$23</f>
        <v>0</v>
      </c>
      <c r="O500" s="264">
        <f>O63*'Data - P&amp;L'!$E$23</f>
        <v>0</v>
      </c>
      <c r="P500" s="264">
        <f>P63*'Data - P&amp;L'!$E$23</f>
        <v>0</v>
      </c>
      <c r="Q500" s="264">
        <f>Q63*'Data - P&amp;L'!$E$23</f>
        <v>0</v>
      </c>
      <c r="R500" s="264">
        <f>R63*'Data - P&amp;L'!$E$23</f>
        <v>0</v>
      </c>
      <c r="S500" s="264">
        <f>S63*'Data - P&amp;L'!$E$23</f>
        <v>0</v>
      </c>
      <c r="T500" s="264">
        <f>T63*'Data - P&amp;L'!$E$23</f>
        <v>0</v>
      </c>
      <c r="U500" s="264">
        <f>U63*'Data - P&amp;L'!$E$23</f>
        <v>0</v>
      </c>
      <c r="V500" s="264">
        <f>V63*'Data - P&amp;L'!$E$23</f>
        <v>0</v>
      </c>
      <c r="W500" s="264">
        <f>W63*'Data - P&amp;L'!$E$23</f>
        <v>0</v>
      </c>
      <c r="X500" s="264">
        <f>X63*'Data - P&amp;L'!$E$23</f>
        <v>0</v>
      </c>
      <c r="Y500" s="264">
        <f>Y63*'Data - P&amp;L'!$E$23</f>
        <v>0</v>
      </c>
      <c r="Z500" s="264">
        <f>Z63*'Data - P&amp;L'!$E$23</f>
        <v>0</v>
      </c>
      <c r="AA500" s="264">
        <f>AA63*'Data - P&amp;L'!$E$23</f>
        <v>0</v>
      </c>
      <c r="AB500" s="264">
        <f>AB63*'Data - P&amp;L'!$E$23</f>
        <v>0</v>
      </c>
      <c r="AC500" s="264">
        <f>AC63*'Data - P&amp;L'!$E$23</f>
        <v>0</v>
      </c>
      <c r="AD500" s="264">
        <f>AD63*'Data - P&amp;L'!$E$23</f>
        <v>0</v>
      </c>
      <c r="AE500" s="264">
        <f>AE63*'Data - P&amp;L'!$E$23</f>
        <v>0</v>
      </c>
      <c r="AF500" s="264">
        <f>AF63*'Data - P&amp;L'!$E$23</f>
        <v>0</v>
      </c>
      <c r="AG500" s="125">
        <f t="shared" si="130"/>
        <v>0</v>
      </c>
    </row>
    <row r="501">
      <c r="A501" s="258" t="s">
        <v>559</v>
      </c>
      <c r="B501" s="265"/>
      <c r="C501" s="265"/>
      <c r="D501" s="265"/>
      <c r="E501" s="265"/>
      <c r="F501" s="265"/>
      <c r="G501" s="265"/>
      <c r="H501" s="265"/>
      <c r="I501" s="265"/>
      <c r="J501" s="265"/>
      <c r="K501" s="265"/>
      <c r="L501" s="265"/>
      <c r="M501" s="265"/>
      <c r="N501" s="265"/>
      <c r="O501" s="265"/>
      <c r="P501" s="265"/>
      <c r="Q501" s="265"/>
      <c r="R501" s="265"/>
      <c r="S501" s="265"/>
      <c r="T501" s="265"/>
      <c r="U501" s="265"/>
      <c r="V501" s="265"/>
      <c r="W501" s="265"/>
      <c r="X501" s="265"/>
      <c r="Y501" s="265"/>
      <c r="Z501" s="265"/>
      <c r="AA501" s="265"/>
      <c r="AB501" s="265"/>
      <c r="AC501" s="265"/>
      <c r="AD501" s="265"/>
      <c r="AE501" s="265"/>
      <c r="AF501" s="265"/>
      <c r="AG501" s="262"/>
    </row>
    <row r="502">
      <c r="A502" s="254" t="s">
        <v>1182</v>
      </c>
      <c r="B502" s="264">
        <f>B20*Summary!B121</f>
        <v>1002.556456</v>
      </c>
      <c r="C502" s="264">
        <f>C20*Summary!C121</f>
        <v>853.484442</v>
      </c>
      <c r="D502" s="264">
        <f>D20*Summary!D121</f>
        <v>827.702992</v>
      </c>
      <c r="E502" s="264">
        <f>E20*Summary!E121</f>
        <v>406.243089</v>
      </c>
      <c r="F502" s="264">
        <f>F20*Summary!F121</f>
        <v>642.176685</v>
      </c>
      <c r="G502" s="264">
        <f>G20*Summary!G121</f>
        <v>1002.883587</v>
      </c>
      <c r="H502" s="264">
        <f>H20*Summary!H121</f>
        <v>921.929688</v>
      </c>
      <c r="I502" s="264">
        <f>I20*Summary!I121</f>
        <v>1001.027559</v>
      </c>
      <c r="J502" s="264">
        <f>J20*Summary!J121</f>
        <v>1096.297488</v>
      </c>
      <c r="K502" s="264">
        <f>K20*Summary!K121</f>
        <v>617.51585</v>
      </c>
      <c r="L502" s="264">
        <f>L20*Summary!L121</f>
        <v>769.798107</v>
      </c>
      <c r="M502" s="264">
        <f>M20*Summary!M121</f>
        <v>743.057949</v>
      </c>
      <c r="N502" s="264">
        <f>N20*Summary!N121</f>
        <v>630.42395</v>
      </c>
      <c r="O502" s="264">
        <f>O20*Summary!O121</f>
        <v>996.52336</v>
      </c>
      <c r="P502" s="264">
        <f>P20*Summary!P121</f>
        <v>407.115775</v>
      </c>
      <c r="Q502" s="264">
        <f>Q20*Summary!Q121</f>
        <v>296.297964</v>
      </c>
      <c r="R502" s="264">
        <f>R20*Summary!R121</f>
        <v>613.368499</v>
      </c>
      <c r="S502" s="264">
        <f>S20*Summary!S121</f>
        <v>654.866802</v>
      </c>
      <c r="T502" s="264">
        <f>T20*Summary!T121</f>
        <v>1304.103474</v>
      </c>
      <c r="U502" s="264">
        <f>U20*Summary!U121</f>
        <v>144.014591</v>
      </c>
      <c r="V502" s="264">
        <f>V20*Summary!V121</f>
        <v>273.710656</v>
      </c>
      <c r="W502" s="264">
        <f>W20*Summary!W121</f>
        <v>391.788344</v>
      </c>
      <c r="X502" s="264">
        <f>X20*Summary!X121</f>
        <v>317.730405</v>
      </c>
      <c r="Y502" s="264">
        <f>Y20*Summary!Y121</f>
        <v>319.553775</v>
      </c>
      <c r="Z502" s="264">
        <f>Z20*Summary!Z121</f>
        <v>577.362864</v>
      </c>
      <c r="AA502" s="264">
        <f>AA20*Summary!AA121</f>
        <v>932.860908</v>
      </c>
      <c r="AB502" s="264">
        <f>AB20*Summary!AB121</f>
        <v>733.962544</v>
      </c>
      <c r="AC502" s="264">
        <f>AC20*Summary!AC121</f>
        <v>236.018699</v>
      </c>
      <c r="AD502" s="264">
        <f>AD20*Summary!AD121</f>
        <v>409.030356</v>
      </c>
      <c r="AE502" s="264">
        <f>AE20*Summary!AE121</f>
        <v>391.65499</v>
      </c>
      <c r="AF502" s="264">
        <f>AF20*Summary!AF121</f>
        <v>277.89526</v>
      </c>
      <c r="AG502" s="125">
        <f t="shared" ref="AG502:AG503" si="131">SUM(B502:AF502)</f>
        <v>19792.95711</v>
      </c>
    </row>
    <row r="503">
      <c r="A503" s="332" t="s">
        <v>1183</v>
      </c>
      <c r="B503" s="266"/>
      <c r="C503" s="266"/>
      <c r="D503" s="266"/>
      <c r="E503" s="266"/>
      <c r="F503" s="266"/>
      <c r="G503" s="266"/>
      <c r="H503" s="266"/>
      <c r="I503" s="266"/>
      <c r="J503" s="266"/>
      <c r="K503" s="266"/>
      <c r="L503" s="266"/>
      <c r="M503" s="266"/>
      <c r="N503" s="266"/>
      <c r="O503" s="266"/>
      <c r="P503" s="266"/>
      <c r="Q503" s="266"/>
      <c r="R503" s="266"/>
      <c r="S503" s="266"/>
      <c r="T503" s="266"/>
      <c r="U503" s="266"/>
      <c r="V503" s="266"/>
      <c r="W503" s="266"/>
      <c r="X503" s="266"/>
      <c r="Y503" s="266"/>
      <c r="Z503" s="266"/>
      <c r="AA503" s="266"/>
      <c r="AB503" s="266"/>
      <c r="AC503" s="266"/>
      <c r="AD503" s="266"/>
      <c r="AE503" s="266"/>
      <c r="AF503" s="266"/>
      <c r="AG503" s="262">
        <f t="shared" si="131"/>
        <v>0</v>
      </c>
    </row>
    <row r="504">
      <c r="A504" s="123"/>
      <c r="B504" s="267"/>
      <c r="C504" s="267"/>
      <c r="D504" s="267"/>
      <c r="E504" s="267"/>
      <c r="F504" s="267"/>
      <c r="G504" s="267"/>
      <c r="H504" s="267"/>
      <c r="I504" s="267"/>
      <c r="J504" s="267"/>
      <c r="K504" s="267"/>
      <c r="L504" s="267"/>
      <c r="M504" s="267"/>
      <c r="N504" s="267"/>
      <c r="O504" s="267"/>
      <c r="P504" s="267"/>
      <c r="Q504" s="267"/>
      <c r="R504" s="267"/>
      <c r="S504" s="267"/>
      <c r="T504" s="267"/>
      <c r="U504" s="267"/>
      <c r="V504" s="267"/>
      <c r="W504" s="267"/>
      <c r="X504" s="267"/>
      <c r="Y504" s="267"/>
      <c r="Z504" s="267"/>
      <c r="AA504" s="267"/>
      <c r="AB504" s="267"/>
      <c r="AC504" s="267"/>
      <c r="AD504" s="267"/>
      <c r="AE504" s="267"/>
      <c r="AF504" s="267"/>
      <c r="AG504" s="125"/>
    </row>
    <row r="505">
      <c r="A505" s="226" t="s">
        <v>562</v>
      </c>
      <c r="B505" s="268">
        <f t="shared" ref="B505:AF505" si="132">SUM(B479:B503)</f>
        <v>1697.239831</v>
      </c>
      <c r="C505" s="268">
        <f t="shared" si="132"/>
        <v>1221.107531</v>
      </c>
      <c r="D505" s="268">
        <f t="shared" si="132"/>
        <v>1470.43599</v>
      </c>
      <c r="E505" s="268">
        <f t="shared" si="132"/>
        <v>845.6241343</v>
      </c>
      <c r="F505" s="268">
        <f t="shared" si="132"/>
        <v>1126.348301</v>
      </c>
      <c r="G505" s="268">
        <f t="shared" si="132"/>
        <v>2220.079496</v>
      </c>
      <c r="H505" s="268">
        <f t="shared" si="132"/>
        <v>2316.899495</v>
      </c>
      <c r="I505" s="268">
        <f t="shared" si="132"/>
        <v>2186.82251</v>
      </c>
      <c r="J505" s="268">
        <f t="shared" si="132"/>
        <v>2473.183731</v>
      </c>
      <c r="K505" s="268">
        <f t="shared" si="132"/>
        <v>1207.163493</v>
      </c>
      <c r="L505" s="268">
        <f t="shared" si="132"/>
        <v>1586.634562</v>
      </c>
      <c r="M505" s="268">
        <f t="shared" si="132"/>
        <v>1519.390404</v>
      </c>
      <c r="N505" s="268">
        <f t="shared" si="132"/>
        <v>1369.695371</v>
      </c>
      <c r="O505" s="268">
        <f t="shared" si="132"/>
        <v>2348.912513</v>
      </c>
      <c r="P505" s="268">
        <f t="shared" si="132"/>
        <v>852.3899669</v>
      </c>
      <c r="Q505" s="268">
        <f t="shared" si="132"/>
        <v>640.2908091</v>
      </c>
      <c r="R505" s="268">
        <f t="shared" si="132"/>
        <v>1459.806078</v>
      </c>
      <c r="S505" s="268">
        <f t="shared" si="132"/>
        <v>4850.250764</v>
      </c>
      <c r="T505" s="268">
        <f t="shared" si="132"/>
        <v>5879.926485</v>
      </c>
      <c r="U505" s="268">
        <f t="shared" si="132"/>
        <v>694.2355323</v>
      </c>
      <c r="V505" s="268">
        <f t="shared" si="132"/>
        <v>832.5346303</v>
      </c>
      <c r="W505" s="268">
        <f t="shared" si="132"/>
        <v>1136.755381</v>
      </c>
      <c r="X505" s="268">
        <f t="shared" si="132"/>
        <v>1066.459982</v>
      </c>
      <c r="Y505" s="268">
        <f t="shared" si="132"/>
        <v>1302.554665</v>
      </c>
      <c r="Z505" s="268">
        <f t="shared" si="132"/>
        <v>2195.45926</v>
      </c>
      <c r="AA505" s="268">
        <f t="shared" si="132"/>
        <v>6360.23279</v>
      </c>
      <c r="AB505" s="268">
        <f t="shared" si="132"/>
        <v>2605.973296</v>
      </c>
      <c r="AC505" s="268">
        <f t="shared" si="132"/>
        <v>1108.067159</v>
      </c>
      <c r="AD505" s="268">
        <f t="shared" si="132"/>
        <v>1551.358171</v>
      </c>
      <c r="AE505" s="268">
        <f t="shared" si="132"/>
        <v>1407.673185</v>
      </c>
      <c r="AF505" s="268">
        <f t="shared" si="132"/>
        <v>2580.673855</v>
      </c>
      <c r="AG505" s="125">
        <f>SUM(B505:AF505)</f>
        <v>60114.17937</v>
      </c>
    </row>
    <row r="506">
      <c r="A506" s="187"/>
      <c r="AG506" s="269"/>
    </row>
    <row r="507">
      <c r="A507" s="187"/>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c r="AA507" s="64"/>
      <c r="AB507" s="64"/>
      <c r="AC507" s="64"/>
      <c r="AD507" s="64"/>
      <c r="AE507" s="64"/>
      <c r="AF507" s="64"/>
      <c r="AG507" s="269"/>
    </row>
    <row r="508">
      <c r="A508" s="123"/>
      <c r="B508" s="267"/>
      <c r="C508" s="267"/>
      <c r="D508" s="267"/>
      <c r="E508" s="267"/>
      <c r="F508" s="267"/>
      <c r="G508" s="267"/>
      <c r="H508" s="267"/>
      <c r="I508" s="267"/>
      <c r="J508" s="267"/>
      <c r="K508" s="267"/>
      <c r="L508" s="267"/>
      <c r="M508" s="267"/>
      <c r="N508" s="267"/>
      <c r="O508" s="267"/>
      <c r="P508" s="267"/>
      <c r="Q508" s="267"/>
      <c r="R508" s="267"/>
      <c r="S508" s="267"/>
      <c r="T508" s="267"/>
      <c r="U508" s="267"/>
      <c r="V508" s="267"/>
      <c r="W508" s="267"/>
      <c r="X508" s="267"/>
      <c r="Y508" s="267"/>
      <c r="Z508" s="267"/>
      <c r="AA508" s="267"/>
      <c r="AB508" s="267"/>
      <c r="AC508" s="267"/>
      <c r="AD508" s="267"/>
      <c r="AE508" s="267"/>
      <c r="AF508" s="267"/>
      <c r="AG508" s="125"/>
    </row>
    <row r="509">
      <c r="A509" s="270" t="s">
        <v>563</v>
      </c>
      <c r="B509" s="271">
        <f t="shared" ref="B509:AF509" si="133">B511/B33</f>
        <v>1036.71299</v>
      </c>
      <c r="C509" s="271">
        <f t="shared" si="133"/>
        <v>3745.655131</v>
      </c>
      <c r="D509" s="271">
        <f t="shared" si="133"/>
        <v>1093.179774</v>
      </c>
      <c r="E509" s="271">
        <f t="shared" si="133"/>
        <v>747.5122104</v>
      </c>
      <c r="F509" s="271">
        <f t="shared" si="133"/>
        <v>1276.891802</v>
      </c>
      <c r="G509" s="271">
        <f t="shared" si="133"/>
        <v>503.0879534</v>
      </c>
      <c r="H509" s="271">
        <f t="shared" si="133"/>
        <v>329.3071361</v>
      </c>
      <c r="I509" s="271">
        <f t="shared" si="133"/>
        <v>491.8806271</v>
      </c>
      <c r="J509" s="271">
        <f t="shared" si="133"/>
        <v>472.4509946</v>
      </c>
      <c r="K509" s="271">
        <f t="shared" si="133"/>
        <v>770.4116802</v>
      </c>
      <c r="L509" s="271">
        <f t="shared" si="133"/>
        <v>570.0861621</v>
      </c>
      <c r="M509" s="271">
        <f t="shared" si="133"/>
        <v>669.9344223</v>
      </c>
      <c r="N509" s="271">
        <f t="shared" si="133"/>
        <v>565.5365872</v>
      </c>
      <c r="O509" s="271">
        <f t="shared" si="133"/>
        <v>382.863493</v>
      </c>
      <c r="P509" s="271">
        <f t="shared" si="133"/>
        <v>712.8129315</v>
      </c>
      <c r="Q509" s="271">
        <f t="shared" si="133"/>
        <v>1099.661402</v>
      </c>
      <c r="R509" s="271">
        <f t="shared" si="133"/>
        <v>401.5357749</v>
      </c>
      <c r="S509" s="271">
        <f t="shared" si="133"/>
        <v>-134.0200458</v>
      </c>
      <c r="T509" s="271">
        <f t="shared" si="133"/>
        <v>81.60948042</v>
      </c>
      <c r="U509" s="271">
        <f t="shared" si="133"/>
        <v>160.2941227</v>
      </c>
      <c r="V509" s="271">
        <f t="shared" si="133"/>
        <v>258.0331472</v>
      </c>
      <c r="W509" s="271">
        <f t="shared" si="133"/>
        <v>271.8715648</v>
      </c>
      <c r="X509" s="271">
        <f t="shared" si="133"/>
        <v>200.6175271</v>
      </c>
      <c r="Y509" s="271">
        <f t="shared" si="133"/>
        <v>98.8920614</v>
      </c>
      <c r="Z509" s="271">
        <f t="shared" si="133"/>
        <v>109.29755</v>
      </c>
      <c r="AA509" s="271">
        <f t="shared" si="133"/>
        <v>-63.26344619</v>
      </c>
      <c r="AB509" s="271">
        <f t="shared" si="133"/>
        <v>119.9208807</v>
      </c>
      <c r="AC509" s="271">
        <f t="shared" si="133"/>
        <v>55.20351525</v>
      </c>
      <c r="AD509" s="271">
        <f t="shared" si="133"/>
        <v>117.1983004</v>
      </c>
      <c r="AE509" s="271">
        <f t="shared" si="133"/>
        <v>146.6665864</v>
      </c>
      <c r="AF509" s="271">
        <f t="shared" si="133"/>
        <v>-197.3526749</v>
      </c>
      <c r="AG509" s="272"/>
    </row>
    <row r="510">
      <c r="A510" s="273">
        <f>SUM(B22:AF22)</f>
        <v>110098.69</v>
      </c>
      <c r="B510" s="267"/>
      <c r="C510" s="267"/>
      <c r="D510" s="267"/>
      <c r="E510" s="267"/>
      <c r="F510" s="267"/>
      <c r="G510" s="267"/>
      <c r="H510" s="267"/>
      <c r="I510" s="267"/>
      <c r="J510" s="267"/>
      <c r="K510" s="267"/>
      <c r="L510" s="267"/>
      <c r="M510" s="267"/>
      <c r="N510" s="267"/>
      <c r="O510" s="267"/>
      <c r="P510" s="267"/>
      <c r="Q510" s="267"/>
      <c r="R510" s="267"/>
      <c r="S510" s="267"/>
      <c r="T510" s="267"/>
      <c r="U510" s="267"/>
      <c r="V510" s="267"/>
      <c r="W510" s="267"/>
      <c r="X510" s="267"/>
      <c r="Y510" s="267"/>
      <c r="Z510" s="267"/>
      <c r="AA510" s="267"/>
      <c r="AB510" s="267"/>
      <c r="AC510" s="267"/>
      <c r="AD510" s="267"/>
      <c r="AE510" s="267"/>
      <c r="AF510" s="267"/>
      <c r="AG510" s="125"/>
    </row>
    <row r="511">
      <c r="A511" s="274" t="s">
        <v>564</v>
      </c>
      <c r="B511" s="267">
        <f>B22*Summary!B121-B505</f>
        <v>4146.851961</v>
      </c>
      <c r="C511" s="267">
        <f>C22*Summary!C121-C505</f>
        <v>3745.655131</v>
      </c>
      <c r="D511" s="267">
        <f>D22*Summary!D121-D505</f>
        <v>3279.539322</v>
      </c>
      <c r="E511" s="267">
        <f>E22*Summary!E121-E505</f>
        <v>1495.024421</v>
      </c>
      <c r="F511" s="267">
        <f>F22*Summary!F121-F505</f>
        <v>2553.783604</v>
      </c>
      <c r="G511" s="267">
        <f>G22*Summary!G121-G505</f>
        <v>3521.615674</v>
      </c>
      <c r="H511" s="267">
        <f>H22*Summary!H121-H505</f>
        <v>2963.764225</v>
      </c>
      <c r="I511" s="267">
        <f>I22*Summary!I121-I505</f>
        <v>3443.16439</v>
      </c>
      <c r="J511" s="267">
        <f>J22*Summary!J121-J505</f>
        <v>3779.607957</v>
      </c>
      <c r="K511" s="267">
        <f>K22*Summary!K121-K505</f>
        <v>2311.235041</v>
      </c>
      <c r="L511" s="267">
        <f>L22*Summary!L121-L505</f>
        <v>2850.430811</v>
      </c>
      <c r="M511" s="267">
        <f>M22*Summary!M121-M505</f>
        <v>2679.737689</v>
      </c>
      <c r="N511" s="267">
        <f>N22*Summary!N121-N505</f>
        <v>2262.146349</v>
      </c>
      <c r="O511" s="267">
        <f>O22*Summary!O121-O505</f>
        <v>3445.771437</v>
      </c>
      <c r="P511" s="267">
        <f>P22*Summary!P121-P505</f>
        <v>1425.625863</v>
      </c>
      <c r="Q511" s="267">
        <f>Q22*Summary!Q121-Q505</f>
        <v>1099.661402</v>
      </c>
      <c r="R511" s="267">
        <f>R22*Summary!R121-R505</f>
        <v>2007.678875</v>
      </c>
      <c r="S511" s="267">
        <f>S22*Summary!S121-S505</f>
        <v>-1072.160366</v>
      </c>
      <c r="T511" s="267">
        <f>T22*Summary!T121-T505</f>
        <v>1713.799089</v>
      </c>
      <c r="U511" s="267">
        <f>U22*Summary!U121-U505</f>
        <v>160.2941227</v>
      </c>
      <c r="V511" s="267">
        <f>V22*Summary!V121-V505</f>
        <v>774.0994417</v>
      </c>
      <c r="W511" s="267">
        <f>W22*Summary!W121-W505</f>
        <v>1087.486259</v>
      </c>
      <c r="X511" s="267">
        <f>X22*Summary!X121-X505</f>
        <v>802.4701084</v>
      </c>
      <c r="Y511" s="267">
        <f>Y22*Summary!Y121-Y505</f>
        <v>593.3523684</v>
      </c>
      <c r="Z511" s="267">
        <f>Z22*Summary!Z121-Z505</f>
        <v>1092.9755</v>
      </c>
      <c r="AA511" s="267">
        <f>AA22*Summary!AA121-AA505</f>
        <v>-885.6882466</v>
      </c>
      <c r="AB511" s="267">
        <f>AB22*Summary!AB121-AB505</f>
        <v>1439.050568</v>
      </c>
      <c r="AC511" s="267">
        <f>AC22*Summary!AC121-AC505</f>
        <v>276.0175762</v>
      </c>
      <c r="AD511" s="267">
        <f>AD22*Summary!AD121-AD505</f>
        <v>820.3881027</v>
      </c>
      <c r="AE511" s="267">
        <f>AE22*Summary!AE121-AE505</f>
        <v>879.9995185</v>
      </c>
      <c r="AF511" s="267">
        <f>AF22*Summary!AF121-AF505</f>
        <v>-986.7633746</v>
      </c>
      <c r="AG511" s="125">
        <f>SUM(B511:AF511)</f>
        <v>53706.61482</v>
      </c>
    </row>
    <row r="512">
      <c r="A512" s="275">
        <f>SUM(B511:AF511)</f>
        <v>53706.61482</v>
      </c>
      <c r="B512" s="276"/>
      <c r="C512" s="276"/>
      <c r="D512" s="276"/>
      <c r="E512" s="276"/>
      <c r="F512" s="276"/>
      <c r="G512" s="276"/>
      <c r="H512" s="276"/>
      <c r="I512" s="276"/>
      <c r="J512" s="276"/>
      <c r="K512" s="276"/>
      <c r="L512" s="276"/>
      <c r="M512" s="276"/>
      <c r="N512" s="276"/>
      <c r="O512" s="276"/>
      <c r="P512" s="276"/>
      <c r="Q512" s="276"/>
      <c r="R512" s="276"/>
      <c r="S512" s="276"/>
      <c r="T512" s="276"/>
      <c r="U512" s="276"/>
      <c r="V512" s="276"/>
      <c r="W512" s="276"/>
      <c r="X512" s="276"/>
      <c r="Y512" s="276"/>
      <c r="Z512" s="276"/>
      <c r="AA512" s="276"/>
      <c r="AB512" s="276"/>
      <c r="AC512" s="276"/>
      <c r="AD512" s="276"/>
      <c r="AE512" s="276"/>
      <c r="AF512" s="276"/>
      <c r="AG512" s="125"/>
    </row>
    <row r="513">
      <c r="A513" s="274" t="s">
        <v>565</v>
      </c>
      <c r="B513" s="276">
        <f>B511/(B22*Summary!B121)</f>
        <v>0.7095802238</v>
      </c>
      <c r="C513" s="276">
        <f>C511/(C22*Summary!C121)</f>
        <v>0.7541441751</v>
      </c>
      <c r="D513" s="276">
        <f>D511/(D22*Summary!D121)</f>
        <v>0.6904329194</v>
      </c>
      <c r="E513" s="276">
        <f>E511/(E22*Summary!E121)</f>
        <v>0.6387222967</v>
      </c>
      <c r="F513" s="276">
        <f>F511/(F22*Summary!F121)</f>
        <v>0.6939380626</v>
      </c>
      <c r="G513" s="276">
        <f>G511/(G22*Summary!G121)</f>
        <v>0.613340759</v>
      </c>
      <c r="H513" s="276">
        <f>H511/(H22*Summary!H121)</f>
        <v>0.5612484305</v>
      </c>
      <c r="I513" s="276">
        <f>I511/(I22*Summary!I121)</f>
        <v>0.611575915</v>
      </c>
      <c r="J513" s="276">
        <f>J511/(J22*Summary!J121)</f>
        <v>0.6044672757</v>
      </c>
      <c r="K513" s="276">
        <f>K511/(K22*Summary!K121)</f>
        <v>0.6568997282</v>
      </c>
      <c r="L513" s="276">
        <f>L511/(L22*Summary!L121)</f>
        <v>0.6424135259</v>
      </c>
      <c r="M513" s="276">
        <f>M511/(M22*Summary!M121)</f>
        <v>0.6381652643</v>
      </c>
      <c r="N513" s="276">
        <f>N511/(N22*Summary!N121)</f>
        <v>0.6228647951</v>
      </c>
      <c r="O513" s="276">
        <f>O511/(O22*Summary!O121)</f>
        <v>0.5946435503</v>
      </c>
      <c r="P513" s="276">
        <f>P511/(P22*Summary!P121)</f>
        <v>0.6258191204</v>
      </c>
      <c r="Q513" s="276">
        <f>Q511/(Q22*Summary!Q121)</f>
        <v>0.6320066695</v>
      </c>
      <c r="R513" s="276">
        <f>R511/(R22*Summary!R121)</f>
        <v>0.579001467</v>
      </c>
      <c r="S513" s="276">
        <f>S511/(S22*Summary!S121)</f>
        <v>-0.283783672</v>
      </c>
      <c r="T513" s="276">
        <f>T511/(T22*Summary!T121)</f>
        <v>0.2256862027</v>
      </c>
      <c r="U513" s="276">
        <f>U511/(U22*Summary!U121)</f>
        <v>0.1875816968</v>
      </c>
      <c r="V513" s="276">
        <f>V511/(V22*Summary!V121)</f>
        <v>0.4818144064</v>
      </c>
      <c r="W513" s="276">
        <f>W511/(W22*Summary!W121)</f>
        <v>0.4889245124</v>
      </c>
      <c r="X513" s="276">
        <f>X511/(X22*Summary!X121)</f>
        <v>0.4293740642</v>
      </c>
      <c r="Y513" s="276">
        <f>Y511/(Y22*Summary!Y121)</f>
        <v>0.3129649071</v>
      </c>
      <c r="Z513" s="276">
        <f>Z511/(Z22*Summary!Z121)</f>
        <v>0.3323695252</v>
      </c>
      <c r="AA513" s="276">
        <f>AA511/(AA22*Summary!AA121)</f>
        <v>-0.1617830012</v>
      </c>
      <c r="AB513" s="276">
        <f>AB511/(AB22*Summary!AB121)</f>
        <v>0.3557582395</v>
      </c>
      <c r="AC513" s="276">
        <f>AC511/(AC22*Summary!AC121)</f>
        <v>0.1994224553</v>
      </c>
      <c r="AD513" s="276">
        <f>AD511/(AD22*Summary!AD121)</f>
        <v>0.3459004497</v>
      </c>
      <c r="AE513" s="276">
        <f>AE511/(AE22*Summary!AE121)</f>
        <v>0.3846702008</v>
      </c>
      <c r="AF513" s="276">
        <f>AF511/(AF22*Summary!AF121)</f>
        <v>-0.6190833092</v>
      </c>
      <c r="AG513" s="125"/>
    </row>
    <row r="514">
      <c r="A514" s="277">
        <f>A512/A510</f>
        <v>0.4878043037</v>
      </c>
      <c r="B514" s="267"/>
      <c r="C514" s="267"/>
      <c r="D514" s="267"/>
      <c r="E514" s="267"/>
      <c r="F514" s="267"/>
      <c r="G514" s="267"/>
      <c r="H514" s="267"/>
      <c r="I514" s="267"/>
      <c r="J514" s="267"/>
      <c r="K514" s="267"/>
      <c r="L514" s="267"/>
      <c r="M514" s="267"/>
      <c r="N514" s="267"/>
      <c r="O514" s="267"/>
      <c r="P514" s="267"/>
      <c r="Q514" s="267"/>
      <c r="R514" s="267"/>
      <c r="S514" s="267"/>
      <c r="T514" s="267"/>
      <c r="U514" s="267"/>
      <c r="V514" s="267"/>
      <c r="W514" s="267"/>
      <c r="X514" s="267"/>
      <c r="Y514" s="267"/>
      <c r="Z514" s="267"/>
      <c r="AA514" s="267"/>
      <c r="AB514" s="267"/>
      <c r="AC514" s="267"/>
      <c r="AD514" s="267"/>
      <c r="AE514" s="267"/>
      <c r="AF514" s="267"/>
      <c r="AG514" s="125"/>
    </row>
    <row r="515">
      <c r="A515" s="278" t="s">
        <v>566</v>
      </c>
      <c r="B515" s="279" t="str">
        <f>Summary!B153</f>
        <v>#DIV/0!</v>
      </c>
      <c r="C515" s="279" t="str">
        <f>Summary!C153</f>
        <v>#DIV/0!</v>
      </c>
      <c r="D515" s="279" t="str">
        <f>Summary!D153</f>
        <v>#DIV/0!</v>
      </c>
      <c r="E515" s="279">
        <f>Summary!E153</f>
        <v>39.12819383</v>
      </c>
      <c r="F515" s="279">
        <f>Summary!F153</f>
        <v>31.5972517</v>
      </c>
      <c r="G515" s="279">
        <f>Summary!G153</f>
        <v>43.29760327</v>
      </c>
      <c r="H515" s="279">
        <f>Summary!H153</f>
        <v>42.81040713</v>
      </c>
      <c r="I515" s="279">
        <f>Summary!I153</f>
        <v>41.23626236</v>
      </c>
      <c r="J515" s="279">
        <f>Summary!J153</f>
        <v>45.47815614</v>
      </c>
      <c r="K515" s="279">
        <f>Summary!K153</f>
        <v>30.31011831</v>
      </c>
      <c r="L515" s="279">
        <f>Summary!L153</f>
        <v>51.28369594</v>
      </c>
      <c r="M515" s="279">
        <f>Summary!M153</f>
        <v>47.40492315</v>
      </c>
      <c r="N515" s="279">
        <f>Summary!N153</f>
        <v>36.3438579</v>
      </c>
      <c r="O515" s="279">
        <f>Summary!O153</f>
        <v>88.75300888</v>
      </c>
      <c r="P515" s="279">
        <f>Summary!P153</f>
        <v>23.21663096</v>
      </c>
      <c r="Q515" s="279">
        <f>Summary!Q153</f>
        <v>13.28714938</v>
      </c>
      <c r="R515" s="279">
        <f>Summary!R153</f>
        <v>54.71808353</v>
      </c>
      <c r="S515" s="279">
        <f>Summary!S153</f>
        <v>59.86516238</v>
      </c>
      <c r="T515" s="279">
        <f>Summary!T153</f>
        <v>5.109621555</v>
      </c>
      <c r="U515" s="279">
        <f>Summary!U153</f>
        <v>2.204016163</v>
      </c>
      <c r="V515" s="279">
        <f>Summary!V153</f>
        <v>27.70058745</v>
      </c>
      <c r="W515" s="279">
        <f>Summary!W153</f>
        <v>28.00959124</v>
      </c>
      <c r="X515" s="279">
        <f>Summary!X153</f>
        <v>22.02109214</v>
      </c>
      <c r="Y515" s="279">
        <f>Summary!Y153</f>
        <v>13.92513429</v>
      </c>
      <c r="Z515" s="279">
        <f>Summary!Z153</f>
        <v>29.29824269</v>
      </c>
      <c r="AA515" s="279">
        <f>Summary!AA153</f>
        <v>1.750997317</v>
      </c>
      <c r="AB515" s="279">
        <f>Summary!AB153</f>
        <v>34.73316043</v>
      </c>
      <c r="AC515" s="279">
        <f>Summary!AC153</f>
        <v>6.931166984</v>
      </c>
      <c r="AD515" s="279">
        <f>Summary!AD153</f>
        <v>20.74474131</v>
      </c>
      <c r="AE515" s="279">
        <f>Summary!AE153</f>
        <v>19.3657217</v>
      </c>
      <c r="AF515" s="279">
        <f>Summary!AF153</f>
        <v>0.9991527975</v>
      </c>
      <c r="AG515" s="280"/>
    </row>
    <row r="516">
      <c r="A516" s="123"/>
      <c r="B516" s="267"/>
      <c r="C516" s="267"/>
      <c r="D516" s="267"/>
      <c r="E516" s="267"/>
      <c r="F516" s="267"/>
      <c r="G516" s="267"/>
      <c r="H516" s="267"/>
      <c r="I516" s="267"/>
      <c r="J516" s="267"/>
      <c r="K516" s="267"/>
      <c r="L516" s="267"/>
      <c r="M516" s="267"/>
      <c r="N516" s="267"/>
      <c r="O516" s="267"/>
      <c r="P516" s="267"/>
      <c r="Q516" s="267"/>
      <c r="R516" s="267"/>
      <c r="S516" s="267"/>
      <c r="T516" s="267"/>
      <c r="U516" s="267"/>
      <c r="V516" s="267"/>
      <c r="W516" s="267"/>
      <c r="X516" s="267"/>
      <c r="Y516" s="267"/>
      <c r="Z516" s="267"/>
      <c r="AA516" s="267"/>
      <c r="AB516" s="267"/>
      <c r="AC516" s="267"/>
      <c r="AD516" s="267"/>
      <c r="AE516" s="267"/>
      <c r="AF516" s="267"/>
      <c r="AG516" s="125"/>
    </row>
    <row r="517">
      <c r="A517" s="123"/>
      <c r="B517" s="267"/>
      <c r="C517" s="267"/>
      <c r="D517" s="267"/>
      <c r="E517" s="267"/>
      <c r="F517" s="267"/>
      <c r="G517" s="267"/>
      <c r="H517" s="267"/>
      <c r="I517" s="267"/>
      <c r="J517" s="267"/>
      <c r="K517" s="267"/>
      <c r="L517" s="267"/>
      <c r="M517" s="267"/>
      <c r="N517" s="267"/>
      <c r="O517" s="267"/>
      <c r="P517" s="267"/>
      <c r="Q517" s="267"/>
      <c r="R517" s="267"/>
      <c r="S517" s="267"/>
      <c r="T517" s="267"/>
      <c r="U517" s="267"/>
      <c r="V517" s="267"/>
      <c r="W517" s="267"/>
      <c r="X517" s="267"/>
      <c r="Y517" s="267"/>
      <c r="Z517" s="267"/>
      <c r="AA517" s="267"/>
      <c r="AB517" s="267"/>
      <c r="AC517" s="267"/>
      <c r="AD517" s="267"/>
      <c r="AE517" s="267"/>
      <c r="AF517" s="267"/>
      <c r="AG517" s="125"/>
    </row>
    <row r="518">
      <c r="A518" s="251" t="s">
        <v>567</v>
      </c>
      <c r="B518" s="266" t="str">
        <f t="shared" ref="B518:AF518" si="134">iferror(#REF!+#REF!+#REF!+#REF!+#REF!,"")</f>
        <v/>
      </c>
      <c r="C518" s="266" t="str">
        <f t="shared" si="134"/>
        <v/>
      </c>
      <c r="D518" s="266" t="str">
        <f t="shared" si="134"/>
        <v/>
      </c>
      <c r="E518" s="266" t="str">
        <f t="shared" si="134"/>
        <v/>
      </c>
      <c r="F518" s="266" t="str">
        <f t="shared" si="134"/>
        <v/>
      </c>
      <c r="G518" s="266" t="str">
        <f t="shared" si="134"/>
        <v/>
      </c>
      <c r="H518" s="266" t="str">
        <f t="shared" si="134"/>
        <v/>
      </c>
      <c r="I518" s="266" t="str">
        <f t="shared" si="134"/>
        <v/>
      </c>
      <c r="J518" s="266" t="str">
        <f t="shared" si="134"/>
        <v/>
      </c>
      <c r="K518" s="266" t="str">
        <f t="shared" si="134"/>
        <v/>
      </c>
      <c r="L518" s="266" t="str">
        <f t="shared" si="134"/>
        <v/>
      </c>
      <c r="M518" s="266" t="str">
        <f t="shared" si="134"/>
        <v/>
      </c>
      <c r="N518" s="266" t="str">
        <f t="shared" si="134"/>
        <v/>
      </c>
      <c r="O518" s="266" t="str">
        <f t="shared" si="134"/>
        <v/>
      </c>
      <c r="P518" s="266" t="str">
        <f t="shared" si="134"/>
        <v/>
      </c>
      <c r="Q518" s="266" t="str">
        <f t="shared" si="134"/>
        <v/>
      </c>
      <c r="R518" s="266" t="str">
        <f t="shared" si="134"/>
        <v/>
      </c>
      <c r="S518" s="266" t="str">
        <f t="shared" si="134"/>
        <v/>
      </c>
      <c r="T518" s="266" t="str">
        <f t="shared" si="134"/>
        <v/>
      </c>
      <c r="U518" s="266" t="str">
        <f t="shared" si="134"/>
        <v/>
      </c>
      <c r="V518" s="266" t="str">
        <f t="shared" si="134"/>
        <v/>
      </c>
      <c r="W518" s="266" t="str">
        <f t="shared" si="134"/>
        <v/>
      </c>
      <c r="X518" s="266" t="str">
        <f t="shared" si="134"/>
        <v/>
      </c>
      <c r="Y518" s="266" t="str">
        <f t="shared" si="134"/>
        <v/>
      </c>
      <c r="Z518" s="266" t="str">
        <f t="shared" si="134"/>
        <v/>
      </c>
      <c r="AA518" s="266" t="str">
        <f t="shared" si="134"/>
        <v/>
      </c>
      <c r="AB518" s="266" t="str">
        <f t="shared" si="134"/>
        <v/>
      </c>
      <c r="AC518" s="266" t="str">
        <f t="shared" si="134"/>
        <v/>
      </c>
      <c r="AD518" s="266" t="str">
        <f t="shared" si="134"/>
        <v/>
      </c>
      <c r="AE518" s="266" t="str">
        <f t="shared" si="134"/>
        <v/>
      </c>
      <c r="AF518" s="266" t="str">
        <f t="shared" si="134"/>
        <v/>
      </c>
      <c r="AG518" s="125">
        <f t="shared" ref="AG518:AG567" si="136">SUM(B518:AF518)</f>
        <v>0</v>
      </c>
    </row>
    <row r="519">
      <c r="A519" s="254" t="s">
        <v>568</v>
      </c>
      <c r="B519" s="281">
        <f t="shared" ref="B519:AF519" si="135">SUM(B520:B534)-B535</f>
        <v>0</v>
      </c>
      <c r="C519" s="281">
        <f t="shared" si="135"/>
        <v>-451.11</v>
      </c>
      <c r="D519" s="281">
        <f t="shared" si="135"/>
        <v>-170.4</v>
      </c>
      <c r="E519" s="281">
        <f t="shared" si="135"/>
        <v>488.29</v>
      </c>
      <c r="F519" s="281">
        <f t="shared" si="135"/>
        <v>-575.8</v>
      </c>
      <c r="G519" s="281">
        <f t="shared" si="135"/>
        <v>-85.84</v>
      </c>
      <c r="H519" s="281">
        <f t="shared" si="135"/>
        <v>-170.97</v>
      </c>
      <c r="I519" s="281">
        <f t="shared" si="135"/>
        <v>0</v>
      </c>
      <c r="J519" s="281">
        <f t="shared" si="135"/>
        <v>0</v>
      </c>
      <c r="K519" s="281">
        <f t="shared" si="135"/>
        <v>-84.75</v>
      </c>
      <c r="L519" s="281">
        <f t="shared" si="135"/>
        <v>-254.11</v>
      </c>
      <c r="M519" s="281">
        <f t="shared" si="135"/>
        <v>-53.85</v>
      </c>
      <c r="N519" s="281">
        <f t="shared" si="135"/>
        <v>191.16</v>
      </c>
      <c r="O519" s="281">
        <f t="shared" si="135"/>
        <v>-170.36</v>
      </c>
      <c r="P519" s="281">
        <f t="shared" si="135"/>
        <v>0</v>
      </c>
      <c r="Q519" s="281">
        <f t="shared" si="135"/>
        <v>-288.53</v>
      </c>
      <c r="R519" s="281">
        <f t="shared" si="135"/>
        <v>-167.41</v>
      </c>
      <c r="S519" s="281">
        <f t="shared" si="135"/>
        <v>-170.43</v>
      </c>
      <c r="T519" s="281">
        <f t="shared" si="135"/>
        <v>0</v>
      </c>
      <c r="U519" s="281">
        <f t="shared" si="135"/>
        <v>-258.59</v>
      </c>
      <c r="V519" s="281">
        <f t="shared" si="135"/>
        <v>-172.2</v>
      </c>
      <c r="W519" s="281">
        <f t="shared" si="135"/>
        <v>-464.02</v>
      </c>
      <c r="X519" s="281">
        <f t="shared" si="135"/>
        <v>-516.75</v>
      </c>
      <c r="Y519" s="281">
        <f t="shared" si="135"/>
        <v>-78.25</v>
      </c>
      <c r="Z519" s="281">
        <f t="shared" si="135"/>
        <v>0</v>
      </c>
      <c r="AA519" s="281">
        <f t="shared" si="135"/>
        <v>-252.6</v>
      </c>
      <c r="AB519" s="281">
        <f t="shared" si="135"/>
        <v>-345.54</v>
      </c>
      <c r="AC519" s="281">
        <f t="shared" si="135"/>
        <v>145.53</v>
      </c>
      <c r="AD519" s="281">
        <f t="shared" si="135"/>
        <v>-549.98</v>
      </c>
      <c r="AE519" s="281">
        <f t="shared" si="135"/>
        <v>0</v>
      </c>
      <c r="AF519" s="281">
        <f t="shared" si="135"/>
        <v>-85.72</v>
      </c>
      <c r="AG519" s="125">
        <f t="shared" si="136"/>
        <v>-4542.23</v>
      </c>
    </row>
    <row r="520" outlineLevel="1">
      <c r="A520" s="173" t="s">
        <v>569</v>
      </c>
      <c r="B520" s="267">
        <f>(B283+B284+B289+B290)*'Data - P&amp;L'!$C$3</f>
        <v>0</v>
      </c>
      <c r="C520" s="267">
        <f>(C283+C284+C289+C290)*'Data - P&amp;L'!$C$3</f>
        <v>83.87</v>
      </c>
      <c r="D520" s="267">
        <f>(D283+D284+D289+D290)*'Data - P&amp;L'!$C$3</f>
        <v>0</v>
      </c>
      <c r="E520" s="267">
        <f>(E283+E284+E289+E290)*'Data - P&amp;L'!$C$3</f>
        <v>0</v>
      </c>
      <c r="F520" s="267">
        <f>(F283+F284+F289+F290)*'Data - P&amp;L'!$C$3</f>
        <v>167.74</v>
      </c>
      <c r="G520" s="267">
        <f>(G283+G284+G289+G290)*'Data - P&amp;L'!$C$3</f>
        <v>0</v>
      </c>
      <c r="H520" s="267">
        <f>(H283+H284+H289+H290)*'Data - P&amp;L'!$C$3</f>
        <v>0</v>
      </c>
      <c r="I520" s="267">
        <f>(I283+I284+I289+I290)*'Data - P&amp;L'!$C$3</f>
        <v>0</v>
      </c>
      <c r="J520" s="267">
        <f>(J283+J284+J289+J290)*'Data - P&amp;L'!$C$3</f>
        <v>0</v>
      </c>
      <c r="K520" s="267">
        <f>(K283+K284+K289+K290)*'Data - P&amp;L'!$C$3</f>
        <v>0</v>
      </c>
      <c r="L520" s="267">
        <f>(L283+L284+L289+L290)*'Data - P&amp;L'!$C$3</f>
        <v>0</v>
      </c>
      <c r="M520" s="267">
        <f>(M283+M284+M289+M290)*'Data - P&amp;L'!$C$3</f>
        <v>0</v>
      </c>
      <c r="N520" s="267">
        <f>(N283+N284+N289+N290)*'Data - P&amp;L'!$C$3</f>
        <v>0</v>
      </c>
      <c r="O520" s="267">
        <f>(O283+O284+O289+O290)*'Data - P&amp;L'!$C$3</f>
        <v>0</v>
      </c>
      <c r="P520" s="267">
        <f>(P283+P284+P289+P290)*'Data - P&amp;L'!$C$3</f>
        <v>0</v>
      </c>
      <c r="Q520" s="267">
        <f>(Q283+Q284+Q289+Q290)*'Data - P&amp;L'!$C$3</f>
        <v>0</v>
      </c>
      <c r="R520" s="267">
        <f>(R283+R284+R289+R290)*'Data - P&amp;L'!$C$3</f>
        <v>0</v>
      </c>
      <c r="S520" s="267">
        <f>(S283+S284+S289+S290)*'Data - P&amp;L'!$C$3</f>
        <v>0</v>
      </c>
      <c r="T520" s="267">
        <f>(T283+T284+T289+T290)*'Data - P&amp;L'!$C$3</f>
        <v>0</v>
      </c>
      <c r="U520" s="267">
        <f>(U283+U284+U289+U290)*'Data - P&amp;L'!$C$3</f>
        <v>0</v>
      </c>
      <c r="V520" s="267">
        <f>(V283+V284+V289+V290)*'Data - P&amp;L'!$C$3</f>
        <v>0</v>
      </c>
      <c r="W520" s="267">
        <f>(W283+W284+W289+W290)*'Data - P&amp;L'!$C$3</f>
        <v>83.87</v>
      </c>
      <c r="X520" s="267">
        <f>(X283+X284+X289+X290)*'Data - P&amp;L'!$C$3</f>
        <v>0</v>
      </c>
      <c r="Y520" s="267">
        <f>(Y283+Y284+Y289+Y290)*'Data - P&amp;L'!$C$3</f>
        <v>0</v>
      </c>
      <c r="Z520" s="267">
        <f>(Z283+Z284+Z289+Z290)*'Data - P&amp;L'!$C$3</f>
        <v>0</v>
      </c>
      <c r="AA520" s="267">
        <f>(AA283+AA284+AA289+AA290)*'Data - P&amp;L'!$C$3</f>
        <v>0</v>
      </c>
      <c r="AB520" s="267">
        <f>(AB283+AB284+AB289+AB290)*'Data - P&amp;L'!$C$3</f>
        <v>0</v>
      </c>
      <c r="AC520" s="267">
        <f>(AC283+AC284+AC289+AC290)*'Data - P&amp;L'!$C$3</f>
        <v>0</v>
      </c>
      <c r="AD520" s="267">
        <f>(AD283+AD284+AD289+AD290)*'Data - P&amp;L'!$C$3</f>
        <v>0</v>
      </c>
      <c r="AE520" s="267">
        <f>(AE283+AE284+AE289+AE290)*'Data - P&amp;L'!$C$3</f>
        <v>0</v>
      </c>
      <c r="AF520" s="267">
        <f>(AF283+AF284+AF289+AF290)*'Data - P&amp;L'!$C$3</f>
        <v>0</v>
      </c>
      <c r="AG520" s="125">
        <f t="shared" si="136"/>
        <v>335.48</v>
      </c>
    </row>
    <row r="521" outlineLevel="1">
      <c r="A521" s="173" t="s">
        <v>570</v>
      </c>
      <c r="B521" s="267">
        <f>(B351+B352+B357+B358)*'Data - P&amp;L'!$C$4</f>
        <v>0</v>
      </c>
      <c r="C521" s="267">
        <f>(C351+C352+C357+C358)*'Data - P&amp;L'!$C$4</f>
        <v>0</v>
      </c>
      <c r="D521" s="267">
        <f>(D351+D352+D357+D358)*'Data - P&amp;L'!$C$4</f>
        <v>0</v>
      </c>
      <c r="E521" s="267">
        <f>(E351+E352+E357+E358)*'Data - P&amp;L'!$C$4</f>
        <v>573.48</v>
      </c>
      <c r="F521" s="267">
        <f>(F351+F352+F357+F358)*'Data - P&amp;L'!$C$4</f>
        <v>0</v>
      </c>
      <c r="G521" s="267">
        <f>(G351+G352+G357+G358)*'Data - P&amp;L'!$C$4</f>
        <v>0</v>
      </c>
      <c r="H521" s="267">
        <f>(H351+H352+H357+H358)*'Data - P&amp;L'!$C$4</f>
        <v>0</v>
      </c>
      <c r="I521" s="267">
        <f>(I351+I352+I357+I358)*'Data - P&amp;L'!$C$4</f>
        <v>0</v>
      </c>
      <c r="J521" s="267">
        <f>(J351+J352+J357+J358)*'Data - P&amp;L'!$C$4</f>
        <v>0</v>
      </c>
      <c r="K521" s="267">
        <f>(K351+K352+K357+K358)*'Data - P&amp;L'!$C$4</f>
        <v>0</v>
      </c>
      <c r="L521" s="267">
        <f>(L351+L352+L357+L358)*'Data - P&amp;L'!$C$4</f>
        <v>0</v>
      </c>
      <c r="M521" s="267">
        <f>(M351+M352+M357+M358)*'Data - P&amp;L'!$C$4</f>
        <v>0</v>
      </c>
      <c r="N521" s="267">
        <f>(N351+N352+N357+N358)*'Data - P&amp;L'!$C$4</f>
        <v>191.16</v>
      </c>
      <c r="O521" s="267">
        <f>(O351+O352+O357+O358)*'Data - P&amp;L'!$C$4</f>
        <v>0</v>
      </c>
      <c r="P521" s="267">
        <f>(P351+P352+P357+P358)*'Data - P&amp;L'!$C$4</f>
        <v>0</v>
      </c>
      <c r="Q521" s="267">
        <f>(Q351+Q352+Q357+Q358)*'Data - P&amp;L'!$C$4</f>
        <v>191.16</v>
      </c>
      <c r="R521" s="267">
        <f>(R351+R352+R357+R358)*'Data - P&amp;L'!$C$4</f>
        <v>191.16</v>
      </c>
      <c r="S521" s="267">
        <f>(S351+S352+S357+S358)*'Data - P&amp;L'!$C$4</f>
        <v>0</v>
      </c>
      <c r="T521" s="267">
        <f>(T351+T352+T357+T358)*'Data - P&amp;L'!$C$4</f>
        <v>0</v>
      </c>
      <c r="U521" s="267">
        <f>(U351+U352+U357+U358)*'Data - P&amp;L'!$C$4</f>
        <v>0</v>
      </c>
      <c r="V521" s="267">
        <f>(V351+V352+V357+V358)*'Data - P&amp;L'!$C$4</f>
        <v>0</v>
      </c>
      <c r="W521" s="267">
        <f>(W351+W352+W357+W358)*'Data - P&amp;L'!$C$4</f>
        <v>0</v>
      </c>
      <c r="X521" s="267">
        <f>(X351+X352+X357+X358)*'Data - P&amp;L'!$C$4</f>
        <v>0</v>
      </c>
      <c r="Y521" s="267">
        <f>(Y351+Y352+Y357+Y358)*'Data - P&amp;L'!$C$4</f>
        <v>95.58</v>
      </c>
      <c r="Z521" s="267">
        <f>(Z351+Z352+Z357+Z358)*'Data - P&amp;L'!$C$4</f>
        <v>0</v>
      </c>
      <c r="AA521" s="267">
        <f>(AA351+AA352+AA357+AA358)*'Data - P&amp;L'!$C$4</f>
        <v>0</v>
      </c>
      <c r="AB521" s="267">
        <f>(AB351+AB352+AB357+AB358)*'Data - P&amp;L'!$C$4</f>
        <v>0</v>
      </c>
      <c r="AC521" s="267">
        <f>(AC351+AC352+AC357+AC358)*'Data - P&amp;L'!$C$4</f>
        <v>286.74</v>
      </c>
      <c r="AD521" s="267">
        <f>(AD351+AD352+AD357+AD358)*'Data - P&amp;L'!$C$4</f>
        <v>0</v>
      </c>
      <c r="AE521" s="267">
        <f>(AE351+AE352+AE357+AE358)*'Data - P&amp;L'!$C$4</f>
        <v>0</v>
      </c>
      <c r="AF521" s="267">
        <f>(AF351+AF352+AF357+AF358)*'Data - P&amp;L'!$C$4</f>
        <v>0</v>
      </c>
      <c r="AG521" s="125">
        <f t="shared" si="136"/>
        <v>1529.28</v>
      </c>
    </row>
    <row r="522" outlineLevel="1">
      <c r="A522" s="173" t="s">
        <v>541</v>
      </c>
      <c r="B522" s="267">
        <f>(B276+B287)*'Data - P&amp;L'!$C$15</f>
        <v>0</v>
      </c>
      <c r="C522" s="267">
        <f>(C276+C287)*'Data - P&amp;L'!$C$15</f>
        <v>0</v>
      </c>
      <c r="D522" s="267">
        <f>(D276+D287)*'Data - P&amp;L'!$C$15</f>
        <v>0</v>
      </c>
      <c r="E522" s="267">
        <f>(E276+E287)*'Data - P&amp;L'!$C$15</f>
        <v>0</v>
      </c>
      <c r="F522" s="267">
        <f>(F276+F287)*'Data - P&amp;L'!$C$15</f>
        <v>0</v>
      </c>
      <c r="G522" s="267">
        <f>(G276+G287)*'Data - P&amp;L'!$C$15</f>
        <v>0</v>
      </c>
      <c r="H522" s="267">
        <f>(H276+H287)*'Data - P&amp;L'!$C$15</f>
        <v>0</v>
      </c>
      <c r="I522" s="267">
        <f>(I276+I287)*'Data - P&amp;L'!$C$15</f>
        <v>0</v>
      </c>
      <c r="J522" s="267">
        <f>(J276+J287)*'Data - P&amp;L'!$C$15</f>
        <v>0</v>
      </c>
      <c r="K522" s="267">
        <f>(K276+K287)*'Data - P&amp;L'!$C$15</f>
        <v>0</v>
      </c>
      <c r="L522" s="267">
        <f>(L276+L287)*'Data - P&amp;L'!$C$15</f>
        <v>0</v>
      </c>
      <c r="M522" s="267">
        <f>(M276+M287)*'Data - P&amp;L'!$C$15</f>
        <v>0</v>
      </c>
      <c r="N522" s="267">
        <f>(N276+N287)*'Data - P&amp;L'!$C$15</f>
        <v>0</v>
      </c>
      <c r="O522" s="267">
        <f>(O276+O287)*'Data - P&amp;L'!$C$15</f>
        <v>0</v>
      </c>
      <c r="P522" s="267">
        <f>(P276+P287)*'Data - P&amp;L'!$C$15</f>
        <v>0</v>
      </c>
      <c r="Q522" s="267">
        <f>(Q276+Q287)*'Data - P&amp;L'!$C$15</f>
        <v>0</v>
      </c>
      <c r="R522" s="267">
        <f>(R276+R287)*'Data - P&amp;L'!$C$15</f>
        <v>0</v>
      </c>
      <c r="S522" s="267">
        <f>(S276+S287)*'Data - P&amp;L'!$C$15</f>
        <v>0</v>
      </c>
      <c r="T522" s="267">
        <f>(T276+T287)*'Data - P&amp;L'!$C$15</f>
        <v>0</v>
      </c>
      <c r="U522" s="267">
        <f>(U276+U287)*'Data - P&amp;L'!$C$15</f>
        <v>0</v>
      </c>
      <c r="V522" s="267">
        <f>(V276+V287)*'Data - P&amp;L'!$C$15</f>
        <v>0</v>
      </c>
      <c r="W522" s="267">
        <f>(W276+W287)*'Data - P&amp;L'!$C$15</f>
        <v>0</v>
      </c>
      <c r="X522" s="267">
        <f>(X276+X287)*'Data - P&amp;L'!$C$15</f>
        <v>0</v>
      </c>
      <c r="Y522" s="267">
        <f>(Y276+Y287)*'Data - P&amp;L'!$C$15</f>
        <v>0</v>
      </c>
      <c r="Z522" s="267">
        <f>(Z276+Z287)*'Data - P&amp;L'!$C$15</f>
        <v>0</v>
      </c>
      <c r="AA522" s="267">
        <f>(AA276+AA287)*'Data - P&amp;L'!$C$15</f>
        <v>0</v>
      </c>
      <c r="AB522" s="267">
        <f>(AB276+AB287)*'Data - P&amp;L'!$C$15</f>
        <v>0</v>
      </c>
      <c r="AC522" s="267">
        <f>(AC276+AC287)*'Data - P&amp;L'!$C$15</f>
        <v>0</v>
      </c>
      <c r="AD522" s="267">
        <f>(AD276+AD287)*'Data - P&amp;L'!$C$15</f>
        <v>0</v>
      </c>
      <c r="AE522" s="267">
        <f>(AE276+AE287)*'Data - P&amp;L'!$C$15</f>
        <v>0</v>
      </c>
      <c r="AF522" s="267">
        <f>(AF276+AF287)*'Data - P&amp;L'!$C$15</f>
        <v>0</v>
      </c>
      <c r="AG522" s="125">
        <f t="shared" si="136"/>
        <v>0</v>
      </c>
    </row>
    <row r="523" outlineLevel="1">
      <c r="A523" s="173" t="s">
        <v>542</v>
      </c>
      <c r="B523" s="267">
        <f>B288*'Data - P&amp;L'!$C$16</f>
        <v>0</v>
      </c>
      <c r="C523" s="267">
        <f>C288*'Data - P&amp;L'!$C$16</f>
        <v>0</v>
      </c>
      <c r="D523" s="267">
        <f>D288*'Data - P&amp;L'!$C$16</f>
        <v>0</v>
      </c>
      <c r="E523" s="267">
        <f>E288*'Data - P&amp;L'!$C$16</f>
        <v>0</v>
      </c>
      <c r="F523" s="267">
        <f>F288*'Data - P&amp;L'!$C$16</f>
        <v>0</v>
      </c>
      <c r="G523" s="267">
        <f>G288*'Data - P&amp;L'!$C$16</f>
        <v>0</v>
      </c>
      <c r="H523" s="267">
        <f>H288*'Data - P&amp;L'!$C$16</f>
        <v>0</v>
      </c>
      <c r="I523" s="267">
        <f>I288*'Data - P&amp;L'!$C$16</f>
        <v>0</v>
      </c>
      <c r="J523" s="267">
        <f>J288*'Data - P&amp;L'!$C$16</f>
        <v>0</v>
      </c>
      <c r="K523" s="267">
        <f>K288*'Data - P&amp;L'!$C$16</f>
        <v>0</v>
      </c>
      <c r="L523" s="267">
        <f>L288*'Data - P&amp;L'!$C$16</f>
        <v>0</v>
      </c>
      <c r="M523" s="267">
        <f>M288*'Data - P&amp;L'!$C$16</f>
        <v>0</v>
      </c>
      <c r="N523" s="267">
        <f>N288*'Data - P&amp;L'!$C$16</f>
        <v>0</v>
      </c>
      <c r="O523" s="267">
        <f>O288*'Data - P&amp;L'!$C$16</f>
        <v>0</v>
      </c>
      <c r="P523" s="267">
        <f>P288*'Data - P&amp;L'!$C$16</f>
        <v>0</v>
      </c>
      <c r="Q523" s="267">
        <f>Q288*'Data - P&amp;L'!$C$16</f>
        <v>0</v>
      </c>
      <c r="R523" s="267">
        <f>R288*'Data - P&amp;L'!$C$16</f>
        <v>0</v>
      </c>
      <c r="S523" s="267">
        <f>S288*'Data - P&amp;L'!$C$16</f>
        <v>0</v>
      </c>
      <c r="T523" s="267">
        <f>T288*'Data - P&amp;L'!$C$16</f>
        <v>0</v>
      </c>
      <c r="U523" s="267">
        <f>U288*'Data - P&amp;L'!$C$16</f>
        <v>0</v>
      </c>
      <c r="V523" s="267">
        <f>V288*'Data - P&amp;L'!$C$16</f>
        <v>0</v>
      </c>
      <c r="W523" s="267">
        <f>W288*'Data - P&amp;L'!$C$16</f>
        <v>0</v>
      </c>
      <c r="X523" s="267">
        <f>X288*'Data - P&amp;L'!$C$16</f>
        <v>0</v>
      </c>
      <c r="Y523" s="267">
        <f>Y288*'Data - P&amp;L'!$C$16</f>
        <v>0</v>
      </c>
      <c r="Z523" s="267">
        <f>Z288*'Data - P&amp;L'!$C$16</f>
        <v>0</v>
      </c>
      <c r="AA523" s="267">
        <f>AA288*'Data - P&amp;L'!$C$16</f>
        <v>0</v>
      </c>
      <c r="AB523" s="267">
        <f>AB288*'Data - P&amp;L'!$C$16</f>
        <v>0</v>
      </c>
      <c r="AC523" s="267">
        <f>AC288*'Data - P&amp;L'!$C$16</f>
        <v>0</v>
      </c>
      <c r="AD523" s="267">
        <f>AD288*'Data - P&amp;L'!$C$16</f>
        <v>0</v>
      </c>
      <c r="AE523" s="267">
        <f>AE288*'Data - P&amp;L'!$C$16</f>
        <v>0</v>
      </c>
      <c r="AF523" s="267">
        <f>AF288*'Data - P&amp;L'!$C$16</f>
        <v>0</v>
      </c>
      <c r="AG523" s="125">
        <f t="shared" si="136"/>
        <v>0</v>
      </c>
    </row>
    <row r="524" outlineLevel="1">
      <c r="A524" s="173" t="s">
        <v>571</v>
      </c>
      <c r="B524" s="267">
        <f>B312*'Data - P&amp;L'!$C$6</f>
        <v>0</v>
      </c>
      <c r="C524" s="267">
        <f>C312*'Data - P&amp;L'!$C$6</f>
        <v>4.93</v>
      </c>
      <c r="D524" s="267">
        <f>D312*'Data - P&amp;L'!$C$6</f>
        <v>0</v>
      </c>
      <c r="E524" s="267">
        <f>E312*'Data - P&amp;L'!$C$6</f>
        <v>0</v>
      </c>
      <c r="F524" s="267">
        <f>F312*'Data - P&amp;L'!$C$6</f>
        <v>4.93</v>
      </c>
      <c r="G524" s="267">
        <f>G312*'Data - P&amp;L'!$C$6</f>
        <v>0</v>
      </c>
      <c r="H524" s="267">
        <f>H312*'Data - P&amp;L'!$C$6</f>
        <v>0</v>
      </c>
      <c r="I524" s="267">
        <f>I312*'Data - P&amp;L'!$C$6</f>
        <v>0</v>
      </c>
      <c r="J524" s="267">
        <f>J312*'Data - P&amp;L'!$C$6</f>
        <v>0</v>
      </c>
      <c r="K524" s="267">
        <f>K312*'Data - P&amp;L'!$C$6</f>
        <v>0</v>
      </c>
      <c r="L524" s="267">
        <f>L312*'Data - P&amp;L'!$C$6</f>
        <v>0</v>
      </c>
      <c r="M524" s="267">
        <f>M312*'Data - P&amp;L'!$C$6</f>
        <v>0</v>
      </c>
      <c r="N524" s="267">
        <f>N312*'Data - P&amp;L'!$C$6</f>
        <v>0</v>
      </c>
      <c r="O524" s="267">
        <f>O312*'Data - P&amp;L'!$C$6</f>
        <v>0</v>
      </c>
      <c r="P524" s="267">
        <f>P312*'Data - P&amp;L'!$C$6</f>
        <v>0</v>
      </c>
      <c r="Q524" s="267">
        <f>Q312*'Data - P&amp;L'!$C$6</f>
        <v>0</v>
      </c>
      <c r="R524" s="267">
        <f>R312*'Data - P&amp;L'!$C$6</f>
        <v>0</v>
      </c>
      <c r="S524" s="267">
        <f>S312*'Data - P&amp;L'!$C$6</f>
        <v>0</v>
      </c>
      <c r="T524" s="267">
        <f>T312*'Data - P&amp;L'!$C$6</f>
        <v>0</v>
      </c>
      <c r="U524" s="267">
        <f>U312*'Data - P&amp;L'!$C$6</f>
        <v>0</v>
      </c>
      <c r="V524" s="267">
        <f>V312*'Data - P&amp;L'!$C$6</f>
        <v>0</v>
      </c>
      <c r="W524" s="267">
        <f>W312*'Data - P&amp;L'!$C$6</f>
        <v>0</v>
      </c>
      <c r="X524" s="267">
        <f>X312*'Data - P&amp;L'!$C$6</f>
        <v>0</v>
      </c>
      <c r="Y524" s="267">
        <f>Y312*'Data - P&amp;L'!$C$6</f>
        <v>0</v>
      </c>
      <c r="Z524" s="267">
        <f>Z312*'Data - P&amp;L'!$C$6</f>
        <v>0</v>
      </c>
      <c r="AA524" s="267">
        <f>AA312*'Data - P&amp;L'!$C$6</f>
        <v>4.93</v>
      </c>
      <c r="AB524" s="267">
        <f>AB312*'Data - P&amp;L'!$C$6</f>
        <v>0</v>
      </c>
      <c r="AC524" s="267">
        <f>AC312*'Data - P&amp;L'!$C$6</f>
        <v>0</v>
      </c>
      <c r="AD524" s="267">
        <f>AD312*'Data - P&amp;L'!$C$6</f>
        <v>0</v>
      </c>
      <c r="AE524" s="267">
        <f>AE312*'Data - P&amp;L'!$C$6</f>
        <v>0</v>
      </c>
      <c r="AF524" s="267">
        <f>AF312*'Data - P&amp;L'!$C$6</f>
        <v>0</v>
      </c>
      <c r="AG524" s="125">
        <f t="shared" si="136"/>
        <v>14.79</v>
      </c>
    </row>
    <row r="525" outlineLevel="1">
      <c r="A525" s="173" t="s">
        <v>572</v>
      </c>
      <c r="B525" s="267">
        <f>B313*'Data - P&amp;L'!$C$8</f>
        <v>0</v>
      </c>
      <c r="C525" s="267">
        <f>C313*'Data - P&amp;L'!$C$8</f>
        <v>1.07</v>
      </c>
      <c r="D525" s="267">
        <f>D313*'Data - P&amp;L'!$C$8</f>
        <v>0</v>
      </c>
      <c r="E525" s="267">
        <f>E313*'Data - P&amp;L'!$C$8</f>
        <v>0</v>
      </c>
      <c r="F525" s="267">
        <f>F313*'Data - P&amp;L'!$C$8</f>
        <v>2.14</v>
      </c>
      <c r="G525" s="267">
        <f>G313*'Data - P&amp;L'!$C$8</f>
        <v>0</v>
      </c>
      <c r="H525" s="267">
        <f>H313*'Data - P&amp;L'!$C$8</f>
        <v>0</v>
      </c>
      <c r="I525" s="267">
        <f>I313*'Data - P&amp;L'!$C$8</f>
        <v>0</v>
      </c>
      <c r="J525" s="267">
        <f>J313*'Data - P&amp;L'!$C$8</f>
        <v>0</v>
      </c>
      <c r="K525" s="267">
        <f>K313*'Data - P&amp;L'!$C$8</f>
        <v>0</v>
      </c>
      <c r="L525" s="267">
        <f>L313*'Data - P&amp;L'!$C$8</f>
        <v>0</v>
      </c>
      <c r="M525" s="267">
        <f>M313*'Data - P&amp;L'!$C$8</f>
        <v>0</v>
      </c>
      <c r="N525" s="267">
        <f>N313*'Data - P&amp;L'!$C$8</f>
        <v>0</v>
      </c>
      <c r="O525" s="267">
        <f>O313*'Data - P&amp;L'!$C$8</f>
        <v>0</v>
      </c>
      <c r="P525" s="267">
        <f>P313*'Data - P&amp;L'!$C$8</f>
        <v>0</v>
      </c>
      <c r="Q525" s="267">
        <f>Q313*'Data - P&amp;L'!$C$8</f>
        <v>0</v>
      </c>
      <c r="R525" s="267">
        <f>R313*'Data - P&amp;L'!$C$8</f>
        <v>0</v>
      </c>
      <c r="S525" s="267">
        <f>S313*'Data - P&amp;L'!$C$8</f>
        <v>0</v>
      </c>
      <c r="T525" s="267">
        <f>T313*'Data - P&amp;L'!$C$8</f>
        <v>0</v>
      </c>
      <c r="U525" s="267">
        <f>U313*'Data - P&amp;L'!$C$8</f>
        <v>0</v>
      </c>
      <c r="V525" s="267">
        <f>V313*'Data - P&amp;L'!$C$8</f>
        <v>0</v>
      </c>
      <c r="W525" s="267">
        <f>W313*'Data - P&amp;L'!$C$8</f>
        <v>1.07</v>
      </c>
      <c r="X525" s="267">
        <f>X313*'Data - P&amp;L'!$C$8</f>
        <v>0</v>
      </c>
      <c r="Y525" s="267">
        <f>Y313*'Data - P&amp;L'!$C$8</f>
        <v>0</v>
      </c>
      <c r="Z525" s="267">
        <f>Z313*'Data - P&amp;L'!$C$8</f>
        <v>0</v>
      </c>
      <c r="AA525" s="267">
        <f>AA313*'Data - P&amp;L'!$C$8</f>
        <v>1.07</v>
      </c>
      <c r="AB525" s="267">
        <f>AB313*'Data - P&amp;L'!$C$8</f>
        <v>0</v>
      </c>
      <c r="AC525" s="267">
        <f>AC313*'Data - P&amp;L'!$C$8</f>
        <v>0</v>
      </c>
      <c r="AD525" s="267">
        <f>AD313*'Data - P&amp;L'!$C$8</f>
        <v>0</v>
      </c>
      <c r="AE525" s="267">
        <f>AE313*'Data - P&amp;L'!$C$8</f>
        <v>0</v>
      </c>
      <c r="AF525" s="267">
        <f>AF313*'Data - P&amp;L'!$C$8</f>
        <v>0</v>
      </c>
      <c r="AG525" s="125">
        <f t="shared" si="136"/>
        <v>5.35</v>
      </c>
    </row>
    <row r="526" outlineLevel="1">
      <c r="A526" s="173" t="s">
        <v>573</v>
      </c>
      <c r="B526" s="267">
        <f>(B314+B315)*'Data - P&amp;L'!$C$9</f>
        <v>0</v>
      </c>
      <c r="C526" s="267">
        <f>(C314+C315)*'Data - P&amp;L'!$C$9</f>
        <v>5.98</v>
      </c>
      <c r="D526" s="267">
        <f>(D314+D315)*'Data - P&amp;L'!$C$9</f>
        <v>0</v>
      </c>
      <c r="E526" s="267">
        <f>(E314+E315)*'Data - P&amp;L'!$C$9</f>
        <v>0</v>
      </c>
      <c r="F526" s="267">
        <f>(F314+F315)*'Data - P&amp;L'!$C$9</f>
        <v>0</v>
      </c>
      <c r="G526" s="267">
        <f>(G314+G315)*'Data - P&amp;L'!$C$9</f>
        <v>0</v>
      </c>
      <c r="H526" s="267">
        <f>(H314+H315)*'Data - P&amp;L'!$C$9</f>
        <v>0</v>
      </c>
      <c r="I526" s="267">
        <f>(I314+I315)*'Data - P&amp;L'!$C$9</f>
        <v>0</v>
      </c>
      <c r="J526" s="267">
        <f>(J314+J315)*'Data - P&amp;L'!$C$9</f>
        <v>0</v>
      </c>
      <c r="K526" s="267">
        <f>(K314+K315)*'Data - P&amp;L'!$C$9</f>
        <v>0</v>
      </c>
      <c r="L526" s="267">
        <f>(L314+L315)*'Data - P&amp;L'!$C$9</f>
        <v>0</v>
      </c>
      <c r="M526" s="267">
        <f>(M314+M315)*'Data - P&amp;L'!$C$9</f>
        <v>0</v>
      </c>
      <c r="N526" s="267">
        <f>(N314+N315)*'Data - P&amp;L'!$C$9</f>
        <v>0</v>
      </c>
      <c r="O526" s="267">
        <f>(O314+O315)*'Data - P&amp;L'!$C$9</f>
        <v>0</v>
      </c>
      <c r="P526" s="267">
        <f>(P314+P315)*'Data - P&amp;L'!$C$9</f>
        <v>0</v>
      </c>
      <c r="Q526" s="267">
        <f>(Q314+Q315)*'Data - P&amp;L'!$C$9</f>
        <v>0</v>
      </c>
      <c r="R526" s="267">
        <f>(R314+R315)*'Data - P&amp;L'!$C$9</f>
        <v>0</v>
      </c>
      <c r="S526" s="267">
        <f>(S314+S315)*'Data - P&amp;L'!$C$9</f>
        <v>0</v>
      </c>
      <c r="T526" s="267">
        <f>(T314+T315)*'Data - P&amp;L'!$C$9</f>
        <v>0</v>
      </c>
      <c r="U526" s="267">
        <f>(U314+U315)*'Data - P&amp;L'!$C$9</f>
        <v>0</v>
      </c>
      <c r="V526" s="267">
        <f>(V314+V315)*'Data - P&amp;L'!$C$9</f>
        <v>0</v>
      </c>
      <c r="W526" s="267">
        <f>(W314+W315)*'Data - P&amp;L'!$C$9</f>
        <v>0</v>
      </c>
      <c r="X526" s="267">
        <f>(X314+X315)*'Data - P&amp;L'!$C$9</f>
        <v>0</v>
      </c>
      <c r="Y526" s="267">
        <f>(Y314+Y315)*'Data - P&amp;L'!$C$9</f>
        <v>0</v>
      </c>
      <c r="Z526" s="267">
        <f>(Z314+Z315)*'Data - P&amp;L'!$C$9</f>
        <v>0</v>
      </c>
      <c r="AA526" s="267">
        <f>(AA314+AA315)*'Data - P&amp;L'!$C$9</f>
        <v>5.98</v>
      </c>
      <c r="AB526" s="267">
        <f>(AB314+AB315)*'Data - P&amp;L'!$C$9</f>
        <v>0</v>
      </c>
      <c r="AC526" s="267">
        <f>(AC314+AC315)*'Data - P&amp;L'!$C$9</f>
        <v>0</v>
      </c>
      <c r="AD526" s="267">
        <f>(AD314+AD315)*'Data - P&amp;L'!$C$9</f>
        <v>0</v>
      </c>
      <c r="AE526" s="267">
        <f>(AE314+AE315)*'Data - P&amp;L'!$C$9</f>
        <v>0</v>
      </c>
      <c r="AF526" s="267">
        <f>(AF314+AF315)*'Data - P&amp;L'!$C$9</f>
        <v>0</v>
      </c>
      <c r="AG526" s="125">
        <f t="shared" si="136"/>
        <v>11.96</v>
      </c>
    </row>
    <row r="527" outlineLevel="1">
      <c r="A527" s="173" t="s">
        <v>574</v>
      </c>
      <c r="B527" s="267">
        <f>(B316+B317)*'Data - P&amp;L'!$C$5</f>
        <v>0</v>
      </c>
      <c r="C527" s="267">
        <f>(C316+C317)*'Data - P&amp;L'!$C$5</f>
        <v>0</v>
      </c>
      <c r="D527" s="267">
        <f>(D316+D317)*'Data - P&amp;L'!$C$5</f>
        <v>0</v>
      </c>
      <c r="E527" s="267">
        <f>(E316+E317)*'Data - P&amp;L'!$C$5</f>
        <v>0</v>
      </c>
      <c r="F527" s="267">
        <f>(F316+F317)*'Data - P&amp;L'!$C$5</f>
        <v>0</v>
      </c>
      <c r="G527" s="267">
        <f>(G316+G317)*'Data - P&amp;L'!$C$5</f>
        <v>0</v>
      </c>
      <c r="H527" s="267">
        <f>(H316+H317)*'Data - P&amp;L'!$C$5</f>
        <v>0</v>
      </c>
      <c r="I527" s="267">
        <f>(I316+I317)*'Data - P&amp;L'!$C$5</f>
        <v>0</v>
      </c>
      <c r="J527" s="267">
        <f>(J316+J317)*'Data - P&amp;L'!$C$5</f>
        <v>0</v>
      </c>
      <c r="K527" s="267">
        <f>(K316+K317)*'Data - P&amp;L'!$C$5</f>
        <v>0</v>
      </c>
      <c r="L527" s="267">
        <f>(L316+L317)*'Data - P&amp;L'!$C$5</f>
        <v>0</v>
      </c>
      <c r="M527" s="267">
        <f>(M316+M317)*'Data - P&amp;L'!$C$5</f>
        <v>0</v>
      </c>
      <c r="N527" s="267">
        <f>(N316+N317)*'Data - P&amp;L'!$C$5</f>
        <v>0</v>
      </c>
      <c r="O527" s="267">
        <f>(O316+O317)*'Data - P&amp;L'!$C$5</f>
        <v>0</v>
      </c>
      <c r="P527" s="267">
        <f>(P316+P317)*'Data - P&amp;L'!$C$5</f>
        <v>0</v>
      </c>
      <c r="Q527" s="267">
        <f>(Q316+Q317)*'Data - P&amp;L'!$C$5</f>
        <v>0</v>
      </c>
      <c r="R527" s="267">
        <f>(R316+R317)*'Data - P&amp;L'!$C$5</f>
        <v>0</v>
      </c>
      <c r="S527" s="267">
        <f>(S316+S317)*'Data - P&amp;L'!$C$5</f>
        <v>0</v>
      </c>
      <c r="T527" s="267">
        <f>(T316+T317)*'Data - P&amp;L'!$C$5</f>
        <v>0</v>
      </c>
      <c r="U527" s="267">
        <f>(U316+U317)*'Data - P&amp;L'!$C$5</f>
        <v>0</v>
      </c>
      <c r="V527" s="267">
        <f>(V316+V317)*'Data - P&amp;L'!$C$5</f>
        <v>0</v>
      </c>
      <c r="W527" s="267">
        <f>(W316+W317)*'Data - P&amp;L'!$C$5</f>
        <v>0</v>
      </c>
      <c r="X527" s="267">
        <f>(X316+X317)*'Data - P&amp;L'!$C$5</f>
        <v>0</v>
      </c>
      <c r="Y527" s="267">
        <f>(Y316+Y317)*'Data - P&amp;L'!$C$5</f>
        <v>0</v>
      </c>
      <c r="Z527" s="267">
        <f>(Z316+Z317)*'Data - P&amp;L'!$C$5</f>
        <v>0</v>
      </c>
      <c r="AA527" s="267">
        <f>(AA316+AA317)*'Data - P&amp;L'!$C$5</f>
        <v>0</v>
      </c>
      <c r="AB527" s="267">
        <f>(AB316+AB317)*'Data - P&amp;L'!$C$5</f>
        <v>0</v>
      </c>
      <c r="AC527" s="267">
        <f>(AC316+AC317)*'Data - P&amp;L'!$C$5</f>
        <v>0</v>
      </c>
      <c r="AD527" s="267">
        <f>(AD316+AD317)*'Data - P&amp;L'!$C$5</f>
        <v>0</v>
      </c>
      <c r="AE527" s="267">
        <f>(AE316+AE317)*'Data - P&amp;L'!$C$5</f>
        <v>0</v>
      </c>
      <c r="AF527" s="267">
        <f>(AF316+AF317)*'Data - P&amp;L'!$C$5</f>
        <v>0</v>
      </c>
      <c r="AG527" s="125">
        <f t="shared" si="136"/>
        <v>0</v>
      </c>
    </row>
    <row r="528" outlineLevel="1">
      <c r="A528" s="173" t="s">
        <v>575</v>
      </c>
      <c r="B528" s="267">
        <f>(B318+B319)*'Data - P&amp;L'!$C$10</f>
        <v>0</v>
      </c>
      <c r="C528" s="267">
        <f>(C318+C319)*'Data - P&amp;L'!$C$10</f>
        <v>0</v>
      </c>
      <c r="D528" s="267">
        <f>(D318+D319)*'Data - P&amp;L'!$C$10</f>
        <v>0</v>
      </c>
      <c r="E528" s="267">
        <f>(E318+E319)*'Data - P&amp;L'!$C$10</f>
        <v>0</v>
      </c>
      <c r="F528" s="267">
        <f>(F318+F319)*'Data - P&amp;L'!$C$10</f>
        <v>0</v>
      </c>
      <c r="G528" s="267">
        <f>(G318+G319)*'Data - P&amp;L'!$C$10</f>
        <v>0</v>
      </c>
      <c r="H528" s="267">
        <f>(H318+H319)*'Data - P&amp;L'!$C$10</f>
        <v>0</v>
      </c>
      <c r="I528" s="267">
        <f>(I318+I319)*'Data - P&amp;L'!$C$10</f>
        <v>0</v>
      </c>
      <c r="J528" s="267">
        <f>(J318+J319)*'Data - P&amp;L'!$C$10</f>
        <v>0</v>
      </c>
      <c r="K528" s="267">
        <f>(K318+K319)*'Data - P&amp;L'!$C$10</f>
        <v>0</v>
      </c>
      <c r="L528" s="267">
        <f>(L318+L319)*'Data - P&amp;L'!$C$10</f>
        <v>0</v>
      </c>
      <c r="M528" s="267">
        <f>(M318+M319)*'Data - P&amp;L'!$C$10</f>
        <v>0</v>
      </c>
      <c r="N528" s="267">
        <f>(N318+N319)*'Data - P&amp;L'!$C$10</f>
        <v>0</v>
      </c>
      <c r="O528" s="267">
        <f>(O318+O319)*'Data - P&amp;L'!$C$10</f>
        <v>0</v>
      </c>
      <c r="P528" s="267">
        <f>(P318+P319)*'Data - P&amp;L'!$C$10</f>
        <v>0</v>
      </c>
      <c r="Q528" s="267">
        <f>(Q318+Q319)*'Data - P&amp;L'!$C$10</f>
        <v>0</v>
      </c>
      <c r="R528" s="267">
        <f>(R318+R319)*'Data - P&amp;L'!$C$10</f>
        <v>0</v>
      </c>
      <c r="S528" s="267">
        <f>(S318+S319)*'Data - P&amp;L'!$C$10</f>
        <v>0</v>
      </c>
      <c r="T528" s="267">
        <f>(T318+T319)*'Data - P&amp;L'!$C$10</f>
        <v>0</v>
      </c>
      <c r="U528" s="267">
        <f>(U318+U319)*'Data - P&amp;L'!$C$10</f>
        <v>0</v>
      </c>
      <c r="V528" s="267">
        <f>(V318+V319)*'Data - P&amp;L'!$C$10</f>
        <v>0</v>
      </c>
      <c r="W528" s="267">
        <f>(W318+W319)*'Data - P&amp;L'!$C$10</f>
        <v>0</v>
      </c>
      <c r="X528" s="267">
        <f>(X318+X319)*'Data - P&amp;L'!$C$10</f>
        <v>0</v>
      </c>
      <c r="Y528" s="267">
        <f>(Y318+Y319)*'Data - P&amp;L'!$C$10</f>
        <v>0</v>
      </c>
      <c r="Z528" s="267">
        <f>(Z318+Z319)*'Data - P&amp;L'!$C$10</f>
        <v>0</v>
      </c>
      <c r="AA528" s="267">
        <f>(AA318+AA319)*'Data - P&amp;L'!$C$10</f>
        <v>0</v>
      </c>
      <c r="AB528" s="267">
        <f>(AB318+AB319)*'Data - P&amp;L'!$C$10</f>
        <v>0</v>
      </c>
      <c r="AC528" s="267">
        <f>(AC318+AC319)*'Data - P&amp;L'!$C$10</f>
        <v>0</v>
      </c>
      <c r="AD528" s="267">
        <f>(AD318+AD319)*'Data - P&amp;L'!$C$10</f>
        <v>0</v>
      </c>
      <c r="AE528" s="267">
        <f>(AE318+AE319)*'Data - P&amp;L'!$C$10</f>
        <v>0</v>
      </c>
      <c r="AF528" s="267">
        <f>(AF318+AF319)*'Data - P&amp;L'!$C$10</f>
        <v>0</v>
      </c>
      <c r="AG528" s="125">
        <f t="shared" si="136"/>
        <v>0</v>
      </c>
    </row>
    <row r="529" outlineLevel="1">
      <c r="A529" s="173" t="s">
        <v>548</v>
      </c>
      <c r="B529" s="267">
        <f>(B320)*'Data - P&amp;L'!$C$17</f>
        <v>0</v>
      </c>
      <c r="C529" s="267">
        <f>(C320)*'Data - P&amp;L'!$C$17</f>
        <v>0</v>
      </c>
      <c r="D529" s="267">
        <f>(D320)*'Data - P&amp;L'!$C$17</f>
        <v>0</v>
      </c>
      <c r="E529" s="267">
        <f>(E320)*'Data - P&amp;L'!$C$17</f>
        <v>0</v>
      </c>
      <c r="F529" s="267">
        <f>(F320)*'Data - P&amp;L'!$C$17</f>
        <v>0</v>
      </c>
      <c r="G529" s="267">
        <f>(G320)*'Data - P&amp;L'!$C$17</f>
        <v>0</v>
      </c>
      <c r="H529" s="267">
        <f>(H320)*'Data - P&amp;L'!$C$17</f>
        <v>0</v>
      </c>
      <c r="I529" s="267">
        <f>(I320)*'Data - P&amp;L'!$C$17</f>
        <v>0</v>
      </c>
      <c r="J529" s="267">
        <f>(J320)*'Data - P&amp;L'!$C$17</f>
        <v>0</v>
      </c>
      <c r="K529" s="267">
        <f>(K320)*'Data - P&amp;L'!$C$17</f>
        <v>0</v>
      </c>
      <c r="L529" s="267">
        <f>(L320)*'Data - P&amp;L'!$C$17</f>
        <v>0</v>
      </c>
      <c r="M529" s="267">
        <f>(M320)*'Data - P&amp;L'!$C$17</f>
        <v>0</v>
      </c>
      <c r="N529" s="267">
        <f>(N320)*'Data - P&amp;L'!$C$17</f>
        <v>0</v>
      </c>
      <c r="O529" s="267">
        <f>(O320)*'Data - P&amp;L'!$C$17</f>
        <v>0</v>
      </c>
      <c r="P529" s="267">
        <f>(P320)*'Data - P&amp;L'!$C$17</f>
        <v>0</v>
      </c>
      <c r="Q529" s="267">
        <f>(Q320)*'Data - P&amp;L'!$C$17</f>
        <v>0</v>
      </c>
      <c r="R529" s="267">
        <f>(R320)*'Data - P&amp;L'!$C$17</f>
        <v>0</v>
      </c>
      <c r="S529" s="267">
        <f>(S320)*'Data - P&amp;L'!$C$17</f>
        <v>0</v>
      </c>
      <c r="T529" s="267">
        <f>(T320)*'Data - P&amp;L'!$C$17</f>
        <v>0</v>
      </c>
      <c r="U529" s="267">
        <f>(U320)*'Data - P&amp;L'!$C$17</f>
        <v>0</v>
      </c>
      <c r="V529" s="267">
        <f>(V320)*'Data - P&amp;L'!$C$17</f>
        <v>0</v>
      </c>
      <c r="W529" s="267">
        <f>(W320)*'Data - P&amp;L'!$C$17</f>
        <v>0</v>
      </c>
      <c r="X529" s="267">
        <f>(X320)*'Data - P&amp;L'!$C$17</f>
        <v>0</v>
      </c>
      <c r="Y529" s="267">
        <f>(Y320)*'Data - P&amp;L'!$C$17</f>
        <v>0</v>
      </c>
      <c r="Z529" s="267">
        <f>(Z320)*'Data - P&amp;L'!$C$17</f>
        <v>0</v>
      </c>
      <c r="AA529" s="267">
        <f>(AA320)*'Data - P&amp;L'!$C$17</f>
        <v>0</v>
      </c>
      <c r="AB529" s="267">
        <f>(AB320)*'Data - P&amp;L'!$C$17</f>
        <v>0</v>
      </c>
      <c r="AC529" s="267">
        <f>(AC320)*'Data - P&amp;L'!$C$17</f>
        <v>0</v>
      </c>
      <c r="AD529" s="267">
        <f>(AD320)*'Data - P&amp;L'!$C$17</f>
        <v>0</v>
      </c>
      <c r="AE529" s="267">
        <f>(AE320)*'Data - P&amp;L'!$C$17</f>
        <v>0</v>
      </c>
      <c r="AF529" s="267">
        <f>(AF320)*'Data - P&amp;L'!$C$17</f>
        <v>0</v>
      </c>
      <c r="AG529" s="125">
        <f t="shared" si="136"/>
        <v>0</v>
      </c>
    </row>
    <row r="530" outlineLevel="1">
      <c r="A530" s="173" t="s">
        <v>549</v>
      </c>
      <c r="B530" s="267">
        <f>(B321)*'Data - P&amp;L'!$C$18</f>
        <v>0</v>
      </c>
      <c r="C530" s="267">
        <f>(C321)*'Data - P&amp;L'!$C$18</f>
        <v>0</v>
      </c>
      <c r="D530" s="267">
        <f>(D321)*'Data - P&amp;L'!$C$18</f>
        <v>0</v>
      </c>
      <c r="E530" s="267">
        <f>(E321)*'Data - P&amp;L'!$C$18</f>
        <v>0</v>
      </c>
      <c r="F530" s="267">
        <f>(F321)*'Data - P&amp;L'!$C$18</f>
        <v>0</v>
      </c>
      <c r="G530" s="267">
        <f>(G321)*'Data - P&amp;L'!$C$18</f>
        <v>0</v>
      </c>
      <c r="H530" s="267">
        <f>(H321)*'Data - P&amp;L'!$C$18</f>
        <v>0</v>
      </c>
      <c r="I530" s="267">
        <f>(I321)*'Data - P&amp;L'!$C$18</f>
        <v>0</v>
      </c>
      <c r="J530" s="267">
        <f>(J321)*'Data - P&amp;L'!$C$18</f>
        <v>0</v>
      </c>
      <c r="K530" s="267">
        <f>(K321)*'Data - P&amp;L'!$C$18</f>
        <v>0</v>
      </c>
      <c r="L530" s="267">
        <f>(L321)*'Data - P&amp;L'!$C$18</f>
        <v>0</v>
      </c>
      <c r="M530" s="267">
        <f>(M321)*'Data - P&amp;L'!$C$18</f>
        <v>0</v>
      </c>
      <c r="N530" s="267">
        <f>(N321)*'Data - P&amp;L'!$C$18</f>
        <v>0</v>
      </c>
      <c r="O530" s="267">
        <f>(O321)*'Data - P&amp;L'!$C$18</f>
        <v>0</v>
      </c>
      <c r="P530" s="267">
        <f>(P321)*'Data - P&amp;L'!$C$18</f>
        <v>0</v>
      </c>
      <c r="Q530" s="267">
        <f>(Q321)*'Data - P&amp;L'!$C$18</f>
        <v>0</v>
      </c>
      <c r="R530" s="267">
        <f>(R321)*'Data - P&amp;L'!$C$18</f>
        <v>0</v>
      </c>
      <c r="S530" s="267">
        <f>(S321)*'Data - P&amp;L'!$C$18</f>
        <v>0</v>
      </c>
      <c r="T530" s="267">
        <f>(T321)*'Data - P&amp;L'!$C$18</f>
        <v>0</v>
      </c>
      <c r="U530" s="267">
        <f>(U321)*'Data - P&amp;L'!$C$18</f>
        <v>0</v>
      </c>
      <c r="V530" s="267">
        <f>(V321)*'Data - P&amp;L'!$C$18</f>
        <v>0</v>
      </c>
      <c r="W530" s="267">
        <f>(W321)*'Data - P&amp;L'!$C$18</f>
        <v>0</v>
      </c>
      <c r="X530" s="267">
        <f>(X321)*'Data - P&amp;L'!$C$18</f>
        <v>0</v>
      </c>
      <c r="Y530" s="267">
        <f>(Y321)*'Data - P&amp;L'!$C$18</f>
        <v>0</v>
      </c>
      <c r="Z530" s="267">
        <f>(Z321)*'Data - P&amp;L'!$C$18</f>
        <v>0</v>
      </c>
      <c r="AA530" s="267">
        <f>(AA321)*'Data - P&amp;L'!$C$18</f>
        <v>0</v>
      </c>
      <c r="AB530" s="267">
        <f>(AB321)*'Data - P&amp;L'!$C$18</f>
        <v>0</v>
      </c>
      <c r="AC530" s="267">
        <f>(AC321)*'Data - P&amp;L'!$C$18</f>
        <v>0</v>
      </c>
      <c r="AD530" s="267">
        <f>(AD321)*'Data - P&amp;L'!$C$18</f>
        <v>0</v>
      </c>
      <c r="AE530" s="267">
        <f>(AE321)*'Data - P&amp;L'!$C$18</f>
        <v>0</v>
      </c>
      <c r="AF530" s="267">
        <f>(AF321)*'Data - P&amp;L'!$C$18</f>
        <v>0</v>
      </c>
      <c r="AG530" s="125">
        <f t="shared" si="136"/>
        <v>0</v>
      </c>
    </row>
    <row r="531" outlineLevel="1">
      <c r="A531" s="173" t="s">
        <v>576</v>
      </c>
      <c r="B531" s="267">
        <f>((SUM(B283:B292))*'Data - P&amp;L'!$C$39)</f>
        <v>0</v>
      </c>
      <c r="C531" s="267">
        <f>((SUM(C283:C292))*'Data - P&amp;L'!$C$39)</f>
        <v>23.88</v>
      </c>
      <c r="D531" s="267">
        <f>((SUM(D283:D292))*'Data - P&amp;L'!$C$39)</f>
        <v>0</v>
      </c>
      <c r="E531" s="267">
        <f>((SUM(E283:E292))*'Data - P&amp;L'!$C$39)</f>
        <v>0</v>
      </c>
      <c r="F531" s="267">
        <f>((SUM(F283:F292))*'Data - P&amp;L'!$C$39)</f>
        <v>35.82</v>
      </c>
      <c r="G531" s="267">
        <f>((SUM(G283:G292))*'Data - P&amp;L'!$C$39)</f>
        <v>0</v>
      </c>
      <c r="H531" s="267">
        <f>((SUM(H283:H292))*'Data - P&amp;L'!$C$39)</f>
        <v>0</v>
      </c>
      <c r="I531" s="267">
        <f>((SUM(I283:I292))*'Data - P&amp;L'!$C$39)</f>
        <v>0</v>
      </c>
      <c r="J531" s="267">
        <f>((SUM(J283:J292))*'Data - P&amp;L'!$C$39)</f>
        <v>0</v>
      </c>
      <c r="K531" s="267">
        <f>((SUM(K283:K292))*'Data - P&amp;L'!$C$39)</f>
        <v>0</v>
      </c>
      <c r="L531" s="267">
        <f>((SUM(L283:L292))*'Data - P&amp;L'!$C$39)</f>
        <v>0</v>
      </c>
      <c r="M531" s="267">
        <f>((SUM(M283:M292))*'Data - P&amp;L'!$C$39)</f>
        <v>0</v>
      </c>
      <c r="N531" s="267">
        <f>((SUM(N283:N292))*'Data - P&amp;L'!$C$39)</f>
        <v>0</v>
      </c>
      <c r="O531" s="267">
        <f>((SUM(O283:O292))*'Data - P&amp;L'!$C$39)</f>
        <v>0</v>
      </c>
      <c r="P531" s="267">
        <f>((SUM(P283:P292))*'Data - P&amp;L'!$C$39)</f>
        <v>0</v>
      </c>
      <c r="Q531" s="267">
        <f>((SUM(Q283:Q292))*'Data - P&amp;L'!$C$39)</f>
        <v>0</v>
      </c>
      <c r="R531" s="267">
        <f>((SUM(R283:R292))*'Data - P&amp;L'!$C$39)</f>
        <v>11.94</v>
      </c>
      <c r="S531" s="267">
        <f>((SUM(S283:S292))*'Data - P&amp;L'!$C$39)</f>
        <v>0</v>
      </c>
      <c r="T531" s="267">
        <f>((SUM(T283:T292))*'Data - P&amp;L'!$C$39)</f>
        <v>0</v>
      </c>
      <c r="U531" s="267">
        <f>((SUM(U283:U292))*'Data - P&amp;L'!$C$39)</f>
        <v>0</v>
      </c>
      <c r="V531" s="267">
        <f>((SUM(V283:V292))*'Data - P&amp;L'!$C$39)</f>
        <v>0</v>
      </c>
      <c r="W531" s="267">
        <f>((SUM(W283:W292))*'Data - P&amp;L'!$C$39)</f>
        <v>11.94</v>
      </c>
      <c r="X531" s="267">
        <f>((SUM(X283:X292))*'Data - P&amp;L'!$C$39)</f>
        <v>0</v>
      </c>
      <c r="Y531" s="267">
        <f>((SUM(Y283:Y292))*'Data - P&amp;L'!$C$39)</f>
        <v>0</v>
      </c>
      <c r="Z531" s="267">
        <f>((SUM(Z283:Z292))*'Data - P&amp;L'!$C$39)</f>
        <v>0</v>
      </c>
      <c r="AA531" s="267">
        <f>((SUM(AA283:AA292))*'Data - P&amp;L'!$C$39)</f>
        <v>0</v>
      </c>
      <c r="AB531" s="267">
        <f>((SUM(AB283:AB292))*'Data - P&amp;L'!$C$39)</f>
        <v>0</v>
      </c>
      <c r="AC531" s="267">
        <f>((SUM(AC283:AC292))*'Data - P&amp;L'!$C$39)</f>
        <v>0</v>
      </c>
      <c r="AD531" s="267">
        <f>((SUM(AD283:AD292))*'Data - P&amp;L'!$C$39)</f>
        <v>11.94</v>
      </c>
      <c r="AE531" s="267">
        <f>((SUM(AE283:AE292))*'Data - P&amp;L'!$C$39)</f>
        <v>0</v>
      </c>
      <c r="AF531" s="267">
        <f>((SUM(AF283:AF292))*'Data - P&amp;L'!$C$39)</f>
        <v>0</v>
      </c>
      <c r="AG531" s="125">
        <f t="shared" si="136"/>
        <v>95.52</v>
      </c>
    </row>
    <row r="532" outlineLevel="1">
      <c r="A532" s="173" t="s">
        <v>577</v>
      </c>
      <c r="B532" s="267">
        <f>((sum(B283:B292))*'Data - P&amp;L'!$C$35)</f>
        <v>0</v>
      </c>
      <c r="C532" s="267">
        <f>((sum(C283:C292))*'Data - P&amp;L'!$C$35)</f>
        <v>30.12</v>
      </c>
      <c r="D532" s="267">
        <f>((sum(D283:D292))*'Data - P&amp;L'!$C$35)</f>
        <v>0</v>
      </c>
      <c r="E532" s="267">
        <f>((sum(E283:E292))*'Data - P&amp;L'!$C$35)</f>
        <v>0</v>
      </c>
      <c r="F532" s="267">
        <f>((sum(F283:F292))*'Data - P&amp;L'!$C$35)</f>
        <v>45.18</v>
      </c>
      <c r="G532" s="267">
        <f>((sum(G283:G292))*'Data - P&amp;L'!$C$35)</f>
        <v>0</v>
      </c>
      <c r="H532" s="267">
        <f>((sum(H283:H292))*'Data - P&amp;L'!$C$35)</f>
        <v>0</v>
      </c>
      <c r="I532" s="267">
        <f>((sum(I283:I292))*'Data - P&amp;L'!$C$35)</f>
        <v>0</v>
      </c>
      <c r="J532" s="267">
        <f>((sum(J283:J292))*'Data - P&amp;L'!$C$35)</f>
        <v>0</v>
      </c>
      <c r="K532" s="267">
        <f>((sum(K283:K292))*'Data - P&amp;L'!$C$35)</f>
        <v>0</v>
      </c>
      <c r="L532" s="267">
        <f>((sum(L283:L292))*'Data - P&amp;L'!$C$35)</f>
        <v>0</v>
      </c>
      <c r="M532" s="267">
        <f>((sum(M283:M292))*'Data - P&amp;L'!$C$35)</f>
        <v>0</v>
      </c>
      <c r="N532" s="267">
        <f>((sum(N283:N292))*'Data - P&amp;L'!$C$35)</f>
        <v>0</v>
      </c>
      <c r="O532" s="267">
        <f>((sum(O283:O292))*'Data - P&amp;L'!$C$35)</f>
        <v>0</v>
      </c>
      <c r="P532" s="267">
        <f>((sum(P283:P292))*'Data - P&amp;L'!$C$35)</f>
        <v>0</v>
      </c>
      <c r="Q532" s="267">
        <f>((sum(Q283:Q292))*'Data - P&amp;L'!$C$35)</f>
        <v>0</v>
      </c>
      <c r="R532" s="267">
        <f>((sum(R283:R292))*'Data - P&amp;L'!$C$35)</f>
        <v>15.06</v>
      </c>
      <c r="S532" s="267">
        <f>((sum(S283:S292))*'Data - P&amp;L'!$C$35)</f>
        <v>0</v>
      </c>
      <c r="T532" s="267">
        <f>((sum(T283:T292))*'Data - P&amp;L'!$C$35)</f>
        <v>0</v>
      </c>
      <c r="U532" s="267">
        <f>((sum(U283:U292))*'Data - P&amp;L'!$C$35)</f>
        <v>0</v>
      </c>
      <c r="V532" s="267">
        <f>((sum(V283:V292))*'Data - P&amp;L'!$C$35)</f>
        <v>0</v>
      </c>
      <c r="W532" s="267">
        <f>((sum(W283:W292))*'Data - P&amp;L'!$C$35)</f>
        <v>15.06</v>
      </c>
      <c r="X532" s="267">
        <f>((sum(X283:X292))*'Data - P&amp;L'!$C$35)</f>
        <v>0</v>
      </c>
      <c r="Y532" s="267">
        <f>((sum(Y283:Y292))*'Data - P&amp;L'!$C$35)</f>
        <v>0</v>
      </c>
      <c r="Z532" s="267">
        <f>((sum(Z283:Z292))*'Data - P&amp;L'!$C$35)</f>
        <v>0</v>
      </c>
      <c r="AA532" s="267">
        <f>((sum(AA283:AA292))*'Data - P&amp;L'!$C$35)</f>
        <v>0</v>
      </c>
      <c r="AB532" s="267">
        <f>((sum(AB283:AB292))*'Data - P&amp;L'!$C$35)</f>
        <v>0</v>
      </c>
      <c r="AC532" s="267">
        <f>((sum(AC283:AC292))*'Data - P&amp;L'!$C$35)</f>
        <v>0</v>
      </c>
      <c r="AD532" s="267">
        <f>((sum(AD283:AD292))*'Data - P&amp;L'!$C$35)</f>
        <v>15.06</v>
      </c>
      <c r="AE532" s="267">
        <f>((sum(AE283:AE292))*'Data - P&amp;L'!$C$35)</f>
        <v>0</v>
      </c>
      <c r="AF532" s="267">
        <f>((sum(AF283:AF292))*'Data - P&amp;L'!$C$35)</f>
        <v>0</v>
      </c>
      <c r="AG532" s="125">
        <f t="shared" si="136"/>
        <v>120.48</v>
      </c>
    </row>
    <row r="533" outlineLevel="1">
      <c r="A533" s="173" t="s">
        <v>578</v>
      </c>
      <c r="B533" s="267">
        <f>(B324*'Data - P&amp;L'!$D$39)</f>
        <v>0</v>
      </c>
      <c r="C533" s="267">
        <f>(C324*'Data - P&amp;L'!$D$39)</f>
        <v>5.76</v>
      </c>
      <c r="D533" s="267">
        <f>(D324*'Data - P&amp;L'!$D$39)</f>
        <v>2.88</v>
      </c>
      <c r="E533" s="267">
        <f>(E324*'Data - P&amp;L'!$D$39)</f>
        <v>1.44</v>
      </c>
      <c r="F533" s="267">
        <f>(F324*'Data - P&amp;L'!$D$39)</f>
        <v>8.64</v>
      </c>
      <c r="G533" s="267">
        <f>(G324*'Data - P&amp;L'!$D$39)</f>
        <v>1.44</v>
      </c>
      <c r="H533" s="267">
        <f>(H324*'Data - P&amp;L'!$D$39)</f>
        <v>2.88</v>
      </c>
      <c r="I533" s="267">
        <f>(I324*'Data - P&amp;L'!$D$39)</f>
        <v>0</v>
      </c>
      <c r="J533" s="267">
        <f>(J324*'Data - P&amp;L'!$D$39)</f>
        <v>0</v>
      </c>
      <c r="K533" s="267">
        <f>(K324*'Data - P&amp;L'!$D$39)</f>
        <v>1.44</v>
      </c>
      <c r="L533" s="267">
        <f>(L324*'Data - P&amp;L'!$D$39)</f>
        <v>4.32</v>
      </c>
      <c r="M533" s="267">
        <f>(M324*'Data - P&amp;L'!$D$39)</f>
        <v>1.44</v>
      </c>
      <c r="N533" s="267">
        <f>(N324*'Data - P&amp;L'!$D$39)</f>
        <v>0</v>
      </c>
      <c r="O533" s="267">
        <f>(O324*'Data - P&amp;L'!$D$39)</f>
        <v>2.88</v>
      </c>
      <c r="P533" s="267">
        <f>(P324*'Data - P&amp;L'!$D$39)</f>
        <v>0</v>
      </c>
      <c r="Q533" s="267">
        <f>(Q324*'Data - P&amp;L'!$D$39)</f>
        <v>8.64</v>
      </c>
      <c r="R533" s="267">
        <f>(R324*'Data - P&amp;L'!$D$39)</f>
        <v>2.88</v>
      </c>
      <c r="S533" s="267">
        <f>(S324*'Data - P&amp;L'!$D$39)</f>
        <v>2.88</v>
      </c>
      <c r="T533" s="267">
        <f>(T324*'Data - P&amp;L'!$D$39)</f>
        <v>0</v>
      </c>
      <c r="U533" s="267">
        <f>(U324*'Data - P&amp;L'!$D$39)</f>
        <v>4.32</v>
      </c>
      <c r="V533" s="267">
        <f>(V324*'Data - P&amp;L'!$D$39)</f>
        <v>2.88</v>
      </c>
      <c r="W533" s="267">
        <f>(W324*'Data - P&amp;L'!$D$39)</f>
        <v>2.88</v>
      </c>
      <c r="X533" s="267">
        <f>(X324*'Data - P&amp;L'!$D$39)</f>
        <v>8.64</v>
      </c>
      <c r="Y533" s="267">
        <f>(Y324*'Data - P&amp;L'!$D$39)</f>
        <v>2.88</v>
      </c>
      <c r="Z533" s="267">
        <f>(Z324*'Data - P&amp;L'!$D$39)</f>
        <v>0</v>
      </c>
      <c r="AA533" s="267">
        <f>(AA324*'Data - P&amp;L'!$D$39)</f>
        <v>7.2</v>
      </c>
      <c r="AB533" s="267">
        <f>(AB324*'Data - P&amp;L'!$D$39)</f>
        <v>5.76</v>
      </c>
      <c r="AC533" s="267">
        <f>(AC324*'Data - P&amp;L'!$D$39)</f>
        <v>2.88</v>
      </c>
      <c r="AD533" s="267">
        <f>(AD324*'Data - P&amp;L'!$D$39)</f>
        <v>4.32</v>
      </c>
      <c r="AE533" s="267">
        <f>(AE324*'Data - P&amp;L'!$D$39)</f>
        <v>0</v>
      </c>
      <c r="AF533" s="267">
        <f>(AF324*'Data - P&amp;L'!$D$39)</f>
        <v>1.44</v>
      </c>
      <c r="AG533" s="125">
        <f t="shared" si="136"/>
        <v>90.72</v>
      </c>
    </row>
    <row r="534" outlineLevel="1">
      <c r="A534" s="173" t="s">
        <v>579</v>
      </c>
      <c r="B534" s="267">
        <f>(B324*'Data - P&amp;L'!$D$35)</f>
        <v>0</v>
      </c>
      <c r="C534" s="267">
        <f>(C324*'Data - P&amp;L'!$D$35)</f>
        <v>24.64</v>
      </c>
      <c r="D534" s="267">
        <f>(D324*'Data - P&amp;L'!$D$35)</f>
        <v>12.32</v>
      </c>
      <c r="E534" s="267">
        <f>(E324*'Data - P&amp;L'!$D$35)</f>
        <v>6.16</v>
      </c>
      <c r="F534" s="267">
        <f>(F324*'Data - P&amp;L'!$D$35)</f>
        <v>36.96</v>
      </c>
      <c r="G534" s="267">
        <f>(G324*'Data - P&amp;L'!$D$35)</f>
        <v>6.16</v>
      </c>
      <c r="H534" s="267">
        <f>(H324*'Data - P&amp;L'!$D$35)</f>
        <v>12.32</v>
      </c>
      <c r="I534" s="267">
        <f>(I324*'Data - P&amp;L'!$D$35)</f>
        <v>0</v>
      </c>
      <c r="J534" s="267">
        <f>(J324*'Data - P&amp;L'!$D$35)</f>
        <v>0</v>
      </c>
      <c r="K534" s="267">
        <f>(K324*'Data - P&amp;L'!$D$35)</f>
        <v>6.16</v>
      </c>
      <c r="L534" s="267">
        <f>(L324*'Data - P&amp;L'!$D$35)</f>
        <v>18.48</v>
      </c>
      <c r="M534" s="267">
        <f>(M324*'Data - P&amp;L'!$D$35)</f>
        <v>6.16</v>
      </c>
      <c r="N534" s="267">
        <f>(N324*'Data - P&amp;L'!$D$35)</f>
        <v>0</v>
      </c>
      <c r="O534" s="267">
        <f>(O324*'Data - P&amp;L'!$D$35)</f>
        <v>12.32</v>
      </c>
      <c r="P534" s="267">
        <f>(P324*'Data - P&amp;L'!$D$35)</f>
        <v>0</v>
      </c>
      <c r="Q534" s="267">
        <f>(Q324*'Data - P&amp;L'!$D$35)</f>
        <v>36.96</v>
      </c>
      <c r="R534" s="267">
        <f>(R324*'Data - P&amp;L'!$D$35)</f>
        <v>12.32</v>
      </c>
      <c r="S534" s="267">
        <f>(S324*'Data - P&amp;L'!$D$35)</f>
        <v>12.32</v>
      </c>
      <c r="T534" s="267">
        <f>(T324*'Data - P&amp;L'!$D$35)</f>
        <v>0</v>
      </c>
      <c r="U534" s="267">
        <f>(U324*'Data - P&amp;L'!$D$35)</f>
        <v>18.48</v>
      </c>
      <c r="V534" s="267">
        <f>(V324*'Data - P&amp;L'!$D$35)</f>
        <v>12.32</v>
      </c>
      <c r="W534" s="267">
        <f>(W324*'Data - P&amp;L'!$D$35)</f>
        <v>12.32</v>
      </c>
      <c r="X534" s="267">
        <f>(X324*'Data - P&amp;L'!$D$35)</f>
        <v>36.96</v>
      </c>
      <c r="Y534" s="267">
        <f>(Y324*'Data - P&amp;L'!$D$35)</f>
        <v>12.32</v>
      </c>
      <c r="Z534" s="267">
        <f>(Z324*'Data - P&amp;L'!$D$35)</f>
        <v>0</v>
      </c>
      <c r="AA534" s="267">
        <f>(AA324*'Data - P&amp;L'!$D$35)</f>
        <v>30.8</v>
      </c>
      <c r="AB534" s="267">
        <f>(AB324*'Data - P&amp;L'!$D$35)</f>
        <v>24.64</v>
      </c>
      <c r="AC534" s="267">
        <f>(AC324*'Data - P&amp;L'!$D$35)</f>
        <v>12.32</v>
      </c>
      <c r="AD534" s="267">
        <f>(AD324*'Data - P&amp;L'!$D$35)</f>
        <v>18.48</v>
      </c>
      <c r="AE534" s="267">
        <f>(AE324*'Data - P&amp;L'!$D$35)</f>
        <v>0</v>
      </c>
      <c r="AF534" s="267">
        <f>(AF324*'Data - P&amp;L'!$D$35)</f>
        <v>6.16</v>
      </c>
      <c r="AG534" s="125">
        <f t="shared" si="136"/>
        <v>388.08</v>
      </c>
    </row>
    <row r="535" outlineLevel="1">
      <c r="A535" s="173" t="s">
        <v>580</v>
      </c>
      <c r="B535" s="267">
        <f t="shared" ref="B535:AF535" si="137">B333</f>
        <v>0</v>
      </c>
      <c r="C535" s="267">
        <f t="shared" si="137"/>
        <v>631.36</v>
      </c>
      <c r="D535" s="267">
        <f t="shared" si="137"/>
        <v>185.6</v>
      </c>
      <c r="E535" s="267">
        <f t="shared" si="137"/>
        <v>92.79</v>
      </c>
      <c r="F535" s="267">
        <f t="shared" si="137"/>
        <v>877.21</v>
      </c>
      <c r="G535" s="267">
        <f t="shared" si="137"/>
        <v>93.44</v>
      </c>
      <c r="H535" s="267">
        <f t="shared" si="137"/>
        <v>186.17</v>
      </c>
      <c r="I535" s="267">
        <f t="shared" si="137"/>
        <v>0</v>
      </c>
      <c r="J535" s="267">
        <f t="shared" si="137"/>
        <v>0</v>
      </c>
      <c r="K535" s="267">
        <f t="shared" si="137"/>
        <v>92.35</v>
      </c>
      <c r="L535" s="267">
        <f t="shared" si="137"/>
        <v>276.91</v>
      </c>
      <c r="M535" s="267">
        <f t="shared" si="137"/>
        <v>61.45</v>
      </c>
      <c r="N535" s="267">
        <f t="shared" si="137"/>
        <v>0</v>
      </c>
      <c r="O535" s="267">
        <f t="shared" si="137"/>
        <v>185.56</v>
      </c>
      <c r="P535" s="267">
        <f t="shared" si="137"/>
        <v>0</v>
      </c>
      <c r="Q535" s="267">
        <f t="shared" si="137"/>
        <v>525.29</v>
      </c>
      <c r="R535" s="267">
        <f t="shared" si="137"/>
        <v>400.77</v>
      </c>
      <c r="S535" s="267">
        <f t="shared" si="137"/>
        <v>185.63</v>
      </c>
      <c r="T535" s="267">
        <f t="shared" si="137"/>
        <v>0</v>
      </c>
      <c r="U535" s="267">
        <f t="shared" si="137"/>
        <v>281.39</v>
      </c>
      <c r="V535" s="267">
        <f t="shared" si="137"/>
        <v>187.4</v>
      </c>
      <c r="W535" s="267">
        <f t="shared" si="137"/>
        <v>591.16</v>
      </c>
      <c r="X535" s="267">
        <f t="shared" si="137"/>
        <v>562.35</v>
      </c>
      <c r="Y535" s="267">
        <f t="shared" si="137"/>
        <v>189.03</v>
      </c>
      <c r="Z535" s="267">
        <f t="shared" si="137"/>
        <v>0</v>
      </c>
      <c r="AA535" s="267">
        <f t="shared" si="137"/>
        <v>302.58</v>
      </c>
      <c r="AB535" s="267">
        <f t="shared" si="137"/>
        <v>375.94</v>
      </c>
      <c r="AC535" s="267">
        <f t="shared" si="137"/>
        <v>156.41</v>
      </c>
      <c r="AD535" s="267">
        <f t="shared" si="137"/>
        <v>599.78</v>
      </c>
      <c r="AE535" s="267">
        <f t="shared" si="137"/>
        <v>0</v>
      </c>
      <c r="AF535" s="267">
        <f t="shared" si="137"/>
        <v>93.32</v>
      </c>
      <c r="AG535" s="125">
        <f t="shared" si="136"/>
        <v>7133.89</v>
      </c>
    </row>
    <row r="536">
      <c r="A536" s="254" t="s">
        <v>1184</v>
      </c>
      <c r="B536" s="281">
        <f t="shared" ref="B536:AF536" si="138">SUM(B537:B549)-B550-B551</f>
        <v>0</v>
      </c>
      <c r="C536" s="281">
        <f t="shared" si="138"/>
        <v>0</v>
      </c>
      <c r="D536" s="281">
        <f t="shared" si="138"/>
        <v>0</v>
      </c>
      <c r="E536" s="281">
        <f t="shared" si="138"/>
        <v>-1482.73</v>
      </c>
      <c r="F536" s="281">
        <f t="shared" si="138"/>
        <v>0</v>
      </c>
      <c r="G536" s="281">
        <f t="shared" si="138"/>
        <v>0</v>
      </c>
      <c r="H536" s="281">
        <f t="shared" si="138"/>
        <v>0</v>
      </c>
      <c r="I536" s="281">
        <f t="shared" si="138"/>
        <v>0</v>
      </c>
      <c r="J536" s="281">
        <f t="shared" si="138"/>
        <v>0</v>
      </c>
      <c r="K536" s="281">
        <f t="shared" si="138"/>
        <v>0</v>
      </c>
      <c r="L536" s="281">
        <f t="shared" si="138"/>
        <v>-90.7175</v>
      </c>
      <c r="M536" s="281">
        <f t="shared" si="138"/>
        <v>0</v>
      </c>
      <c r="N536" s="281">
        <f t="shared" si="138"/>
        <v>-726.31</v>
      </c>
      <c r="O536" s="281">
        <f t="shared" si="138"/>
        <v>0</v>
      </c>
      <c r="P536" s="281">
        <f t="shared" si="138"/>
        <v>0</v>
      </c>
      <c r="Q536" s="281">
        <f t="shared" si="138"/>
        <v>-1842.3</v>
      </c>
      <c r="R536" s="281">
        <f t="shared" si="138"/>
        <v>-774.8625</v>
      </c>
      <c r="S536" s="281">
        <f t="shared" si="138"/>
        <v>0</v>
      </c>
      <c r="T536" s="281">
        <f t="shared" si="138"/>
        <v>0</v>
      </c>
      <c r="U536" s="281">
        <f t="shared" si="138"/>
        <v>0</v>
      </c>
      <c r="V536" s="281">
        <f t="shared" si="138"/>
        <v>0</v>
      </c>
      <c r="W536" s="281">
        <f t="shared" si="138"/>
        <v>0</v>
      </c>
      <c r="X536" s="281">
        <f t="shared" si="138"/>
        <v>0</v>
      </c>
      <c r="Y536" s="281">
        <f t="shared" si="138"/>
        <v>-360.83</v>
      </c>
      <c r="Z536" s="281">
        <f t="shared" si="138"/>
        <v>0</v>
      </c>
      <c r="AA536" s="281">
        <f t="shared" si="138"/>
        <v>0</v>
      </c>
      <c r="AB536" s="281">
        <f t="shared" si="138"/>
        <v>0</v>
      </c>
      <c r="AC536" s="281">
        <f t="shared" si="138"/>
        <v>-1532.4725</v>
      </c>
      <c r="AD536" s="281">
        <f t="shared" si="138"/>
        <v>-15.06</v>
      </c>
      <c r="AE536" s="281">
        <f t="shared" si="138"/>
        <v>0</v>
      </c>
      <c r="AF536" s="281">
        <f t="shared" si="138"/>
        <v>0</v>
      </c>
      <c r="AG536" s="125">
        <f t="shared" si="136"/>
        <v>-6825.2825</v>
      </c>
    </row>
    <row r="537" outlineLevel="1">
      <c r="A537" s="173" t="s">
        <v>582</v>
      </c>
      <c r="B537" s="267">
        <f>((B355+B356+B349+B350)*'Data - P&amp;L'!$C$3)*'Data - P&amp;L'!$C$54</f>
        <v>0</v>
      </c>
      <c r="C537" s="267">
        <f>((C355+C356+C349+C350)*'Data - P&amp;L'!$C$3)*'Data - P&amp;L'!$C$54</f>
        <v>0</v>
      </c>
      <c r="D537" s="267">
        <f>((D355+D356+D349+D350)*'Data - P&amp;L'!$C$3)*'Data - P&amp;L'!$C$54</f>
        <v>0</v>
      </c>
      <c r="E537" s="267">
        <f>((E355+E356+E349+E350)*'Data - P&amp;L'!$C$3)*'Data - P&amp;L'!$C$54</f>
        <v>0</v>
      </c>
      <c r="F537" s="267">
        <f>((F355+F356+F349+F350)*'Data - P&amp;L'!$C$3)*'Data - P&amp;L'!$C$54</f>
        <v>0</v>
      </c>
      <c r="G537" s="267">
        <f>((G355+G356+G349+G350)*'Data - P&amp;L'!$C$3)*'Data - P&amp;L'!$C$54</f>
        <v>0</v>
      </c>
      <c r="H537" s="267">
        <f>((H355+H356+H349+H350)*'Data - P&amp;L'!$C$3)*'Data - P&amp;L'!$C$54</f>
        <v>0</v>
      </c>
      <c r="I537" s="267">
        <f>((I355+I356+I349+I350)*'Data - P&amp;L'!$C$3)*'Data - P&amp;L'!$C$54</f>
        <v>0</v>
      </c>
      <c r="J537" s="267">
        <f>((J355+J356+J349+J350)*'Data - P&amp;L'!$C$3)*'Data - P&amp;L'!$C$54</f>
        <v>0</v>
      </c>
      <c r="K537" s="267">
        <f>((K355+K356+K349+K350)*'Data - P&amp;L'!$C$3)*'Data - P&amp;L'!$C$54</f>
        <v>0</v>
      </c>
      <c r="L537" s="267">
        <f>((L355+L356+L349+L350)*'Data - P&amp;L'!$C$3)*'Data - P&amp;L'!$C$54</f>
        <v>0</v>
      </c>
      <c r="M537" s="267">
        <f>((M355+M356+M349+M350)*'Data - P&amp;L'!$C$3)*'Data - P&amp;L'!$C$54</f>
        <v>0</v>
      </c>
      <c r="N537" s="267">
        <f>((N355+N356+N349+N350)*'Data - P&amp;L'!$C$3)*'Data - P&amp;L'!$C$54</f>
        <v>20.9675</v>
      </c>
      <c r="O537" s="267">
        <f>((O355+O356+O349+O350)*'Data - P&amp;L'!$C$3)*'Data - P&amp;L'!$C$54</f>
        <v>0</v>
      </c>
      <c r="P537" s="267">
        <f>((P355+P356+P349+P350)*'Data - P&amp;L'!$C$3)*'Data - P&amp;L'!$C$54</f>
        <v>0</v>
      </c>
      <c r="Q537" s="267">
        <f>((Q355+Q356+Q349+Q350)*'Data - P&amp;L'!$C$3)*'Data - P&amp;L'!$C$54</f>
        <v>104.8375</v>
      </c>
      <c r="R537" s="267">
        <f>((R355+R356+R349+R350)*'Data - P&amp;L'!$C$3)*'Data - P&amp;L'!$C$54</f>
        <v>20.9675</v>
      </c>
      <c r="S537" s="267">
        <f>((S355+S356+S349+S350)*'Data - P&amp;L'!$C$3)*'Data - P&amp;L'!$C$54</f>
        <v>0</v>
      </c>
      <c r="T537" s="267">
        <f>((T355+T356+T349+T350)*'Data - P&amp;L'!$C$3)*'Data - P&amp;L'!$C$54</f>
        <v>0</v>
      </c>
      <c r="U537" s="267">
        <f>((U355+U356+U349+U350)*'Data - P&amp;L'!$C$3)*'Data - P&amp;L'!$C$54</f>
        <v>0</v>
      </c>
      <c r="V537" s="267">
        <f>((V355+V356+V349+V350)*'Data - P&amp;L'!$C$3)*'Data - P&amp;L'!$C$54</f>
        <v>0</v>
      </c>
      <c r="W537" s="267">
        <f>((W355+W356+W349+W350)*'Data - P&amp;L'!$C$3)*'Data - P&amp;L'!$C$54</f>
        <v>0</v>
      </c>
      <c r="X537" s="267">
        <f>((X355+X356+X349+X350)*'Data - P&amp;L'!$C$3)*'Data - P&amp;L'!$C$54</f>
        <v>0</v>
      </c>
      <c r="Y537" s="267">
        <f>((Y355+Y356+Y349+Y350)*'Data - P&amp;L'!$C$3)*'Data - P&amp;L'!$C$54</f>
        <v>0</v>
      </c>
      <c r="Z537" s="267">
        <f>((Z355+Z356+Z349+Z350)*'Data - P&amp;L'!$C$3)*'Data - P&amp;L'!$C$54</f>
        <v>0</v>
      </c>
      <c r="AA537" s="267">
        <f>((AA355+AA356+AA349+AA350)*'Data - P&amp;L'!$C$3)*'Data - P&amp;L'!$C$54</f>
        <v>0</v>
      </c>
      <c r="AB537" s="267">
        <f>((AB355+AB356+AB349+AB350)*'Data - P&amp;L'!$C$3)*'Data - P&amp;L'!$C$54</f>
        <v>0</v>
      </c>
      <c r="AC537" s="267">
        <f>((AC355+AC356+AC349+AC350)*'Data - P&amp;L'!$C$3)*'Data - P&amp;L'!$C$54</f>
        <v>62.9025</v>
      </c>
      <c r="AD537" s="267">
        <f>((AD355+AD356+AD349+AD350)*'Data - P&amp;L'!$C$3)*'Data - P&amp;L'!$C$54</f>
        <v>20.9675</v>
      </c>
      <c r="AE537" s="267">
        <f>((AE355+AE356+AE349+AE350)*'Data - P&amp;L'!$C$3)*'Data - P&amp;L'!$C$54</f>
        <v>0</v>
      </c>
      <c r="AF537" s="267">
        <f>((AF355+AF356+AF349+AF350)*'Data - P&amp;L'!$C$3)*'Data - P&amp;L'!$C$54</f>
        <v>0</v>
      </c>
      <c r="AG537" s="125">
        <f t="shared" si="136"/>
        <v>230.6425</v>
      </c>
    </row>
    <row r="538" outlineLevel="1">
      <c r="A538" s="173" t="s">
        <v>583</v>
      </c>
      <c r="B538" s="267">
        <f>(B357+B358+B351+B352)*'Data - P&amp;L'!$C$4*'Data - P&amp;L'!$C$54</f>
        <v>0</v>
      </c>
      <c r="C538" s="267">
        <f>(C357+C358+C351+C352)*'Data - P&amp;L'!$C$4*'Data - P&amp;L'!$C$54</f>
        <v>0</v>
      </c>
      <c r="D538" s="267">
        <f>(D357+D358+D351+D352)*'Data - P&amp;L'!$C$4*'Data - P&amp;L'!$C$54</f>
        <v>0</v>
      </c>
      <c r="E538" s="267">
        <f>(E357+E358+E351+E352)*'Data - P&amp;L'!$C$4*'Data - P&amp;L'!$C$54</f>
        <v>143.37</v>
      </c>
      <c r="F538" s="267">
        <f>(F357+F358+F351+F352)*'Data - P&amp;L'!$C$4*'Data - P&amp;L'!$C$54</f>
        <v>0</v>
      </c>
      <c r="G538" s="267">
        <f>(G357+G358+G351+G352)*'Data - P&amp;L'!$C$4*'Data - P&amp;L'!$C$54</f>
        <v>0</v>
      </c>
      <c r="H538" s="267">
        <f>(H357+H358+H351+H352)*'Data - P&amp;L'!$C$4*'Data - P&amp;L'!$C$54</f>
        <v>0</v>
      </c>
      <c r="I538" s="267">
        <f>(I357+I358+I351+I352)*'Data - P&amp;L'!$C$4*'Data - P&amp;L'!$C$54</f>
        <v>0</v>
      </c>
      <c r="J538" s="267">
        <f>(J357+J358+J351+J352)*'Data - P&amp;L'!$C$4*'Data - P&amp;L'!$C$54</f>
        <v>0</v>
      </c>
      <c r="K538" s="267">
        <f>(K357+K358+K351+K352)*'Data - P&amp;L'!$C$4*'Data - P&amp;L'!$C$54</f>
        <v>0</v>
      </c>
      <c r="L538" s="267">
        <f>(L357+L358+L351+L352)*'Data - P&amp;L'!$C$4*'Data - P&amp;L'!$C$54</f>
        <v>0</v>
      </c>
      <c r="M538" s="267">
        <f>(M357+M358+M351+M352)*'Data - P&amp;L'!$C$4*'Data - P&amp;L'!$C$54</f>
        <v>0</v>
      </c>
      <c r="N538" s="267">
        <f>(N357+N358+N351+N352)*'Data - P&amp;L'!$C$4*'Data - P&amp;L'!$C$54</f>
        <v>47.79</v>
      </c>
      <c r="O538" s="267">
        <f>(O357+O358+O351+O352)*'Data - P&amp;L'!$C$4*'Data - P&amp;L'!$C$54</f>
        <v>0</v>
      </c>
      <c r="P538" s="267">
        <f>(P357+P358+P351+P352)*'Data - P&amp;L'!$C$4*'Data - P&amp;L'!$C$54</f>
        <v>0</v>
      </c>
      <c r="Q538" s="267">
        <f>(Q357+Q358+Q351+Q352)*'Data - P&amp;L'!$C$4*'Data - P&amp;L'!$C$54</f>
        <v>47.79</v>
      </c>
      <c r="R538" s="267">
        <f>(R357+R358+R351+R352)*'Data - P&amp;L'!$C$4*'Data - P&amp;L'!$C$54</f>
        <v>47.79</v>
      </c>
      <c r="S538" s="267">
        <f>(S357+S358+S351+S352)*'Data - P&amp;L'!$C$4*'Data - P&amp;L'!$C$54</f>
        <v>0</v>
      </c>
      <c r="T538" s="267">
        <f>(T357+T358+T351+T352)*'Data - P&amp;L'!$C$4*'Data - P&amp;L'!$C$54</f>
        <v>0</v>
      </c>
      <c r="U538" s="267">
        <f>(U357+U358+U351+U352)*'Data - P&amp;L'!$C$4*'Data - P&amp;L'!$C$54</f>
        <v>0</v>
      </c>
      <c r="V538" s="267">
        <f>(V357+V358+V351+V352)*'Data - P&amp;L'!$C$4*'Data - P&amp;L'!$C$54</f>
        <v>0</v>
      </c>
      <c r="W538" s="267">
        <f>(W357+W358+W351+W352)*'Data - P&amp;L'!$C$4*'Data - P&amp;L'!$C$54</f>
        <v>0</v>
      </c>
      <c r="X538" s="267">
        <f>(X357+X358+X351+X352)*'Data - P&amp;L'!$C$4*'Data - P&amp;L'!$C$54</f>
        <v>0</v>
      </c>
      <c r="Y538" s="267">
        <f>(Y357+Y358+Y351+Y352)*'Data - P&amp;L'!$C$4*'Data - P&amp;L'!$C$54</f>
        <v>23.895</v>
      </c>
      <c r="Z538" s="267">
        <f>(Z357+Z358+Z351+Z352)*'Data - P&amp;L'!$C$4*'Data - P&amp;L'!$C$54</f>
        <v>0</v>
      </c>
      <c r="AA538" s="267">
        <f>(AA357+AA358+AA351+AA352)*'Data - P&amp;L'!$C$4*'Data - P&amp;L'!$C$54</f>
        <v>0</v>
      </c>
      <c r="AB538" s="267">
        <f>(AB357+AB358+AB351+AB352)*'Data - P&amp;L'!$C$4*'Data - P&amp;L'!$C$54</f>
        <v>0</v>
      </c>
      <c r="AC538" s="267">
        <f>(AC357+AC358+AC351+AC352)*'Data - P&amp;L'!$C$4*'Data - P&amp;L'!$C$54</f>
        <v>71.685</v>
      </c>
      <c r="AD538" s="267">
        <f>(AD357+AD358+AD351+AD352)*'Data - P&amp;L'!$C$4*'Data - P&amp;L'!$C$54</f>
        <v>0</v>
      </c>
      <c r="AE538" s="267">
        <f>(AE357+AE358+AE351+AE352)*'Data - P&amp;L'!$C$4*'Data - P&amp;L'!$C$54</f>
        <v>0</v>
      </c>
      <c r="AF538" s="267">
        <f>(AF357+AF358+AF351+AF352)*'Data - P&amp;L'!$C$4*'Data - P&amp;L'!$C$54</f>
        <v>0</v>
      </c>
      <c r="AG538" s="125">
        <f t="shared" si="136"/>
        <v>382.32</v>
      </c>
    </row>
    <row r="539" outlineLevel="1">
      <c r="A539" s="173" t="s">
        <v>541</v>
      </c>
      <c r="B539" s="267">
        <f>(B353)*'Data - P&amp;L'!$C$15*'Data - P&amp;L'!$C$54</f>
        <v>0</v>
      </c>
      <c r="C539" s="267">
        <f>(C353)*'Data - P&amp;L'!$C$15*'Data - P&amp;L'!$C$54</f>
        <v>0</v>
      </c>
      <c r="D539" s="267">
        <f>(D353)*'Data - P&amp;L'!$C$15*'Data - P&amp;L'!$C$54</f>
        <v>0</v>
      </c>
      <c r="E539" s="267">
        <f>(E353)*'Data - P&amp;L'!$C$15*'Data - P&amp;L'!$C$54</f>
        <v>0</v>
      </c>
      <c r="F539" s="267">
        <f>(F353)*'Data - P&amp;L'!$C$15*'Data - P&amp;L'!$C$54</f>
        <v>0</v>
      </c>
      <c r="G539" s="267">
        <f>(G353)*'Data - P&amp;L'!$C$15*'Data - P&amp;L'!$C$54</f>
        <v>0</v>
      </c>
      <c r="H539" s="267">
        <f>(H353)*'Data - P&amp;L'!$C$15*'Data - P&amp;L'!$C$54</f>
        <v>0</v>
      </c>
      <c r="I539" s="267">
        <f>(I353)*'Data - P&amp;L'!$C$15*'Data - P&amp;L'!$C$54</f>
        <v>0</v>
      </c>
      <c r="J539" s="267">
        <f>(J353)*'Data - P&amp;L'!$C$15*'Data - P&amp;L'!$C$54</f>
        <v>0</v>
      </c>
      <c r="K539" s="267">
        <f>(K353)*'Data - P&amp;L'!$C$15*'Data - P&amp;L'!$C$54</f>
        <v>0</v>
      </c>
      <c r="L539" s="267">
        <f>(L353)*'Data - P&amp;L'!$C$15*'Data - P&amp;L'!$C$54</f>
        <v>0</v>
      </c>
      <c r="M539" s="267">
        <f>(M353)*'Data - P&amp;L'!$C$15*'Data - P&amp;L'!$C$54</f>
        <v>0</v>
      </c>
      <c r="N539" s="267">
        <f>(N353)*'Data - P&amp;L'!$C$15*'Data - P&amp;L'!$C$54</f>
        <v>0</v>
      </c>
      <c r="O539" s="267">
        <f>(O353)*'Data - P&amp;L'!$C$15*'Data - P&amp;L'!$C$54</f>
        <v>0</v>
      </c>
      <c r="P539" s="267">
        <f>(P353)*'Data - P&amp;L'!$C$15*'Data - P&amp;L'!$C$54</f>
        <v>0</v>
      </c>
      <c r="Q539" s="267">
        <f>(Q353)*'Data - P&amp;L'!$C$15*'Data - P&amp;L'!$C$54</f>
        <v>0</v>
      </c>
      <c r="R539" s="267">
        <f>(R353)*'Data - P&amp;L'!$C$15*'Data - P&amp;L'!$C$54</f>
        <v>0</v>
      </c>
      <c r="S539" s="267">
        <f>(S353)*'Data - P&amp;L'!$C$15*'Data - P&amp;L'!$C$54</f>
        <v>0</v>
      </c>
      <c r="T539" s="267">
        <f>(T353)*'Data - P&amp;L'!$C$15*'Data - P&amp;L'!$C$54</f>
        <v>0</v>
      </c>
      <c r="U539" s="267">
        <f>(U353)*'Data - P&amp;L'!$C$15*'Data - P&amp;L'!$C$54</f>
        <v>0</v>
      </c>
      <c r="V539" s="267">
        <f>(V353)*'Data - P&amp;L'!$C$15*'Data - P&amp;L'!$C$54</f>
        <v>0</v>
      </c>
      <c r="W539" s="267">
        <f>(W353)*'Data - P&amp;L'!$C$15*'Data - P&amp;L'!$C$54</f>
        <v>0</v>
      </c>
      <c r="X539" s="267">
        <f>(X353)*'Data - P&amp;L'!$C$15*'Data - P&amp;L'!$C$54</f>
        <v>0</v>
      </c>
      <c r="Y539" s="267">
        <f>(Y353)*'Data - P&amp;L'!$C$15*'Data - P&amp;L'!$C$54</f>
        <v>0</v>
      </c>
      <c r="Z539" s="267">
        <f>(Z353)*'Data - P&amp;L'!$C$15*'Data - P&amp;L'!$C$54</f>
        <v>0</v>
      </c>
      <c r="AA539" s="267">
        <f>(AA353)*'Data - P&amp;L'!$C$15*'Data - P&amp;L'!$C$54</f>
        <v>0</v>
      </c>
      <c r="AB539" s="267">
        <f>(AB353)*'Data - P&amp;L'!$C$15*'Data - P&amp;L'!$C$54</f>
        <v>0</v>
      </c>
      <c r="AC539" s="267">
        <f>(AC353)*'Data - P&amp;L'!$C$15*'Data - P&amp;L'!$C$54</f>
        <v>0</v>
      </c>
      <c r="AD539" s="267">
        <f>(AD353)*'Data - P&amp;L'!$C$15*'Data - P&amp;L'!$C$54</f>
        <v>0</v>
      </c>
      <c r="AE539" s="267">
        <f>(AE353)*'Data - P&amp;L'!$C$15*'Data - P&amp;L'!$C$54</f>
        <v>0</v>
      </c>
      <c r="AF539" s="267">
        <f>(AF353)*'Data - P&amp;L'!$C$15*'Data - P&amp;L'!$C$54</f>
        <v>0</v>
      </c>
      <c r="AG539" s="125">
        <f t="shared" si="136"/>
        <v>0</v>
      </c>
    </row>
    <row r="540" outlineLevel="1">
      <c r="A540" s="173" t="s">
        <v>542</v>
      </c>
      <c r="B540" s="267">
        <f>(B354)*'Data - P&amp;L'!$C$16*'Data - P&amp;L'!$C$54</f>
        <v>0</v>
      </c>
      <c r="C540" s="267">
        <f>(C354)*'Data - P&amp;L'!$C$16*'Data - P&amp;L'!$C$54</f>
        <v>0</v>
      </c>
      <c r="D540" s="267">
        <f>(D354)*'Data - P&amp;L'!$C$16*'Data - P&amp;L'!$C$54</f>
        <v>0</v>
      </c>
      <c r="E540" s="267">
        <f>(E354)*'Data - P&amp;L'!$C$16*'Data - P&amp;L'!$C$54</f>
        <v>0</v>
      </c>
      <c r="F540" s="267">
        <f>(F354)*'Data - P&amp;L'!$C$16*'Data - P&amp;L'!$C$54</f>
        <v>0</v>
      </c>
      <c r="G540" s="267">
        <f>(G354)*'Data - P&amp;L'!$C$16*'Data - P&amp;L'!$C$54</f>
        <v>0</v>
      </c>
      <c r="H540" s="267">
        <f>(H354)*'Data - P&amp;L'!$C$16*'Data - P&amp;L'!$C$54</f>
        <v>0</v>
      </c>
      <c r="I540" s="267">
        <f>(I354)*'Data - P&amp;L'!$C$16*'Data - P&amp;L'!$C$54</f>
        <v>0</v>
      </c>
      <c r="J540" s="267">
        <f>(J354)*'Data - P&amp;L'!$C$16*'Data - P&amp;L'!$C$54</f>
        <v>0</v>
      </c>
      <c r="K540" s="267">
        <f>(K354)*'Data - P&amp;L'!$C$16*'Data - P&amp;L'!$C$54</f>
        <v>0</v>
      </c>
      <c r="L540" s="267">
        <f>(L354)*'Data - P&amp;L'!$C$16*'Data - P&amp;L'!$C$54</f>
        <v>0</v>
      </c>
      <c r="M540" s="267">
        <f>(M354)*'Data - P&amp;L'!$C$16*'Data - P&amp;L'!$C$54</f>
        <v>0</v>
      </c>
      <c r="N540" s="267">
        <f>(N354)*'Data - P&amp;L'!$C$16*'Data - P&amp;L'!$C$54</f>
        <v>0</v>
      </c>
      <c r="O540" s="267">
        <f>(O354)*'Data - P&amp;L'!$C$16*'Data - P&amp;L'!$C$54</f>
        <v>0</v>
      </c>
      <c r="P540" s="267">
        <f>(P354)*'Data - P&amp;L'!$C$16*'Data - P&amp;L'!$C$54</f>
        <v>0</v>
      </c>
      <c r="Q540" s="267">
        <f>(Q354)*'Data - P&amp;L'!$C$16*'Data - P&amp;L'!$C$54</f>
        <v>0</v>
      </c>
      <c r="R540" s="267">
        <f>(R354)*'Data - P&amp;L'!$C$16*'Data - P&amp;L'!$C$54</f>
        <v>0</v>
      </c>
      <c r="S540" s="267">
        <f>(S354)*'Data - P&amp;L'!$C$16*'Data - P&amp;L'!$C$54</f>
        <v>0</v>
      </c>
      <c r="T540" s="267">
        <f>(T354)*'Data - P&amp;L'!$C$16*'Data - P&amp;L'!$C$54</f>
        <v>0</v>
      </c>
      <c r="U540" s="267">
        <f>(U354)*'Data - P&amp;L'!$C$16*'Data - P&amp;L'!$C$54</f>
        <v>0</v>
      </c>
      <c r="V540" s="267">
        <f>(V354)*'Data - P&amp;L'!$C$16*'Data - P&amp;L'!$C$54</f>
        <v>0</v>
      </c>
      <c r="W540" s="267">
        <f>(W354)*'Data - P&amp;L'!$C$16*'Data - P&amp;L'!$C$54</f>
        <v>0</v>
      </c>
      <c r="X540" s="267">
        <f>(X354)*'Data - P&amp;L'!$C$16*'Data - P&amp;L'!$C$54</f>
        <v>0</v>
      </c>
      <c r="Y540" s="267">
        <f>(Y354)*'Data - P&amp;L'!$C$16*'Data - P&amp;L'!$C$54</f>
        <v>0</v>
      </c>
      <c r="Z540" s="267">
        <f>(Z354)*'Data - P&amp;L'!$C$16*'Data - P&amp;L'!$C$54</f>
        <v>0</v>
      </c>
      <c r="AA540" s="267">
        <f>(AA354)*'Data - P&amp;L'!$C$16*'Data - P&amp;L'!$C$54</f>
        <v>0</v>
      </c>
      <c r="AB540" s="267">
        <f>(AB354)*'Data - P&amp;L'!$C$16*'Data - P&amp;L'!$C$54</f>
        <v>0</v>
      </c>
      <c r="AC540" s="267">
        <f>(AC354)*'Data - P&amp;L'!$C$16*'Data - P&amp;L'!$C$54</f>
        <v>0</v>
      </c>
      <c r="AD540" s="267">
        <f>(AD354)*'Data - P&amp;L'!$C$16*'Data - P&amp;L'!$C$54</f>
        <v>0</v>
      </c>
      <c r="AE540" s="267">
        <f>(AE354)*'Data - P&amp;L'!$C$16*'Data - P&amp;L'!$C$54</f>
        <v>0</v>
      </c>
      <c r="AF540" s="267">
        <f>(AF354)*'Data - P&amp;L'!$C$16*'Data - P&amp;L'!$C$54</f>
        <v>0</v>
      </c>
      <c r="AG540" s="125">
        <f t="shared" si="136"/>
        <v>0</v>
      </c>
    </row>
    <row r="541" outlineLevel="1">
      <c r="A541" s="173" t="s">
        <v>584</v>
      </c>
      <c r="B541" s="267">
        <f>(B378)*'Data - P&amp;L'!$C$6*'Data - P&amp;L'!$C$54</f>
        <v>0</v>
      </c>
      <c r="C541" s="267">
        <f>(C378)*'Data - P&amp;L'!$C$6*'Data - P&amp;L'!$C$54</f>
        <v>0</v>
      </c>
      <c r="D541" s="267">
        <f>(D378)*'Data - P&amp;L'!$C$6*'Data - P&amp;L'!$C$54</f>
        <v>0</v>
      </c>
      <c r="E541" s="267">
        <f>(E378)*'Data - P&amp;L'!$C$6*'Data - P&amp;L'!$C$54</f>
        <v>1.2325</v>
      </c>
      <c r="F541" s="267">
        <f>(F378)*'Data - P&amp;L'!$C$6*'Data - P&amp;L'!$C$54</f>
        <v>0</v>
      </c>
      <c r="G541" s="267">
        <f>(G378)*'Data - P&amp;L'!$C$6*'Data - P&amp;L'!$C$54</f>
        <v>0</v>
      </c>
      <c r="H541" s="267">
        <f>(H378)*'Data - P&amp;L'!$C$6*'Data - P&amp;L'!$C$54</f>
        <v>0</v>
      </c>
      <c r="I541" s="267">
        <f>(I378)*'Data - P&amp;L'!$C$6*'Data - P&amp;L'!$C$54</f>
        <v>0</v>
      </c>
      <c r="J541" s="267">
        <f>(J378)*'Data - P&amp;L'!$C$6*'Data - P&amp;L'!$C$54</f>
        <v>0</v>
      </c>
      <c r="K541" s="267">
        <f>(K378)*'Data - P&amp;L'!$C$6*'Data - P&amp;L'!$C$54</f>
        <v>0</v>
      </c>
      <c r="L541" s="267">
        <f>(L378)*'Data - P&amp;L'!$C$6*'Data - P&amp;L'!$C$54</f>
        <v>1.2325</v>
      </c>
      <c r="M541" s="267">
        <f>(M378)*'Data - P&amp;L'!$C$6*'Data - P&amp;L'!$C$54</f>
        <v>0</v>
      </c>
      <c r="N541" s="267">
        <f>(N378)*'Data - P&amp;L'!$C$6*'Data - P&amp;L'!$C$54</f>
        <v>0</v>
      </c>
      <c r="O541" s="267">
        <f>(O378)*'Data - P&amp;L'!$C$6*'Data - P&amp;L'!$C$54</f>
        <v>0</v>
      </c>
      <c r="P541" s="267">
        <f>(P378)*'Data - P&amp;L'!$C$6*'Data - P&amp;L'!$C$54</f>
        <v>0</v>
      </c>
      <c r="Q541" s="267">
        <f>(Q378)*'Data - P&amp;L'!$C$6*'Data - P&amp;L'!$C$54</f>
        <v>0</v>
      </c>
      <c r="R541" s="267">
        <f>(R378)*'Data - P&amp;L'!$C$6*'Data - P&amp;L'!$C$54</f>
        <v>0</v>
      </c>
      <c r="S541" s="267">
        <f>(S378)*'Data - P&amp;L'!$C$6*'Data - P&amp;L'!$C$54</f>
        <v>0</v>
      </c>
      <c r="T541" s="267">
        <f>(T378)*'Data - P&amp;L'!$C$6*'Data - P&amp;L'!$C$54</f>
        <v>0</v>
      </c>
      <c r="U541" s="267">
        <f>(U378)*'Data - P&amp;L'!$C$6*'Data - P&amp;L'!$C$54</f>
        <v>0</v>
      </c>
      <c r="V541" s="267">
        <f>(V378)*'Data - P&amp;L'!$C$6*'Data - P&amp;L'!$C$54</f>
        <v>0</v>
      </c>
      <c r="W541" s="267">
        <f>(W378)*'Data - P&amp;L'!$C$6*'Data - P&amp;L'!$C$54</f>
        <v>0</v>
      </c>
      <c r="X541" s="267">
        <f>(X378)*'Data - P&amp;L'!$C$6*'Data - P&amp;L'!$C$54</f>
        <v>0</v>
      </c>
      <c r="Y541" s="267">
        <f>(Y378)*'Data - P&amp;L'!$C$6*'Data - P&amp;L'!$C$54</f>
        <v>0</v>
      </c>
      <c r="Z541" s="267">
        <f>(Z378)*'Data - P&amp;L'!$C$6*'Data - P&amp;L'!$C$54</f>
        <v>0</v>
      </c>
      <c r="AA541" s="267">
        <f>(AA378)*'Data - P&amp;L'!$C$6*'Data - P&amp;L'!$C$54</f>
        <v>0</v>
      </c>
      <c r="AB541" s="267">
        <f>(AB378)*'Data - P&amp;L'!$C$6*'Data - P&amp;L'!$C$54</f>
        <v>0</v>
      </c>
      <c r="AC541" s="267">
        <f>(AC378)*'Data - P&amp;L'!$C$6*'Data - P&amp;L'!$C$54</f>
        <v>1.2325</v>
      </c>
      <c r="AD541" s="267">
        <f>(AD378)*'Data - P&amp;L'!$C$6*'Data - P&amp;L'!$C$54</f>
        <v>0</v>
      </c>
      <c r="AE541" s="267">
        <f>(AE378)*'Data - P&amp;L'!$C$6*'Data - P&amp;L'!$C$54</f>
        <v>0</v>
      </c>
      <c r="AF541" s="267">
        <f>(AF378)*'Data - P&amp;L'!$C$6*'Data - P&amp;L'!$C$54</f>
        <v>0</v>
      </c>
      <c r="AG541" s="125">
        <f t="shared" si="136"/>
        <v>3.6975</v>
      </c>
    </row>
    <row r="542" outlineLevel="1">
      <c r="A542" s="173" t="s">
        <v>585</v>
      </c>
      <c r="B542" s="267">
        <f>(B379)*'Data - P&amp;L'!$C$8*'Data - P&amp;L'!$C$54</f>
        <v>0</v>
      </c>
      <c r="C542" s="267">
        <f>(C379)*'Data - P&amp;L'!$C$8*'Data - P&amp;L'!$C$54</f>
        <v>0</v>
      </c>
      <c r="D542" s="267">
        <f>(D379)*'Data - P&amp;L'!$C$8*'Data - P&amp;L'!$C$54</f>
        <v>0</v>
      </c>
      <c r="E542" s="267">
        <f>(E379)*'Data - P&amp;L'!$C$8*'Data - P&amp;L'!$C$54</f>
        <v>1.3375</v>
      </c>
      <c r="F542" s="267">
        <f>(F379)*'Data - P&amp;L'!$C$8*'Data - P&amp;L'!$C$54</f>
        <v>0</v>
      </c>
      <c r="G542" s="267">
        <f>(G379)*'Data - P&amp;L'!$C$8*'Data - P&amp;L'!$C$54</f>
        <v>0</v>
      </c>
      <c r="H542" s="267">
        <f>(H379)*'Data - P&amp;L'!$C$8*'Data - P&amp;L'!$C$54</f>
        <v>0</v>
      </c>
      <c r="I542" s="267">
        <f>(I379)*'Data - P&amp;L'!$C$8*'Data - P&amp;L'!$C$54</f>
        <v>0</v>
      </c>
      <c r="J542" s="267">
        <f>(J379)*'Data - P&amp;L'!$C$8*'Data - P&amp;L'!$C$54</f>
        <v>0</v>
      </c>
      <c r="K542" s="267">
        <f>(K379)*'Data - P&amp;L'!$C$8*'Data - P&amp;L'!$C$54</f>
        <v>0</v>
      </c>
      <c r="L542" s="267">
        <f>(L379)*'Data - P&amp;L'!$C$8*'Data - P&amp;L'!$C$54</f>
        <v>0</v>
      </c>
      <c r="M542" s="267">
        <f>(M379)*'Data - P&amp;L'!$C$8*'Data - P&amp;L'!$C$54</f>
        <v>0</v>
      </c>
      <c r="N542" s="267">
        <f>(N379)*'Data - P&amp;L'!$C$8*'Data - P&amp;L'!$C$54</f>
        <v>0.2675</v>
      </c>
      <c r="O542" s="267">
        <f>(O379)*'Data - P&amp;L'!$C$8*'Data - P&amp;L'!$C$54</f>
        <v>0</v>
      </c>
      <c r="P542" s="267">
        <f>(P379)*'Data - P&amp;L'!$C$8*'Data - P&amp;L'!$C$54</f>
        <v>0</v>
      </c>
      <c r="Q542" s="267">
        <f>(Q379)*'Data - P&amp;L'!$C$8*'Data - P&amp;L'!$C$54</f>
        <v>1.605</v>
      </c>
      <c r="R542" s="267">
        <f>(R379)*'Data - P&amp;L'!$C$8*'Data - P&amp;L'!$C$54</f>
        <v>0.535</v>
      </c>
      <c r="S542" s="267">
        <f>(S379)*'Data - P&amp;L'!$C$8*'Data - P&amp;L'!$C$54</f>
        <v>0</v>
      </c>
      <c r="T542" s="267">
        <f>(T379)*'Data - P&amp;L'!$C$8*'Data - P&amp;L'!$C$54</f>
        <v>0</v>
      </c>
      <c r="U542" s="267">
        <f>(U379)*'Data - P&amp;L'!$C$8*'Data - P&amp;L'!$C$54</f>
        <v>0</v>
      </c>
      <c r="V542" s="267">
        <f>(V379)*'Data - P&amp;L'!$C$8*'Data - P&amp;L'!$C$54</f>
        <v>0</v>
      </c>
      <c r="W542" s="267">
        <f>(W379)*'Data - P&amp;L'!$C$8*'Data - P&amp;L'!$C$54</f>
        <v>0</v>
      </c>
      <c r="X542" s="267">
        <f>(X379)*'Data - P&amp;L'!$C$8*'Data - P&amp;L'!$C$54</f>
        <v>0</v>
      </c>
      <c r="Y542" s="267">
        <f>(Y379)*'Data - P&amp;L'!$C$8*'Data - P&amp;L'!$C$54</f>
        <v>0.2675</v>
      </c>
      <c r="Z542" s="267">
        <f>(Z379)*'Data - P&amp;L'!$C$8*'Data - P&amp;L'!$C$54</f>
        <v>0</v>
      </c>
      <c r="AA542" s="267">
        <f>(AA379)*'Data - P&amp;L'!$C$8*'Data - P&amp;L'!$C$54</f>
        <v>0</v>
      </c>
      <c r="AB542" s="267">
        <f>(AB379)*'Data - P&amp;L'!$C$8*'Data - P&amp;L'!$C$54</f>
        <v>0</v>
      </c>
      <c r="AC542" s="267">
        <f>(AC379)*'Data - P&amp;L'!$C$8*'Data - P&amp;L'!$C$54</f>
        <v>0.2675</v>
      </c>
      <c r="AD542" s="267">
        <f>(AD379)*'Data - P&amp;L'!$C$8*'Data - P&amp;L'!$C$54</f>
        <v>0.2675</v>
      </c>
      <c r="AE542" s="267">
        <f>(AE379)*'Data - P&amp;L'!$C$8*'Data - P&amp;L'!$C$54</f>
        <v>0</v>
      </c>
      <c r="AF542" s="267">
        <f>(AF379)*'Data - P&amp;L'!$C$8*'Data - P&amp;L'!$C$54</f>
        <v>0</v>
      </c>
      <c r="AG542" s="125">
        <f t="shared" si="136"/>
        <v>4.5475</v>
      </c>
    </row>
    <row r="543" outlineLevel="1">
      <c r="A543" s="173" t="s">
        <v>573</v>
      </c>
      <c r="B543" s="267">
        <f>(B380+B381)*'Data - P&amp;L'!$C$9*'Data - P&amp;L'!$C$54</f>
        <v>0</v>
      </c>
      <c r="C543" s="267">
        <f>(C380+C381)*'Data - P&amp;L'!$C$9*'Data - P&amp;L'!$C$54</f>
        <v>0</v>
      </c>
      <c r="D543" s="267">
        <f>(D380+D381)*'Data - P&amp;L'!$C$9*'Data - P&amp;L'!$C$54</f>
        <v>0</v>
      </c>
      <c r="E543" s="267">
        <f>(E380+E381)*'Data - P&amp;L'!$C$9*'Data - P&amp;L'!$C$54</f>
        <v>0</v>
      </c>
      <c r="F543" s="267">
        <f>(F380+F381)*'Data - P&amp;L'!$C$9*'Data - P&amp;L'!$C$54</f>
        <v>0</v>
      </c>
      <c r="G543" s="267">
        <f>(G380+G381)*'Data - P&amp;L'!$C$9*'Data - P&amp;L'!$C$54</f>
        <v>0</v>
      </c>
      <c r="H543" s="267">
        <f>(H380+H381)*'Data - P&amp;L'!$C$9*'Data - P&amp;L'!$C$54</f>
        <v>0</v>
      </c>
      <c r="I543" s="267">
        <f>(I380+I381)*'Data - P&amp;L'!$C$9*'Data - P&amp;L'!$C$54</f>
        <v>0</v>
      </c>
      <c r="J543" s="267">
        <f>(J380+J381)*'Data - P&amp;L'!$C$9*'Data - P&amp;L'!$C$54</f>
        <v>0</v>
      </c>
      <c r="K543" s="267">
        <f>(K380+K381)*'Data - P&amp;L'!$C$9*'Data - P&amp;L'!$C$54</f>
        <v>0</v>
      </c>
      <c r="L543" s="267">
        <f>(L380+L381)*'Data - P&amp;L'!$C$9*'Data - P&amp;L'!$C$54</f>
        <v>0</v>
      </c>
      <c r="M543" s="267">
        <f>(M380+M381)*'Data - P&amp;L'!$C$9*'Data - P&amp;L'!$C$54</f>
        <v>0</v>
      </c>
      <c r="N543" s="267">
        <f>(N380+N381)*'Data - P&amp;L'!$C$9*'Data - P&amp;L'!$C$54</f>
        <v>0</v>
      </c>
      <c r="O543" s="267">
        <f>(O380+O381)*'Data - P&amp;L'!$C$9*'Data - P&amp;L'!$C$54</f>
        <v>0</v>
      </c>
      <c r="P543" s="267">
        <f>(P380+P381)*'Data - P&amp;L'!$C$9*'Data - P&amp;L'!$C$54</f>
        <v>0</v>
      </c>
      <c r="Q543" s="267">
        <f>(Q380+Q381)*'Data - P&amp;L'!$C$9*'Data - P&amp;L'!$C$54</f>
        <v>0</v>
      </c>
      <c r="R543" s="267">
        <f>(R380+R381)*'Data - P&amp;L'!$C$9*'Data - P&amp;L'!$C$54</f>
        <v>0</v>
      </c>
      <c r="S543" s="267">
        <f>(S380+S381)*'Data - P&amp;L'!$C$9*'Data - P&amp;L'!$C$54</f>
        <v>0</v>
      </c>
      <c r="T543" s="267">
        <f>(T380+T381)*'Data - P&amp;L'!$C$9*'Data - P&amp;L'!$C$54</f>
        <v>0</v>
      </c>
      <c r="U543" s="267">
        <f>(U380+U381)*'Data - P&amp;L'!$C$9*'Data - P&amp;L'!$C$54</f>
        <v>0</v>
      </c>
      <c r="V543" s="267">
        <f>(V380+V381)*'Data - P&amp;L'!$C$9*'Data - P&amp;L'!$C$54</f>
        <v>0</v>
      </c>
      <c r="W543" s="267">
        <f>(W380+W381)*'Data - P&amp;L'!$C$9*'Data - P&amp;L'!$C$54</f>
        <v>0</v>
      </c>
      <c r="X543" s="267">
        <f>(X380+X381)*'Data - P&amp;L'!$C$9*'Data - P&amp;L'!$C$54</f>
        <v>0</v>
      </c>
      <c r="Y543" s="267">
        <f>(Y380+Y381)*'Data - P&amp;L'!$C$9*'Data - P&amp;L'!$C$54</f>
        <v>0</v>
      </c>
      <c r="Z543" s="267">
        <f>(Z380+Z381)*'Data - P&amp;L'!$C$9*'Data - P&amp;L'!$C$54</f>
        <v>0</v>
      </c>
      <c r="AA543" s="267">
        <f>(AA380+AA381)*'Data - P&amp;L'!$C$9*'Data - P&amp;L'!$C$54</f>
        <v>0</v>
      </c>
      <c r="AB543" s="267">
        <f>(AB380+AB381)*'Data - P&amp;L'!$C$9*'Data - P&amp;L'!$C$54</f>
        <v>0</v>
      </c>
      <c r="AC543" s="267">
        <f>(AC380+AC381)*'Data - P&amp;L'!$C$9*'Data - P&amp;L'!$C$54</f>
        <v>0</v>
      </c>
      <c r="AD543" s="267">
        <f>(AD380+AD381)*'Data - P&amp;L'!$C$9*'Data - P&amp;L'!$C$54</f>
        <v>0</v>
      </c>
      <c r="AE543" s="267">
        <f>(AE380+AE381)*'Data - P&amp;L'!$C$9*'Data - P&amp;L'!$C$54</f>
        <v>0</v>
      </c>
      <c r="AF543" s="267">
        <f>(AF380+AF381)*'Data - P&amp;L'!$C$9*'Data - P&amp;L'!$C$54</f>
        <v>0</v>
      </c>
      <c r="AG543" s="125">
        <f t="shared" si="136"/>
        <v>0</v>
      </c>
    </row>
    <row r="544" outlineLevel="1">
      <c r="A544" s="173" t="s">
        <v>574</v>
      </c>
      <c r="B544" s="267">
        <f>(B382+B383)*'Data - P&amp;L'!$C$5*'Data - P&amp;L'!$C$54</f>
        <v>0</v>
      </c>
      <c r="C544" s="267">
        <f>(C382+C383)*'Data - P&amp;L'!$C$5*'Data - P&amp;L'!$C$54</f>
        <v>0</v>
      </c>
      <c r="D544" s="267">
        <f>(D382+D383)*'Data - P&amp;L'!$C$5*'Data - P&amp;L'!$C$54</f>
        <v>0</v>
      </c>
      <c r="E544" s="267">
        <f>(E382+E383)*'Data - P&amp;L'!$C$5*'Data - P&amp;L'!$C$54</f>
        <v>0</v>
      </c>
      <c r="F544" s="267">
        <f>(F382+F383)*'Data - P&amp;L'!$C$5*'Data - P&amp;L'!$C$54</f>
        <v>0</v>
      </c>
      <c r="G544" s="267">
        <f>(G382+G383)*'Data - P&amp;L'!$C$5*'Data - P&amp;L'!$C$54</f>
        <v>0</v>
      </c>
      <c r="H544" s="267">
        <f>(H382+H383)*'Data - P&amp;L'!$C$5*'Data - P&amp;L'!$C$54</f>
        <v>0</v>
      </c>
      <c r="I544" s="267">
        <f>(I382+I383)*'Data - P&amp;L'!$C$5*'Data - P&amp;L'!$C$54</f>
        <v>0</v>
      </c>
      <c r="J544" s="267">
        <f>(J382+J383)*'Data - P&amp;L'!$C$5*'Data - P&amp;L'!$C$54</f>
        <v>0</v>
      </c>
      <c r="K544" s="267">
        <f>(K382+K383)*'Data - P&amp;L'!$C$5*'Data - P&amp;L'!$C$54</f>
        <v>0</v>
      </c>
      <c r="L544" s="267">
        <f>(L382+L383)*'Data - P&amp;L'!$C$5*'Data - P&amp;L'!$C$54</f>
        <v>0</v>
      </c>
      <c r="M544" s="267">
        <f>(M382+M383)*'Data - P&amp;L'!$C$5*'Data - P&amp;L'!$C$54</f>
        <v>0</v>
      </c>
      <c r="N544" s="267">
        <f>(N382+N383)*'Data - P&amp;L'!$C$5*'Data - P&amp;L'!$C$54</f>
        <v>0</v>
      </c>
      <c r="O544" s="267">
        <f>(O382+O383)*'Data - P&amp;L'!$C$5*'Data - P&amp;L'!$C$54</f>
        <v>0</v>
      </c>
      <c r="P544" s="267">
        <f>(P382+P383)*'Data - P&amp;L'!$C$5*'Data - P&amp;L'!$C$54</f>
        <v>0</v>
      </c>
      <c r="Q544" s="267">
        <f>(Q382+Q383)*'Data - P&amp;L'!$C$5*'Data - P&amp;L'!$C$54</f>
        <v>2.6225</v>
      </c>
      <c r="R544" s="267">
        <f>(R382+R383)*'Data - P&amp;L'!$C$5*'Data - P&amp;L'!$C$54</f>
        <v>0</v>
      </c>
      <c r="S544" s="267">
        <f>(S382+S383)*'Data - P&amp;L'!$C$5*'Data - P&amp;L'!$C$54</f>
        <v>0</v>
      </c>
      <c r="T544" s="267">
        <f>(T382+T383)*'Data - P&amp;L'!$C$5*'Data - P&amp;L'!$C$54</f>
        <v>0</v>
      </c>
      <c r="U544" s="267">
        <f>(U382+U383)*'Data - P&amp;L'!$C$5*'Data - P&amp;L'!$C$54</f>
        <v>0</v>
      </c>
      <c r="V544" s="267">
        <f>(V382+V383)*'Data - P&amp;L'!$C$5*'Data - P&amp;L'!$C$54</f>
        <v>0</v>
      </c>
      <c r="W544" s="267">
        <f>(W382+W383)*'Data - P&amp;L'!$C$5*'Data - P&amp;L'!$C$54</f>
        <v>0</v>
      </c>
      <c r="X544" s="267">
        <f>(X382+X383)*'Data - P&amp;L'!$C$5*'Data - P&amp;L'!$C$54</f>
        <v>0</v>
      </c>
      <c r="Y544" s="267">
        <f>(Y382+Y383)*'Data - P&amp;L'!$C$5*'Data - P&amp;L'!$C$54</f>
        <v>0</v>
      </c>
      <c r="Z544" s="267">
        <f>(Z382+Z383)*'Data - P&amp;L'!$C$5*'Data - P&amp;L'!$C$54</f>
        <v>0</v>
      </c>
      <c r="AA544" s="267">
        <f>(AA382+AA383)*'Data - P&amp;L'!$C$5*'Data - P&amp;L'!$C$54</f>
        <v>0</v>
      </c>
      <c r="AB544" s="267">
        <f>(AB382+AB383)*'Data - P&amp;L'!$C$5*'Data - P&amp;L'!$C$54</f>
        <v>0</v>
      </c>
      <c r="AC544" s="267">
        <f>(AC382+AC383)*'Data - P&amp;L'!$C$5*'Data - P&amp;L'!$C$54</f>
        <v>0</v>
      </c>
      <c r="AD544" s="267">
        <f>(AD382+AD383)*'Data - P&amp;L'!$C$5*'Data - P&amp;L'!$C$54</f>
        <v>0</v>
      </c>
      <c r="AE544" s="267">
        <f>(AE382+AE383)*'Data - P&amp;L'!$C$5*'Data - P&amp;L'!$C$54</f>
        <v>0</v>
      </c>
      <c r="AF544" s="267">
        <f>(AF382+AF383)*'Data - P&amp;L'!$C$5*'Data - P&amp;L'!$C$54</f>
        <v>0</v>
      </c>
      <c r="AG544" s="125">
        <f t="shared" si="136"/>
        <v>2.6225</v>
      </c>
    </row>
    <row r="545" outlineLevel="1">
      <c r="A545" s="173" t="s">
        <v>575</v>
      </c>
      <c r="B545" s="267">
        <f>(B384+B385)*'Data - P&amp;L'!$C$10*'Data - P&amp;L'!$C$54</f>
        <v>0</v>
      </c>
      <c r="C545" s="267">
        <f>(C384+C385)*'Data - P&amp;L'!$C$10*'Data - P&amp;L'!$C$54</f>
        <v>0</v>
      </c>
      <c r="D545" s="267">
        <f>(D384+D385)*'Data - P&amp;L'!$C$10*'Data - P&amp;L'!$C$54</f>
        <v>0</v>
      </c>
      <c r="E545" s="267">
        <f>(E384+E385)*'Data - P&amp;L'!$C$10*'Data - P&amp;L'!$C$54</f>
        <v>0</v>
      </c>
      <c r="F545" s="267">
        <f>(F384+F385)*'Data - P&amp;L'!$C$10*'Data - P&amp;L'!$C$54</f>
        <v>0</v>
      </c>
      <c r="G545" s="267">
        <f>(G384+G385)*'Data - P&amp;L'!$C$10*'Data - P&amp;L'!$C$54</f>
        <v>0</v>
      </c>
      <c r="H545" s="267">
        <f>(H384+H385)*'Data - P&amp;L'!$C$10*'Data - P&amp;L'!$C$54</f>
        <v>0</v>
      </c>
      <c r="I545" s="267">
        <f>(I384+I385)*'Data - P&amp;L'!$C$10*'Data - P&amp;L'!$C$54</f>
        <v>0</v>
      </c>
      <c r="J545" s="267">
        <f>(J384+J385)*'Data - P&amp;L'!$C$10*'Data - P&amp;L'!$C$54</f>
        <v>0</v>
      </c>
      <c r="K545" s="267">
        <f>(K384+K385)*'Data - P&amp;L'!$C$10*'Data - P&amp;L'!$C$54</f>
        <v>0</v>
      </c>
      <c r="L545" s="267">
        <f>(L384+L385)*'Data - P&amp;L'!$C$10*'Data - P&amp;L'!$C$54</f>
        <v>0</v>
      </c>
      <c r="M545" s="267">
        <f>(M384+M385)*'Data - P&amp;L'!$C$10*'Data - P&amp;L'!$C$54</f>
        <v>0</v>
      </c>
      <c r="N545" s="267">
        <f>(N384+N385)*'Data - P&amp;L'!$C$10*'Data - P&amp;L'!$C$54</f>
        <v>0</v>
      </c>
      <c r="O545" s="267">
        <f>(O384+O385)*'Data - P&amp;L'!$C$10*'Data - P&amp;L'!$C$54</f>
        <v>0</v>
      </c>
      <c r="P545" s="267">
        <f>(P384+P385)*'Data - P&amp;L'!$C$10*'Data - P&amp;L'!$C$54</f>
        <v>0</v>
      </c>
      <c r="Q545" s="267">
        <f>(Q384+Q385)*'Data - P&amp;L'!$C$10*'Data - P&amp;L'!$C$54</f>
        <v>0</v>
      </c>
      <c r="R545" s="267">
        <f>(R384+R385)*'Data - P&amp;L'!$C$10*'Data - P&amp;L'!$C$54</f>
        <v>0</v>
      </c>
      <c r="S545" s="267">
        <f>(S384+S385)*'Data - P&amp;L'!$C$10*'Data - P&amp;L'!$C$54</f>
        <v>0</v>
      </c>
      <c r="T545" s="267">
        <f>(T384+T385)*'Data - P&amp;L'!$C$10*'Data - P&amp;L'!$C$54</f>
        <v>0</v>
      </c>
      <c r="U545" s="267">
        <f>(U384+U385)*'Data - P&amp;L'!$C$10*'Data - P&amp;L'!$C$54</f>
        <v>0</v>
      </c>
      <c r="V545" s="267">
        <f>(V384+V385)*'Data - P&amp;L'!$C$10*'Data - P&amp;L'!$C$54</f>
        <v>0</v>
      </c>
      <c r="W545" s="267">
        <f>(W384+W385)*'Data - P&amp;L'!$C$10*'Data - P&amp;L'!$C$54</f>
        <v>0</v>
      </c>
      <c r="X545" s="267">
        <f>(X384+X385)*'Data - P&amp;L'!$C$10*'Data - P&amp;L'!$C$54</f>
        <v>0</v>
      </c>
      <c r="Y545" s="267">
        <f>(Y384+Y385)*'Data - P&amp;L'!$C$10*'Data - P&amp;L'!$C$54</f>
        <v>1.0525</v>
      </c>
      <c r="Z545" s="267">
        <f>(Z384+Z385)*'Data - P&amp;L'!$C$10*'Data - P&amp;L'!$C$54</f>
        <v>0</v>
      </c>
      <c r="AA545" s="267">
        <f>(AA384+AA385)*'Data - P&amp;L'!$C$10*'Data - P&amp;L'!$C$54</f>
        <v>0</v>
      </c>
      <c r="AB545" s="267">
        <f>(AB384+AB385)*'Data - P&amp;L'!$C$10*'Data - P&amp;L'!$C$54</f>
        <v>0</v>
      </c>
      <c r="AC545" s="267">
        <f>(AC384+AC385)*'Data - P&amp;L'!$C$10*'Data - P&amp;L'!$C$54</f>
        <v>0</v>
      </c>
      <c r="AD545" s="267">
        <f>(AD384+AD385)*'Data - P&amp;L'!$C$10*'Data - P&amp;L'!$C$54</f>
        <v>0</v>
      </c>
      <c r="AE545" s="267">
        <f>(AE384+AE385)*'Data - P&amp;L'!$C$10*'Data - P&amp;L'!$C$54</f>
        <v>0</v>
      </c>
      <c r="AF545" s="267">
        <f>(AF384+AF385)*'Data - P&amp;L'!$C$10*'Data - P&amp;L'!$C$54</f>
        <v>0</v>
      </c>
      <c r="AG545" s="125">
        <f t="shared" si="136"/>
        <v>1.0525</v>
      </c>
    </row>
    <row r="546" outlineLevel="1">
      <c r="A546" s="173" t="s">
        <v>548</v>
      </c>
      <c r="B546" s="267">
        <f>(B386)*'Data - P&amp;L'!$C$17*'Data - P&amp;L'!$C$54</f>
        <v>0</v>
      </c>
      <c r="C546" s="267">
        <f>(C386)*'Data - P&amp;L'!$C$17*'Data - P&amp;L'!$C$54</f>
        <v>0</v>
      </c>
      <c r="D546" s="267">
        <f>(D386)*'Data - P&amp;L'!$C$17*'Data - P&amp;L'!$C$54</f>
        <v>0</v>
      </c>
      <c r="E546" s="267">
        <f>(E386)*'Data - P&amp;L'!$C$17*'Data - P&amp;L'!$C$54</f>
        <v>0</v>
      </c>
      <c r="F546" s="267">
        <f>(F386)*'Data - P&amp;L'!$C$17*'Data - P&amp;L'!$C$54</f>
        <v>0</v>
      </c>
      <c r="G546" s="267">
        <f>(G386)*'Data - P&amp;L'!$C$17*'Data - P&amp;L'!$C$54</f>
        <v>0</v>
      </c>
      <c r="H546" s="267">
        <f>(H386)*'Data - P&amp;L'!$C$17*'Data - P&amp;L'!$C$54</f>
        <v>0</v>
      </c>
      <c r="I546" s="267">
        <f>(I386)*'Data - P&amp;L'!$C$17*'Data - P&amp;L'!$C$54</f>
        <v>0</v>
      </c>
      <c r="J546" s="267">
        <f>(J386)*'Data - P&amp;L'!$C$17*'Data - P&amp;L'!$C$54</f>
        <v>0</v>
      </c>
      <c r="K546" s="267">
        <f>(K386)*'Data - P&amp;L'!$C$17*'Data - P&amp;L'!$C$54</f>
        <v>0</v>
      </c>
      <c r="L546" s="267">
        <f>(L386)*'Data - P&amp;L'!$C$17*'Data - P&amp;L'!$C$54</f>
        <v>0</v>
      </c>
      <c r="M546" s="267">
        <f>(M386)*'Data - P&amp;L'!$C$17*'Data - P&amp;L'!$C$54</f>
        <v>0</v>
      </c>
      <c r="N546" s="267">
        <f>(N386)*'Data - P&amp;L'!$C$17*'Data - P&amp;L'!$C$54</f>
        <v>0</v>
      </c>
      <c r="O546" s="267">
        <f>(O386)*'Data - P&amp;L'!$C$17*'Data - P&amp;L'!$C$54</f>
        <v>0</v>
      </c>
      <c r="P546" s="267">
        <f>(P386)*'Data - P&amp;L'!$C$17*'Data - P&amp;L'!$C$54</f>
        <v>0</v>
      </c>
      <c r="Q546" s="267">
        <f>(Q386)*'Data - P&amp;L'!$C$17*'Data - P&amp;L'!$C$54</f>
        <v>0</v>
      </c>
      <c r="R546" s="267">
        <f>(R386)*'Data - P&amp;L'!$C$17*'Data - P&amp;L'!$C$54</f>
        <v>0</v>
      </c>
      <c r="S546" s="267">
        <f>(S386)*'Data - P&amp;L'!$C$17*'Data - P&amp;L'!$C$54</f>
        <v>0</v>
      </c>
      <c r="T546" s="267">
        <f>(T386)*'Data - P&amp;L'!$C$17*'Data - P&amp;L'!$C$54</f>
        <v>0</v>
      </c>
      <c r="U546" s="267">
        <f>(U386)*'Data - P&amp;L'!$C$17*'Data - P&amp;L'!$C$54</f>
        <v>0</v>
      </c>
      <c r="V546" s="267">
        <f>(V386)*'Data - P&amp;L'!$C$17*'Data - P&amp;L'!$C$54</f>
        <v>0</v>
      </c>
      <c r="W546" s="267">
        <f>(W386)*'Data - P&amp;L'!$C$17*'Data - P&amp;L'!$C$54</f>
        <v>0</v>
      </c>
      <c r="X546" s="267">
        <f>(X386)*'Data - P&amp;L'!$C$17*'Data - P&amp;L'!$C$54</f>
        <v>0</v>
      </c>
      <c r="Y546" s="267">
        <f>(Y386)*'Data - P&amp;L'!$C$17*'Data - P&amp;L'!$C$54</f>
        <v>0</v>
      </c>
      <c r="Z546" s="267">
        <f>(Z386)*'Data - P&amp;L'!$C$17*'Data - P&amp;L'!$C$54</f>
        <v>0</v>
      </c>
      <c r="AA546" s="267">
        <f>(AA386)*'Data - P&amp;L'!$C$17*'Data - P&amp;L'!$C$54</f>
        <v>0</v>
      </c>
      <c r="AB546" s="267">
        <f>(AB386)*'Data - P&amp;L'!$C$17*'Data - P&amp;L'!$C$54</f>
        <v>0</v>
      </c>
      <c r="AC546" s="267">
        <f>(AC386)*'Data - P&amp;L'!$C$17*'Data - P&amp;L'!$C$54</f>
        <v>0</v>
      </c>
      <c r="AD546" s="267">
        <f>(AD386)*'Data - P&amp;L'!$C$17*'Data - P&amp;L'!$C$54</f>
        <v>0</v>
      </c>
      <c r="AE546" s="267">
        <f>(AE386)*'Data - P&amp;L'!$C$17*'Data - P&amp;L'!$C$54</f>
        <v>0</v>
      </c>
      <c r="AF546" s="267">
        <f>(AF386)*'Data - P&amp;L'!$C$17*'Data - P&amp;L'!$C$54</f>
        <v>0</v>
      </c>
      <c r="AG546" s="125">
        <f t="shared" si="136"/>
        <v>0</v>
      </c>
    </row>
    <row r="547" outlineLevel="1">
      <c r="A547" s="173" t="s">
        <v>549</v>
      </c>
      <c r="B547" s="267">
        <f>(B387)*'Data - P&amp;L'!$C$18*'Data - P&amp;L'!$C$54</f>
        <v>0</v>
      </c>
      <c r="C547" s="267">
        <f>(C387)*'Data - P&amp;L'!$C$18*'Data - P&amp;L'!$C$54</f>
        <v>0</v>
      </c>
      <c r="D547" s="267">
        <f>(D387)*'Data - P&amp;L'!$C$18*'Data - P&amp;L'!$C$54</f>
        <v>0</v>
      </c>
      <c r="E547" s="267">
        <f>(E387)*'Data - P&amp;L'!$C$18*'Data - P&amp;L'!$C$54</f>
        <v>0</v>
      </c>
      <c r="F547" s="267">
        <f>(F387)*'Data - P&amp;L'!$C$18*'Data - P&amp;L'!$C$54</f>
        <v>0</v>
      </c>
      <c r="G547" s="267">
        <f>(G387)*'Data - P&amp;L'!$C$18*'Data - P&amp;L'!$C$54</f>
        <v>0</v>
      </c>
      <c r="H547" s="267">
        <f>(H387)*'Data - P&amp;L'!$C$18*'Data - P&amp;L'!$C$54</f>
        <v>0</v>
      </c>
      <c r="I547" s="267">
        <f>(I387)*'Data - P&amp;L'!$C$18*'Data - P&amp;L'!$C$54</f>
        <v>0</v>
      </c>
      <c r="J547" s="267">
        <f>(J387)*'Data - P&amp;L'!$C$18*'Data - P&amp;L'!$C$54</f>
        <v>0</v>
      </c>
      <c r="K547" s="267">
        <f>(K387)*'Data - P&amp;L'!$C$18*'Data - P&amp;L'!$C$54</f>
        <v>0</v>
      </c>
      <c r="L547" s="267">
        <f>(L387)*'Data - P&amp;L'!$C$18*'Data - P&amp;L'!$C$54</f>
        <v>0</v>
      </c>
      <c r="M547" s="267">
        <f>(M387)*'Data - P&amp;L'!$C$18*'Data - P&amp;L'!$C$54</f>
        <v>0</v>
      </c>
      <c r="N547" s="267">
        <f>(N387)*'Data - P&amp;L'!$C$18*'Data - P&amp;L'!$C$54</f>
        <v>0</v>
      </c>
      <c r="O547" s="267">
        <f>(O387)*'Data - P&amp;L'!$C$18*'Data - P&amp;L'!$C$54</f>
        <v>0</v>
      </c>
      <c r="P547" s="267">
        <f>(P387)*'Data - P&amp;L'!$C$18*'Data - P&amp;L'!$C$54</f>
        <v>0</v>
      </c>
      <c r="Q547" s="267">
        <f>(Q387)*'Data - P&amp;L'!$C$18*'Data - P&amp;L'!$C$54</f>
        <v>0</v>
      </c>
      <c r="R547" s="267">
        <f>(R387)*'Data - P&amp;L'!$C$18*'Data - P&amp;L'!$C$54</f>
        <v>0</v>
      </c>
      <c r="S547" s="267">
        <f>(S387)*'Data - P&amp;L'!$C$18*'Data - P&amp;L'!$C$54</f>
        <v>0</v>
      </c>
      <c r="T547" s="267">
        <f>(T387)*'Data - P&amp;L'!$C$18*'Data - P&amp;L'!$C$54</f>
        <v>0</v>
      </c>
      <c r="U547" s="267">
        <f>(U387)*'Data - P&amp;L'!$C$18*'Data - P&amp;L'!$C$54</f>
        <v>0</v>
      </c>
      <c r="V547" s="267">
        <f>(V387)*'Data - P&amp;L'!$C$18*'Data - P&amp;L'!$C$54</f>
        <v>0</v>
      </c>
      <c r="W547" s="267">
        <f>(W387)*'Data - P&amp;L'!$C$18*'Data - P&amp;L'!$C$54</f>
        <v>0</v>
      </c>
      <c r="X547" s="267">
        <f>(X387)*'Data - P&amp;L'!$C$18*'Data - P&amp;L'!$C$54</f>
        <v>0</v>
      </c>
      <c r="Y547" s="267">
        <f>(Y387)*'Data - P&amp;L'!$C$18*'Data - P&amp;L'!$C$54</f>
        <v>0</v>
      </c>
      <c r="Z547" s="267">
        <f>(Z387)*'Data - P&amp;L'!$C$18*'Data - P&amp;L'!$C$54</f>
        <v>0</v>
      </c>
      <c r="AA547" s="267">
        <f>(AA387)*'Data - P&amp;L'!$C$18*'Data - P&amp;L'!$C$54</f>
        <v>0</v>
      </c>
      <c r="AB547" s="267">
        <f>(AB387)*'Data - P&amp;L'!$C$18*'Data - P&amp;L'!$C$54</f>
        <v>0</v>
      </c>
      <c r="AC547" s="267">
        <f>(AC387)*'Data - P&amp;L'!$C$18*'Data - P&amp;L'!$C$54</f>
        <v>0</v>
      </c>
      <c r="AD547" s="267">
        <f>(AD387)*'Data - P&amp;L'!$C$18*'Data - P&amp;L'!$C$54</f>
        <v>0</v>
      </c>
      <c r="AE547" s="267">
        <f>(AE387)*'Data - P&amp;L'!$C$18*'Data - P&amp;L'!$C$54</f>
        <v>0</v>
      </c>
      <c r="AF547" s="267">
        <f>(AF387)*'Data - P&amp;L'!$C$18*'Data - P&amp;L'!$C$54</f>
        <v>0</v>
      </c>
      <c r="AG547" s="125">
        <f t="shared" si="136"/>
        <v>0</v>
      </c>
    </row>
    <row r="548" outlineLevel="1">
      <c r="A548" s="282" t="s">
        <v>576</v>
      </c>
      <c r="B548" s="267">
        <f>((B359*'Data - P&amp;L'!$C$38)+(B360*'Data - P&amp;L'!$C$39))*'Data - P&amp;L'!$C$54</f>
        <v>0</v>
      </c>
      <c r="C548" s="267">
        <f>((C359*'Data - P&amp;L'!$C$38)+(C360*'Data - P&amp;L'!$C$39))*'Data - P&amp;L'!$C$54</f>
        <v>0</v>
      </c>
      <c r="D548" s="267">
        <f>((D359*'Data - P&amp;L'!$C$38)+(D360*'Data - P&amp;L'!$C$39))*'Data - P&amp;L'!$C$54</f>
        <v>0</v>
      </c>
      <c r="E548" s="267">
        <f>((E359*'Data - P&amp;L'!$C$38)+(E360*'Data - P&amp;L'!$C$39))*'Data - P&amp;L'!$C$54</f>
        <v>17.91</v>
      </c>
      <c r="F548" s="267">
        <f>((F359*'Data - P&amp;L'!$C$38)+(F360*'Data - P&amp;L'!$C$39))*'Data - P&amp;L'!$C$54</f>
        <v>0</v>
      </c>
      <c r="G548" s="267">
        <f>((G359*'Data - P&amp;L'!$C$38)+(G360*'Data - P&amp;L'!$C$39))*'Data - P&amp;L'!$C$54</f>
        <v>0</v>
      </c>
      <c r="H548" s="267">
        <f>((H359*'Data - P&amp;L'!$C$38)+(H360*'Data - P&amp;L'!$C$39))*'Data - P&amp;L'!$C$54</f>
        <v>0</v>
      </c>
      <c r="I548" s="267">
        <f>((I359*'Data - P&amp;L'!$C$38)+(I360*'Data - P&amp;L'!$C$39))*'Data - P&amp;L'!$C$54</f>
        <v>0</v>
      </c>
      <c r="J548" s="267">
        <f>((J359*'Data - P&amp;L'!$C$38)+(J360*'Data - P&amp;L'!$C$39))*'Data - P&amp;L'!$C$54</f>
        <v>0</v>
      </c>
      <c r="K548" s="267">
        <f>((K359*'Data - P&amp;L'!$C$38)+(K360*'Data - P&amp;L'!$C$39))*'Data - P&amp;L'!$C$54</f>
        <v>0</v>
      </c>
      <c r="L548" s="267">
        <f>((L359*'Data - P&amp;L'!$C$38)+(L360*'Data - P&amp;L'!$C$39))*'Data - P&amp;L'!$C$54</f>
        <v>0</v>
      </c>
      <c r="M548" s="267">
        <f>((M359*'Data - P&amp;L'!$C$38)+(M360*'Data - P&amp;L'!$C$39))*'Data - P&amp;L'!$C$54</f>
        <v>0</v>
      </c>
      <c r="N548" s="267">
        <f>((N359*'Data - P&amp;L'!$C$38)+(N360*'Data - P&amp;L'!$C$39))*'Data - P&amp;L'!$C$54</f>
        <v>8.955</v>
      </c>
      <c r="O548" s="267">
        <f>((O359*'Data - P&amp;L'!$C$38)+(O360*'Data - P&amp;L'!$C$39))*'Data - P&amp;L'!$C$54</f>
        <v>0</v>
      </c>
      <c r="P548" s="267">
        <f>((P359*'Data - P&amp;L'!$C$38)+(P360*'Data - P&amp;L'!$C$39))*'Data - P&amp;L'!$C$54</f>
        <v>0</v>
      </c>
      <c r="Q548" s="267">
        <f>((Q359*'Data - P&amp;L'!$C$38)+(Q360*'Data - P&amp;L'!$C$39))*'Data - P&amp;L'!$C$54</f>
        <v>20.895</v>
      </c>
      <c r="R548" s="267">
        <f>((R359*'Data - P&amp;L'!$C$38)+(R360*'Data - P&amp;L'!$C$39))*'Data - P&amp;L'!$C$54</f>
        <v>8.955</v>
      </c>
      <c r="S548" s="267">
        <f>((S359*'Data - P&amp;L'!$C$38)+(S360*'Data - P&amp;L'!$C$39))*'Data - P&amp;L'!$C$54</f>
        <v>0</v>
      </c>
      <c r="T548" s="267">
        <f>((T359*'Data - P&amp;L'!$C$38)+(T360*'Data - P&amp;L'!$C$39))*'Data - P&amp;L'!$C$54</f>
        <v>0</v>
      </c>
      <c r="U548" s="267">
        <f>((U359*'Data - P&amp;L'!$C$38)+(U360*'Data - P&amp;L'!$C$39))*'Data - P&amp;L'!$C$54</f>
        <v>0</v>
      </c>
      <c r="V548" s="267">
        <f>((V359*'Data - P&amp;L'!$C$38)+(V360*'Data - P&amp;L'!$C$39))*'Data - P&amp;L'!$C$54</f>
        <v>0</v>
      </c>
      <c r="W548" s="267">
        <f>((W359*'Data - P&amp;L'!$C$38)+(W360*'Data - P&amp;L'!$C$39))*'Data - P&amp;L'!$C$54</f>
        <v>0</v>
      </c>
      <c r="X548" s="267">
        <f>((X359*'Data - P&amp;L'!$C$38)+(X360*'Data - P&amp;L'!$C$39))*'Data - P&amp;L'!$C$54</f>
        <v>0</v>
      </c>
      <c r="Y548" s="267">
        <f>((Y359*'Data - P&amp;L'!$C$38)+(Y360*'Data - P&amp;L'!$C$39))*'Data - P&amp;L'!$C$54</f>
        <v>2.985</v>
      </c>
      <c r="Z548" s="267">
        <f>((Z359*'Data - P&amp;L'!$C$38)+(Z360*'Data - P&amp;L'!$C$39))*'Data - P&amp;L'!$C$54</f>
        <v>0</v>
      </c>
      <c r="AA548" s="267">
        <f>((AA359*'Data - P&amp;L'!$C$38)+(AA360*'Data - P&amp;L'!$C$39))*'Data - P&amp;L'!$C$54</f>
        <v>0</v>
      </c>
      <c r="AB548" s="267">
        <f>((AB359*'Data - P&amp;L'!$C$38)+(AB360*'Data - P&amp;L'!$C$39))*'Data - P&amp;L'!$C$54</f>
        <v>0</v>
      </c>
      <c r="AC548" s="267">
        <f>((AC359*'Data - P&amp;L'!$C$38)+(AC360*'Data - P&amp;L'!$C$39))*'Data - P&amp;L'!$C$54</f>
        <v>17.91</v>
      </c>
      <c r="AD548" s="267">
        <f>((AD359*'Data - P&amp;L'!$C$38)+(AD360*'Data - P&amp;L'!$C$39))*'Data - P&amp;L'!$C$54</f>
        <v>2.985</v>
      </c>
      <c r="AE548" s="267">
        <f>((AE359*'Data - P&amp;L'!$C$38)+(AE360*'Data - P&amp;L'!$C$39))*'Data - P&amp;L'!$C$54</f>
        <v>0</v>
      </c>
      <c r="AF548" s="267">
        <f>((AF359*'Data - P&amp;L'!$C$38)+(AF360*'Data - P&amp;L'!$C$39))*'Data - P&amp;L'!$C$54</f>
        <v>0</v>
      </c>
      <c r="AG548" s="125">
        <f t="shared" si="136"/>
        <v>80.595</v>
      </c>
    </row>
    <row r="549" outlineLevel="1">
      <c r="A549" s="282" t="s">
        <v>578</v>
      </c>
      <c r="B549" s="267">
        <f>(B390*'Data - P&amp;L'!$D$39)*'Data - P&amp;L'!$C$54</f>
        <v>0</v>
      </c>
      <c r="C549" s="267">
        <f>(C390*'Data - P&amp;L'!$D$39)*'Data - P&amp;L'!$C$54</f>
        <v>0</v>
      </c>
      <c r="D549" s="267">
        <f>(D390*'Data - P&amp;L'!$D$39)*'Data - P&amp;L'!$C$54</f>
        <v>0</v>
      </c>
      <c r="E549" s="267">
        <f>(E390*'Data - P&amp;L'!$D$39)*'Data - P&amp;L'!$C$54</f>
        <v>3.96</v>
      </c>
      <c r="F549" s="267">
        <f>(F390*'Data - P&amp;L'!$D$39)*'Data - P&amp;L'!$C$54</f>
        <v>0</v>
      </c>
      <c r="G549" s="267">
        <f>(G390*'Data - P&amp;L'!$D$39)*'Data - P&amp;L'!$C$54</f>
        <v>0</v>
      </c>
      <c r="H549" s="267">
        <f>(H390*'Data - P&amp;L'!$D$39)*'Data - P&amp;L'!$C$54</f>
        <v>0</v>
      </c>
      <c r="I549" s="267">
        <f>(I390*'Data - P&amp;L'!$D$39)*'Data - P&amp;L'!$C$54</f>
        <v>0</v>
      </c>
      <c r="J549" s="267">
        <f>(J390*'Data - P&amp;L'!$D$39)*'Data - P&amp;L'!$C$54</f>
        <v>0</v>
      </c>
      <c r="K549" s="267">
        <f>(K390*'Data - P&amp;L'!$D$39)*'Data - P&amp;L'!$C$54</f>
        <v>0</v>
      </c>
      <c r="L549" s="267">
        <f>(L390*'Data - P&amp;L'!$D$39)*'Data - P&amp;L'!$C$54</f>
        <v>0.36</v>
      </c>
      <c r="M549" s="267">
        <f>(M390*'Data - P&amp;L'!$D$39)*'Data - P&amp;L'!$C$54</f>
        <v>0</v>
      </c>
      <c r="N549" s="267">
        <f>(N390*'Data - P&amp;L'!$D$39)*'Data - P&amp;L'!$C$54</f>
        <v>0.72</v>
      </c>
      <c r="O549" s="267">
        <f>(O390*'Data - P&amp;L'!$D$39)*'Data - P&amp;L'!$C$54</f>
        <v>0</v>
      </c>
      <c r="P549" s="267">
        <f>(P390*'Data - P&amp;L'!$D$39)*'Data - P&amp;L'!$C$54</f>
        <v>0</v>
      </c>
      <c r="Q549" s="267">
        <f>(Q390*'Data - P&amp;L'!$D$39)*'Data - P&amp;L'!$C$54</f>
        <v>2.88</v>
      </c>
      <c r="R549" s="267">
        <f>(R390*'Data - P&amp;L'!$D$39)*'Data - P&amp;L'!$C$54</f>
        <v>1.44</v>
      </c>
      <c r="S549" s="267">
        <f>(S390*'Data - P&amp;L'!$D$39)*'Data - P&amp;L'!$C$54</f>
        <v>0</v>
      </c>
      <c r="T549" s="267">
        <f>(T390*'Data - P&amp;L'!$D$39)*'Data - P&amp;L'!$C$54</f>
        <v>0</v>
      </c>
      <c r="U549" s="267">
        <f>(U390*'Data - P&amp;L'!$D$39)*'Data - P&amp;L'!$C$54</f>
        <v>0</v>
      </c>
      <c r="V549" s="267">
        <f>(V390*'Data - P&amp;L'!$D$39)*'Data - P&amp;L'!$C$54</f>
        <v>0</v>
      </c>
      <c r="W549" s="267">
        <f>(W390*'Data - P&amp;L'!$D$39)*'Data - P&amp;L'!$C$54</f>
        <v>0</v>
      </c>
      <c r="X549" s="267">
        <f>(X390*'Data - P&amp;L'!$D$39)*'Data - P&amp;L'!$C$54</f>
        <v>0</v>
      </c>
      <c r="Y549" s="267">
        <f>(Y390*'Data - P&amp;L'!$D$39)*'Data - P&amp;L'!$C$54</f>
        <v>0.72</v>
      </c>
      <c r="Z549" s="267">
        <f>(Z390*'Data - P&amp;L'!$D$39)*'Data - P&amp;L'!$C$54</f>
        <v>0</v>
      </c>
      <c r="AA549" s="267">
        <f>(AA390*'Data - P&amp;L'!$D$39)*'Data - P&amp;L'!$C$54</f>
        <v>0</v>
      </c>
      <c r="AB549" s="267">
        <f>(AB390*'Data - P&amp;L'!$D$39)*'Data - P&amp;L'!$C$54</f>
        <v>0</v>
      </c>
      <c r="AC549" s="267">
        <f>(AC390*'Data - P&amp;L'!$D$39)*'Data - P&amp;L'!$C$54</f>
        <v>1.08</v>
      </c>
      <c r="AD549" s="267">
        <f>(AD390*'Data - P&amp;L'!$D$39)*'Data - P&amp;L'!$C$54</f>
        <v>0.72</v>
      </c>
      <c r="AE549" s="267">
        <f>(AE390*'Data - P&amp;L'!$D$39)*'Data - P&amp;L'!$C$54</f>
        <v>0</v>
      </c>
      <c r="AF549" s="267">
        <f>(AF390*'Data - P&amp;L'!$D$39)*'Data - P&amp;L'!$C$54</f>
        <v>0</v>
      </c>
      <c r="AG549" s="125">
        <f t="shared" si="136"/>
        <v>11.88</v>
      </c>
    </row>
    <row r="550" outlineLevel="1">
      <c r="A550" s="283" t="s">
        <v>586</v>
      </c>
      <c r="B550" s="267">
        <f>(B393*'Data - P&amp;L'!$R$4)</f>
        <v>0</v>
      </c>
      <c r="C550" s="267">
        <f>(C393*'Data - P&amp;L'!$R$4)</f>
        <v>0</v>
      </c>
      <c r="D550" s="267">
        <f>(D393*'Data - P&amp;L'!$R$4)</f>
        <v>0</v>
      </c>
      <c r="E550" s="267">
        <f>(E393*'Data - P&amp;L'!$R$4)</f>
        <v>240</v>
      </c>
      <c r="F550" s="267">
        <f>(F393*'Data - P&amp;L'!$R$4)</f>
        <v>0</v>
      </c>
      <c r="G550" s="267">
        <f>(G393*'Data - P&amp;L'!$R$4)</f>
        <v>0</v>
      </c>
      <c r="H550" s="267">
        <f>(H393*'Data - P&amp;L'!$R$4)</f>
        <v>0</v>
      </c>
      <c r="I550" s="267">
        <f>(I393*'Data - P&amp;L'!$R$4)</f>
        <v>0</v>
      </c>
      <c r="J550" s="267">
        <f>(J393*'Data - P&amp;L'!$R$4)</f>
        <v>0</v>
      </c>
      <c r="K550" s="267">
        <f>(K393*'Data - P&amp;L'!$R$4)</f>
        <v>0</v>
      </c>
      <c r="L550" s="267">
        <f>(L393*'Data - P&amp;L'!$R$4)</f>
        <v>40</v>
      </c>
      <c r="M550" s="267">
        <f>(M393*'Data - P&amp;L'!$R$4)</f>
        <v>0</v>
      </c>
      <c r="N550" s="267">
        <f>(N393*'Data - P&amp;L'!$R$4)</f>
        <v>120</v>
      </c>
      <c r="O550" s="267">
        <f>(O393*'Data - P&amp;L'!$R$4)</f>
        <v>0</v>
      </c>
      <c r="P550" s="267">
        <f>(P393*'Data - P&amp;L'!$R$4)</f>
        <v>0</v>
      </c>
      <c r="Q550" s="267">
        <f>(Q393*'Data - P&amp;L'!$R$4)</f>
        <v>280</v>
      </c>
      <c r="R550" s="267">
        <f>(R393*'Data - P&amp;L'!$R$4)</f>
        <v>120</v>
      </c>
      <c r="S550" s="267">
        <f>(S393*'Data - P&amp;L'!$R$4)</f>
        <v>0</v>
      </c>
      <c r="T550" s="267">
        <f>(T393*'Data - P&amp;L'!$R$4)</f>
        <v>0</v>
      </c>
      <c r="U550" s="267">
        <f>(U393*'Data - P&amp;L'!$R$4)</f>
        <v>0</v>
      </c>
      <c r="V550" s="267">
        <f>(V393*'Data - P&amp;L'!$R$4)</f>
        <v>0</v>
      </c>
      <c r="W550" s="267">
        <f>(W393*'Data - P&amp;L'!$R$4)</f>
        <v>0</v>
      </c>
      <c r="X550" s="267">
        <f>(X393*'Data - P&amp;L'!$R$4)</f>
        <v>0</v>
      </c>
      <c r="Y550" s="267">
        <f>(Y393*'Data - P&amp;L'!$R$4)</f>
        <v>40</v>
      </c>
      <c r="Z550" s="267">
        <f>(Z393*'Data - P&amp;L'!$R$4)</f>
        <v>0</v>
      </c>
      <c r="AA550" s="267">
        <f>(AA393*'Data - P&amp;L'!$R$4)</f>
        <v>0</v>
      </c>
      <c r="AB550" s="267">
        <f>(AB393*'Data - P&amp;L'!$R$4)</f>
        <v>0</v>
      </c>
      <c r="AC550" s="267">
        <f>(AC393*'Data - P&amp;L'!$R$4)</f>
        <v>240</v>
      </c>
      <c r="AD550" s="267">
        <f>(AD393*'Data - P&amp;L'!$R$4)</f>
        <v>40</v>
      </c>
      <c r="AE550" s="267">
        <f>(AE393*'Data - P&amp;L'!$R$4)</f>
        <v>0</v>
      </c>
      <c r="AF550" s="267">
        <f>(AF393*'Data - P&amp;L'!$R$4)</f>
        <v>0</v>
      </c>
      <c r="AG550" s="125">
        <f t="shared" si="136"/>
        <v>1120</v>
      </c>
    </row>
    <row r="551" outlineLevel="1">
      <c r="A551" s="283" t="s">
        <v>587</v>
      </c>
      <c r="B551" s="267">
        <f t="shared" ref="B551:AF551" si="139">B403</f>
        <v>0</v>
      </c>
      <c r="C551" s="267">
        <f t="shared" si="139"/>
        <v>0</v>
      </c>
      <c r="D551" s="267">
        <f t="shared" si="139"/>
        <v>0</v>
      </c>
      <c r="E551" s="267">
        <f t="shared" si="139"/>
        <v>1410.54</v>
      </c>
      <c r="F551" s="267">
        <f t="shared" si="139"/>
        <v>0</v>
      </c>
      <c r="G551" s="267">
        <f t="shared" si="139"/>
        <v>0</v>
      </c>
      <c r="H551" s="267">
        <f t="shared" si="139"/>
        <v>0</v>
      </c>
      <c r="I551" s="267">
        <f t="shared" si="139"/>
        <v>0</v>
      </c>
      <c r="J551" s="267">
        <f t="shared" si="139"/>
        <v>0</v>
      </c>
      <c r="K551" s="267">
        <f t="shared" si="139"/>
        <v>0</v>
      </c>
      <c r="L551" s="267">
        <f t="shared" si="139"/>
        <v>52.31</v>
      </c>
      <c r="M551" s="267">
        <f t="shared" si="139"/>
        <v>0</v>
      </c>
      <c r="N551" s="267">
        <f t="shared" si="139"/>
        <v>685.01</v>
      </c>
      <c r="O551" s="267">
        <f t="shared" si="139"/>
        <v>0</v>
      </c>
      <c r="P551" s="267">
        <f t="shared" si="139"/>
        <v>0</v>
      </c>
      <c r="Q551" s="267">
        <f t="shared" si="139"/>
        <v>1742.93</v>
      </c>
      <c r="R551" s="267">
        <f t="shared" si="139"/>
        <v>734.55</v>
      </c>
      <c r="S551" s="267">
        <f t="shared" si="139"/>
        <v>0</v>
      </c>
      <c r="T551" s="267">
        <f t="shared" si="139"/>
        <v>0</v>
      </c>
      <c r="U551" s="267">
        <f t="shared" si="139"/>
        <v>0</v>
      </c>
      <c r="V551" s="267">
        <f t="shared" si="139"/>
        <v>0</v>
      </c>
      <c r="W551" s="267">
        <f t="shared" si="139"/>
        <v>0</v>
      </c>
      <c r="X551" s="267">
        <f t="shared" si="139"/>
        <v>0</v>
      </c>
      <c r="Y551" s="267">
        <f t="shared" si="139"/>
        <v>349.75</v>
      </c>
      <c r="Z551" s="267">
        <f t="shared" si="139"/>
        <v>0</v>
      </c>
      <c r="AA551" s="267">
        <f t="shared" si="139"/>
        <v>0</v>
      </c>
      <c r="AB551" s="267">
        <f t="shared" si="139"/>
        <v>0</v>
      </c>
      <c r="AC551" s="267">
        <f t="shared" si="139"/>
        <v>1447.55</v>
      </c>
      <c r="AD551" s="267">
        <f t="shared" si="139"/>
        <v>0</v>
      </c>
      <c r="AE551" s="267">
        <f t="shared" si="139"/>
        <v>0</v>
      </c>
      <c r="AF551" s="267">
        <f t="shared" si="139"/>
        <v>0</v>
      </c>
      <c r="AG551" s="125">
        <f t="shared" si="136"/>
        <v>6422.64</v>
      </c>
    </row>
    <row r="552">
      <c r="A552" s="254" t="s">
        <v>1185</v>
      </c>
      <c r="B552" s="281">
        <f t="shared" ref="B552:AF552" si="140">sum(B553:B567)-B570</f>
        <v>0</v>
      </c>
      <c r="C552" s="281">
        <f t="shared" si="140"/>
        <v>0</v>
      </c>
      <c r="D552" s="281">
        <f t="shared" si="140"/>
        <v>0</v>
      </c>
      <c r="E552" s="281">
        <f t="shared" si="140"/>
        <v>0</v>
      </c>
      <c r="F552" s="281">
        <f t="shared" si="140"/>
        <v>0</v>
      </c>
      <c r="G552" s="281">
        <f t="shared" si="140"/>
        <v>0</v>
      </c>
      <c r="H552" s="281">
        <f t="shared" si="140"/>
        <v>0</v>
      </c>
      <c r="I552" s="281">
        <f t="shared" si="140"/>
        <v>0</v>
      </c>
      <c r="J552" s="281">
        <f t="shared" si="140"/>
        <v>0</v>
      </c>
      <c r="K552" s="281">
        <f t="shared" si="140"/>
        <v>0</v>
      </c>
      <c r="L552" s="281">
        <f t="shared" si="140"/>
        <v>0</v>
      </c>
      <c r="M552" s="281">
        <f t="shared" si="140"/>
        <v>0</v>
      </c>
      <c r="N552" s="281">
        <f t="shared" si="140"/>
        <v>0</v>
      </c>
      <c r="O552" s="281">
        <f t="shared" si="140"/>
        <v>0</v>
      </c>
      <c r="P552" s="281">
        <f t="shared" si="140"/>
        <v>0</v>
      </c>
      <c r="Q552" s="281">
        <f t="shared" si="140"/>
        <v>0</v>
      </c>
      <c r="R552" s="281">
        <f t="shared" si="140"/>
        <v>0</v>
      </c>
      <c r="S552" s="281">
        <f t="shared" si="140"/>
        <v>0</v>
      </c>
      <c r="T552" s="281">
        <f t="shared" si="140"/>
        <v>0</v>
      </c>
      <c r="U552" s="281">
        <f t="shared" si="140"/>
        <v>0</v>
      </c>
      <c r="V552" s="281">
        <f t="shared" si="140"/>
        <v>0</v>
      </c>
      <c r="W552" s="281">
        <f t="shared" si="140"/>
        <v>0</v>
      </c>
      <c r="X552" s="281">
        <f t="shared" si="140"/>
        <v>0</v>
      </c>
      <c r="Y552" s="281">
        <f t="shared" si="140"/>
        <v>0</v>
      </c>
      <c r="Z552" s="281">
        <f t="shared" si="140"/>
        <v>0</v>
      </c>
      <c r="AA552" s="281">
        <f t="shared" si="140"/>
        <v>0</v>
      </c>
      <c r="AB552" s="281">
        <f t="shared" si="140"/>
        <v>0</v>
      </c>
      <c r="AC552" s="281">
        <f t="shared" si="140"/>
        <v>0</v>
      </c>
      <c r="AD552" s="281">
        <f t="shared" si="140"/>
        <v>0</v>
      </c>
      <c r="AE552" s="281">
        <f t="shared" si="140"/>
        <v>0</v>
      </c>
      <c r="AF552" s="281">
        <f t="shared" si="140"/>
        <v>0</v>
      </c>
      <c r="AG552" s="125">
        <f t="shared" si="136"/>
        <v>0</v>
      </c>
    </row>
    <row r="553" outlineLevel="1">
      <c r="A553" s="173" t="s">
        <v>569</v>
      </c>
      <c r="B553" s="267">
        <f>B437*'Data - P&amp;L'!$C$3*'Data - P&amp;L'!$C$55</f>
        <v>0</v>
      </c>
      <c r="C553" s="267">
        <f>C437*'Data - P&amp;L'!$C$3*'Data - P&amp;L'!$C$55</f>
        <v>0</v>
      </c>
      <c r="D553" s="267">
        <f>D437*'Data - P&amp;L'!$C$3*'Data - P&amp;L'!$C$55</f>
        <v>0</v>
      </c>
      <c r="E553" s="267">
        <f>E437*'Data - P&amp;L'!$C$3*'Data - P&amp;L'!$C$55</f>
        <v>0</v>
      </c>
      <c r="F553" s="267">
        <f>F437*'Data - P&amp;L'!$C$3*'Data - P&amp;L'!$C$55</f>
        <v>0</v>
      </c>
      <c r="G553" s="267">
        <f>G437*'Data - P&amp;L'!$C$3*'Data - P&amp;L'!$C$55</f>
        <v>0</v>
      </c>
      <c r="H553" s="267">
        <f>H437*'Data - P&amp;L'!$C$3*'Data - P&amp;L'!$C$55</f>
        <v>0</v>
      </c>
      <c r="I553" s="267">
        <f>I437*'Data - P&amp;L'!$C$3*'Data - P&amp;L'!$C$55</f>
        <v>0</v>
      </c>
      <c r="J553" s="267">
        <f>J437*'Data - P&amp;L'!$C$3*'Data - P&amp;L'!$C$55</f>
        <v>0</v>
      </c>
      <c r="K553" s="267">
        <f>K437*'Data - P&amp;L'!$C$3*'Data - P&amp;L'!$C$55</f>
        <v>0</v>
      </c>
      <c r="L553" s="267">
        <f>L437*'Data - P&amp;L'!$C$3*'Data - P&amp;L'!$C$55</f>
        <v>0</v>
      </c>
      <c r="M553" s="267">
        <f>M437*'Data - P&amp;L'!$C$3*'Data - P&amp;L'!$C$55</f>
        <v>0</v>
      </c>
      <c r="N553" s="267">
        <f>N437*'Data - P&amp;L'!$C$3*'Data - P&amp;L'!$C$55</f>
        <v>0</v>
      </c>
      <c r="O553" s="267">
        <f>O437*'Data - P&amp;L'!$C$3*'Data - P&amp;L'!$C$55</f>
        <v>0</v>
      </c>
      <c r="P553" s="267">
        <f>P437*'Data - P&amp;L'!$C$3*'Data - P&amp;L'!$C$55</f>
        <v>0</v>
      </c>
      <c r="Q553" s="267">
        <f>Q437*'Data - P&amp;L'!$C$3*'Data - P&amp;L'!$C$55</f>
        <v>0</v>
      </c>
      <c r="R553" s="267">
        <f>R437*'Data - P&amp;L'!$C$3*'Data - P&amp;L'!$C$55</f>
        <v>0</v>
      </c>
      <c r="S553" s="267">
        <f>S437*'Data - P&amp;L'!$C$3*'Data - P&amp;L'!$C$55</f>
        <v>0</v>
      </c>
      <c r="T553" s="267">
        <f>T437*'Data - P&amp;L'!$C$3*'Data - P&amp;L'!$C$55</f>
        <v>0</v>
      </c>
      <c r="U553" s="267">
        <f>U437*'Data - P&amp;L'!$C$3*'Data - P&amp;L'!$C$55</f>
        <v>0</v>
      </c>
      <c r="V553" s="267">
        <f>V437*'Data - P&amp;L'!$C$3*'Data - P&amp;L'!$C$55</f>
        <v>0</v>
      </c>
      <c r="W553" s="267">
        <f>W437*'Data - P&amp;L'!$C$3*'Data - P&amp;L'!$C$55</f>
        <v>0</v>
      </c>
      <c r="X553" s="267">
        <f>X437*'Data - P&amp;L'!$C$3*'Data - P&amp;L'!$C$55</f>
        <v>0</v>
      </c>
      <c r="Y553" s="267">
        <f>Y437*'Data - P&amp;L'!$C$3*'Data - P&amp;L'!$C$55</f>
        <v>0</v>
      </c>
      <c r="Z553" s="267">
        <f>Z437*'Data - P&amp;L'!$C$3*'Data - P&amp;L'!$C$55</f>
        <v>0</v>
      </c>
      <c r="AA553" s="267">
        <f>AA437*'Data - P&amp;L'!$C$3*'Data - P&amp;L'!$C$55</f>
        <v>0</v>
      </c>
      <c r="AB553" s="267">
        <f>AB437*'Data - P&amp;L'!$C$3*'Data - P&amp;L'!$C$55</f>
        <v>0</v>
      </c>
      <c r="AC553" s="267">
        <f>AC437*'Data - P&amp;L'!$C$3*'Data - P&amp;L'!$C$55</f>
        <v>0</v>
      </c>
      <c r="AD553" s="267">
        <f>AD437*'Data - P&amp;L'!$C$3*'Data - P&amp;L'!$C$55</f>
        <v>0</v>
      </c>
      <c r="AE553" s="267">
        <f>AE437*'Data - P&amp;L'!$C$3*'Data - P&amp;L'!$C$55</f>
        <v>0</v>
      </c>
      <c r="AF553" s="267">
        <f>AF437*'Data - P&amp;L'!$C$3*'Data - P&amp;L'!$C$55</f>
        <v>0</v>
      </c>
      <c r="AG553" s="125">
        <f t="shared" si="136"/>
        <v>0</v>
      </c>
    </row>
    <row r="554" outlineLevel="1">
      <c r="A554" s="173" t="s">
        <v>570</v>
      </c>
      <c r="B554" s="267">
        <f>B438*'Data - P&amp;L'!$C$4*'Data - P&amp;L'!$C$55</f>
        <v>0</v>
      </c>
      <c r="C554" s="267">
        <f>C438*'Data - P&amp;L'!$C$4*'Data - P&amp;L'!$C$55</f>
        <v>0</v>
      </c>
      <c r="D554" s="267">
        <f>D438*'Data - P&amp;L'!$C$4*'Data - P&amp;L'!$C$55</f>
        <v>0</v>
      </c>
      <c r="E554" s="267">
        <f>E438*'Data - P&amp;L'!$C$4*'Data - P&amp;L'!$C$55</f>
        <v>0</v>
      </c>
      <c r="F554" s="267">
        <f>F438*'Data - P&amp;L'!$C$4*'Data - P&amp;L'!$C$55</f>
        <v>0</v>
      </c>
      <c r="G554" s="267">
        <f>G438*'Data - P&amp;L'!$C$4*'Data - P&amp;L'!$C$55</f>
        <v>0</v>
      </c>
      <c r="H554" s="267">
        <f>H438*'Data - P&amp;L'!$C$4*'Data - P&amp;L'!$C$55</f>
        <v>0</v>
      </c>
      <c r="I554" s="267">
        <f>I438*'Data - P&amp;L'!$C$4*'Data - P&amp;L'!$C$55</f>
        <v>0</v>
      </c>
      <c r="J554" s="267">
        <f>J438*'Data - P&amp;L'!$C$4*'Data - P&amp;L'!$C$55</f>
        <v>0</v>
      </c>
      <c r="K554" s="267">
        <f>K438*'Data - P&amp;L'!$C$4*'Data - P&amp;L'!$C$55</f>
        <v>0</v>
      </c>
      <c r="L554" s="267">
        <f>L438*'Data - P&amp;L'!$C$4*'Data - P&amp;L'!$C$55</f>
        <v>0</v>
      </c>
      <c r="M554" s="267">
        <f>M438*'Data - P&amp;L'!$C$4*'Data - P&amp;L'!$C$55</f>
        <v>0</v>
      </c>
      <c r="N554" s="267">
        <f>N438*'Data - P&amp;L'!$C$4*'Data - P&amp;L'!$C$55</f>
        <v>0</v>
      </c>
      <c r="O554" s="267">
        <f>O438*'Data - P&amp;L'!$C$4*'Data - P&amp;L'!$C$55</f>
        <v>0</v>
      </c>
      <c r="P554" s="267">
        <f>P438*'Data - P&amp;L'!$C$4*'Data - P&amp;L'!$C$55</f>
        <v>0</v>
      </c>
      <c r="Q554" s="267">
        <f>Q438*'Data - P&amp;L'!$C$4*'Data - P&amp;L'!$C$55</f>
        <v>0</v>
      </c>
      <c r="R554" s="267">
        <f>R438*'Data - P&amp;L'!$C$4*'Data - P&amp;L'!$C$55</f>
        <v>0</v>
      </c>
      <c r="S554" s="267">
        <f>S438*'Data - P&amp;L'!$C$4*'Data - P&amp;L'!$C$55</f>
        <v>0</v>
      </c>
      <c r="T554" s="267">
        <f>T438*'Data - P&amp;L'!$C$4*'Data - P&amp;L'!$C$55</f>
        <v>0</v>
      </c>
      <c r="U554" s="267">
        <f>U438*'Data - P&amp;L'!$C$4*'Data - P&amp;L'!$C$55</f>
        <v>0</v>
      </c>
      <c r="V554" s="267">
        <f>V438*'Data - P&amp;L'!$C$4*'Data - P&amp;L'!$C$55</f>
        <v>0</v>
      </c>
      <c r="W554" s="267">
        <f>W438*'Data - P&amp;L'!$C$4*'Data - P&amp;L'!$C$55</f>
        <v>0</v>
      </c>
      <c r="X554" s="267">
        <f>X438*'Data - P&amp;L'!$C$4*'Data - P&amp;L'!$C$55</f>
        <v>0</v>
      </c>
      <c r="Y554" s="267">
        <f>Y438*'Data - P&amp;L'!$C$4*'Data - P&amp;L'!$C$55</f>
        <v>0</v>
      </c>
      <c r="Z554" s="267">
        <f>Z438*'Data - P&amp;L'!$C$4*'Data - P&amp;L'!$C$55</f>
        <v>0</v>
      </c>
      <c r="AA554" s="267">
        <f>AA438*'Data - P&amp;L'!$C$4*'Data - P&amp;L'!$C$55</f>
        <v>0</v>
      </c>
      <c r="AB554" s="267">
        <f>AB438*'Data - P&amp;L'!$C$4*'Data - P&amp;L'!$C$55</f>
        <v>0</v>
      </c>
      <c r="AC554" s="267">
        <f>AC438*'Data - P&amp;L'!$C$4*'Data - P&amp;L'!$C$55</f>
        <v>0</v>
      </c>
      <c r="AD554" s="267">
        <f>AD438*'Data - P&amp;L'!$C$4*'Data - P&amp;L'!$C$55</f>
        <v>0</v>
      </c>
      <c r="AE554" s="267">
        <f>AE438*'Data - P&amp;L'!$C$4*'Data - P&amp;L'!$C$55</f>
        <v>0</v>
      </c>
      <c r="AF554" s="267">
        <f>AF438*'Data - P&amp;L'!$C$4*'Data - P&amp;L'!$C$55</f>
        <v>0</v>
      </c>
      <c r="AG554" s="125">
        <f t="shared" si="136"/>
        <v>0</v>
      </c>
    </row>
    <row r="555" outlineLevel="1">
      <c r="A555" s="173" t="s">
        <v>541</v>
      </c>
      <c r="B555" s="267">
        <f>(B427)*'Data - P&amp;L'!$C$15*'Data - P&amp;L'!$C$55</f>
        <v>0</v>
      </c>
      <c r="C555" s="267">
        <f>(C427)*'Data - P&amp;L'!$C$15*'Data - P&amp;L'!$C$55</f>
        <v>0</v>
      </c>
      <c r="D555" s="267">
        <f>(D427)*'Data - P&amp;L'!$C$15*'Data - P&amp;L'!$C$55</f>
        <v>0</v>
      </c>
      <c r="E555" s="267">
        <f>(E427)*'Data - P&amp;L'!$C$15*'Data - P&amp;L'!$C$55</f>
        <v>0</v>
      </c>
      <c r="F555" s="267">
        <f>(F427)*'Data - P&amp;L'!$C$15*'Data - P&amp;L'!$C$55</f>
        <v>0</v>
      </c>
      <c r="G555" s="267">
        <f>(G427)*'Data - P&amp;L'!$C$15*'Data - P&amp;L'!$C$55</f>
        <v>0</v>
      </c>
      <c r="H555" s="267">
        <f>(H427)*'Data - P&amp;L'!$C$15*'Data - P&amp;L'!$C$55</f>
        <v>0</v>
      </c>
      <c r="I555" s="267">
        <f>(I427)*'Data - P&amp;L'!$C$15*'Data - P&amp;L'!$C$55</f>
        <v>0</v>
      </c>
      <c r="J555" s="267">
        <f>(J427)*'Data - P&amp;L'!$C$15*'Data - P&amp;L'!$C$55</f>
        <v>0</v>
      </c>
      <c r="K555" s="267">
        <f>(K427)*'Data - P&amp;L'!$C$15*'Data - P&amp;L'!$C$55</f>
        <v>0</v>
      </c>
      <c r="L555" s="267">
        <f>(L427)*'Data - P&amp;L'!$C$15*'Data - P&amp;L'!$C$55</f>
        <v>0</v>
      </c>
      <c r="M555" s="267">
        <f>(M427)*'Data - P&amp;L'!$C$15*'Data - P&amp;L'!$C$55</f>
        <v>0</v>
      </c>
      <c r="N555" s="267">
        <f>(N427)*'Data - P&amp;L'!$C$15*'Data - P&amp;L'!$C$55</f>
        <v>0</v>
      </c>
      <c r="O555" s="267">
        <f>(O427)*'Data - P&amp;L'!$C$15*'Data - P&amp;L'!$C$55</f>
        <v>0</v>
      </c>
      <c r="P555" s="267">
        <f>(P427)*'Data - P&amp;L'!$C$15*'Data - P&amp;L'!$C$55</f>
        <v>0</v>
      </c>
      <c r="Q555" s="267">
        <f>(Q427)*'Data - P&amp;L'!$C$15*'Data - P&amp;L'!$C$55</f>
        <v>0</v>
      </c>
      <c r="R555" s="267">
        <f>(R427)*'Data - P&amp;L'!$C$15*'Data - P&amp;L'!$C$55</f>
        <v>0</v>
      </c>
      <c r="S555" s="267">
        <f>(S427)*'Data - P&amp;L'!$C$15*'Data - P&amp;L'!$C$55</f>
        <v>0</v>
      </c>
      <c r="T555" s="267">
        <f>(T427)*'Data - P&amp;L'!$C$15*'Data - P&amp;L'!$C$55</f>
        <v>0</v>
      </c>
      <c r="U555" s="267">
        <f>(U427)*'Data - P&amp;L'!$C$15*'Data - P&amp;L'!$C$55</f>
        <v>0</v>
      </c>
      <c r="V555" s="267">
        <f>(V427)*'Data - P&amp;L'!$C$15*'Data - P&amp;L'!$C$55</f>
        <v>0</v>
      </c>
      <c r="W555" s="267">
        <f>(W427)*'Data - P&amp;L'!$C$15*'Data - P&amp;L'!$C$55</f>
        <v>0</v>
      </c>
      <c r="X555" s="267">
        <f>(X427)*'Data - P&amp;L'!$C$15*'Data - P&amp;L'!$C$55</f>
        <v>0</v>
      </c>
      <c r="Y555" s="267">
        <f>(Y427)*'Data - P&amp;L'!$C$15*'Data - P&amp;L'!$C$55</f>
        <v>0</v>
      </c>
      <c r="Z555" s="267">
        <f>(Z427)*'Data - P&amp;L'!$C$15*'Data - P&amp;L'!$C$55</f>
        <v>0</v>
      </c>
      <c r="AA555" s="267">
        <f>(AA427)*'Data - P&amp;L'!$C$15*'Data - P&amp;L'!$C$55</f>
        <v>0</v>
      </c>
      <c r="AB555" s="267">
        <f>(AB427)*'Data - P&amp;L'!$C$15*'Data - P&amp;L'!$C$55</f>
        <v>0</v>
      </c>
      <c r="AC555" s="267">
        <f>(AC427)*'Data - P&amp;L'!$C$15*'Data - P&amp;L'!$C$55</f>
        <v>0</v>
      </c>
      <c r="AD555" s="267">
        <f>(AD427)*'Data - P&amp;L'!$C$15*'Data - P&amp;L'!$C$55</f>
        <v>0</v>
      </c>
      <c r="AE555" s="267">
        <f>(AE427)*'Data - P&amp;L'!$C$15*'Data - P&amp;L'!$C$55</f>
        <v>0</v>
      </c>
      <c r="AF555" s="267">
        <f>(AF427)*'Data - P&amp;L'!$C$15*'Data - P&amp;L'!$C$55</f>
        <v>0</v>
      </c>
      <c r="AG555" s="125">
        <f t="shared" si="136"/>
        <v>0</v>
      </c>
    </row>
    <row r="556" outlineLevel="1">
      <c r="A556" s="173" t="s">
        <v>542</v>
      </c>
      <c r="B556" s="267">
        <f>(B428)*'Data - P&amp;L'!$C$16*'Data - P&amp;L'!$C$55</f>
        <v>0</v>
      </c>
      <c r="C556" s="267">
        <f>(C428)*'Data - P&amp;L'!$C$16*'Data - P&amp;L'!$C$55</f>
        <v>0</v>
      </c>
      <c r="D556" s="267">
        <f>(D428)*'Data - P&amp;L'!$C$16*'Data - P&amp;L'!$C$55</f>
        <v>0</v>
      </c>
      <c r="E556" s="267">
        <f>(E428)*'Data - P&amp;L'!$C$16*'Data - P&amp;L'!$C$55</f>
        <v>0</v>
      </c>
      <c r="F556" s="267">
        <f>(F428)*'Data - P&amp;L'!$C$16*'Data - P&amp;L'!$C$55</f>
        <v>0</v>
      </c>
      <c r="G556" s="267">
        <f>(G428)*'Data - P&amp;L'!$C$16*'Data - P&amp;L'!$C$55</f>
        <v>0</v>
      </c>
      <c r="H556" s="267">
        <f>(H428)*'Data - P&amp;L'!$C$16*'Data - P&amp;L'!$C$55</f>
        <v>0</v>
      </c>
      <c r="I556" s="267">
        <f>(I428)*'Data - P&amp;L'!$C$16*'Data - P&amp;L'!$C$55</f>
        <v>0</v>
      </c>
      <c r="J556" s="267">
        <f>(J428)*'Data - P&amp;L'!$C$16*'Data - P&amp;L'!$C$55</f>
        <v>0</v>
      </c>
      <c r="K556" s="267">
        <f>(K428)*'Data - P&amp;L'!$C$16*'Data - P&amp;L'!$C$55</f>
        <v>0</v>
      </c>
      <c r="L556" s="267">
        <f>(L428)*'Data - P&amp;L'!$C$16*'Data - P&amp;L'!$C$55</f>
        <v>0</v>
      </c>
      <c r="M556" s="267">
        <f>(M428)*'Data - P&amp;L'!$C$16*'Data - P&amp;L'!$C$55</f>
        <v>0</v>
      </c>
      <c r="N556" s="267">
        <f>(N428)*'Data - P&amp;L'!$C$16*'Data - P&amp;L'!$C$55</f>
        <v>0</v>
      </c>
      <c r="O556" s="267">
        <f>(O428)*'Data - P&amp;L'!$C$16*'Data - P&amp;L'!$C$55</f>
        <v>0</v>
      </c>
      <c r="P556" s="267">
        <f>(P428)*'Data - P&amp;L'!$C$16*'Data - P&amp;L'!$C$55</f>
        <v>0</v>
      </c>
      <c r="Q556" s="267">
        <f>(Q428)*'Data - P&amp;L'!$C$16*'Data - P&amp;L'!$C$55</f>
        <v>0</v>
      </c>
      <c r="R556" s="267">
        <f>(R428)*'Data - P&amp;L'!$C$16*'Data - P&amp;L'!$C$55</f>
        <v>0</v>
      </c>
      <c r="S556" s="267">
        <f>(S428)*'Data - P&amp;L'!$C$16*'Data - P&amp;L'!$C$55</f>
        <v>0</v>
      </c>
      <c r="T556" s="267">
        <f>(T428)*'Data - P&amp;L'!$C$16*'Data - P&amp;L'!$C$55</f>
        <v>0</v>
      </c>
      <c r="U556" s="267">
        <f>(U428)*'Data - P&amp;L'!$C$16*'Data - P&amp;L'!$C$55</f>
        <v>0</v>
      </c>
      <c r="V556" s="267">
        <f>(V428)*'Data - P&amp;L'!$C$16*'Data - P&amp;L'!$C$55</f>
        <v>0</v>
      </c>
      <c r="W556" s="267">
        <f>(W428)*'Data - P&amp;L'!$C$16*'Data - P&amp;L'!$C$55</f>
        <v>0</v>
      </c>
      <c r="X556" s="267">
        <f>(X428)*'Data - P&amp;L'!$C$16*'Data - P&amp;L'!$C$55</f>
        <v>0</v>
      </c>
      <c r="Y556" s="267">
        <f>(Y428)*'Data - P&amp;L'!$C$16*'Data - P&amp;L'!$C$55</f>
        <v>0</v>
      </c>
      <c r="Z556" s="267">
        <f>(Z428)*'Data - P&amp;L'!$C$16*'Data - P&amp;L'!$C$55</f>
        <v>0</v>
      </c>
      <c r="AA556" s="267">
        <f>(AA428)*'Data - P&amp;L'!$C$16*'Data - P&amp;L'!$C$55</f>
        <v>0</v>
      </c>
      <c r="AB556" s="267">
        <f>(AB428)*'Data - P&amp;L'!$C$16*'Data - P&amp;L'!$C$55</f>
        <v>0</v>
      </c>
      <c r="AC556" s="267">
        <f>(AC428)*'Data - P&amp;L'!$C$16*'Data - P&amp;L'!$C$55</f>
        <v>0</v>
      </c>
      <c r="AD556" s="267">
        <f>(AD428)*'Data - P&amp;L'!$C$16*'Data - P&amp;L'!$C$55</f>
        <v>0</v>
      </c>
      <c r="AE556" s="267">
        <f>(AE428)*'Data - P&amp;L'!$C$16*'Data - P&amp;L'!$C$55</f>
        <v>0</v>
      </c>
      <c r="AF556" s="267">
        <f>(AF428)*'Data - P&amp;L'!$C$16*'Data - P&amp;L'!$C$55</f>
        <v>0</v>
      </c>
      <c r="AG556" s="125">
        <f t="shared" si="136"/>
        <v>0</v>
      </c>
    </row>
    <row r="557" outlineLevel="1">
      <c r="A557" s="173" t="s">
        <v>571</v>
      </c>
      <c r="B557" s="267">
        <f>(B455)*'Data - P&amp;L'!$C$6*'Data - P&amp;L'!$C$55</f>
        <v>0</v>
      </c>
      <c r="C557" s="267">
        <f>(C455)*'Data - P&amp;L'!$C$6*'Data - P&amp;L'!$C$55</f>
        <v>0</v>
      </c>
      <c r="D557" s="267">
        <f>(D455)*'Data - P&amp;L'!$C$6*'Data - P&amp;L'!$C$55</f>
        <v>0</v>
      </c>
      <c r="E557" s="267">
        <f>(E455)*'Data - P&amp;L'!$C$6*'Data - P&amp;L'!$C$55</f>
        <v>0</v>
      </c>
      <c r="F557" s="267">
        <f>(F455)*'Data - P&amp;L'!$C$6*'Data - P&amp;L'!$C$55</f>
        <v>0</v>
      </c>
      <c r="G557" s="267">
        <f>(G455)*'Data - P&amp;L'!$C$6*'Data - P&amp;L'!$C$55</f>
        <v>0</v>
      </c>
      <c r="H557" s="267">
        <f>(H455)*'Data - P&amp;L'!$C$6*'Data - P&amp;L'!$C$55</f>
        <v>0</v>
      </c>
      <c r="I557" s="267">
        <f>(I455)*'Data - P&amp;L'!$C$6*'Data - P&amp;L'!$C$55</f>
        <v>0</v>
      </c>
      <c r="J557" s="267">
        <f>(J455)*'Data - P&amp;L'!$C$6*'Data - P&amp;L'!$C$55</f>
        <v>0</v>
      </c>
      <c r="K557" s="267">
        <f>(K455)*'Data - P&amp;L'!$C$6*'Data - P&amp;L'!$C$55</f>
        <v>0</v>
      </c>
      <c r="L557" s="267">
        <f>(L455)*'Data - P&amp;L'!$C$6*'Data - P&amp;L'!$C$55</f>
        <v>0</v>
      </c>
      <c r="M557" s="267">
        <f>(M455)*'Data - P&amp;L'!$C$6*'Data - P&amp;L'!$C$55</f>
        <v>0</v>
      </c>
      <c r="N557" s="267">
        <f>(N455)*'Data - P&amp;L'!$C$6*'Data - P&amp;L'!$C$55</f>
        <v>0</v>
      </c>
      <c r="O557" s="267">
        <f>(O455)*'Data - P&amp;L'!$C$6*'Data - P&amp;L'!$C$55</f>
        <v>0</v>
      </c>
      <c r="P557" s="267">
        <f>(P455)*'Data - P&amp;L'!$C$6*'Data - P&amp;L'!$C$55</f>
        <v>0</v>
      </c>
      <c r="Q557" s="267">
        <f>(Q455)*'Data - P&amp;L'!$C$6*'Data - P&amp;L'!$C$55</f>
        <v>0</v>
      </c>
      <c r="R557" s="267">
        <f>(R455)*'Data - P&amp;L'!$C$6*'Data - P&amp;L'!$C$55</f>
        <v>0</v>
      </c>
      <c r="S557" s="267">
        <f>(S455)*'Data - P&amp;L'!$C$6*'Data - P&amp;L'!$C$55</f>
        <v>0</v>
      </c>
      <c r="T557" s="267">
        <f>(T455)*'Data - P&amp;L'!$C$6*'Data - P&amp;L'!$C$55</f>
        <v>0</v>
      </c>
      <c r="U557" s="267">
        <f>(U455)*'Data - P&amp;L'!$C$6*'Data - P&amp;L'!$C$55</f>
        <v>0</v>
      </c>
      <c r="V557" s="267">
        <f>(V455)*'Data - P&amp;L'!$C$6*'Data - P&amp;L'!$C$55</f>
        <v>0</v>
      </c>
      <c r="W557" s="267">
        <f>(W455)*'Data - P&amp;L'!$C$6*'Data - P&amp;L'!$C$55</f>
        <v>0</v>
      </c>
      <c r="X557" s="267">
        <f>(X455)*'Data - P&amp;L'!$C$6*'Data - P&amp;L'!$C$55</f>
        <v>0</v>
      </c>
      <c r="Y557" s="267">
        <f>(Y455)*'Data - P&amp;L'!$C$6*'Data - P&amp;L'!$C$55</f>
        <v>0</v>
      </c>
      <c r="Z557" s="267">
        <f>(Z455)*'Data - P&amp;L'!$C$6*'Data - P&amp;L'!$C$55</f>
        <v>0</v>
      </c>
      <c r="AA557" s="267">
        <f>(AA455)*'Data - P&amp;L'!$C$6*'Data - P&amp;L'!$C$55</f>
        <v>0</v>
      </c>
      <c r="AB557" s="267">
        <f>(AB455)*'Data - P&amp;L'!$C$6*'Data - P&amp;L'!$C$55</f>
        <v>0</v>
      </c>
      <c r="AC557" s="267">
        <f>(AC455)*'Data - P&amp;L'!$C$6*'Data - P&amp;L'!$C$55</f>
        <v>0</v>
      </c>
      <c r="AD557" s="267">
        <f>(AD455)*'Data - P&amp;L'!$C$6*'Data - P&amp;L'!$C$55</f>
        <v>0</v>
      </c>
      <c r="AE557" s="267">
        <f>(AE455)*'Data - P&amp;L'!$C$6*'Data - P&amp;L'!$C$55</f>
        <v>0</v>
      </c>
      <c r="AF557" s="267">
        <f>(AF455)*'Data - P&amp;L'!$C$6*'Data - P&amp;L'!$C$55</f>
        <v>0</v>
      </c>
      <c r="AG557" s="125">
        <f t="shared" si="136"/>
        <v>0</v>
      </c>
    </row>
    <row r="558" outlineLevel="1">
      <c r="A558" s="173" t="s">
        <v>572</v>
      </c>
      <c r="B558" s="267">
        <f>(B456)*'Data - P&amp;L'!$C$8*'Data - P&amp;L'!$C$55</f>
        <v>0</v>
      </c>
      <c r="C558" s="267">
        <f>(C456)*'Data - P&amp;L'!$C$8*'Data - P&amp;L'!$C$55</f>
        <v>0</v>
      </c>
      <c r="D558" s="267">
        <f>(D456)*'Data - P&amp;L'!$C$8*'Data - P&amp;L'!$C$55</f>
        <v>0</v>
      </c>
      <c r="E558" s="267">
        <f>(E456)*'Data - P&amp;L'!$C$8*'Data - P&amp;L'!$C$55</f>
        <v>0</v>
      </c>
      <c r="F558" s="267">
        <f>(F456)*'Data - P&amp;L'!$C$8*'Data - P&amp;L'!$C$55</f>
        <v>0</v>
      </c>
      <c r="G558" s="267">
        <f>(G456)*'Data - P&amp;L'!$C$8*'Data - P&amp;L'!$C$55</f>
        <v>0</v>
      </c>
      <c r="H558" s="267">
        <f>(H456)*'Data - P&amp;L'!$C$8*'Data - P&amp;L'!$C$55</f>
        <v>0</v>
      </c>
      <c r="I558" s="267">
        <f>(I456)*'Data - P&amp;L'!$C$8*'Data - P&amp;L'!$C$55</f>
        <v>0</v>
      </c>
      <c r="J558" s="267">
        <f>(J456)*'Data - P&amp;L'!$C$8*'Data - P&amp;L'!$C$55</f>
        <v>0</v>
      </c>
      <c r="K558" s="267">
        <f>(K456)*'Data - P&amp;L'!$C$8*'Data - P&amp;L'!$C$55</f>
        <v>0</v>
      </c>
      <c r="L558" s="267">
        <f>(L456)*'Data - P&amp;L'!$C$8*'Data - P&amp;L'!$C$55</f>
        <v>0</v>
      </c>
      <c r="M558" s="267">
        <f>(M456)*'Data - P&amp;L'!$C$8*'Data - P&amp;L'!$C$55</f>
        <v>0</v>
      </c>
      <c r="N558" s="267">
        <f>(N456)*'Data - P&amp;L'!$C$8*'Data - P&amp;L'!$C$55</f>
        <v>0</v>
      </c>
      <c r="O558" s="267">
        <f>(O456)*'Data - P&amp;L'!$C$8*'Data - P&amp;L'!$C$55</f>
        <v>0</v>
      </c>
      <c r="P558" s="267">
        <f>(P456)*'Data - P&amp;L'!$C$8*'Data - P&amp;L'!$C$55</f>
        <v>0</v>
      </c>
      <c r="Q558" s="267">
        <f>(Q456)*'Data - P&amp;L'!$C$8*'Data - P&amp;L'!$C$55</f>
        <v>0</v>
      </c>
      <c r="R558" s="267">
        <f>(R456)*'Data - P&amp;L'!$C$8*'Data - P&amp;L'!$C$55</f>
        <v>0</v>
      </c>
      <c r="S558" s="267">
        <f>(S456)*'Data - P&amp;L'!$C$8*'Data - P&amp;L'!$C$55</f>
        <v>0</v>
      </c>
      <c r="T558" s="267">
        <f>(T456)*'Data - P&amp;L'!$C$8*'Data - P&amp;L'!$C$55</f>
        <v>0</v>
      </c>
      <c r="U558" s="267">
        <f>(U456)*'Data - P&amp;L'!$C$8*'Data - P&amp;L'!$C$55</f>
        <v>0</v>
      </c>
      <c r="V558" s="267">
        <f>(V456)*'Data - P&amp;L'!$C$8*'Data - P&amp;L'!$C$55</f>
        <v>0</v>
      </c>
      <c r="W558" s="267">
        <f>(W456)*'Data - P&amp;L'!$C$8*'Data - P&amp;L'!$C$55</f>
        <v>0</v>
      </c>
      <c r="X558" s="267">
        <f>(X456)*'Data - P&amp;L'!$C$8*'Data - P&amp;L'!$C$55</f>
        <v>0</v>
      </c>
      <c r="Y558" s="267">
        <f>(Y456)*'Data - P&amp;L'!$C$8*'Data - P&amp;L'!$C$55</f>
        <v>0</v>
      </c>
      <c r="Z558" s="267">
        <f>(Z456)*'Data - P&amp;L'!$C$8*'Data - P&amp;L'!$C$55</f>
        <v>0</v>
      </c>
      <c r="AA558" s="267">
        <f>(AA456)*'Data - P&amp;L'!$C$8*'Data - P&amp;L'!$C$55</f>
        <v>0</v>
      </c>
      <c r="AB558" s="267">
        <f>(AB456)*'Data - P&amp;L'!$C$8*'Data - P&amp;L'!$C$55</f>
        <v>0</v>
      </c>
      <c r="AC558" s="267">
        <f>(AC456)*'Data - P&amp;L'!$C$8*'Data - P&amp;L'!$C$55</f>
        <v>0</v>
      </c>
      <c r="AD558" s="267">
        <f>(AD456)*'Data - P&amp;L'!$C$8*'Data - P&amp;L'!$C$55</f>
        <v>0</v>
      </c>
      <c r="AE558" s="267">
        <f>(AE456)*'Data - P&amp;L'!$C$8*'Data - P&amp;L'!$C$55</f>
        <v>0</v>
      </c>
      <c r="AF558" s="267">
        <f>(AF456)*'Data - P&amp;L'!$C$8*'Data - P&amp;L'!$C$55</f>
        <v>0</v>
      </c>
      <c r="AG558" s="125">
        <f t="shared" si="136"/>
        <v>0</v>
      </c>
    </row>
    <row r="559" outlineLevel="1">
      <c r="A559" s="173" t="s">
        <v>573</v>
      </c>
      <c r="B559" s="267">
        <f>(B457+B458)*'Data - P&amp;L'!$C$9*'Data - P&amp;L'!$C$55</f>
        <v>0</v>
      </c>
      <c r="C559" s="267">
        <f>(C457+C458)*'Data - P&amp;L'!$C$9*'Data - P&amp;L'!$C$55</f>
        <v>0</v>
      </c>
      <c r="D559" s="267">
        <f>(D457+D458)*'Data - P&amp;L'!$C$9*'Data - P&amp;L'!$C$55</f>
        <v>0</v>
      </c>
      <c r="E559" s="267">
        <f>(E457+E458)*'Data - P&amp;L'!$C$9*'Data - P&amp;L'!$C$55</f>
        <v>0</v>
      </c>
      <c r="F559" s="267">
        <f>(F457+F458)*'Data - P&amp;L'!$C$9*'Data - P&amp;L'!$C$55</f>
        <v>0</v>
      </c>
      <c r="G559" s="267">
        <f>(G457+G458)*'Data - P&amp;L'!$C$9*'Data - P&amp;L'!$C$55</f>
        <v>0</v>
      </c>
      <c r="H559" s="267">
        <f>(H457+H458)*'Data - P&amp;L'!$C$9*'Data - P&amp;L'!$C$55</f>
        <v>0</v>
      </c>
      <c r="I559" s="267">
        <f>(I457+I458)*'Data - P&amp;L'!$C$9*'Data - P&amp;L'!$C$55</f>
        <v>0</v>
      </c>
      <c r="J559" s="267">
        <f>(J457+J458)*'Data - P&amp;L'!$C$9*'Data - P&amp;L'!$C$55</f>
        <v>0</v>
      </c>
      <c r="K559" s="267">
        <f>(K457+K458)*'Data - P&amp;L'!$C$9*'Data - P&amp;L'!$C$55</f>
        <v>0</v>
      </c>
      <c r="L559" s="267">
        <f>(L457+L458)*'Data - P&amp;L'!$C$9*'Data - P&amp;L'!$C$55</f>
        <v>0</v>
      </c>
      <c r="M559" s="267">
        <f>(M457+M458)*'Data - P&amp;L'!$C$9*'Data - P&amp;L'!$C$55</f>
        <v>0</v>
      </c>
      <c r="N559" s="267">
        <f>(N457+N458)*'Data - P&amp;L'!$C$9*'Data - P&amp;L'!$C$55</f>
        <v>0</v>
      </c>
      <c r="O559" s="267">
        <f>(O457+O458)*'Data - P&amp;L'!$C$9*'Data - P&amp;L'!$C$55</f>
        <v>0</v>
      </c>
      <c r="P559" s="267">
        <f>(P457+P458)*'Data - P&amp;L'!$C$9*'Data - P&amp;L'!$C$55</f>
        <v>0</v>
      </c>
      <c r="Q559" s="267">
        <f>(Q457+Q458)*'Data - P&amp;L'!$C$9*'Data - P&amp;L'!$C$55</f>
        <v>0</v>
      </c>
      <c r="R559" s="267">
        <f>(R457+R458)*'Data - P&amp;L'!$C$9*'Data - P&amp;L'!$C$55</f>
        <v>0</v>
      </c>
      <c r="S559" s="267">
        <f>(S457+S458)*'Data - P&amp;L'!$C$9*'Data - P&amp;L'!$C$55</f>
        <v>0</v>
      </c>
      <c r="T559" s="267">
        <f>(T457+T458)*'Data - P&amp;L'!$C$9*'Data - P&amp;L'!$C$55</f>
        <v>0</v>
      </c>
      <c r="U559" s="267">
        <f>(U457+U458)*'Data - P&amp;L'!$C$9*'Data - P&amp;L'!$C$55</f>
        <v>0</v>
      </c>
      <c r="V559" s="267">
        <f>(V457+V458)*'Data - P&amp;L'!$C$9*'Data - P&amp;L'!$C$55</f>
        <v>0</v>
      </c>
      <c r="W559" s="267">
        <f>(W457+W458)*'Data - P&amp;L'!$C$9*'Data - P&amp;L'!$C$55</f>
        <v>0</v>
      </c>
      <c r="X559" s="267">
        <f>(X457+X458)*'Data - P&amp;L'!$C$9*'Data - P&amp;L'!$C$55</f>
        <v>0</v>
      </c>
      <c r="Y559" s="267">
        <f>(Y457+Y458)*'Data - P&amp;L'!$C$9*'Data - P&amp;L'!$C$55</f>
        <v>0</v>
      </c>
      <c r="Z559" s="267">
        <f>(Z457+Z458)*'Data - P&amp;L'!$C$9*'Data - P&amp;L'!$C$55</f>
        <v>0</v>
      </c>
      <c r="AA559" s="267">
        <f>(AA457+AA458)*'Data - P&amp;L'!$C$9*'Data - P&amp;L'!$C$55</f>
        <v>0</v>
      </c>
      <c r="AB559" s="267">
        <f>(AB457+AB458)*'Data - P&amp;L'!$C$9*'Data - P&amp;L'!$C$55</f>
        <v>0</v>
      </c>
      <c r="AC559" s="267">
        <f>(AC457+AC458)*'Data - P&amp;L'!$C$9*'Data - P&amp;L'!$C$55</f>
        <v>0</v>
      </c>
      <c r="AD559" s="267">
        <f>(AD457+AD458)*'Data - P&amp;L'!$C$9*'Data - P&amp;L'!$C$55</f>
        <v>0</v>
      </c>
      <c r="AE559" s="267">
        <f>(AE457+AE458)*'Data - P&amp;L'!$C$9*'Data - P&amp;L'!$C$55</f>
        <v>0</v>
      </c>
      <c r="AF559" s="267">
        <f>(AF457+AF458)*'Data - P&amp;L'!$C$9*'Data - P&amp;L'!$C$55</f>
        <v>0</v>
      </c>
      <c r="AG559" s="125">
        <f t="shared" si="136"/>
        <v>0</v>
      </c>
    </row>
    <row r="560" outlineLevel="1">
      <c r="A560" s="173" t="s">
        <v>574</v>
      </c>
      <c r="B560" s="267">
        <f>(B459+B460)*'Data - P&amp;L'!$C$5*'Data - P&amp;L'!$C$55</f>
        <v>0</v>
      </c>
      <c r="C560" s="267">
        <f>(C459+C460)*'Data - P&amp;L'!$C$5*'Data - P&amp;L'!$C$55</f>
        <v>0</v>
      </c>
      <c r="D560" s="267">
        <f>(D459+D460)*'Data - P&amp;L'!$C$5*'Data - P&amp;L'!$C$55</f>
        <v>0</v>
      </c>
      <c r="E560" s="267">
        <f>(E459+E460)*'Data - P&amp;L'!$C$5*'Data - P&amp;L'!$C$55</f>
        <v>0</v>
      </c>
      <c r="F560" s="267">
        <f>(F459+F460)*'Data - P&amp;L'!$C$5*'Data - P&amp;L'!$C$55</f>
        <v>0</v>
      </c>
      <c r="G560" s="267">
        <f>(G459+G460)*'Data - P&amp;L'!$C$5*'Data - P&amp;L'!$C$55</f>
        <v>0</v>
      </c>
      <c r="H560" s="267">
        <f>(H459+H460)*'Data - P&amp;L'!$C$5*'Data - P&amp;L'!$C$55</f>
        <v>0</v>
      </c>
      <c r="I560" s="267">
        <f>(I459+I460)*'Data - P&amp;L'!$C$5*'Data - P&amp;L'!$C$55</f>
        <v>0</v>
      </c>
      <c r="J560" s="267">
        <f>(J459+J460)*'Data - P&amp;L'!$C$5*'Data - P&amp;L'!$C$55</f>
        <v>0</v>
      </c>
      <c r="K560" s="267">
        <f>(K459+K460)*'Data - P&amp;L'!$C$5*'Data - P&amp;L'!$C$55</f>
        <v>0</v>
      </c>
      <c r="L560" s="267">
        <f>(L459+L460)*'Data - P&amp;L'!$C$5*'Data - P&amp;L'!$C$55</f>
        <v>0</v>
      </c>
      <c r="M560" s="267">
        <f>(M459+M460)*'Data - P&amp;L'!$C$5*'Data - P&amp;L'!$C$55</f>
        <v>0</v>
      </c>
      <c r="N560" s="267">
        <f>(N459+N460)*'Data - P&amp;L'!$C$5*'Data - P&amp;L'!$C$55</f>
        <v>0</v>
      </c>
      <c r="O560" s="267">
        <f>(O459+O460)*'Data - P&amp;L'!$C$5*'Data - P&amp;L'!$C$55</f>
        <v>0</v>
      </c>
      <c r="P560" s="267">
        <f>(P459+P460)*'Data - P&amp;L'!$C$5*'Data - P&amp;L'!$C$55</f>
        <v>0</v>
      </c>
      <c r="Q560" s="267">
        <f>(Q459+Q460)*'Data - P&amp;L'!$C$5*'Data - P&amp;L'!$C$55</f>
        <v>0</v>
      </c>
      <c r="R560" s="267">
        <f>(R459+R460)*'Data - P&amp;L'!$C$5*'Data - P&amp;L'!$C$55</f>
        <v>0</v>
      </c>
      <c r="S560" s="267">
        <f>(S459+S460)*'Data - P&amp;L'!$C$5*'Data - P&amp;L'!$C$55</f>
        <v>0</v>
      </c>
      <c r="T560" s="267">
        <f>(T459+T460)*'Data - P&amp;L'!$C$5*'Data - P&amp;L'!$C$55</f>
        <v>0</v>
      </c>
      <c r="U560" s="267">
        <f>(U459+U460)*'Data - P&amp;L'!$C$5*'Data - P&amp;L'!$C$55</f>
        <v>0</v>
      </c>
      <c r="V560" s="267">
        <f>(V459+V460)*'Data - P&amp;L'!$C$5*'Data - P&amp;L'!$C$55</f>
        <v>0</v>
      </c>
      <c r="W560" s="267">
        <f>(W459+W460)*'Data - P&amp;L'!$C$5*'Data - P&amp;L'!$C$55</f>
        <v>0</v>
      </c>
      <c r="X560" s="267">
        <f>(X459+X460)*'Data - P&amp;L'!$C$5*'Data - P&amp;L'!$C$55</f>
        <v>0</v>
      </c>
      <c r="Y560" s="267">
        <f>(Y459+Y460)*'Data - P&amp;L'!$C$5*'Data - P&amp;L'!$C$55</f>
        <v>0</v>
      </c>
      <c r="Z560" s="267">
        <f>(Z459+Z460)*'Data - P&amp;L'!$C$5*'Data - P&amp;L'!$C$55</f>
        <v>0</v>
      </c>
      <c r="AA560" s="267">
        <f>(AA459+AA460)*'Data - P&amp;L'!$C$5*'Data - P&amp;L'!$C$55</f>
        <v>0</v>
      </c>
      <c r="AB560" s="267">
        <f>(AB459+AB460)*'Data - P&amp;L'!$C$5*'Data - P&amp;L'!$C$55</f>
        <v>0</v>
      </c>
      <c r="AC560" s="267">
        <f>(AC459+AC460)*'Data - P&amp;L'!$C$5*'Data - P&amp;L'!$C$55</f>
        <v>0</v>
      </c>
      <c r="AD560" s="267">
        <f>(AD459+AD460)*'Data - P&amp;L'!$C$5*'Data - P&amp;L'!$C$55</f>
        <v>0</v>
      </c>
      <c r="AE560" s="267">
        <f>(AE459+AE460)*'Data - P&amp;L'!$C$5*'Data - P&amp;L'!$C$55</f>
        <v>0</v>
      </c>
      <c r="AF560" s="267">
        <f>(AF459+AF460)*'Data - P&amp;L'!$C$5*'Data - P&amp;L'!$C$55</f>
        <v>0</v>
      </c>
      <c r="AG560" s="125">
        <f t="shared" si="136"/>
        <v>0</v>
      </c>
    </row>
    <row r="561" outlineLevel="1">
      <c r="A561" s="173" t="s">
        <v>575</v>
      </c>
      <c r="B561" s="267">
        <f>(B461+B462)*'Data - P&amp;L'!$C$10*'Data - P&amp;L'!$C$55</f>
        <v>0</v>
      </c>
      <c r="C561" s="267">
        <f>(C461+C462)*'Data - P&amp;L'!$C$10*'Data - P&amp;L'!$C$55</f>
        <v>0</v>
      </c>
      <c r="D561" s="267">
        <f>(D461+D462)*'Data - P&amp;L'!$C$10*'Data - P&amp;L'!$C$55</f>
        <v>0</v>
      </c>
      <c r="E561" s="267">
        <f>(E461+E462)*'Data - P&amp;L'!$C$10*'Data - P&amp;L'!$C$55</f>
        <v>0</v>
      </c>
      <c r="F561" s="267">
        <f>(F461+F462)*'Data - P&amp;L'!$C$10*'Data - P&amp;L'!$C$55</f>
        <v>0</v>
      </c>
      <c r="G561" s="267">
        <f>(G461+G462)*'Data - P&amp;L'!$C$10*'Data - P&amp;L'!$C$55</f>
        <v>0</v>
      </c>
      <c r="H561" s="267">
        <f>(H461+H462)*'Data - P&amp;L'!$C$10*'Data - P&amp;L'!$C$55</f>
        <v>0</v>
      </c>
      <c r="I561" s="267">
        <f>(I461+I462)*'Data - P&amp;L'!$C$10*'Data - P&amp;L'!$C$55</f>
        <v>0</v>
      </c>
      <c r="J561" s="267">
        <f>(J461+J462)*'Data - P&amp;L'!$C$10*'Data - P&amp;L'!$C$55</f>
        <v>0</v>
      </c>
      <c r="K561" s="267">
        <f>(K461+K462)*'Data - P&amp;L'!$C$10*'Data - P&amp;L'!$C$55</f>
        <v>0</v>
      </c>
      <c r="L561" s="267">
        <f>(L461+L462)*'Data - P&amp;L'!$C$10*'Data - P&amp;L'!$C$55</f>
        <v>0</v>
      </c>
      <c r="M561" s="267">
        <f>(M461+M462)*'Data - P&amp;L'!$C$10*'Data - P&amp;L'!$C$55</f>
        <v>0</v>
      </c>
      <c r="N561" s="267">
        <f>(N461+N462)*'Data - P&amp;L'!$C$10*'Data - P&amp;L'!$C$55</f>
        <v>0</v>
      </c>
      <c r="O561" s="267">
        <f>(O461+O462)*'Data - P&amp;L'!$C$10*'Data - P&amp;L'!$C$55</f>
        <v>0</v>
      </c>
      <c r="P561" s="267">
        <f>(P461+P462)*'Data - P&amp;L'!$C$10*'Data - P&amp;L'!$C$55</f>
        <v>0</v>
      </c>
      <c r="Q561" s="267">
        <f>(Q461+Q462)*'Data - P&amp;L'!$C$10*'Data - P&amp;L'!$C$55</f>
        <v>0</v>
      </c>
      <c r="R561" s="267">
        <f>(R461+R462)*'Data - P&amp;L'!$C$10*'Data - P&amp;L'!$C$55</f>
        <v>0</v>
      </c>
      <c r="S561" s="267">
        <f>(S461+S462)*'Data - P&amp;L'!$C$10*'Data - P&amp;L'!$C$55</f>
        <v>0</v>
      </c>
      <c r="T561" s="267">
        <f>(T461+T462)*'Data - P&amp;L'!$C$10*'Data - P&amp;L'!$C$55</f>
        <v>0</v>
      </c>
      <c r="U561" s="267">
        <f>(U461+U462)*'Data - P&amp;L'!$C$10*'Data - P&amp;L'!$C$55</f>
        <v>0</v>
      </c>
      <c r="V561" s="267">
        <f>(V461+V462)*'Data - P&amp;L'!$C$10*'Data - P&amp;L'!$C$55</f>
        <v>0</v>
      </c>
      <c r="W561" s="267">
        <f>(W461+W462)*'Data - P&amp;L'!$C$10*'Data - P&amp;L'!$C$55</f>
        <v>0</v>
      </c>
      <c r="X561" s="267">
        <f>(X461+X462)*'Data - P&amp;L'!$C$10*'Data - P&amp;L'!$C$55</f>
        <v>0</v>
      </c>
      <c r="Y561" s="267">
        <f>(Y461+Y462)*'Data - P&amp;L'!$C$10*'Data - P&amp;L'!$C$55</f>
        <v>0</v>
      </c>
      <c r="Z561" s="267">
        <f>(Z461+Z462)*'Data - P&amp;L'!$C$10*'Data - P&amp;L'!$C$55</f>
        <v>0</v>
      </c>
      <c r="AA561" s="267">
        <f>(AA461+AA462)*'Data - P&amp;L'!$C$10*'Data - P&amp;L'!$C$55</f>
        <v>0</v>
      </c>
      <c r="AB561" s="267">
        <f>(AB461+AB462)*'Data - P&amp;L'!$C$10*'Data - P&amp;L'!$C$55</f>
        <v>0</v>
      </c>
      <c r="AC561" s="267">
        <f>(AC461+AC462)*'Data - P&amp;L'!$C$10*'Data - P&amp;L'!$C$55</f>
        <v>0</v>
      </c>
      <c r="AD561" s="267">
        <f>(AD461+AD462)*'Data - P&amp;L'!$C$10*'Data - P&amp;L'!$C$55</f>
        <v>0</v>
      </c>
      <c r="AE561" s="267">
        <f>(AE461+AE462)*'Data - P&amp;L'!$C$10*'Data - P&amp;L'!$C$55</f>
        <v>0</v>
      </c>
      <c r="AF561" s="267">
        <f>(AF461+AF462)*'Data - P&amp;L'!$C$10*'Data - P&amp;L'!$C$55</f>
        <v>0</v>
      </c>
      <c r="AG561" s="125">
        <f t="shared" si="136"/>
        <v>0</v>
      </c>
    </row>
    <row r="562" outlineLevel="1">
      <c r="A562" s="173" t="s">
        <v>589</v>
      </c>
      <c r="B562" s="267">
        <f>((B434+B435)*'Data - P&amp;L'!$C$13)*'Data - P&amp;L'!$C$55</f>
        <v>0</v>
      </c>
      <c r="C562" s="267">
        <f>((C434+C435)*'Data - P&amp;L'!$C$13)*'Data - P&amp;L'!$C$55</f>
        <v>0</v>
      </c>
      <c r="D562" s="267">
        <f>((D434+D435)*'Data - P&amp;L'!$C$13)*'Data - P&amp;L'!$C$55</f>
        <v>0</v>
      </c>
      <c r="E562" s="267">
        <f>((E434+E435)*'Data - P&amp;L'!$C$13)*'Data - P&amp;L'!$C$55</f>
        <v>0</v>
      </c>
      <c r="F562" s="267">
        <f>((F434+F435)*'Data - P&amp;L'!$C$13)*'Data - P&amp;L'!$C$55</f>
        <v>0</v>
      </c>
      <c r="G562" s="267">
        <f>((G434+G435)*'Data - P&amp;L'!$C$13)*'Data - P&amp;L'!$C$55</f>
        <v>0</v>
      </c>
      <c r="H562" s="267">
        <f>((H434+H435)*'Data - P&amp;L'!$C$13)*'Data - P&amp;L'!$C$55</f>
        <v>0</v>
      </c>
      <c r="I562" s="267">
        <f>((I434+I435)*'Data - P&amp;L'!$C$13)*'Data - P&amp;L'!$C$55</f>
        <v>0</v>
      </c>
      <c r="J562" s="267">
        <f>((J434+J435)*'Data - P&amp;L'!$C$13)*'Data - P&amp;L'!$C$55</f>
        <v>0</v>
      </c>
      <c r="K562" s="267">
        <f>((K434+K435)*'Data - P&amp;L'!$C$13)*'Data - P&amp;L'!$C$55</f>
        <v>0</v>
      </c>
      <c r="L562" s="267">
        <f>((L434+L435)*'Data - P&amp;L'!$C$13)*'Data - P&amp;L'!$C$55</f>
        <v>0</v>
      </c>
      <c r="M562" s="267">
        <f>((M434+M435)*'Data - P&amp;L'!$C$13)*'Data - P&amp;L'!$C$55</f>
        <v>0</v>
      </c>
      <c r="N562" s="267">
        <f>((N434+N435)*'Data - P&amp;L'!$C$13)*'Data - P&amp;L'!$C$55</f>
        <v>0</v>
      </c>
      <c r="O562" s="267">
        <f>((O434+O435)*'Data - P&amp;L'!$C$13)*'Data - P&amp;L'!$C$55</f>
        <v>0</v>
      </c>
      <c r="P562" s="267">
        <f>((P434+P435)*'Data - P&amp;L'!$C$13)*'Data - P&amp;L'!$C$55</f>
        <v>0</v>
      </c>
      <c r="Q562" s="267">
        <f>((Q434+Q435)*'Data - P&amp;L'!$C$13)*'Data - P&amp;L'!$C$55</f>
        <v>0</v>
      </c>
      <c r="R562" s="267">
        <f>((R434+R435)*'Data - P&amp;L'!$C$13)*'Data - P&amp;L'!$C$55</f>
        <v>0</v>
      </c>
      <c r="S562" s="267">
        <f>((S434+S435)*'Data - P&amp;L'!$C$13)*'Data - P&amp;L'!$C$55</f>
        <v>0</v>
      </c>
      <c r="T562" s="267">
        <f>((T434+T435)*'Data - P&amp;L'!$C$13)*'Data - P&amp;L'!$C$55</f>
        <v>0</v>
      </c>
      <c r="U562" s="267">
        <f>((U434+U435)*'Data - P&amp;L'!$C$13)*'Data - P&amp;L'!$C$55</f>
        <v>0</v>
      </c>
      <c r="V562" s="267">
        <f>((V434+V435)*'Data - P&amp;L'!$C$13)*'Data - P&amp;L'!$C$55</f>
        <v>0</v>
      </c>
      <c r="W562" s="267">
        <f>((W434+W435)*'Data - P&amp;L'!$C$13)*'Data - P&amp;L'!$C$55</f>
        <v>0</v>
      </c>
      <c r="X562" s="267">
        <f>((X434+X435)*'Data - P&amp;L'!$C$13)*'Data - P&amp;L'!$C$55</f>
        <v>0</v>
      </c>
      <c r="Y562" s="267">
        <f>((Y434+Y435)*'Data - P&amp;L'!$C$13)*'Data - P&amp;L'!$C$55</f>
        <v>0</v>
      </c>
      <c r="Z562" s="267">
        <f>((Z434+Z435)*'Data - P&amp;L'!$C$13)*'Data - P&amp;L'!$C$55</f>
        <v>0</v>
      </c>
      <c r="AA562" s="267">
        <f>((AA434+AA435)*'Data - P&amp;L'!$C$13)*'Data - P&amp;L'!$C$55</f>
        <v>0</v>
      </c>
      <c r="AB562" s="267">
        <f>((AB434+AB435)*'Data - P&amp;L'!$C$13)*'Data - P&amp;L'!$C$55</f>
        <v>0</v>
      </c>
      <c r="AC562" s="267">
        <f>((AC434+AC435)*'Data - P&amp;L'!$C$13)*'Data - P&amp;L'!$C$55</f>
        <v>0</v>
      </c>
      <c r="AD562" s="267">
        <f>((AD434+AD435)*'Data - P&amp;L'!$C$13)*'Data - P&amp;L'!$C$55</f>
        <v>0</v>
      </c>
      <c r="AE562" s="267">
        <f>((AE434+AE435)*'Data - P&amp;L'!$C$13)*'Data - P&amp;L'!$C$55</f>
        <v>0</v>
      </c>
      <c r="AF562" s="267">
        <f>((AF434+AF435)*'Data - P&amp;L'!$C$13)*'Data - P&amp;L'!$C$55</f>
        <v>0</v>
      </c>
      <c r="AG562" s="125">
        <f t="shared" si="136"/>
        <v>0</v>
      </c>
    </row>
    <row r="563" outlineLevel="1">
      <c r="A563" s="173" t="s">
        <v>590</v>
      </c>
      <c r="B563" s="267">
        <f>((B436)*'Data - P&amp;L'!$C$14)*'Data - P&amp;L'!$C$55</f>
        <v>0</v>
      </c>
      <c r="C563" s="267">
        <f>((C436)*'Data - P&amp;L'!$C$14)*'Data - P&amp;L'!$C$55</f>
        <v>0</v>
      </c>
      <c r="D563" s="267">
        <f>((D436)*'Data - P&amp;L'!$C$14)*'Data - P&amp;L'!$C$55</f>
        <v>0</v>
      </c>
      <c r="E563" s="267">
        <f>((E436)*'Data - P&amp;L'!$C$14)*'Data - P&amp;L'!$C$55</f>
        <v>0</v>
      </c>
      <c r="F563" s="267">
        <f>((F436)*'Data - P&amp;L'!$C$14)*'Data - P&amp;L'!$C$55</f>
        <v>0</v>
      </c>
      <c r="G563" s="267">
        <f>((G436)*'Data - P&amp;L'!$C$14)*'Data - P&amp;L'!$C$55</f>
        <v>0</v>
      </c>
      <c r="H563" s="267">
        <f>((H436)*'Data - P&amp;L'!$C$14)*'Data - P&amp;L'!$C$55</f>
        <v>0</v>
      </c>
      <c r="I563" s="267">
        <f>((I436)*'Data - P&amp;L'!$C$14)*'Data - P&amp;L'!$C$55</f>
        <v>0</v>
      </c>
      <c r="J563" s="267">
        <f>((J436)*'Data - P&amp;L'!$C$14)*'Data - P&amp;L'!$C$55</f>
        <v>0</v>
      </c>
      <c r="K563" s="267">
        <f>((K436)*'Data - P&amp;L'!$C$14)*'Data - P&amp;L'!$C$55</f>
        <v>0</v>
      </c>
      <c r="L563" s="267">
        <f>((L436)*'Data - P&amp;L'!$C$14)*'Data - P&amp;L'!$C$55</f>
        <v>0</v>
      </c>
      <c r="M563" s="267">
        <f>((M436)*'Data - P&amp;L'!$C$14)*'Data - P&amp;L'!$C$55</f>
        <v>0</v>
      </c>
      <c r="N563" s="267">
        <f>((N436)*'Data - P&amp;L'!$C$14)*'Data - P&amp;L'!$C$55</f>
        <v>0</v>
      </c>
      <c r="O563" s="267">
        <f>((O436)*'Data - P&amp;L'!$C$14)*'Data - P&amp;L'!$C$55</f>
        <v>0</v>
      </c>
      <c r="P563" s="267">
        <f>((P436)*'Data - P&amp;L'!$C$14)*'Data - P&amp;L'!$C$55</f>
        <v>0</v>
      </c>
      <c r="Q563" s="267">
        <f>((Q436)*'Data - P&amp;L'!$C$14)*'Data - P&amp;L'!$C$55</f>
        <v>0</v>
      </c>
      <c r="R563" s="267">
        <f>((R436)*'Data - P&amp;L'!$C$14)*'Data - P&amp;L'!$C$55</f>
        <v>0</v>
      </c>
      <c r="S563" s="267">
        <f>((S436)*'Data - P&amp;L'!$C$14)*'Data - P&amp;L'!$C$55</f>
        <v>0</v>
      </c>
      <c r="T563" s="267">
        <f>((T436)*'Data - P&amp;L'!$C$14)*'Data - P&amp;L'!$C$55</f>
        <v>0</v>
      </c>
      <c r="U563" s="267">
        <f>((U436)*'Data - P&amp;L'!$C$14)*'Data - P&amp;L'!$C$55</f>
        <v>0</v>
      </c>
      <c r="V563" s="267">
        <f>((V436)*'Data - P&amp;L'!$C$14)*'Data - P&amp;L'!$C$55</f>
        <v>0</v>
      </c>
      <c r="W563" s="267">
        <f>((W436)*'Data - P&amp;L'!$C$14)*'Data - P&amp;L'!$C$55</f>
        <v>0</v>
      </c>
      <c r="X563" s="267">
        <f>((X436)*'Data - P&amp;L'!$C$14)*'Data - P&amp;L'!$C$55</f>
        <v>0</v>
      </c>
      <c r="Y563" s="267">
        <f>((Y436)*'Data - P&amp;L'!$C$14)*'Data - P&amp;L'!$C$55</f>
        <v>0</v>
      </c>
      <c r="Z563" s="267">
        <f>((Z436)*'Data - P&amp;L'!$C$14)*'Data - P&amp;L'!$C$55</f>
        <v>0</v>
      </c>
      <c r="AA563" s="267">
        <f>((AA436)*'Data - P&amp;L'!$C$14)*'Data - P&amp;L'!$C$55</f>
        <v>0</v>
      </c>
      <c r="AB563" s="267">
        <f>((AB436)*'Data - P&amp;L'!$C$14)*'Data - P&amp;L'!$C$55</f>
        <v>0</v>
      </c>
      <c r="AC563" s="267">
        <f>((AC436)*'Data - P&amp;L'!$C$14)*'Data - P&amp;L'!$C$55</f>
        <v>0</v>
      </c>
      <c r="AD563" s="267">
        <f>((AD436)*'Data - P&amp;L'!$C$14)*'Data - P&amp;L'!$C$55</f>
        <v>0</v>
      </c>
      <c r="AE563" s="267">
        <f>((AE436)*'Data - P&amp;L'!$C$14)*'Data - P&amp;L'!$C$55</f>
        <v>0</v>
      </c>
      <c r="AF563" s="267">
        <f>((AF436)*'Data - P&amp;L'!$C$14)*'Data - P&amp;L'!$C$55</f>
        <v>0</v>
      </c>
      <c r="AG563" s="125">
        <f t="shared" si="136"/>
        <v>0</v>
      </c>
    </row>
    <row r="564" outlineLevel="1">
      <c r="A564" s="173" t="s">
        <v>548</v>
      </c>
      <c r="B564" s="267">
        <f>(B463)*'Data - P&amp;L'!$C$17*'Data - P&amp;L'!$C$55</f>
        <v>0</v>
      </c>
      <c r="C564" s="267">
        <f>(C463)*'Data - P&amp;L'!$C$17*'Data - P&amp;L'!$C$55</f>
        <v>0</v>
      </c>
      <c r="D564" s="267">
        <f>(D463)*'Data - P&amp;L'!$C$17*'Data - P&amp;L'!$C$55</f>
        <v>0</v>
      </c>
      <c r="E564" s="267">
        <f>(E463)*'Data - P&amp;L'!$C$17*'Data - P&amp;L'!$C$55</f>
        <v>0</v>
      </c>
      <c r="F564" s="267">
        <f>(F463)*'Data - P&amp;L'!$C$17*'Data - P&amp;L'!$C$55</f>
        <v>0</v>
      </c>
      <c r="G564" s="267">
        <f>(G463)*'Data - P&amp;L'!$C$17*'Data - P&amp;L'!$C$55</f>
        <v>0</v>
      </c>
      <c r="H564" s="267">
        <f>(H463)*'Data - P&amp;L'!$C$17*'Data - P&amp;L'!$C$55</f>
        <v>0</v>
      </c>
      <c r="I564" s="267">
        <f>(I463)*'Data - P&amp;L'!$C$17*'Data - P&amp;L'!$C$55</f>
        <v>0</v>
      </c>
      <c r="J564" s="267">
        <f>(J463)*'Data - P&amp;L'!$C$17*'Data - P&amp;L'!$C$55</f>
        <v>0</v>
      </c>
      <c r="K564" s="267">
        <f>(K463)*'Data - P&amp;L'!$C$17*'Data - P&amp;L'!$C$55</f>
        <v>0</v>
      </c>
      <c r="L564" s="267">
        <f>(L463)*'Data - P&amp;L'!$C$17*'Data - P&amp;L'!$C$55</f>
        <v>0</v>
      </c>
      <c r="M564" s="267">
        <f>(M463)*'Data - P&amp;L'!$C$17*'Data - P&amp;L'!$C$55</f>
        <v>0</v>
      </c>
      <c r="N564" s="267">
        <f>(N463)*'Data - P&amp;L'!$C$17*'Data - P&amp;L'!$C$55</f>
        <v>0</v>
      </c>
      <c r="O564" s="267">
        <f>(O463)*'Data - P&amp;L'!$C$17*'Data - P&amp;L'!$C$55</f>
        <v>0</v>
      </c>
      <c r="P564" s="267">
        <f>(P463)*'Data - P&amp;L'!$C$17*'Data - P&amp;L'!$C$55</f>
        <v>0</v>
      </c>
      <c r="Q564" s="267">
        <f>(Q463)*'Data - P&amp;L'!$C$17*'Data - P&amp;L'!$C$55</f>
        <v>0</v>
      </c>
      <c r="R564" s="267">
        <f>(R463)*'Data - P&amp;L'!$C$17*'Data - P&amp;L'!$C$55</f>
        <v>0</v>
      </c>
      <c r="S564" s="267">
        <f>(S463)*'Data - P&amp;L'!$C$17*'Data - P&amp;L'!$C$55</f>
        <v>0</v>
      </c>
      <c r="T564" s="267">
        <f>(T463)*'Data - P&amp;L'!$C$17*'Data - P&amp;L'!$C$55</f>
        <v>0</v>
      </c>
      <c r="U564" s="267">
        <f>(U463)*'Data - P&amp;L'!$C$17*'Data - P&amp;L'!$C$55</f>
        <v>0</v>
      </c>
      <c r="V564" s="267">
        <f>(V463)*'Data - P&amp;L'!$C$17*'Data - P&amp;L'!$C$55</f>
        <v>0</v>
      </c>
      <c r="W564" s="267">
        <f>(W463)*'Data - P&amp;L'!$C$17*'Data - P&amp;L'!$C$55</f>
        <v>0</v>
      </c>
      <c r="X564" s="267">
        <f>(X463)*'Data - P&amp;L'!$C$17*'Data - P&amp;L'!$C$55</f>
        <v>0</v>
      </c>
      <c r="Y564" s="267">
        <f>(Y463)*'Data - P&amp;L'!$C$17*'Data - P&amp;L'!$C$55</f>
        <v>0</v>
      </c>
      <c r="Z564" s="267">
        <f>(Z463)*'Data - P&amp;L'!$C$17*'Data - P&amp;L'!$C$55</f>
        <v>0</v>
      </c>
      <c r="AA564" s="267">
        <f>(AA463)*'Data - P&amp;L'!$C$17*'Data - P&amp;L'!$C$55</f>
        <v>0</v>
      </c>
      <c r="AB564" s="267">
        <f>(AB463)*'Data - P&amp;L'!$C$17*'Data - P&amp;L'!$C$55</f>
        <v>0</v>
      </c>
      <c r="AC564" s="267">
        <f>(AC463)*'Data - P&amp;L'!$C$17*'Data - P&amp;L'!$C$55</f>
        <v>0</v>
      </c>
      <c r="AD564" s="267">
        <f>(AD463)*'Data - P&amp;L'!$C$17*'Data - P&amp;L'!$C$55</f>
        <v>0</v>
      </c>
      <c r="AE564" s="267">
        <f>(AE463)*'Data - P&amp;L'!$C$17*'Data - P&amp;L'!$C$55</f>
        <v>0</v>
      </c>
      <c r="AF564" s="267">
        <f>(AF463)*'Data - P&amp;L'!$C$17*'Data - P&amp;L'!$C$55</f>
        <v>0</v>
      </c>
      <c r="AG564" s="125">
        <f t="shared" si="136"/>
        <v>0</v>
      </c>
    </row>
    <row r="565" outlineLevel="1">
      <c r="A565" s="173" t="s">
        <v>549</v>
      </c>
      <c r="B565" s="267">
        <f>(B464)*'Data - P&amp;L'!$C$18*'Data - P&amp;L'!$C$55</f>
        <v>0</v>
      </c>
      <c r="C565" s="267">
        <f>(C464)*'Data - P&amp;L'!$C$18*'Data - P&amp;L'!$C$55</f>
        <v>0</v>
      </c>
      <c r="D565" s="267">
        <f>(D464)*'Data - P&amp;L'!$C$18*'Data - P&amp;L'!$C$55</f>
        <v>0</v>
      </c>
      <c r="E565" s="267">
        <f>(E464)*'Data - P&amp;L'!$C$18*'Data - P&amp;L'!$C$55</f>
        <v>0</v>
      </c>
      <c r="F565" s="267">
        <f>(F464)*'Data - P&amp;L'!$C$18*'Data - P&amp;L'!$C$55</f>
        <v>0</v>
      </c>
      <c r="G565" s="267">
        <f>(G464)*'Data - P&amp;L'!$C$18*'Data - P&amp;L'!$C$55</f>
        <v>0</v>
      </c>
      <c r="H565" s="267">
        <f>(H464)*'Data - P&amp;L'!$C$18*'Data - P&amp;L'!$C$55</f>
        <v>0</v>
      </c>
      <c r="I565" s="267">
        <f>(I464)*'Data - P&amp;L'!$C$18*'Data - P&amp;L'!$C$55</f>
        <v>0</v>
      </c>
      <c r="J565" s="267">
        <f>(J464)*'Data - P&amp;L'!$C$18*'Data - P&amp;L'!$C$55</f>
        <v>0</v>
      </c>
      <c r="K565" s="267">
        <f>(K464)*'Data - P&amp;L'!$C$18*'Data - P&amp;L'!$C$55</f>
        <v>0</v>
      </c>
      <c r="L565" s="267">
        <f>(L464)*'Data - P&amp;L'!$C$18*'Data - P&amp;L'!$C$55</f>
        <v>0</v>
      </c>
      <c r="M565" s="267">
        <f>(M464)*'Data - P&amp;L'!$C$18*'Data - P&amp;L'!$C$55</f>
        <v>0</v>
      </c>
      <c r="N565" s="267">
        <f>(N464)*'Data - P&amp;L'!$C$18*'Data - P&amp;L'!$C$55</f>
        <v>0</v>
      </c>
      <c r="O565" s="267">
        <f>(O464)*'Data - P&amp;L'!$C$18*'Data - P&amp;L'!$C$55</f>
        <v>0</v>
      </c>
      <c r="P565" s="267">
        <f>(P464)*'Data - P&amp;L'!$C$18*'Data - P&amp;L'!$C$55</f>
        <v>0</v>
      </c>
      <c r="Q565" s="267">
        <f>(Q464)*'Data - P&amp;L'!$C$18*'Data - P&amp;L'!$C$55</f>
        <v>0</v>
      </c>
      <c r="R565" s="267">
        <f>(R464)*'Data - P&amp;L'!$C$18*'Data - P&amp;L'!$C$55</f>
        <v>0</v>
      </c>
      <c r="S565" s="267">
        <f>(S464)*'Data - P&amp;L'!$C$18*'Data - P&amp;L'!$C$55</f>
        <v>0</v>
      </c>
      <c r="T565" s="267">
        <f>(T464)*'Data - P&amp;L'!$C$18*'Data - P&amp;L'!$C$55</f>
        <v>0</v>
      </c>
      <c r="U565" s="267">
        <f>(U464)*'Data - P&amp;L'!$C$18*'Data - P&amp;L'!$C$55</f>
        <v>0</v>
      </c>
      <c r="V565" s="267">
        <f>(V464)*'Data - P&amp;L'!$C$18*'Data - P&amp;L'!$C$55</f>
        <v>0</v>
      </c>
      <c r="W565" s="267">
        <f>(W464)*'Data - P&amp;L'!$C$18*'Data - P&amp;L'!$C$55</f>
        <v>0</v>
      </c>
      <c r="X565" s="267">
        <f>(X464)*'Data - P&amp;L'!$C$18*'Data - P&amp;L'!$C$55</f>
        <v>0</v>
      </c>
      <c r="Y565" s="267">
        <f>(Y464)*'Data - P&amp;L'!$C$18*'Data - P&amp;L'!$C$55</f>
        <v>0</v>
      </c>
      <c r="Z565" s="267">
        <f>(Z464)*'Data - P&amp;L'!$C$18*'Data - P&amp;L'!$C$55</f>
        <v>0</v>
      </c>
      <c r="AA565" s="267">
        <f>(AA464)*'Data - P&amp;L'!$C$18*'Data - P&amp;L'!$C$55</f>
        <v>0</v>
      </c>
      <c r="AB565" s="267">
        <f>(AB464)*'Data - P&amp;L'!$C$18*'Data - P&amp;L'!$C$55</f>
        <v>0</v>
      </c>
      <c r="AC565" s="267">
        <f>(AC464)*'Data - P&amp;L'!$C$18*'Data - P&amp;L'!$C$55</f>
        <v>0</v>
      </c>
      <c r="AD565" s="267">
        <f>(AD464)*'Data - P&amp;L'!$C$18*'Data - P&amp;L'!$C$55</f>
        <v>0</v>
      </c>
      <c r="AE565" s="267">
        <f>(AE464)*'Data - P&amp;L'!$C$18*'Data - P&amp;L'!$C$55</f>
        <v>0</v>
      </c>
      <c r="AF565" s="267">
        <f>(AF464)*'Data - P&amp;L'!$C$18*'Data - P&amp;L'!$C$55</f>
        <v>0</v>
      </c>
      <c r="AG565" s="125">
        <f t="shared" si="136"/>
        <v>0</v>
      </c>
    </row>
    <row r="566" outlineLevel="1">
      <c r="A566" s="282" t="s">
        <v>576</v>
      </c>
      <c r="B566" s="267">
        <f>((B437*'Data - P&amp;L'!$C$38)+(B438*'Data - P&amp;L'!$C$39))*'Data - P&amp;L'!$C$55</f>
        <v>0</v>
      </c>
      <c r="C566" s="267">
        <f>((C437*'Data - P&amp;L'!$C$38)+(C438*'Data - P&amp;L'!$C$39))*'Data - P&amp;L'!$C$55</f>
        <v>0</v>
      </c>
      <c r="D566" s="267">
        <f>((D437*'Data - P&amp;L'!$C$38)+(D438*'Data - P&amp;L'!$C$39))*'Data - P&amp;L'!$C$55</f>
        <v>0</v>
      </c>
      <c r="E566" s="267">
        <f>((E437*'Data - P&amp;L'!$C$38)+(E438*'Data - P&amp;L'!$C$39))*'Data - P&amp;L'!$C$55</f>
        <v>0</v>
      </c>
      <c r="F566" s="267">
        <f>((F437*'Data - P&amp;L'!$C$38)+(F438*'Data - P&amp;L'!$C$39))*'Data - P&amp;L'!$C$55</f>
        <v>0</v>
      </c>
      <c r="G566" s="267">
        <f>((G437*'Data - P&amp;L'!$C$38)+(G438*'Data - P&amp;L'!$C$39))*'Data - P&amp;L'!$C$55</f>
        <v>0</v>
      </c>
      <c r="H566" s="267">
        <f>((H437*'Data - P&amp;L'!$C$38)+(H438*'Data - P&amp;L'!$C$39))*'Data - P&amp;L'!$C$55</f>
        <v>0</v>
      </c>
      <c r="I566" s="267">
        <f>((I437*'Data - P&amp;L'!$C$38)+(I438*'Data - P&amp;L'!$C$39))*'Data - P&amp;L'!$C$55</f>
        <v>0</v>
      </c>
      <c r="J566" s="267">
        <f>((J437*'Data - P&amp;L'!$C$38)+(J438*'Data - P&amp;L'!$C$39))*'Data - P&amp;L'!$C$55</f>
        <v>0</v>
      </c>
      <c r="K566" s="267">
        <f>((K437*'Data - P&amp;L'!$C$38)+(K438*'Data - P&amp;L'!$C$39))*'Data - P&amp;L'!$C$55</f>
        <v>0</v>
      </c>
      <c r="L566" s="267">
        <f>((L437*'Data - P&amp;L'!$C$38)+(L438*'Data - P&amp;L'!$C$39))*'Data - P&amp;L'!$C$55</f>
        <v>0</v>
      </c>
      <c r="M566" s="267">
        <f>((M437*'Data - P&amp;L'!$C$38)+(M438*'Data - P&amp;L'!$C$39))*'Data - P&amp;L'!$C$55</f>
        <v>0</v>
      </c>
      <c r="N566" s="267">
        <f>((N437*'Data - P&amp;L'!$C$38)+(N438*'Data - P&amp;L'!$C$39))*'Data - P&amp;L'!$C$55</f>
        <v>0</v>
      </c>
      <c r="O566" s="267">
        <f>((O437*'Data - P&amp;L'!$C$38)+(O438*'Data - P&amp;L'!$C$39))*'Data - P&amp;L'!$C$55</f>
        <v>0</v>
      </c>
      <c r="P566" s="267">
        <f>((P437*'Data - P&amp;L'!$C$38)+(P438*'Data - P&amp;L'!$C$39))*'Data - P&amp;L'!$C$55</f>
        <v>0</v>
      </c>
      <c r="Q566" s="267">
        <f>((Q437*'Data - P&amp;L'!$C$38)+(Q438*'Data - P&amp;L'!$C$39))*'Data - P&amp;L'!$C$55</f>
        <v>0</v>
      </c>
      <c r="R566" s="267">
        <f>((R437*'Data - P&amp;L'!$C$38)+(R438*'Data - P&amp;L'!$C$39))*'Data - P&amp;L'!$C$55</f>
        <v>0</v>
      </c>
      <c r="S566" s="267">
        <f>((S437*'Data - P&amp;L'!$C$38)+(S438*'Data - P&amp;L'!$C$39))*'Data - P&amp;L'!$C$55</f>
        <v>0</v>
      </c>
      <c r="T566" s="267">
        <f>((T437*'Data - P&amp;L'!$C$38)+(T438*'Data - P&amp;L'!$C$39))*'Data - P&amp;L'!$C$55</f>
        <v>0</v>
      </c>
      <c r="U566" s="267">
        <f>((U437*'Data - P&amp;L'!$C$38)+(U438*'Data - P&amp;L'!$C$39))*'Data - P&amp;L'!$C$55</f>
        <v>0</v>
      </c>
      <c r="V566" s="267">
        <f>((V437*'Data - P&amp;L'!$C$38)+(V438*'Data - P&amp;L'!$C$39))*'Data - P&amp;L'!$C$55</f>
        <v>0</v>
      </c>
      <c r="W566" s="267">
        <f>((W437*'Data - P&amp;L'!$C$38)+(W438*'Data - P&amp;L'!$C$39))*'Data - P&amp;L'!$C$55</f>
        <v>0</v>
      </c>
      <c r="X566" s="267">
        <f>((X437*'Data - P&amp;L'!$C$38)+(X438*'Data - P&amp;L'!$C$39))*'Data - P&amp;L'!$C$55</f>
        <v>0</v>
      </c>
      <c r="Y566" s="267">
        <f>((Y437*'Data - P&amp;L'!$C$38)+(Y438*'Data - P&amp;L'!$C$39))*'Data - P&amp;L'!$C$55</f>
        <v>0</v>
      </c>
      <c r="Z566" s="267">
        <f>((Z437*'Data - P&amp;L'!$C$38)+(Z438*'Data - P&amp;L'!$C$39))*'Data - P&amp;L'!$C$55</f>
        <v>0</v>
      </c>
      <c r="AA566" s="267">
        <f>((AA437*'Data - P&amp;L'!$C$38)+(AA438*'Data - P&amp;L'!$C$39))*'Data - P&amp;L'!$C$55</f>
        <v>0</v>
      </c>
      <c r="AB566" s="267">
        <f>((AB437*'Data - P&amp;L'!$C$38)+(AB438*'Data - P&amp;L'!$C$39))*'Data - P&amp;L'!$C$55</f>
        <v>0</v>
      </c>
      <c r="AC566" s="267">
        <f>((AC437*'Data - P&amp;L'!$C$38)+(AC438*'Data - P&amp;L'!$C$39))*'Data - P&amp;L'!$C$55</f>
        <v>0</v>
      </c>
      <c r="AD566" s="267">
        <f>((AD437*'Data - P&amp;L'!$C$38)+(AD438*'Data - P&amp;L'!$C$39))*'Data - P&amp;L'!$C$55</f>
        <v>0</v>
      </c>
      <c r="AE566" s="267">
        <f>((AE437*'Data - P&amp;L'!$C$38)+(AE438*'Data - P&amp;L'!$C$39))*'Data - P&amp;L'!$C$55</f>
        <v>0</v>
      </c>
      <c r="AF566" s="267">
        <f>((AF437*'Data - P&amp;L'!$C$38)+(AF438*'Data - P&amp;L'!$C$39))*'Data - P&amp;L'!$C$55</f>
        <v>0</v>
      </c>
      <c r="AG566" s="125">
        <f t="shared" si="136"/>
        <v>0</v>
      </c>
    </row>
    <row r="567" outlineLevel="1">
      <c r="A567" s="282" t="s">
        <v>578</v>
      </c>
      <c r="B567" s="267">
        <f>((B466*'Data - P&amp;L'!$D$39))*'Data - P&amp;L'!$C$55</f>
        <v>0</v>
      </c>
      <c r="C567" s="267">
        <f>((C466*'Data - P&amp;L'!$D$39))*'Data - P&amp;L'!$C$55</f>
        <v>0</v>
      </c>
      <c r="D567" s="267">
        <f>((D466*'Data - P&amp;L'!$D$39))*'Data - P&amp;L'!$C$55</f>
        <v>0</v>
      </c>
      <c r="E567" s="267">
        <f>((E466*'Data - P&amp;L'!$D$39))*'Data - P&amp;L'!$C$55</f>
        <v>0</v>
      </c>
      <c r="F567" s="267">
        <f>((F466*'Data - P&amp;L'!$D$39))*'Data - P&amp;L'!$C$55</f>
        <v>0</v>
      </c>
      <c r="G567" s="267">
        <f>((G466*'Data - P&amp;L'!$D$39))*'Data - P&amp;L'!$C$55</f>
        <v>0</v>
      </c>
      <c r="H567" s="267">
        <f>((H466*'Data - P&amp;L'!$D$39))*'Data - P&amp;L'!$C$55</f>
        <v>0</v>
      </c>
      <c r="I567" s="267">
        <f>((I466*'Data - P&amp;L'!$D$39))*'Data - P&amp;L'!$C$55</f>
        <v>0</v>
      </c>
      <c r="J567" s="267">
        <f>((J466*'Data - P&amp;L'!$D$39))*'Data - P&amp;L'!$C$55</f>
        <v>0</v>
      </c>
      <c r="K567" s="267">
        <f>((K466*'Data - P&amp;L'!$D$39))*'Data - P&amp;L'!$C$55</f>
        <v>0</v>
      </c>
      <c r="L567" s="267">
        <f>((L466*'Data - P&amp;L'!$D$39))*'Data - P&amp;L'!$C$55</f>
        <v>0</v>
      </c>
      <c r="M567" s="267">
        <f>((M466*'Data - P&amp;L'!$D$39))*'Data - P&amp;L'!$C$55</f>
        <v>0</v>
      </c>
      <c r="N567" s="267">
        <f>((N466*'Data - P&amp;L'!$D$39))*'Data - P&amp;L'!$C$55</f>
        <v>0</v>
      </c>
      <c r="O567" s="267">
        <f>((O466*'Data - P&amp;L'!$D$39))*'Data - P&amp;L'!$C$55</f>
        <v>0</v>
      </c>
      <c r="P567" s="267">
        <f>((P466*'Data - P&amp;L'!$D$39))*'Data - P&amp;L'!$C$55</f>
        <v>0</v>
      </c>
      <c r="Q567" s="267">
        <f>((Q466*'Data - P&amp;L'!$D$39))*'Data - P&amp;L'!$C$55</f>
        <v>0</v>
      </c>
      <c r="R567" s="267">
        <f>((R466*'Data - P&amp;L'!$D$39))*'Data - P&amp;L'!$C$55</f>
        <v>0</v>
      </c>
      <c r="S567" s="267">
        <f>((S466*'Data - P&amp;L'!$D$39))*'Data - P&amp;L'!$C$55</f>
        <v>0</v>
      </c>
      <c r="T567" s="267">
        <f>((T466*'Data - P&amp;L'!$D$39))*'Data - P&amp;L'!$C$55</f>
        <v>0</v>
      </c>
      <c r="U567" s="267">
        <f>((U466*'Data - P&amp;L'!$D$39))*'Data - P&amp;L'!$C$55</f>
        <v>0</v>
      </c>
      <c r="V567" s="267">
        <f>((V466*'Data - P&amp;L'!$D$39))*'Data - P&amp;L'!$C$55</f>
        <v>0</v>
      </c>
      <c r="W567" s="267">
        <f>((W466*'Data - P&amp;L'!$D$39))*'Data - P&amp;L'!$C$55</f>
        <v>0</v>
      </c>
      <c r="X567" s="267">
        <f>((X466*'Data - P&amp;L'!$D$39))*'Data - P&amp;L'!$C$55</f>
        <v>0</v>
      </c>
      <c r="Y567" s="267">
        <f>((Y466*'Data - P&amp;L'!$D$39))*'Data - P&amp;L'!$C$55</f>
        <v>0</v>
      </c>
      <c r="Z567" s="267">
        <f>((Z466*'Data - P&amp;L'!$D$39))*'Data - P&amp;L'!$C$55</f>
        <v>0</v>
      </c>
      <c r="AA567" s="267">
        <f>((AA466*'Data - P&amp;L'!$D$39))*'Data - P&amp;L'!$C$55</f>
        <v>0</v>
      </c>
      <c r="AB567" s="267">
        <f>((AB466*'Data - P&amp;L'!$D$39))*'Data - P&amp;L'!$C$55</f>
        <v>0</v>
      </c>
      <c r="AC567" s="267">
        <f>((AC466*'Data - P&amp;L'!$D$39))*'Data - P&amp;L'!$C$55</f>
        <v>0</v>
      </c>
      <c r="AD567" s="267">
        <f>((AD466*'Data - P&amp;L'!$D$39))*'Data - P&amp;L'!$C$55</f>
        <v>0</v>
      </c>
      <c r="AE567" s="267">
        <f>((AE466*'Data - P&amp;L'!$D$39))*'Data - P&amp;L'!$C$55</f>
        <v>0</v>
      </c>
      <c r="AF567" s="267">
        <f>((AF466*'Data - P&amp;L'!$D$39))*'Data - P&amp;L'!$C$55</f>
        <v>0</v>
      </c>
      <c r="AG567" s="125">
        <f t="shared" si="136"/>
        <v>0</v>
      </c>
    </row>
    <row r="568" outlineLevel="1">
      <c r="A568" s="173" t="s">
        <v>591</v>
      </c>
      <c r="B568" s="284"/>
      <c r="C568" s="284"/>
      <c r="D568" s="284"/>
      <c r="E568" s="284"/>
      <c r="F568" s="284"/>
      <c r="G568" s="284"/>
      <c r="H568" s="284"/>
      <c r="I568" s="284"/>
      <c r="J568" s="284"/>
      <c r="K568" s="284"/>
      <c r="L568" s="284"/>
      <c r="M568" s="284"/>
      <c r="N568" s="284"/>
      <c r="O568" s="284"/>
      <c r="P568" s="284"/>
      <c r="Q568" s="284"/>
      <c r="R568" s="284"/>
      <c r="S568" s="284"/>
      <c r="T568" s="284"/>
      <c r="U568" s="284"/>
      <c r="V568" s="284"/>
      <c r="W568" s="284"/>
      <c r="X568" s="284"/>
      <c r="Y568" s="284"/>
      <c r="Z568" s="284"/>
      <c r="AA568" s="284"/>
      <c r="AB568" s="284"/>
      <c r="AC568" s="284"/>
      <c r="AD568" s="284"/>
      <c r="AE568" s="284"/>
      <c r="AF568" s="284"/>
      <c r="AG568" s="125"/>
    </row>
    <row r="569" outlineLevel="1">
      <c r="A569" s="173" t="s">
        <v>592</v>
      </c>
      <c r="B569" s="284"/>
      <c r="C569" s="284"/>
      <c r="D569" s="284"/>
      <c r="E569" s="284"/>
      <c r="F569" s="284"/>
      <c r="G569" s="284"/>
      <c r="H569" s="284"/>
      <c r="I569" s="284"/>
      <c r="J569" s="284"/>
      <c r="K569" s="284"/>
      <c r="L569" s="284"/>
      <c r="M569" s="284"/>
      <c r="N569" s="284"/>
      <c r="O569" s="284"/>
      <c r="P569" s="284"/>
      <c r="Q569" s="284"/>
      <c r="R569" s="284"/>
      <c r="S569" s="284"/>
      <c r="T569" s="284"/>
      <c r="U569" s="284"/>
      <c r="V569" s="284"/>
      <c r="W569" s="284"/>
      <c r="X569" s="284"/>
      <c r="Y569" s="284"/>
      <c r="Z569" s="284"/>
      <c r="AA569" s="284"/>
      <c r="AB569" s="284"/>
      <c r="AC569" s="284"/>
      <c r="AD569" s="284"/>
      <c r="AE569" s="284"/>
      <c r="AF569" s="284"/>
      <c r="AG569" s="125"/>
    </row>
    <row r="570" outlineLevel="1">
      <c r="A570" s="173" t="s">
        <v>593</v>
      </c>
      <c r="B570" s="267">
        <f>('Data - P&amp;L'!$R$4*B469)</f>
        <v>0</v>
      </c>
      <c r="C570" s="267">
        <f>('Data - P&amp;L'!$R$4*C469)</f>
        <v>0</v>
      </c>
      <c r="D570" s="267">
        <f>('Data - P&amp;L'!$R$4*D469)</f>
        <v>0</v>
      </c>
      <c r="E570" s="267">
        <f>('Data - P&amp;L'!$R$4*E469)</f>
        <v>0</v>
      </c>
      <c r="F570" s="267">
        <f>('Data - P&amp;L'!$R$4*F469)</f>
        <v>0</v>
      </c>
      <c r="G570" s="267">
        <f>('Data - P&amp;L'!$R$4*G469)</f>
        <v>0</v>
      </c>
      <c r="H570" s="267">
        <f>('Data - P&amp;L'!$R$4*H469)</f>
        <v>0</v>
      </c>
      <c r="I570" s="267">
        <f>('Data - P&amp;L'!$R$4*I469)</f>
        <v>0</v>
      </c>
      <c r="J570" s="267">
        <f>('Data - P&amp;L'!$R$4*J469)</f>
        <v>0</v>
      </c>
      <c r="K570" s="267">
        <f>('Data - P&amp;L'!$R$4*K469)</f>
        <v>0</v>
      </c>
      <c r="L570" s="267">
        <f>('Data - P&amp;L'!$R$4*L469)</f>
        <v>0</v>
      </c>
      <c r="M570" s="267">
        <f>('Data - P&amp;L'!$R$4*M469)</f>
        <v>0</v>
      </c>
      <c r="N570" s="267">
        <f>('Data - P&amp;L'!$R$4*N469)</f>
        <v>0</v>
      </c>
      <c r="O570" s="267">
        <f>('Data - P&amp;L'!$R$4*O469)</f>
        <v>0</v>
      </c>
      <c r="P570" s="267">
        <f>('Data - P&amp;L'!$R$4*P469)</f>
        <v>0</v>
      </c>
      <c r="Q570" s="267">
        <f>('Data - P&amp;L'!$R$4*Q469)</f>
        <v>0</v>
      </c>
      <c r="R570" s="267">
        <f>('Data - P&amp;L'!$R$4*R469)</f>
        <v>0</v>
      </c>
      <c r="S570" s="267">
        <f>('Data - P&amp;L'!$R$4*S469)</f>
        <v>0</v>
      </c>
      <c r="T570" s="267">
        <f>('Data - P&amp;L'!$R$4*T469)</f>
        <v>0</v>
      </c>
      <c r="U570" s="267">
        <f>('Data - P&amp;L'!$R$4*U469)</f>
        <v>0</v>
      </c>
      <c r="V570" s="267">
        <f>('Data - P&amp;L'!$R$4*V469)</f>
        <v>0</v>
      </c>
      <c r="W570" s="267">
        <f>('Data - P&amp;L'!$R$4*W469)</f>
        <v>0</v>
      </c>
      <c r="X570" s="267">
        <f>('Data - P&amp;L'!$R$4*X469)</f>
        <v>0</v>
      </c>
      <c r="Y570" s="267">
        <f>('Data - P&amp;L'!$R$4*Y469)</f>
        <v>0</v>
      </c>
      <c r="Z570" s="267">
        <f>('Data - P&amp;L'!$R$4*Z469)</f>
        <v>0</v>
      </c>
      <c r="AA570" s="267">
        <f>('Data - P&amp;L'!$R$4*AA469)</f>
        <v>0</v>
      </c>
      <c r="AB570" s="267">
        <f>('Data - P&amp;L'!$R$4*AB469)</f>
        <v>0</v>
      </c>
      <c r="AC570" s="267">
        <f>('Data - P&amp;L'!$R$4*AC469)</f>
        <v>0</v>
      </c>
      <c r="AD570" s="267">
        <f>('Data - P&amp;L'!$R$4*AD469)</f>
        <v>0</v>
      </c>
      <c r="AE570" s="267">
        <f>('Data - P&amp;L'!$R$4*AE469)</f>
        <v>0</v>
      </c>
      <c r="AF570" s="267">
        <f>('Data - P&amp;L'!$R$4*AF469)</f>
        <v>0</v>
      </c>
      <c r="AG570" s="125">
        <f t="shared" ref="AG570:AG588" si="142">SUM(B570:AF570)</f>
        <v>0</v>
      </c>
    </row>
    <row r="571" outlineLevel="1">
      <c r="A571" s="254" t="s">
        <v>594</v>
      </c>
      <c r="B571" s="281">
        <f t="shared" ref="B571:AF571" si="141">sum(B572:B588)</f>
        <v>0</v>
      </c>
      <c r="C571" s="281">
        <f t="shared" si="141"/>
        <v>0</v>
      </c>
      <c r="D571" s="281">
        <f t="shared" si="141"/>
        <v>0</v>
      </c>
      <c r="E571" s="281">
        <f t="shared" si="141"/>
        <v>0</v>
      </c>
      <c r="F571" s="281">
        <f t="shared" si="141"/>
        <v>0</v>
      </c>
      <c r="G571" s="281">
        <f t="shared" si="141"/>
        <v>0</v>
      </c>
      <c r="H571" s="281">
        <f t="shared" si="141"/>
        <v>0</v>
      </c>
      <c r="I571" s="281">
        <f t="shared" si="141"/>
        <v>0</v>
      </c>
      <c r="J571" s="281">
        <f t="shared" si="141"/>
        <v>0</v>
      </c>
      <c r="K571" s="281">
        <f t="shared" si="141"/>
        <v>0</v>
      </c>
      <c r="L571" s="281">
        <f t="shared" si="141"/>
        <v>0</v>
      </c>
      <c r="M571" s="281">
        <f t="shared" si="141"/>
        <v>0</v>
      </c>
      <c r="N571" s="281">
        <f t="shared" si="141"/>
        <v>0</v>
      </c>
      <c r="O571" s="281">
        <f t="shared" si="141"/>
        <v>0</v>
      </c>
      <c r="P571" s="281">
        <f t="shared" si="141"/>
        <v>0</v>
      </c>
      <c r="Q571" s="281">
        <f t="shared" si="141"/>
        <v>0</v>
      </c>
      <c r="R571" s="281">
        <f t="shared" si="141"/>
        <v>0</v>
      </c>
      <c r="S571" s="281">
        <f t="shared" si="141"/>
        <v>0</v>
      </c>
      <c r="T571" s="281">
        <f t="shared" si="141"/>
        <v>0</v>
      </c>
      <c r="U571" s="281">
        <f t="shared" si="141"/>
        <v>0</v>
      </c>
      <c r="V571" s="281">
        <f t="shared" si="141"/>
        <v>0</v>
      </c>
      <c r="W571" s="281">
        <f t="shared" si="141"/>
        <v>0</v>
      </c>
      <c r="X571" s="281">
        <f t="shared" si="141"/>
        <v>0</v>
      </c>
      <c r="Y571" s="281">
        <f t="shared" si="141"/>
        <v>0</v>
      </c>
      <c r="Z571" s="281">
        <f t="shared" si="141"/>
        <v>0</v>
      </c>
      <c r="AA571" s="281">
        <f t="shared" si="141"/>
        <v>0</v>
      </c>
      <c r="AB571" s="281">
        <f t="shared" si="141"/>
        <v>0</v>
      </c>
      <c r="AC571" s="281">
        <f t="shared" si="141"/>
        <v>0</v>
      </c>
      <c r="AD571" s="281">
        <f t="shared" si="141"/>
        <v>0</v>
      </c>
      <c r="AE571" s="281">
        <f t="shared" si="141"/>
        <v>0</v>
      </c>
      <c r="AF571" s="281">
        <f t="shared" si="141"/>
        <v>0</v>
      </c>
      <c r="AG571" s="125">
        <f t="shared" si="142"/>
        <v>0</v>
      </c>
    </row>
    <row r="572" outlineLevel="1">
      <c r="A572" s="173" t="s">
        <v>595</v>
      </c>
      <c r="B572" s="267">
        <f>B437*'Data - P&amp;L'!$C$3</f>
        <v>0</v>
      </c>
      <c r="C572" s="267">
        <f>C437*'Data - P&amp;L'!$C$3</f>
        <v>0</v>
      </c>
      <c r="D572" s="267">
        <f>D437*'Data - P&amp;L'!$C$3</f>
        <v>0</v>
      </c>
      <c r="E572" s="267">
        <f>E437*'Data - P&amp;L'!$C$3</f>
        <v>0</v>
      </c>
      <c r="F572" s="267">
        <f>F437*'Data - P&amp;L'!$C$3</f>
        <v>0</v>
      </c>
      <c r="G572" s="267">
        <f>G437*'Data - P&amp;L'!$C$3</f>
        <v>0</v>
      </c>
      <c r="H572" s="267">
        <f>H437*'Data - P&amp;L'!$C$3</f>
        <v>0</v>
      </c>
      <c r="I572" s="267">
        <f>I437*'Data - P&amp;L'!$C$3</f>
        <v>0</v>
      </c>
      <c r="J572" s="267">
        <f>J437*'Data - P&amp;L'!$C$3</f>
        <v>0</v>
      </c>
      <c r="K572" s="267">
        <f>K437*'Data - P&amp;L'!$C$3</f>
        <v>0</v>
      </c>
      <c r="L572" s="267">
        <f>L437*'Data - P&amp;L'!$C$3</f>
        <v>0</v>
      </c>
      <c r="M572" s="267">
        <f>M437*'Data - P&amp;L'!$C$3</f>
        <v>0</v>
      </c>
      <c r="N572" s="267">
        <f>N437*'Data - P&amp;L'!$C$3</f>
        <v>0</v>
      </c>
      <c r="O572" s="267">
        <f>O437*'Data - P&amp;L'!$C$3</f>
        <v>0</v>
      </c>
      <c r="P572" s="267">
        <f>P437*'Data - P&amp;L'!$C$3</f>
        <v>0</v>
      </c>
      <c r="Q572" s="267">
        <f>Q437*'Data - P&amp;L'!$C$3</f>
        <v>0</v>
      </c>
      <c r="R572" s="267">
        <f>R437*'Data - P&amp;L'!$C$3</f>
        <v>0</v>
      </c>
      <c r="S572" s="267">
        <f>S437*'Data - P&amp;L'!$C$3</f>
        <v>0</v>
      </c>
      <c r="T572" s="267">
        <f>T437*'Data - P&amp;L'!$C$3</f>
        <v>0</v>
      </c>
      <c r="U572" s="267">
        <f>U437*'Data - P&amp;L'!$C$3</f>
        <v>0</v>
      </c>
      <c r="V572" s="267">
        <f>V437*'Data - P&amp;L'!$C$3</f>
        <v>0</v>
      </c>
      <c r="W572" s="267">
        <f>W437*'Data - P&amp;L'!$C$3</f>
        <v>0</v>
      </c>
      <c r="X572" s="267">
        <f>X437*'Data - P&amp;L'!$C$3</f>
        <v>0</v>
      </c>
      <c r="Y572" s="267">
        <f>Y437*'Data - P&amp;L'!$C$3</f>
        <v>0</v>
      </c>
      <c r="Z572" s="267">
        <f>Z437*'Data - P&amp;L'!$C$3</f>
        <v>0</v>
      </c>
      <c r="AA572" s="267">
        <f>AA437*'Data - P&amp;L'!$C$3</f>
        <v>0</v>
      </c>
      <c r="AB572" s="267">
        <f>AB437*'Data - P&amp;L'!$C$3</f>
        <v>0</v>
      </c>
      <c r="AC572" s="267">
        <f>AC437*'Data - P&amp;L'!$C$3</f>
        <v>0</v>
      </c>
      <c r="AD572" s="267">
        <f>AD437*'Data - P&amp;L'!$C$3</f>
        <v>0</v>
      </c>
      <c r="AE572" s="267">
        <f>AE437*'Data - P&amp;L'!$C$3</f>
        <v>0</v>
      </c>
      <c r="AF572" s="267">
        <f>AF437*'Data - P&amp;L'!$C$3</f>
        <v>0</v>
      </c>
      <c r="AG572" s="125">
        <f t="shared" si="142"/>
        <v>0</v>
      </c>
    </row>
    <row r="573" outlineLevel="1">
      <c r="A573" s="173" t="s">
        <v>596</v>
      </c>
      <c r="B573" s="267">
        <f>B438*'Data - P&amp;L'!$C$4</f>
        <v>0</v>
      </c>
      <c r="C573" s="267">
        <f>C438*'Data - P&amp;L'!$C$4</f>
        <v>0</v>
      </c>
      <c r="D573" s="267">
        <f>D438*'Data - P&amp;L'!$C$4</f>
        <v>0</v>
      </c>
      <c r="E573" s="267">
        <f>E438*'Data - P&amp;L'!$C$4</f>
        <v>0</v>
      </c>
      <c r="F573" s="267">
        <f>F438*'Data - P&amp;L'!$C$4</f>
        <v>0</v>
      </c>
      <c r="G573" s="267">
        <f>G438*'Data - P&amp;L'!$C$4</f>
        <v>0</v>
      </c>
      <c r="H573" s="267">
        <f>H438*'Data - P&amp;L'!$C$4</f>
        <v>0</v>
      </c>
      <c r="I573" s="267">
        <f>I438*'Data - P&amp;L'!$C$4</f>
        <v>0</v>
      </c>
      <c r="J573" s="267">
        <f>J438*'Data - P&amp;L'!$C$4</f>
        <v>0</v>
      </c>
      <c r="K573" s="267">
        <f>K438*'Data - P&amp;L'!$C$4</f>
        <v>0</v>
      </c>
      <c r="L573" s="267">
        <f>L438*'Data - P&amp;L'!$C$4</f>
        <v>0</v>
      </c>
      <c r="M573" s="267">
        <f>M438*'Data - P&amp;L'!$C$4</f>
        <v>0</v>
      </c>
      <c r="N573" s="267">
        <f>N438*'Data - P&amp;L'!$C$4</f>
        <v>0</v>
      </c>
      <c r="O573" s="267">
        <f>O438*'Data - P&amp;L'!$C$4</f>
        <v>0</v>
      </c>
      <c r="P573" s="267">
        <f>P438*'Data - P&amp;L'!$C$4</f>
        <v>0</v>
      </c>
      <c r="Q573" s="267">
        <f>Q438*'Data - P&amp;L'!$C$4</f>
        <v>0</v>
      </c>
      <c r="R573" s="267">
        <f>R438*'Data - P&amp;L'!$C$4</f>
        <v>0</v>
      </c>
      <c r="S573" s="267">
        <f>S438*'Data - P&amp;L'!$C$4</f>
        <v>0</v>
      </c>
      <c r="T573" s="267">
        <f>T438*'Data - P&amp;L'!$C$4</f>
        <v>0</v>
      </c>
      <c r="U573" s="267">
        <f>U438*'Data - P&amp;L'!$C$4</f>
        <v>0</v>
      </c>
      <c r="V573" s="267">
        <f>V438*'Data - P&amp;L'!$C$4</f>
        <v>0</v>
      </c>
      <c r="W573" s="267">
        <f>W438*'Data - P&amp;L'!$C$4</f>
        <v>0</v>
      </c>
      <c r="X573" s="267">
        <f>X438*'Data - P&amp;L'!$C$4</f>
        <v>0</v>
      </c>
      <c r="Y573" s="267">
        <f>Y438*'Data - P&amp;L'!$C$4</f>
        <v>0</v>
      </c>
      <c r="Z573" s="267">
        <f>Z438*'Data - P&amp;L'!$C$4</f>
        <v>0</v>
      </c>
      <c r="AA573" s="267">
        <f>AA438*'Data - P&amp;L'!$C$4</f>
        <v>0</v>
      </c>
      <c r="AB573" s="267">
        <f>AB438*'Data - P&amp;L'!$C$4</f>
        <v>0</v>
      </c>
      <c r="AC573" s="267">
        <f>AC438*'Data - P&amp;L'!$C$4</f>
        <v>0</v>
      </c>
      <c r="AD573" s="267">
        <f>AD438*'Data - P&amp;L'!$C$4</f>
        <v>0</v>
      </c>
      <c r="AE573" s="267">
        <f>AE438*'Data - P&amp;L'!$C$4</f>
        <v>0</v>
      </c>
      <c r="AF573" s="267">
        <f>AF438*'Data - P&amp;L'!$C$4</f>
        <v>0</v>
      </c>
      <c r="AG573" s="125">
        <f t="shared" si="142"/>
        <v>0</v>
      </c>
    </row>
    <row r="574" ht="18.0" customHeight="1" outlineLevel="1">
      <c r="A574" s="173" t="s">
        <v>597</v>
      </c>
      <c r="B574" s="267">
        <f>(B427)*'Data - P&amp;L'!$C$15</f>
        <v>0</v>
      </c>
      <c r="C574" s="267">
        <f>(C427)*'Data - P&amp;L'!$C$15</f>
        <v>0</v>
      </c>
      <c r="D574" s="267">
        <f>(D427)*'Data - P&amp;L'!$C$15</f>
        <v>0</v>
      </c>
      <c r="E574" s="267">
        <f>(E427)*'Data - P&amp;L'!$C$15</f>
        <v>0</v>
      </c>
      <c r="F574" s="267">
        <f>(F427)*'Data - P&amp;L'!$C$15</f>
        <v>0</v>
      </c>
      <c r="G574" s="267">
        <f>(G427)*'Data - P&amp;L'!$C$15</f>
        <v>0</v>
      </c>
      <c r="H574" s="267">
        <f>(H427)*'Data - P&amp;L'!$C$15</f>
        <v>0</v>
      </c>
      <c r="I574" s="267">
        <f>(I427)*'Data - P&amp;L'!$C$15</f>
        <v>0</v>
      </c>
      <c r="J574" s="267">
        <f>(J427)*'Data - P&amp;L'!$C$15</f>
        <v>0</v>
      </c>
      <c r="K574" s="267">
        <f>(K427)*'Data - P&amp;L'!$C$15</f>
        <v>0</v>
      </c>
      <c r="L574" s="267">
        <f>(L427)*'Data - P&amp;L'!$C$15</f>
        <v>0</v>
      </c>
      <c r="M574" s="267">
        <f>(M427)*'Data - P&amp;L'!$C$15</f>
        <v>0</v>
      </c>
      <c r="N574" s="267">
        <f>(N427)*'Data - P&amp;L'!$C$15</f>
        <v>0</v>
      </c>
      <c r="O574" s="267">
        <f>(O427)*'Data - P&amp;L'!$C$15</f>
        <v>0</v>
      </c>
      <c r="P574" s="267">
        <f>(P427)*'Data - P&amp;L'!$C$15</f>
        <v>0</v>
      </c>
      <c r="Q574" s="267">
        <f>(Q427)*'Data - P&amp;L'!$C$15</f>
        <v>0</v>
      </c>
      <c r="R574" s="267">
        <f>(R427)*'Data - P&amp;L'!$C$15</f>
        <v>0</v>
      </c>
      <c r="S574" s="267">
        <f>(S427)*'Data - P&amp;L'!$C$15</f>
        <v>0</v>
      </c>
      <c r="T574" s="267">
        <f>(T427)*'Data - P&amp;L'!$C$15</f>
        <v>0</v>
      </c>
      <c r="U574" s="267">
        <f>(U427)*'Data - P&amp;L'!$C$15</f>
        <v>0</v>
      </c>
      <c r="V574" s="267">
        <f>(V427)*'Data - P&amp;L'!$C$15</f>
        <v>0</v>
      </c>
      <c r="W574" s="267">
        <f>(W427)*'Data - P&amp;L'!$C$15</f>
        <v>0</v>
      </c>
      <c r="X574" s="267">
        <f>(X427)*'Data - P&amp;L'!$C$15</f>
        <v>0</v>
      </c>
      <c r="Y574" s="267">
        <f>(Y427)*'Data - P&amp;L'!$C$15</f>
        <v>0</v>
      </c>
      <c r="Z574" s="267">
        <f>(Z427)*'Data - P&amp;L'!$C$15</f>
        <v>0</v>
      </c>
      <c r="AA574" s="267">
        <f>(AA427)*'Data - P&amp;L'!$C$15</f>
        <v>0</v>
      </c>
      <c r="AB574" s="267">
        <f>(AB427)*'Data - P&amp;L'!$C$15</f>
        <v>0</v>
      </c>
      <c r="AC574" s="267">
        <f>(AC427)*'Data - P&amp;L'!$C$15</f>
        <v>0</v>
      </c>
      <c r="AD574" s="267">
        <f>(AD427)*'Data - P&amp;L'!$C$15</f>
        <v>0</v>
      </c>
      <c r="AE574" s="267">
        <f>(AE427)*'Data - P&amp;L'!$C$15</f>
        <v>0</v>
      </c>
      <c r="AF574" s="267">
        <f>(AF427)*'Data - P&amp;L'!$C$15</f>
        <v>0</v>
      </c>
      <c r="AG574" s="125">
        <f t="shared" si="142"/>
        <v>0</v>
      </c>
    </row>
    <row r="575" ht="18.0" customHeight="1" outlineLevel="1">
      <c r="A575" s="173" t="s">
        <v>598</v>
      </c>
      <c r="B575" s="267">
        <f>(B428)*'Data - P&amp;L'!$C$16</f>
        <v>0</v>
      </c>
      <c r="C575" s="267">
        <f>(C428)*'Data - P&amp;L'!$C$16</f>
        <v>0</v>
      </c>
      <c r="D575" s="267">
        <f>(D428)*'Data - P&amp;L'!$C$16</f>
        <v>0</v>
      </c>
      <c r="E575" s="267">
        <f>(E428)*'Data - P&amp;L'!$C$16</f>
        <v>0</v>
      </c>
      <c r="F575" s="267">
        <f>(F428)*'Data - P&amp;L'!$C$16</f>
        <v>0</v>
      </c>
      <c r="G575" s="267">
        <f>(G428)*'Data - P&amp;L'!$C$16</f>
        <v>0</v>
      </c>
      <c r="H575" s="267">
        <f>(H428)*'Data - P&amp;L'!$C$16</f>
        <v>0</v>
      </c>
      <c r="I575" s="267">
        <f>(I428)*'Data - P&amp;L'!$C$16</f>
        <v>0</v>
      </c>
      <c r="J575" s="267">
        <f>(J428)*'Data - P&amp;L'!$C$16</f>
        <v>0</v>
      </c>
      <c r="K575" s="267">
        <f>(K428)*'Data - P&amp;L'!$C$16</f>
        <v>0</v>
      </c>
      <c r="L575" s="267">
        <f>(L428)*'Data - P&amp;L'!$C$16</f>
        <v>0</v>
      </c>
      <c r="M575" s="267">
        <f>(M428)*'Data - P&amp;L'!$C$16</f>
        <v>0</v>
      </c>
      <c r="N575" s="267">
        <f>(N428)*'Data - P&amp;L'!$C$16</f>
        <v>0</v>
      </c>
      <c r="O575" s="267">
        <f>(O428)*'Data - P&amp;L'!$C$16</f>
        <v>0</v>
      </c>
      <c r="P575" s="267">
        <f>(P428)*'Data - P&amp;L'!$C$16</f>
        <v>0</v>
      </c>
      <c r="Q575" s="267">
        <f>(Q428)*'Data - P&amp;L'!$C$16</f>
        <v>0</v>
      </c>
      <c r="R575" s="267">
        <f>(R428)*'Data - P&amp;L'!$C$16</f>
        <v>0</v>
      </c>
      <c r="S575" s="267">
        <f>(S428)*'Data - P&amp;L'!$C$16</f>
        <v>0</v>
      </c>
      <c r="T575" s="267">
        <f>(T428)*'Data - P&amp;L'!$C$16</f>
        <v>0</v>
      </c>
      <c r="U575" s="267">
        <f>(U428)*'Data - P&amp;L'!$C$16</f>
        <v>0</v>
      </c>
      <c r="V575" s="267">
        <f>(V428)*'Data - P&amp;L'!$C$16</f>
        <v>0</v>
      </c>
      <c r="W575" s="267">
        <f>(W428)*'Data - P&amp;L'!$C$16</f>
        <v>0</v>
      </c>
      <c r="X575" s="267">
        <f>(X428)*'Data - P&amp;L'!$C$16</f>
        <v>0</v>
      </c>
      <c r="Y575" s="267">
        <f>(Y428)*'Data - P&amp;L'!$C$16</f>
        <v>0</v>
      </c>
      <c r="Z575" s="267">
        <f>(Z428)*'Data - P&amp;L'!$C$16</f>
        <v>0</v>
      </c>
      <c r="AA575" s="267">
        <f>(AA428)*'Data - P&amp;L'!$C$16</f>
        <v>0</v>
      </c>
      <c r="AB575" s="267">
        <f>(AB428)*'Data - P&amp;L'!$C$16</f>
        <v>0</v>
      </c>
      <c r="AC575" s="267">
        <f>(AC428)*'Data - P&amp;L'!$C$16</f>
        <v>0</v>
      </c>
      <c r="AD575" s="267">
        <f>(AD428)*'Data - P&amp;L'!$C$16</f>
        <v>0</v>
      </c>
      <c r="AE575" s="267">
        <f>(AE428)*'Data - P&amp;L'!$C$16</f>
        <v>0</v>
      </c>
      <c r="AF575" s="267">
        <f>(AF428)*'Data - P&amp;L'!$C$16</f>
        <v>0</v>
      </c>
      <c r="AG575" s="125">
        <f t="shared" si="142"/>
        <v>0</v>
      </c>
    </row>
    <row r="576" outlineLevel="1">
      <c r="A576" s="173" t="s">
        <v>599</v>
      </c>
      <c r="B576" s="267">
        <f>(B455)*'Data - P&amp;L'!$C$6</f>
        <v>0</v>
      </c>
      <c r="C576" s="267">
        <f>(C455)*'Data - P&amp;L'!$C$6</f>
        <v>0</v>
      </c>
      <c r="D576" s="267">
        <f>(D455)*'Data - P&amp;L'!$C$6</f>
        <v>0</v>
      </c>
      <c r="E576" s="267">
        <f>(E455)*'Data - P&amp;L'!$C$6</f>
        <v>0</v>
      </c>
      <c r="F576" s="267">
        <f>(F455)*'Data - P&amp;L'!$C$6</f>
        <v>0</v>
      </c>
      <c r="G576" s="267">
        <f>(G455)*'Data - P&amp;L'!$C$6</f>
        <v>0</v>
      </c>
      <c r="H576" s="267">
        <f>(H455)*'Data - P&amp;L'!$C$6</f>
        <v>0</v>
      </c>
      <c r="I576" s="267">
        <f>(I455)*'Data - P&amp;L'!$C$6</f>
        <v>0</v>
      </c>
      <c r="J576" s="267">
        <f>(J455)*'Data - P&amp;L'!$C$6</f>
        <v>0</v>
      </c>
      <c r="K576" s="267">
        <f>(K455)*'Data - P&amp;L'!$C$6</f>
        <v>0</v>
      </c>
      <c r="L576" s="267">
        <f>(L455)*'Data - P&amp;L'!$C$6</f>
        <v>0</v>
      </c>
      <c r="M576" s="267">
        <f>(M455)*'Data - P&amp;L'!$C$6</f>
        <v>0</v>
      </c>
      <c r="N576" s="267">
        <f>(N455)*'Data - P&amp;L'!$C$6</f>
        <v>0</v>
      </c>
      <c r="O576" s="267">
        <f>(O455)*'Data - P&amp;L'!$C$6</f>
        <v>0</v>
      </c>
      <c r="P576" s="267">
        <f>(P455)*'Data - P&amp;L'!$C$6</f>
        <v>0</v>
      </c>
      <c r="Q576" s="267">
        <f>(Q455)*'Data - P&amp;L'!$C$6</f>
        <v>0</v>
      </c>
      <c r="R576" s="267">
        <f>(R455)*'Data - P&amp;L'!$C$6</f>
        <v>0</v>
      </c>
      <c r="S576" s="267">
        <f>(S455)*'Data - P&amp;L'!$C$6</f>
        <v>0</v>
      </c>
      <c r="T576" s="267">
        <f>(T455)*'Data - P&amp;L'!$C$6</f>
        <v>0</v>
      </c>
      <c r="U576" s="267">
        <f>(U455)*'Data - P&amp;L'!$C$6</f>
        <v>0</v>
      </c>
      <c r="V576" s="267">
        <f>(V455)*'Data - P&amp;L'!$C$6</f>
        <v>0</v>
      </c>
      <c r="W576" s="267">
        <f>(W455)*'Data - P&amp;L'!$C$6</f>
        <v>0</v>
      </c>
      <c r="X576" s="267">
        <f>(X455)*'Data - P&amp;L'!$C$6</f>
        <v>0</v>
      </c>
      <c r="Y576" s="267">
        <f>(Y455)*'Data - P&amp;L'!$C$6</f>
        <v>0</v>
      </c>
      <c r="Z576" s="267">
        <f>(Z455)*'Data - P&amp;L'!$C$6</f>
        <v>0</v>
      </c>
      <c r="AA576" s="267">
        <f>(AA455)*'Data - P&amp;L'!$C$6</f>
        <v>0</v>
      </c>
      <c r="AB576" s="267">
        <f>(AB455)*'Data - P&amp;L'!$C$6</f>
        <v>0</v>
      </c>
      <c r="AC576" s="267">
        <f>(AC455)*'Data - P&amp;L'!$C$6</f>
        <v>0</v>
      </c>
      <c r="AD576" s="267">
        <f>(AD455)*'Data - P&amp;L'!$C$6</f>
        <v>0</v>
      </c>
      <c r="AE576" s="267">
        <f>(AE455)*'Data - P&amp;L'!$C$6</f>
        <v>0</v>
      </c>
      <c r="AF576" s="267">
        <f>(AF455)*'Data - P&amp;L'!$C$6</f>
        <v>0</v>
      </c>
      <c r="AG576" s="125">
        <f t="shared" si="142"/>
        <v>0</v>
      </c>
    </row>
    <row r="577" outlineLevel="1">
      <c r="A577" s="173" t="s">
        <v>600</v>
      </c>
      <c r="B577" s="267">
        <f>(B456)*'Data - P&amp;L'!$C$8</f>
        <v>0</v>
      </c>
      <c r="C577" s="267">
        <f>(C456)*'Data - P&amp;L'!$C$8</f>
        <v>0</v>
      </c>
      <c r="D577" s="267">
        <f>(D456)*'Data - P&amp;L'!$C$8</f>
        <v>0</v>
      </c>
      <c r="E577" s="267">
        <f>(E456)*'Data - P&amp;L'!$C$8</f>
        <v>0</v>
      </c>
      <c r="F577" s="267">
        <f>(F456)*'Data - P&amp;L'!$C$8</f>
        <v>0</v>
      </c>
      <c r="G577" s="267">
        <f>(G456)*'Data - P&amp;L'!$C$8</f>
        <v>0</v>
      </c>
      <c r="H577" s="267">
        <f>(H456)*'Data - P&amp;L'!$C$8</f>
        <v>0</v>
      </c>
      <c r="I577" s="267">
        <f>(I456)*'Data - P&amp;L'!$C$8</f>
        <v>0</v>
      </c>
      <c r="J577" s="267">
        <f>(J456)*'Data - P&amp;L'!$C$8</f>
        <v>0</v>
      </c>
      <c r="K577" s="267">
        <f>(K456)*'Data - P&amp;L'!$C$8</f>
        <v>0</v>
      </c>
      <c r="L577" s="267">
        <f>(L456)*'Data - P&amp;L'!$C$8</f>
        <v>0</v>
      </c>
      <c r="M577" s="267">
        <f>(M456)*'Data - P&amp;L'!$C$8</f>
        <v>0</v>
      </c>
      <c r="N577" s="267">
        <f>(N456)*'Data - P&amp;L'!$C$8</f>
        <v>0</v>
      </c>
      <c r="O577" s="267">
        <f>(O456)*'Data - P&amp;L'!$C$8</f>
        <v>0</v>
      </c>
      <c r="P577" s="267">
        <f>(P456)*'Data - P&amp;L'!$C$8</f>
        <v>0</v>
      </c>
      <c r="Q577" s="267">
        <f>(Q456)*'Data - P&amp;L'!$C$8</f>
        <v>0</v>
      </c>
      <c r="R577" s="267">
        <f>(R456)*'Data - P&amp;L'!$C$8</f>
        <v>0</v>
      </c>
      <c r="S577" s="267">
        <f>(S456)*'Data - P&amp;L'!$C$8</f>
        <v>0</v>
      </c>
      <c r="T577" s="267">
        <f>(T456)*'Data - P&amp;L'!$C$8</f>
        <v>0</v>
      </c>
      <c r="U577" s="267">
        <f>(U456)*'Data - P&amp;L'!$C$8</f>
        <v>0</v>
      </c>
      <c r="V577" s="267">
        <f>(V456)*'Data - P&amp;L'!$C$8</f>
        <v>0</v>
      </c>
      <c r="W577" s="267">
        <f>(W456)*'Data - P&amp;L'!$C$8</f>
        <v>0</v>
      </c>
      <c r="X577" s="267">
        <f>(X456)*'Data - P&amp;L'!$C$8</f>
        <v>0</v>
      </c>
      <c r="Y577" s="267">
        <f>(Y456)*'Data - P&amp;L'!$C$8</f>
        <v>0</v>
      </c>
      <c r="Z577" s="267">
        <f>(Z456)*'Data - P&amp;L'!$C$8</f>
        <v>0</v>
      </c>
      <c r="AA577" s="267">
        <f>(AA456)*'Data - P&amp;L'!$C$8</f>
        <v>0</v>
      </c>
      <c r="AB577" s="267">
        <f>(AB456)*'Data - P&amp;L'!$C$8</f>
        <v>0</v>
      </c>
      <c r="AC577" s="267">
        <f>(AC456)*'Data - P&amp;L'!$C$8</f>
        <v>0</v>
      </c>
      <c r="AD577" s="267">
        <f>(AD456)*'Data - P&amp;L'!$C$8</f>
        <v>0</v>
      </c>
      <c r="AE577" s="267">
        <f>(AE456)*'Data - P&amp;L'!$C$8</f>
        <v>0</v>
      </c>
      <c r="AF577" s="267">
        <f>(AF456)*'Data - P&amp;L'!$C$8</f>
        <v>0</v>
      </c>
      <c r="AG577" s="125">
        <f t="shared" si="142"/>
        <v>0</v>
      </c>
    </row>
    <row r="578" outlineLevel="1">
      <c r="A578" s="173" t="s">
        <v>601</v>
      </c>
      <c r="B578" s="267">
        <f>(B457+B458)*'Data - P&amp;L'!$C$9</f>
        <v>0</v>
      </c>
      <c r="C578" s="267">
        <f>(C457+C458)*'Data - P&amp;L'!$C$9</f>
        <v>0</v>
      </c>
      <c r="D578" s="267">
        <f>(D457+D458)*'Data - P&amp;L'!$C$9</f>
        <v>0</v>
      </c>
      <c r="E578" s="267">
        <f>(E457+E458)*'Data - P&amp;L'!$C$9</f>
        <v>0</v>
      </c>
      <c r="F578" s="267">
        <f>(F457+F458)*'Data - P&amp;L'!$C$9</f>
        <v>0</v>
      </c>
      <c r="G578" s="267">
        <f>(G457+G458)*'Data - P&amp;L'!$C$9</f>
        <v>0</v>
      </c>
      <c r="H578" s="267">
        <f>(H457+H458)*'Data - P&amp;L'!$C$9</f>
        <v>0</v>
      </c>
      <c r="I578" s="267">
        <f>(I457+I458)*'Data - P&amp;L'!$C$9</f>
        <v>0</v>
      </c>
      <c r="J578" s="267">
        <f>(J457+J458)*'Data - P&amp;L'!$C$9</f>
        <v>0</v>
      </c>
      <c r="K578" s="267">
        <f>(K457+K458)*'Data - P&amp;L'!$C$9</f>
        <v>0</v>
      </c>
      <c r="L578" s="267">
        <f>(L457+L458)*'Data - P&amp;L'!$C$9</f>
        <v>0</v>
      </c>
      <c r="M578" s="267">
        <f>(M457+M458)*'Data - P&amp;L'!$C$9</f>
        <v>0</v>
      </c>
      <c r="N578" s="267">
        <f>(N457+N458)*'Data - P&amp;L'!$C$9</f>
        <v>0</v>
      </c>
      <c r="O578" s="267">
        <f>(O457+O458)*'Data - P&amp;L'!$C$9</f>
        <v>0</v>
      </c>
      <c r="P578" s="267">
        <f>(P457+P458)*'Data - P&amp;L'!$C$9</f>
        <v>0</v>
      </c>
      <c r="Q578" s="267">
        <f>(Q457+Q458)*'Data - P&amp;L'!$C$9</f>
        <v>0</v>
      </c>
      <c r="R578" s="267">
        <f>(R457+R458)*'Data - P&amp;L'!$C$9</f>
        <v>0</v>
      </c>
      <c r="S578" s="267">
        <f>(S457+S458)*'Data - P&amp;L'!$C$9</f>
        <v>0</v>
      </c>
      <c r="T578" s="267">
        <f>(T457+T458)*'Data - P&amp;L'!$C$9</f>
        <v>0</v>
      </c>
      <c r="U578" s="267">
        <f>(U457+U458)*'Data - P&amp;L'!$C$9</f>
        <v>0</v>
      </c>
      <c r="V578" s="267">
        <f>(V457+V458)*'Data - P&amp;L'!$C$9</f>
        <v>0</v>
      </c>
      <c r="W578" s="267">
        <f>(W457+W458)*'Data - P&amp;L'!$C$9</f>
        <v>0</v>
      </c>
      <c r="X578" s="267">
        <f>(X457+X458)*'Data - P&amp;L'!$C$9</f>
        <v>0</v>
      </c>
      <c r="Y578" s="267">
        <f>(Y457+Y458)*'Data - P&amp;L'!$C$9</f>
        <v>0</v>
      </c>
      <c r="Z578" s="267">
        <f>(Z457+Z458)*'Data - P&amp;L'!$C$9</f>
        <v>0</v>
      </c>
      <c r="AA578" s="267">
        <f>(AA457+AA458)*'Data - P&amp;L'!$C$9</f>
        <v>0</v>
      </c>
      <c r="AB578" s="267">
        <f>(AB457+AB458)*'Data - P&amp;L'!$C$9</f>
        <v>0</v>
      </c>
      <c r="AC578" s="267">
        <f>(AC457+AC458)*'Data - P&amp;L'!$C$9</f>
        <v>0</v>
      </c>
      <c r="AD578" s="267">
        <f>(AD457+AD458)*'Data - P&amp;L'!$C$9</f>
        <v>0</v>
      </c>
      <c r="AE578" s="267">
        <f>(AE457+AE458)*'Data - P&amp;L'!$C$9</f>
        <v>0</v>
      </c>
      <c r="AF578" s="267">
        <f>(AF457+AF458)*'Data - P&amp;L'!$C$9</f>
        <v>0</v>
      </c>
      <c r="AG578" s="125">
        <f t="shared" si="142"/>
        <v>0</v>
      </c>
    </row>
    <row r="579" outlineLevel="1">
      <c r="A579" s="173" t="s">
        <v>602</v>
      </c>
      <c r="B579" s="267">
        <f>(B459+B460)*'Data - P&amp;L'!$C$5</f>
        <v>0</v>
      </c>
      <c r="C579" s="267">
        <f>(C459+C460)*'Data - P&amp;L'!$C$5</f>
        <v>0</v>
      </c>
      <c r="D579" s="267">
        <f>(D459+D460)*'Data - P&amp;L'!$C$5</f>
        <v>0</v>
      </c>
      <c r="E579" s="267">
        <f>(E459+E460)*'Data - P&amp;L'!$C$5</f>
        <v>0</v>
      </c>
      <c r="F579" s="267">
        <f>(F459+F460)*'Data - P&amp;L'!$C$5</f>
        <v>0</v>
      </c>
      <c r="G579" s="267">
        <f>(G459+G460)*'Data - P&amp;L'!$C$5</f>
        <v>0</v>
      </c>
      <c r="H579" s="267">
        <f>(H459+H460)*'Data - P&amp;L'!$C$5</f>
        <v>0</v>
      </c>
      <c r="I579" s="267">
        <f>(I459+I460)*'Data - P&amp;L'!$C$5</f>
        <v>0</v>
      </c>
      <c r="J579" s="267">
        <f>(J459+J460)*'Data - P&amp;L'!$C$5</f>
        <v>0</v>
      </c>
      <c r="K579" s="267">
        <f>(K459+K460)*'Data - P&amp;L'!$C$5</f>
        <v>0</v>
      </c>
      <c r="L579" s="267">
        <f>(L459+L460)*'Data - P&amp;L'!$C$5</f>
        <v>0</v>
      </c>
      <c r="M579" s="267">
        <f>(M459+M460)*'Data - P&amp;L'!$C$5</f>
        <v>0</v>
      </c>
      <c r="N579" s="267">
        <f>(N459+N460)*'Data - P&amp;L'!$C$5</f>
        <v>0</v>
      </c>
      <c r="O579" s="267">
        <f>(O459+O460)*'Data - P&amp;L'!$C$5</f>
        <v>0</v>
      </c>
      <c r="P579" s="267">
        <f>(P459+P460)*'Data - P&amp;L'!$C$5</f>
        <v>0</v>
      </c>
      <c r="Q579" s="267">
        <f>(Q459+Q460)*'Data - P&amp;L'!$C$5</f>
        <v>0</v>
      </c>
      <c r="R579" s="267">
        <f>(R459+R460)*'Data - P&amp;L'!$C$5</f>
        <v>0</v>
      </c>
      <c r="S579" s="267">
        <f>(S459+S460)*'Data - P&amp;L'!$C$5</f>
        <v>0</v>
      </c>
      <c r="T579" s="267">
        <f>(T459+T460)*'Data - P&amp;L'!$C$5</f>
        <v>0</v>
      </c>
      <c r="U579" s="267">
        <f>(U459+U460)*'Data - P&amp;L'!$C$5</f>
        <v>0</v>
      </c>
      <c r="V579" s="267">
        <f>(V459+V460)*'Data - P&amp;L'!$C$5</f>
        <v>0</v>
      </c>
      <c r="W579" s="267">
        <f>(W459+W460)*'Data - P&amp;L'!$C$5</f>
        <v>0</v>
      </c>
      <c r="X579" s="267">
        <f>(X459+X460)*'Data - P&amp;L'!$C$5</f>
        <v>0</v>
      </c>
      <c r="Y579" s="267">
        <f>(Y459+Y460)*'Data - P&amp;L'!$C$5</f>
        <v>0</v>
      </c>
      <c r="Z579" s="267">
        <f>(Z459+Z460)*'Data - P&amp;L'!$C$5</f>
        <v>0</v>
      </c>
      <c r="AA579" s="267">
        <f>(AA459+AA460)*'Data - P&amp;L'!$C$5</f>
        <v>0</v>
      </c>
      <c r="AB579" s="267">
        <f>(AB459+AB460)*'Data - P&amp;L'!$C$5</f>
        <v>0</v>
      </c>
      <c r="AC579" s="267">
        <f>(AC459+AC460)*'Data - P&amp;L'!$C$5</f>
        <v>0</v>
      </c>
      <c r="AD579" s="267">
        <f>(AD459+AD460)*'Data - P&amp;L'!$C$5</f>
        <v>0</v>
      </c>
      <c r="AE579" s="267">
        <f>(AE459+AE460)*'Data - P&amp;L'!$C$5</f>
        <v>0</v>
      </c>
      <c r="AF579" s="267">
        <f>(AF459+AF460)*'Data - P&amp;L'!$C$5</f>
        <v>0</v>
      </c>
      <c r="AG579" s="125">
        <f t="shared" si="142"/>
        <v>0</v>
      </c>
    </row>
    <row r="580" outlineLevel="1">
      <c r="A580" s="173" t="s">
        <v>603</v>
      </c>
      <c r="B580" s="267">
        <f>(B461+B462)*'Data - P&amp;L'!$C$10</f>
        <v>0</v>
      </c>
      <c r="C580" s="267">
        <f>(C461+C462)*'Data - P&amp;L'!$C$10</f>
        <v>0</v>
      </c>
      <c r="D580" s="267">
        <f>(D461+D462)*'Data - P&amp;L'!$C$10</f>
        <v>0</v>
      </c>
      <c r="E580" s="267">
        <f>(E461+E462)*'Data - P&amp;L'!$C$10</f>
        <v>0</v>
      </c>
      <c r="F580" s="267">
        <f>(F461+F462)*'Data - P&amp;L'!$C$10</f>
        <v>0</v>
      </c>
      <c r="G580" s="267">
        <f>(G461+G462)*'Data - P&amp;L'!$C$10</f>
        <v>0</v>
      </c>
      <c r="H580" s="267">
        <f>(H461+H462)*'Data - P&amp;L'!$C$10</f>
        <v>0</v>
      </c>
      <c r="I580" s="267">
        <f>(I461+I462)*'Data - P&amp;L'!$C$10</f>
        <v>0</v>
      </c>
      <c r="J580" s="267">
        <f>(J461+J462)*'Data - P&amp;L'!$C$10</f>
        <v>0</v>
      </c>
      <c r="K580" s="267">
        <f>(K461+K462)*'Data - P&amp;L'!$C$10</f>
        <v>0</v>
      </c>
      <c r="L580" s="267">
        <f>(L461+L462)*'Data - P&amp;L'!$C$10</f>
        <v>0</v>
      </c>
      <c r="M580" s="267">
        <f>(M461+M462)*'Data - P&amp;L'!$C$10</f>
        <v>0</v>
      </c>
      <c r="N580" s="267">
        <f>(N461+N462)*'Data - P&amp;L'!$C$10</f>
        <v>0</v>
      </c>
      <c r="O580" s="267">
        <f>(O461+O462)*'Data - P&amp;L'!$C$10</f>
        <v>0</v>
      </c>
      <c r="P580" s="267">
        <f>(P461+P462)*'Data - P&amp;L'!$C$10</f>
        <v>0</v>
      </c>
      <c r="Q580" s="267">
        <f>(Q461+Q462)*'Data - P&amp;L'!$C$10</f>
        <v>0</v>
      </c>
      <c r="R580" s="267">
        <f>(R461+R462)*'Data - P&amp;L'!$C$10</f>
        <v>0</v>
      </c>
      <c r="S580" s="267">
        <f>(S461+S462)*'Data - P&amp;L'!$C$10</f>
        <v>0</v>
      </c>
      <c r="T580" s="267">
        <f>(T461+T462)*'Data - P&amp;L'!$C$10</f>
        <v>0</v>
      </c>
      <c r="U580" s="267">
        <f>(U461+U462)*'Data - P&amp;L'!$C$10</f>
        <v>0</v>
      </c>
      <c r="V580" s="267">
        <f>(V461+V462)*'Data - P&amp;L'!$C$10</f>
        <v>0</v>
      </c>
      <c r="W580" s="267">
        <f>(W461+W462)*'Data - P&amp;L'!$C$10</f>
        <v>0</v>
      </c>
      <c r="X580" s="267">
        <f>(X461+X462)*'Data - P&amp;L'!$C$10</f>
        <v>0</v>
      </c>
      <c r="Y580" s="267">
        <f>(Y461+Y462)*'Data - P&amp;L'!$C$10</f>
        <v>0</v>
      </c>
      <c r="Z580" s="267">
        <f>(Z461+Z462)*'Data - P&amp;L'!$C$10</f>
        <v>0</v>
      </c>
      <c r="AA580" s="267">
        <f>(AA461+AA462)*'Data - P&amp;L'!$C$10</f>
        <v>0</v>
      </c>
      <c r="AB580" s="267">
        <f>(AB461+AB462)*'Data - P&amp;L'!$C$10</f>
        <v>0</v>
      </c>
      <c r="AC580" s="267">
        <f>(AC461+AC462)*'Data - P&amp;L'!$C$10</f>
        <v>0</v>
      </c>
      <c r="AD580" s="267">
        <f>(AD461+AD462)*'Data - P&amp;L'!$C$10</f>
        <v>0</v>
      </c>
      <c r="AE580" s="267">
        <f>(AE461+AE462)*'Data - P&amp;L'!$C$10</f>
        <v>0</v>
      </c>
      <c r="AF580" s="267">
        <f>(AF461+AF462)*'Data - P&amp;L'!$C$10</f>
        <v>0</v>
      </c>
      <c r="AG580" s="125">
        <f t="shared" si="142"/>
        <v>0</v>
      </c>
    </row>
    <row r="581" outlineLevel="1">
      <c r="A581" s="173" t="s">
        <v>604</v>
      </c>
      <c r="B581" s="267">
        <f>((B434+B435)*'Data - P&amp;L'!$C$13)*'Data - P&amp;L'!$C$55</f>
        <v>0</v>
      </c>
      <c r="C581" s="267">
        <f>((C434+C435)*'Data - P&amp;L'!$C$13)*'Data - P&amp;L'!$C$55</f>
        <v>0</v>
      </c>
      <c r="D581" s="267">
        <f>((D434+D435)*'Data - P&amp;L'!$C$13)*'Data - P&amp;L'!$C$55</f>
        <v>0</v>
      </c>
      <c r="E581" s="267">
        <f>((E434+E435)*'Data - P&amp;L'!$C$13)*'Data - P&amp;L'!$C$55</f>
        <v>0</v>
      </c>
      <c r="F581" s="267">
        <f>((F434+F435)*'Data - P&amp;L'!$C$13)*'Data - P&amp;L'!$C$55</f>
        <v>0</v>
      </c>
      <c r="G581" s="267">
        <f>((G434+G435)*'Data - P&amp;L'!$C$13)*'Data - P&amp;L'!$C$55</f>
        <v>0</v>
      </c>
      <c r="H581" s="267">
        <f>((H434+H435)*'Data - P&amp;L'!$C$13)*'Data - P&amp;L'!$C$55</f>
        <v>0</v>
      </c>
      <c r="I581" s="267">
        <f>((I434+I435)*'Data - P&amp;L'!$C$13)*'Data - P&amp;L'!$C$55</f>
        <v>0</v>
      </c>
      <c r="J581" s="267">
        <f>((J434+J435)*'Data - P&amp;L'!$C$13)*'Data - P&amp;L'!$C$55</f>
        <v>0</v>
      </c>
      <c r="K581" s="267">
        <f>((K434+K435)*'Data - P&amp;L'!$C$13)*'Data - P&amp;L'!$C$55</f>
        <v>0</v>
      </c>
      <c r="L581" s="267">
        <f>((L434+L435)*'Data - P&amp;L'!$C$13)*'Data - P&amp;L'!$C$55</f>
        <v>0</v>
      </c>
      <c r="M581" s="267">
        <f>((M434+M435)*'Data - P&amp;L'!$C$13)*'Data - P&amp;L'!$C$55</f>
        <v>0</v>
      </c>
      <c r="N581" s="267">
        <f>((N434+N435)*'Data - P&amp;L'!$C$13)*'Data - P&amp;L'!$C$55</f>
        <v>0</v>
      </c>
      <c r="O581" s="267">
        <f>((O434+O435)*'Data - P&amp;L'!$C$13)*'Data - P&amp;L'!$C$55</f>
        <v>0</v>
      </c>
      <c r="P581" s="267">
        <f>((P434+P435)*'Data - P&amp;L'!$C$13)*'Data - P&amp;L'!$C$55</f>
        <v>0</v>
      </c>
      <c r="Q581" s="267">
        <f>((Q434+Q435)*'Data - P&amp;L'!$C$13)*'Data - P&amp;L'!$C$55</f>
        <v>0</v>
      </c>
      <c r="R581" s="267">
        <f>((R434+R435)*'Data - P&amp;L'!$C$13)*'Data - P&amp;L'!$C$55</f>
        <v>0</v>
      </c>
      <c r="S581" s="267">
        <f>((S434+S435)*'Data - P&amp;L'!$C$13)*'Data - P&amp;L'!$C$55</f>
        <v>0</v>
      </c>
      <c r="T581" s="267">
        <f>((T434+T435)*'Data - P&amp;L'!$C$13)*'Data - P&amp;L'!$C$55</f>
        <v>0</v>
      </c>
      <c r="U581" s="267">
        <f>((U434+U435)*'Data - P&amp;L'!$C$13)*'Data - P&amp;L'!$C$55</f>
        <v>0</v>
      </c>
      <c r="V581" s="267">
        <f>((V434+V435)*'Data - P&amp;L'!$C$13)*'Data - P&amp;L'!$C$55</f>
        <v>0</v>
      </c>
      <c r="W581" s="267">
        <f>((W434+W435)*'Data - P&amp;L'!$C$13)*'Data - P&amp;L'!$C$55</f>
        <v>0</v>
      </c>
      <c r="X581" s="267">
        <f>((X434+X435)*'Data - P&amp;L'!$C$13)*'Data - P&amp;L'!$C$55</f>
        <v>0</v>
      </c>
      <c r="Y581" s="267">
        <f>((Y434+Y435)*'Data - P&amp;L'!$C$13)*'Data - P&amp;L'!$C$55</f>
        <v>0</v>
      </c>
      <c r="Z581" s="267">
        <f>((Z434+Z435)*'Data - P&amp;L'!$C$13)*'Data - P&amp;L'!$C$55</f>
        <v>0</v>
      </c>
      <c r="AA581" s="267">
        <f>((AA434+AA435)*'Data - P&amp;L'!$C$13)*'Data - P&amp;L'!$C$55</f>
        <v>0</v>
      </c>
      <c r="AB581" s="267">
        <f>((AB434+AB435)*'Data - P&amp;L'!$C$13)*'Data - P&amp;L'!$C$55</f>
        <v>0</v>
      </c>
      <c r="AC581" s="267">
        <f>((AC434+AC435)*'Data - P&amp;L'!$C$13)*'Data - P&amp;L'!$C$55</f>
        <v>0</v>
      </c>
      <c r="AD581" s="267">
        <f>((AD434+AD435)*'Data - P&amp;L'!$C$13)*'Data - P&amp;L'!$C$55</f>
        <v>0</v>
      </c>
      <c r="AE581" s="267">
        <f>((AE434+AE435)*'Data - P&amp;L'!$C$13)*'Data - P&amp;L'!$C$55</f>
        <v>0</v>
      </c>
      <c r="AF581" s="267">
        <f>((AF434+AF435)*'Data - P&amp;L'!$C$13)*'Data - P&amp;L'!$C$55</f>
        <v>0</v>
      </c>
      <c r="AG581" s="125">
        <f t="shared" si="142"/>
        <v>0</v>
      </c>
    </row>
    <row r="582" outlineLevel="1">
      <c r="A582" s="173" t="s">
        <v>605</v>
      </c>
      <c r="B582" s="267">
        <f>(B436)*'Data - P&amp;L'!$C$14</f>
        <v>0</v>
      </c>
      <c r="C582" s="267">
        <f>(C436)*'Data - P&amp;L'!$C$14</f>
        <v>0</v>
      </c>
      <c r="D582" s="267">
        <f>(D436)*'Data - P&amp;L'!$C$14</f>
        <v>0</v>
      </c>
      <c r="E582" s="267">
        <f>(E436)*'Data - P&amp;L'!$C$14</f>
        <v>0</v>
      </c>
      <c r="F582" s="267">
        <f>(F436)*'Data - P&amp;L'!$C$14</f>
        <v>0</v>
      </c>
      <c r="G582" s="267">
        <f>(G436)*'Data - P&amp;L'!$C$14</f>
        <v>0</v>
      </c>
      <c r="H582" s="267">
        <f>(H436)*'Data - P&amp;L'!$C$14</f>
        <v>0</v>
      </c>
      <c r="I582" s="267">
        <f>(I436)*'Data - P&amp;L'!$C$14</f>
        <v>0</v>
      </c>
      <c r="J582" s="267">
        <f>(J436)*'Data - P&amp;L'!$C$14</f>
        <v>0</v>
      </c>
      <c r="K582" s="267">
        <f>(K436)*'Data - P&amp;L'!$C$14</f>
        <v>0</v>
      </c>
      <c r="L582" s="267">
        <f>(L436)*'Data - P&amp;L'!$C$14</f>
        <v>0</v>
      </c>
      <c r="M582" s="267">
        <f>(M436)*'Data - P&amp;L'!$C$14</f>
        <v>0</v>
      </c>
      <c r="N582" s="267">
        <f>(N436)*'Data - P&amp;L'!$C$14</f>
        <v>0</v>
      </c>
      <c r="O582" s="267">
        <f>(O436)*'Data - P&amp;L'!$C$14</f>
        <v>0</v>
      </c>
      <c r="P582" s="267">
        <f>(P436)*'Data - P&amp;L'!$C$14</f>
        <v>0</v>
      </c>
      <c r="Q582" s="267">
        <f>(Q436)*'Data - P&amp;L'!$C$14</f>
        <v>0</v>
      </c>
      <c r="R582" s="267">
        <f>(R436)*'Data - P&amp;L'!$C$14</f>
        <v>0</v>
      </c>
      <c r="S582" s="267">
        <f>(S436)*'Data - P&amp;L'!$C$14</f>
        <v>0</v>
      </c>
      <c r="T582" s="267">
        <f>(T436)*'Data - P&amp;L'!$C$14</f>
        <v>0</v>
      </c>
      <c r="U582" s="267">
        <f>(U436)*'Data - P&amp;L'!$C$14</f>
        <v>0</v>
      </c>
      <c r="V582" s="267">
        <f>(V436)*'Data - P&amp;L'!$C$14</f>
        <v>0</v>
      </c>
      <c r="W582" s="267">
        <f>(W436)*'Data - P&amp;L'!$C$14</f>
        <v>0</v>
      </c>
      <c r="X582" s="267">
        <f>(X436)*'Data - P&amp;L'!$C$14</f>
        <v>0</v>
      </c>
      <c r="Y582" s="267">
        <f>(Y436)*'Data - P&amp;L'!$C$14</f>
        <v>0</v>
      </c>
      <c r="Z582" s="267">
        <f>(Z436)*'Data - P&amp;L'!$C$14</f>
        <v>0</v>
      </c>
      <c r="AA582" s="267">
        <f>(AA436)*'Data - P&amp;L'!$C$14</f>
        <v>0</v>
      </c>
      <c r="AB582" s="267">
        <f>(AB436)*'Data - P&amp;L'!$C$14</f>
        <v>0</v>
      </c>
      <c r="AC582" s="267">
        <f>(AC436)*'Data - P&amp;L'!$C$14</f>
        <v>0</v>
      </c>
      <c r="AD582" s="267">
        <f>(AD436)*'Data - P&amp;L'!$C$14</f>
        <v>0</v>
      </c>
      <c r="AE582" s="267">
        <f>(AE436)*'Data - P&amp;L'!$C$14</f>
        <v>0</v>
      </c>
      <c r="AF582" s="267">
        <f>(AF436)*'Data - P&amp;L'!$C$14</f>
        <v>0</v>
      </c>
      <c r="AG582" s="125">
        <f t="shared" si="142"/>
        <v>0</v>
      </c>
    </row>
    <row r="583" outlineLevel="1">
      <c r="A583" s="173" t="s">
        <v>606</v>
      </c>
      <c r="B583" s="267">
        <f>(B463)*'Data - P&amp;L'!$C$17</f>
        <v>0</v>
      </c>
      <c r="C583" s="267">
        <f>(C463)*'Data - P&amp;L'!$C$17</f>
        <v>0</v>
      </c>
      <c r="D583" s="267">
        <f>(D463)*'Data - P&amp;L'!$C$17</f>
        <v>0</v>
      </c>
      <c r="E583" s="267">
        <f>(E463)*'Data - P&amp;L'!$C$17</f>
        <v>0</v>
      </c>
      <c r="F583" s="267">
        <f>(F463)*'Data - P&amp;L'!$C$17</f>
        <v>0</v>
      </c>
      <c r="G583" s="267">
        <f>(G463)*'Data - P&amp;L'!$C$17</f>
        <v>0</v>
      </c>
      <c r="H583" s="267">
        <f>(H463)*'Data - P&amp;L'!$C$17</f>
        <v>0</v>
      </c>
      <c r="I583" s="267">
        <f>(I463)*'Data - P&amp;L'!$C$17</f>
        <v>0</v>
      </c>
      <c r="J583" s="267">
        <f>(J463)*'Data - P&amp;L'!$C$17</f>
        <v>0</v>
      </c>
      <c r="K583" s="267">
        <f>(K463)*'Data - P&amp;L'!$C$17</f>
        <v>0</v>
      </c>
      <c r="L583" s="267">
        <f>(L463)*'Data - P&amp;L'!$C$17</f>
        <v>0</v>
      </c>
      <c r="M583" s="267">
        <f>(M463)*'Data - P&amp;L'!$C$17</f>
        <v>0</v>
      </c>
      <c r="N583" s="267">
        <f>(N463)*'Data - P&amp;L'!$C$17</f>
        <v>0</v>
      </c>
      <c r="O583" s="267">
        <f>(O463)*'Data - P&amp;L'!$C$17</f>
        <v>0</v>
      </c>
      <c r="P583" s="267">
        <f>(P463)*'Data - P&amp;L'!$C$17</f>
        <v>0</v>
      </c>
      <c r="Q583" s="267">
        <f>(Q463)*'Data - P&amp;L'!$C$17</f>
        <v>0</v>
      </c>
      <c r="R583" s="267">
        <f>(R463)*'Data - P&amp;L'!$C$17</f>
        <v>0</v>
      </c>
      <c r="S583" s="267">
        <f>(S463)*'Data - P&amp;L'!$C$17</f>
        <v>0</v>
      </c>
      <c r="T583" s="267">
        <f>(T463)*'Data - P&amp;L'!$C$17</f>
        <v>0</v>
      </c>
      <c r="U583" s="267">
        <f>(U463)*'Data - P&amp;L'!$C$17</f>
        <v>0</v>
      </c>
      <c r="V583" s="267">
        <f>(V463)*'Data - P&amp;L'!$C$17</f>
        <v>0</v>
      </c>
      <c r="W583" s="267">
        <f>(W463)*'Data - P&amp;L'!$C$17</f>
        <v>0</v>
      </c>
      <c r="X583" s="267">
        <f>(X463)*'Data - P&amp;L'!$C$17</f>
        <v>0</v>
      </c>
      <c r="Y583" s="267">
        <f>(Y463)*'Data - P&amp;L'!$C$17</f>
        <v>0</v>
      </c>
      <c r="Z583" s="267">
        <f>(Z463)*'Data - P&amp;L'!$C$17</f>
        <v>0</v>
      </c>
      <c r="AA583" s="267">
        <f>(AA463)*'Data - P&amp;L'!$C$17</f>
        <v>0</v>
      </c>
      <c r="AB583" s="267">
        <f>(AB463)*'Data - P&amp;L'!$C$17</f>
        <v>0</v>
      </c>
      <c r="AC583" s="267">
        <f>(AC463)*'Data - P&amp;L'!$C$17</f>
        <v>0</v>
      </c>
      <c r="AD583" s="267">
        <f>(AD463)*'Data - P&amp;L'!$C$17</f>
        <v>0</v>
      </c>
      <c r="AE583" s="267">
        <f>(AE463)*'Data - P&amp;L'!$C$17</f>
        <v>0</v>
      </c>
      <c r="AF583" s="267">
        <f>(AF463)*'Data - P&amp;L'!$C$17</f>
        <v>0</v>
      </c>
      <c r="AG583" s="125">
        <f t="shared" si="142"/>
        <v>0</v>
      </c>
    </row>
    <row r="584" outlineLevel="1">
      <c r="A584" s="173" t="s">
        <v>607</v>
      </c>
      <c r="B584" s="267">
        <f>(B464)*'Data - P&amp;L'!$C$18</f>
        <v>0</v>
      </c>
      <c r="C584" s="267">
        <f>(C464)*'Data - P&amp;L'!$C$18</f>
        <v>0</v>
      </c>
      <c r="D584" s="267">
        <f>(D464)*'Data - P&amp;L'!$C$18</f>
        <v>0</v>
      </c>
      <c r="E584" s="267">
        <f>(E464)*'Data - P&amp;L'!$C$18</f>
        <v>0</v>
      </c>
      <c r="F584" s="267">
        <f>(F464)*'Data - P&amp;L'!$C$18</f>
        <v>0</v>
      </c>
      <c r="G584" s="267">
        <f>(G464)*'Data - P&amp;L'!$C$18</f>
        <v>0</v>
      </c>
      <c r="H584" s="267">
        <f>(H464)*'Data - P&amp;L'!$C$18</f>
        <v>0</v>
      </c>
      <c r="I584" s="267">
        <f>(I464)*'Data - P&amp;L'!$C$18</f>
        <v>0</v>
      </c>
      <c r="J584" s="267">
        <f>(J464)*'Data - P&amp;L'!$C$18</f>
        <v>0</v>
      </c>
      <c r="K584" s="267">
        <f>(K464)*'Data - P&amp;L'!$C$18</f>
        <v>0</v>
      </c>
      <c r="L584" s="267">
        <f>(L464)*'Data - P&amp;L'!$C$18</f>
        <v>0</v>
      </c>
      <c r="M584" s="267">
        <f>(M464)*'Data - P&amp;L'!$C$18</f>
        <v>0</v>
      </c>
      <c r="N584" s="267">
        <f>(N464)*'Data - P&amp;L'!$C$18</f>
        <v>0</v>
      </c>
      <c r="O584" s="267">
        <f>(O464)*'Data - P&amp;L'!$C$18</f>
        <v>0</v>
      </c>
      <c r="P584" s="267">
        <f>(P464)*'Data - P&amp;L'!$C$18</f>
        <v>0</v>
      </c>
      <c r="Q584" s="267">
        <f>(Q464)*'Data - P&amp;L'!$C$18</f>
        <v>0</v>
      </c>
      <c r="R584" s="267">
        <f>(R464)*'Data - P&amp;L'!$C$18</f>
        <v>0</v>
      </c>
      <c r="S584" s="267">
        <f>(S464)*'Data - P&amp;L'!$C$18</f>
        <v>0</v>
      </c>
      <c r="T584" s="267">
        <f>(T464)*'Data - P&amp;L'!$C$18</f>
        <v>0</v>
      </c>
      <c r="U584" s="267">
        <f>(U464)*'Data - P&amp;L'!$C$18</f>
        <v>0</v>
      </c>
      <c r="V584" s="267">
        <f>(V464)*'Data - P&amp;L'!$C$18</f>
        <v>0</v>
      </c>
      <c r="W584" s="267">
        <f>(W464)*'Data - P&amp;L'!$C$18</f>
        <v>0</v>
      </c>
      <c r="X584" s="267">
        <f>(X464)*'Data - P&amp;L'!$C$18</f>
        <v>0</v>
      </c>
      <c r="Y584" s="267">
        <f>(Y464)*'Data - P&amp;L'!$C$18</f>
        <v>0</v>
      </c>
      <c r="Z584" s="267">
        <f>(Z464)*'Data - P&amp;L'!$C$18</f>
        <v>0</v>
      </c>
      <c r="AA584" s="267">
        <f>(AA464)*'Data - P&amp;L'!$C$18</f>
        <v>0</v>
      </c>
      <c r="AB584" s="267">
        <f>(AB464)*'Data - P&amp;L'!$C$18</f>
        <v>0</v>
      </c>
      <c r="AC584" s="267">
        <f>(AC464)*'Data - P&amp;L'!$C$18</f>
        <v>0</v>
      </c>
      <c r="AD584" s="267">
        <f>(AD464)*'Data - P&amp;L'!$C$18</f>
        <v>0</v>
      </c>
      <c r="AE584" s="267">
        <f>(AE464)*'Data - P&amp;L'!$C$18</f>
        <v>0</v>
      </c>
      <c r="AF584" s="267">
        <f>(AF464)*'Data - P&amp;L'!$C$18</f>
        <v>0</v>
      </c>
      <c r="AG584" s="125">
        <f t="shared" si="142"/>
        <v>0</v>
      </c>
    </row>
    <row r="585" outlineLevel="1">
      <c r="A585" s="173" t="s">
        <v>608</v>
      </c>
      <c r="B585" s="267">
        <f>((B437*'Data - P&amp;L'!$C$38)+(B438*'Data - P&amp;L'!$C$39))*'Data - P&amp;L'!$C$55</f>
        <v>0</v>
      </c>
      <c r="C585" s="267">
        <f>((C437*'Data - P&amp;L'!$C$38)+(C438*'Data - P&amp;L'!$C$39))*'Data - P&amp;L'!$C$55</f>
        <v>0</v>
      </c>
      <c r="D585" s="267">
        <f>((D437*'Data - P&amp;L'!$C$38)+(D438*'Data - P&amp;L'!$C$39))*'Data - P&amp;L'!$C$55</f>
        <v>0</v>
      </c>
      <c r="E585" s="267">
        <f>((E437*'Data - P&amp;L'!$C$38)+(E438*'Data - P&amp;L'!$C$39))*'Data - P&amp;L'!$C$55</f>
        <v>0</v>
      </c>
      <c r="F585" s="267">
        <f>((F437*'Data - P&amp;L'!$C$38)+(F438*'Data - P&amp;L'!$C$39))*'Data - P&amp;L'!$C$55</f>
        <v>0</v>
      </c>
      <c r="G585" s="267">
        <f>((G437*'Data - P&amp;L'!$C$38)+(G438*'Data - P&amp;L'!$C$39))*'Data - P&amp;L'!$C$55</f>
        <v>0</v>
      </c>
      <c r="H585" s="267">
        <f>((H437*'Data - P&amp;L'!$C$38)+(H438*'Data - P&amp;L'!$C$39))*'Data - P&amp;L'!$C$55</f>
        <v>0</v>
      </c>
      <c r="I585" s="267">
        <f>((I437*'Data - P&amp;L'!$C$38)+(I438*'Data - P&amp;L'!$C$39))*'Data - P&amp;L'!$C$55</f>
        <v>0</v>
      </c>
      <c r="J585" s="267">
        <f>((J437*'Data - P&amp;L'!$C$38)+(J438*'Data - P&amp;L'!$C$39))*'Data - P&amp;L'!$C$55</f>
        <v>0</v>
      </c>
      <c r="K585" s="267">
        <f>((K437*'Data - P&amp;L'!$C$38)+(K438*'Data - P&amp;L'!$C$39))*'Data - P&amp;L'!$C$55</f>
        <v>0</v>
      </c>
      <c r="L585" s="267">
        <f>((L437*'Data - P&amp;L'!$C$38)+(L438*'Data - P&amp;L'!$C$39))*'Data - P&amp;L'!$C$55</f>
        <v>0</v>
      </c>
      <c r="M585" s="267">
        <f>((M437*'Data - P&amp;L'!$C$38)+(M438*'Data - P&amp;L'!$C$39))*'Data - P&amp;L'!$C$55</f>
        <v>0</v>
      </c>
      <c r="N585" s="267">
        <f>((N437*'Data - P&amp;L'!$C$38)+(N438*'Data - P&amp;L'!$C$39))*'Data - P&amp;L'!$C$55</f>
        <v>0</v>
      </c>
      <c r="O585" s="267">
        <f>((O437*'Data - P&amp;L'!$C$38)+(O438*'Data - P&amp;L'!$C$39))*'Data - P&amp;L'!$C$55</f>
        <v>0</v>
      </c>
      <c r="P585" s="267">
        <f>((P437*'Data - P&amp;L'!$C$38)+(P438*'Data - P&amp;L'!$C$39))*'Data - P&amp;L'!$C$55</f>
        <v>0</v>
      </c>
      <c r="Q585" s="267">
        <f>((Q437*'Data - P&amp;L'!$C$38)+(Q438*'Data - P&amp;L'!$C$39))*'Data - P&amp;L'!$C$55</f>
        <v>0</v>
      </c>
      <c r="R585" s="267">
        <f>((R437*'Data - P&amp;L'!$C$38)+(R438*'Data - P&amp;L'!$C$39))*'Data - P&amp;L'!$C$55</f>
        <v>0</v>
      </c>
      <c r="S585" s="267">
        <f>((S437*'Data - P&amp;L'!$C$38)+(S438*'Data - P&amp;L'!$C$39))*'Data - P&amp;L'!$C$55</f>
        <v>0</v>
      </c>
      <c r="T585" s="267">
        <f>((T437*'Data - P&amp;L'!$C$38)+(T438*'Data - P&amp;L'!$C$39))*'Data - P&amp;L'!$C$55</f>
        <v>0</v>
      </c>
      <c r="U585" s="267">
        <f>((U437*'Data - P&amp;L'!$C$38)+(U438*'Data - P&amp;L'!$C$39))*'Data - P&amp;L'!$C$55</f>
        <v>0</v>
      </c>
      <c r="V585" s="267">
        <f>((V437*'Data - P&amp;L'!$C$38)+(V438*'Data - P&amp;L'!$C$39))*'Data - P&amp;L'!$C$55</f>
        <v>0</v>
      </c>
      <c r="W585" s="267">
        <f>((W437*'Data - P&amp;L'!$C$38)+(W438*'Data - P&amp;L'!$C$39))*'Data - P&amp;L'!$C$55</f>
        <v>0</v>
      </c>
      <c r="X585" s="267">
        <f>((X437*'Data - P&amp;L'!$C$38)+(X438*'Data - P&amp;L'!$C$39))*'Data - P&amp;L'!$C$55</f>
        <v>0</v>
      </c>
      <c r="Y585" s="267">
        <f>((Y437*'Data - P&amp;L'!$C$38)+(Y438*'Data - P&amp;L'!$C$39))*'Data - P&amp;L'!$C$55</f>
        <v>0</v>
      </c>
      <c r="Z585" s="267">
        <f>((Z437*'Data - P&amp;L'!$C$38)+(Z438*'Data - P&amp;L'!$C$39))*'Data - P&amp;L'!$C$55</f>
        <v>0</v>
      </c>
      <c r="AA585" s="267">
        <f>((AA437*'Data - P&amp;L'!$C$38)+(AA438*'Data - P&amp;L'!$C$39))*'Data - P&amp;L'!$C$55</f>
        <v>0</v>
      </c>
      <c r="AB585" s="267">
        <f>((AB437*'Data - P&amp;L'!$C$38)+(AB438*'Data - P&amp;L'!$C$39))*'Data - P&amp;L'!$C$55</f>
        <v>0</v>
      </c>
      <c r="AC585" s="267">
        <f>((AC437*'Data - P&amp;L'!$C$38)+(AC438*'Data - P&amp;L'!$C$39))*'Data - P&amp;L'!$C$55</f>
        <v>0</v>
      </c>
      <c r="AD585" s="267">
        <f>((AD437*'Data - P&amp;L'!$C$38)+(AD438*'Data - P&amp;L'!$C$39))*'Data - P&amp;L'!$C$55</f>
        <v>0</v>
      </c>
      <c r="AE585" s="267">
        <f>((AE437*'Data - P&amp;L'!$C$38)+(AE438*'Data - P&amp;L'!$C$39))*'Data - P&amp;L'!$C$55</f>
        <v>0</v>
      </c>
      <c r="AF585" s="267">
        <f>((AF437*'Data - P&amp;L'!$C$38)+(AF438*'Data - P&amp;L'!$C$39))*'Data - P&amp;L'!$C$55</f>
        <v>0</v>
      </c>
      <c r="AG585" s="125">
        <f t="shared" si="142"/>
        <v>0</v>
      </c>
    </row>
    <row r="586" outlineLevel="1">
      <c r="A586" s="173" t="s">
        <v>609</v>
      </c>
      <c r="B586" s="267">
        <f>((B423+B424+B425+B426)*'Data - P&amp;L'!$C$35)</f>
        <v>0</v>
      </c>
      <c r="C586" s="267">
        <f>((C423+C424+C425+C426)*'Data - P&amp;L'!$C$35)</f>
        <v>0</v>
      </c>
      <c r="D586" s="267">
        <f>((D423+D424+D425+D426)*'Data - P&amp;L'!$C$35)</f>
        <v>0</v>
      </c>
      <c r="E586" s="267">
        <f>((E423+E424+E425+E426)*'Data - P&amp;L'!$C$35)</f>
        <v>0</v>
      </c>
      <c r="F586" s="267">
        <f>((F423+F424+F425+F426)*'Data - P&amp;L'!$C$35)</f>
        <v>0</v>
      </c>
      <c r="G586" s="267">
        <f>((G423+G424+G425+G426)*'Data - P&amp;L'!$C$35)</f>
        <v>0</v>
      </c>
      <c r="H586" s="267">
        <f>((H423+H424+H425+H426)*'Data - P&amp;L'!$C$35)</f>
        <v>0</v>
      </c>
      <c r="I586" s="267">
        <f>((I423+I424+I425+I426)*'Data - P&amp;L'!$C$35)</f>
        <v>0</v>
      </c>
      <c r="J586" s="267">
        <f>((J423+J424+J425+J426)*'Data - P&amp;L'!$C$35)</f>
        <v>0</v>
      </c>
      <c r="K586" s="267">
        <f>((K423+K424+K425+K426)*'Data - P&amp;L'!$C$35)</f>
        <v>0</v>
      </c>
      <c r="L586" s="267">
        <f>((L423+L424+L425+L426)*'Data - P&amp;L'!$C$35)</f>
        <v>0</v>
      </c>
      <c r="M586" s="267">
        <f>((M423+M424+M425+M426)*'Data - P&amp;L'!$C$35)</f>
        <v>0</v>
      </c>
      <c r="N586" s="267">
        <f>((N423+N424+N425+N426)*'Data - P&amp;L'!$C$35)</f>
        <v>0</v>
      </c>
      <c r="O586" s="267">
        <f>((O423+O424+O425+O426)*'Data - P&amp;L'!$C$35)</f>
        <v>0</v>
      </c>
      <c r="P586" s="267">
        <f>((P423+P424+P425+P426)*'Data - P&amp;L'!$C$35)</f>
        <v>0</v>
      </c>
      <c r="Q586" s="267">
        <f>((Q423+Q424+Q425+Q426)*'Data - P&amp;L'!$C$35)</f>
        <v>0</v>
      </c>
      <c r="R586" s="267">
        <f>((R423+R424+R425+R426)*'Data - P&amp;L'!$C$35)</f>
        <v>0</v>
      </c>
      <c r="S586" s="267">
        <f>((S423+S424+S425+S426)*'Data - P&amp;L'!$C$35)</f>
        <v>0</v>
      </c>
      <c r="T586" s="267">
        <f>((T423+T424+T425+T426)*'Data - P&amp;L'!$C$35)</f>
        <v>0</v>
      </c>
      <c r="U586" s="267">
        <f>((U423+U424+U425+U426)*'Data - P&amp;L'!$C$35)</f>
        <v>0</v>
      </c>
      <c r="V586" s="267">
        <f>((V423+V424+V425+V426)*'Data - P&amp;L'!$C$35)</f>
        <v>0</v>
      </c>
      <c r="W586" s="267">
        <f>((W423+W424+W425+W426)*'Data - P&amp;L'!$C$35)</f>
        <v>0</v>
      </c>
      <c r="X586" s="267">
        <f>((X423+X424+X425+X426)*'Data - P&amp;L'!$C$35)</f>
        <v>0</v>
      </c>
      <c r="Y586" s="267">
        <f>((Y423+Y424+Y425+Y426)*'Data - P&amp;L'!$C$35)</f>
        <v>0</v>
      </c>
      <c r="Z586" s="267">
        <f>((Z423+Z424+Z425+Z426)*'Data - P&amp;L'!$C$35)</f>
        <v>0</v>
      </c>
      <c r="AA586" s="267">
        <f>((AA423+AA424+AA425+AA426)*'Data - P&amp;L'!$C$35)</f>
        <v>0</v>
      </c>
      <c r="AB586" s="267">
        <f>((AB423+AB424+AB425+AB426)*'Data - P&amp;L'!$C$35)</f>
        <v>0</v>
      </c>
      <c r="AC586" s="267">
        <f>((AC423+AC424+AC425+AC426)*'Data - P&amp;L'!$C$35)</f>
        <v>0</v>
      </c>
      <c r="AD586" s="267">
        <f>((AD423+AD424+AD425+AD426)*'Data - P&amp;L'!$C$35)</f>
        <v>0</v>
      </c>
      <c r="AE586" s="267">
        <f>((AE423+AE424+AE425+AE426)*'Data - P&amp;L'!$C$35)</f>
        <v>0</v>
      </c>
      <c r="AF586" s="267">
        <f>((AF423+AF424+AF425+AF426)*'Data - P&amp;L'!$C$35)</f>
        <v>0</v>
      </c>
      <c r="AG586" s="125">
        <f t="shared" si="142"/>
        <v>0</v>
      </c>
    </row>
    <row r="587" outlineLevel="1">
      <c r="A587" s="173" t="s">
        <v>610</v>
      </c>
      <c r="B587" s="267">
        <f>((B452*'Data - P&amp;L'!$D$38))*'Data - P&amp;L'!$C$55</f>
        <v>0</v>
      </c>
      <c r="C587" s="267">
        <f>((C452*'Data - P&amp;L'!$D$38))*'Data - P&amp;L'!$C$55</f>
        <v>0</v>
      </c>
      <c r="D587" s="267">
        <f>((D452*'Data - P&amp;L'!$D$38))*'Data - P&amp;L'!$C$55</f>
        <v>0</v>
      </c>
      <c r="E587" s="267">
        <f>((E452*'Data - P&amp;L'!$D$38))*'Data - P&amp;L'!$C$55</f>
        <v>0</v>
      </c>
      <c r="F587" s="267">
        <f>((F452*'Data - P&amp;L'!$D$38))*'Data - P&amp;L'!$C$55</f>
        <v>0</v>
      </c>
      <c r="G587" s="267">
        <f>((G452*'Data - P&amp;L'!$D$38))*'Data - P&amp;L'!$C$55</f>
        <v>0</v>
      </c>
      <c r="H587" s="267">
        <f>((H452*'Data - P&amp;L'!$D$38))*'Data - P&amp;L'!$C$55</f>
        <v>0</v>
      </c>
      <c r="I587" s="267">
        <f>((I452*'Data - P&amp;L'!$D$38))*'Data - P&amp;L'!$C$55</f>
        <v>0</v>
      </c>
      <c r="J587" s="267">
        <f>((J452*'Data - P&amp;L'!$D$38))*'Data - P&amp;L'!$C$55</f>
        <v>0</v>
      </c>
      <c r="K587" s="267">
        <f>((K452*'Data - P&amp;L'!$D$38))*'Data - P&amp;L'!$C$55</f>
        <v>0</v>
      </c>
      <c r="L587" s="267">
        <f>((L452*'Data - P&amp;L'!$D$38))*'Data - P&amp;L'!$C$55</f>
        <v>0</v>
      </c>
      <c r="M587" s="267">
        <f>((M452*'Data - P&amp;L'!$D$38))*'Data - P&amp;L'!$C$55</f>
        <v>0</v>
      </c>
      <c r="N587" s="267">
        <f>((N452*'Data - P&amp;L'!$D$38))*'Data - P&amp;L'!$C$55</f>
        <v>0</v>
      </c>
      <c r="O587" s="267">
        <f>((O452*'Data - P&amp;L'!$D$38))*'Data - P&amp;L'!$C$55</f>
        <v>0</v>
      </c>
      <c r="P587" s="267">
        <f>((P452*'Data - P&amp;L'!$D$38))*'Data - P&amp;L'!$C$55</f>
        <v>0</v>
      </c>
      <c r="Q587" s="267">
        <f>((Q452*'Data - P&amp;L'!$D$38))*'Data - P&amp;L'!$C$55</f>
        <v>0</v>
      </c>
      <c r="R587" s="267">
        <f>((R452*'Data - P&amp;L'!$D$38))*'Data - P&amp;L'!$C$55</f>
        <v>0</v>
      </c>
      <c r="S587" s="267">
        <f>((S452*'Data - P&amp;L'!$D$38))*'Data - P&amp;L'!$C$55</f>
        <v>0</v>
      </c>
      <c r="T587" s="267">
        <f>((T452*'Data - P&amp;L'!$D$38))*'Data - P&amp;L'!$C$55</f>
        <v>0</v>
      </c>
      <c r="U587" s="267">
        <f>((U452*'Data - P&amp;L'!$D$38))*'Data - P&amp;L'!$C$55</f>
        <v>0</v>
      </c>
      <c r="V587" s="267">
        <f>((V452*'Data - P&amp;L'!$D$38))*'Data - P&amp;L'!$C$55</f>
        <v>0</v>
      </c>
      <c r="W587" s="267">
        <f>((W452*'Data - P&amp;L'!$D$38))*'Data - P&amp;L'!$C$55</f>
        <v>0</v>
      </c>
      <c r="X587" s="267">
        <f>((X452*'Data - P&amp;L'!$D$38))*'Data - P&amp;L'!$C$55</f>
        <v>0</v>
      </c>
      <c r="Y587" s="267">
        <f>((Y452*'Data - P&amp;L'!$D$38))*'Data - P&amp;L'!$C$55</f>
        <v>0</v>
      </c>
      <c r="Z587" s="267">
        <f>((Z452*'Data - P&amp;L'!$D$38))*'Data - P&amp;L'!$C$55</f>
        <v>0</v>
      </c>
      <c r="AA587" s="267">
        <f>((AA452*'Data - P&amp;L'!$D$38))*'Data - P&amp;L'!$C$55</f>
        <v>0</v>
      </c>
      <c r="AB587" s="267">
        <f>((AB452*'Data - P&amp;L'!$D$38))*'Data - P&amp;L'!$C$55</f>
        <v>0</v>
      </c>
      <c r="AC587" s="267">
        <f>((AC452*'Data - P&amp;L'!$D$38))*'Data - P&amp;L'!$C$55</f>
        <v>0</v>
      </c>
      <c r="AD587" s="267">
        <f>((AD452*'Data - P&amp;L'!$D$38))*'Data - P&amp;L'!$C$55</f>
        <v>0</v>
      </c>
      <c r="AE587" s="267">
        <f>((AE452*'Data - P&amp;L'!$D$38))*'Data - P&amp;L'!$C$55</f>
        <v>0</v>
      </c>
      <c r="AF587" s="267">
        <f>((AF452*'Data - P&amp;L'!$D$38))*'Data - P&amp;L'!$C$55</f>
        <v>0</v>
      </c>
      <c r="AG587" s="125">
        <f t="shared" si="142"/>
        <v>0</v>
      </c>
    </row>
    <row r="588" outlineLevel="1">
      <c r="A588" s="173" t="s">
        <v>611</v>
      </c>
      <c r="B588" s="267">
        <f>('Data - P&amp;L'!$D$35*B466)</f>
        <v>0</v>
      </c>
      <c r="C588" s="267">
        <f>('Data - P&amp;L'!$D$35*C466)</f>
        <v>0</v>
      </c>
      <c r="D588" s="267">
        <f>('Data - P&amp;L'!$D$35*D466)</f>
        <v>0</v>
      </c>
      <c r="E588" s="267">
        <f>('Data - P&amp;L'!$D$35*E466)</f>
        <v>0</v>
      </c>
      <c r="F588" s="267">
        <f>('Data - P&amp;L'!$D$35*F466)</f>
        <v>0</v>
      </c>
      <c r="G588" s="267">
        <f>('Data - P&amp;L'!$D$35*G466)</f>
        <v>0</v>
      </c>
      <c r="H588" s="267">
        <f>('Data - P&amp;L'!$D$35*H466)</f>
        <v>0</v>
      </c>
      <c r="I588" s="267">
        <f>('Data - P&amp;L'!$D$35*I466)</f>
        <v>0</v>
      </c>
      <c r="J588" s="267">
        <f>('Data - P&amp;L'!$D$35*J466)</f>
        <v>0</v>
      </c>
      <c r="K588" s="267">
        <f>('Data - P&amp;L'!$D$35*K466)</f>
        <v>0</v>
      </c>
      <c r="L588" s="267">
        <f>('Data - P&amp;L'!$D$35*L466)</f>
        <v>0</v>
      </c>
      <c r="M588" s="267">
        <f>('Data - P&amp;L'!$D$35*M466)</f>
        <v>0</v>
      </c>
      <c r="N588" s="267">
        <f>('Data - P&amp;L'!$D$35*N466)</f>
        <v>0</v>
      </c>
      <c r="O588" s="267">
        <f>('Data - P&amp;L'!$D$35*O466)</f>
        <v>0</v>
      </c>
      <c r="P588" s="267">
        <f>('Data - P&amp;L'!$D$35*P466)</f>
        <v>0</v>
      </c>
      <c r="Q588" s="267">
        <f>('Data - P&amp;L'!$D$35*Q466)</f>
        <v>0</v>
      </c>
      <c r="R588" s="267">
        <f>('Data - P&amp;L'!$D$35*R466)</f>
        <v>0</v>
      </c>
      <c r="S588" s="267">
        <f>('Data - P&amp;L'!$D$35*S466)</f>
        <v>0</v>
      </c>
      <c r="T588" s="267">
        <f>('Data - P&amp;L'!$D$35*T466)</f>
        <v>0</v>
      </c>
      <c r="U588" s="267">
        <f>('Data - P&amp;L'!$D$35*U466)</f>
        <v>0</v>
      </c>
      <c r="V588" s="267">
        <f>('Data - P&amp;L'!$D$35*V466)</f>
        <v>0</v>
      </c>
      <c r="W588" s="267">
        <f>('Data - P&amp;L'!$D$35*W466)</f>
        <v>0</v>
      </c>
      <c r="X588" s="267">
        <f>('Data - P&amp;L'!$D$35*X466)</f>
        <v>0</v>
      </c>
      <c r="Y588" s="267">
        <f>('Data - P&amp;L'!$D$35*Y466)</f>
        <v>0</v>
      </c>
      <c r="Z588" s="267">
        <f>('Data - P&amp;L'!$D$35*Z466)</f>
        <v>0</v>
      </c>
      <c r="AA588" s="267">
        <f>('Data - P&amp;L'!$D$35*AA466)</f>
        <v>0</v>
      </c>
      <c r="AB588" s="267">
        <f>('Data - P&amp;L'!$D$35*AB466)</f>
        <v>0</v>
      </c>
      <c r="AC588" s="267">
        <f>('Data - P&amp;L'!$D$35*AC466)</f>
        <v>0</v>
      </c>
      <c r="AD588" s="267">
        <f>('Data - P&amp;L'!$D$35*AD466)</f>
        <v>0</v>
      </c>
      <c r="AE588" s="267">
        <f>('Data - P&amp;L'!$D$35*AE466)</f>
        <v>0</v>
      </c>
      <c r="AF588" s="267">
        <f>('Data - P&amp;L'!$D$35*AF466)</f>
        <v>0</v>
      </c>
      <c r="AG588" s="125">
        <f t="shared" si="142"/>
        <v>0</v>
      </c>
    </row>
    <row r="589" outlineLevel="1">
      <c r="A589" s="173" t="s">
        <v>612</v>
      </c>
      <c r="B589" s="284"/>
      <c r="C589" s="284"/>
      <c r="D589" s="284"/>
      <c r="E589" s="284"/>
      <c r="F589" s="284"/>
      <c r="G589" s="284"/>
      <c r="H589" s="284"/>
      <c r="I589" s="284"/>
      <c r="J589" s="284"/>
      <c r="K589" s="284"/>
      <c r="L589" s="284"/>
      <c r="M589" s="284"/>
      <c r="N589" s="284"/>
      <c r="O589" s="284"/>
      <c r="P589" s="284"/>
      <c r="Q589" s="284"/>
      <c r="R589" s="284"/>
      <c r="S589" s="284"/>
      <c r="T589" s="284"/>
      <c r="U589" s="284"/>
      <c r="V589" s="284"/>
      <c r="W589" s="284"/>
      <c r="X589" s="284"/>
      <c r="Y589" s="284"/>
      <c r="Z589" s="284"/>
      <c r="AA589" s="284"/>
      <c r="AB589" s="284"/>
      <c r="AC589" s="284"/>
      <c r="AD589" s="284"/>
      <c r="AE589" s="284"/>
      <c r="AF589" s="284"/>
      <c r="AG589" s="125"/>
    </row>
    <row r="590" outlineLevel="1">
      <c r="A590" s="173" t="s">
        <v>613</v>
      </c>
      <c r="B590" s="284"/>
      <c r="C590" s="284"/>
      <c r="D590" s="284"/>
      <c r="E590" s="284"/>
      <c r="F590" s="284"/>
      <c r="G590" s="284"/>
      <c r="H590" s="284"/>
      <c r="I590" s="284"/>
      <c r="J590" s="284"/>
      <c r="K590" s="284"/>
      <c r="L590" s="284"/>
      <c r="M590" s="284"/>
      <c r="N590" s="284"/>
      <c r="O590" s="284"/>
      <c r="P590" s="284"/>
      <c r="Q590" s="284"/>
      <c r="R590" s="284"/>
      <c r="S590" s="284"/>
      <c r="T590" s="284"/>
      <c r="U590" s="284"/>
      <c r="V590" s="284"/>
      <c r="W590" s="284"/>
      <c r="X590" s="284"/>
      <c r="Y590" s="284"/>
      <c r="Z590" s="284"/>
      <c r="AA590" s="284"/>
      <c r="AB590" s="284"/>
      <c r="AC590" s="284"/>
      <c r="AD590" s="284"/>
      <c r="AE590" s="284"/>
      <c r="AF590" s="284"/>
      <c r="AG590" s="125"/>
    </row>
    <row r="591" outlineLevel="1">
      <c r="A591" s="173" t="s">
        <v>614</v>
      </c>
      <c r="B591" s="284"/>
      <c r="C591" s="284"/>
      <c r="D591" s="284"/>
      <c r="E591" s="284"/>
      <c r="F591" s="284"/>
      <c r="G591" s="284"/>
      <c r="H591" s="284"/>
      <c r="I591" s="284"/>
      <c r="J591" s="284"/>
      <c r="K591" s="284"/>
      <c r="L591" s="284"/>
      <c r="M591" s="284"/>
      <c r="N591" s="284"/>
      <c r="O591" s="284"/>
      <c r="P591" s="284"/>
      <c r="Q591" s="284"/>
      <c r="R591" s="284"/>
      <c r="S591" s="284"/>
      <c r="T591" s="284"/>
      <c r="U591" s="284"/>
      <c r="V591" s="284"/>
      <c r="W591" s="284"/>
      <c r="X591" s="284"/>
      <c r="Y591" s="284"/>
      <c r="Z591" s="284"/>
      <c r="AA591" s="284"/>
      <c r="AB591" s="284"/>
      <c r="AC591" s="284"/>
      <c r="AD591" s="284"/>
      <c r="AE591" s="284"/>
      <c r="AF591" s="284"/>
      <c r="AG591" s="125"/>
    </row>
    <row r="592" outlineLevel="1">
      <c r="A592" s="173" t="s">
        <v>615</v>
      </c>
      <c r="B592" s="284"/>
      <c r="C592" s="284"/>
      <c r="D592" s="284"/>
      <c r="E592" s="284"/>
      <c r="F592" s="284"/>
      <c r="G592" s="284"/>
      <c r="H592" s="284"/>
      <c r="I592" s="284"/>
      <c r="J592" s="284"/>
      <c r="K592" s="284"/>
      <c r="L592" s="284"/>
      <c r="M592" s="284"/>
      <c r="N592" s="284"/>
      <c r="O592" s="284"/>
      <c r="P592" s="284"/>
      <c r="Q592" s="284"/>
      <c r="R592" s="284"/>
      <c r="S592" s="284"/>
      <c r="T592" s="284"/>
      <c r="U592" s="284"/>
      <c r="V592" s="284"/>
      <c r="W592" s="284"/>
      <c r="X592" s="284"/>
      <c r="Y592" s="284"/>
      <c r="Z592" s="284"/>
      <c r="AA592" s="284"/>
      <c r="AB592" s="284"/>
      <c r="AC592" s="284"/>
      <c r="AD592" s="284"/>
      <c r="AE592" s="284"/>
      <c r="AF592" s="284"/>
      <c r="AG592" s="125"/>
    </row>
    <row r="593">
      <c r="A593" s="252" t="s">
        <v>531</v>
      </c>
      <c r="B593" s="285"/>
      <c r="C593" s="285"/>
      <c r="D593" s="285"/>
      <c r="E593" s="285"/>
      <c r="F593" s="285"/>
      <c r="G593" s="285"/>
      <c r="H593" s="285"/>
      <c r="I593" s="285"/>
      <c r="J593" s="285"/>
      <c r="K593" s="285"/>
      <c r="L593" s="285"/>
      <c r="M593" s="285"/>
      <c r="N593" s="285"/>
      <c r="O593" s="285"/>
      <c r="P593" s="285"/>
      <c r="Q593" s="285"/>
      <c r="R593" s="285"/>
      <c r="S593" s="285"/>
      <c r="T593" s="285"/>
      <c r="U593" s="285"/>
      <c r="V593" s="285"/>
      <c r="W593" s="285"/>
      <c r="X593" s="285"/>
      <c r="Y593" s="285"/>
      <c r="Z593" s="285"/>
      <c r="AA593" s="285"/>
      <c r="AB593" s="285"/>
      <c r="AC593" s="285"/>
      <c r="AD593" s="285"/>
      <c r="AE593" s="285"/>
      <c r="AF593" s="285"/>
      <c r="AG593" s="256"/>
    </row>
    <row r="594">
      <c r="A594" s="254" t="s">
        <v>616</v>
      </c>
      <c r="B594" s="267">
        <f>('Data - P&amp;L'!$C$35*B473)</f>
        <v>0</v>
      </c>
      <c r="C594" s="267">
        <f>('Data - P&amp;L'!$C$35*C473)</f>
        <v>0</v>
      </c>
      <c r="D594" s="267">
        <f>('Data - P&amp;L'!$C$35*D473)</f>
        <v>0</v>
      </c>
      <c r="E594" s="267">
        <f>('Data - P&amp;L'!$C$35*E473)</f>
        <v>0</v>
      </c>
      <c r="F594" s="267">
        <f>('Data - P&amp;L'!$C$35*F473)</f>
        <v>0</v>
      </c>
      <c r="G594" s="267">
        <f>('Data - P&amp;L'!$C$35*G473)</f>
        <v>0</v>
      </c>
      <c r="H594" s="267">
        <f>('Data - P&amp;L'!$C$35*H473)</f>
        <v>0</v>
      </c>
      <c r="I594" s="267">
        <f>('Data - P&amp;L'!$C$35*I473)</f>
        <v>0</v>
      </c>
      <c r="J594" s="267">
        <f>('Data - P&amp;L'!$C$35*J473)</f>
        <v>0</v>
      </c>
      <c r="K594" s="267">
        <f>('Data - P&amp;L'!$C$35*K473)</f>
        <v>0</v>
      </c>
      <c r="L594" s="267">
        <f>('Data - P&amp;L'!$C$35*L473)</f>
        <v>0</v>
      </c>
      <c r="M594" s="267">
        <f>('Data - P&amp;L'!$C$35*M473)</f>
        <v>0</v>
      </c>
      <c r="N594" s="267">
        <f>('Data - P&amp;L'!$C$35*N473)</f>
        <v>0</v>
      </c>
      <c r="O594" s="267">
        <f>('Data - P&amp;L'!$C$35*O473)</f>
        <v>0</v>
      </c>
      <c r="P594" s="267">
        <f>('Data - P&amp;L'!$C$35*P473)</f>
        <v>0</v>
      </c>
      <c r="Q594" s="267">
        <f>('Data - P&amp;L'!$C$35*Q473)</f>
        <v>0</v>
      </c>
      <c r="R594" s="267">
        <f>('Data - P&amp;L'!$C$35*R473)</f>
        <v>0</v>
      </c>
      <c r="S594" s="267">
        <f>('Data - P&amp;L'!$C$35*S473)</f>
        <v>0</v>
      </c>
      <c r="T594" s="267">
        <f>('Data - P&amp;L'!$C$35*T473)</f>
        <v>0</v>
      </c>
      <c r="U594" s="267">
        <f>('Data - P&amp;L'!$C$35*U473)</f>
        <v>0</v>
      </c>
      <c r="V594" s="267">
        <f>('Data - P&amp;L'!$C$35*V473)</f>
        <v>0</v>
      </c>
      <c r="W594" s="267">
        <f>('Data - P&amp;L'!$C$35*W473)</f>
        <v>0</v>
      </c>
      <c r="X594" s="267">
        <f>('Data - P&amp;L'!$C$35*X473)</f>
        <v>0</v>
      </c>
      <c r="Y594" s="267">
        <f>('Data - P&amp;L'!$C$35*Y473)</f>
        <v>0</v>
      </c>
      <c r="Z594" s="267">
        <f>('Data - P&amp;L'!$C$35*Z473)</f>
        <v>0</v>
      </c>
      <c r="AA594" s="267">
        <f>('Data - P&amp;L'!$C$35*AA473)</f>
        <v>0</v>
      </c>
      <c r="AB594" s="267">
        <f>('Data - P&amp;L'!$C$35*AB473)</f>
        <v>0</v>
      </c>
      <c r="AC594" s="267">
        <f>('Data - P&amp;L'!$C$35*AC473)</f>
        <v>0</v>
      </c>
      <c r="AD594" s="267">
        <f>('Data - P&amp;L'!$C$35*AD473)</f>
        <v>0</v>
      </c>
      <c r="AE594" s="267">
        <f>('Data - P&amp;L'!$C$35*AE473)</f>
        <v>0</v>
      </c>
      <c r="AF594" s="267">
        <f>('Data - P&amp;L'!$C$35*AF473)</f>
        <v>0</v>
      </c>
      <c r="AG594" s="125">
        <f t="shared" ref="AG594:AG597" si="143">SUM(B594:AF594)</f>
        <v>0</v>
      </c>
    </row>
    <row r="595">
      <c r="A595" s="254" t="s">
        <v>534</v>
      </c>
      <c r="B595" s="286">
        <v>0.0</v>
      </c>
      <c r="C595" s="286">
        <v>0.0</v>
      </c>
      <c r="D595" s="286">
        <v>0.0</v>
      </c>
      <c r="E595" s="286">
        <v>0.0</v>
      </c>
      <c r="F595" s="286">
        <v>0.0</v>
      </c>
      <c r="G595" s="286">
        <v>0.0</v>
      </c>
      <c r="H595" s="286">
        <v>0.0</v>
      </c>
      <c r="I595" s="286">
        <v>0.0</v>
      </c>
      <c r="J595" s="286">
        <v>0.0</v>
      </c>
      <c r="K595" s="286">
        <v>0.0</v>
      </c>
      <c r="L595" s="286">
        <v>0.0</v>
      </c>
      <c r="M595" s="286">
        <v>0.0</v>
      </c>
      <c r="N595" s="286">
        <v>0.0</v>
      </c>
      <c r="O595" s="286">
        <v>0.0</v>
      </c>
      <c r="P595" s="286">
        <v>0.0</v>
      </c>
      <c r="Q595" s="286">
        <v>0.0</v>
      </c>
      <c r="R595" s="286">
        <v>0.0</v>
      </c>
      <c r="S595" s="286">
        <v>0.0</v>
      </c>
      <c r="T595" s="286">
        <v>0.0</v>
      </c>
      <c r="U595" s="286">
        <v>0.0</v>
      </c>
      <c r="V595" s="286">
        <v>0.0</v>
      </c>
      <c r="W595" s="286">
        <v>0.0</v>
      </c>
      <c r="X595" s="286">
        <v>0.0</v>
      </c>
      <c r="Y595" s="286">
        <v>0.0</v>
      </c>
      <c r="Z595" s="286">
        <v>0.0</v>
      </c>
      <c r="AA595" s="286">
        <v>0.0</v>
      </c>
      <c r="AB595" s="286">
        <v>0.0</v>
      </c>
      <c r="AC595" s="286">
        <v>0.0</v>
      </c>
      <c r="AD595" s="286">
        <v>0.0</v>
      </c>
      <c r="AE595" s="286">
        <v>0.0</v>
      </c>
      <c r="AF595" s="286">
        <v>0.0</v>
      </c>
      <c r="AG595" s="125">
        <f t="shared" si="143"/>
        <v>0</v>
      </c>
    </row>
    <row r="596">
      <c r="A596" s="254" t="s">
        <v>617</v>
      </c>
      <c r="B596" s="267">
        <f t="shared" ref="B596:AF596" si="144">B476*15</f>
        <v>0</v>
      </c>
      <c r="C596" s="267">
        <f t="shared" si="144"/>
        <v>0</v>
      </c>
      <c r="D596" s="267">
        <f t="shared" si="144"/>
        <v>0</v>
      </c>
      <c r="E596" s="267">
        <f t="shared" si="144"/>
        <v>0</v>
      </c>
      <c r="F596" s="267">
        <f t="shared" si="144"/>
        <v>0</v>
      </c>
      <c r="G596" s="267">
        <f t="shared" si="144"/>
        <v>0</v>
      </c>
      <c r="H596" s="267">
        <f t="shared" si="144"/>
        <v>0</v>
      </c>
      <c r="I596" s="267">
        <f t="shared" si="144"/>
        <v>0</v>
      </c>
      <c r="J596" s="267">
        <f t="shared" si="144"/>
        <v>0</v>
      </c>
      <c r="K596" s="267">
        <f t="shared" si="144"/>
        <v>0</v>
      </c>
      <c r="L596" s="267">
        <f t="shared" si="144"/>
        <v>0</v>
      </c>
      <c r="M596" s="267">
        <f t="shared" si="144"/>
        <v>0</v>
      </c>
      <c r="N596" s="267">
        <f t="shared" si="144"/>
        <v>0</v>
      </c>
      <c r="O596" s="267">
        <f t="shared" si="144"/>
        <v>0</v>
      </c>
      <c r="P596" s="267">
        <f t="shared" si="144"/>
        <v>0</v>
      </c>
      <c r="Q596" s="267">
        <f t="shared" si="144"/>
        <v>0</v>
      </c>
      <c r="R596" s="267">
        <f t="shared" si="144"/>
        <v>0</v>
      </c>
      <c r="S596" s="267">
        <f t="shared" si="144"/>
        <v>0</v>
      </c>
      <c r="T596" s="267">
        <f t="shared" si="144"/>
        <v>0</v>
      </c>
      <c r="U596" s="267">
        <f t="shared" si="144"/>
        <v>0</v>
      </c>
      <c r="V596" s="267">
        <f t="shared" si="144"/>
        <v>0</v>
      </c>
      <c r="W596" s="267">
        <f t="shared" si="144"/>
        <v>0</v>
      </c>
      <c r="X596" s="267">
        <f t="shared" si="144"/>
        <v>0</v>
      </c>
      <c r="Y596" s="267">
        <f t="shared" si="144"/>
        <v>0</v>
      </c>
      <c r="Z596" s="267">
        <f t="shared" si="144"/>
        <v>0</v>
      </c>
      <c r="AA596" s="267">
        <f t="shared" si="144"/>
        <v>0</v>
      </c>
      <c r="AB596" s="267">
        <f t="shared" si="144"/>
        <v>0</v>
      </c>
      <c r="AC596" s="267">
        <f t="shared" si="144"/>
        <v>0</v>
      </c>
      <c r="AD596" s="267">
        <f t="shared" si="144"/>
        <v>0</v>
      </c>
      <c r="AE596" s="267">
        <f t="shared" si="144"/>
        <v>0</v>
      </c>
      <c r="AF596" s="267">
        <f t="shared" si="144"/>
        <v>0</v>
      </c>
      <c r="AG596" s="125">
        <f t="shared" si="143"/>
        <v>0</v>
      </c>
    </row>
    <row r="597">
      <c r="A597" s="260" t="s">
        <v>618</v>
      </c>
      <c r="B597" s="287">
        <v>0.0</v>
      </c>
      <c r="C597" s="287">
        <v>0.0</v>
      </c>
      <c r="D597" s="287">
        <v>0.0</v>
      </c>
      <c r="E597" s="287">
        <v>0.0</v>
      </c>
      <c r="F597" s="287">
        <v>0.0</v>
      </c>
      <c r="G597" s="287">
        <v>0.0</v>
      </c>
      <c r="H597" s="287">
        <v>54.8232</v>
      </c>
      <c r="I597" s="287">
        <v>0.0</v>
      </c>
      <c r="J597" s="287">
        <v>0.0</v>
      </c>
      <c r="K597" s="287">
        <v>0.0</v>
      </c>
      <c r="L597" s="287">
        <v>0.0</v>
      </c>
      <c r="M597" s="287">
        <v>91.418775</v>
      </c>
      <c r="N597" s="287">
        <v>77.025</v>
      </c>
      <c r="O597" s="287">
        <v>0.0</v>
      </c>
      <c r="P597" s="287">
        <v>0.0</v>
      </c>
      <c r="Q597" s="287">
        <v>0.0</v>
      </c>
      <c r="R597" s="287">
        <v>0.0</v>
      </c>
      <c r="S597" s="287">
        <v>0.0</v>
      </c>
      <c r="T597" s="287">
        <v>0.0</v>
      </c>
      <c r="U597" s="287">
        <v>0.0</v>
      </c>
      <c r="V597" s="287">
        <v>0.0</v>
      </c>
      <c r="W597" s="287">
        <v>0.0</v>
      </c>
      <c r="X597" s="287">
        <v>0.0</v>
      </c>
      <c r="Y597" s="287">
        <v>0.0</v>
      </c>
      <c r="Z597" s="287">
        <v>0.0</v>
      </c>
      <c r="AA597" s="287">
        <v>0.0</v>
      </c>
      <c r="AB597" s="287">
        <v>0.0</v>
      </c>
      <c r="AC597" s="287">
        <v>0.0</v>
      </c>
      <c r="AD597" s="287">
        <v>0.0</v>
      </c>
      <c r="AE597" s="287">
        <v>0.0</v>
      </c>
      <c r="AF597" s="287">
        <v>0.0</v>
      </c>
      <c r="AG597" s="262">
        <f t="shared" si="143"/>
        <v>223.266975</v>
      </c>
    </row>
    <row r="598">
      <c r="A598" s="187"/>
      <c r="AG598" s="269"/>
    </row>
    <row r="599">
      <c r="A599" s="288" t="s">
        <v>619</v>
      </c>
      <c r="B599" s="289">
        <f t="shared" ref="B599:AF599" si="145">B535+B551+B595+B596+B597</f>
        <v>0</v>
      </c>
      <c r="C599" s="289">
        <f t="shared" si="145"/>
        <v>631.36</v>
      </c>
      <c r="D599" s="289">
        <f t="shared" si="145"/>
        <v>185.6</v>
      </c>
      <c r="E599" s="289">
        <f t="shared" si="145"/>
        <v>1503.33</v>
      </c>
      <c r="F599" s="289">
        <f t="shared" si="145"/>
        <v>877.21</v>
      </c>
      <c r="G599" s="289">
        <f t="shared" si="145"/>
        <v>93.44</v>
      </c>
      <c r="H599" s="289">
        <f t="shared" si="145"/>
        <v>240.9932</v>
      </c>
      <c r="I599" s="289">
        <f t="shared" si="145"/>
        <v>0</v>
      </c>
      <c r="J599" s="289">
        <f t="shared" si="145"/>
        <v>0</v>
      </c>
      <c r="K599" s="289">
        <f t="shared" si="145"/>
        <v>92.35</v>
      </c>
      <c r="L599" s="289">
        <f t="shared" si="145"/>
        <v>329.22</v>
      </c>
      <c r="M599" s="289">
        <f t="shared" si="145"/>
        <v>152.868775</v>
      </c>
      <c r="N599" s="289">
        <f t="shared" si="145"/>
        <v>762.035</v>
      </c>
      <c r="O599" s="289">
        <f t="shared" si="145"/>
        <v>185.56</v>
      </c>
      <c r="P599" s="289">
        <f t="shared" si="145"/>
        <v>0</v>
      </c>
      <c r="Q599" s="289">
        <f t="shared" si="145"/>
        <v>2268.22</v>
      </c>
      <c r="R599" s="289">
        <f t="shared" si="145"/>
        <v>1135.32</v>
      </c>
      <c r="S599" s="289">
        <f t="shared" si="145"/>
        <v>185.63</v>
      </c>
      <c r="T599" s="289">
        <f t="shared" si="145"/>
        <v>0</v>
      </c>
      <c r="U599" s="289">
        <f t="shared" si="145"/>
        <v>281.39</v>
      </c>
      <c r="V599" s="289">
        <f t="shared" si="145"/>
        <v>187.4</v>
      </c>
      <c r="W599" s="289">
        <f t="shared" si="145"/>
        <v>591.16</v>
      </c>
      <c r="X599" s="289">
        <f t="shared" si="145"/>
        <v>562.35</v>
      </c>
      <c r="Y599" s="289">
        <f t="shared" si="145"/>
        <v>538.78</v>
      </c>
      <c r="Z599" s="289">
        <f t="shared" si="145"/>
        <v>0</v>
      </c>
      <c r="AA599" s="289">
        <f t="shared" si="145"/>
        <v>302.58</v>
      </c>
      <c r="AB599" s="289">
        <f t="shared" si="145"/>
        <v>375.94</v>
      </c>
      <c r="AC599" s="289">
        <f t="shared" si="145"/>
        <v>1603.96</v>
      </c>
      <c r="AD599" s="289">
        <f t="shared" si="145"/>
        <v>599.78</v>
      </c>
      <c r="AE599" s="289">
        <f t="shared" si="145"/>
        <v>0</v>
      </c>
      <c r="AF599" s="289">
        <f t="shared" si="145"/>
        <v>93.32</v>
      </c>
      <c r="AG599" s="125">
        <f>SUM(B599:AF599)</f>
        <v>13779.79698</v>
      </c>
    </row>
    <row r="600">
      <c r="A600" s="187"/>
      <c r="AG600" s="269"/>
    </row>
    <row r="601">
      <c r="A601" s="226" t="s">
        <v>562</v>
      </c>
      <c r="B601" s="290">
        <f t="shared" ref="B601:AF601" si="146">B519+B536+B552-B571-B594-B595-B596-B597</f>
        <v>0</v>
      </c>
      <c r="C601" s="290">
        <f t="shared" si="146"/>
        <v>-451.11</v>
      </c>
      <c r="D601" s="290">
        <f t="shared" si="146"/>
        <v>-170.4</v>
      </c>
      <c r="E601" s="290">
        <f t="shared" si="146"/>
        <v>-994.44</v>
      </c>
      <c r="F601" s="290">
        <f t="shared" si="146"/>
        <v>-575.8</v>
      </c>
      <c r="G601" s="290">
        <f t="shared" si="146"/>
        <v>-85.84</v>
      </c>
      <c r="H601" s="290">
        <f t="shared" si="146"/>
        <v>-225.7932</v>
      </c>
      <c r="I601" s="290">
        <f t="shared" si="146"/>
        <v>0</v>
      </c>
      <c r="J601" s="290">
        <f t="shared" si="146"/>
        <v>0</v>
      </c>
      <c r="K601" s="290">
        <f t="shared" si="146"/>
        <v>-84.75</v>
      </c>
      <c r="L601" s="290">
        <f t="shared" si="146"/>
        <v>-344.8275</v>
      </c>
      <c r="M601" s="290">
        <f t="shared" si="146"/>
        <v>-145.268775</v>
      </c>
      <c r="N601" s="290">
        <f t="shared" si="146"/>
        <v>-612.175</v>
      </c>
      <c r="O601" s="290">
        <f t="shared" si="146"/>
        <v>-170.36</v>
      </c>
      <c r="P601" s="290">
        <f t="shared" si="146"/>
        <v>0</v>
      </c>
      <c r="Q601" s="290">
        <f t="shared" si="146"/>
        <v>-2130.83</v>
      </c>
      <c r="R601" s="290">
        <f t="shared" si="146"/>
        <v>-942.2725</v>
      </c>
      <c r="S601" s="290">
        <f t="shared" si="146"/>
        <v>-170.43</v>
      </c>
      <c r="T601" s="290">
        <f t="shared" si="146"/>
        <v>0</v>
      </c>
      <c r="U601" s="290">
        <f t="shared" si="146"/>
        <v>-258.59</v>
      </c>
      <c r="V601" s="290">
        <f t="shared" si="146"/>
        <v>-172.2</v>
      </c>
      <c r="W601" s="290">
        <f t="shared" si="146"/>
        <v>-464.02</v>
      </c>
      <c r="X601" s="290">
        <f t="shared" si="146"/>
        <v>-516.75</v>
      </c>
      <c r="Y601" s="290">
        <f t="shared" si="146"/>
        <v>-439.08</v>
      </c>
      <c r="Z601" s="290">
        <f t="shared" si="146"/>
        <v>0</v>
      </c>
      <c r="AA601" s="290">
        <f t="shared" si="146"/>
        <v>-252.6</v>
      </c>
      <c r="AB601" s="290">
        <f t="shared" si="146"/>
        <v>-345.54</v>
      </c>
      <c r="AC601" s="290">
        <f t="shared" si="146"/>
        <v>-1386.9425</v>
      </c>
      <c r="AD601" s="290">
        <f t="shared" si="146"/>
        <v>-565.04</v>
      </c>
      <c r="AE601" s="290">
        <f t="shared" si="146"/>
        <v>0</v>
      </c>
      <c r="AF601" s="290">
        <f t="shared" si="146"/>
        <v>-85.72</v>
      </c>
      <c r="AG601" s="125">
        <f>SUM(B601:AF601)</f>
        <v>-11590.77948</v>
      </c>
    </row>
    <row r="602">
      <c r="A602" s="187"/>
      <c r="AG602" s="269"/>
    </row>
    <row r="603">
      <c r="A603" s="187"/>
      <c r="AG603" s="269"/>
    </row>
    <row r="604">
      <c r="A604" s="127"/>
      <c r="B604" s="120"/>
      <c r="C604" s="120"/>
      <c r="D604" s="120"/>
      <c r="E604" s="120"/>
      <c r="F604" s="120"/>
      <c r="G604" s="120"/>
      <c r="H604" s="120"/>
      <c r="I604" s="120"/>
      <c r="J604" s="120"/>
      <c r="K604" s="120"/>
      <c r="L604" s="120"/>
      <c r="M604" s="120"/>
      <c r="N604" s="120"/>
      <c r="O604" s="120"/>
      <c r="P604" s="120"/>
      <c r="Q604" s="120"/>
      <c r="R604" s="120"/>
      <c r="S604" s="120"/>
      <c r="T604" s="120"/>
      <c r="U604" s="120"/>
      <c r="V604" s="120"/>
      <c r="W604" s="120"/>
      <c r="X604" s="120"/>
      <c r="Y604" s="120"/>
      <c r="Z604" s="120"/>
      <c r="AA604" s="120"/>
      <c r="AB604" s="120"/>
      <c r="AC604" s="120"/>
      <c r="AD604" s="120"/>
      <c r="AE604" s="120"/>
      <c r="AF604" s="120"/>
      <c r="AG604" s="125"/>
    </row>
    <row r="605">
      <c r="A605" s="270" t="s">
        <v>563</v>
      </c>
      <c r="B605" s="293"/>
      <c r="C605" s="293"/>
      <c r="D605" s="293"/>
      <c r="E605" s="293"/>
      <c r="F605" s="293"/>
      <c r="G605" s="293"/>
      <c r="H605" s="293"/>
      <c r="I605" s="293"/>
      <c r="J605" s="293"/>
      <c r="K605" s="293"/>
      <c r="L605" s="293"/>
      <c r="M605" s="293"/>
      <c r="N605" s="293"/>
      <c r="O605" s="293"/>
      <c r="P605" s="293"/>
      <c r="Q605" s="293"/>
      <c r="R605" s="293"/>
      <c r="S605" s="293"/>
      <c r="T605" s="293"/>
      <c r="U605" s="293"/>
      <c r="V605" s="293"/>
      <c r="W605" s="293"/>
      <c r="X605" s="293"/>
      <c r="Y605" s="293"/>
      <c r="Z605" s="293"/>
      <c r="AA605" s="293"/>
      <c r="AB605" s="293"/>
      <c r="AC605" s="293"/>
      <c r="AD605" s="293"/>
      <c r="AE605" s="293"/>
      <c r="AF605" s="293"/>
      <c r="AG605" s="294"/>
    </row>
    <row r="606">
      <c r="A606" s="273">
        <f>A510</f>
        <v>110098.69</v>
      </c>
      <c r="B606" s="296"/>
      <c r="C606" s="296"/>
      <c r="D606" s="296"/>
      <c r="E606" s="296"/>
      <c r="F606" s="296"/>
      <c r="G606" s="296"/>
      <c r="H606" s="296"/>
      <c r="I606" s="296"/>
      <c r="J606" s="296"/>
      <c r="K606" s="296"/>
      <c r="L606" s="296"/>
      <c r="M606" s="296"/>
      <c r="N606" s="296"/>
      <c r="O606" s="296"/>
      <c r="P606" s="296"/>
      <c r="Q606" s="296"/>
      <c r="R606" s="296"/>
      <c r="S606" s="296"/>
      <c r="T606" s="296"/>
      <c r="U606" s="296"/>
      <c r="V606" s="296"/>
      <c r="W606" s="296"/>
      <c r="X606" s="296"/>
      <c r="Y606" s="296"/>
      <c r="Z606" s="296"/>
      <c r="AA606" s="296"/>
      <c r="AB606" s="296"/>
      <c r="AC606" s="296"/>
      <c r="AD606" s="296"/>
      <c r="AE606" s="296"/>
      <c r="AF606" s="296"/>
      <c r="AG606" s="118"/>
    </row>
    <row r="607">
      <c r="A607" s="288" t="s">
        <v>620</v>
      </c>
      <c r="B607" s="267">
        <f t="shared" ref="B607:AF607" si="147">B511+B601</f>
        <v>4146.851961</v>
      </c>
      <c r="C607" s="267">
        <f t="shared" si="147"/>
        <v>3294.545131</v>
      </c>
      <c r="D607" s="267">
        <f t="shared" si="147"/>
        <v>3109.139322</v>
      </c>
      <c r="E607" s="267">
        <f t="shared" si="147"/>
        <v>500.5844207</v>
      </c>
      <c r="F607" s="267">
        <f t="shared" si="147"/>
        <v>1977.983604</v>
      </c>
      <c r="G607" s="267">
        <f t="shared" si="147"/>
        <v>3435.775674</v>
      </c>
      <c r="H607" s="267">
        <f t="shared" si="147"/>
        <v>2737.971025</v>
      </c>
      <c r="I607" s="267">
        <f t="shared" si="147"/>
        <v>3443.16439</v>
      </c>
      <c r="J607" s="267">
        <f t="shared" si="147"/>
        <v>3779.607957</v>
      </c>
      <c r="K607" s="267">
        <f t="shared" si="147"/>
        <v>2226.485041</v>
      </c>
      <c r="L607" s="267">
        <f t="shared" si="147"/>
        <v>2505.603311</v>
      </c>
      <c r="M607" s="267">
        <f t="shared" si="147"/>
        <v>2534.468914</v>
      </c>
      <c r="N607" s="267">
        <f t="shared" si="147"/>
        <v>1649.971349</v>
      </c>
      <c r="O607" s="267">
        <f t="shared" si="147"/>
        <v>3275.411437</v>
      </c>
      <c r="P607" s="267">
        <f t="shared" si="147"/>
        <v>1425.625863</v>
      </c>
      <c r="Q607" s="267">
        <f t="shared" si="147"/>
        <v>-1031.168598</v>
      </c>
      <c r="R607" s="267">
        <f t="shared" si="147"/>
        <v>1065.406375</v>
      </c>
      <c r="S607" s="267">
        <f t="shared" si="147"/>
        <v>-1242.590366</v>
      </c>
      <c r="T607" s="267">
        <f t="shared" si="147"/>
        <v>1713.799089</v>
      </c>
      <c r="U607" s="267">
        <f t="shared" si="147"/>
        <v>-98.29587735</v>
      </c>
      <c r="V607" s="267">
        <f t="shared" si="147"/>
        <v>601.8994417</v>
      </c>
      <c r="W607" s="267">
        <f t="shared" si="147"/>
        <v>623.4662593</v>
      </c>
      <c r="X607" s="267">
        <f t="shared" si="147"/>
        <v>285.7201084</v>
      </c>
      <c r="Y607" s="267">
        <f t="shared" si="147"/>
        <v>154.2723684</v>
      </c>
      <c r="Z607" s="267">
        <f t="shared" si="147"/>
        <v>1092.9755</v>
      </c>
      <c r="AA607" s="267">
        <f t="shared" si="147"/>
        <v>-1138.288247</v>
      </c>
      <c r="AB607" s="267">
        <f t="shared" si="147"/>
        <v>1093.510568</v>
      </c>
      <c r="AC607" s="267">
        <f t="shared" si="147"/>
        <v>-1110.924924</v>
      </c>
      <c r="AD607" s="267">
        <f t="shared" si="147"/>
        <v>255.3481027</v>
      </c>
      <c r="AE607" s="267">
        <f t="shared" si="147"/>
        <v>879.9995185</v>
      </c>
      <c r="AF607" s="267">
        <f t="shared" si="147"/>
        <v>-1072.483375</v>
      </c>
      <c r="AG607" s="125">
        <f>SUM(B607:AF607)</f>
        <v>42115.83534</v>
      </c>
    </row>
    <row r="608">
      <c r="A608" s="297">
        <f>SUM(B607:AF607)</f>
        <v>42115.83534</v>
      </c>
      <c r="B608" s="264"/>
      <c r="C608" s="264"/>
      <c r="D608" s="264"/>
      <c r="E608" s="264"/>
      <c r="F608" s="264"/>
      <c r="G608" s="264"/>
      <c r="H608" s="264"/>
      <c r="I608" s="264"/>
      <c r="J608" s="264"/>
      <c r="K608" s="264"/>
      <c r="L608" s="264"/>
      <c r="M608" s="264"/>
      <c r="N608" s="264"/>
      <c r="O608" s="264"/>
      <c r="P608" s="264"/>
      <c r="Q608" s="264"/>
      <c r="R608" s="264"/>
      <c r="S608" s="264"/>
      <c r="T608" s="264"/>
      <c r="U608" s="264"/>
      <c r="V608" s="264"/>
      <c r="W608" s="264"/>
      <c r="X608" s="264"/>
      <c r="Y608" s="264"/>
      <c r="Z608" s="264"/>
      <c r="AA608" s="264"/>
      <c r="AB608" s="264"/>
      <c r="AC608" s="264"/>
      <c r="AD608" s="264"/>
      <c r="AE608" s="264"/>
      <c r="AF608" s="264"/>
      <c r="AG608" s="125"/>
    </row>
    <row r="609">
      <c r="A609" s="288" t="s">
        <v>621</v>
      </c>
      <c r="B609" s="276">
        <f>B607/(B22*Summary!B121)</f>
        <v>0.7095802238</v>
      </c>
      <c r="C609" s="276">
        <f>C607/(C22*Summary!C121)</f>
        <v>0.6633184138</v>
      </c>
      <c r="D609" s="276">
        <f>D607/(D22*Summary!D121)</f>
        <v>0.6545590487</v>
      </c>
      <c r="E609" s="276">
        <f>E607/(E22*Summary!E121)</f>
        <v>0.2138656911</v>
      </c>
      <c r="F609" s="276">
        <f>F607/(F22*Summary!F121)</f>
        <v>0.5374762794</v>
      </c>
      <c r="G609" s="276">
        <f>G607/(G22*Summary!G121)</f>
        <v>0.5983904704</v>
      </c>
      <c r="H609" s="276">
        <f>H607/(H22*Summary!H121)</f>
        <v>0.5184899418</v>
      </c>
      <c r="I609" s="276">
        <f>I607/(I22*Summary!I121)</f>
        <v>0.611575915</v>
      </c>
      <c r="J609" s="276">
        <f>J607/(J22*Summary!J121)</f>
        <v>0.6044672757</v>
      </c>
      <c r="K609" s="276">
        <f>K607/(K22*Summary!K121)</f>
        <v>0.6328120647</v>
      </c>
      <c r="L609" s="276">
        <f>L607/(L22*Summary!L121)</f>
        <v>0.5646983085</v>
      </c>
      <c r="M609" s="276">
        <f>M607/(M22*Summary!M121)</f>
        <v>0.6035702789</v>
      </c>
      <c r="N609" s="276">
        <f>N607/(N22*Summary!N121)</f>
        <v>0.454307064</v>
      </c>
      <c r="O609" s="276">
        <f>O607/(O22*Summary!O121)</f>
        <v>0.5652441903</v>
      </c>
      <c r="P609" s="276">
        <f>P607/(P22*Summary!P121)</f>
        <v>0.6258191204</v>
      </c>
      <c r="Q609" s="276">
        <f>Q607/(Q22*Summary!Q121)</f>
        <v>-0.5926419079</v>
      </c>
      <c r="R609" s="276">
        <f>R607/(R22*Summary!R121)</f>
        <v>0.3072562359</v>
      </c>
      <c r="S609" s="276">
        <f>S607/(S22*Summary!S121)</f>
        <v>-0.3288937625</v>
      </c>
      <c r="T609" s="276">
        <f>T607/(T22*Summary!T121)</f>
        <v>0.2256862027</v>
      </c>
      <c r="U609" s="276">
        <f>U607/(U22*Summary!U121)</f>
        <v>-0.1150292173</v>
      </c>
      <c r="V609" s="276">
        <f>V607/(V22*Summary!V121)</f>
        <v>0.3746338088</v>
      </c>
      <c r="W609" s="276">
        <f>W607/(W22*Summary!W121)</f>
        <v>0.2803050928</v>
      </c>
      <c r="X609" s="276">
        <f>X607/(X22*Summary!X121)</f>
        <v>0.1528789707</v>
      </c>
      <c r="Y609" s="276">
        <f>Y607/(Y22*Summary!Y121)</f>
        <v>0.0813712728</v>
      </c>
      <c r="Z609" s="276">
        <f>Z607/(Z22*Summary!Z121)</f>
        <v>0.3323695252</v>
      </c>
      <c r="AA609" s="276">
        <f>AA607/(AA22*Summary!AA121)</f>
        <v>-0.2079238259</v>
      </c>
      <c r="AB609" s="276">
        <f>AB607/(AB22*Summary!AB121)</f>
        <v>0.2703347632</v>
      </c>
      <c r="AC609" s="276">
        <f>AC607/(AC22*Summary!AC121)</f>
        <v>-0.8026422774</v>
      </c>
      <c r="AD609" s="276">
        <f>AD607/(AD22*Summary!AD121)</f>
        <v>0.1076624871</v>
      </c>
      <c r="AE609" s="276">
        <f>AE607/(AE22*Summary!AE121)</f>
        <v>0.3846702008</v>
      </c>
      <c r="AF609" s="276">
        <f>AF607/(AF22*Summary!AF121)</f>
        <v>-0.672862992</v>
      </c>
      <c r="AG609" s="125"/>
    </row>
    <row r="610">
      <c r="A610" s="298">
        <f>A608/A510</f>
        <v>0.3825280332</v>
      </c>
      <c r="B610" s="264"/>
      <c r="C610" s="264"/>
      <c r="D610" s="264"/>
      <c r="E610" s="264"/>
      <c r="F610" s="264"/>
      <c r="G610" s="264"/>
      <c r="H610" s="264"/>
      <c r="I610" s="264"/>
      <c r="J610" s="264"/>
      <c r="K610" s="264"/>
      <c r="L610" s="264"/>
      <c r="M610" s="264"/>
      <c r="N610" s="264"/>
      <c r="O610" s="264"/>
      <c r="P610" s="264"/>
      <c r="Q610" s="264"/>
      <c r="R610" s="264"/>
      <c r="S610" s="264"/>
      <c r="T610" s="264"/>
      <c r="U610" s="264"/>
      <c r="V610" s="264"/>
      <c r="W610" s="264"/>
      <c r="X610" s="264"/>
      <c r="Y610" s="264"/>
      <c r="Z610" s="264"/>
      <c r="AA610" s="264"/>
      <c r="AB610" s="264"/>
      <c r="AC610" s="264"/>
      <c r="AD610" s="264"/>
      <c r="AE610" s="264"/>
      <c r="AF610" s="264"/>
      <c r="AG610" s="125"/>
    </row>
    <row r="611">
      <c r="A611" s="278" t="s">
        <v>566</v>
      </c>
      <c r="B611" s="279" t="str">
        <f t="shared" ref="B611:AF611" si="148">B7/B479</f>
        <v>#DIV/0!</v>
      </c>
      <c r="C611" s="279" t="str">
        <f t="shared" si="148"/>
        <v>#DIV/0!</v>
      </c>
      <c r="D611" s="279" t="str">
        <f t="shared" si="148"/>
        <v>#DIV/0!</v>
      </c>
      <c r="E611" s="279">
        <f t="shared" si="148"/>
        <v>39.12819383</v>
      </c>
      <c r="F611" s="279">
        <f t="shared" si="148"/>
        <v>31.5972517</v>
      </c>
      <c r="G611" s="279">
        <f t="shared" si="148"/>
        <v>43.29760327</v>
      </c>
      <c r="H611" s="279">
        <f t="shared" si="148"/>
        <v>42.81040713</v>
      </c>
      <c r="I611" s="279">
        <f t="shared" si="148"/>
        <v>41.23626236</v>
      </c>
      <c r="J611" s="279">
        <f t="shared" si="148"/>
        <v>45.47815614</v>
      </c>
      <c r="K611" s="279">
        <f t="shared" si="148"/>
        <v>30.31011831</v>
      </c>
      <c r="L611" s="279">
        <f t="shared" si="148"/>
        <v>51.28369594</v>
      </c>
      <c r="M611" s="279">
        <f t="shared" si="148"/>
        <v>47.40492315</v>
      </c>
      <c r="N611" s="279">
        <f t="shared" si="148"/>
        <v>36.3438579</v>
      </c>
      <c r="O611" s="279">
        <f t="shared" si="148"/>
        <v>88.75300888</v>
      </c>
      <c r="P611" s="279">
        <f t="shared" si="148"/>
        <v>23.21663096</v>
      </c>
      <c r="Q611" s="279">
        <f t="shared" si="148"/>
        <v>13.28714938</v>
      </c>
      <c r="R611" s="279">
        <f t="shared" si="148"/>
        <v>54.71808353</v>
      </c>
      <c r="S611" s="279">
        <f t="shared" si="148"/>
        <v>59.86516238</v>
      </c>
      <c r="T611" s="279">
        <f t="shared" si="148"/>
        <v>5.109621555</v>
      </c>
      <c r="U611" s="279">
        <f t="shared" si="148"/>
        <v>2.204016163</v>
      </c>
      <c r="V611" s="279">
        <f t="shared" si="148"/>
        <v>27.70058745</v>
      </c>
      <c r="W611" s="279">
        <f t="shared" si="148"/>
        <v>28.00959124</v>
      </c>
      <c r="X611" s="279">
        <f t="shared" si="148"/>
        <v>22.02109214</v>
      </c>
      <c r="Y611" s="279">
        <f t="shared" si="148"/>
        <v>13.92513429</v>
      </c>
      <c r="Z611" s="279">
        <f t="shared" si="148"/>
        <v>29.29824269</v>
      </c>
      <c r="AA611" s="279">
        <f t="shared" si="148"/>
        <v>1.750997317</v>
      </c>
      <c r="AB611" s="279">
        <f t="shared" si="148"/>
        <v>34.73316043</v>
      </c>
      <c r="AC611" s="279">
        <f t="shared" si="148"/>
        <v>6.931166984</v>
      </c>
      <c r="AD611" s="279">
        <f t="shared" si="148"/>
        <v>20.74474131</v>
      </c>
      <c r="AE611" s="279">
        <f t="shared" si="148"/>
        <v>19.3657217</v>
      </c>
      <c r="AF611" s="279">
        <f t="shared" si="148"/>
        <v>0.9991527975</v>
      </c>
      <c r="AG611" s="280"/>
    </row>
    <row r="612">
      <c r="A612" s="127"/>
      <c r="B612" s="264"/>
      <c r="C612" s="264"/>
      <c r="D612" s="264"/>
      <c r="E612" s="264"/>
      <c r="F612" s="264"/>
      <c r="G612" s="264"/>
      <c r="H612" s="264"/>
      <c r="I612" s="264"/>
      <c r="J612" s="264"/>
      <c r="K612" s="264"/>
      <c r="L612" s="264"/>
      <c r="M612" s="264"/>
      <c r="N612" s="264"/>
      <c r="O612" s="264"/>
      <c r="P612" s="264"/>
      <c r="Q612" s="264"/>
      <c r="R612" s="264"/>
      <c r="S612" s="264"/>
      <c r="T612" s="264"/>
      <c r="U612" s="264"/>
      <c r="V612" s="264"/>
      <c r="W612" s="264"/>
      <c r="X612" s="264"/>
      <c r="Y612" s="264"/>
      <c r="Z612" s="264"/>
      <c r="AA612" s="264"/>
      <c r="AB612" s="264"/>
      <c r="AC612" s="264"/>
      <c r="AD612" s="264"/>
      <c r="AE612" s="264"/>
      <c r="AF612" s="264"/>
      <c r="AG612" s="299"/>
    </row>
    <row r="613">
      <c r="A613" s="127"/>
      <c r="B613" s="120"/>
      <c r="C613" s="120"/>
      <c r="D613" s="120"/>
      <c r="E613" s="120"/>
      <c r="F613" s="120"/>
      <c r="G613" s="120"/>
      <c r="H613" s="120"/>
      <c r="I613" s="120"/>
      <c r="J613" s="120"/>
      <c r="K613" s="120"/>
      <c r="L613" s="120"/>
      <c r="M613" s="120"/>
      <c r="N613" s="120"/>
      <c r="O613" s="120"/>
      <c r="P613" s="120"/>
      <c r="Q613" s="120"/>
      <c r="R613" s="120"/>
      <c r="S613" s="120"/>
      <c r="T613" s="120"/>
      <c r="U613" s="120"/>
      <c r="V613" s="120"/>
      <c r="W613" s="120"/>
      <c r="X613" s="120"/>
      <c r="Y613" s="120"/>
      <c r="Z613" s="120"/>
      <c r="AA613" s="120"/>
      <c r="AB613" s="120"/>
      <c r="AC613" s="120"/>
      <c r="AD613" s="120"/>
      <c r="AE613" s="120"/>
      <c r="AF613" s="120"/>
      <c r="AG613" s="118"/>
    </row>
    <row r="614">
      <c r="A614" s="187"/>
      <c r="AG614" s="269"/>
    </row>
    <row r="615">
      <c r="A615" s="123" t="s">
        <v>622</v>
      </c>
      <c r="B615" s="213">
        <f t="shared" ref="B615:AF615" si="149">B511/B12</f>
        <v>78.24248984</v>
      </c>
      <c r="C615" s="213">
        <f t="shared" si="149"/>
        <v>72.03182944</v>
      </c>
      <c r="D615" s="213">
        <f t="shared" si="149"/>
        <v>69.77743238</v>
      </c>
      <c r="E615" s="213">
        <f t="shared" si="149"/>
        <v>78.68549583</v>
      </c>
      <c r="F615" s="213">
        <f t="shared" si="149"/>
        <v>72.96524583</v>
      </c>
      <c r="G615" s="213">
        <f t="shared" si="149"/>
        <v>81.89803892</v>
      </c>
      <c r="H615" s="213">
        <f t="shared" si="149"/>
        <v>84.67897786</v>
      </c>
      <c r="I615" s="213">
        <f t="shared" si="149"/>
        <v>81.98010452</v>
      </c>
      <c r="J615" s="213">
        <f t="shared" si="149"/>
        <v>78.74183244</v>
      </c>
      <c r="K615" s="213">
        <f t="shared" si="149"/>
        <v>72.22609502</v>
      </c>
      <c r="L615" s="213">
        <f t="shared" si="149"/>
        <v>81.44088031</v>
      </c>
      <c r="M615" s="213">
        <f t="shared" si="149"/>
        <v>74.43715803</v>
      </c>
      <c r="N615" s="213">
        <f t="shared" si="149"/>
        <v>75.40487829</v>
      </c>
      <c r="O615" s="213">
        <f t="shared" si="149"/>
        <v>98.45061249</v>
      </c>
      <c r="P615" s="213">
        <f t="shared" si="149"/>
        <v>67.88694586</v>
      </c>
      <c r="Q615" s="213">
        <f t="shared" si="149"/>
        <v>64.68596482</v>
      </c>
      <c r="R615" s="213">
        <f t="shared" si="149"/>
        <v>77.21841825</v>
      </c>
      <c r="S615" s="213">
        <f t="shared" si="149"/>
        <v>-42.88641465</v>
      </c>
      <c r="T615" s="213">
        <f t="shared" si="149"/>
        <v>48.96568825</v>
      </c>
      <c r="U615" s="213">
        <f t="shared" si="149"/>
        <v>22.89916038</v>
      </c>
      <c r="V615" s="213">
        <f t="shared" si="149"/>
        <v>77.40994417</v>
      </c>
      <c r="W615" s="213">
        <f t="shared" si="149"/>
        <v>77.67758995</v>
      </c>
      <c r="X615" s="213">
        <f t="shared" si="149"/>
        <v>66.87250903</v>
      </c>
      <c r="Y615" s="213">
        <f t="shared" si="149"/>
        <v>65.92804093</v>
      </c>
      <c r="Z615" s="213">
        <f t="shared" si="149"/>
        <v>121.4417222</v>
      </c>
      <c r="AA615" s="213">
        <f t="shared" si="149"/>
        <v>-32.80326839</v>
      </c>
      <c r="AB615" s="213">
        <f t="shared" si="149"/>
        <v>79.9472538</v>
      </c>
      <c r="AC615" s="213">
        <f t="shared" si="149"/>
        <v>39.43108232</v>
      </c>
      <c r="AD615" s="213">
        <f t="shared" si="149"/>
        <v>74.58073661</v>
      </c>
      <c r="AE615" s="213">
        <f t="shared" si="149"/>
        <v>62.85710847</v>
      </c>
      <c r="AF615" s="213">
        <f t="shared" si="149"/>
        <v>-98.67633746</v>
      </c>
      <c r="AG615" s="118"/>
    </row>
    <row r="616">
      <c r="A616" s="123" t="s">
        <v>623</v>
      </c>
      <c r="B616" s="213">
        <f t="shared" ref="B616:AF616" si="150">B607/B12</f>
        <v>78.24248984</v>
      </c>
      <c r="C616" s="213">
        <f t="shared" si="150"/>
        <v>63.35663713</v>
      </c>
      <c r="D616" s="213">
        <f t="shared" si="150"/>
        <v>66.15190046</v>
      </c>
      <c r="E616" s="213">
        <f t="shared" si="150"/>
        <v>26.34654846</v>
      </c>
      <c r="F616" s="213">
        <f t="shared" si="150"/>
        <v>56.51381726</v>
      </c>
      <c r="G616" s="213">
        <f t="shared" si="150"/>
        <v>79.90175985</v>
      </c>
      <c r="H616" s="213">
        <f t="shared" si="150"/>
        <v>78.22774357</v>
      </c>
      <c r="I616" s="213">
        <f t="shared" si="150"/>
        <v>81.98010452</v>
      </c>
      <c r="J616" s="213">
        <f t="shared" si="150"/>
        <v>78.74183244</v>
      </c>
      <c r="K616" s="213">
        <f t="shared" si="150"/>
        <v>69.57765752</v>
      </c>
      <c r="L616" s="213">
        <f t="shared" si="150"/>
        <v>71.58866602</v>
      </c>
      <c r="M616" s="213">
        <f t="shared" si="150"/>
        <v>70.40191428</v>
      </c>
      <c r="N616" s="213">
        <f t="shared" si="150"/>
        <v>54.99904496</v>
      </c>
      <c r="O616" s="213">
        <f t="shared" si="150"/>
        <v>93.58318392</v>
      </c>
      <c r="P616" s="213">
        <f t="shared" si="150"/>
        <v>67.88694586</v>
      </c>
      <c r="Q616" s="213">
        <f t="shared" si="150"/>
        <v>-60.65697636</v>
      </c>
      <c r="R616" s="213">
        <f t="shared" si="150"/>
        <v>40.97716825</v>
      </c>
      <c r="S616" s="213">
        <f t="shared" si="150"/>
        <v>-49.70361465</v>
      </c>
      <c r="T616" s="213">
        <f t="shared" si="150"/>
        <v>48.96568825</v>
      </c>
      <c r="U616" s="213">
        <f t="shared" si="150"/>
        <v>-14.04226819</v>
      </c>
      <c r="V616" s="213">
        <f t="shared" si="150"/>
        <v>60.18994417</v>
      </c>
      <c r="W616" s="213">
        <f t="shared" si="150"/>
        <v>44.53330423</v>
      </c>
      <c r="X616" s="213">
        <f t="shared" si="150"/>
        <v>23.81000903</v>
      </c>
      <c r="Y616" s="213">
        <f t="shared" si="150"/>
        <v>17.14137426</v>
      </c>
      <c r="Z616" s="213">
        <f t="shared" si="150"/>
        <v>121.4417222</v>
      </c>
      <c r="AA616" s="213">
        <f t="shared" si="150"/>
        <v>-42.15882395</v>
      </c>
      <c r="AB616" s="213">
        <f t="shared" si="150"/>
        <v>60.75058714</v>
      </c>
      <c r="AC616" s="213">
        <f t="shared" si="150"/>
        <v>-158.7035605</v>
      </c>
      <c r="AD616" s="213">
        <f t="shared" si="150"/>
        <v>23.21346388</v>
      </c>
      <c r="AE616" s="213">
        <f t="shared" si="150"/>
        <v>62.85710847</v>
      </c>
      <c r="AF616" s="213">
        <f t="shared" si="150"/>
        <v>-107.2483375</v>
      </c>
      <c r="AG616" s="125"/>
    </row>
    <row r="617">
      <c r="A617" s="187"/>
      <c r="AG617" s="269"/>
    </row>
    <row r="618">
      <c r="A618" s="123" t="s">
        <v>624</v>
      </c>
      <c r="B618" s="213">
        <f t="shared" ref="B618:AF618" si="151">B511/B33</f>
        <v>1036.71299</v>
      </c>
      <c r="C618" s="213">
        <f t="shared" si="151"/>
        <v>3745.655131</v>
      </c>
      <c r="D618" s="213">
        <f t="shared" si="151"/>
        <v>1093.179774</v>
      </c>
      <c r="E618" s="213">
        <f t="shared" si="151"/>
        <v>747.5122104</v>
      </c>
      <c r="F618" s="213">
        <f t="shared" si="151"/>
        <v>1276.891802</v>
      </c>
      <c r="G618" s="213">
        <f t="shared" si="151"/>
        <v>503.0879534</v>
      </c>
      <c r="H618" s="213">
        <f t="shared" si="151"/>
        <v>329.3071361</v>
      </c>
      <c r="I618" s="213">
        <f t="shared" si="151"/>
        <v>491.8806271</v>
      </c>
      <c r="J618" s="213">
        <f t="shared" si="151"/>
        <v>472.4509946</v>
      </c>
      <c r="K618" s="213">
        <f t="shared" si="151"/>
        <v>770.4116802</v>
      </c>
      <c r="L618" s="213">
        <f t="shared" si="151"/>
        <v>570.0861621</v>
      </c>
      <c r="M618" s="213">
        <f t="shared" si="151"/>
        <v>669.9344223</v>
      </c>
      <c r="N618" s="213">
        <f t="shared" si="151"/>
        <v>565.5365872</v>
      </c>
      <c r="O618" s="213">
        <f t="shared" si="151"/>
        <v>382.863493</v>
      </c>
      <c r="P618" s="213">
        <f t="shared" si="151"/>
        <v>712.8129315</v>
      </c>
      <c r="Q618" s="213">
        <f t="shared" si="151"/>
        <v>1099.661402</v>
      </c>
      <c r="R618" s="213">
        <f t="shared" si="151"/>
        <v>401.5357749</v>
      </c>
      <c r="S618" s="213">
        <f t="shared" si="151"/>
        <v>-134.0200458</v>
      </c>
      <c r="T618" s="213">
        <f t="shared" si="151"/>
        <v>81.60948042</v>
      </c>
      <c r="U618" s="213">
        <f t="shared" si="151"/>
        <v>160.2941227</v>
      </c>
      <c r="V618" s="213">
        <f t="shared" si="151"/>
        <v>258.0331472</v>
      </c>
      <c r="W618" s="213">
        <f t="shared" si="151"/>
        <v>271.8715648</v>
      </c>
      <c r="X618" s="213">
        <f t="shared" si="151"/>
        <v>200.6175271</v>
      </c>
      <c r="Y618" s="213">
        <f t="shared" si="151"/>
        <v>98.8920614</v>
      </c>
      <c r="Z618" s="213">
        <f t="shared" si="151"/>
        <v>109.29755</v>
      </c>
      <c r="AA618" s="213">
        <f t="shared" si="151"/>
        <v>-63.26344619</v>
      </c>
      <c r="AB618" s="213">
        <f t="shared" si="151"/>
        <v>119.9208807</v>
      </c>
      <c r="AC618" s="213">
        <f t="shared" si="151"/>
        <v>55.20351525</v>
      </c>
      <c r="AD618" s="213">
        <f t="shared" si="151"/>
        <v>117.1983004</v>
      </c>
      <c r="AE618" s="213">
        <f t="shared" si="151"/>
        <v>146.6665864</v>
      </c>
      <c r="AF618" s="213">
        <f t="shared" si="151"/>
        <v>-197.3526749</v>
      </c>
      <c r="AG618" s="125"/>
    </row>
    <row r="619">
      <c r="A619" s="123" t="s">
        <v>625</v>
      </c>
      <c r="B619" s="213">
        <f t="shared" ref="B619:AF619" si="152">B607/B33</f>
        <v>1036.71299</v>
      </c>
      <c r="C619" s="213">
        <f t="shared" si="152"/>
        <v>3294.545131</v>
      </c>
      <c r="D619" s="213">
        <f t="shared" si="152"/>
        <v>1036.379774</v>
      </c>
      <c r="E619" s="213">
        <f t="shared" si="152"/>
        <v>250.2922104</v>
      </c>
      <c r="F619" s="213">
        <f t="shared" si="152"/>
        <v>988.9918021</v>
      </c>
      <c r="G619" s="213">
        <f t="shared" si="152"/>
        <v>490.8250962</v>
      </c>
      <c r="H619" s="213">
        <f t="shared" si="152"/>
        <v>304.2190028</v>
      </c>
      <c r="I619" s="213">
        <f t="shared" si="152"/>
        <v>491.8806271</v>
      </c>
      <c r="J619" s="213">
        <f t="shared" si="152"/>
        <v>472.4509946</v>
      </c>
      <c r="K619" s="213">
        <f t="shared" si="152"/>
        <v>742.1616802</v>
      </c>
      <c r="L619" s="213">
        <f t="shared" si="152"/>
        <v>501.1206621</v>
      </c>
      <c r="M619" s="213">
        <f t="shared" si="152"/>
        <v>633.6172286</v>
      </c>
      <c r="N619" s="213">
        <f t="shared" si="152"/>
        <v>412.4928372</v>
      </c>
      <c r="O619" s="213">
        <f t="shared" si="152"/>
        <v>363.9346041</v>
      </c>
      <c r="P619" s="213">
        <f t="shared" si="152"/>
        <v>712.8129315</v>
      </c>
      <c r="Q619" s="213">
        <f t="shared" si="152"/>
        <v>-1031.168598</v>
      </c>
      <c r="R619" s="213">
        <f t="shared" si="152"/>
        <v>213.0812749</v>
      </c>
      <c r="S619" s="213">
        <f t="shared" si="152"/>
        <v>-155.3237958</v>
      </c>
      <c r="T619" s="213">
        <f t="shared" si="152"/>
        <v>81.60948042</v>
      </c>
      <c r="U619" s="213">
        <f t="shared" si="152"/>
        <v>-98.29587735</v>
      </c>
      <c r="V619" s="213">
        <f t="shared" si="152"/>
        <v>200.6331472</v>
      </c>
      <c r="W619" s="213">
        <f t="shared" si="152"/>
        <v>155.8665648</v>
      </c>
      <c r="X619" s="213">
        <f t="shared" si="152"/>
        <v>71.4300271</v>
      </c>
      <c r="Y619" s="213">
        <f t="shared" si="152"/>
        <v>25.7120614</v>
      </c>
      <c r="Z619" s="213">
        <f t="shared" si="152"/>
        <v>109.29755</v>
      </c>
      <c r="AA619" s="213">
        <f t="shared" si="152"/>
        <v>-81.30630333</v>
      </c>
      <c r="AB619" s="213">
        <f t="shared" si="152"/>
        <v>91.12588071</v>
      </c>
      <c r="AC619" s="213">
        <f t="shared" si="152"/>
        <v>-222.1849848</v>
      </c>
      <c r="AD619" s="213">
        <f t="shared" si="152"/>
        <v>36.47830038</v>
      </c>
      <c r="AE619" s="213">
        <f t="shared" si="152"/>
        <v>146.6665864</v>
      </c>
      <c r="AF619" s="213">
        <f t="shared" si="152"/>
        <v>-214.4966749</v>
      </c>
      <c r="AG619" s="269"/>
    </row>
    <row r="620">
      <c r="A620" s="187"/>
      <c r="AG620" s="269"/>
    </row>
    <row r="621">
      <c r="A621" s="187"/>
      <c r="AG621" s="269"/>
    </row>
    <row r="622">
      <c r="A622" s="333"/>
      <c r="B622" s="334"/>
      <c r="C622" s="334"/>
      <c r="D622" s="334"/>
      <c r="E622" s="334"/>
      <c r="F622" s="334"/>
      <c r="G622" s="334"/>
      <c r="H622" s="334"/>
      <c r="I622" s="334"/>
      <c r="J622" s="334"/>
      <c r="K622" s="334"/>
      <c r="L622" s="334"/>
      <c r="M622" s="334"/>
      <c r="N622" s="334"/>
      <c r="O622" s="334"/>
      <c r="P622" s="334"/>
      <c r="Q622" s="334"/>
      <c r="R622" s="334"/>
      <c r="S622" s="334"/>
      <c r="T622" s="334"/>
      <c r="U622" s="334"/>
      <c r="V622" s="334"/>
      <c r="W622" s="334"/>
      <c r="X622" s="334"/>
      <c r="Y622" s="334"/>
      <c r="Z622" s="334"/>
      <c r="AA622" s="334"/>
      <c r="AB622" s="334"/>
      <c r="AC622" s="334"/>
      <c r="AD622" s="334"/>
      <c r="AE622" s="334"/>
      <c r="AF622" s="334"/>
      <c r="AG622" s="335"/>
    </row>
    <row r="623">
      <c r="A623" s="333" t="s">
        <v>1186</v>
      </c>
      <c r="B623" s="336">
        <v>50.9</v>
      </c>
      <c r="C623" s="336">
        <v>60.35</v>
      </c>
      <c r="D623" s="336">
        <v>41.96</v>
      </c>
      <c r="E623" s="336">
        <v>91.0</v>
      </c>
      <c r="F623" s="336">
        <v>0.0</v>
      </c>
      <c r="G623" s="336">
        <v>0.0</v>
      </c>
      <c r="H623" s="336">
        <v>0.0</v>
      </c>
      <c r="I623" s="336">
        <v>0.0</v>
      </c>
      <c r="J623" s="336">
        <v>91.2</v>
      </c>
      <c r="K623" s="336">
        <v>0.0</v>
      </c>
      <c r="L623" s="336">
        <v>0.0</v>
      </c>
      <c r="M623" s="336">
        <v>41.1</v>
      </c>
      <c r="N623" s="336">
        <v>58.4</v>
      </c>
      <c r="O623" s="336">
        <v>0.0</v>
      </c>
      <c r="P623" s="336">
        <v>71.2</v>
      </c>
      <c r="Q623" s="336">
        <v>0.0</v>
      </c>
      <c r="R623" s="336">
        <v>387.25</v>
      </c>
      <c r="S623" s="336">
        <v>101.86</v>
      </c>
      <c r="T623" s="336">
        <v>156.73</v>
      </c>
      <c r="U623" s="336">
        <v>0.0</v>
      </c>
      <c r="V623" s="336">
        <v>38.53</v>
      </c>
      <c r="W623" s="336">
        <v>0.0</v>
      </c>
      <c r="X623" s="336">
        <v>0.0</v>
      </c>
      <c r="Y623" s="336">
        <v>248.75</v>
      </c>
      <c r="Z623" s="336">
        <v>0.0</v>
      </c>
      <c r="AA623" s="336">
        <v>107.41</v>
      </c>
      <c r="AB623" s="336">
        <v>159.1</v>
      </c>
      <c r="AC623" s="336">
        <v>53.2</v>
      </c>
      <c r="AD623" s="336">
        <v>0.0</v>
      </c>
      <c r="AE623" s="336">
        <v>133.6</v>
      </c>
      <c r="AF623" s="336">
        <v>94.55</v>
      </c>
      <c r="AG623" s="337"/>
    </row>
    <row r="624">
      <c r="A624" s="187"/>
      <c r="AG624" s="269"/>
    </row>
    <row r="625">
      <c r="A625" s="301" t="s">
        <v>907</v>
      </c>
      <c r="B625" s="2">
        <v>1.0</v>
      </c>
      <c r="C625" s="2">
        <v>2.0</v>
      </c>
      <c r="D625" s="2">
        <v>4.0</v>
      </c>
      <c r="E625" s="2">
        <v>1.0</v>
      </c>
      <c r="F625" s="2">
        <v>0.0</v>
      </c>
      <c r="G625" s="2">
        <v>0.0</v>
      </c>
      <c r="H625" s="2">
        <v>0.0</v>
      </c>
      <c r="I625" s="2">
        <v>0.0</v>
      </c>
      <c r="J625" s="2">
        <v>1.0</v>
      </c>
      <c r="K625" s="2">
        <v>0.0</v>
      </c>
      <c r="L625" s="2">
        <v>0.0</v>
      </c>
      <c r="M625" s="2">
        <v>1.0</v>
      </c>
      <c r="N625" s="2">
        <v>1.0</v>
      </c>
      <c r="O625" s="2">
        <v>0.0</v>
      </c>
      <c r="P625" s="2">
        <v>2.0</v>
      </c>
      <c r="Q625" s="2">
        <v>0.0</v>
      </c>
      <c r="R625" s="2">
        <v>1.0</v>
      </c>
      <c r="S625" s="2">
        <v>5.0</v>
      </c>
      <c r="T625" s="2">
        <v>7.0</v>
      </c>
      <c r="U625" s="2">
        <v>0.0</v>
      </c>
      <c r="V625" s="2">
        <v>2.0</v>
      </c>
      <c r="W625" s="2">
        <v>0.0</v>
      </c>
      <c r="X625" s="2">
        <v>0.0</v>
      </c>
      <c r="Y625" s="2">
        <v>1.0</v>
      </c>
      <c r="Z625" s="2">
        <v>0.0</v>
      </c>
      <c r="AA625" s="2">
        <v>3.0</v>
      </c>
      <c r="AB625" s="2">
        <v>1.0</v>
      </c>
      <c r="AC625" s="2">
        <v>1.0</v>
      </c>
      <c r="AD625" s="2">
        <v>0.0</v>
      </c>
      <c r="AE625" s="2">
        <v>3.0</v>
      </c>
      <c r="AF625" s="2">
        <v>2.0</v>
      </c>
      <c r="AG625" s="269"/>
    </row>
    <row r="626">
      <c r="A626" s="187"/>
      <c r="AG626" s="269"/>
    </row>
    <row r="627">
      <c r="A627" s="338" t="s">
        <v>1187</v>
      </c>
      <c r="B627" s="336">
        <v>4370.42</v>
      </c>
      <c r="C627" s="336">
        <v>4410.22</v>
      </c>
      <c r="D627" s="336">
        <v>3227.47</v>
      </c>
      <c r="E627" s="336">
        <v>1440.85</v>
      </c>
      <c r="F627" s="336">
        <v>2912.96</v>
      </c>
      <c r="G627" s="336">
        <v>3149.65</v>
      </c>
      <c r="H627" s="336">
        <v>2159.76</v>
      </c>
      <c r="I627" s="336">
        <v>3149.65</v>
      </c>
      <c r="J627" s="336">
        <v>3420.83</v>
      </c>
      <c r="K627" s="336">
        <v>2519.72</v>
      </c>
      <c r="L627" s="336">
        <v>2789.69</v>
      </c>
      <c r="M627" s="336">
        <v>2650.81</v>
      </c>
      <c r="N627" s="336">
        <v>2218.16</v>
      </c>
      <c r="O627" s="336">
        <v>2699.7</v>
      </c>
      <c r="P627" s="336">
        <v>1582.24</v>
      </c>
      <c r="Q627" s="336">
        <v>1259.86</v>
      </c>
      <c r="R627" s="336">
        <v>2097.06</v>
      </c>
      <c r="S627" s="336">
        <v>1319.22</v>
      </c>
      <c r="T627" s="336">
        <v>1727.03</v>
      </c>
      <c r="U627" s="336">
        <v>449.95</v>
      </c>
      <c r="V627" s="336">
        <v>347.02</v>
      </c>
      <c r="W627" s="336">
        <v>719.92</v>
      </c>
      <c r="X627" s="336">
        <v>449.95</v>
      </c>
      <c r="Y627" s="336">
        <v>428.73</v>
      </c>
      <c r="Z627" s="336">
        <v>0.0</v>
      </c>
      <c r="AA627" s="336">
        <v>682.2</v>
      </c>
      <c r="AB627" s="336">
        <v>339.08</v>
      </c>
      <c r="AC627" s="336">
        <v>53.2</v>
      </c>
      <c r="AD627" s="336">
        <v>269.97</v>
      </c>
      <c r="AE627" s="336">
        <v>670.77</v>
      </c>
      <c r="AF627" s="336">
        <v>279.09</v>
      </c>
      <c r="AG627" s="337"/>
    </row>
    <row r="628">
      <c r="A628" s="316" t="s">
        <v>626</v>
      </c>
      <c r="B628" s="64">
        <f>B627*Summary!B121</f>
        <v>4523.821742</v>
      </c>
      <c r="C628" s="64">
        <f>C627*Summary!C121</f>
        <v>4527.531852</v>
      </c>
      <c r="D628" s="64">
        <f>D627*Summary!D121</f>
        <v>3328.167064</v>
      </c>
      <c r="E628" s="64">
        <f>E627*Summary!E121</f>
        <v>1485.660435</v>
      </c>
      <c r="F628" s="64">
        <f>F627*Summary!F121</f>
        <v>3001.80528</v>
      </c>
      <c r="G628" s="64">
        <f>G627*Summary!G121</f>
        <v>3270.281595</v>
      </c>
      <c r="H628" s="64">
        <f>H627*Summary!H121</f>
        <v>2234.055744</v>
      </c>
      <c r="I628" s="64">
        <f>I627*Summary!I121</f>
        <v>3249.493905</v>
      </c>
      <c r="J628" s="64">
        <f>J627*Summary!J121</f>
        <v>3522.086568</v>
      </c>
      <c r="K628" s="64">
        <f>K627*Summary!K121</f>
        <v>2585.736664</v>
      </c>
      <c r="L628" s="64">
        <f>L627*Summary!L121</f>
        <v>2861.385033</v>
      </c>
      <c r="M628" s="64">
        <f>M627*Summary!M121</f>
        <v>2715.224683</v>
      </c>
      <c r="N628" s="64">
        <f>N627*Summary!N121</f>
        <v>2278.05032</v>
      </c>
      <c r="O628" s="64">
        <f>O627*Summary!O121</f>
        <v>2783.3907</v>
      </c>
      <c r="P628" s="64">
        <f>P627*Summary!P121</f>
        <v>1628.91608</v>
      </c>
      <c r="Q628" s="64">
        <f>Q627*Summary!Q121</f>
        <v>1297.781786</v>
      </c>
      <c r="R628" s="64">
        <f>R627*Summary!R121</f>
        <v>2160.600918</v>
      </c>
      <c r="S628" s="64">
        <f>S627*Summary!S121</f>
        <v>1360.643508</v>
      </c>
      <c r="T628" s="64">
        <f>T627*Summary!T121</f>
        <v>1775.041434</v>
      </c>
      <c r="U628" s="64">
        <f>U627*Summary!U121</f>
        <v>468.982885</v>
      </c>
      <c r="V628" s="64">
        <f>V627*Summary!V121</f>
        <v>361.317224</v>
      </c>
      <c r="W628" s="64">
        <f>W627*Summary!W121</f>
        <v>749.292736</v>
      </c>
      <c r="X628" s="64">
        <f>X627*Summary!X121</f>
        <v>468.622925</v>
      </c>
      <c r="Y628" s="64">
        <f>Y627*Summary!Y121</f>
        <v>450.295119</v>
      </c>
      <c r="Z628" s="64">
        <f>Z627*Summary!Z121</f>
        <v>0</v>
      </c>
      <c r="AA628" s="64">
        <f>AA627*Summary!AA121</f>
        <v>714.05874</v>
      </c>
      <c r="AB628" s="64">
        <f>AB627*Summary!AB121</f>
        <v>354.135152</v>
      </c>
      <c r="AC628" s="64">
        <f>AC627*Summary!AC121</f>
        <v>55.48228</v>
      </c>
      <c r="AD628" s="64">
        <f>AD627*Summary!AD121</f>
        <v>281.497719</v>
      </c>
      <c r="AE628" s="64">
        <f>AE627*Summary!AE121</f>
        <v>697.399569</v>
      </c>
      <c r="AF628" s="64">
        <f>AF627*Summary!AF121</f>
        <v>289.41633</v>
      </c>
      <c r="AG628" s="64"/>
    </row>
    <row r="629">
      <c r="A629" s="187"/>
      <c r="AG629" s="269"/>
    </row>
    <row r="630">
      <c r="A630" s="187"/>
      <c r="AG630" s="269"/>
    </row>
    <row r="631">
      <c r="A631" s="187"/>
      <c r="AG631" s="269"/>
    </row>
    <row r="632">
      <c r="A632" s="187"/>
      <c r="AG632" s="269"/>
    </row>
    <row r="633">
      <c r="A633" s="187"/>
      <c r="AG633" s="269"/>
    </row>
    <row r="634">
      <c r="A634" s="187"/>
      <c r="AG634" s="269"/>
    </row>
    <row r="635">
      <c r="A635" s="187"/>
      <c r="AG635" s="269"/>
    </row>
    <row r="636">
      <c r="A636" s="187"/>
      <c r="AG636" s="269"/>
    </row>
    <row r="637">
      <c r="A637" s="187"/>
      <c r="AG637" s="269"/>
    </row>
    <row r="638">
      <c r="A638" s="187"/>
      <c r="AG638" s="269"/>
    </row>
    <row r="639">
      <c r="A639" s="187"/>
      <c r="AG639" s="269"/>
    </row>
    <row r="640">
      <c r="A640" s="187"/>
      <c r="AG640" s="269"/>
    </row>
    <row r="641">
      <c r="A641" s="187"/>
      <c r="AG641" s="269"/>
    </row>
    <row r="642">
      <c r="A642" s="187"/>
      <c r="AG642" s="269"/>
    </row>
    <row r="643">
      <c r="A643" s="187"/>
      <c r="AG643" s="269"/>
    </row>
    <row r="644">
      <c r="A644" s="187"/>
      <c r="AG644" s="269"/>
    </row>
    <row r="645">
      <c r="A645" s="187"/>
      <c r="AG645" s="269"/>
    </row>
    <row r="646">
      <c r="A646" s="187"/>
      <c r="AG646" s="269"/>
    </row>
    <row r="647">
      <c r="A647" s="187"/>
      <c r="AG647" s="269"/>
    </row>
    <row r="648">
      <c r="A648" s="187"/>
      <c r="AG648" s="269"/>
    </row>
    <row r="649">
      <c r="A649" s="187"/>
      <c r="AG649" s="269"/>
    </row>
    <row r="650">
      <c r="A650" s="187"/>
      <c r="AG650" s="269"/>
    </row>
    <row r="651">
      <c r="A651" s="187"/>
      <c r="AG651" s="269"/>
    </row>
    <row r="652">
      <c r="A652" s="187"/>
      <c r="AG652" s="269"/>
    </row>
    <row r="653">
      <c r="A653" s="187"/>
      <c r="AG653" s="269"/>
    </row>
    <row r="654">
      <c r="A654" s="187"/>
      <c r="AG654" s="269"/>
    </row>
    <row r="655">
      <c r="A655" s="187"/>
      <c r="AG655" s="269"/>
    </row>
    <row r="656">
      <c r="A656" s="187"/>
      <c r="AG656" s="269"/>
    </row>
    <row r="657">
      <c r="A657" s="187"/>
      <c r="AG657" s="269"/>
    </row>
    <row r="658">
      <c r="A658" s="187"/>
      <c r="AG658" s="269"/>
    </row>
    <row r="659">
      <c r="A659" s="187"/>
      <c r="AG659" s="269"/>
    </row>
    <row r="660">
      <c r="A660" s="187"/>
      <c r="AG660" s="269"/>
    </row>
    <row r="661">
      <c r="A661" s="187"/>
      <c r="AG661" s="269"/>
    </row>
    <row r="662">
      <c r="A662" s="187"/>
      <c r="AG662" s="269"/>
    </row>
    <row r="663">
      <c r="A663" s="187"/>
      <c r="AG663" s="269"/>
    </row>
    <row r="664">
      <c r="A664" s="187"/>
      <c r="AG664" s="269"/>
    </row>
    <row r="665">
      <c r="A665" s="187"/>
      <c r="AG665" s="269"/>
    </row>
    <row r="666">
      <c r="A666" s="187"/>
      <c r="AG666" s="269"/>
    </row>
    <row r="667">
      <c r="A667" s="187"/>
      <c r="AG667" s="269"/>
    </row>
    <row r="668">
      <c r="A668" s="187"/>
      <c r="AG668" s="269"/>
    </row>
    <row r="669">
      <c r="A669" s="187"/>
      <c r="AG669" s="269"/>
    </row>
    <row r="670">
      <c r="A670" s="187"/>
      <c r="AG670" s="269"/>
    </row>
    <row r="671">
      <c r="A671" s="187"/>
      <c r="AG671" s="269"/>
    </row>
    <row r="672">
      <c r="A672" s="187"/>
      <c r="AG672" s="269"/>
    </row>
    <row r="673">
      <c r="A673" s="187"/>
      <c r="AG673" s="269"/>
    </row>
    <row r="674">
      <c r="A674" s="187"/>
      <c r="AG674" s="269"/>
    </row>
    <row r="675">
      <c r="A675" s="187"/>
      <c r="AG675" s="269"/>
    </row>
    <row r="676">
      <c r="A676" s="187"/>
      <c r="AG676" s="269"/>
    </row>
    <row r="677">
      <c r="A677" s="187"/>
      <c r="AG677" s="269"/>
    </row>
    <row r="678">
      <c r="A678" s="187"/>
      <c r="AG678" s="269"/>
    </row>
    <row r="679">
      <c r="A679" s="187"/>
      <c r="AG679" s="269"/>
    </row>
    <row r="680">
      <c r="A680" s="187"/>
      <c r="AG680" s="269"/>
    </row>
    <row r="681">
      <c r="A681" s="187"/>
      <c r="AG681" s="269"/>
    </row>
    <row r="682">
      <c r="A682" s="187"/>
      <c r="AG682" s="269"/>
    </row>
    <row r="683">
      <c r="A683" s="187"/>
      <c r="AG683" s="269"/>
    </row>
    <row r="684">
      <c r="A684" s="187"/>
      <c r="AG684" s="269"/>
    </row>
    <row r="685">
      <c r="A685" s="187"/>
      <c r="AG685" s="269"/>
    </row>
    <row r="686">
      <c r="A686" s="187"/>
      <c r="AG686" s="269"/>
    </row>
    <row r="687">
      <c r="A687" s="187"/>
      <c r="AG687" s="269"/>
    </row>
    <row r="688">
      <c r="A688" s="187"/>
      <c r="AG688" s="269"/>
    </row>
    <row r="689">
      <c r="A689" s="187"/>
      <c r="AG689" s="269"/>
    </row>
    <row r="690">
      <c r="A690" s="187"/>
      <c r="AG690" s="269"/>
    </row>
    <row r="691">
      <c r="A691" s="187"/>
      <c r="AG691" s="269"/>
    </row>
    <row r="692">
      <c r="A692" s="187"/>
      <c r="AG692" s="269"/>
    </row>
    <row r="693">
      <c r="A693" s="187"/>
      <c r="AG693" s="269"/>
    </row>
    <row r="694">
      <c r="A694" s="187"/>
      <c r="AG694" s="269"/>
    </row>
    <row r="695">
      <c r="A695" s="187"/>
      <c r="AG695" s="269"/>
    </row>
    <row r="696">
      <c r="A696" s="187"/>
      <c r="AG696" s="269"/>
    </row>
    <row r="697">
      <c r="A697" s="187"/>
      <c r="AG697" s="269"/>
    </row>
    <row r="698">
      <c r="A698" s="187"/>
      <c r="AG698" s="269"/>
    </row>
    <row r="699">
      <c r="A699" s="187"/>
      <c r="AG699" s="269"/>
    </row>
    <row r="700">
      <c r="A700" s="187"/>
      <c r="AG700" s="269"/>
    </row>
    <row r="701">
      <c r="A701" s="187"/>
      <c r="AG701" s="269"/>
    </row>
    <row r="702">
      <c r="A702" s="187"/>
      <c r="AG702" s="269"/>
    </row>
    <row r="703">
      <c r="A703" s="187"/>
      <c r="AG703" s="269"/>
    </row>
    <row r="704">
      <c r="A704" s="187"/>
      <c r="AG704" s="269"/>
    </row>
    <row r="705">
      <c r="A705" s="187"/>
      <c r="AG705" s="269"/>
    </row>
    <row r="706">
      <c r="A706" s="187"/>
      <c r="AG706" s="269"/>
    </row>
    <row r="707">
      <c r="A707" s="187"/>
      <c r="AG707" s="269"/>
    </row>
    <row r="708">
      <c r="A708" s="187"/>
      <c r="AG708" s="269"/>
    </row>
    <row r="709">
      <c r="A709" s="187"/>
      <c r="AG709" s="269"/>
    </row>
    <row r="710">
      <c r="A710" s="187"/>
      <c r="AG710" s="269"/>
    </row>
    <row r="711">
      <c r="A711" s="187"/>
      <c r="AG711" s="269"/>
    </row>
    <row r="712">
      <c r="A712" s="187"/>
      <c r="AG712" s="269"/>
    </row>
    <row r="713">
      <c r="A713" s="187"/>
      <c r="AG713" s="269"/>
    </row>
    <row r="714">
      <c r="A714" s="187"/>
      <c r="AG714" s="269"/>
    </row>
    <row r="715">
      <c r="A715" s="187"/>
      <c r="AG715" s="269"/>
    </row>
    <row r="716">
      <c r="A716" s="187"/>
      <c r="AG716" s="269"/>
    </row>
    <row r="717">
      <c r="A717" s="187"/>
      <c r="AG717" s="269"/>
    </row>
    <row r="718">
      <c r="A718" s="187"/>
      <c r="AG718" s="269"/>
    </row>
    <row r="719">
      <c r="A719" s="187"/>
      <c r="AG719" s="269"/>
    </row>
    <row r="720">
      <c r="A720" s="187"/>
      <c r="AG720" s="269"/>
    </row>
    <row r="721">
      <c r="A721" s="187"/>
      <c r="AG721" s="269"/>
    </row>
    <row r="722">
      <c r="A722" s="187"/>
      <c r="AG722" s="269"/>
    </row>
    <row r="723">
      <c r="A723" s="187"/>
      <c r="AG723" s="269"/>
    </row>
    <row r="724">
      <c r="A724" s="187"/>
      <c r="AG724" s="269"/>
    </row>
    <row r="725">
      <c r="A725" s="187"/>
      <c r="AG725" s="269"/>
    </row>
    <row r="726">
      <c r="A726" s="187"/>
      <c r="AG726" s="269"/>
    </row>
    <row r="727">
      <c r="A727" s="187"/>
      <c r="AG727" s="269"/>
    </row>
    <row r="728">
      <c r="A728" s="187"/>
      <c r="AG728" s="269"/>
    </row>
    <row r="729">
      <c r="A729" s="187"/>
      <c r="AG729" s="269"/>
    </row>
    <row r="730">
      <c r="A730" s="187"/>
      <c r="AG730" s="269"/>
    </row>
    <row r="731">
      <c r="A731" s="187"/>
      <c r="AG731" s="269"/>
    </row>
    <row r="732">
      <c r="A732" s="187"/>
      <c r="AG732" s="269"/>
    </row>
    <row r="733">
      <c r="A733" s="187"/>
      <c r="AG733" s="269"/>
    </row>
    <row r="734">
      <c r="A734" s="187"/>
      <c r="AG734" s="269"/>
    </row>
    <row r="735">
      <c r="A735" s="187"/>
      <c r="AG735" s="269"/>
    </row>
    <row r="736">
      <c r="A736" s="187"/>
      <c r="AG736" s="269"/>
    </row>
    <row r="737">
      <c r="A737" s="187"/>
      <c r="AG737" s="269"/>
    </row>
    <row r="738">
      <c r="A738" s="187"/>
      <c r="AG738" s="269"/>
    </row>
    <row r="739">
      <c r="A739" s="187"/>
      <c r="AG739" s="269"/>
    </row>
    <row r="740">
      <c r="A740" s="187"/>
      <c r="AG740" s="269"/>
    </row>
    <row r="741">
      <c r="A741" s="187"/>
      <c r="AG741" s="269"/>
    </row>
    <row r="742">
      <c r="A742" s="187"/>
      <c r="AG742" s="269"/>
    </row>
    <row r="743">
      <c r="A743" s="187"/>
      <c r="AG743" s="269"/>
    </row>
    <row r="744">
      <c r="A744" s="187"/>
      <c r="AG744" s="269"/>
    </row>
    <row r="745">
      <c r="A745" s="187"/>
      <c r="AG745" s="269"/>
    </row>
    <row r="746">
      <c r="A746" s="187"/>
      <c r="AG746" s="269"/>
    </row>
    <row r="747">
      <c r="A747" s="187"/>
      <c r="AG747" s="269"/>
    </row>
    <row r="748">
      <c r="A748" s="187"/>
      <c r="AG748" s="269"/>
    </row>
    <row r="749">
      <c r="A749" s="187"/>
      <c r="AG749" s="269"/>
    </row>
    <row r="750">
      <c r="A750" s="187"/>
      <c r="AG750" s="269"/>
    </row>
    <row r="751">
      <c r="A751" s="187"/>
      <c r="AG751" s="269"/>
    </row>
    <row r="752">
      <c r="A752" s="187"/>
      <c r="AG752" s="269"/>
    </row>
    <row r="753">
      <c r="A753" s="187"/>
      <c r="AG753" s="269"/>
    </row>
    <row r="754">
      <c r="A754" s="187"/>
      <c r="AG754" s="269"/>
    </row>
    <row r="755">
      <c r="A755" s="187"/>
      <c r="AG755" s="269"/>
    </row>
    <row r="756">
      <c r="A756" s="187"/>
      <c r="AG756" s="269"/>
    </row>
    <row r="757">
      <c r="A757" s="187"/>
      <c r="AG757" s="269"/>
    </row>
    <row r="758">
      <c r="A758" s="187"/>
      <c r="AG758" s="269"/>
    </row>
    <row r="759">
      <c r="A759" s="187"/>
      <c r="AG759" s="269"/>
    </row>
    <row r="760">
      <c r="A760" s="187"/>
      <c r="AG760" s="269"/>
    </row>
    <row r="761">
      <c r="A761" s="187"/>
      <c r="AG761" s="269"/>
    </row>
    <row r="762">
      <c r="A762" s="187"/>
      <c r="AG762" s="269"/>
    </row>
    <row r="763">
      <c r="A763" s="187"/>
      <c r="AG763" s="269"/>
    </row>
    <row r="764">
      <c r="A764" s="187"/>
      <c r="AG764" s="269"/>
    </row>
    <row r="765">
      <c r="A765" s="187"/>
      <c r="AG765" s="269"/>
    </row>
    <row r="766">
      <c r="A766" s="187"/>
      <c r="AG766" s="269"/>
    </row>
    <row r="767">
      <c r="A767" s="187"/>
      <c r="AG767" s="269"/>
    </row>
    <row r="768">
      <c r="A768" s="187"/>
      <c r="AG768" s="269"/>
    </row>
    <row r="769">
      <c r="A769" s="187"/>
      <c r="AG769" s="269"/>
    </row>
    <row r="770">
      <c r="A770" s="187"/>
      <c r="AG770" s="269"/>
    </row>
    <row r="771">
      <c r="A771" s="187"/>
      <c r="AG771" s="269"/>
    </row>
    <row r="772">
      <c r="A772" s="187"/>
      <c r="AG772" s="269"/>
    </row>
    <row r="773">
      <c r="A773" s="187"/>
      <c r="AG773" s="269"/>
    </row>
    <row r="774">
      <c r="A774" s="187"/>
      <c r="AG774" s="269"/>
    </row>
    <row r="775">
      <c r="A775" s="187"/>
      <c r="AG775" s="269"/>
    </row>
    <row r="776">
      <c r="A776" s="187"/>
      <c r="AG776" s="269"/>
    </row>
    <row r="777">
      <c r="A777" s="187"/>
      <c r="AG777" s="269"/>
    </row>
    <row r="778">
      <c r="A778" s="187"/>
      <c r="AG778" s="269"/>
    </row>
    <row r="779">
      <c r="A779" s="187"/>
      <c r="AG779" s="269"/>
    </row>
    <row r="780">
      <c r="A780" s="187"/>
      <c r="AG780" s="269"/>
    </row>
    <row r="781">
      <c r="A781" s="187"/>
      <c r="AG781" s="269"/>
    </row>
    <row r="782">
      <c r="A782" s="187"/>
      <c r="AG782" s="269"/>
    </row>
    <row r="783">
      <c r="A783" s="187"/>
      <c r="AG783" s="269"/>
    </row>
    <row r="784">
      <c r="A784" s="187"/>
      <c r="AG784" s="269"/>
    </row>
    <row r="785">
      <c r="A785" s="187"/>
      <c r="AG785" s="269"/>
    </row>
    <row r="786">
      <c r="A786" s="187"/>
      <c r="AG786" s="269"/>
    </row>
    <row r="787">
      <c r="A787" s="187"/>
      <c r="AG787" s="269"/>
    </row>
    <row r="788">
      <c r="A788" s="187"/>
      <c r="AG788" s="269"/>
    </row>
    <row r="789">
      <c r="A789" s="187"/>
      <c r="AG789" s="269"/>
    </row>
    <row r="790">
      <c r="A790" s="187"/>
      <c r="AG790" s="269"/>
    </row>
    <row r="791">
      <c r="A791" s="187"/>
      <c r="AG791" s="269"/>
    </row>
    <row r="792">
      <c r="A792" s="187"/>
      <c r="AG792" s="269"/>
    </row>
    <row r="793">
      <c r="A793" s="187"/>
      <c r="AG793" s="269"/>
    </row>
    <row r="794">
      <c r="A794" s="187"/>
      <c r="AG794" s="269"/>
    </row>
    <row r="795">
      <c r="A795" s="187"/>
      <c r="AG795" s="269"/>
    </row>
    <row r="796">
      <c r="A796" s="187"/>
      <c r="AG796" s="269"/>
    </row>
    <row r="797">
      <c r="A797" s="187"/>
      <c r="AG797" s="269"/>
    </row>
    <row r="798">
      <c r="A798" s="187"/>
      <c r="AG798" s="269"/>
    </row>
    <row r="799">
      <c r="A799" s="187"/>
      <c r="AG799" s="269"/>
    </row>
    <row r="800">
      <c r="A800" s="187"/>
      <c r="AG800" s="269"/>
    </row>
    <row r="801">
      <c r="A801" s="187"/>
      <c r="AG801" s="269"/>
    </row>
    <row r="802">
      <c r="A802" s="187"/>
      <c r="AG802" s="269"/>
    </row>
    <row r="803">
      <c r="A803" s="187"/>
      <c r="AG803" s="269"/>
    </row>
    <row r="804">
      <c r="A804" s="187"/>
      <c r="AG804" s="269"/>
    </row>
    <row r="805">
      <c r="A805" s="187"/>
      <c r="AG805" s="269"/>
    </row>
    <row r="806">
      <c r="A806" s="187"/>
      <c r="AG806" s="269"/>
    </row>
    <row r="807">
      <c r="A807" s="187"/>
      <c r="AG807" s="269"/>
    </row>
    <row r="808">
      <c r="A808" s="187"/>
      <c r="AG808" s="269"/>
    </row>
    <row r="809">
      <c r="A809" s="187"/>
      <c r="AG809" s="269"/>
    </row>
    <row r="810">
      <c r="A810" s="187"/>
      <c r="AG810" s="269"/>
    </row>
    <row r="811">
      <c r="A811" s="187"/>
      <c r="AG811" s="269"/>
    </row>
    <row r="812">
      <c r="A812" s="187"/>
      <c r="AG812" s="269"/>
    </row>
    <row r="813">
      <c r="A813" s="187"/>
      <c r="AG813" s="269"/>
    </row>
    <row r="814">
      <c r="A814" s="187"/>
      <c r="AG814" s="269"/>
    </row>
    <row r="815">
      <c r="A815" s="187"/>
      <c r="AG815" s="269"/>
    </row>
    <row r="816">
      <c r="A816" s="187"/>
      <c r="AG816" s="269"/>
    </row>
    <row r="817">
      <c r="A817" s="187"/>
      <c r="AG817" s="269"/>
    </row>
    <row r="818">
      <c r="A818" s="187"/>
      <c r="AG818" s="269"/>
    </row>
    <row r="819">
      <c r="A819" s="187"/>
      <c r="AG819" s="269"/>
    </row>
    <row r="820">
      <c r="A820" s="187"/>
      <c r="AG820" s="269"/>
    </row>
    <row r="821">
      <c r="A821" s="187"/>
      <c r="AG821" s="269"/>
    </row>
    <row r="822">
      <c r="A822" s="187"/>
      <c r="AG822" s="269"/>
    </row>
    <row r="823">
      <c r="A823" s="187"/>
      <c r="AG823" s="269"/>
    </row>
    <row r="824">
      <c r="A824" s="187"/>
      <c r="AG824" s="269"/>
    </row>
    <row r="825">
      <c r="A825" s="187"/>
      <c r="AG825" s="269"/>
    </row>
    <row r="826">
      <c r="A826" s="187"/>
      <c r="AG826" s="269"/>
    </row>
    <row r="827">
      <c r="A827" s="187"/>
      <c r="AG827" s="269"/>
    </row>
    <row r="828">
      <c r="A828" s="187"/>
      <c r="AG828" s="269"/>
    </row>
    <row r="829">
      <c r="A829" s="187"/>
      <c r="AG829" s="269"/>
    </row>
    <row r="830">
      <c r="A830" s="187"/>
      <c r="AG830" s="269"/>
    </row>
    <row r="831">
      <c r="A831" s="187"/>
      <c r="AG831" s="269"/>
    </row>
    <row r="832">
      <c r="A832" s="187"/>
      <c r="AG832" s="269"/>
    </row>
    <row r="833">
      <c r="A833" s="187"/>
      <c r="AG833" s="269"/>
    </row>
    <row r="834">
      <c r="A834" s="187"/>
      <c r="AG834" s="269"/>
    </row>
    <row r="835">
      <c r="A835" s="187"/>
      <c r="AG835" s="269"/>
    </row>
    <row r="836">
      <c r="A836" s="187"/>
      <c r="AG836" s="269"/>
    </row>
    <row r="837">
      <c r="A837" s="187"/>
      <c r="AG837" s="269"/>
    </row>
    <row r="838">
      <c r="A838" s="187"/>
      <c r="AG838" s="269"/>
    </row>
    <row r="839">
      <c r="A839" s="187"/>
      <c r="AG839" s="269"/>
    </row>
    <row r="840">
      <c r="A840" s="187"/>
      <c r="AG840" s="269"/>
    </row>
    <row r="841">
      <c r="A841" s="187"/>
      <c r="AG841" s="269"/>
    </row>
    <row r="842">
      <c r="A842" s="187"/>
      <c r="AG842" s="269"/>
    </row>
    <row r="843">
      <c r="A843" s="187"/>
      <c r="AG843" s="269"/>
    </row>
    <row r="844">
      <c r="A844" s="187"/>
      <c r="AG844" s="269"/>
    </row>
    <row r="845">
      <c r="A845" s="187"/>
      <c r="AG845" s="269"/>
    </row>
    <row r="846">
      <c r="A846" s="187"/>
      <c r="AG846" s="269"/>
    </row>
    <row r="847">
      <c r="A847" s="187"/>
      <c r="AG847" s="269"/>
    </row>
    <row r="848">
      <c r="A848" s="187"/>
      <c r="AG848" s="269"/>
    </row>
    <row r="849">
      <c r="A849" s="187"/>
      <c r="AG849" s="269"/>
    </row>
    <row r="850">
      <c r="A850" s="187"/>
      <c r="AG850" s="269"/>
    </row>
    <row r="851">
      <c r="A851" s="187"/>
      <c r="AG851" s="269"/>
    </row>
    <row r="852">
      <c r="A852" s="187"/>
      <c r="AG852" s="269"/>
    </row>
    <row r="853">
      <c r="A853" s="187"/>
      <c r="AG853" s="269"/>
    </row>
    <row r="854">
      <c r="A854" s="187"/>
      <c r="AG854" s="269"/>
    </row>
    <row r="855">
      <c r="A855" s="187"/>
      <c r="AG855" s="269"/>
    </row>
    <row r="856">
      <c r="A856" s="187"/>
      <c r="AG856" s="269"/>
    </row>
    <row r="857">
      <c r="A857" s="187"/>
      <c r="AG857" s="269"/>
    </row>
    <row r="858">
      <c r="A858" s="187"/>
      <c r="AG858" s="269"/>
    </row>
    <row r="859">
      <c r="A859" s="187"/>
      <c r="AG859" s="269"/>
    </row>
    <row r="860">
      <c r="A860" s="187"/>
      <c r="AG860" s="269"/>
    </row>
    <row r="861">
      <c r="A861" s="187"/>
      <c r="AG861" s="269"/>
    </row>
    <row r="862">
      <c r="A862" s="187"/>
      <c r="AG862" s="269"/>
    </row>
    <row r="863">
      <c r="A863" s="187"/>
      <c r="AG863" s="269"/>
    </row>
    <row r="864">
      <c r="A864" s="187"/>
      <c r="AG864" s="269"/>
    </row>
    <row r="865">
      <c r="A865" s="187"/>
      <c r="AG865" s="269"/>
    </row>
    <row r="866">
      <c r="A866" s="187"/>
      <c r="AG866" s="269"/>
    </row>
    <row r="867">
      <c r="A867" s="187"/>
      <c r="AG867" s="269"/>
    </row>
    <row r="868">
      <c r="A868" s="187"/>
      <c r="AG868" s="269"/>
    </row>
    <row r="869">
      <c r="A869" s="187"/>
      <c r="AG869" s="269"/>
    </row>
    <row r="870">
      <c r="A870" s="187"/>
      <c r="AG870" s="269"/>
    </row>
    <row r="871">
      <c r="A871" s="187"/>
      <c r="AG871" s="269"/>
    </row>
    <row r="872">
      <c r="A872" s="187"/>
      <c r="AG872" s="269"/>
    </row>
    <row r="873">
      <c r="A873" s="187"/>
      <c r="AG873" s="269"/>
    </row>
    <row r="874">
      <c r="A874" s="187"/>
      <c r="AG874" s="269"/>
    </row>
    <row r="875">
      <c r="A875" s="187"/>
      <c r="AG875" s="269"/>
    </row>
    <row r="876">
      <c r="A876" s="187"/>
      <c r="AG876" s="269"/>
    </row>
    <row r="877">
      <c r="A877" s="187"/>
      <c r="AG877" s="269"/>
    </row>
    <row r="878">
      <c r="A878" s="187"/>
      <c r="AG878" s="269"/>
    </row>
    <row r="879">
      <c r="A879" s="187"/>
      <c r="AG879" s="269"/>
    </row>
    <row r="880">
      <c r="A880" s="187"/>
      <c r="AG880" s="269"/>
    </row>
    <row r="881">
      <c r="A881" s="187"/>
      <c r="AG881" s="269"/>
    </row>
    <row r="882">
      <c r="A882" s="187"/>
      <c r="AG882" s="269"/>
    </row>
    <row r="883">
      <c r="A883" s="187"/>
      <c r="AG883" s="269"/>
    </row>
    <row r="884">
      <c r="A884" s="187"/>
      <c r="AG884" s="269"/>
    </row>
    <row r="885">
      <c r="A885" s="187"/>
      <c r="AG885" s="269"/>
    </row>
    <row r="886">
      <c r="A886" s="187"/>
      <c r="AG886" s="269"/>
    </row>
    <row r="887">
      <c r="A887" s="187"/>
      <c r="AG887" s="269"/>
    </row>
    <row r="888">
      <c r="A888" s="187"/>
      <c r="AG888" s="269"/>
    </row>
    <row r="889">
      <c r="A889" s="187"/>
      <c r="AG889" s="269"/>
    </row>
    <row r="890">
      <c r="A890" s="187"/>
      <c r="AG890" s="269"/>
    </row>
    <row r="891">
      <c r="A891" s="187"/>
      <c r="AG891" s="269"/>
    </row>
    <row r="892">
      <c r="A892" s="187"/>
      <c r="AG892" s="269"/>
    </row>
    <row r="893">
      <c r="A893" s="187"/>
      <c r="AG893" s="269"/>
    </row>
    <row r="894">
      <c r="A894" s="187"/>
      <c r="AG894" s="269"/>
    </row>
    <row r="895">
      <c r="A895" s="187"/>
      <c r="AG895" s="269"/>
    </row>
    <row r="896">
      <c r="A896" s="187"/>
      <c r="AG896" s="269"/>
    </row>
    <row r="897">
      <c r="A897" s="187"/>
      <c r="AG897" s="269"/>
    </row>
    <row r="898">
      <c r="A898" s="187"/>
      <c r="AG898" s="269"/>
    </row>
    <row r="899">
      <c r="A899" s="187"/>
      <c r="AG899" s="269"/>
    </row>
    <row r="900">
      <c r="A900" s="187"/>
      <c r="AG900" s="269"/>
    </row>
    <row r="901">
      <c r="A901" s="187"/>
      <c r="AG901" s="269"/>
    </row>
    <row r="902">
      <c r="A902" s="187"/>
      <c r="AG902" s="269"/>
    </row>
    <row r="903">
      <c r="A903" s="187"/>
      <c r="AG903" s="269"/>
    </row>
    <row r="904">
      <c r="A904" s="187"/>
      <c r="AG904" s="269"/>
    </row>
    <row r="905">
      <c r="A905" s="187"/>
      <c r="AG905" s="269"/>
    </row>
    <row r="906">
      <c r="A906" s="187"/>
      <c r="AG906" s="269"/>
    </row>
    <row r="907">
      <c r="A907" s="187"/>
      <c r="AG907" s="269"/>
    </row>
    <row r="908">
      <c r="A908" s="187"/>
      <c r="AG908" s="269"/>
    </row>
    <row r="909">
      <c r="A909" s="187"/>
      <c r="AG909" s="269"/>
    </row>
    <row r="910">
      <c r="A910" s="187"/>
      <c r="AG910" s="269"/>
    </row>
    <row r="911">
      <c r="A911" s="187"/>
      <c r="AG911" s="269"/>
    </row>
    <row r="912">
      <c r="A912" s="187"/>
      <c r="AG912" s="269"/>
    </row>
    <row r="913">
      <c r="A913" s="187"/>
      <c r="AG913" s="269"/>
    </row>
    <row r="914">
      <c r="A914" s="187"/>
      <c r="AG914" s="269"/>
    </row>
    <row r="915">
      <c r="A915" s="187"/>
      <c r="AG915" s="269"/>
    </row>
    <row r="916">
      <c r="A916" s="187"/>
      <c r="AG916" s="269"/>
    </row>
    <row r="917">
      <c r="A917" s="187"/>
      <c r="AG917" s="269"/>
    </row>
    <row r="918">
      <c r="A918" s="187"/>
      <c r="AG918" s="269"/>
    </row>
    <row r="919">
      <c r="A919" s="187"/>
      <c r="AG919" s="269"/>
    </row>
    <row r="920">
      <c r="A920" s="187"/>
      <c r="AG920" s="269"/>
    </row>
    <row r="921">
      <c r="A921" s="187"/>
      <c r="AG921" s="269"/>
    </row>
    <row r="922">
      <c r="A922" s="187"/>
      <c r="AG922" s="269"/>
    </row>
    <row r="923">
      <c r="A923" s="187"/>
      <c r="AG923" s="269"/>
    </row>
    <row r="924">
      <c r="A924" s="187"/>
      <c r="AG924" s="269"/>
    </row>
    <row r="925">
      <c r="A925" s="187"/>
      <c r="AG925" s="269"/>
    </row>
    <row r="926">
      <c r="A926" s="187"/>
      <c r="AG926" s="269"/>
    </row>
    <row r="927">
      <c r="A927" s="187"/>
      <c r="AG927" s="269"/>
    </row>
    <row r="928">
      <c r="A928" s="187"/>
      <c r="AG928" s="269"/>
    </row>
    <row r="929">
      <c r="A929" s="187"/>
      <c r="AG929" s="269"/>
    </row>
    <row r="930">
      <c r="A930" s="187"/>
      <c r="AG930" s="269"/>
    </row>
    <row r="931">
      <c r="A931" s="187"/>
      <c r="AG931" s="269"/>
    </row>
    <row r="932">
      <c r="A932" s="187"/>
      <c r="AG932" s="269"/>
    </row>
    <row r="933">
      <c r="A933" s="187"/>
      <c r="AG933" s="269"/>
    </row>
    <row r="934">
      <c r="A934" s="187"/>
      <c r="AG934" s="269"/>
    </row>
    <row r="935">
      <c r="A935" s="187"/>
      <c r="AG935" s="269"/>
    </row>
    <row r="936">
      <c r="A936" s="187"/>
      <c r="AG936" s="269"/>
    </row>
    <row r="937">
      <c r="A937" s="187"/>
      <c r="AG937" s="269"/>
    </row>
    <row r="938">
      <c r="A938" s="187"/>
      <c r="AG938" s="269"/>
    </row>
    <row r="939">
      <c r="A939" s="187"/>
      <c r="AG939" s="269"/>
    </row>
    <row r="940">
      <c r="A940" s="187"/>
      <c r="AG940" s="269"/>
    </row>
    <row r="941">
      <c r="A941" s="187"/>
      <c r="AG941" s="269"/>
    </row>
    <row r="942">
      <c r="A942" s="187"/>
      <c r="AG942" s="269"/>
    </row>
    <row r="943">
      <c r="A943" s="187"/>
      <c r="AG943" s="269"/>
    </row>
    <row r="944">
      <c r="A944" s="187"/>
      <c r="AG944" s="269"/>
    </row>
    <row r="945">
      <c r="A945" s="187"/>
      <c r="AG945" s="269"/>
    </row>
    <row r="946">
      <c r="A946" s="187"/>
      <c r="AG946" s="269"/>
    </row>
    <row r="947">
      <c r="A947" s="187"/>
      <c r="AG947" s="269"/>
    </row>
    <row r="948">
      <c r="A948" s="187"/>
      <c r="AG948" s="269"/>
    </row>
    <row r="949">
      <c r="A949" s="187"/>
      <c r="AG949" s="269"/>
    </row>
    <row r="950">
      <c r="A950" s="187"/>
      <c r="AG950" s="269"/>
    </row>
    <row r="951">
      <c r="A951" s="187"/>
      <c r="AG951" s="269"/>
    </row>
    <row r="952">
      <c r="A952" s="187"/>
      <c r="AG952" s="269"/>
    </row>
    <row r="953">
      <c r="A953" s="187"/>
      <c r="AG953" s="269"/>
    </row>
    <row r="954">
      <c r="A954" s="187"/>
      <c r="AG954" s="269"/>
    </row>
    <row r="955">
      <c r="A955" s="187"/>
      <c r="AG955" s="269"/>
    </row>
    <row r="956">
      <c r="A956" s="187"/>
      <c r="AG956" s="269"/>
    </row>
    <row r="957">
      <c r="A957" s="187"/>
      <c r="AG957" s="269"/>
    </row>
    <row r="958">
      <c r="A958" s="187"/>
      <c r="AG958" s="269"/>
    </row>
    <row r="959">
      <c r="A959" s="187"/>
      <c r="AG959" s="269"/>
    </row>
    <row r="960">
      <c r="A960" s="187"/>
      <c r="AG960" s="269"/>
    </row>
    <row r="961">
      <c r="A961" s="187"/>
      <c r="AG961" s="269"/>
    </row>
    <row r="962">
      <c r="A962" s="187"/>
      <c r="AG962" s="269"/>
    </row>
    <row r="963">
      <c r="A963" s="187"/>
      <c r="AG963" s="269"/>
    </row>
    <row r="964">
      <c r="A964" s="187"/>
      <c r="AG964" s="269"/>
    </row>
    <row r="965">
      <c r="A965" s="187"/>
      <c r="AG965" s="269"/>
    </row>
    <row r="966">
      <c r="A966" s="187"/>
      <c r="AG966" s="269"/>
    </row>
    <row r="967">
      <c r="A967" s="187"/>
      <c r="AG967" s="269"/>
    </row>
    <row r="968">
      <c r="A968" s="187"/>
      <c r="AG968" s="269"/>
    </row>
    <row r="969">
      <c r="A969" s="187"/>
      <c r="AG969" s="269"/>
    </row>
    <row r="970">
      <c r="A970" s="187"/>
      <c r="AG970" s="269"/>
    </row>
    <row r="971">
      <c r="A971" s="187"/>
      <c r="AG971" s="269"/>
    </row>
    <row r="972">
      <c r="A972" s="187"/>
      <c r="AG972" s="269"/>
    </row>
    <row r="973">
      <c r="A973" s="187"/>
      <c r="AG973" s="269"/>
    </row>
    <row r="974">
      <c r="A974" s="187"/>
      <c r="AG974" s="269"/>
    </row>
    <row r="975">
      <c r="A975" s="187"/>
      <c r="AG975" s="269"/>
    </row>
    <row r="976">
      <c r="A976" s="187"/>
      <c r="AG976" s="269"/>
    </row>
    <row r="977">
      <c r="A977" s="187"/>
      <c r="AG977" s="269"/>
    </row>
    <row r="978">
      <c r="A978" s="187"/>
      <c r="AG978" s="269"/>
    </row>
    <row r="979">
      <c r="A979" s="187"/>
      <c r="AG979" s="269"/>
    </row>
    <row r="980">
      <c r="A980" s="187"/>
      <c r="AG980" s="269"/>
    </row>
    <row r="981">
      <c r="A981" s="187"/>
      <c r="AG981" s="269"/>
    </row>
    <row r="982">
      <c r="A982" s="187"/>
      <c r="AG982" s="269"/>
    </row>
    <row r="983">
      <c r="A983" s="187"/>
      <c r="AG983" s="269"/>
    </row>
    <row r="984">
      <c r="A984" s="187"/>
      <c r="AG984" s="269"/>
    </row>
    <row r="985">
      <c r="A985" s="187"/>
      <c r="AG985" s="269"/>
    </row>
    <row r="986">
      <c r="A986" s="187"/>
      <c r="AG986" s="269"/>
    </row>
    <row r="987">
      <c r="A987" s="187"/>
      <c r="AG987" s="269"/>
    </row>
    <row r="988">
      <c r="A988" s="187"/>
      <c r="AG988" s="269"/>
    </row>
    <row r="989">
      <c r="A989" s="187"/>
      <c r="AG989" s="269"/>
    </row>
    <row r="990">
      <c r="A990" s="187"/>
      <c r="AG990" s="269"/>
    </row>
    <row r="991">
      <c r="A991" s="187"/>
      <c r="AG991" s="269"/>
    </row>
    <row r="992">
      <c r="A992" s="187"/>
      <c r="AG992" s="269"/>
    </row>
    <row r="993">
      <c r="A993" s="187"/>
      <c r="AG993" s="269"/>
    </row>
    <row r="994">
      <c r="A994" s="187"/>
      <c r="AG994" s="269"/>
    </row>
    <row r="995">
      <c r="A995" s="187"/>
      <c r="AG995" s="269"/>
    </row>
    <row r="996">
      <c r="A996" s="187"/>
      <c r="AG996" s="269"/>
    </row>
    <row r="997">
      <c r="A997" s="187"/>
      <c r="AG997" s="269"/>
    </row>
    <row r="998">
      <c r="A998" s="187"/>
      <c r="AG998" s="269"/>
    </row>
    <row r="999">
      <c r="A999" s="187"/>
      <c r="AG999" s="269"/>
    </row>
    <row r="1000">
      <c r="A1000" s="187"/>
      <c r="AG1000" s="269"/>
    </row>
    <row r="1001">
      <c r="A1001" s="187"/>
      <c r="AG1001" s="269"/>
    </row>
    <row r="1002">
      <c r="A1002" s="187"/>
      <c r="AG1002" s="269"/>
    </row>
    <row r="1003">
      <c r="A1003" s="187"/>
      <c r="AG1003" s="269"/>
    </row>
    <row r="1004">
      <c r="A1004" s="187"/>
      <c r="AG1004" s="269"/>
    </row>
    <row r="1005">
      <c r="A1005" s="187"/>
      <c r="AG1005" s="269"/>
    </row>
    <row r="1006">
      <c r="A1006" s="187"/>
      <c r="AG1006" s="269"/>
    </row>
    <row r="1007">
      <c r="A1007" s="187"/>
      <c r="AG1007" s="269"/>
    </row>
    <row r="1008">
      <c r="A1008" s="187"/>
      <c r="AG1008" s="269"/>
    </row>
    <row r="1009">
      <c r="A1009" s="187"/>
      <c r="AG1009" s="269"/>
    </row>
    <row r="1010">
      <c r="A1010" s="187"/>
      <c r="AG1010" s="269"/>
    </row>
    <row r="1011">
      <c r="A1011" s="187"/>
      <c r="AG1011" s="269"/>
    </row>
    <row r="1012">
      <c r="A1012" s="187"/>
      <c r="AG1012" s="269"/>
    </row>
    <row r="1013">
      <c r="A1013" s="187"/>
      <c r="AG1013" s="269"/>
    </row>
    <row r="1014">
      <c r="A1014" s="187"/>
      <c r="AG1014" s="269"/>
    </row>
    <row r="1015">
      <c r="A1015" s="187"/>
      <c r="AG1015" s="269"/>
    </row>
    <row r="1016">
      <c r="A1016" s="187"/>
      <c r="AG1016" s="269"/>
    </row>
    <row r="1017">
      <c r="A1017" s="187"/>
      <c r="AG1017" s="269"/>
    </row>
    <row r="1018">
      <c r="A1018" s="187"/>
      <c r="AG1018" s="269"/>
    </row>
    <row r="1019">
      <c r="A1019" s="187"/>
      <c r="AG1019" s="269"/>
    </row>
    <row r="1020">
      <c r="A1020" s="187"/>
      <c r="AG1020" s="269"/>
    </row>
    <row r="1021">
      <c r="A1021" s="187"/>
      <c r="AG1021" s="269"/>
    </row>
    <row r="1022">
      <c r="A1022" s="187"/>
      <c r="AG1022" s="269"/>
    </row>
    <row r="1023">
      <c r="A1023" s="187"/>
      <c r="AG1023" s="269"/>
    </row>
    <row r="1024">
      <c r="A1024" s="187"/>
      <c r="AG1024" s="269"/>
    </row>
    <row r="1025">
      <c r="A1025" s="187"/>
      <c r="AG1025" s="269"/>
    </row>
    <row r="1026">
      <c r="A1026" s="187"/>
      <c r="AG1026" s="269"/>
    </row>
    <row r="1027">
      <c r="A1027" s="187"/>
      <c r="AG1027" s="269"/>
    </row>
    <row r="1028">
      <c r="A1028" s="187"/>
      <c r="AG1028" s="269"/>
    </row>
    <row r="1029">
      <c r="A1029" s="187"/>
      <c r="AG1029" s="269"/>
    </row>
    <row r="1030">
      <c r="A1030" s="187"/>
      <c r="AG1030" s="269"/>
    </row>
    <row r="1031">
      <c r="A1031" s="187"/>
      <c r="AG1031" s="269"/>
    </row>
    <row r="1032">
      <c r="A1032" s="187"/>
      <c r="AG1032" s="269"/>
    </row>
    <row r="1033">
      <c r="A1033" s="187"/>
      <c r="AG1033" s="269"/>
    </row>
    <row r="1034">
      <c r="A1034" s="187"/>
      <c r="AG1034" s="269"/>
    </row>
    <row r="1035">
      <c r="A1035" s="187"/>
      <c r="AG1035" s="269"/>
    </row>
    <row r="1036">
      <c r="A1036" s="187"/>
      <c r="AG1036" s="269"/>
    </row>
    <row r="1037">
      <c r="A1037" s="187"/>
      <c r="AG1037" s="269"/>
    </row>
    <row r="1038">
      <c r="A1038" s="187"/>
      <c r="AG1038" s="269"/>
    </row>
    <row r="1039">
      <c r="A1039" s="187"/>
      <c r="AG1039" s="269"/>
    </row>
    <row r="1040">
      <c r="A1040" s="187"/>
      <c r="AG1040" s="269"/>
    </row>
    <row r="1041">
      <c r="A1041" s="187"/>
      <c r="AG1041" s="269"/>
    </row>
    <row r="1042">
      <c r="A1042" s="187"/>
      <c r="AG1042" s="269"/>
    </row>
    <row r="1043">
      <c r="A1043" s="187"/>
      <c r="AG1043" s="269"/>
    </row>
    <row r="1044">
      <c r="A1044" s="187"/>
      <c r="AG1044" s="269"/>
    </row>
    <row r="1045">
      <c r="A1045" s="187"/>
      <c r="AG1045" s="269"/>
    </row>
    <row r="1046">
      <c r="A1046" s="187"/>
      <c r="AG1046" s="269"/>
    </row>
    <row r="1047">
      <c r="A1047" s="187"/>
      <c r="AG1047" s="269"/>
    </row>
    <row r="1048">
      <c r="A1048" s="187"/>
      <c r="AG1048" s="269"/>
    </row>
    <row r="1049">
      <c r="A1049" s="187"/>
      <c r="AG1049" s="269"/>
    </row>
    <row r="1050">
      <c r="A1050" s="187"/>
      <c r="AG1050" s="269"/>
    </row>
    <row r="1051">
      <c r="A1051" s="187"/>
      <c r="AG1051" s="269"/>
    </row>
    <row r="1052">
      <c r="A1052" s="187"/>
      <c r="AG1052" s="269"/>
    </row>
    <row r="1053">
      <c r="A1053" s="187"/>
      <c r="AG1053" s="269"/>
    </row>
    <row r="1054">
      <c r="A1054" s="187"/>
      <c r="AG1054" s="269"/>
    </row>
    <row r="1055">
      <c r="A1055" s="187"/>
      <c r="AG1055" s="269"/>
    </row>
    <row r="1056">
      <c r="A1056" s="187"/>
      <c r="AG1056" s="269"/>
    </row>
    <row r="1057">
      <c r="A1057" s="187"/>
      <c r="AG1057" s="269"/>
    </row>
    <row r="1058">
      <c r="A1058" s="187"/>
      <c r="AG1058" s="269"/>
    </row>
    <row r="1059">
      <c r="A1059" s="187"/>
      <c r="AG1059" s="269"/>
    </row>
    <row r="1060">
      <c r="A1060" s="187"/>
      <c r="AG1060" s="269"/>
    </row>
    <row r="1061">
      <c r="A1061" s="187"/>
      <c r="AG1061" s="269"/>
    </row>
    <row r="1062">
      <c r="A1062" s="187"/>
      <c r="AG1062" s="269"/>
    </row>
    <row r="1063">
      <c r="A1063" s="187"/>
      <c r="AG1063" s="269"/>
    </row>
    <row r="1064">
      <c r="A1064" s="187"/>
      <c r="AG1064" s="269"/>
    </row>
    <row r="1065">
      <c r="A1065" s="187"/>
      <c r="AG1065" s="269"/>
    </row>
    <row r="1066">
      <c r="A1066" s="187"/>
      <c r="AG1066" s="269"/>
    </row>
    <row r="1067">
      <c r="A1067" s="187"/>
      <c r="AG1067" s="269"/>
    </row>
    <row r="1068">
      <c r="A1068" s="187"/>
      <c r="AG1068" s="269"/>
    </row>
    <row r="1069">
      <c r="A1069" s="187"/>
      <c r="AG1069" s="269"/>
    </row>
    <row r="1070">
      <c r="A1070" s="187"/>
      <c r="AG1070" s="269"/>
    </row>
    <row r="1071">
      <c r="A1071" s="187"/>
      <c r="AG1071" s="269"/>
    </row>
    <row r="1072">
      <c r="A1072" s="187"/>
      <c r="AG1072" s="269"/>
    </row>
    <row r="1073">
      <c r="A1073" s="187"/>
      <c r="AG1073" s="269"/>
    </row>
    <row r="1074">
      <c r="A1074" s="187"/>
      <c r="AG1074" s="269"/>
    </row>
    <row r="1075">
      <c r="A1075" s="187"/>
      <c r="AG1075" s="269"/>
    </row>
    <row r="1076">
      <c r="A1076" s="187"/>
      <c r="AG1076" s="269"/>
    </row>
    <row r="1077">
      <c r="A1077" s="187"/>
      <c r="AG1077" s="269"/>
    </row>
    <row r="1078">
      <c r="A1078" s="187"/>
      <c r="AG1078" s="269"/>
    </row>
    <row r="1079">
      <c r="A1079" s="187"/>
      <c r="AG1079" s="269"/>
    </row>
    <row r="1080">
      <c r="A1080" s="187"/>
      <c r="AG1080" s="269"/>
    </row>
    <row r="1081">
      <c r="A1081" s="187"/>
      <c r="AG1081" s="269"/>
    </row>
    <row r="1082">
      <c r="A1082" s="187"/>
      <c r="AG1082" s="269"/>
    </row>
    <row r="1083">
      <c r="A1083" s="187"/>
      <c r="AG1083" s="269"/>
    </row>
    <row r="1084">
      <c r="A1084" s="187"/>
      <c r="AG1084" s="269"/>
    </row>
    <row r="1085">
      <c r="A1085" s="187"/>
      <c r="AG1085" s="269"/>
    </row>
    <row r="1086">
      <c r="A1086" s="187"/>
      <c r="AG1086" s="269"/>
    </row>
    <row r="1087">
      <c r="A1087" s="187"/>
      <c r="AG1087" s="269"/>
    </row>
    <row r="1088">
      <c r="A1088" s="187"/>
      <c r="AG1088" s="269"/>
    </row>
    <row r="1089">
      <c r="A1089" s="187"/>
      <c r="AG1089" s="269"/>
    </row>
    <row r="1090">
      <c r="A1090" s="187"/>
      <c r="AG1090" s="269"/>
    </row>
    <row r="1091">
      <c r="A1091" s="187"/>
      <c r="AG1091" s="269"/>
    </row>
    <row r="1092">
      <c r="A1092" s="187"/>
      <c r="AG1092" s="269"/>
    </row>
    <row r="1093">
      <c r="A1093" s="187"/>
      <c r="AG1093" s="269"/>
    </row>
    <row r="1094">
      <c r="A1094" s="187"/>
      <c r="AG1094" s="269"/>
    </row>
    <row r="1095">
      <c r="A1095" s="187"/>
      <c r="AG1095" s="269"/>
    </row>
    <row r="1096">
      <c r="A1096" s="187"/>
      <c r="AG1096" s="269"/>
    </row>
    <row r="1097">
      <c r="A1097" s="187"/>
      <c r="AG1097" s="269"/>
    </row>
    <row r="1098">
      <c r="A1098" s="187"/>
      <c r="AG1098" s="269"/>
    </row>
    <row r="1099">
      <c r="A1099" s="187"/>
      <c r="AG1099" s="269"/>
    </row>
    <row r="1100">
      <c r="A1100" s="187"/>
      <c r="AG1100" s="269"/>
    </row>
    <row r="1101">
      <c r="A1101" s="187"/>
      <c r="AG1101" s="269"/>
    </row>
    <row r="1102">
      <c r="A1102" s="187"/>
      <c r="AG1102" s="269"/>
    </row>
    <row r="1103">
      <c r="A1103" s="187"/>
      <c r="AG1103" s="269"/>
    </row>
    <row r="1104">
      <c r="A1104" s="187"/>
      <c r="AG1104" s="269"/>
    </row>
    <row r="1105">
      <c r="A1105" s="187"/>
      <c r="AG1105" s="269"/>
    </row>
    <row r="1106">
      <c r="A1106" s="187"/>
      <c r="AG1106" s="269"/>
    </row>
    <row r="1107">
      <c r="A1107" s="187"/>
      <c r="AG1107" s="269"/>
    </row>
    <row r="1108">
      <c r="A1108" s="187"/>
      <c r="AG1108" s="269"/>
    </row>
    <row r="1109">
      <c r="A1109" s="187"/>
      <c r="AG1109" s="269"/>
    </row>
    <row r="1110">
      <c r="A1110" s="187"/>
      <c r="AG1110" s="269"/>
    </row>
    <row r="1111">
      <c r="A1111" s="187"/>
      <c r="AG1111" s="269"/>
    </row>
    <row r="1112">
      <c r="A1112" s="187"/>
      <c r="AG1112" s="269"/>
    </row>
    <row r="1113">
      <c r="A1113" s="187"/>
      <c r="AG1113" s="269"/>
    </row>
    <row r="1114">
      <c r="A1114" s="187"/>
      <c r="AG1114" s="269"/>
    </row>
    <row r="1115">
      <c r="A1115" s="187"/>
      <c r="AG1115" s="269"/>
    </row>
    <row r="1116">
      <c r="A1116" s="187"/>
      <c r="AG1116" s="269"/>
    </row>
    <row r="1117">
      <c r="A1117" s="187"/>
      <c r="AG1117" s="269"/>
    </row>
    <row r="1118">
      <c r="A1118" s="187"/>
      <c r="AG1118" s="269"/>
    </row>
    <row r="1119">
      <c r="A1119" s="187"/>
      <c r="AG1119" s="269"/>
    </row>
    <row r="1120">
      <c r="A1120" s="187"/>
      <c r="AG1120" s="269"/>
    </row>
    <row r="1121">
      <c r="A1121" s="187"/>
      <c r="AG1121" s="269"/>
    </row>
    <row r="1122">
      <c r="A1122" s="187"/>
      <c r="AG1122" s="269"/>
    </row>
    <row r="1123">
      <c r="A1123" s="187"/>
      <c r="AG1123" s="269"/>
    </row>
    <row r="1124">
      <c r="A1124" s="187"/>
      <c r="AG1124" s="269"/>
    </row>
    <row r="1125">
      <c r="A1125" s="187"/>
      <c r="AG1125" s="269"/>
    </row>
    <row r="1126">
      <c r="A1126" s="187"/>
      <c r="AG1126" s="269"/>
    </row>
    <row r="1127">
      <c r="A1127" s="187"/>
      <c r="AG1127" s="269"/>
    </row>
    <row r="1128">
      <c r="A1128" s="187"/>
      <c r="AG1128" s="269"/>
    </row>
    <row r="1129">
      <c r="A1129" s="187"/>
      <c r="AG1129" s="269"/>
    </row>
    <row r="1130">
      <c r="A1130" s="187"/>
      <c r="AG1130" s="269"/>
    </row>
    <row r="1131">
      <c r="A1131" s="187"/>
      <c r="AG1131" s="269"/>
    </row>
    <row r="1132">
      <c r="A1132" s="187"/>
      <c r="AG1132" s="269"/>
    </row>
    <row r="1133">
      <c r="A1133" s="187"/>
      <c r="AG1133" s="269"/>
    </row>
    <row r="1134">
      <c r="A1134" s="187"/>
      <c r="AG1134" s="269"/>
    </row>
    <row r="1135">
      <c r="A1135" s="187"/>
      <c r="AG1135" s="269"/>
    </row>
    <row r="1136">
      <c r="A1136" s="187"/>
      <c r="AG1136" s="269"/>
    </row>
    <row r="1137">
      <c r="A1137" s="187"/>
      <c r="AG1137" s="269"/>
    </row>
    <row r="1138">
      <c r="A1138" s="187"/>
      <c r="AG1138" s="269"/>
    </row>
    <row r="1139">
      <c r="A1139" s="187"/>
      <c r="AG1139" s="269"/>
    </row>
    <row r="1140">
      <c r="A1140" s="187"/>
      <c r="AG1140" s="269"/>
    </row>
    <row r="1141">
      <c r="A1141" s="187"/>
      <c r="AG1141" s="269"/>
    </row>
    <row r="1142">
      <c r="A1142" s="187"/>
      <c r="AG1142" s="269"/>
    </row>
    <row r="1143">
      <c r="A1143" s="187"/>
      <c r="AG1143" s="269"/>
    </row>
    <row r="1144">
      <c r="A1144" s="187"/>
      <c r="AG1144" s="269"/>
    </row>
    <row r="1145">
      <c r="A1145" s="187"/>
      <c r="AG1145" s="269"/>
    </row>
    <row r="1146">
      <c r="A1146" s="187"/>
      <c r="AG1146" s="269"/>
    </row>
    <row r="1147">
      <c r="A1147" s="187"/>
      <c r="AG1147" s="269"/>
    </row>
    <row r="1148">
      <c r="A1148" s="187"/>
      <c r="AG1148" s="269"/>
    </row>
    <row r="1149">
      <c r="A1149" s="187"/>
      <c r="AG1149" s="269"/>
    </row>
    <row r="1150">
      <c r="A1150" s="187"/>
      <c r="AG1150" s="269"/>
    </row>
    <row r="1151">
      <c r="A1151" s="187"/>
      <c r="AG1151" s="269"/>
    </row>
    <row r="1152">
      <c r="A1152" s="187"/>
      <c r="AG1152" s="269"/>
    </row>
    <row r="1153">
      <c r="A1153" s="187"/>
      <c r="AG1153" s="269"/>
    </row>
    <row r="1154">
      <c r="A1154" s="187"/>
      <c r="AG1154" s="269"/>
    </row>
    <row r="1155">
      <c r="A1155" s="187"/>
      <c r="AG1155" s="269"/>
    </row>
    <row r="1156">
      <c r="A1156" s="187"/>
      <c r="AG1156" s="269"/>
    </row>
    <row r="1157">
      <c r="A1157" s="187"/>
      <c r="AG1157" s="269"/>
    </row>
    <row r="1158">
      <c r="A1158" s="187"/>
      <c r="AG1158" s="269"/>
    </row>
    <row r="1159">
      <c r="A1159" s="187"/>
      <c r="AG1159" s="269"/>
    </row>
    <row r="1160">
      <c r="A1160" s="187"/>
      <c r="AG1160" s="269"/>
    </row>
    <row r="1161">
      <c r="A1161" s="187"/>
      <c r="AG1161" s="269"/>
    </row>
    <row r="1162">
      <c r="A1162" s="187"/>
      <c r="AG1162" s="269"/>
    </row>
    <row r="1163">
      <c r="A1163" s="187"/>
      <c r="AG1163" s="269"/>
    </row>
    <row r="1164">
      <c r="A1164" s="187"/>
      <c r="AG1164" s="269"/>
    </row>
    <row r="1165">
      <c r="A1165" s="187"/>
      <c r="AG1165" s="269"/>
    </row>
    <row r="1166">
      <c r="A1166" s="187"/>
      <c r="AG1166" s="269"/>
    </row>
    <row r="1167">
      <c r="A1167" s="187"/>
      <c r="AG1167" s="269"/>
    </row>
    <row r="1168">
      <c r="A1168" s="187"/>
      <c r="AG1168" s="269"/>
    </row>
    <row r="1169">
      <c r="A1169" s="187"/>
      <c r="AG1169" s="269"/>
    </row>
  </sheetData>
  <conditionalFormatting sqref="B479:AF479">
    <cfRule type="colorScale" priority="1">
      <colorScale>
        <cfvo type="min"/>
        <cfvo type="max"/>
        <color rgb="FFFFFFFF"/>
        <color rgb="FFE67C73"/>
      </colorScale>
    </cfRule>
  </conditionalFormatting>
  <conditionalFormatting sqref="B515:AF515 B611:AF611">
    <cfRule type="colorScale" priority="2">
      <colorScale>
        <cfvo type="min"/>
        <cfvo type="max"/>
        <color rgb="FFFFFFFF"/>
        <color rgb="FF57BB8A"/>
      </colorScale>
    </cfRule>
  </conditionalFormatting>
  <conditionalFormatting sqref="B609:AF609">
    <cfRule type="cellIs" dxfId="0" priority="3" operator="greaterThan">
      <formula>0</formula>
    </cfRule>
  </conditionalFormatting>
  <conditionalFormatting sqref="B609:AF609">
    <cfRule type="cellIs" dxfId="1" priority="4" operator="lessThan">
      <formula>0</formula>
    </cfRule>
  </conditionalFormatting>
  <conditionalFormatting sqref="B607:AF607">
    <cfRule type="cellIs" dxfId="0" priority="5" operator="greaterThan">
      <formula>0</formula>
    </cfRule>
  </conditionalFormatting>
  <conditionalFormatting sqref="B607:AF607">
    <cfRule type="cellIs" dxfId="1" priority="6" operator="lessThan">
      <formula>0</formula>
    </cfRule>
  </conditionalFormatting>
  <conditionalFormatting sqref="B511:AF511">
    <cfRule type="cellIs" dxfId="0" priority="7" operator="greaterThan">
      <formula>0</formula>
    </cfRule>
  </conditionalFormatting>
  <conditionalFormatting sqref="B511:AF511">
    <cfRule type="cellIs" dxfId="1" priority="8" operator="lessThan">
      <formula>0</formula>
    </cfRule>
  </conditionalFormatting>
  <conditionalFormatting sqref="B513:AF513">
    <cfRule type="cellIs" dxfId="0" priority="9" operator="greaterThan">
      <formula>0</formula>
    </cfRule>
  </conditionalFormatting>
  <conditionalFormatting sqref="B513:AF513">
    <cfRule type="cellIs" dxfId="1" priority="10" operator="lessThan">
      <formula>0</formula>
    </cfRule>
  </conditionalFormatting>
  <conditionalFormatting sqref="B599:AF599">
    <cfRule type="colorScale" priority="11">
      <colorScale>
        <cfvo type="min"/>
        <cfvo type="max"/>
        <color rgb="FFFFFFFF"/>
        <color rgb="FFE67C73"/>
      </colorScale>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55.38"/>
    <col customWidth="1" min="2" max="18" width="16.13"/>
    <col customWidth="1" min="19" max="20" width="16.63"/>
    <col customWidth="1" min="21" max="32" width="16.13"/>
    <col customWidth="1" min="33" max="33" width="16.25"/>
  </cols>
  <sheetData>
    <row r="1">
      <c r="A1" s="115" t="s">
        <v>189</v>
      </c>
      <c r="B1" s="1">
        <v>45658.0</v>
      </c>
      <c r="C1" s="1">
        <v>45659.0</v>
      </c>
      <c r="D1" s="1">
        <v>45660.0</v>
      </c>
      <c r="E1" s="1">
        <v>45661.0</v>
      </c>
      <c r="F1" s="1">
        <v>45662.0</v>
      </c>
      <c r="G1" s="1">
        <v>45663.0</v>
      </c>
      <c r="H1" s="1">
        <v>45664.0</v>
      </c>
      <c r="I1" s="1">
        <v>45665.0</v>
      </c>
      <c r="J1" s="1">
        <v>45666.0</v>
      </c>
      <c r="K1" s="1">
        <v>45667.0</v>
      </c>
      <c r="L1" s="1">
        <v>45668.0</v>
      </c>
      <c r="M1" s="1">
        <v>45669.0</v>
      </c>
      <c r="N1" s="1">
        <v>45670.0</v>
      </c>
      <c r="O1" s="1">
        <v>45671.0</v>
      </c>
      <c r="P1" s="1">
        <v>45672.0</v>
      </c>
      <c r="Q1" s="1">
        <v>45673.0</v>
      </c>
      <c r="R1" s="1">
        <v>45674.0</v>
      </c>
      <c r="S1" s="1">
        <v>45675.0</v>
      </c>
      <c r="T1" s="1">
        <v>45676.0</v>
      </c>
      <c r="U1" s="1">
        <v>45677.0</v>
      </c>
      <c r="V1" s="1">
        <v>45678.0</v>
      </c>
      <c r="W1" s="1">
        <v>45679.0</v>
      </c>
      <c r="X1" s="1">
        <v>45680.0</v>
      </c>
      <c r="Y1" s="1">
        <v>45681.0</v>
      </c>
      <c r="Z1" s="1">
        <v>45682.0</v>
      </c>
      <c r="AA1" s="1">
        <v>45683.0</v>
      </c>
      <c r="AB1" s="1">
        <v>45684.0</v>
      </c>
      <c r="AC1" s="1">
        <v>45685.0</v>
      </c>
      <c r="AD1" s="1">
        <v>45686.0</v>
      </c>
      <c r="AE1" s="1">
        <v>45687.0</v>
      </c>
      <c r="AF1" s="1">
        <v>45688.0</v>
      </c>
      <c r="AG1" s="118"/>
    </row>
    <row r="2">
      <c r="A2" s="116" t="s">
        <v>190</v>
      </c>
      <c r="B2" s="117" t="s">
        <v>3</v>
      </c>
      <c r="C2" s="117" t="s">
        <v>4</v>
      </c>
      <c r="D2" s="117" t="s">
        <v>5</v>
      </c>
      <c r="E2" s="117" t="s">
        <v>6</v>
      </c>
      <c r="F2" s="117" t="s">
        <v>7</v>
      </c>
      <c r="G2" s="117" t="s">
        <v>8</v>
      </c>
      <c r="H2" s="117" t="s">
        <v>9</v>
      </c>
      <c r="I2" s="117" t="s">
        <v>3</v>
      </c>
      <c r="J2" s="117" t="s">
        <v>4</v>
      </c>
      <c r="K2" s="117" t="s">
        <v>5</v>
      </c>
      <c r="L2" s="117" t="s">
        <v>6</v>
      </c>
      <c r="M2" s="117" t="s">
        <v>7</v>
      </c>
      <c r="N2" s="117" t="s">
        <v>8</v>
      </c>
      <c r="O2" s="117" t="s">
        <v>9</v>
      </c>
      <c r="P2" s="117" t="s">
        <v>3</v>
      </c>
      <c r="Q2" s="117" t="s">
        <v>4</v>
      </c>
      <c r="R2" s="117" t="s">
        <v>5</v>
      </c>
      <c r="S2" s="117" t="s">
        <v>6</v>
      </c>
      <c r="T2" s="117" t="s">
        <v>7</v>
      </c>
      <c r="U2" s="117" t="s">
        <v>8</v>
      </c>
      <c r="V2" s="117" t="s">
        <v>9</v>
      </c>
      <c r="W2" s="117" t="s">
        <v>3</v>
      </c>
      <c r="X2" s="117" t="s">
        <v>4</v>
      </c>
      <c r="Y2" s="117" t="s">
        <v>5</v>
      </c>
      <c r="Z2" s="117" t="s">
        <v>6</v>
      </c>
      <c r="AA2" s="117" t="s">
        <v>7</v>
      </c>
      <c r="AB2" s="117" t="s">
        <v>8</v>
      </c>
      <c r="AC2" s="117" t="s">
        <v>9</v>
      </c>
      <c r="AD2" s="117" t="s">
        <v>3</v>
      </c>
      <c r="AE2" s="117" t="s">
        <v>4</v>
      </c>
      <c r="AF2" s="117" t="s">
        <v>5</v>
      </c>
      <c r="AG2" s="118"/>
    </row>
    <row r="3">
      <c r="A3" s="119" t="s">
        <v>191</v>
      </c>
      <c r="B3" s="120"/>
      <c r="C3" s="120"/>
      <c r="D3" s="120"/>
      <c r="E3" s="120"/>
      <c r="F3" s="120"/>
      <c r="G3" s="120"/>
      <c r="H3" s="120"/>
      <c r="I3" s="120"/>
      <c r="J3" s="120"/>
      <c r="K3" s="120"/>
      <c r="L3" s="120"/>
      <c r="M3" s="120"/>
      <c r="N3" s="120"/>
      <c r="O3" s="120"/>
      <c r="P3" s="120"/>
      <c r="Q3" s="120"/>
      <c r="R3" s="120"/>
      <c r="S3" s="120"/>
      <c r="T3" s="120"/>
      <c r="U3" s="120"/>
      <c r="V3" s="120"/>
      <c r="W3" s="120"/>
      <c r="X3" s="120"/>
      <c r="Y3" s="120"/>
      <c r="Z3" s="120"/>
      <c r="AA3" s="120"/>
      <c r="AB3" s="120"/>
      <c r="AC3" s="120"/>
      <c r="AD3" s="120"/>
      <c r="AE3" s="120"/>
      <c r="AF3" s="120"/>
      <c r="AG3" s="339"/>
    </row>
    <row r="4">
      <c r="A4" s="122" t="s">
        <v>181</v>
      </c>
      <c r="B4" s="120"/>
      <c r="C4" s="120"/>
      <c r="D4" s="120"/>
      <c r="E4" s="120"/>
      <c r="F4" s="120"/>
      <c r="G4" s="120"/>
      <c r="H4" s="120"/>
      <c r="I4" s="120"/>
      <c r="J4" s="120"/>
      <c r="K4" s="120"/>
      <c r="L4" s="120"/>
      <c r="M4" s="120"/>
      <c r="N4" s="120"/>
      <c r="O4" s="120"/>
      <c r="P4" s="120"/>
      <c r="Q4" s="120"/>
      <c r="R4" s="120"/>
      <c r="S4" s="120"/>
      <c r="T4" s="120"/>
      <c r="U4" s="120"/>
      <c r="V4" s="120"/>
      <c r="W4" s="120"/>
      <c r="X4" s="120"/>
      <c r="Y4" s="120"/>
      <c r="Z4" s="120"/>
      <c r="AA4" s="120"/>
      <c r="AB4" s="120"/>
      <c r="AC4" s="120"/>
      <c r="AD4" s="120"/>
      <c r="AE4" s="120"/>
      <c r="AF4" s="120"/>
      <c r="AG4" s="339"/>
    </row>
    <row r="5">
      <c r="A5" s="142" t="s">
        <v>1188</v>
      </c>
      <c r="B5" s="340">
        <f>Summary!B95</f>
        <v>164</v>
      </c>
      <c r="C5" s="340">
        <f>Summary!C95</f>
        <v>135</v>
      </c>
      <c r="D5" s="340">
        <f>Summary!D95</f>
        <v>147</v>
      </c>
      <c r="E5" s="340">
        <f>Summary!E95</f>
        <v>224</v>
      </c>
      <c r="F5" s="340">
        <f>Summary!F95</f>
        <v>210</v>
      </c>
      <c r="G5" s="340">
        <f>Summary!G95</f>
        <v>149</v>
      </c>
      <c r="H5" s="340">
        <f>Summary!H95</f>
        <v>154</v>
      </c>
      <c r="I5" s="340">
        <f>Summary!I95</f>
        <v>148</v>
      </c>
      <c r="J5" s="340">
        <f>Summary!J95</f>
        <v>149</v>
      </c>
      <c r="K5" s="340">
        <f>Summary!K95</f>
        <v>169</v>
      </c>
      <c r="L5" s="340">
        <f>Summary!L95</f>
        <v>264</v>
      </c>
      <c r="M5" s="340">
        <f>Summary!M95</f>
        <v>286</v>
      </c>
      <c r="N5" s="340">
        <f>Summary!N95</f>
        <v>191</v>
      </c>
      <c r="O5" s="340">
        <f>Summary!O95</f>
        <v>203</v>
      </c>
      <c r="P5" s="340">
        <f>Summary!P95</f>
        <v>150</v>
      </c>
      <c r="Q5" s="340">
        <f>Summary!Q95</f>
        <v>165</v>
      </c>
      <c r="R5" s="340">
        <f>Summary!R95</f>
        <v>189</v>
      </c>
      <c r="S5" s="340">
        <f>Summary!S95</f>
        <v>224</v>
      </c>
      <c r="T5" s="340">
        <f>Summary!T95</f>
        <v>239</v>
      </c>
      <c r="U5" s="340">
        <f>Summary!U95</f>
        <v>161</v>
      </c>
      <c r="V5" s="340">
        <f>Summary!V95</f>
        <v>152</v>
      </c>
      <c r="W5" s="340">
        <f>Summary!W95</f>
        <v>193</v>
      </c>
      <c r="X5" s="340">
        <f>Summary!X95</f>
        <v>124</v>
      </c>
      <c r="Y5" s="340">
        <f>Summary!Y95</f>
        <v>118</v>
      </c>
      <c r="Z5" s="340">
        <f>Summary!Z95</f>
        <v>179</v>
      </c>
      <c r="AA5" s="340">
        <f>Summary!AA95</f>
        <v>163</v>
      </c>
      <c r="AB5" s="340">
        <f>Summary!AB95</f>
        <v>129</v>
      </c>
      <c r="AC5" s="340">
        <f>Summary!AC95</f>
        <v>158</v>
      </c>
      <c r="AD5" s="340">
        <f>Summary!AD95</f>
        <v>143</v>
      </c>
      <c r="AE5" s="340">
        <f>Summary!AE95</f>
        <v>135</v>
      </c>
      <c r="AF5" s="340">
        <f>Summary!AF95</f>
        <v>142</v>
      </c>
      <c r="AG5" s="341"/>
    </row>
    <row r="6">
      <c r="A6" s="134" t="s">
        <v>200</v>
      </c>
      <c r="B6" s="135">
        <f t="shared" ref="B6:AF6" si="1">SUM(B5)</f>
        <v>164</v>
      </c>
      <c r="C6" s="135">
        <f t="shared" si="1"/>
        <v>135</v>
      </c>
      <c r="D6" s="135">
        <f t="shared" si="1"/>
        <v>147</v>
      </c>
      <c r="E6" s="135">
        <f t="shared" si="1"/>
        <v>224</v>
      </c>
      <c r="F6" s="135">
        <f t="shared" si="1"/>
        <v>210</v>
      </c>
      <c r="G6" s="135">
        <f t="shared" si="1"/>
        <v>149</v>
      </c>
      <c r="H6" s="135">
        <f t="shared" si="1"/>
        <v>154</v>
      </c>
      <c r="I6" s="135">
        <f t="shared" si="1"/>
        <v>148</v>
      </c>
      <c r="J6" s="135">
        <f t="shared" si="1"/>
        <v>149</v>
      </c>
      <c r="K6" s="135">
        <f t="shared" si="1"/>
        <v>169</v>
      </c>
      <c r="L6" s="135">
        <f t="shared" si="1"/>
        <v>264</v>
      </c>
      <c r="M6" s="135">
        <f t="shared" si="1"/>
        <v>286</v>
      </c>
      <c r="N6" s="135">
        <f t="shared" si="1"/>
        <v>191</v>
      </c>
      <c r="O6" s="135">
        <f t="shared" si="1"/>
        <v>203</v>
      </c>
      <c r="P6" s="135">
        <f t="shared" si="1"/>
        <v>150</v>
      </c>
      <c r="Q6" s="135">
        <f t="shared" si="1"/>
        <v>165</v>
      </c>
      <c r="R6" s="135">
        <f t="shared" si="1"/>
        <v>189</v>
      </c>
      <c r="S6" s="135">
        <f t="shared" si="1"/>
        <v>224</v>
      </c>
      <c r="T6" s="135">
        <f t="shared" si="1"/>
        <v>239</v>
      </c>
      <c r="U6" s="135">
        <f t="shared" si="1"/>
        <v>161</v>
      </c>
      <c r="V6" s="135">
        <f t="shared" si="1"/>
        <v>152</v>
      </c>
      <c r="W6" s="135">
        <f t="shared" si="1"/>
        <v>193</v>
      </c>
      <c r="X6" s="135">
        <f t="shared" si="1"/>
        <v>124</v>
      </c>
      <c r="Y6" s="135">
        <f t="shared" si="1"/>
        <v>118</v>
      </c>
      <c r="Z6" s="135">
        <f t="shared" si="1"/>
        <v>179</v>
      </c>
      <c r="AA6" s="135">
        <f t="shared" si="1"/>
        <v>163</v>
      </c>
      <c r="AB6" s="135">
        <f t="shared" si="1"/>
        <v>129</v>
      </c>
      <c r="AC6" s="135">
        <f t="shared" si="1"/>
        <v>158</v>
      </c>
      <c r="AD6" s="135">
        <f t="shared" si="1"/>
        <v>143</v>
      </c>
      <c r="AE6" s="135">
        <f t="shared" si="1"/>
        <v>135</v>
      </c>
      <c r="AF6" s="135">
        <f t="shared" si="1"/>
        <v>142</v>
      </c>
      <c r="AG6" s="342">
        <f>SUM(B6:AF6)</f>
        <v>5357</v>
      </c>
    </row>
    <row r="7">
      <c r="A7" s="127"/>
      <c r="B7" s="120"/>
      <c r="C7" s="120"/>
      <c r="D7" s="120"/>
      <c r="E7" s="120"/>
      <c r="F7" s="120"/>
      <c r="G7" s="120"/>
      <c r="H7" s="120"/>
      <c r="I7" s="120"/>
      <c r="J7" s="120"/>
      <c r="K7" s="120"/>
      <c r="L7" s="120"/>
      <c r="M7" s="120"/>
      <c r="N7" s="120"/>
      <c r="O7" s="120"/>
      <c r="P7" s="120"/>
      <c r="Q7" s="120"/>
      <c r="R7" s="120"/>
      <c r="S7" s="120"/>
      <c r="T7" s="120"/>
      <c r="U7" s="120"/>
      <c r="V7" s="120"/>
      <c r="W7" s="120"/>
      <c r="X7" s="120"/>
      <c r="Y7" s="120"/>
      <c r="Z7" s="120"/>
      <c r="AA7" s="120"/>
      <c r="AB7" s="120"/>
      <c r="AC7" s="120"/>
      <c r="AD7" s="120"/>
      <c r="AE7" s="120"/>
      <c r="AF7" s="120"/>
      <c r="AG7" s="343"/>
    </row>
    <row r="8">
      <c r="A8" s="137" t="s">
        <v>170</v>
      </c>
      <c r="B8" s="120"/>
      <c r="C8" s="120"/>
      <c r="D8" s="120"/>
      <c r="E8" s="120"/>
      <c r="F8" s="120"/>
      <c r="G8" s="120"/>
      <c r="H8" s="120"/>
      <c r="I8" s="120"/>
      <c r="J8" s="120"/>
      <c r="K8" s="120"/>
      <c r="L8" s="120"/>
      <c r="M8" s="120"/>
      <c r="N8" s="120"/>
      <c r="O8" s="120"/>
      <c r="P8" s="120"/>
      <c r="Q8" s="120"/>
      <c r="R8" s="120"/>
      <c r="S8" s="120"/>
      <c r="T8" s="120"/>
      <c r="U8" s="120"/>
      <c r="V8" s="120"/>
      <c r="W8" s="120"/>
      <c r="X8" s="120"/>
      <c r="Y8" s="120"/>
      <c r="Z8" s="120"/>
      <c r="AA8" s="120"/>
      <c r="AB8" s="120"/>
      <c r="AC8" s="120"/>
      <c r="AD8" s="120"/>
      <c r="AE8" s="120"/>
      <c r="AF8" s="120"/>
      <c r="AG8" s="343"/>
    </row>
    <row r="9">
      <c r="A9" s="142" t="s">
        <v>1188</v>
      </c>
      <c r="B9" s="344">
        <f>Summary!B27</f>
        <v>20026.6</v>
      </c>
      <c r="C9" s="344">
        <f>Summary!C27</f>
        <v>28799.1</v>
      </c>
      <c r="D9" s="344">
        <f>Summary!D27</f>
        <v>23958</v>
      </c>
      <c r="E9" s="344">
        <f>Summary!E27</f>
        <v>28901.2</v>
      </c>
      <c r="F9" s="344">
        <f>Summary!F27</f>
        <v>29312.82</v>
      </c>
      <c r="G9" s="344">
        <f>Summary!G27</f>
        <v>25501.91</v>
      </c>
      <c r="H9" s="344">
        <f>Summary!H27</f>
        <v>23405.2</v>
      </c>
      <c r="I9" s="344">
        <f>Summary!I27</f>
        <v>29757.41</v>
      </c>
      <c r="J9" s="344">
        <f>Summary!J27</f>
        <v>26825.33</v>
      </c>
      <c r="K9" s="344">
        <f>Summary!K27</f>
        <v>25717.75</v>
      </c>
      <c r="L9" s="344">
        <f>Summary!L27</f>
        <v>34175.4</v>
      </c>
      <c r="M9" s="344">
        <f>Summary!M27</f>
        <v>34082.39</v>
      </c>
      <c r="N9" s="344">
        <f>Summary!N27</f>
        <v>24185.93</v>
      </c>
      <c r="O9" s="344">
        <f>Summary!O27</f>
        <v>23538.46</v>
      </c>
      <c r="P9" s="344">
        <f>Summary!P27</f>
        <v>19208.5</v>
      </c>
      <c r="Q9" s="344">
        <f>Summary!Q27</f>
        <v>21221.84</v>
      </c>
      <c r="R9" s="344">
        <f>Summary!R27</f>
        <v>21889.08</v>
      </c>
      <c r="S9" s="344">
        <f>Summary!S27</f>
        <v>24088.83</v>
      </c>
      <c r="T9" s="344">
        <f>Summary!T27</f>
        <v>24777.77</v>
      </c>
      <c r="U9" s="344">
        <f>Summary!U27</f>
        <v>21848.05</v>
      </c>
      <c r="V9" s="344">
        <f>Summary!V27</f>
        <v>19280.68</v>
      </c>
      <c r="W9" s="344">
        <f>Summary!W27</f>
        <v>24702.67</v>
      </c>
      <c r="X9" s="344">
        <f>Summary!X27</f>
        <v>24365.67</v>
      </c>
      <c r="Y9" s="344">
        <f>Summary!Y27</f>
        <v>22404.61</v>
      </c>
      <c r="Z9" s="344">
        <f>Summary!Z27</f>
        <v>30118.3</v>
      </c>
      <c r="AA9" s="344">
        <f>Summary!AA27</f>
        <v>28511.7</v>
      </c>
      <c r="AB9" s="344">
        <f>Summary!AB27</f>
        <v>18785.01</v>
      </c>
      <c r="AC9" s="344">
        <f>Summary!AC27</f>
        <v>22320.1</v>
      </c>
      <c r="AD9" s="344">
        <f>Summary!AD27</f>
        <v>19004.69</v>
      </c>
      <c r="AE9" s="344">
        <f>Summary!AE27</f>
        <v>18452.12</v>
      </c>
      <c r="AF9" s="344">
        <f>Summary!AF27</f>
        <v>23985.36</v>
      </c>
      <c r="AG9" s="341"/>
    </row>
    <row r="10">
      <c r="A10" s="134" t="s">
        <v>200</v>
      </c>
      <c r="B10" s="144">
        <f t="shared" ref="B10:AF10" si="2">SUM(B9)</f>
        <v>20026.6</v>
      </c>
      <c r="C10" s="144">
        <f t="shared" si="2"/>
        <v>28799.1</v>
      </c>
      <c r="D10" s="144">
        <f t="shared" si="2"/>
        <v>23958</v>
      </c>
      <c r="E10" s="144">
        <f t="shared" si="2"/>
        <v>28901.2</v>
      </c>
      <c r="F10" s="144">
        <f t="shared" si="2"/>
        <v>29312.82</v>
      </c>
      <c r="G10" s="144">
        <f t="shared" si="2"/>
        <v>25501.91</v>
      </c>
      <c r="H10" s="144">
        <f t="shared" si="2"/>
        <v>23405.2</v>
      </c>
      <c r="I10" s="144">
        <f t="shared" si="2"/>
        <v>29757.41</v>
      </c>
      <c r="J10" s="144">
        <f t="shared" si="2"/>
        <v>26825.33</v>
      </c>
      <c r="K10" s="144">
        <f t="shared" si="2"/>
        <v>25717.75</v>
      </c>
      <c r="L10" s="144">
        <f t="shared" si="2"/>
        <v>34175.4</v>
      </c>
      <c r="M10" s="144">
        <f t="shared" si="2"/>
        <v>34082.39</v>
      </c>
      <c r="N10" s="144">
        <f t="shared" si="2"/>
        <v>24185.93</v>
      </c>
      <c r="O10" s="144">
        <f t="shared" si="2"/>
        <v>23538.46</v>
      </c>
      <c r="P10" s="144">
        <f t="shared" si="2"/>
        <v>19208.5</v>
      </c>
      <c r="Q10" s="144">
        <f t="shared" si="2"/>
        <v>21221.84</v>
      </c>
      <c r="R10" s="144">
        <f t="shared" si="2"/>
        <v>21889.08</v>
      </c>
      <c r="S10" s="144">
        <f t="shared" si="2"/>
        <v>24088.83</v>
      </c>
      <c r="T10" s="144">
        <f t="shared" si="2"/>
        <v>24777.77</v>
      </c>
      <c r="U10" s="144">
        <f t="shared" si="2"/>
        <v>21848.05</v>
      </c>
      <c r="V10" s="144">
        <f t="shared" si="2"/>
        <v>19280.68</v>
      </c>
      <c r="W10" s="144">
        <f t="shared" si="2"/>
        <v>24702.67</v>
      </c>
      <c r="X10" s="144">
        <f t="shared" si="2"/>
        <v>24365.67</v>
      </c>
      <c r="Y10" s="144">
        <f t="shared" si="2"/>
        <v>22404.61</v>
      </c>
      <c r="Z10" s="144">
        <f t="shared" si="2"/>
        <v>30118.3</v>
      </c>
      <c r="AA10" s="144">
        <f t="shared" si="2"/>
        <v>28511.7</v>
      </c>
      <c r="AB10" s="144">
        <f t="shared" si="2"/>
        <v>18785.01</v>
      </c>
      <c r="AC10" s="144">
        <f t="shared" si="2"/>
        <v>22320.1</v>
      </c>
      <c r="AD10" s="144">
        <f t="shared" si="2"/>
        <v>19004.69</v>
      </c>
      <c r="AE10" s="144">
        <f t="shared" si="2"/>
        <v>18452.12</v>
      </c>
      <c r="AF10" s="144">
        <f t="shared" si="2"/>
        <v>23985.36</v>
      </c>
      <c r="AG10" s="342">
        <f>SUM(B10:AF10)</f>
        <v>763152.48</v>
      </c>
    </row>
    <row r="11">
      <c r="A11" s="127"/>
      <c r="B11" s="120"/>
      <c r="C11" s="120"/>
      <c r="D11" s="120"/>
      <c r="E11" s="120"/>
      <c r="F11" s="120"/>
      <c r="G11" s="120"/>
      <c r="H11" s="120"/>
      <c r="I11" s="120"/>
      <c r="J11" s="120"/>
      <c r="K11" s="120"/>
      <c r="L11" s="120"/>
      <c r="M11" s="120"/>
      <c r="N11" s="120"/>
      <c r="O11" s="120"/>
      <c r="P11" s="120"/>
      <c r="Q11" s="120"/>
      <c r="R11" s="120"/>
      <c r="S11" s="120"/>
      <c r="T11" s="120"/>
      <c r="U11" s="120"/>
      <c r="V11" s="120"/>
      <c r="W11" s="120"/>
      <c r="X11" s="120"/>
      <c r="Y11" s="120"/>
      <c r="Z11" s="120"/>
      <c r="AA11" s="120"/>
      <c r="AB11" s="120"/>
      <c r="AC11" s="120"/>
      <c r="AD11" s="120"/>
      <c r="AE11" s="120"/>
      <c r="AF11" s="120"/>
      <c r="AG11" s="343"/>
    </row>
    <row r="12">
      <c r="A12" s="146" t="s">
        <v>201</v>
      </c>
      <c r="B12" s="120"/>
      <c r="C12" s="120"/>
      <c r="D12" s="120"/>
      <c r="E12" s="120"/>
      <c r="F12" s="120"/>
      <c r="G12" s="120"/>
      <c r="H12" s="120"/>
      <c r="I12" s="120"/>
      <c r="J12" s="120"/>
      <c r="K12" s="120"/>
      <c r="L12" s="120"/>
      <c r="M12" s="120"/>
      <c r="N12" s="120"/>
      <c r="O12" s="120"/>
      <c r="P12" s="120"/>
      <c r="Q12" s="120"/>
      <c r="R12" s="120"/>
      <c r="S12" s="120"/>
      <c r="T12" s="120"/>
      <c r="U12" s="120"/>
      <c r="V12" s="120"/>
      <c r="W12" s="120"/>
      <c r="X12" s="120"/>
      <c r="Y12" s="120"/>
      <c r="Z12" s="120"/>
      <c r="AA12" s="120"/>
      <c r="AB12" s="120"/>
      <c r="AC12" s="120"/>
      <c r="AD12" s="120"/>
      <c r="AE12" s="120"/>
      <c r="AF12" s="120"/>
      <c r="AG12" s="343"/>
    </row>
    <row r="13">
      <c r="A13" s="123" t="s">
        <v>93</v>
      </c>
      <c r="B13" s="213">
        <f>Summary!B130</f>
        <v>5667</v>
      </c>
      <c r="C13" s="213">
        <f>Summary!C130</f>
        <v>4827</v>
      </c>
      <c r="D13" s="213">
        <f>Summary!D130</f>
        <v>4597</v>
      </c>
      <c r="E13" s="213">
        <f>Summary!E130</f>
        <v>4933</v>
      </c>
      <c r="F13" s="213">
        <f>Summary!F130</f>
        <v>4408</v>
      </c>
      <c r="G13" s="213">
        <f>Summary!G130</f>
        <v>3807</v>
      </c>
      <c r="H13" s="213">
        <f>Summary!H130</f>
        <v>4209</v>
      </c>
      <c r="I13" s="213">
        <f>Summary!I130</f>
        <v>5056</v>
      </c>
      <c r="J13" s="213">
        <f>Summary!J130</f>
        <v>3655</v>
      </c>
      <c r="K13" s="213">
        <f>Summary!K130</f>
        <v>4241</v>
      </c>
      <c r="L13" s="213">
        <f>Summary!L130</f>
        <v>5093</v>
      </c>
      <c r="M13" s="213">
        <f>Summary!M130</f>
        <v>5201</v>
      </c>
      <c r="N13" s="213">
        <f>Summary!N130</f>
        <v>5295</v>
      </c>
      <c r="O13" s="213">
        <f>Summary!O130</f>
        <v>4070</v>
      </c>
      <c r="P13" s="213">
        <f>Summary!P130</f>
        <v>3475</v>
      </c>
      <c r="Q13" s="213">
        <f>Summary!Q130</f>
        <v>2784</v>
      </c>
      <c r="R13" s="213">
        <f>Summary!R130</f>
        <v>3138</v>
      </c>
      <c r="S13" s="213">
        <f>Summary!S130</f>
        <v>3959</v>
      </c>
      <c r="T13" s="213">
        <f>Summary!T130</f>
        <v>3897</v>
      </c>
      <c r="U13" s="213">
        <f>Summary!U130</f>
        <v>3546</v>
      </c>
      <c r="V13" s="213">
        <f>Summary!V130</f>
        <v>3472</v>
      </c>
      <c r="W13" s="213">
        <f>Summary!W130</f>
        <v>4951</v>
      </c>
      <c r="X13" s="213">
        <f>Summary!X130</f>
        <v>5343</v>
      </c>
      <c r="Y13" s="213">
        <f>Summary!Y130</f>
        <v>3944</v>
      </c>
      <c r="Z13" s="213">
        <f>Summary!Z130</f>
        <v>5739</v>
      </c>
      <c r="AA13" s="213">
        <f>Summary!AA130</f>
        <v>6607</v>
      </c>
      <c r="AB13" s="213">
        <f>Summary!AB130</f>
        <v>4015</v>
      </c>
      <c r="AC13" s="213">
        <f>Summary!AC130</f>
        <v>4979</v>
      </c>
      <c r="AD13" s="213">
        <f>Summary!AD130</f>
        <v>3880</v>
      </c>
      <c r="AE13" s="213">
        <f>Summary!AE130</f>
        <v>3613</v>
      </c>
      <c r="AF13" s="213">
        <f>Summary!AF130</f>
        <v>3275</v>
      </c>
      <c r="AG13" s="345">
        <f t="shared" ref="AG13:AG15" si="3">SUM(B13:AF13)</f>
        <v>135676</v>
      </c>
    </row>
    <row r="14">
      <c r="A14" s="142" t="s">
        <v>1189</v>
      </c>
      <c r="B14" s="265">
        <f>B9*'Data - P&amp;L'!$C$48</f>
        <v>3003.99</v>
      </c>
      <c r="C14" s="265">
        <f>C9*'Data - P&amp;L'!$C$48</f>
        <v>4319.865</v>
      </c>
      <c r="D14" s="265">
        <f>D9*'Data - P&amp;L'!$C$48</f>
        <v>3593.7</v>
      </c>
      <c r="E14" s="265">
        <f>E9*'Data - P&amp;L'!$C$48</f>
        <v>4335.18</v>
      </c>
      <c r="F14" s="265">
        <f>F9*'Data - P&amp;L'!$C$48</f>
        <v>4396.923</v>
      </c>
      <c r="G14" s="265">
        <f>G9*'Data - P&amp;L'!$C$48</f>
        <v>3825.2865</v>
      </c>
      <c r="H14" s="265">
        <f>H9*'Data - P&amp;L'!$C$48</f>
        <v>3510.78</v>
      </c>
      <c r="I14" s="265">
        <f>I9*'Data - P&amp;L'!$C$48</f>
        <v>4463.6115</v>
      </c>
      <c r="J14" s="265">
        <f>J9*'Data - P&amp;L'!$C$48</f>
        <v>4023.7995</v>
      </c>
      <c r="K14" s="265">
        <f>K9*'Data - P&amp;L'!$C$48</f>
        <v>3857.6625</v>
      </c>
      <c r="L14" s="265">
        <f>L9*'Data - P&amp;L'!$C$48</f>
        <v>5126.31</v>
      </c>
      <c r="M14" s="265">
        <f>M9*'Data - P&amp;L'!$C$48</f>
        <v>5112.3585</v>
      </c>
      <c r="N14" s="265">
        <f>N9*'Data - P&amp;L'!$C$48</f>
        <v>3627.8895</v>
      </c>
      <c r="O14" s="265">
        <f>O9*'Data - P&amp;L'!$C$48</f>
        <v>3530.769</v>
      </c>
      <c r="P14" s="265">
        <f>P9*'Data - P&amp;L'!$C$48</f>
        <v>2881.275</v>
      </c>
      <c r="Q14" s="265">
        <f>Q9*'Data - P&amp;L'!$C$48</f>
        <v>3183.276</v>
      </c>
      <c r="R14" s="265">
        <f>R9*'Data - P&amp;L'!$C$48</f>
        <v>3283.362</v>
      </c>
      <c r="S14" s="265">
        <f>S9*'Data - P&amp;L'!$C$48</f>
        <v>3613.3245</v>
      </c>
      <c r="T14" s="265">
        <f>T9*'Data - P&amp;L'!$C$48</f>
        <v>3716.6655</v>
      </c>
      <c r="U14" s="265">
        <f>U9*'Data - P&amp;L'!$C$48</f>
        <v>3277.2075</v>
      </c>
      <c r="V14" s="265">
        <f>V9*'Data - P&amp;L'!$C$48</f>
        <v>2892.102</v>
      </c>
      <c r="W14" s="265">
        <f>W9*'Data - P&amp;L'!$C$48</f>
        <v>3705.4005</v>
      </c>
      <c r="X14" s="265">
        <f>X9*'Data - P&amp;L'!$C$48</f>
        <v>3654.8505</v>
      </c>
      <c r="Y14" s="265">
        <f>Y9*'Data - P&amp;L'!$C$48</f>
        <v>3360.6915</v>
      </c>
      <c r="Z14" s="265">
        <f>Z9*'Data - P&amp;L'!$C$48</f>
        <v>4517.745</v>
      </c>
      <c r="AA14" s="265">
        <f>AA9*'Data - P&amp;L'!$C$48</f>
        <v>4276.755</v>
      </c>
      <c r="AB14" s="265">
        <f>AB9*'Data - P&amp;L'!$C$48</f>
        <v>2817.7515</v>
      </c>
      <c r="AC14" s="265">
        <f>AC9*'Data - P&amp;L'!$C$48</f>
        <v>3348.015</v>
      </c>
      <c r="AD14" s="265">
        <f>AD9*'Data - P&amp;L'!$C$48</f>
        <v>2850.7035</v>
      </c>
      <c r="AE14" s="265">
        <f>AE9*'Data - P&amp;L'!$C$48</f>
        <v>2767.818</v>
      </c>
      <c r="AF14" s="265">
        <f>AF9*'Data - P&amp;L'!$C$48</f>
        <v>3597.804</v>
      </c>
      <c r="AG14" s="342">
        <f t="shared" si="3"/>
        <v>114472.872</v>
      </c>
    </row>
    <row r="15">
      <c r="A15" s="134" t="s">
        <v>200</v>
      </c>
      <c r="B15" s="150">
        <f t="shared" ref="B15:AF15" si="4">SUM(B13:B14)</f>
        <v>8670.99</v>
      </c>
      <c r="C15" s="150">
        <f t="shared" si="4"/>
        <v>9146.865</v>
      </c>
      <c r="D15" s="150">
        <f t="shared" si="4"/>
        <v>8190.7</v>
      </c>
      <c r="E15" s="150">
        <f t="shared" si="4"/>
        <v>9268.18</v>
      </c>
      <c r="F15" s="150">
        <f t="shared" si="4"/>
        <v>8804.923</v>
      </c>
      <c r="G15" s="150">
        <f t="shared" si="4"/>
        <v>7632.2865</v>
      </c>
      <c r="H15" s="150">
        <f t="shared" si="4"/>
        <v>7719.78</v>
      </c>
      <c r="I15" s="150">
        <f t="shared" si="4"/>
        <v>9519.6115</v>
      </c>
      <c r="J15" s="150">
        <f t="shared" si="4"/>
        <v>7678.7995</v>
      </c>
      <c r="K15" s="150">
        <f t="shared" si="4"/>
        <v>8098.6625</v>
      </c>
      <c r="L15" s="150">
        <f t="shared" si="4"/>
        <v>10219.31</v>
      </c>
      <c r="M15" s="150">
        <f t="shared" si="4"/>
        <v>10313.3585</v>
      </c>
      <c r="N15" s="150">
        <f t="shared" si="4"/>
        <v>8922.8895</v>
      </c>
      <c r="O15" s="150">
        <f t="shared" si="4"/>
        <v>7600.769</v>
      </c>
      <c r="P15" s="150">
        <f t="shared" si="4"/>
        <v>6356.275</v>
      </c>
      <c r="Q15" s="150">
        <f t="shared" si="4"/>
        <v>5967.276</v>
      </c>
      <c r="R15" s="150">
        <f t="shared" si="4"/>
        <v>6421.362</v>
      </c>
      <c r="S15" s="150">
        <f t="shared" si="4"/>
        <v>7572.3245</v>
      </c>
      <c r="T15" s="150">
        <f t="shared" si="4"/>
        <v>7613.6655</v>
      </c>
      <c r="U15" s="150">
        <f t="shared" si="4"/>
        <v>6823.2075</v>
      </c>
      <c r="V15" s="150">
        <f t="shared" si="4"/>
        <v>6364.102</v>
      </c>
      <c r="W15" s="150">
        <f t="shared" si="4"/>
        <v>8656.4005</v>
      </c>
      <c r="X15" s="150">
        <f t="shared" si="4"/>
        <v>8997.8505</v>
      </c>
      <c r="Y15" s="150">
        <f t="shared" si="4"/>
        <v>7304.6915</v>
      </c>
      <c r="Z15" s="150">
        <f t="shared" si="4"/>
        <v>10256.745</v>
      </c>
      <c r="AA15" s="150">
        <f t="shared" si="4"/>
        <v>10883.755</v>
      </c>
      <c r="AB15" s="150">
        <f t="shared" si="4"/>
        <v>6832.7515</v>
      </c>
      <c r="AC15" s="150">
        <f t="shared" si="4"/>
        <v>8327.015</v>
      </c>
      <c r="AD15" s="150">
        <f t="shared" si="4"/>
        <v>6730.7035</v>
      </c>
      <c r="AE15" s="150">
        <f t="shared" si="4"/>
        <v>6380.818</v>
      </c>
      <c r="AF15" s="150">
        <f t="shared" si="4"/>
        <v>6872.804</v>
      </c>
      <c r="AG15" s="342">
        <f t="shared" si="3"/>
        <v>250148.872</v>
      </c>
    </row>
    <row r="16">
      <c r="A16" s="127"/>
      <c r="B16" s="120"/>
      <c r="C16" s="120"/>
      <c r="D16" s="120"/>
      <c r="E16" s="120"/>
      <c r="F16" s="120"/>
      <c r="G16" s="120"/>
      <c r="H16" s="120"/>
      <c r="I16" s="120"/>
      <c r="J16" s="120"/>
      <c r="K16" s="120"/>
      <c r="L16" s="120"/>
      <c r="M16" s="120"/>
      <c r="N16" s="120"/>
      <c r="O16" s="120"/>
      <c r="P16" s="120"/>
      <c r="Q16" s="120"/>
      <c r="R16" s="120"/>
      <c r="S16" s="120"/>
      <c r="T16" s="120"/>
      <c r="U16" s="120"/>
      <c r="V16" s="120"/>
      <c r="W16" s="120"/>
      <c r="X16" s="120"/>
      <c r="Y16" s="120"/>
      <c r="Z16" s="120"/>
      <c r="AA16" s="120"/>
      <c r="AB16" s="120"/>
      <c r="AC16" s="120"/>
      <c r="AD16" s="120"/>
      <c r="AE16" s="120"/>
      <c r="AF16" s="120"/>
      <c r="AG16" s="343"/>
    </row>
    <row r="17">
      <c r="A17" s="154"/>
      <c r="B17" s="155"/>
      <c r="C17" s="155"/>
      <c r="D17" s="155"/>
      <c r="E17" s="155"/>
      <c r="F17" s="155"/>
      <c r="G17" s="155"/>
      <c r="H17" s="155"/>
      <c r="I17" s="155"/>
      <c r="J17" s="155"/>
      <c r="K17" s="155"/>
      <c r="L17" s="155"/>
      <c r="M17" s="155"/>
      <c r="N17" s="155"/>
      <c r="O17" s="155"/>
      <c r="P17" s="155"/>
      <c r="Q17" s="155"/>
      <c r="R17" s="155"/>
      <c r="S17" s="155"/>
      <c r="T17" s="155"/>
      <c r="U17" s="155"/>
      <c r="V17" s="155"/>
      <c r="W17" s="155"/>
      <c r="X17" s="155"/>
      <c r="Y17" s="155"/>
      <c r="Z17" s="155"/>
      <c r="AA17" s="155"/>
      <c r="AB17" s="155"/>
      <c r="AC17" s="155"/>
      <c r="AD17" s="155"/>
      <c r="AE17" s="155"/>
      <c r="AF17" s="155"/>
      <c r="AG17" s="339"/>
    </row>
    <row r="18">
      <c r="A18" s="127"/>
      <c r="B18" s="120"/>
      <c r="C18" s="120"/>
      <c r="D18" s="120"/>
      <c r="E18" s="120"/>
      <c r="F18" s="120"/>
      <c r="G18" s="120"/>
      <c r="H18" s="120"/>
      <c r="I18" s="120"/>
      <c r="J18" s="120"/>
      <c r="K18" s="120"/>
      <c r="L18" s="120"/>
      <c r="M18" s="120"/>
      <c r="N18" s="120"/>
      <c r="O18" s="120"/>
      <c r="P18" s="120"/>
      <c r="Q18" s="120"/>
      <c r="R18" s="120"/>
      <c r="S18" s="120"/>
      <c r="T18" s="120"/>
      <c r="U18" s="120"/>
      <c r="V18" s="120"/>
      <c r="W18" s="120"/>
      <c r="X18" s="120"/>
      <c r="Y18" s="120"/>
      <c r="Z18" s="120"/>
      <c r="AA18" s="120"/>
      <c r="AB18" s="120"/>
      <c r="AC18" s="120"/>
      <c r="AD18" s="120"/>
      <c r="AE18" s="120"/>
      <c r="AF18" s="120"/>
      <c r="AG18" s="346"/>
    </row>
    <row r="19">
      <c r="A19" s="171" t="s">
        <v>72</v>
      </c>
      <c r="B19" s="172"/>
      <c r="C19" s="172"/>
      <c r="D19" s="172"/>
      <c r="E19" s="172"/>
      <c r="F19" s="172"/>
      <c r="G19" s="172"/>
      <c r="H19" s="172"/>
      <c r="I19" s="172"/>
      <c r="J19" s="172"/>
      <c r="K19" s="172"/>
      <c r="L19" s="172"/>
      <c r="M19" s="172"/>
      <c r="N19" s="172"/>
      <c r="O19" s="172"/>
      <c r="P19" s="172"/>
      <c r="Q19" s="172"/>
      <c r="R19" s="172"/>
      <c r="S19" s="172"/>
      <c r="T19" s="172"/>
      <c r="U19" s="172"/>
      <c r="V19" s="172"/>
      <c r="W19" s="172"/>
      <c r="X19" s="172"/>
      <c r="Y19" s="172"/>
      <c r="Z19" s="172"/>
      <c r="AA19" s="172"/>
      <c r="AB19" s="172"/>
      <c r="AC19" s="172"/>
      <c r="AD19" s="172"/>
      <c r="AE19" s="172"/>
      <c r="AF19" s="172"/>
      <c r="AG19" s="347"/>
    </row>
    <row r="20">
      <c r="A20" s="173" t="s">
        <v>1190</v>
      </c>
      <c r="B20" s="174">
        <f>Summary!B28</f>
        <v>16658.38</v>
      </c>
      <c r="C20" s="174">
        <f>Summary!C28</f>
        <v>25109.18</v>
      </c>
      <c r="D20" s="174">
        <f>Summary!D28</f>
        <v>20102.12</v>
      </c>
      <c r="E20" s="174">
        <f>Summary!E28</f>
        <v>23515.24</v>
      </c>
      <c r="F20" s="174">
        <f>Summary!F28</f>
        <v>24193.24</v>
      </c>
      <c r="G20" s="174">
        <f>Summary!G28</f>
        <v>21565.68</v>
      </c>
      <c r="H20" s="174">
        <f>Summary!H28</f>
        <v>19505.8</v>
      </c>
      <c r="I20" s="174">
        <f>Summary!I28</f>
        <v>25763.36</v>
      </c>
      <c r="J20" s="174">
        <f>Summary!J28</f>
        <v>23692.88</v>
      </c>
      <c r="K20" s="174">
        <f>Summary!K28</f>
        <v>21093.8</v>
      </c>
      <c r="L20" s="174">
        <f>Summary!L28</f>
        <v>28339.16</v>
      </c>
      <c r="M20" s="174">
        <f>Summary!M28</f>
        <v>26259.68</v>
      </c>
      <c r="N20" s="174">
        <f>Summary!N28</f>
        <v>19194.12</v>
      </c>
      <c r="O20" s="174">
        <f>Summary!O28</f>
        <v>17921.5</v>
      </c>
      <c r="P20" s="174">
        <f>Summary!P28</f>
        <v>14673.5</v>
      </c>
      <c r="Q20" s="174">
        <f>Summary!Q28</f>
        <v>16446.8</v>
      </c>
      <c r="R20" s="174">
        <f>Summary!R28</f>
        <v>16779.62</v>
      </c>
      <c r="S20" s="174">
        <f>Summary!S28</f>
        <v>17801.8</v>
      </c>
      <c r="T20" s="174">
        <f>Summary!T28</f>
        <v>18526.12</v>
      </c>
      <c r="U20" s="174">
        <f>Summary!U28</f>
        <v>16525.36</v>
      </c>
      <c r="V20" s="174">
        <f>Summary!V28</f>
        <v>15597.6</v>
      </c>
      <c r="W20" s="174">
        <f>Summary!W28</f>
        <v>20251.58</v>
      </c>
      <c r="X20" s="174">
        <f>Summary!X28</f>
        <v>21065.76</v>
      </c>
      <c r="Y20" s="174">
        <f>Summary!Y28</f>
        <v>19099.52</v>
      </c>
      <c r="Z20" s="174">
        <f>Summary!Z28</f>
        <v>26332.28</v>
      </c>
      <c r="AA20" s="174">
        <f>Summary!AA28</f>
        <v>24356.52</v>
      </c>
      <c r="AB20" s="174">
        <f>Summary!AB28</f>
        <v>15515.9</v>
      </c>
      <c r="AC20" s="174">
        <f>Summary!AC28</f>
        <v>18065.38</v>
      </c>
      <c r="AD20" s="174">
        <f>Summary!AD28</f>
        <v>15675.9</v>
      </c>
      <c r="AE20" s="174">
        <f>Summary!AE28</f>
        <v>15016.14</v>
      </c>
      <c r="AF20" s="174">
        <f>Summary!AF28</f>
        <v>19312.9</v>
      </c>
      <c r="AG20" s="345">
        <f t="shared" ref="AG20:AG25" si="5">SUM(B20:AF20)</f>
        <v>623956.82</v>
      </c>
    </row>
    <row r="21">
      <c r="A21" s="173" t="s">
        <v>1191</v>
      </c>
      <c r="B21" s="174">
        <f>Summary!B29</f>
        <v>2039</v>
      </c>
      <c r="C21" s="174">
        <f>Summary!C29</f>
        <v>1737.3</v>
      </c>
      <c r="D21" s="174">
        <f>Summary!D29</f>
        <v>2205.78</v>
      </c>
      <c r="E21" s="174">
        <f>Summary!E29</f>
        <v>3405.26</v>
      </c>
      <c r="F21" s="174">
        <f>Summary!F29</f>
        <v>3165.26</v>
      </c>
      <c r="G21" s="174">
        <f>Summary!G29</f>
        <v>2260.2</v>
      </c>
      <c r="H21" s="174">
        <f>Summary!H29</f>
        <v>2355.66</v>
      </c>
      <c r="I21" s="174">
        <f>Summary!I29</f>
        <v>2145.84</v>
      </c>
      <c r="J21" s="174">
        <f>Summary!J29</f>
        <v>1430.02</v>
      </c>
      <c r="K21" s="174">
        <f>Summary!K29</f>
        <v>3003.28</v>
      </c>
      <c r="L21" s="174">
        <f>Summary!L29</f>
        <v>3697.26</v>
      </c>
      <c r="M21" s="174">
        <f>Summary!M29</f>
        <v>5641.26</v>
      </c>
      <c r="N21" s="174">
        <f>Summary!N29</f>
        <v>3363.66</v>
      </c>
      <c r="O21" s="174">
        <f>Summary!O29</f>
        <v>4035.66</v>
      </c>
      <c r="P21" s="174">
        <f>Summary!P29</f>
        <v>3239.48</v>
      </c>
      <c r="Q21" s="174">
        <f>Summary!Q29</f>
        <v>3437.9</v>
      </c>
      <c r="R21" s="174">
        <f>Summary!R29</f>
        <v>3682.84</v>
      </c>
      <c r="S21" s="174">
        <f>Summary!S29</f>
        <v>4599.84</v>
      </c>
      <c r="T21" s="174">
        <f>Summary!T29</f>
        <v>4585.14</v>
      </c>
      <c r="U21" s="174">
        <f>Summary!U29</f>
        <v>3954.16</v>
      </c>
      <c r="V21" s="174">
        <f>Summary!V29</f>
        <v>2494.6</v>
      </c>
      <c r="W21" s="174">
        <f>Summary!W29</f>
        <v>2898.78</v>
      </c>
      <c r="X21" s="174">
        <f>Summary!X29</f>
        <v>1692.54</v>
      </c>
      <c r="Y21" s="174">
        <f>Summary!Y29</f>
        <v>1894.2</v>
      </c>
      <c r="Z21" s="174">
        <f>Summary!Z29</f>
        <v>1776.32</v>
      </c>
      <c r="AA21" s="174">
        <f>Summary!AA29</f>
        <v>2344.56</v>
      </c>
      <c r="AB21" s="174">
        <f>Summary!AB29</f>
        <v>2034.22</v>
      </c>
      <c r="AC21" s="174">
        <f>Summary!AC29</f>
        <v>2820.1</v>
      </c>
      <c r="AD21" s="174">
        <f>Summary!AD29</f>
        <v>2042</v>
      </c>
      <c r="AE21" s="174">
        <f>Summary!AE29</f>
        <v>2263.12</v>
      </c>
      <c r="AF21" s="174">
        <f>Summary!AF29</f>
        <v>3106.88</v>
      </c>
      <c r="AG21" s="345">
        <f t="shared" si="5"/>
        <v>89352.12</v>
      </c>
    </row>
    <row r="22">
      <c r="A22" s="173" t="s">
        <v>1192</v>
      </c>
      <c r="B22" s="174">
        <f>Summary!B30</f>
        <v>1328.82</v>
      </c>
      <c r="C22" s="174">
        <f>Summary!C30</f>
        <v>1939.15</v>
      </c>
      <c r="D22" s="174">
        <f>Summary!D30</f>
        <v>1627.42</v>
      </c>
      <c r="E22" s="174">
        <f>Summary!E30</f>
        <v>1940.02</v>
      </c>
      <c r="F22" s="174">
        <f>Summary!F30</f>
        <v>1939.6</v>
      </c>
      <c r="G22" s="174">
        <f>Summary!G30</f>
        <v>1638.52</v>
      </c>
      <c r="H22" s="174">
        <f>Summary!H30</f>
        <v>1533.51</v>
      </c>
      <c r="I22" s="174">
        <f>Summary!I30</f>
        <v>1826.25</v>
      </c>
      <c r="J22" s="174">
        <f>Summary!J30</f>
        <v>1687.66</v>
      </c>
      <c r="K22" s="174">
        <f>Summary!K30</f>
        <v>1593.8</v>
      </c>
      <c r="L22" s="174">
        <f>Summary!L30</f>
        <v>2131.74</v>
      </c>
      <c r="M22" s="174">
        <f>Summary!M30</f>
        <v>2157.87</v>
      </c>
      <c r="N22" s="174">
        <f>Summary!N30</f>
        <v>1623.16</v>
      </c>
      <c r="O22" s="174">
        <f>Summary!O30</f>
        <v>1551.46</v>
      </c>
      <c r="P22" s="174">
        <f>Summary!P30</f>
        <v>1265.16</v>
      </c>
      <c r="Q22" s="174">
        <f>Summary!Q30</f>
        <v>1313.16</v>
      </c>
      <c r="R22" s="174">
        <f>Summary!R30</f>
        <v>1415.97</v>
      </c>
      <c r="S22" s="174">
        <f>Summary!S30</f>
        <v>1612.58</v>
      </c>
      <c r="T22" s="174">
        <f>Summary!T30</f>
        <v>1638.57</v>
      </c>
      <c r="U22" s="174">
        <f>Summary!U30</f>
        <v>1360.17</v>
      </c>
      <c r="V22" s="174">
        <f>Summary!V30</f>
        <v>1174.01</v>
      </c>
      <c r="W22" s="174">
        <f>Summary!W30</f>
        <v>1532.1</v>
      </c>
      <c r="X22" s="174">
        <f>Summary!X30</f>
        <v>1561.91</v>
      </c>
      <c r="Y22" s="174">
        <f>Summary!Y30</f>
        <v>1392.98</v>
      </c>
      <c r="Z22" s="174">
        <f>Summary!Z30</f>
        <v>1959.39</v>
      </c>
      <c r="AA22" s="174">
        <f>Summary!AA30</f>
        <v>1797.54</v>
      </c>
      <c r="AB22" s="174">
        <f>Summary!AB30</f>
        <v>1216.92</v>
      </c>
      <c r="AC22" s="174">
        <f>Summary!AC30</f>
        <v>1404.38</v>
      </c>
      <c r="AD22" s="174">
        <f>Summary!AD30</f>
        <v>1280.3</v>
      </c>
      <c r="AE22" s="174">
        <f>Summary!AE30</f>
        <v>1171.66</v>
      </c>
      <c r="AF22" s="174">
        <f>Summary!AF30</f>
        <v>1559.59</v>
      </c>
      <c r="AG22" s="345">
        <f t="shared" si="5"/>
        <v>49175.37</v>
      </c>
    </row>
    <row r="23">
      <c r="A23" s="173" t="s">
        <v>1193</v>
      </c>
      <c r="B23" s="174">
        <f>Summary!B31</f>
        <v>0.25</v>
      </c>
      <c r="C23" s="174">
        <f>Summary!C31</f>
        <v>12.47</v>
      </c>
      <c r="D23" s="174">
        <f>Summary!D31</f>
        <v>17.85</v>
      </c>
      <c r="E23" s="174">
        <f>Summary!E31</f>
        <v>31.02</v>
      </c>
      <c r="F23" s="174">
        <f>Summary!F31</f>
        <v>5.06</v>
      </c>
      <c r="G23" s="174">
        <f>Summary!G31</f>
        <v>28.02</v>
      </c>
      <c r="H23" s="174">
        <f>Summary!H31</f>
        <v>0.4</v>
      </c>
      <c r="I23" s="174">
        <f>Summary!I31</f>
        <v>7.47</v>
      </c>
      <c r="J23" s="174">
        <f>Summary!J31</f>
        <v>0.66</v>
      </c>
      <c r="K23" s="174">
        <f>Summary!K31</f>
        <v>4.92</v>
      </c>
      <c r="L23" s="174">
        <f>Summary!L31</f>
        <v>0.88</v>
      </c>
      <c r="M23" s="174">
        <f>Summary!M31</f>
        <v>17.6</v>
      </c>
      <c r="N23" s="174">
        <f>Summary!N31</f>
        <v>0.16</v>
      </c>
      <c r="O23" s="174">
        <f>Summary!O31</f>
        <v>7.4</v>
      </c>
      <c r="P23" s="174">
        <f>Summary!P31</f>
        <v>25.38</v>
      </c>
      <c r="Q23" s="174">
        <f>Summary!Q31</f>
        <v>23.13</v>
      </c>
      <c r="R23" s="174">
        <f>Summary!R31</f>
        <v>9.82</v>
      </c>
      <c r="S23" s="174">
        <f>Summary!S31</f>
        <v>46.82</v>
      </c>
      <c r="T23" s="174">
        <f>Summary!T31</f>
        <v>18.62</v>
      </c>
      <c r="U23" s="174">
        <f>Summary!U31</f>
        <v>2.7</v>
      </c>
      <c r="V23" s="174">
        <f>Summary!V31</f>
        <v>3.79</v>
      </c>
      <c r="W23" s="174">
        <f>Summary!W31</f>
        <v>1.49</v>
      </c>
      <c r="X23" s="174">
        <f>Summary!X31</f>
        <v>31.69</v>
      </c>
      <c r="Y23" s="174">
        <f>Summary!Y31</f>
        <v>12.82</v>
      </c>
      <c r="Z23" s="174">
        <f>Summary!Z31</f>
        <v>22.47</v>
      </c>
      <c r="AA23" s="174">
        <f>Summary!AA31</f>
        <v>7.99</v>
      </c>
      <c r="AB23" s="174">
        <f>Summary!AB31</f>
        <v>8.24</v>
      </c>
      <c r="AC23" s="174">
        <f>Summary!AC31</f>
        <v>7.49</v>
      </c>
      <c r="AD23" s="174">
        <f>Summary!AD31</f>
        <v>1.25</v>
      </c>
      <c r="AE23" s="174">
        <f>Summary!AE31</f>
        <v>0.75</v>
      </c>
      <c r="AF23" s="174">
        <f>Summary!AF31</f>
        <v>1.25</v>
      </c>
      <c r="AG23" s="345">
        <f t="shared" si="5"/>
        <v>359.86</v>
      </c>
    </row>
    <row r="24">
      <c r="A24" s="173" t="s">
        <v>1194</v>
      </c>
      <c r="B24" s="174">
        <f>Summary!B32</f>
        <v>0.15</v>
      </c>
      <c r="C24" s="174">
        <f>Summary!C32</f>
        <v>1</v>
      </c>
      <c r="D24" s="174">
        <f>Summary!D32</f>
        <v>4.83</v>
      </c>
      <c r="E24" s="174">
        <f>Summary!E32</f>
        <v>9.66</v>
      </c>
      <c r="F24" s="174">
        <f>Summary!F32</f>
        <v>9.66</v>
      </c>
      <c r="G24" s="174">
        <f>Summary!G32</f>
        <v>9.49</v>
      </c>
      <c r="H24" s="174">
        <f>Summary!H32</f>
        <v>9.83</v>
      </c>
      <c r="I24" s="174">
        <f>Summary!I32</f>
        <v>14.49</v>
      </c>
      <c r="J24" s="174">
        <f>Summary!J32</f>
        <v>14.11</v>
      </c>
      <c r="K24" s="174">
        <f>Summary!K32</f>
        <v>21.95</v>
      </c>
      <c r="L24" s="174">
        <f>Summary!L32</f>
        <v>6.36</v>
      </c>
      <c r="M24" s="174">
        <f>Summary!M32</f>
        <v>5.98</v>
      </c>
      <c r="N24" s="174">
        <f>Summary!N32</f>
        <v>4.83</v>
      </c>
      <c r="O24" s="174">
        <f>Summary!O32</f>
        <v>22.44</v>
      </c>
      <c r="P24" s="174">
        <f>Summary!P32</f>
        <v>4.98</v>
      </c>
      <c r="Q24" s="174">
        <f>Summary!Q32</f>
        <v>0.85</v>
      </c>
      <c r="R24" s="174">
        <f>Summary!R32</f>
        <v>0.83</v>
      </c>
      <c r="S24" s="174">
        <f>Summary!S32</f>
        <v>27.79</v>
      </c>
      <c r="T24" s="174">
        <f>Summary!T32</f>
        <v>9.32</v>
      </c>
      <c r="U24" s="174">
        <f>Summary!U32</f>
        <v>5.66</v>
      </c>
      <c r="V24" s="174">
        <f>Summary!V32</f>
        <v>10.68</v>
      </c>
      <c r="W24" s="174">
        <f>Summary!W32</f>
        <v>18.72</v>
      </c>
      <c r="X24" s="174">
        <f>Summary!X32</f>
        <v>13.77</v>
      </c>
      <c r="Y24" s="174">
        <f>Summary!Y32</f>
        <v>5.09</v>
      </c>
      <c r="Z24" s="174">
        <f>Summary!Z32</f>
        <v>27.84</v>
      </c>
      <c r="AA24" s="174">
        <f>Summary!AA32</f>
        <v>5.09</v>
      </c>
      <c r="AB24" s="174">
        <f>Summary!AB32</f>
        <v>9.73</v>
      </c>
      <c r="AC24" s="174">
        <f>Summary!AC32</f>
        <v>22.75</v>
      </c>
      <c r="AD24" s="174">
        <f>Summary!AD32</f>
        <v>5.24</v>
      </c>
      <c r="AE24" s="174">
        <f>Summary!AE32</f>
        <v>0.45</v>
      </c>
      <c r="AF24" s="174">
        <f>Summary!AF32</f>
        <v>4.74</v>
      </c>
      <c r="AG24" s="345">
        <f t="shared" si="5"/>
        <v>308.31</v>
      </c>
    </row>
    <row r="25">
      <c r="A25" s="348" t="s">
        <v>1195</v>
      </c>
      <c r="B25" s="349">
        <f t="shared" ref="B25:AF25" si="6">SUM(B20:B24)</f>
        <v>20026.6</v>
      </c>
      <c r="C25" s="349">
        <f t="shared" si="6"/>
        <v>28799.1</v>
      </c>
      <c r="D25" s="349">
        <f t="shared" si="6"/>
        <v>23958</v>
      </c>
      <c r="E25" s="349">
        <f t="shared" si="6"/>
        <v>28901.2</v>
      </c>
      <c r="F25" s="349">
        <f t="shared" si="6"/>
        <v>29312.82</v>
      </c>
      <c r="G25" s="349">
        <f t="shared" si="6"/>
        <v>25501.91</v>
      </c>
      <c r="H25" s="349">
        <f t="shared" si="6"/>
        <v>23405.2</v>
      </c>
      <c r="I25" s="349">
        <f t="shared" si="6"/>
        <v>29757.41</v>
      </c>
      <c r="J25" s="349">
        <f t="shared" si="6"/>
        <v>26825.33</v>
      </c>
      <c r="K25" s="349">
        <f t="shared" si="6"/>
        <v>25717.75</v>
      </c>
      <c r="L25" s="349">
        <f t="shared" si="6"/>
        <v>34175.4</v>
      </c>
      <c r="M25" s="349">
        <f t="shared" si="6"/>
        <v>34082.39</v>
      </c>
      <c r="N25" s="349">
        <f t="shared" si="6"/>
        <v>24185.93</v>
      </c>
      <c r="O25" s="349">
        <f t="shared" si="6"/>
        <v>23538.46</v>
      </c>
      <c r="P25" s="349">
        <f t="shared" si="6"/>
        <v>19208.5</v>
      </c>
      <c r="Q25" s="349">
        <f t="shared" si="6"/>
        <v>21221.84</v>
      </c>
      <c r="R25" s="349">
        <f t="shared" si="6"/>
        <v>21889.08</v>
      </c>
      <c r="S25" s="349">
        <f t="shared" si="6"/>
        <v>24088.83</v>
      </c>
      <c r="T25" s="349">
        <f t="shared" si="6"/>
        <v>24777.77</v>
      </c>
      <c r="U25" s="349">
        <f t="shared" si="6"/>
        <v>21848.05</v>
      </c>
      <c r="V25" s="349">
        <f t="shared" si="6"/>
        <v>19280.68</v>
      </c>
      <c r="W25" s="349">
        <f t="shared" si="6"/>
        <v>24702.67</v>
      </c>
      <c r="X25" s="349">
        <f t="shared" si="6"/>
        <v>24365.67</v>
      </c>
      <c r="Y25" s="349">
        <f t="shared" si="6"/>
        <v>22404.61</v>
      </c>
      <c r="Z25" s="349">
        <f t="shared" si="6"/>
        <v>30118.3</v>
      </c>
      <c r="AA25" s="349">
        <f t="shared" si="6"/>
        <v>28511.7</v>
      </c>
      <c r="AB25" s="349">
        <f t="shared" si="6"/>
        <v>18785.01</v>
      </c>
      <c r="AC25" s="349">
        <f t="shared" si="6"/>
        <v>22320.1</v>
      </c>
      <c r="AD25" s="349">
        <f t="shared" si="6"/>
        <v>19004.69</v>
      </c>
      <c r="AE25" s="349">
        <f t="shared" si="6"/>
        <v>18452.12</v>
      </c>
      <c r="AF25" s="349">
        <f t="shared" si="6"/>
        <v>23985.36</v>
      </c>
      <c r="AG25" s="345">
        <f t="shared" si="5"/>
        <v>763152.48</v>
      </c>
    </row>
    <row r="26">
      <c r="A26" s="127"/>
      <c r="B26" s="120"/>
      <c r="C26" s="120"/>
      <c r="D26" s="120"/>
      <c r="E26" s="120"/>
      <c r="F26" s="120"/>
      <c r="G26" s="120"/>
      <c r="H26" s="120"/>
      <c r="I26" s="120"/>
      <c r="J26" s="120"/>
      <c r="K26" s="120"/>
      <c r="L26" s="120"/>
      <c r="M26" s="120"/>
      <c r="N26" s="120"/>
      <c r="O26" s="120"/>
      <c r="P26" s="120"/>
      <c r="Q26" s="120"/>
      <c r="R26" s="120"/>
      <c r="S26" s="120"/>
      <c r="T26" s="120"/>
      <c r="U26" s="120"/>
      <c r="V26" s="120"/>
      <c r="W26" s="120"/>
      <c r="X26" s="120"/>
      <c r="Y26" s="120"/>
      <c r="Z26" s="120"/>
      <c r="AA26" s="120"/>
      <c r="AB26" s="120"/>
      <c r="AC26" s="120"/>
      <c r="AD26" s="120"/>
      <c r="AE26" s="120"/>
      <c r="AF26" s="120"/>
      <c r="AG26" s="350"/>
    </row>
    <row r="27">
      <c r="A27" s="171" t="s">
        <v>210</v>
      </c>
      <c r="B27" s="172"/>
      <c r="C27" s="172"/>
      <c r="D27" s="172"/>
      <c r="E27" s="172"/>
      <c r="F27" s="172"/>
      <c r="G27" s="172"/>
      <c r="H27" s="172"/>
      <c r="I27" s="172"/>
      <c r="J27" s="172"/>
      <c r="K27" s="172"/>
      <c r="L27" s="172"/>
      <c r="M27" s="172"/>
      <c r="N27" s="172"/>
      <c r="O27" s="172"/>
      <c r="P27" s="172"/>
      <c r="Q27" s="172"/>
      <c r="R27" s="172"/>
      <c r="S27" s="172"/>
      <c r="T27" s="172"/>
      <c r="U27" s="172"/>
      <c r="V27" s="172"/>
      <c r="W27" s="172"/>
      <c r="X27" s="172"/>
      <c r="Y27" s="172"/>
      <c r="Z27" s="172"/>
      <c r="AA27" s="172"/>
      <c r="AB27" s="172"/>
      <c r="AC27" s="172"/>
      <c r="AD27" s="172"/>
      <c r="AE27" s="172"/>
      <c r="AF27" s="172"/>
      <c r="AG27" s="351"/>
    </row>
    <row r="28">
      <c r="A28" s="183" t="s">
        <v>1196</v>
      </c>
      <c r="B28" s="330">
        <v>25.0</v>
      </c>
      <c r="C28" s="330">
        <v>16.0</v>
      </c>
      <c r="D28" s="330">
        <v>14.0</v>
      </c>
      <c r="E28" s="330">
        <v>15.0</v>
      </c>
      <c r="F28" s="330">
        <v>15.0</v>
      </c>
      <c r="G28" s="330">
        <v>11.0</v>
      </c>
      <c r="H28" s="330">
        <v>20.0</v>
      </c>
      <c r="I28" s="330">
        <v>15.0</v>
      </c>
      <c r="J28" s="330">
        <v>22.0</v>
      </c>
      <c r="K28" s="330">
        <v>6.0</v>
      </c>
      <c r="L28" s="330">
        <v>19.0</v>
      </c>
      <c r="M28" s="330">
        <v>17.0</v>
      </c>
      <c r="N28" s="330">
        <v>9.0</v>
      </c>
      <c r="O28" s="330">
        <v>10.0</v>
      </c>
      <c r="P28" s="330">
        <v>6.0</v>
      </c>
      <c r="Q28" s="330">
        <v>11.0</v>
      </c>
      <c r="R28" s="330">
        <v>11.0</v>
      </c>
      <c r="S28" s="330">
        <v>10.0</v>
      </c>
      <c r="T28" s="330">
        <v>12.0</v>
      </c>
      <c r="U28" s="330">
        <v>6.0</v>
      </c>
      <c r="V28" s="330">
        <v>12.0</v>
      </c>
      <c r="W28" s="330">
        <v>7.0</v>
      </c>
      <c r="X28" s="330">
        <v>7.0</v>
      </c>
      <c r="Y28" s="330">
        <v>5.0</v>
      </c>
      <c r="Z28" s="330">
        <v>15.0</v>
      </c>
      <c r="AA28" s="330">
        <v>9.0</v>
      </c>
      <c r="AB28" s="330">
        <v>10.0</v>
      </c>
      <c r="AC28" s="330">
        <v>13.0</v>
      </c>
      <c r="AD28" s="330">
        <v>12.0</v>
      </c>
      <c r="AE28" s="330">
        <v>8.0</v>
      </c>
      <c r="AF28" s="330">
        <v>11.0</v>
      </c>
      <c r="AG28" s="350">
        <f t="shared" ref="AG28:AG36" si="7">SUM(B28:AF28)</f>
        <v>379</v>
      </c>
    </row>
    <row r="29">
      <c r="A29" s="183" t="s">
        <v>1197</v>
      </c>
      <c r="B29" s="330">
        <v>0.0</v>
      </c>
      <c r="C29" s="330">
        <v>0.0</v>
      </c>
      <c r="D29" s="330">
        <v>0.0</v>
      </c>
      <c r="E29" s="330">
        <v>0.0</v>
      </c>
      <c r="F29" s="330">
        <v>0.0</v>
      </c>
      <c r="G29" s="330">
        <v>0.0</v>
      </c>
      <c r="H29" s="330">
        <v>0.0</v>
      </c>
      <c r="I29" s="330">
        <v>0.0</v>
      </c>
      <c r="J29" s="330">
        <v>0.0</v>
      </c>
      <c r="K29" s="330">
        <v>0.0</v>
      </c>
      <c r="L29" s="330">
        <v>0.0</v>
      </c>
      <c r="M29" s="330">
        <v>0.0</v>
      </c>
      <c r="N29" s="330">
        <v>0.0</v>
      </c>
      <c r="O29" s="330">
        <v>0.0</v>
      </c>
      <c r="P29" s="330">
        <v>0.0</v>
      </c>
      <c r="Q29" s="330">
        <v>0.0</v>
      </c>
      <c r="R29" s="330">
        <v>0.0</v>
      </c>
      <c r="S29" s="330">
        <v>0.0</v>
      </c>
      <c r="T29" s="330">
        <v>0.0</v>
      </c>
      <c r="U29" s="330">
        <v>0.0</v>
      </c>
      <c r="V29" s="330">
        <v>0.0</v>
      </c>
      <c r="W29" s="330">
        <v>0.0</v>
      </c>
      <c r="X29" s="330">
        <v>0.0</v>
      </c>
      <c r="Y29" s="330">
        <v>0.0</v>
      </c>
      <c r="Z29" s="330">
        <v>0.0</v>
      </c>
      <c r="AA29" s="330">
        <v>0.0</v>
      </c>
      <c r="AB29" s="330">
        <v>0.0</v>
      </c>
      <c r="AC29" s="330">
        <v>0.0</v>
      </c>
      <c r="AD29" s="330">
        <v>0.0</v>
      </c>
      <c r="AE29" s="330">
        <v>0.0</v>
      </c>
      <c r="AF29" s="330">
        <v>0.0</v>
      </c>
      <c r="AG29" s="350">
        <f t="shared" si="7"/>
        <v>0</v>
      </c>
    </row>
    <row r="30">
      <c r="A30" s="183" t="s">
        <v>1198</v>
      </c>
      <c r="B30" s="186">
        <v>6.0</v>
      </c>
      <c r="C30" s="186">
        <v>8.0</v>
      </c>
      <c r="D30" s="186">
        <v>14.0</v>
      </c>
      <c r="E30" s="186">
        <v>11.0</v>
      </c>
      <c r="F30" s="186">
        <v>10.0</v>
      </c>
      <c r="G30" s="186">
        <v>11.0</v>
      </c>
      <c r="H30" s="186">
        <v>4.0</v>
      </c>
      <c r="I30" s="186">
        <v>8.0</v>
      </c>
      <c r="J30" s="186">
        <v>9.0</v>
      </c>
      <c r="K30" s="186">
        <v>14.0</v>
      </c>
      <c r="L30" s="186">
        <v>32.0</v>
      </c>
      <c r="M30" s="186">
        <v>55.0</v>
      </c>
      <c r="N30" s="186">
        <v>32.0</v>
      </c>
      <c r="O30" s="186">
        <v>31.0</v>
      </c>
      <c r="P30" s="186">
        <v>26.0</v>
      </c>
      <c r="Q30" s="186">
        <v>31.0</v>
      </c>
      <c r="R30" s="186">
        <v>34.0</v>
      </c>
      <c r="S30" s="186">
        <v>36.0</v>
      </c>
      <c r="T30" s="186">
        <v>47.0</v>
      </c>
      <c r="U30" s="186">
        <v>34.0</v>
      </c>
      <c r="V30" s="186">
        <v>24.0</v>
      </c>
      <c r="W30" s="186">
        <v>20.0</v>
      </c>
      <c r="X30" s="186">
        <v>13.0</v>
      </c>
      <c r="Y30" s="186">
        <v>4.0</v>
      </c>
      <c r="Z30" s="186">
        <v>5.0</v>
      </c>
      <c r="AA30" s="186">
        <v>12.0</v>
      </c>
      <c r="AB30" s="186">
        <v>6.0</v>
      </c>
      <c r="AC30" s="186">
        <v>8.0</v>
      </c>
      <c r="AD30" s="186">
        <v>1.0</v>
      </c>
      <c r="AE30" s="186">
        <v>4.0</v>
      </c>
      <c r="AF30" s="186">
        <v>4.0</v>
      </c>
      <c r="AG30" s="350">
        <f t="shared" si="7"/>
        <v>554</v>
      </c>
    </row>
    <row r="31">
      <c r="A31" s="183" t="s">
        <v>1199</v>
      </c>
      <c r="B31" s="121">
        <v>5.0</v>
      </c>
      <c r="C31" s="121">
        <v>15.0</v>
      </c>
      <c r="D31" s="121">
        <v>7.0</v>
      </c>
      <c r="E31" s="121">
        <v>13.0</v>
      </c>
      <c r="F31" s="121">
        <v>8.0</v>
      </c>
      <c r="G31" s="121">
        <v>12.0</v>
      </c>
      <c r="H31" s="121">
        <v>8.0</v>
      </c>
      <c r="I31" s="121">
        <v>11.0</v>
      </c>
      <c r="J31" s="121">
        <v>7.0</v>
      </c>
      <c r="K31" s="121">
        <v>8.0</v>
      </c>
      <c r="L31" s="121">
        <v>17.0</v>
      </c>
      <c r="M31" s="121">
        <v>17.0</v>
      </c>
      <c r="N31" s="121">
        <v>27.0</v>
      </c>
      <c r="O31" s="121">
        <v>14.0</v>
      </c>
      <c r="P31" s="121">
        <v>9.0</v>
      </c>
      <c r="Q31" s="121">
        <v>14.0</v>
      </c>
      <c r="R31" s="121">
        <v>13.0</v>
      </c>
      <c r="S31" s="121">
        <v>14.0</v>
      </c>
      <c r="T31" s="121">
        <v>7.0</v>
      </c>
      <c r="U31" s="121">
        <v>12.0</v>
      </c>
      <c r="V31" s="121">
        <v>14.0</v>
      </c>
      <c r="W31" s="121">
        <v>50.0</v>
      </c>
      <c r="X31" s="121">
        <v>65.0</v>
      </c>
      <c r="Y31" s="121">
        <v>61.0</v>
      </c>
      <c r="Z31" s="121">
        <v>85.0</v>
      </c>
      <c r="AA31" s="121">
        <v>80.0</v>
      </c>
      <c r="AB31" s="121">
        <v>45.0</v>
      </c>
      <c r="AC31" s="121">
        <v>53.0</v>
      </c>
      <c r="AD31" s="121">
        <v>37.0</v>
      </c>
      <c r="AE31" s="121">
        <v>14.0</v>
      </c>
      <c r="AF31" s="121">
        <v>24.0</v>
      </c>
      <c r="AG31" s="350">
        <f t="shared" si="7"/>
        <v>766</v>
      </c>
    </row>
    <row r="32">
      <c r="A32" s="183" t="s">
        <v>1200</v>
      </c>
      <c r="B32" s="121">
        <v>0.0</v>
      </c>
      <c r="C32" s="121">
        <v>2.0</v>
      </c>
      <c r="D32" s="121">
        <v>1.0</v>
      </c>
      <c r="E32" s="121">
        <v>0.0</v>
      </c>
      <c r="F32" s="121">
        <v>0.0</v>
      </c>
      <c r="G32" s="121">
        <v>0.0</v>
      </c>
      <c r="H32" s="121">
        <v>0.0</v>
      </c>
      <c r="I32" s="121">
        <v>0.0</v>
      </c>
      <c r="J32" s="121">
        <v>0.0</v>
      </c>
      <c r="K32" s="121">
        <v>1.0</v>
      </c>
      <c r="L32" s="121">
        <v>1.0</v>
      </c>
      <c r="M32" s="121">
        <v>1.0</v>
      </c>
      <c r="N32" s="121">
        <v>1.0</v>
      </c>
      <c r="O32" s="121">
        <v>0.0</v>
      </c>
      <c r="P32" s="121">
        <v>3.0</v>
      </c>
      <c r="Q32" s="121">
        <v>0.0</v>
      </c>
      <c r="R32" s="121">
        <v>2.0</v>
      </c>
      <c r="S32" s="121">
        <v>2.0</v>
      </c>
      <c r="T32" s="121">
        <v>1.0</v>
      </c>
      <c r="U32" s="121">
        <v>0.0</v>
      </c>
      <c r="V32" s="121">
        <v>0.0</v>
      </c>
      <c r="W32" s="121">
        <v>0.0</v>
      </c>
      <c r="X32" s="121">
        <v>1.0</v>
      </c>
      <c r="Y32" s="121">
        <v>1.0</v>
      </c>
      <c r="Z32" s="121">
        <v>2.0</v>
      </c>
      <c r="AA32" s="121">
        <v>0.0</v>
      </c>
      <c r="AB32" s="121">
        <v>0.0</v>
      </c>
      <c r="AC32" s="121">
        <v>0.0</v>
      </c>
      <c r="AD32" s="121">
        <v>0.0</v>
      </c>
      <c r="AE32" s="121">
        <v>0.0</v>
      </c>
      <c r="AF32" s="121">
        <v>0.0</v>
      </c>
      <c r="AG32" s="350">
        <f t="shared" si="7"/>
        <v>19</v>
      </c>
    </row>
    <row r="33">
      <c r="A33" s="183" t="s">
        <v>1201</v>
      </c>
      <c r="B33" s="121">
        <v>0.0</v>
      </c>
      <c r="C33" s="121">
        <v>0.0</v>
      </c>
      <c r="D33" s="121">
        <v>0.0</v>
      </c>
      <c r="E33" s="121">
        <v>0.0</v>
      </c>
      <c r="F33" s="121">
        <v>0.0</v>
      </c>
      <c r="G33" s="121">
        <v>0.0</v>
      </c>
      <c r="H33" s="121">
        <v>0.0</v>
      </c>
      <c r="I33" s="121">
        <v>0.0</v>
      </c>
      <c r="J33" s="121">
        <v>0.0</v>
      </c>
      <c r="K33" s="121">
        <v>0.0</v>
      </c>
      <c r="L33" s="121">
        <v>0.0</v>
      </c>
      <c r="M33" s="121">
        <v>0.0</v>
      </c>
      <c r="N33" s="121">
        <v>0.0</v>
      </c>
      <c r="O33" s="121">
        <v>0.0</v>
      </c>
      <c r="P33" s="121">
        <v>0.0</v>
      </c>
      <c r="Q33" s="121">
        <v>0.0</v>
      </c>
      <c r="R33" s="121">
        <v>0.0</v>
      </c>
      <c r="S33" s="121">
        <v>0.0</v>
      </c>
      <c r="T33" s="121">
        <v>0.0</v>
      </c>
      <c r="U33" s="121">
        <v>0.0</v>
      </c>
      <c r="V33" s="121">
        <v>0.0</v>
      </c>
      <c r="W33" s="121">
        <v>0.0</v>
      </c>
      <c r="X33" s="121">
        <v>0.0</v>
      </c>
      <c r="Y33" s="121">
        <v>0.0</v>
      </c>
      <c r="Z33" s="121">
        <v>0.0</v>
      </c>
      <c r="AA33" s="121">
        <v>0.0</v>
      </c>
      <c r="AB33" s="121">
        <v>0.0</v>
      </c>
      <c r="AC33" s="121">
        <v>0.0</v>
      </c>
      <c r="AD33" s="121">
        <v>0.0</v>
      </c>
      <c r="AE33" s="121">
        <v>0.0</v>
      </c>
      <c r="AF33" s="121">
        <v>0.0</v>
      </c>
      <c r="AG33" s="350">
        <f t="shared" si="7"/>
        <v>0</v>
      </c>
    </row>
    <row r="34">
      <c r="A34" s="183" t="s">
        <v>1202</v>
      </c>
      <c r="B34" s="121">
        <v>28.0</v>
      </c>
      <c r="C34" s="121">
        <v>49.0</v>
      </c>
      <c r="D34" s="121">
        <v>37.0</v>
      </c>
      <c r="E34" s="121">
        <v>45.0</v>
      </c>
      <c r="F34" s="121">
        <v>53.0</v>
      </c>
      <c r="G34" s="121">
        <v>43.0</v>
      </c>
      <c r="H34" s="121">
        <v>40.0</v>
      </c>
      <c r="I34" s="121">
        <v>58.0</v>
      </c>
      <c r="J34" s="121">
        <v>49.0</v>
      </c>
      <c r="K34" s="121">
        <v>45.0</v>
      </c>
      <c r="L34" s="121">
        <v>35.0</v>
      </c>
      <c r="M34" s="121">
        <v>8.0</v>
      </c>
      <c r="N34" s="121">
        <v>2.0</v>
      </c>
      <c r="O34" s="121">
        <v>11.0</v>
      </c>
      <c r="P34" s="121">
        <v>9.0</v>
      </c>
      <c r="Q34" s="121">
        <v>5.0</v>
      </c>
      <c r="R34" s="121">
        <v>2.0</v>
      </c>
      <c r="S34" s="121">
        <v>4.0</v>
      </c>
      <c r="T34" s="121">
        <v>2.0</v>
      </c>
      <c r="U34" s="121">
        <v>8.0</v>
      </c>
      <c r="V34" s="121">
        <v>8.0</v>
      </c>
      <c r="W34" s="121">
        <v>6.0</v>
      </c>
      <c r="X34" s="121">
        <v>2.0</v>
      </c>
      <c r="Y34" s="121">
        <v>9.0</v>
      </c>
      <c r="Z34" s="121">
        <v>5.0</v>
      </c>
      <c r="AA34" s="121">
        <v>2.0</v>
      </c>
      <c r="AB34" s="121">
        <v>4.0</v>
      </c>
      <c r="AC34" s="121">
        <v>3.0</v>
      </c>
      <c r="AD34" s="121">
        <v>15.0</v>
      </c>
      <c r="AE34" s="121">
        <v>35.0</v>
      </c>
      <c r="AF34" s="121">
        <v>40.0</v>
      </c>
      <c r="AG34" s="350">
        <f t="shared" si="7"/>
        <v>662</v>
      </c>
    </row>
    <row r="35">
      <c r="A35" s="183" t="s">
        <v>1203</v>
      </c>
      <c r="B35" s="121">
        <v>0.0</v>
      </c>
      <c r="C35" s="121">
        <v>0.0</v>
      </c>
      <c r="D35" s="121">
        <v>0.0</v>
      </c>
      <c r="E35" s="121">
        <v>0.0</v>
      </c>
      <c r="F35" s="121">
        <v>0.0</v>
      </c>
      <c r="G35" s="121">
        <v>0.0</v>
      </c>
      <c r="H35" s="121">
        <v>0.0</v>
      </c>
      <c r="I35" s="121">
        <v>0.0</v>
      </c>
      <c r="J35" s="121">
        <v>0.0</v>
      </c>
      <c r="K35" s="121">
        <v>0.0</v>
      </c>
      <c r="L35" s="121">
        <v>0.0</v>
      </c>
      <c r="M35" s="121">
        <v>0.0</v>
      </c>
      <c r="N35" s="121">
        <v>0.0</v>
      </c>
      <c r="O35" s="121">
        <v>0.0</v>
      </c>
      <c r="P35" s="121">
        <v>0.0</v>
      </c>
      <c r="Q35" s="121">
        <v>0.0</v>
      </c>
      <c r="R35" s="121">
        <v>0.0</v>
      </c>
      <c r="S35" s="121">
        <v>0.0</v>
      </c>
      <c r="T35" s="121">
        <v>0.0</v>
      </c>
      <c r="U35" s="121">
        <v>0.0</v>
      </c>
      <c r="V35" s="121">
        <v>0.0</v>
      </c>
      <c r="W35" s="121">
        <v>0.0</v>
      </c>
      <c r="X35" s="121">
        <v>0.0</v>
      </c>
      <c r="Y35" s="121">
        <v>0.0</v>
      </c>
      <c r="Z35" s="121">
        <v>0.0</v>
      </c>
      <c r="AA35" s="121">
        <v>0.0</v>
      </c>
      <c r="AB35" s="121">
        <v>0.0</v>
      </c>
      <c r="AC35" s="121">
        <v>0.0</v>
      </c>
      <c r="AD35" s="121">
        <v>0.0</v>
      </c>
      <c r="AE35" s="121">
        <v>0.0</v>
      </c>
      <c r="AF35" s="121">
        <v>0.0</v>
      </c>
      <c r="AG35" s="350">
        <f t="shared" si="7"/>
        <v>0</v>
      </c>
    </row>
    <row r="36">
      <c r="A36" s="181" t="s">
        <v>219</v>
      </c>
      <c r="B36" s="182">
        <f t="shared" ref="B36:AF36" si="8">SUM(B28:B35)</f>
        <v>64</v>
      </c>
      <c r="C36" s="182">
        <f t="shared" si="8"/>
        <v>90</v>
      </c>
      <c r="D36" s="182">
        <f t="shared" si="8"/>
        <v>73</v>
      </c>
      <c r="E36" s="182">
        <f t="shared" si="8"/>
        <v>84</v>
      </c>
      <c r="F36" s="182">
        <f t="shared" si="8"/>
        <v>86</v>
      </c>
      <c r="G36" s="182">
        <f t="shared" si="8"/>
        <v>77</v>
      </c>
      <c r="H36" s="182">
        <f t="shared" si="8"/>
        <v>72</v>
      </c>
      <c r="I36" s="182">
        <f t="shared" si="8"/>
        <v>92</v>
      </c>
      <c r="J36" s="182">
        <f t="shared" si="8"/>
        <v>87</v>
      </c>
      <c r="K36" s="182">
        <f t="shared" si="8"/>
        <v>74</v>
      </c>
      <c r="L36" s="182">
        <f t="shared" si="8"/>
        <v>104</v>
      </c>
      <c r="M36" s="182">
        <f t="shared" si="8"/>
        <v>98</v>
      </c>
      <c r="N36" s="182">
        <f t="shared" si="8"/>
        <v>71</v>
      </c>
      <c r="O36" s="182">
        <f t="shared" si="8"/>
        <v>66</v>
      </c>
      <c r="P36" s="182">
        <f t="shared" si="8"/>
        <v>53</v>
      </c>
      <c r="Q36" s="182">
        <f t="shared" si="8"/>
        <v>61</v>
      </c>
      <c r="R36" s="182">
        <f t="shared" si="8"/>
        <v>62</v>
      </c>
      <c r="S36" s="182">
        <f t="shared" si="8"/>
        <v>66</v>
      </c>
      <c r="T36" s="182">
        <f t="shared" si="8"/>
        <v>69</v>
      </c>
      <c r="U36" s="182">
        <f t="shared" si="8"/>
        <v>60</v>
      </c>
      <c r="V36" s="182">
        <f t="shared" si="8"/>
        <v>58</v>
      </c>
      <c r="W36" s="182">
        <f t="shared" si="8"/>
        <v>83</v>
      </c>
      <c r="X36" s="182">
        <f t="shared" si="8"/>
        <v>88</v>
      </c>
      <c r="Y36" s="182">
        <f t="shared" si="8"/>
        <v>80</v>
      </c>
      <c r="Z36" s="182">
        <f t="shared" si="8"/>
        <v>112</v>
      </c>
      <c r="AA36" s="182">
        <f t="shared" si="8"/>
        <v>103</v>
      </c>
      <c r="AB36" s="182">
        <f t="shared" si="8"/>
        <v>65</v>
      </c>
      <c r="AC36" s="182">
        <f t="shared" si="8"/>
        <v>77</v>
      </c>
      <c r="AD36" s="182">
        <f t="shared" si="8"/>
        <v>65</v>
      </c>
      <c r="AE36" s="182">
        <f t="shared" si="8"/>
        <v>61</v>
      </c>
      <c r="AF36" s="182">
        <f t="shared" si="8"/>
        <v>79</v>
      </c>
      <c r="AG36" s="350">
        <f t="shared" si="7"/>
        <v>2380</v>
      </c>
    </row>
    <row r="37">
      <c r="A37" s="127"/>
      <c r="B37" s="120"/>
      <c r="C37" s="120"/>
      <c r="D37" s="120"/>
      <c r="E37" s="120"/>
      <c r="F37" s="120"/>
      <c r="G37" s="120"/>
      <c r="H37" s="120"/>
      <c r="I37" s="120"/>
      <c r="J37" s="120"/>
      <c r="K37" s="120"/>
      <c r="L37" s="120"/>
      <c r="M37" s="120"/>
      <c r="N37" s="120"/>
      <c r="O37" s="120"/>
      <c r="P37" s="120"/>
      <c r="Q37" s="120"/>
      <c r="R37" s="120"/>
      <c r="S37" s="120"/>
      <c r="T37" s="120"/>
      <c r="U37" s="120"/>
      <c r="V37" s="120"/>
      <c r="W37" s="120"/>
      <c r="X37" s="120"/>
      <c r="Y37" s="120"/>
      <c r="Z37" s="120"/>
      <c r="AA37" s="120"/>
      <c r="AB37" s="120"/>
      <c r="AC37" s="120"/>
      <c r="AD37" s="120"/>
      <c r="AE37" s="120"/>
      <c r="AF37" s="120"/>
      <c r="AG37" s="350"/>
    </row>
    <row r="38">
      <c r="A38" s="352" t="s">
        <v>1204</v>
      </c>
      <c r="B38" s="204">
        <v>0.0</v>
      </c>
      <c r="C38" s="204">
        <v>1.0</v>
      </c>
      <c r="D38" s="204">
        <v>0.0</v>
      </c>
      <c r="E38" s="204">
        <v>0.0</v>
      </c>
      <c r="F38" s="204">
        <v>1.0</v>
      </c>
      <c r="G38" s="204">
        <v>0.0</v>
      </c>
      <c r="H38" s="204">
        <v>0.0</v>
      </c>
      <c r="I38" s="204">
        <v>0.0</v>
      </c>
      <c r="J38" s="204">
        <v>0.0</v>
      </c>
      <c r="K38" s="204">
        <v>0.0</v>
      </c>
      <c r="L38" s="204">
        <v>0.0</v>
      </c>
      <c r="M38" s="204">
        <v>0.0</v>
      </c>
      <c r="N38" s="204">
        <v>0.0</v>
      </c>
      <c r="O38" s="204">
        <v>0.0</v>
      </c>
      <c r="P38" s="204">
        <v>1.0</v>
      </c>
      <c r="Q38" s="204">
        <v>0.0</v>
      </c>
      <c r="R38" s="204">
        <v>1.0</v>
      </c>
      <c r="S38" s="204">
        <v>0.0</v>
      </c>
      <c r="T38" s="204">
        <v>0.0</v>
      </c>
      <c r="U38" s="204">
        <v>0.0</v>
      </c>
      <c r="V38" s="204">
        <v>0.0</v>
      </c>
      <c r="W38" s="204">
        <v>0.0</v>
      </c>
      <c r="X38" s="204">
        <v>0.0</v>
      </c>
      <c r="Y38" s="204">
        <v>0.0</v>
      </c>
      <c r="Z38" s="204">
        <v>0.0</v>
      </c>
      <c r="AA38" s="204">
        <v>0.0</v>
      </c>
      <c r="AB38" s="204">
        <v>0.0</v>
      </c>
      <c r="AC38" s="204">
        <v>0.0</v>
      </c>
      <c r="AD38" s="204">
        <v>0.0</v>
      </c>
      <c r="AE38" s="204">
        <v>0.0</v>
      </c>
      <c r="AF38" s="204">
        <v>0.0</v>
      </c>
      <c r="AG38" s="177">
        <f t="shared" ref="AG38:AG40" si="9">SUM(B38:AF38)</f>
        <v>4</v>
      </c>
    </row>
    <row r="39">
      <c r="A39" s="352" t="s">
        <v>1205</v>
      </c>
      <c r="B39" s="204">
        <v>0.0</v>
      </c>
      <c r="C39" s="204">
        <v>0.0</v>
      </c>
      <c r="D39" s="204">
        <v>0.0</v>
      </c>
      <c r="E39" s="204">
        <v>1.0</v>
      </c>
      <c r="F39" s="204">
        <v>0.0</v>
      </c>
      <c r="G39" s="204">
        <v>0.0</v>
      </c>
      <c r="H39" s="204">
        <v>0.0</v>
      </c>
      <c r="I39" s="204">
        <v>0.0</v>
      </c>
      <c r="J39" s="204">
        <v>0.0</v>
      </c>
      <c r="K39" s="204">
        <v>0.0</v>
      </c>
      <c r="L39" s="204">
        <v>0.0</v>
      </c>
      <c r="M39" s="204">
        <v>0.0</v>
      </c>
      <c r="N39" s="204">
        <v>0.0</v>
      </c>
      <c r="O39" s="204">
        <v>0.0</v>
      </c>
      <c r="P39" s="204">
        <v>0.0</v>
      </c>
      <c r="Q39" s="204">
        <v>0.0</v>
      </c>
      <c r="R39" s="204">
        <v>0.0</v>
      </c>
      <c r="S39" s="204">
        <v>0.0</v>
      </c>
      <c r="T39" s="204">
        <v>0.0</v>
      </c>
      <c r="U39" s="204">
        <v>0.0</v>
      </c>
      <c r="V39" s="204">
        <v>0.0</v>
      </c>
      <c r="W39" s="204">
        <v>0.0</v>
      </c>
      <c r="X39" s="204">
        <v>1.0</v>
      </c>
      <c r="Y39" s="204">
        <v>0.0</v>
      </c>
      <c r="Z39" s="204">
        <v>0.0</v>
      </c>
      <c r="AA39" s="204">
        <v>0.0</v>
      </c>
      <c r="AB39" s="204">
        <v>1.0</v>
      </c>
      <c r="AC39" s="204">
        <v>0.0</v>
      </c>
      <c r="AD39" s="204">
        <v>1.0</v>
      </c>
      <c r="AE39" s="204">
        <v>0.0</v>
      </c>
      <c r="AF39" s="204">
        <v>0.0</v>
      </c>
      <c r="AG39" s="177">
        <f t="shared" si="9"/>
        <v>4</v>
      </c>
    </row>
    <row r="40">
      <c r="A40" s="353" t="s">
        <v>222</v>
      </c>
      <c r="B40" s="182">
        <f t="shared" ref="B40:AF40" si="10">SUM(B38:B39)</f>
        <v>0</v>
      </c>
      <c r="C40" s="182">
        <f t="shared" si="10"/>
        <v>1</v>
      </c>
      <c r="D40" s="182">
        <f t="shared" si="10"/>
        <v>0</v>
      </c>
      <c r="E40" s="182">
        <f t="shared" si="10"/>
        <v>1</v>
      </c>
      <c r="F40" s="182">
        <f t="shared" si="10"/>
        <v>1</v>
      </c>
      <c r="G40" s="182">
        <f t="shared" si="10"/>
        <v>0</v>
      </c>
      <c r="H40" s="182">
        <f t="shared" si="10"/>
        <v>0</v>
      </c>
      <c r="I40" s="182">
        <f t="shared" si="10"/>
        <v>0</v>
      </c>
      <c r="J40" s="182">
        <f t="shared" si="10"/>
        <v>0</v>
      </c>
      <c r="K40" s="182">
        <f t="shared" si="10"/>
        <v>0</v>
      </c>
      <c r="L40" s="182">
        <f t="shared" si="10"/>
        <v>0</v>
      </c>
      <c r="M40" s="182">
        <f t="shared" si="10"/>
        <v>0</v>
      </c>
      <c r="N40" s="182">
        <f t="shared" si="10"/>
        <v>0</v>
      </c>
      <c r="O40" s="182">
        <f t="shared" si="10"/>
        <v>0</v>
      </c>
      <c r="P40" s="182">
        <f t="shared" si="10"/>
        <v>1</v>
      </c>
      <c r="Q40" s="182">
        <f t="shared" si="10"/>
        <v>0</v>
      </c>
      <c r="R40" s="182">
        <f t="shared" si="10"/>
        <v>1</v>
      </c>
      <c r="S40" s="182">
        <f t="shared" si="10"/>
        <v>0</v>
      </c>
      <c r="T40" s="182">
        <f t="shared" si="10"/>
        <v>0</v>
      </c>
      <c r="U40" s="182">
        <f t="shared" si="10"/>
        <v>0</v>
      </c>
      <c r="V40" s="182">
        <f t="shared" si="10"/>
        <v>0</v>
      </c>
      <c r="W40" s="182">
        <f t="shared" si="10"/>
        <v>0</v>
      </c>
      <c r="X40" s="182">
        <f t="shared" si="10"/>
        <v>1</v>
      </c>
      <c r="Y40" s="182">
        <f t="shared" si="10"/>
        <v>0</v>
      </c>
      <c r="Z40" s="182">
        <f t="shared" si="10"/>
        <v>0</v>
      </c>
      <c r="AA40" s="182">
        <f t="shared" si="10"/>
        <v>0</v>
      </c>
      <c r="AB40" s="182">
        <f t="shared" si="10"/>
        <v>1</v>
      </c>
      <c r="AC40" s="182">
        <f t="shared" si="10"/>
        <v>0</v>
      </c>
      <c r="AD40" s="182">
        <f t="shared" si="10"/>
        <v>1</v>
      </c>
      <c r="AE40" s="182">
        <f t="shared" si="10"/>
        <v>0</v>
      </c>
      <c r="AF40" s="182">
        <f t="shared" si="10"/>
        <v>0</v>
      </c>
      <c r="AG40" s="177">
        <f t="shared" si="9"/>
        <v>8</v>
      </c>
    </row>
    <row r="41">
      <c r="A41" s="127"/>
      <c r="B41" s="120"/>
      <c r="C41" s="120"/>
      <c r="D41" s="120"/>
      <c r="E41" s="120"/>
      <c r="F41" s="120"/>
      <c r="G41" s="120"/>
      <c r="H41" s="120"/>
      <c r="I41" s="120"/>
      <c r="J41" s="120"/>
      <c r="K41" s="120"/>
      <c r="L41" s="120"/>
      <c r="M41" s="120"/>
      <c r="N41" s="120"/>
      <c r="O41" s="120"/>
      <c r="P41" s="120"/>
      <c r="Q41" s="120"/>
      <c r="R41" s="120"/>
      <c r="S41" s="120"/>
      <c r="T41" s="120"/>
      <c r="U41" s="120"/>
      <c r="V41" s="120"/>
      <c r="W41" s="120"/>
      <c r="X41" s="120"/>
      <c r="Y41" s="120"/>
      <c r="Z41" s="120"/>
      <c r="AA41" s="120"/>
      <c r="AB41" s="120"/>
      <c r="AC41" s="120"/>
      <c r="AD41" s="120"/>
      <c r="AE41" s="120"/>
      <c r="AF41" s="120"/>
      <c r="AG41" s="350"/>
    </row>
    <row r="42">
      <c r="A42" s="183" t="s">
        <v>223</v>
      </c>
      <c r="B42" s="303">
        <v>23.0</v>
      </c>
      <c r="C42" s="303">
        <v>21.0</v>
      </c>
      <c r="D42" s="303">
        <v>25.0</v>
      </c>
      <c r="E42" s="303">
        <v>47.0</v>
      </c>
      <c r="F42" s="303">
        <v>48.0</v>
      </c>
      <c r="G42" s="303">
        <v>30.0</v>
      </c>
      <c r="H42" s="303">
        <v>33.0</v>
      </c>
      <c r="I42" s="303">
        <v>25.0</v>
      </c>
      <c r="J42" s="303">
        <v>17.0</v>
      </c>
      <c r="K42" s="303">
        <v>30.0</v>
      </c>
      <c r="L42" s="303">
        <v>30.0</v>
      </c>
      <c r="M42" s="303">
        <v>39.0</v>
      </c>
      <c r="N42" s="303">
        <v>23.0</v>
      </c>
      <c r="O42" s="303">
        <v>16.0</v>
      </c>
      <c r="P42" s="303">
        <v>14.0</v>
      </c>
      <c r="Q42" s="303">
        <v>15.0</v>
      </c>
      <c r="R42" s="303">
        <v>22.0</v>
      </c>
      <c r="S42" s="303">
        <v>24.0</v>
      </c>
      <c r="T42" s="303">
        <v>25.0</v>
      </c>
      <c r="U42" s="303">
        <v>23.0</v>
      </c>
      <c r="V42" s="303">
        <v>23.0</v>
      </c>
      <c r="W42" s="303">
        <v>11.0</v>
      </c>
      <c r="X42" s="303">
        <v>10.0</v>
      </c>
      <c r="Y42" s="303">
        <v>18.0</v>
      </c>
      <c r="Z42" s="303">
        <v>21.0</v>
      </c>
      <c r="AA42" s="303">
        <v>25.0</v>
      </c>
      <c r="AB42" s="303">
        <v>12.0</v>
      </c>
      <c r="AC42" s="303">
        <v>17.0</v>
      </c>
      <c r="AD42" s="303">
        <v>8.0</v>
      </c>
      <c r="AE42" s="303">
        <v>11.0</v>
      </c>
      <c r="AF42" s="303">
        <v>19.0</v>
      </c>
      <c r="AG42" s="350">
        <f t="shared" ref="AG42:AG51" si="11">SUM(B42:AF42)</f>
        <v>705</v>
      </c>
    </row>
    <row r="43">
      <c r="A43" s="183" t="s">
        <v>224</v>
      </c>
      <c r="B43" s="303">
        <v>21.0</v>
      </c>
      <c r="C43" s="303">
        <v>25.0</v>
      </c>
      <c r="D43" s="303">
        <v>20.0</v>
      </c>
      <c r="E43" s="303">
        <v>41.0</v>
      </c>
      <c r="F43" s="303">
        <v>44.0</v>
      </c>
      <c r="G43" s="303">
        <v>35.0</v>
      </c>
      <c r="H43" s="303">
        <v>26.0</v>
      </c>
      <c r="I43" s="303">
        <v>22.0</v>
      </c>
      <c r="J43" s="303">
        <v>30.0</v>
      </c>
      <c r="K43" s="303">
        <v>34.0</v>
      </c>
      <c r="L43" s="303">
        <v>32.0</v>
      </c>
      <c r="M43" s="303">
        <v>38.0</v>
      </c>
      <c r="N43" s="303">
        <v>19.0</v>
      </c>
      <c r="O43" s="303">
        <v>23.0</v>
      </c>
      <c r="P43" s="303">
        <v>14.0</v>
      </c>
      <c r="Q43" s="303">
        <v>22.0</v>
      </c>
      <c r="R43" s="303">
        <v>27.0</v>
      </c>
      <c r="S43" s="303">
        <v>37.0</v>
      </c>
      <c r="T43" s="303">
        <v>38.0</v>
      </c>
      <c r="U43" s="303">
        <v>30.0</v>
      </c>
      <c r="V43" s="303">
        <v>15.0</v>
      </c>
      <c r="W43" s="303">
        <v>19.0</v>
      </c>
      <c r="X43" s="303">
        <v>15.0</v>
      </c>
      <c r="Y43" s="303">
        <v>17.0</v>
      </c>
      <c r="Z43" s="303">
        <v>26.0</v>
      </c>
      <c r="AA43" s="303">
        <v>26.0</v>
      </c>
      <c r="AB43" s="303">
        <v>10.0</v>
      </c>
      <c r="AC43" s="303">
        <v>14.0</v>
      </c>
      <c r="AD43" s="303">
        <v>20.0</v>
      </c>
      <c r="AE43" s="303">
        <v>12.0</v>
      </c>
      <c r="AF43" s="303">
        <v>26.0</v>
      </c>
      <c r="AG43" s="350">
        <f t="shared" si="11"/>
        <v>778</v>
      </c>
    </row>
    <row r="44">
      <c r="A44" s="183" t="s">
        <v>1206</v>
      </c>
      <c r="B44" s="186">
        <v>12.0</v>
      </c>
      <c r="C44" s="186">
        <v>9.0</v>
      </c>
      <c r="D44" s="186">
        <v>20.0</v>
      </c>
      <c r="E44" s="186">
        <v>29.0</v>
      </c>
      <c r="F44" s="186">
        <v>13.0</v>
      </c>
      <c r="G44" s="186">
        <v>12.0</v>
      </c>
      <c r="H44" s="186">
        <v>13.0</v>
      </c>
      <c r="I44" s="186">
        <v>9.0</v>
      </c>
      <c r="J44" s="186">
        <v>8.0</v>
      </c>
      <c r="K44" s="186">
        <v>10.0</v>
      </c>
      <c r="L44" s="186">
        <v>9.0</v>
      </c>
      <c r="M44" s="186">
        <v>18.0</v>
      </c>
      <c r="N44" s="186">
        <v>13.0</v>
      </c>
      <c r="O44" s="186">
        <v>26.0</v>
      </c>
      <c r="P44" s="186">
        <v>14.0</v>
      </c>
      <c r="Q44" s="186">
        <v>15.0</v>
      </c>
      <c r="R44" s="186">
        <v>8.0</v>
      </c>
      <c r="S44" s="186">
        <v>15.0</v>
      </c>
      <c r="T44" s="186">
        <v>12.0</v>
      </c>
      <c r="U44" s="186">
        <v>9.0</v>
      </c>
      <c r="V44" s="186">
        <v>9.0</v>
      </c>
      <c r="W44" s="186">
        <v>12.0</v>
      </c>
      <c r="X44" s="186">
        <v>13.0</v>
      </c>
      <c r="Y44" s="186">
        <v>14.0</v>
      </c>
      <c r="Z44" s="186">
        <v>12.0</v>
      </c>
      <c r="AA44" s="186">
        <v>14.0</v>
      </c>
      <c r="AB44" s="186">
        <v>12.0</v>
      </c>
      <c r="AC44" s="186">
        <v>6.0</v>
      </c>
      <c r="AD44" s="186">
        <v>8.0</v>
      </c>
      <c r="AE44" s="186">
        <v>11.0</v>
      </c>
      <c r="AF44" s="186">
        <v>16.0</v>
      </c>
      <c r="AG44" s="350">
        <f t="shared" si="11"/>
        <v>401</v>
      </c>
    </row>
    <row r="45">
      <c r="A45" s="183" t="s">
        <v>1207</v>
      </c>
      <c r="B45" s="186">
        <v>0.0</v>
      </c>
      <c r="C45" s="186">
        <v>0.0</v>
      </c>
      <c r="D45" s="186">
        <v>0.0</v>
      </c>
      <c r="E45" s="186">
        <v>0.0</v>
      </c>
      <c r="F45" s="186">
        <v>0.0</v>
      </c>
      <c r="G45" s="186">
        <v>0.0</v>
      </c>
      <c r="H45" s="186">
        <v>0.0</v>
      </c>
      <c r="I45" s="186">
        <v>0.0</v>
      </c>
      <c r="J45" s="186">
        <v>0.0</v>
      </c>
      <c r="K45" s="186">
        <v>0.0</v>
      </c>
      <c r="L45" s="186">
        <v>0.0</v>
      </c>
      <c r="M45" s="186">
        <v>0.0</v>
      </c>
      <c r="N45" s="186">
        <v>0.0</v>
      </c>
      <c r="O45" s="186">
        <v>0.0</v>
      </c>
      <c r="P45" s="186">
        <v>0.0</v>
      </c>
      <c r="Q45" s="186">
        <v>0.0</v>
      </c>
      <c r="R45" s="186">
        <v>0.0</v>
      </c>
      <c r="S45" s="186">
        <v>0.0</v>
      </c>
      <c r="T45" s="186">
        <v>0.0</v>
      </c>
      <c r="U45" s="186">
        <v>0.0</v>
      </c>
      <c r="V45" s="186">
        <v>0.0</v>
      </c>
      <c r="W45" s="186">
        <v>0.0</v>
      </c>
      <c r="X45" s="186">
        <v>0.0</v>
      </c>
      <c r="Y45" s="186">
        <v>0.0</v>
      </c>
      <c r="Z45" s="186">
        <v>0.0</v>
      </c>
      <c r="AA45" s="186">
        <v>0.0</v>
      </c>
      <c r="AB45" s="186">
        <v>0.0</v>
      </c>
      <c r="AC45" s="186">
        <v>0.0</v>
      </c>
      <c r="AD45" s="186">
        <v>0.0</v>
      </c>
      <c r="AE45" s="186">
        <v>0.0</v>
      </c>
      <c r="AF45" s="186">
        <v>0.0</v>
      </c>
      <c r="AG45" s="350">
        <f t="shared" si="11"/>
        <v>0</v>
      </c>
    </row>
    <row r="46">
      <c r="A46" s="183" t="s">
        <v>1208</v>
      </c>
      <c r="B46" s="186">
        <v>0.0</v>
      </c>
      <c r="C46" s="186">
        <v>0.0</v>
      </c>
      <c r="D46" s="186">
        <v>0.0</v>
      </c>
      <c r="E46" s="186">
        <v>0.0</v>
      </c>
      <c r="F46" s="186">
        <v>0.0</v>
      </c>
      <c r="G46" s="186">
        <v>0.0</v>
      </c>
      <c r="H46" s="186">
        <v>0.0</v>
      </c>
      <c r="I46" s="186">
        <v>0.0</v>
      </c>
      <c r="J46" s="186">
        <v>0.0</v>
      </c>
      <c r="K46" s="186">
        <v>0.0</v>
      </c>
      <c r="L46" s="186">
        <v>0.0</v>
      </c>
      <c r="M46" s="186">
        <v>0.0</v>
      </c>
      <c r="N46" s="186">
        <v>0.0</v>
      </c>
      <c r="O46" s="186">
        <v>0.0</v>
      </c>
      <c r="P46" s="186">
        <v>0.0</v>
      </c>
      <c r="Q46" s="186">
        <v>0.0</v>
      </c>
      <c r="R46" s="186">
        <v>0.0</v>
      </c>
      <c r="S46" s="186">
        <v>0.0</v>
      </c>
      <c r="T46" s="186">
        <v>0.0</v>
      </c>
      <c r="U46" s="186">
        <v>0.0</v>
      </c>
      <c r="V46" s="186">
        <v>0.0</v>
      </c>
      <c r="W46" s="186">
        <v>0.0</v>
      </c>
      <c r="X46" s="186">
        <v>0.0</v>
      </c>
      <c r="Y46" s="186">
        <v>0.0</v>
      </c>
      <c r="Z46" s="186">
        <v>0.0</v>
      </c>
      <c r="AA46" s="186">
        <v>0.0</v>
      </c>
      <c r="AB46" s="186">
        <v>0.0</v>
      </c>
      <c r="AC46" s="186">
        <v>0.0</v>
      </c>
      <c r="AD46" s="186">
        <v>0.0</v>
      </c>
      <c r="AE46" s="186">
        <v>0.0</v>
      </c>
      <c r="AF46" s="186">
        <v>0.0</v>
      </c>
      <c r="AG46" s="350">
        <f t="shared" si="11"/>
        <v>0</v>
      </c>
    </row>
    <row r="47">
      <c r="A47" s="183" t="s">
        <v>1209</v>
      </c>
      <c r="B47" s="186">
        <v>0.0</v>
      </c>
      <c r="C47" s="186">
        <v>0.0</v>
      </c>
      <c r="D47" s="186">
        <v>0.0</v>
      </c>
      <c r="E47" s="186">
        <v>0.0</v>
      </c>
      <c r="F47" s="186">
        <v>0.0</v>
      </c>
      <c r="G47" s="186">
        <v>0.0</v>
      </c>
      <c r="H47" s="186">
        <v>0.0</v>
      </c>
      <c r="I47" s="186">
        <v>0.0</v>
      </c>
      <c r="J47" s="186">
        <v>0.0</v>
      </c>
      <c r="K47" s="186">
        <v>0.0</v>
      </c>
      <c r="L47" s="186">
        <v>0.0</v>
      </c>
      <c r="M47" s="186">
        <v>0.0</v>
      </c>
      <c r="N47" s="186">
        <v>0.0</v>
      </c>
      <c r="O47" s="186">
        <v>0.0</v>
      </c>
      <c r="P47" s="186">
        <v>0.0</v>
      </c>
      <c r="Q47" s="186">
        <v>0.0</v>
      </c>
      <c r="R47" s="186">
        <v>0.0</v>
      </c>
      <c r="S47" s="186">
        <v>0.0</v>
      </c>
      <c r="T47" s="186">
        <v>0.0</v>
      </c>
      <c r="U47" s="186">
        <v>0.0</v>
      </c>
      <c r="V47" s="186">
        <v>0.0</v>
      </c>
      <c r="W47" s="186">
        <v>0.0</v>
      </c>
      <c r="X47" s="186">
        <v>0.0</v>
      </c>
      <c r="Y47" s="186">
        <v>0.0</v>
      </c>
      <c r="Z47" s="186">
        <v>0.0</v>
      </c>
      <c r="AA47" s="186">
        <v>0.0</v>
      </c>
      <c r="AB47" s="186">
        <v>0.0</v>
      </c>
      <c r="AC47" s="186">
        <v>0.0</v>
      </c>
      <c r="AD47" s="186">
        <v>0.0</v>
      </c>
      <c r="AE47" s="186">
        <v>0.0</v>
      </c>
      <c r="AF47" s="186">
        <v>0.0</v>
      </c>
      <c r="AG47" s="350">
        <f t="shared" si="11"/>
        <v>0</v>
      </c>
    </row>
    <row r="48">
      <c r="A48" s="183" t="s">
        <v>1210</v>
      </c>
      <c r="B48" s="354">
        <v>2.0</v>
      </c>
      <c r="C48" s="354">
        <v>1.0</v>
      </c>
      <c r="D48" s="354">
        <v>3.0</v>
      </c>
      <c r="E48" s="354">
        <v>3.0</v>
      </c>
      <c r="F48" s="354">
        <v>3.0</v>
      </c>
      <c r="G48" s="354">
        <v>2.0</v>
      </c>
      <c r="H48" s="354">
        <v>6.0</v>
      </c>
      <c r="I48" s="354">
        <v>5.0</v>
      </c>
      <c r="J48" s="354">
        <v>0.0</v>
      </c>
      <c r="K48" s="354">
        <v>16.0</v>
      </c>
      <c r="L48" s="354">
        <v>68.0</v>
      </c>
      <c r="M48" s="354">
        <v>110.0</v>
      </c>
      <c r="N48" s="354">
        <v>55.0</v>
      </c>
      <c r="O48" s="354">
        <v>75.0</v>
      </c>
      <c r="P48" s="354">
        <v>56.0</v>
      </c>
      <c r="Q48" s="354">
        <v>52.0</v>
      </c>
      <c r="R48" s="354">
        <v>69.0</v>
      </c>
      <c r="S48" s="354">
        <v>83.0</v>
      </c>
      <c r="T48" s="354">
        <v>71.0</v>
      </c>
      <c r="U48" s="354">
        <v>69.0</v>
      </c>
      <c r="V48" s="354">
        <v>38.0</v>
      </c>
      <c r="W48" s="354">
        <v>53.0</v>
      </c>
      <c r="X48" s="354">
        <v>13.0</v>
      </c>
      <c r="Y48" s="354">
        <v>0.0</v>
      </c>
      <c r="Z48" s="354">
        <v>0.0</v>
      </c>
      <c r="AA48" s="354">
        <v>4.0</v>
      </c>
      <c r="AB48" s="354">
        <v>23.0</v>
      </c>
      <c r="AC48" s="354">
        <v>45.0</v>
      </c>
      <c r="AD48" s="354">
        <v>36.0</v>
      </c>
      <c r="AE48" s="354">
        <v>27.0</v>
      </c>
      <c r="AF48" s="354">
        <v>39.0</v>
      </c>
      <c r="AG48" s="350">
        <f t="shared" si="11"/>
        <v>1027</v>
      </c>
    </row>
    <row r="49">
      <c r="A49" s="183" t="s">
        <v>1211</v>
      </c>
      <c r="B49" s="354">
        <v>0.0</v>
      </c>
      <c r="C49" s="354">
        <v>0.0</v>
      </c>
      <c r="D49" s="354">
        <v>0.0</v>
      </c>
      <c r="E49" s="354">
        <v>0.0</v>
      </c>
      <c r="F49" s="354">
        <v>0.0</v>
      </c>
      <c r="G49" s="354">
        <v>0.0</v>
      </c>
      <c r="H49" s="354">
        <v>0.0</v>
      </c>
      <c r="I49" s="354">
        <v>0.0</v>
      </c>
      <c r="J49" s="354">
        <v>0.0</v>
      </c>
      <c r="K49" s="354">
        <v>0.0</v>
      </c>
      <c r="L49" s="354">
        <v>0.0</v>
      </c>
      <c r="M49" s="354">
        <v>0.0</v>
      </c>
      <c r="N49" s="354">
        <v>0.0</v>
      </c>
      <c r="O49" s="354">
        <v>0.0</v>
      </c>
      <c r="P49" s="354">
        <v>0.0</v>
      </c>
      <c r="Q49" s="354">
        <v>0.0</v>
      </c>
      <c r="R49" s="354">
        <v>0.0</v>
      </c>
      <c r="S49" s="354">
        <v>0.0</v>
      </c>
      <c r="T49" s="354">
        <v>0.0</v>
      </c>
      <c r="U49" s="354">
        <v>0.0</v>
      </c>
      <c r="V49" s="354">
        <v>0.0</v>
      </c>
      <c r="W49" s="354">
        <v>0.0</v>
      </c>
      <c r="X49" s="354">
        <v>0.0</v>
      </c>
      <c r="Y49" s="354">
        <v>0.0</v>
      </c>
      <c r="Z49" s="354">
        <v>0.0</v>
      </c>
      <c r="AA49" s="354">
        <v>0.0</v>
      </c>
      <c r="AB49" s="354">
        <v>0.0</v>
      </c>
      <c r="AC49" s="354">
        <v>0.0</v>
      </c>
      <c r="AD49" s="354">
        <v>0.0</v>
      </c>
      <c r="AE49" s="354">
        <v>0.0</v>
      </c>
      <c r="AF49" s="354">
        <v>0.0</v>
      </c>
      <c r="AG49" s="350">
        <f t="shared" si="11"/>
        <v>0</v>
      </c>
    </row>
    <row r="50">
      <c r="A50" s="183" t="s">
        <v>233</v>
      </c>
      <c r="B50" s="355">
        <v>3.0</v>
      </c>
      <c r="C50" s="355">
        <v>2.0</v>
      </c>
      <c r="D50" s="355">
        <v>2.0</v>
      </c>
      <c r="E50" s="355">
        <v>1.0</v>
      </c>
      <c r="F50" s="355">
        <v>3.0</v>
      </c>
      <c r="G50" s="355">
        <v>2.0</v>
      </c>
      <c r="H50" s="355">
        <v>2.0</v>
      </c>
      <c r="I50" s="355">
        <v>4.0</v>
      </c>
      <c r="J50" s="355">
        <v>1.0</v>
      </c>
      <c r="K50" s="355">
        <v>5.0</v>
      </c>
      <c r="L50" s="355">
        <v>0.0</v>
      </c>
      <c r="M50" s="355">
        <v>0.0</v>
      </c>
      <c r="N50" s="355">
        <v>2.0</v>
      </c>
      <c r="O50" s="355">
        <v>0.0</v>
      </c>
      <c r="P50" s="355">
        <v>3.0</v>
      </c>
      <c r="Q50" s="355">
        <v>4.0</v>
      </c>
      <c r="R50" s="355">
        <v>2.0</v>
      </c>
      <c r="S50" s="355">
        <v>2.0</v>
      </c>
      <c r="T50" s="355">
        <v>5.0</v>
      </c>
      <c r="U50" s="355">
        <v>3.0</v>
      </c>
      <c r="V50" s="355">
        <v>1.0</v>
      </c>
      <c r="W50" s="355">
        <v>2.0</v>
      </c>
      <c r="X50" s="355">
        <v>2.0</v>
      </c>
      <c r="Y50" s="355">
        <v>4.0</v>
      </c>
      <c r="Z50" s="355">
        <v>2.0</v>
      </c>
      <c r="AA50" s="355">
        <v>4.0</v>
      </c>
      <c r="AB50" s="355">
        <v>3.0</v>
      </c>
      <c r="AC50" s="355">
        <v>4.0</v>
      </c>
      <c r="AD50" s="355">
        <v>1.0</v>
      </c>
      <c r="AE50" s="355">
        <v>4.0</v>
      </c>
      <c r="AF50" s="355">
        <v>3.0</v>
      </c>
      <c r="AG50" s="350">
        <f t="shared" si="11"/>
        <v>76</v>
      </c>
    </row>
    <row r="51">
      <c r="A51" s="181" t="s">
        <v>234</v>
      </c>
      <c r="B51" s="182">
        <f t="shared" ref="B51:AF51" si="12">SUM(B42:B50)</f>
        <v>61</v>
      </c>
      <c r="C51" s="182">
        <f t="shared" si="12"/>
        <v>58</v>
      </c>
      <c r="D51" s="182">
        <f t="shared" si="12"/>
        <v>70</v>
      </c>
      <c r="E51" s="182">
        <f t="shared" si="12"/>
        <v>121</v>
      </c>
      <c r="F51" s="182">
        <f t="shared" si="12"/>
        <v>111</v>
      </c>
      <c r="G51" s="182">
        <f t="shared" si="12"/>
        <v>81</v>
      </c>
      <c r="H51" s="182">
        <f t="shared" si="12"/>
        <v>80</v>
      </c>
      <c r="I51" s="182">
        <f t="shared" si="12"/>
        <v>65</v>
      </c>
      <c r="J51" s="182">
        <f t="shared" si="12"/>
        <v>56</v>
      </c>
      <c r="K51" s="182">
        <f t="shared" si="12"/>
        <v>95</v>
      </c>
      <c r="L51" s="182">
        <f t="shared" si="12"/>
        <v>139</v>
      </c>
      <c r="M51" s="182">
        <f t="shared" si="12"/>
        <v>205</v>
      </c>
      <c r="N51" s="182">
        <f t="shared" si="12"/>
        <v>112</v>
      </c>
      <c r="O51" s="182">
        <f t="shared" si="12"/>
        <v>140</v>
      </c>
      <c r="P51" s="182">
        <f t="shared" si="12"/>
        <v>101</v>
      </c>
      <c r="Q51" s="182">
        <f t="shared" si="12"/>
        <v>108</v>
      </c>
      <c r="R51" s="182">
        <f t="shared" si="12"/>
        <v>128</v>
      </c>
      <c r="S51" s="182">
        <f t="shared" si="12"/>
        <v>161</v>
      </c>
      <c r="T51" s="182">
        <f t="shared" si="12"/>
        <v>151</v>
      </c>
      <c r="U51" s="182">
        <f t="shared" si="12"/>
        <v>134</v>
      </c>
      <c r="V51" s="182">
        <f t="shared" si="12"/>
        <v>86</v>
      </c>
      <c r="W51" s="182">
        <f t="shared" si="12"/>
        <v>97</v>
      </c>
      <c r="X51" s="182">
        <f t="shared" si="12"/>
        <v>53</v>
      </c>
      <c r="Y51" s="182">
        <f t="shared" si="12"/>
        <v>53</v>
      </c>
      <c r="Z51" s="182">
        <f t="shared" si="12"/>
        <v>61</v>
      </c>
      <c r="AA51" s="182">
        <f t="shared" si="12"/>
        <v>73</v>
      </c>
      <c r="AB51" s="182">
        <f t="shared" si="12"/>
        <v>60</v>
      </c>
      <c r="AC51" s="182">
        <f t="shared" si="12"/>
        <v>86</v>
      </c>
      <c r="AD51" s="182">
        <f t="shared" si="12"/>
        <v>73</v>
      </c>
      <c r="AE51" s="182">
        <f t="shared" si="12"/>
        <v>65</v>
      </c>
      <c r="AF51" s="182">
        <f t="shared" si="12"/>
        <v>103</v>
      </c>
      <c r="AG51" s="350">
        <f t="shared" si="11"/>
        <v>2987</v>
      </c>
    </row>
    <row r="52">
      <c r="A52" s="134"/>
      <c r="B52" s="191"/>
      <c r="C52" s="191"/>
      <c r="D52" s="191"/>
      <c r="E52" s="191"/>
      <c r="F52" s="191"/>
      <c r="G52" s="191"/>
      <c r="H52" s="191"/>
      <c r="I52" s="191"/>
      <c r="J52" s="191"/>
      <c r="K52" s="191"/>
      <c r="L52" s="191"/>
      <c r="M52" s="191"/>
      <c r="N52" s="191"/>
      <c r="O52" s="191"/>
      <c r="P52" s="191"/>
      <c r="Q52" s="191"/>
      <c r="R52" s="191"/>
      <c r="S52" s="191"/>
      <c r="T52" s="191"/>
      <c r="U52" s="191"/>
      <c r="V52" s="191"/>
      <c r="W52" s="191"/>
      <c r="X52" s="191"/>
      <c r="Y52" s="191"/>
      <c r="Z52" s="191"/>
      <c r="AA52" s="191"/>
      <c r="AB52" s="191"/>
      <c r="AC52" s="191"/>
      <c r="AD52" s="191"/>
      <c r="AE52" s="191"/>
      <c r="AF52" s="191"/>
      <c r="AG52" s="356"/>
    </row>
    <row r="53">
      <c r="A53" s="171" t="s">
        <v>170</v>
      </c>
      <c r="B53" s="357"/>
      <c r="C53" s="357"/>
      <c r="D53" s="357"/>
      <c r="E53" s="357"/>
      <c r="F53" s="357"/>
      <c r="G53" s="357"/>
      <c r="H53" s="357"/>
      <c r="I53" s="357"/>
      <c r="J53" s="357"/>
      <c r="K53" s="357"/>
      <c r="L53" s="357"/>
      <c r="M53" s="357"/>
      <c r="N53" s="357"/>
      <c r="O53" s="357"/>
      <c r="P53" s="357"/>
      <c r="Q53" s="357"/>
      <c r="R53" s="357"/>
      <c r="S53" s="357"/>
      <c r="T53" s="357"/>
      <c r="U53" s="357"/>
      <c r="V53" s="357"/>
      <c r="W53" s="357"/>
      <c r="X53" s="357"/>
      <c r="Y53" s="357"/>
      <c r="Z53" s="357"/>
      <c r="AA53" s="357"/>
      <c r="AB53" s="357"/>
      <c r="AC53" s="357"/>
      <c r="AD53" s="357"/>
      <c r="AE53" s="357"/>
      <c r="AF53" s="357"/>
      <c r="AG53" s="351"/>
    </row>
    <row r="54">
      <c r="A54" s="183" t="s">
        <v>1212</v>
      </c>
      <c r="B54" s="311">
        <v>5217.38</v>
      </c>
      <c r="C54" s="311">
        <v>3336.38</v>
      </c>
      <c r="D54" s="311">
        <v>2926.0</v>
      </c>
      <c r="E54" s="311">
        <v>3135.0</v>
      </c>
      <c r="F54" s="311">
        <v>3135.0</v>
      </c>
      <c r="G54" s="311">
        <v>2299.0</v>
      </c>
      <c r="H54" s="311">
        <v>4210.0</v>
      </c>
      <c r="I54" s="311">
        <v>3135.0</v>
      </c>
      <c r="J54" s="311">
        <v>4582.76</v>
      </c>
      <c r="K54" s="311">
        <v>1254.0</v>
      </c>
      <c r="L54" s="311">
        <v>3971.0</v>
      </c>
      <c r="M54" s="311">
        <v>3537.76</v>
      </c>
      <c r="N54" s="311">
        <v>1881.0</v>
      </c>
      <c r="O54" s="311">
        <v>2082.38</v>
      </c>
      <c r="P54" s="311">
        <v>1314.0</v>
      </c>
      <c r="Q54" s="311">
        <v>2406.56</v>
      </c>
      <c r="R54" s="311">
        <v>2406.56</v>
      </c>
      <c r="S54" s="311">
        <v>2185.12</v>
      </c>
      <c r="T54" s="311">
        <v>2628.0</v>
      </c>
      <c r="U54" s="311">
        <v>1314.0</v>
      </c>
      <c r="V54" s="311">
        <v>2623.12</v>
      </c>
      <c r="W54" s="311">
        <v>1490.56</v>
      </c>
      <c r="X54" s="311">
        <v>1463.0</v>
      </c>
      <c r="Y54" s="311">
        <v>1045.0</v>
      </c>
      <c r="Z54" s="311">
        <v>3119.76</v>
      </c>
      <c r="AA54" s="311">
        <v>1881.0</v>
      </c>
      <c r="AB54" s="311">
        <v>2067.14</v>
      </c>
      <c r="AC54" s="311">
        <v>2717.0</v>
      </c>
      <c r="AD54" s="311">
        <v>2492.76</v>
      </c>
      <c r="AE54" s="311">
        <v>1672.0</v>
      </c>
      <c r="AF54" s="311">
        <v>2291.38</v>
      </c>
      <c r="AG54" s="345">
        <f t="shared" ref="AG54:AG62" si="13">SUM(B54:AF54)</f>
        <v>79819.62</v>
      </c>
    </row>
    <row r="55">
      <c r="A55" s="183" t="s">
        <v>1213</v>
      </c>
      <c r="B55" s="311">
        <v>0.0</v>
      </c>
      <c r="C55" s="311">
        <v>0.0</v>
      </c>
      <c r="D55" s="311">
        <v>0.0</v>
      </c>
      <c r="E55" s="311">
        <v>0.0</v>
      </c>
      <c r="F55" s="311">
        <v>0.0</v>
      </c>
      <c r="G55" s="311">
        <v>0.0</v>
      </c>
      <c r="H55" s="311">
        <v>0.0</v>
      </c>
      <c r="I55" s="311">
        <v>0.0</v>
      </c>
      <c r="J55" s="311">
        <v>0.0</v>
      </c>
      <c r="K55" s="311">
        <v>0.0</v>
      </c>
      <c r="L55" s="311">
        <v>0.0</v>
      </c>
      <c r="M55" s="311">
        <v>0.0</v>
      </c>
      <c r="N55" s="311">
        <v>0.0</v>
      </c>
      <c r="O55" s="311">
        <v>0.0</v>
      </c>
      <c r="P55" s="311">
        <v>0.0</v>
      </c>
      <c r="Q55" s="311">
        <v>0.0</v>
      </c>
      <c r="R55" s="311">
        <v>0.0</v>
      </c>
      <c r="S55" s="311">
        <v>0.0</v>
      </c>
      <c r="T55" s="311">
        <v>0.0</v>
      </c>
      <c r="U55" s="311">
        <v>0.0</v>
      </c>
      <c r="V55" s="311">
        <v>0.0</v>
      </c>
      <c r="W55" s="311">
        <v>0.0</v>
      </c>
      <c r="X55" s="311">
        <v>0.0</v>
      </c>
      <c r="Y55" s="311">
        <v>0.0</v>
      </c>
      <c r="Z55" s="311">
        <v>0.0</v>
      </c>
      <c r="AA55" s="311">
        <v>0.0</v>
      </c>
      <c r="AB55" s="311">
        <v>0.0</v>
      </c>
      <c r="AC55" s="311">
        <v>0.0</v>
      </c>
      <c r="AD55" s="311">
        <v>0.0</v>
      </c>
      <c r="AE55" s="311">
        <v>0.0</v>
      </c>
      <c r="AF55" s="311">
        <v>0.0</v>
      </c>
      <c r="AG55" s="345">
        <f t="shared" si="13"/>
        <v>0</v>
      </c>
    </row>
    <row r="56">
      <c r="A56" s="183" t="s">
        <v>1214</v>
      </c>
      <c r="B56" s="311">
        <v>1674.0</v>
      </c>
      <c r="C56" s="311">
        <v>2229.56</v>
      </c>
      <c r="D56" s="311">
        <v>3901.12</v>
      </c>
      <c r="E56" s="311">
        <v>3064.12</v>
      </c>
      <c r="F56" s="311">
        <v>2790.0</v>
      </c>
      <c r="G56" s="311">
        <v>3069.0</v>
      </c>
      <c r="H56" s="311">
        <v>1116.0</v>
      </c>
      <c r="I56" s="311">
        <v>2229.56</v>
      </c>
      <c r="J56" s="311">
        <v>2508.56</v>
      </c>
      <c r="K56" s="311">
        <v>3898.68</v>
      </c>
      <c r="L56" s="311">
        <v>8923.12</v>
      </c>
      <c r="M56" s="311">
        <v>15332.8</v>
      </c>
      <c r="N56" s="311">
        <v>8925.56</v>
      </c>
      <c r="O56" s="311">
        <v>8646.56</v>
      </c>
      <c r="P56" s="311">
        <v>7254.0</v>
      </c>
      <c r="Q56" s="311">
        <v>8639.24</v>
      </c>
      <c r="R56" s="311">
        <v>9478.68</v>
      </c>
      <c r="S56" s="311">
        <v>10041.56</v>
      </c>
      <c r="T56" s="311">
        <v>13108.12</v>
      </c>
      <c r="U56" s="311">
        <v>9478.68</v>
      </c>
      <c r="V56" s="311">
        <v>6686.24</v>
      </c>
      <c r="W56" s="311">
        <v>4962.32</v>
      </c>
      <c r="X56" s="311">
        <v>3091.76</v>
      </c>
      <c r="Y56" s="311">
        <v>956.0</v>
      </c>
      <c r="Z56" s="311">
        <v>1195.0</v>
      </c>
      <c r="AA56" s="311">
        <v>2860.38</v>
      </c>
      <c r="AB56" s="311">
        <v>1426.38</v>
      </c>
      <c r="AC56" s="311">
        <v>1912.0</v>
      </c>
      <c r="AD56" s="311">
        <v>239.0</v>
      </c>
      <c r="AE56" s="311">
        <v>956.0</v>
      </c>
      <c r="AF56" s="311">
        <v>948.38</v>
      </c>
      <c r="AG56" s="345">
        <f t="shared" si="13"/>
        <v>151542.38</v>
      </c>
    </row>
    <row r="57">
      <c r="A57" s="183" t="s">
        <v>1215</v>
      </c>
      <c r="B57" s="311">
        <v>1395.0</v>
      </c>
      <c r="C57" s="311">
        <v>4182.56</v>
      </c>
      <c r="D57" s="311">
        <v>1953.0</v>
      </c>
      <c r="E57" s="311">
        <v>3624.56</v>
      </c>
      <c r="F57" s="311">
        <v>2232.0</v>
      </c>
      <c r="G57" s="311">
        <v>3348.0</v>
      </c>
      <c r="H57" s="311">
        <v>2232.0</v>
      </c>
      <c r="I57" s="311">
        <v>3069.0</v>
      </c>
      <c r="J57" s="311">
        <v>1950.56</v>
      </c>
      <c r="K57" s="311">
        <v>2232.0</v>
      </c>
      <c r="L57" s="311">
        <v>4743.0</v>
      </c>
      <c r="M57" s="311">
        <v>4743.0</v>
      </c>
      <c r="N57" s="311">
        <v>7530.56</v>
      </c>
      <c r="O57" s="311">
        <v>3906.0</v>
      </c>
      <c r="P57" s="311">
        <v>2508.56</v>
      </c>
      <c r="Q57" s="311">
        <v>3906.0</v>
      </c>
      <c r="R57" s="311">
        <v>3627.0</v>
      </c>
      <c r="S57" s="311">
        <v>3903.56</v>
      </c>
      <c r="T57" s="311">
        <v>1953.0</v>
      </c>
      <c r="U57" s="311">
        <v>3345.56</v>
      </c>
      <c r="V57" s="311">
        <v>3906.0</v>
      </c>
      <c r="W57" s="311">
        <v>12259.94</v>
      </c>
      <c r="X57" s="311">
        <v>15535.0</v>
      </c>
      <c r="Y57" s="311">
        <v>14556.14</v>
      </c>
      <c r="Z57" s="311">
        <v>20299.76</v>
      </c>
      <c r="AA57" s="311">
        <v>19097.14</v>
      </c>
      <c r="AB57" s="311">
        <v>10747.38</v>
      </c>
      <c r="AC57" s="311">
        <v>12667.0</v>
      </c>
      <c r="AD57" s="311">
        <v>8820.14</v>
      </c>
      <c r="AE57" s="311">
        <v>3338.38</v>
      </c>
      <c r="AF57" s="311">
        <v>5720.76</v>
      </c>
      <c r="AG57" s="345">
        <f t="shared" si="13"/>
        <v>193332.56</v>
      </c>
    </row>
    <row r="58">
      <c r="A58" s="183" t="s">
        <v>1216</v>
      </c>
      <c r="B58" s="311">
        <v>0.0</v>
      </c>
      <c r="C58" s="311">
        <v>515.56</v>
      </c>
      <c r="D58" s="311">
        <v>259.0</v>
      </c>
      <c r="E58" s="311">
        <v>0.0</v>
      </c>
      <c r="F58" s="311">
        <v>0.0</v>
      </c>
      <c r="G58" s="311">
        <v>0.0</v>
      </c>
      <c r="H58" s="311">
        <v>0.0</v>
      </c>
      <c r="I58" s="311">
        <v>0.0</v>
      </c>
      <c r="J58" s="311">
        <v>0.0</v>
      </c>
      <c r="K58" s="311">
        <v>259.0</v>
      </c>
      <c r="L58" s="311">
        <v>259.0</v>
      </c>
      <c r="M58" s="311">
        <v>259.0</v>
      </c>
      <c r="N58" s="311">
        <v>259.0</v>
      </c>
      <c r="O58" s="311">
        <v>0.0</v>
      </c>
      <c r="P58" s="311">
        <v>709.38</v>
      </c>
      <c r="Q58" s="311">
        <v>0.0</v>
      </c>
      <c r="R58" s="311">
        <v>470.38</v>
      </c>
      <c r="S58" s="311">
        <v>478.0</v>
      </c>
      <c r="T58" s="311">
        <v>239.0</v>
      </c>
      <c r="U58" s="311">
        <v>0.0</v>
      </c>
      <c r="V58" s="311">
        <v>0.0</v>
      </c>
      <c r="W58" s="311">
        <v>0.0</v>
      </c>
      <c r="X58" s="311">
        <v>219.0</v>
      </c>
      <c r="Y58" s="311">
        <v>219.0</v>
      </c>
      <c r="Z58" s="311">
        <v>438.0</v>
      </c>
      <c r="AA58" s="311">
        <v>0.0</v>
      </c>
      <c r="AB58" s="311">
        <v>0.0</v>
      </c>
      <c r="AC58" s="311">
        <v>0.0</v>
      </c>
      <c r="AD58" s="311">
        <v>0.0</v>
      </c>
      <c r="AE58" s="311">
        <v>0.0</v>
      </c>
      <c r="AF58" s="311">
        <v>0.0</v>
      </c>
      <c r="AG58" s="345">
        <f t="shared" si="13"/>
        <v>4583.32</v>
      </c>
    </row>
    <row r="59">
      <c r="A59" s="183" t="s">
        <v>1217</v>
      </c>
      <c r="B59" s="311">
        <v>0.0</v>
      </c>
      <c r="C59" s="311">
        <v>0.0</v>
      </c>
      <c r="D59" s="311">
        <v>0.0</v>
      </c>
      <c r="E59" s="311">
        <v>0.0</v>
      </c>
      <c r="F59" s="311">
        <v>0.0</v>
      </c>
      <c r="G59" s="311">
        <v>0.0</v>
      </c>
      <c r="H59" s="311">
        <v>0.0</v>
      </c>
      <c r="I59" s="311">
        <v>0.0</v>
      </c>
      <c r="J59" s="311">
        <v>0.0</v>
      </c>
      <c r="K59" s="311">
        <v>0.0</v>
      </c>
      <c r="L59" s="311">
        <v>0.0</v>
      </c>
      <c r="M59" s="311">
        <v>0.0</v>
      </c>
      <c r="N59" s="311">
        <v>0.0</v>
      </c>
      <c r="O59" s="311">
        <v>0.0</v>
      </c>
      <c r="P59" s="311">
        <v>0.0</v>
      </c>
      <c r="Q59" s="311">
        <v>0.0</v>
      </c>
      <c r="R59" s="311">
        <v>0.0</v>
      </c>
      <c r="S59" s="311">
        <v>0.0</v>
      </c>
      <c r="T59" s="311">
        <v>0.0</v>
      </c>
      <c r="U59" s="311">
        <v>0.0</v>
      </c>
      <c r="V59" s="311">
        <v>0.0</v>
      </c>
      <c r="W59" s="311">
        <v>0.0</v>
      </c>
      <c r="X59" s="311">
        <v>0.0</v>
      </c>
      <c r="Y59" s="311">
        <v>0.0</v>
      </c>
      <c r="Z59" s="311">
        <v>0.0</v>
      </c>
      <c r="AA59" s="311">
        <v>0.0</v>
      </c>
      <c r="AB59" s="311">
        <v>0.0</v>
      </c>
      <c r="AC59" s="311">
        <v>0.0</v>
      </c>
      <c r="AD59" s="311">
        <v>0.0</v>
      </c>
      <c r="AE59" s="311">
        <v>0.0</v>
      </c>
      <c r="AF59" s="311">
        <v>0.0</v>
      </c>
      <c r="AG59" s="345">
        <f t="shared" si="13"/>
        <v>0</v>
      </c>
    </row>
    <row r="60">
      <c r="A60" s="183" t="s">
        <v>1218</v>
      </c>
      <c r="B60" s="311">
        <v>8372.0</v>
      </c>
      <c r="C60" s="311">
        <v>14646.12</v>
      </c>
      <c r="D60" s="311">
        <v>11063.0</v>
      </c>
      <c r="E60" s="311">
        <v>13452.56</v>
      </c>
      <c r="F60" s="311">
        <v>15837.24</v>
      </c>
      <c r="G60" s="311">
        <v>12849.68</v>
      </c>
      <c r="H60" s="311">
        <v>11947.8</v>
      </c>
      <c r="I60" s="311">
        <v>17329.8</v>
      </c>
      <c r="J60" s="311">
        <v>14651.0</v>
      </c>
      <c r="K60" s="311">
        <v>13450.12</v>
      </c>
      <c r="L60" s="311">
        <v>10443.04</v>
      </c>
      <c r="M60" s="311">
        <v>2387.12</v>
      </c>
      <c r="N60" s="311">
        <v>598.0</v>
      </c>
      <c r="O60" s="311">
        <v>3286.56</v>
      </c>
      <c r="P60" s="311">
        <v>2688.56</v>
      </c>
      <c r="Q60" s="311">
        <v>1495.0</v>
      </c>
      <c r="R60" s="311">
        <v>598.0</v>
      </c>
      <c r="S60" s="311">
        <v>1193.56</v>
      </c>
      <c r="T60" s="311">
        <v>598.0</v>
      </c>
      <c r="U60" s="311">
        <v>2387.12</v>
      </c>
      <c r="V60" s="311">
        <v>2382.24</v>
      </c>
      <c r="W60" s="311">
        <v>1538.76</v>
      </c>
      <c r="X60" s="311">
        <v>518.0</v>
      </c>
      <c r="Y60" s="311">
        <v>2323.38</v>
      </c>
      <c r="Z60" s="311">
        <v>1279.76</v>
      </c>
      <c r="AA60" s="311">
        <v>518.0</v>
      </c>
      <c r="AB60" s="311">
        <v>1036.0</v>
      </c>
      <c r="AC60" s="311">
        <v>769.38</v>
      </c>
      <c r="AD60" s="311">
        <v>3885.0</v>
      </c>
      <c r="AE60" s="311">
        <v>9049.76</v>
      </c>
      <c r="AF60" s="311">
        <v>10352.38</v>
      </c>
      <c r="AG60" s="345">
        <f t="shared" si="13"/>
        <v>192926.94</v>
      </c>
    </row>
    <row r="61">
      <c r="A61" s="183" t="s">
        <v>1219</v>
      </c>
      <c r="B61" s="311">
        <v>0.0</v>
      </c>
      <c r="C61" s="311">
        <v>0.0</v>
      </c>
      <c r="D61" s="311">
        <v>0.0</v>
      </c>
      <c r="E61" s="311">
        <v>0.0</v>
      </c>
      <c r="F61" s="311">
        <v>0.0</v>
      </c>
      <c r="G61" s="311">
        <v>0.0</v>
      </c>
      <c r="H61" s="311">
        <v>0.0</v>
      </c>
      <c r="I61" s="311">
        <v>0.0</v>
      </c>
      <c r="J61" s="311">
        <v>0.0</v>
      </c>
      <c r="K61" s="311">
        <v>0.0</v>
      </c>
      <c r="L61" s="311">
        <v>0.0</v>
      </c>
      <c r="M61" s="311">
        <v>0.0</v>
      </c>
      <c r="N61" s="311">
        <v>0.0</v>
      </c>
      <c r="O61" s="311">
        <v>0.0</v>
      </c>
      <c r="P61" s="311">
        <v>0.0</v>
      </c>
      <c r="Q61" s="311">
        <v>0.0</v>
      </c>
      <c r="R61" s="311">
        <v>0.0</v>
      </c>
      <c r="S61" s="311">
        <v>0.0</v>
      </c>
      <c r="T61" s="311">
        <v>0.0</v>
      </c>
      <c r="U61" s="311">
        <v>0.0</v>
      </c>
      <c r="V61" s="311">
        <v>0.0</v>
      </c>
      <c r="W61" s="311">
        <v>0.0</v>
      </c>
      <c r="X61" s="311">
        <v>0.0</v>
      </c>
      <c r="Y61" s="311">
        <v>0.0</v>
      </c>
      <c r="Z61" s="311">
        <v>0.0</v>
      </c>
      <c r="AA61" s="311">
        <v>0.0</v>
      </c>
      <c r="AB61" s="311">
        <v>0.0</v>
      </c>
      <c r="AC61" s="311">
        <v>0.0</v>
      </c>
      <c r="AD61" s="311">
        <v>0.0</v>
      </c>
      <c r="AE61" s="311">
        <v>0.0</v>
      </c>
      <c r="AF61" s="311">
        <v>0.0</v>
      </c>
      <c r="AG61" s="345">
        <f t="shared" si="13"/>
        <v>0</v>
      </c>
    </row>
    <row r="62">
      <c r="A62" s="181" t="s">
        <v>219</v>
      </c>
      <c r="B62" s="358">
        <f t="shared" ref="B62:AF62" si="14">SUM(B54:B61)</f>
        <v>16658.38</v>
      </c>
      <c r="C62" s="358">
        <f t="shared" si="14"/>
        <v>24910.18</v>
      </c>
      <c r="D62" s="358">
        <f t="shared" si="14"/>
        <v>20102.12</v>
      </c>
      <c r="E62" s="358">
        <f t="shared" si="14"/>
        <v>23276.24</v>
      </c>
      <c r="F62" s="358">
        <f t="shared" si="14"/>
        <v>23994.24</v>
      </c>
      <c r="G62" s="358">
        <f t="shared" si="14"/>
        <v>21565.68</v>
      </c>
      <c r="H62" s="358">
        <f t="shared" si="14"/>
        <v>19505.8</v>
      </c>
      <c r="I62" s="358">
        <f t="shared" si="14"/>
        <v>25763.36</v>
      </c>
      <c r="J62" s="358">
        <f t="shared" si="14"/>
        <v>23692.88</v>
      </c>
      <c r="K62" s="358">
        <f t="shared" si="14"/>
        <v>21093.8</v>
      </c>
      <c r="L62" s="358">
        <f t="shared" si="14"/>
        <v>28339.16</v>
      </c>
      <c r="M62" s="358">
        <f t="shared" si="14"/>
        <v>26259.68</v>
      </c>
      <c r="N62" s="358">
        <f t="shared" si="14"/>
        <v>19194.12</v>
      </c>
      <c r="O62" s="358">
        <f t="shared" si="14"/>
        <v>17921.5</v>
      </c>
      <c r="P62" s="358">
        <f t="shared" si="14"/>
        <v>14474.5</v>
      </c>
      <c r="Q62" s="358">
        <f t="shared" si="14"/>
        <v>16446.8</v>
      </c>
      <c r="R62" s="358">
        <f t="shared" si="14"/>
        <v>16580.62</v>
      </c>
      <c r="S62" s="358">
        <f t="shared" si="14"/>
        <v>17801.8</v>
      </c>
      <c r="T62" s="358">
        <f t="shared" si="14"/>
        <v>18526.12</v>
      </c>
      <c r="U62" s="358">
        <f t="shared" si="14"/>
        <v>16525.36</v>
      </c>
      <c r="V62" s="358">
        <f t="shared" si="14"/>
        <v>15597.6</v>
      </c>
      <c r="W62" s="358">
        <f t="shared" si="14"/>
        <v>20251.58</v>
      </c>
      <c r="X62" s="358">
        <f t="shared" si="14"/>
        <v>20826.76</v>
      </c>
      <c r="Y62" s="358">
        <f t="shared" si="14"/>
        <v>19099.52</v>
      </c>
      <c r="Z62" s="358">
        <f t="shared" si="14"/>
        <v>26332.28</v>
      </c>
      <c r="AA62" s="358">
        <f t="shared" si="14"/>
        <v>24356.52</v>
      </c>
      <c r="AB62" s="358">
        <f t="shared" si="14"/>
        <v>15276.9</v>
      </c>
      <c r="AC62" s="358">
        <f t="shared" si="14"/>
        <v>18065.38</v>
      </c>
      <c r="AD62" s="358">
        <f t="shared" si="14"/>
        <v>15436.9</v>
      </c>
      <c r="AE62" s="358">
        <f t="shared" si="14"/>
        <v>15016.14</v>
      </c>
      <c r="AF62" s="358">
        <f t="shared" si="14"/>
        <v>19312.9</v>
      </c>
      <c r="AG62" s="345">
        <f t="shared" si="13"/>
        <v>622204.82</v>
      </c>
    </row>
    <row r="63">
      <c r="A63" s="127"/>
      <c r="B63" s="191"/>
      <c r="C63" s="191"/>
      <c r="D63" s="191"/>
      <c r="E63" s="191"/>
      <c r="F63" s="191"/>
      <c r="G63" s="191"/>
      <c r="H63" s="191"/>
      <c r="I63" s="191"/>
      <c r="J63" s="191"/>
      <c r="K63" s="191"/>
      <c r="L63" s="191"/>
      <c r="M63" s="191"/>
      <c r="N63" s="191"/>
      <c r="O63" s="191"/>
      <c r="P63" s="191"/>
      <c r="Q63" s="191"/>
      <c r="R63" s="191"/>
      <c r="S63" s="191"/>
      <c r="T63" s="191"/>
      <c r="U63" s="191"/>
      <c r="V63" s="191"/>
      <c r="W63" s="191"/>
      <c r="X63" s="191"/>
      <c r="Y63" s="191"/>
      <c r="Z63" s="191"/>
      <c r="AA63" s="191"/>
      <c r="AB63" s="191"/>
      <c r="AC63" s="191"/>
      <c r="AD63" s="191"/>
      <c r="AE63" s="191"/>
      <c r="AF63" s="191"/>
      <c r="AG63" s="209"/>
    </row>
    <row r="64">
      <c r="A64" s="359" t="s">
        <v>1220</v>
      </c>
      <c r="B64" s="211">
        <v>0.0</v>
      </c>
      <c r="C64" s="211">
        <v>199.0</v>
      </c>
      <c r="D64" s="211">
        <v>0.0</v>
      </c>
      <c r="E64" s="211">
        <v>0.0</v>
      </c>
      <c r="F64" s="211">
        <v>199.0</v>
      </c>
      <c r="G64" s="211">
        <v>0.0</v>
      </c>
      <c r="H64" s="211">
        <v>0.0</v>
      </c>
      <c r="I64" s="211">
        <v>0.0</v>
      </c>
      <c r="J64" s="211">
        <v>0.0</v>
      </c>
      <c r="K64" s="211">
        <v>0.0</v>
      </c>
      <c r="L64" s="211">
        <v>0.0</v>
      </c>
      <c r="M64" s="211">
        <v>0.0</v>
      </c>
      <c r="N64" s="211">
        <v>0.0</v>
      </c>
      <c r="O64" s="211">
        <v>0.0</v>
      </c>
      <c r="P64" s="211">
        <v>199.0</v>
      </c>
      <c r="Q64" s="211">
        <v>199.0</v>
      </c>
      <c r="R64" s="211">
        <v>0.0</v>
      </c>
      <c r="S64" s="211">
        <v>0.0</v>
      </c>
      <c r="T64" s="211">
        <v>0.0</v>
      </c>
      <c r="U64" s="211">
        <v>0.0</v>
      </c>
      <c r="V64" s="211">
        <v>0.0</v>
      </c>
      <c r="W64" s="211">
        <v>0.0</v>
      </c>
      <c r="X64" s="211">
        <v>0.0</v>
      </c>
      <c r="Y64" s="211">
        <v>0.0</v>
      </c>
      <c r="Z64" s="211">
        <v>0.0</v>
      </c>
      <c r="AA64" s="211">
        <v>0.0</v>
      </c>
      <c r="AB64" s="211">
        <v>0.0</v>
      </c>
      <c r="AC64" s="211">
        <v>0.0</v>
      </c>
      <c r="AD64" s="211">
        <v>0.0</v>
      </c>
      <c r="AE64" s="211">
        <v>0.0</v>
      </c>
      <c r="AF64" s="211">
        <v>0.0</v>
      </c>
      <c r="AG64" s="209">
        <f t="shared" ref="AG64:AG66" si="15">SUM(B64:AF64)</f>
        <v>796</v>
      </c>
    </row>
    <row r="65">
      <c r="A65" s="359" t="s">
        <v>1221</v>
      </c>
      <c r="B65" s="211">
        <v>0.0</v>
      </c>
      <c r="C65" s="211">
        <v>0.0</v>
      </c>
      <c r="D65" s="211">
        <v>0.0</v>
      </c>
      <c r="E65" s="211">
        <v>239.0</v>
      </c>
      <c r="F65" s="211">
        <v>0.0</v>
      </c>
      <c r="G65" s="211">
        <v>0.0</v>
      </c>
      <c r="H65" s="211">
        <v>0.0</v>
      </c>
      <c r="I65" s="211">
        <v>0.0</v>
      </c>
      <c r="J65" s="211">
        <v>0.0</v>
      </c>
      <c r="K65" s="211">
        <v>0.0</v>
      </c>
      <c r="L65" s="211">
        <v>0.0</v>
      </c>
      <c r="M65" s="211">
        <v>0.0</v>
      </c>
      <c r="N65" s="211">
        <v>0.0</v>
      </c>
      <c r="O65" s="211">
        <v>0.0</v>
      </c>
      <c r="P65" s="211">
        <v>0.0</v>
      </c>
      <c r="Q65" s="211">
        <v>0.0</v>
      </c>
      <c r="R65" s="211">
        <v>0.0</v>
      </c>
      <c r="S65" s="211">
        <v>0.0</v>
      </c>
      <c r="T65" s="211">
        <v>0.0</v>
      </c>
      <c r="U65" s="211">
        <v>0.0</v>
      </c>
      <c r="V65" s="211">
        <v>0.0</v>
      </c>
      <c r="W65" s="211">
        <v>0.0</v>
      </c>
      <c r="X65" s="211">
        <v>239.0</v>
      </c>
      <c r="Y65" s="211">
        <v>0.0</v>
      </c>
      <c r="Z65" s="211">
        <v>0.0</v>
      </c>
      <c r="AA65" s="211">
        <v>239.0</v>
      </c>
      <c r="AB65" s="211">
        <v>0.0</v>
      </c>
      <c r="AC65" s="211">
        <v>239.0</v>
      </c>
      <c r="AD65" s="211">
        <v>0.0</v>
      </c>
      <c r="AE65" s="211">
        <v>0.0</v>
      </c>
      <c r="AF65" s="211">
        <v>0.0</v>
      </c>
      <c r="AG65" s="209">
        <f t="shared" si="15"/>
        <v>956</v>
      </c>
    </row>
    <row r="66">
      <c r="A66" s="353" t="s">
        <v>222</v>
      </c>
      <c r="B66" s="358">
        <f t="shared" ref="B66:AF66" si="16">SUM(B64:B65)</f>
        <v>0</v>
      </c>
      <c r="C66" s="358">
        <f t="shared" si="16"/>
        <v>199</v>
      </c>
      <c r="D66" s="358">
        <f t="shared" si="16"/>
        <v>0</v>
      </c>
      <c r="E66" s="358">
        <f t="shared" si="16"/>
        <v>239</v>
      </c>
      <c r="F66" s="358">
        <f t="shared" si="16"/>
        <v>199</v>
      </c>
      <c r="G66" s="358">
        <f t="shared" si="16"/>
        <v>0</v>
      </c>
      <c r="H66" s="358">
        <f t="shared" si="16"/>
        <v>0</v>
      </c>
      <c r="I66" s="358">
        <f t="shared" si="16"/>
        <v>0</v>
      </c>
      <c r="J66" s="358">
        <f t="shared" si="16"/>
        <v>0</v>
      </c>
      <c r="K66" s="358">
        <f t="shared" si="16"/>
        <v>0</v>
      </c>
      <c r="L66" s="358">
        <f t="shared" si="16"/>
        <v>0</v>
      </c>
      <c r="M66" s="358">
        <f t="shared" si="16"/>
        <v>0</v>
      </c>
      <c r="N66" s="358">
        <f t="shared" si="16"/>
        <v>0</v>
      </c>
      <c r="O66" s="358">
        <f t="shared" si="16"/>
        <v>0</v>
      </c>
      <c r="P66" s="358">
        <f t="shared" si="16"/>
        <v>199</v>
      </c>
      <c r="Q66" s="358">
        <f t="shared" si="16"/>
        <v>199</v>
      </c>
      <c r="R66" s="358">
        <f t="shared" si="16"/>
        <v>0</v>
      </c>
      <c r="S66" s="358">
        <f t="shared" si="16"/>
        <v>0</v>
      </c>
      <c r="T66" s="358">
        <f t="shared" si="16"/>
        <v>0</v>
      </c>
      <c r="U66" s="358">
        <f t="shared" si="16"/>
        <v>0</v>
      </c>
      <c r="V66" s="358">
        <f t="shared" si="16"/>
        <v>0</v>
      </c>
      <c r="W66" s="358">
        <f t="shared" si="16"/>
        <v>0</v>
      </c>
      <c r="X66" s="358">
        <f t="shared" si="16"/>
        <v>239</v>
      </c>
      <c r="Y66" s="358">
        <f t="shared" si="16"/>
        <v>0</v>
      </c>
      <c r="Z66" s="358">
        <f t="shared" si="16"/>
        <v>0</v>
      </c>
      <c r="AA66" s="358">
        <f t="shared" si="16"/>
        <v>239</v>
      </c>
      <c r="AB66" s="358">
        <f t="shared" si="16"/>
        <v>0</v>
      </c>
      <c r="AC66" s="358">
        <f t="shared" si="16"/>
        <v>239</v>
      </c>
      <c r="AD66" s="358">
        <f t="shared" si="16"/>
        <v>0</v>
      </c>
      <c r="AE66" s="358">
        <f t="shared" si="16"/>
        <v>0</v>
      </c>
      <c r="AF66" s="358">
        <f t="shared" si="16"/>
        <v>0</v>
      </c>
      <c r="AG66" s="209">
        <f t="shared" si="15"/>
        <v>1752</v>
      </c>
    </row>
    <row r="67">
      <c r="A67" s="127"/>
      <c r="B67" s="191"/>
      <c r="C67" s="191"/>
      <c r="D67" s="191"/>
      <c r="E67" s="191"/>
      <c r="F67" s="191"/>
      <c r="G67" s="191"/>
      <c r="H67" s="191"/>
      <c r="I67" s="191"/>
      <c r="J67" s="191"/>
      <c r="K67" s="191"/>
      <c r="L67" s="191"/>
      <c r="M67" s="191"/>
      <c r="N67" s="191"/>
      <c r="O67" s="191"/>
      <c r="P67" s="191"/>
      <c r="Q67" s="191"/>
      <c r="R67" s="191"/>
      <c r="S67" s="191"/>
      <c r="T67" s="191"/>
      <c r="U67" s="191"/>
      <c r="V67" s="191"/>
      <c r="W67" s="191"/>
      <c r="X67" s="191"/>
      <c r="Y67" s="191"/>
      <c r="Z67" s="191"/>
      <c r="AA67" s="191"/>
      <c r="AB67" s="191"/>
      <c r="AC67" s="191"/>
      <c r="AD67" s="191"/>
      <c r="AE67" s="191"/>
      <c r="AF67" s="191"/>
      <c r="AG67" s="356"/>
    </row>
    <row r="68">
      <c r="A68" s="183" t="s">
        <v>223</v>
      </c>
      <c r="B68" s="311">
        <v>667.0</v>
      </c>
      <c r="C68" s="311">
        <v>609.0</v>
      </c>
      <c r="D68" s="311">
        <v>725.0</v>
      </c>
      <c r="E68" s="311">
        <v>1363.0</v>
      </c>
      <c r="F68" s="311">
        <v>1392.0</v>
      </c>
      <c r="G68" s="311">
        <v>870.0</v>
      </c>
      <c r="H68" s="311">
        <v>957.0</v>
      </c>
      <c r="I68" s="311">
        <v>725.0</v>
      </c>
      <c r="J68" s="311">
        <v>493.0</v>
      </c>
      <c r="K68" s="311">
        <v>870.0</v>
      </c>
      <c r="L68" s="311">
        <v>870.0</v>
      </c>
      <c r="M68" s="311">
        <v>1131.0</v>
      </c>
      <c r="N68" s="311">
        <v>667.0</v>
      </c>
      <c r="O68" s="311">
        <v>464.0</v>
      </c>
      <c r="P68" s="311">
        <v>406.0</v>
      </c>
      <c r="Q68" s="311">
        <v>435.0</v>
      </c>
      <c r="R68" s="311">
        <v>638.0</v>
      </c>
      <c r="S68" s="311">
        <v>696.0</v>
      </c>
      <c r="T68" s="311">
        <v>725.0</v>
      </c>
      <c r="U68" s="311">
        <v>667.0</v>
      </c>
      <c r="V68" s="311">
        <v>667.0</v>
      </c>
      <c r="W68" s="311">
        <v>319.0</v>
      </c>
      <c r="X68" s="311">
        <v>290.0</v>
      </c>
      <c r="Y68" s="311">
        <v>522.0</v>
      </c>
      <c r="Z68" s="311">
        <v>609.0</v>
      </c>
      <c r="AA68" s="311">
        <v>725.0</v>
      </c>
      <c r="AB68" s="311">
        <v>348.0</v>
      </c>
      <c r="AC68" s="311">
        <v>493.0</v>
      </c>
      <c r="AD68" s="311">
        <v>232.0</v>
      </c>
      <c r="AE68" s="311">
        <v>319.0</v>
      </c>
      <c r="AF68" s="311">
        <v>551.0</v>
      </c>
      <c r="AG68" s="345">
        <f t="shared" ref="AG68:AG77" si="17">SUM(B68:AF68)</f>
        <v>20445</v>
      </c>
    </row>
    <row r="69">
      <c r="A69" s="183" t="s">
        <v>224</v>
      </c>
      <c r="B69" s="311">
        <v>399.0</v>
      </c>
      <c r="C69" s="311">
        <v>450.3</v>
      </c>
      <c r="D69" s="311">
        <v>315.78</v>
      </c>
      <c r="E69" s="311">
        <v>675.26</v>
      </c>
      <c r="F69" s="311">
        <v>732.26</v>
      </c>
      <c r="G69" s="311">
        <v>566.2</v>
      </c>
      <c r="H69" s="311">
        <v>439.66</v>
      </c>
      <c r="I69" s="311">
        <v>348.84</v>
      </c>
      <c r="J69" s="311">
        <v>486.02</v>
      </c>
      <c r="K69" s="311">
        <v>571.9</v>
      </c>
      <c r="L69" s="311">
        <v>504.26</v>
      </c>
      <c r="M69" s="311">
        <v>618.26</v>
      </c>
      <c r="N69" s="311">
        <v>306.66</v>
      </c>
      <c r="O69" s="311">
        <v>382.66</v>
      </c>
      <c r="P69" s="311">
        <v>226.48</v>
      </c>
      <c r="Q69" s="311">
        <v>343.9</v>
      </c>
      <c r="R69" s="311">
        <v>443.84</v>
      </c>
      <c r="S69" s="311">
        <v>633.84</v>
      </c>
      <c r="T69" s="311">
        <v>628.14</v>
      </c>
      <c r="U69" s="311">
        <v>505.78</v>
      </c>
      <c r="V69" s="311">
        <v>235.6</v>
      </c>
      <c r="W69" s="311">
        <v>296.78</v>
      </c>
      <c r="X69" s="311">
        <v>240.54</v>
      </c>
      <c r="Y69" s="311">
        <v>273.6</v>
      </c>
      <c r="Z69" s="311">
        <v>434.72</v>
      </c>
      <c r="AA69" s="311">
        <v>414.96</v>
      </c>
      <c r="AB69" s="311">
        <v>155.42</v>
      </c>
      <c r="AC69" s="311">
        <v>231.42</v>
      </c>
      <c r="AD69" s="311">
        <v>330.6</v>
      </c>
      <c r="AE69" s="311">
        <v>193.42</v>
      </c>
      <c r="AF69" s="311">
        <v>405.08</v>
      </c>
      <c r="AG69" s="345">
        <f t="shared" si="17"/>
        <v>12791.18</v>
      </c>
    </row>
    <row r="70">
      <c r="A70" s="183" t="s">
        <v>1222</v>
      </c>
      <c r="B70" s="311">
        <v>468.0</v>
      </c>
      <c r="C70" s="311">
        <v>351.0</v>
      </c>
      <c r="D70" s="311">
        <v>780.0</v>
      </c>
      <c r="E70" s="311">
        <v>1131.0</v>
      </c>
      <c r="F70" s="311">
        <v>507.0</v>
      </c>
      <c r="G70" s="311">
        <v>468.0</v>
      </c>
      <c r="H70" s="311">
        <v>507.0</v>
      </c>
      <c r="I70" s="311">
        <v>351.0</v>
      </c>
      <c r="J70" s="311">
        <v>312.0</v>
      </c>
      <c r="K70" s="311">
        <v>390.0</v>
      </c>
      <c r="L70" s="311">
        <v>351.0</v>
      </c>
      <c r="M70" s="311">
        <v>702.0</v>
      </c>
      <c r="N70" s="311">
        <v>507.0</v>
      </c>
      <c r="O70" s="311">
        <v>1014.0</v>
      </c>
      <c r="P70" s="311">
        <v>546.0</v>
      </c>
      <c r="Q70" s="311">
        <v>585.0</v>
      </c>
      <c r="R70" s="311">
        <v>312.0</v>
      </c>
      <c r="S70" s="311">
        <v>585.0</v>
      </c>
      <c r="T70" s="311">
        <v>468.0</v>
      </c>
      <c r="U70" s="311">
        <v>351.0</v>
      </c>
      <c r="V70" s="311">
        <v>351.0</v>
      </c>
      <c r="W70" s="311">
        <v>468.0</v>
      </c>
      <c r="X70" s="311">
        <v>507.0</v>
      </c>
      <c r="Y70" s="311">
        <v>522.6</v>
      </c>
      <c r="Z70" s="311">
        <v>444.6</v>
      </c>
      <c r="AA70" s="311">
        <v>522.6</v>
      </c>
      <c r="AB70" s="311">
        <v>436.8</v>
      </c>
      <c r="AC70" s="311">
        <v>222.3</v>
      </c>
      <c r="AD70" s="311">
        <v>296.4</v>
      </c>
      <c r="AE70" s="311">
        <v>401.7</v>
      </c>
      <c r="AF70" s="311">
        <v>592.8</v>
      </c>
      <c r="AG70" s="345">
        <f t="shared" si="17"/>
        <v>15451.8</v>
      </c>
    </row>
    <row r="71">
      <c r="A71" s="183" t="s">
        <v>1223</v>
      </c>
      <c r="B71" s="311">
        <v>0.0</v>
      </c>
      <c r="C71" s="311">
        <v>0.0</v>
      </c>
      <c r="D71" s="311">
        <v>0.0</v>
      </c>
      <c r="E71" s="311">
        <v>0.0</v>
      </c>
      <c r="F71" s="311">
        <v>0.0</v>
      </c>
      <c r="G71" s="311">
        <v>0.0</v>
      </c>
      <c r="H71" s="311">
        <v>0.0</v>
      </c>
      <c r="I71" s="311">
        <v>0.0</v>
      </c>
      <c r="J71" s="311">
        <v>0.0</v>
      </c>
      <c r="K71" s="311">
        <v>0.0</v>
      </c>
      <c r="L71" s="311">
        <v>0.0</v>
      </c>
      <c r="M71" s="311">
        <v>0.0</v>
      </c>
      <c r="N71" s="311">
        <v>0.0</v>
      </c>
      <c r="O71" s="311">
        <v>0.0</v>
      </c>
      <c r="P71" s="311">
        <v>0.0</v>
      </c>
      <c r="Q71" s="311">
        <v>0.0</v>
      </c>
      <c r="R71" s="311">
        <v>0.0</v>
      </c>
      <c r="S71" s="311">
        <v>0.0</v>
      </c>
      <c r="T71" s="311">
        <v>0.0</v>
      </c>
      <c r="U71" s="311">
        <v>0.0</v>
      </c>
      <c r="V71" s="311">
        <v>0.0</v>
      </c>
      <c r="W71" s="311">
        <v>0.0</v>
      </c>
      <c r="X71" s="311">
        <v>0.0</v>
      </c>
      <c r="Y71" s="311">
        <v>0.0</v>
      </c>
      <c r="Z71" s="311">
        <v>0.0</v>
      </c>
      <c r="AA71" s="311">
        <v>0.0</v>
      </c>
      <c r="AB71" s="311">
        <v>0.0</v>
      </c>
      <c r="AC71" s="311">
        <v>0.0</v>
      </c>
      <c r="AD71" s="311">
        <v>0.0</v>
      </c>
      <c r="AE71" s="311">
        <v>0.0</v>
      </c>
      <c r="AF71" s="311">
        <v>0.0</v>
      </c>
      <c r="AG71" s="345">
        <f t="shared" si="17"/>
        <v>0</v>
      </c>
    </row>
    <row r="72">
      <c r="A72" s="183" t="s">
        <v>1224</v>
      </c>
      <c r="B72" s="311">
        <v>0.0</v>
      </c>
      <c r="C72" s="311">
        <v>0.0</v>
      </c>
      <c r="D72" s="311">
        <v>0.0</v>
      </c>
      <c r="E72" s="311">
        <v>0.0</v>
      </c>
      <c r="F72" s="311">
        <v>0.0</v>
      </c>
      <c r="G72" s="311">
        <v>0.0</v>
      </c>
      <c r="H72" s="311">
        <v>0.0</v>
      </c>
      <c r="I72" s="311">
        <v>0.0</v>
      </c>
      <c r="J72" s="311">
        <v>0.0</v>
      </c>
      <c r="K72" s="311">
        <v>0.0</v>
      </c>
      <c r="L72" s="311">
        <v>0.0</v>
      </c>
      <c r="M72" s="311">
        <v>0.0</v>
      </c>
      <c r="N72" s="311">
        <v>0.0</v>
      </c>
      <c r="O72" s="311">
        <v>0.0</v>
      </c>
      <c r="P72" s="311">
        <v>0.0</v>
      </c>
      <c r="Q72" s="311">
        <v>0.0</v>
      </c>
      <c r="R72" s="311">
        <v>0.0</v>
      </c>
      <c r="S72" s="311">
        <v>0.0</v>
      </c>
      <c r="T72" s="311">
        <v>0.0</v>
      </c>
      <c r="U72" s="311">
        <v>0.0</v>
      </c>
      <c r="V72" s="311">
        <v>0.0</v>
      </c>
      <c r="W72" s="311">
        <v>0.0</v>
      </c>
      <c r="X72" s="311">
        <v>0.0</v>
      </c>
      <c r="Y72" s="311">
        <v>0.0</v>
      </c>
      <c r="Z72" s="311">
        <v>0.0</v>
      </c>
      <c r="AA72" s="311">
        <v>0.0</v>
      </c>
      <c r="AB72" s="311">
        <v>0.0</v>
      </c>
      <c r="AC72" s="311">
        <v>0.0</v>
      </c>
      <c r="AD72" s="311">
        <v>0.0</v>
      </c>
      <c r="AE72" s="311">
        <v>0.0</v>
      </c>
      <c r="AF72" s="311">
        <v>0.0</v>
      </c>
      <c r="AG72" s="345">
        <f t="shared" si="17"/>
        <v>0</v>
      </c>
    </row>
    <row r="73">
      <c r="A73" s="183" t="s">
        <v>1225</v>
      </c>
      <c r="B73" s="311">
        <v>0.0</v>
      </c>
      <c r="C73" s="311">
        <v>0.0</v>
      </c>
      <c r="D73" s="311">
        <v>0.0</v>
      </c>
      <c r="E73" s="311">
        <v>0.0</v>
      </c>
      <c r="F73" s="311">
        <v>0.0</v>
      </c>
      <c r="G73" s="311">
        <v>0.0</v>
      </c>
      <c r="H73" s="311">
        <v>0.0</v>
      </c>
      <c r="I73" s="311">
        <v>0.0</v>
      </c>
      <c r="J73" s="311">
        <v>0.0</v>
      </c>
      <c r="K73" s="311">
        <v>0.0</v>
      </c>
      <c r="L73" s="311">
        <v>0.0</v>
      </c>
      <c r="M73" s="311">
        <v>0.0</v>
      </c>
      <c r="N73" s="311">
        <v>0.0</v>
      </c>
      <c r="O73" s="311">
        <v>0.0</v>
      </c>
      <c r="P73" s="311">
        <v>0.0</v>
      </c>
      <c r="Q73" s="311">
        <v>0.0</v>
      </c>
      <c r="R73" s="311">
        <v>0.0</v>
      </c>
      <c r="S73" s="311">
        <v>0.0</v>
      </c>
      <c r="T73" s="311">
        <v>0.0</v>
      </c>
      <c r="U73" s="311">
        <v>0.0</v>
      </c>
      <c r="V73" s="311">
        <v>0.0</v>
      </c>
      <c r="W73" s="311">
        <v>0.0</v>
      </c>
      <c r="X73" s="311">
        <v>0.0</v>
      </c>
      <c r="Y73" s="311">
        <v>0.0</v>
      </c>
      <c r="Z73" s="311">
        <v>0.0</v>
      </c>
      <c r="AA73" s="311">
        <v>0.0</v>
      </c>
      <c r="AB73" s="311">
        <v>0.0</v>
      </c>
      <c r="AC73" s="311">
        <v>0.0</v>
      </c>
      <c r="AD73" s="311">
        <v>0.0</v>
      </c>
      <c r="AE73" s="311">
        <v>0.0</v>
      </c>
      <c r="AF73" s="311">
        <v>0.0</v>
      </c>
      <c r="AG73" s="345">
        <f t="shared" si="17"/>
        <v>0</v>
      </c>
    </row>
    <row r="74">
      <c r="A74" s="183" t="s">
        <v>1226</v>
      </c>
      <c r="B74" s="311">
        <v>58.0</v>
      </c>
      <c r="C74" s="311">
        <v>29.0</v>
      </c>
      <c r="D74" s="311">
        <v>87.0</v>
      </c>
      <c r="E74" s="311">
        <v>87.0</v>
      </c>
      <c r="F74" s="311">
        <v>87.0</v>
      </c>
      <c r="G74" s="311">
        <v>58.0</v>
      </c>
      <c r="H74" s="311">
        <v>174.0</v>
      </c>
      <c r="I74" s="311">
        <v>145.0</v>
      </c>
      <c r="J74" s="311">
        <v>0.0</v>
      </c>
      <c r="K74" s="311">
        <v>464.0</v>
      </c>
      <c r="L74" s="311">
        <v>1972.0</v>
      </c>
      <c r="M74" s="311">
        <v>3190.0</v>
      </c>
      <c r="N74" s="311">
        <v>1595.0</v>
      </c>
      <c r="O74" s="311">
        <v>2175.0</v>
      </c>
      <c r="P74" s="311">
        <v>1624.0</v>
      </c>
      <c r="Q74" s="311">
        <v>1508.0</v>
      </c>
      <c r="R74" s="311">
        <v>2001.0</v>
      </c>
      <c r="S74" s="311">
        <v>2407.0</v>
      </c>
      <c r="T74" s="311">
        <v>2059.0</v>
      </c>
      <c r="U74" s="311">
        <v>2001.0</v>
      </c>
      <c r="V74" s="311">
        <v>1102.0</v>
      </c>
      <c r="W74" s="311">
        <v>1537.0</v>
      </c>
      <c r="X74" s="311">
        <v>377.0</v>
      </c>
      <c r="Y74" s="311">
        <v>0.0</v>
      </c>
      <c r="Z74" s="311">
        <v>0.0</v>
      </c>
      <c r="AA74" s="311">
        <v>116.0</v>
      </c>
      <c r="AB74" s="311">
        <v>667.0</v>
      </c>
      <c r="AC74" s="311">
        <v>1305.0</v>
      </c>
      <c r="AD74" s="311">
        <v>1044.0</v>
      </c>
      <c r="AE74" s="311">
        <v>783.0</v>
      </c>
      <c r="AF74" s="311">
        <v>1131.0</v>
      </c>
      <c r="AG74" s="345">
        <f t="shared" si="17"/>
        <v>29783</v>
      </c>
    </row>
    <row r="75">
      <c r="A75" s="183" t="s">
        <v>1227</v>
      </c>
      <c r="B75" s="311">
        <v>0.0</v>
      </c>
      <c r="C75" s="311">
        <v>0.0</v>
      </c>
      <c r="D75" s="311">
        <v>0.0</v>
      </c>
      <c r="E75" s="311">
        <v>0.0</v>
      </c>
      <c r="F75" s="311">
        <v>0.0</v>
      </c>
      <c r="G75" s="311">
        <v>0.0</v>
      </c>
      <c r="H75" s="311">
        <v>0.0</v>
      </c>
      <c r="I75" s="311">
        <v>0.0</v>
      </c>
      <c r="J75" s="311">
        <v>0.0</v>
      </c>
      <c r="K75" s="311">
        <v>0.0</v>
      </c>
      <c r="L75" s="311">
        <v>0.0</v>
      </c>
      <c r="M75" s="311">
        <v>0.0</v>
      </c>
      <c r="N75" s="311">
        <v>0.0</v>
      </c>
      <c r="O75" s="311">
        <v>0.0</v>
      </c>
      <c r="P75" s="311">
        <v>0.0</v>
      </c>
      <c r="Q75" s="311">
        <v>0.0</v>
      </c>
      <c r="R75" s="311">
        <v>0.0</v>
      </c>
      <c r="S75" s="311">
        <v>0.0</v>
      </c>
      <c r="T75" s="311">
        <v>0.0</v>
      </c>
      <c r="U75" s="311">
        <v>0.0</v>
      </c>
      <c r="V75" s="311">
        <v>0.0</v>
      </c>
      <c r="W75" s="311">
        <v>0.0</v>
      </c>
      <c r="X75" s="311">
        <v>0.0</v>
      </c>
      <c r="Y75" s="311">
        <v>0.0</v>
      </c>
      <c r="Z75" s="311">
        <v>0.0</v>
      </c>
      <c r="AA75" s="311">
        <v>0.0</v>
      </c>
      <c r="AB75" s="311">
        <v>0.0</v>
      </c>
      <c r="AC75" s="311">
        <v>0.0</v>
      </c>
      <c r="AD75" s="311">
        <v>0.0</v>
      </c>
      <c r="AE75" s="311">
        <v>0.0</v>
      </c>
      <c r="AF75" s="311">
        <v>0.0</v>
      </c>
      <c r="AG75" s="345">
        <f t="shared" si="17"/>
        <v>0</v>
      </c>
    </row>
    <row r="76">
      <c r="A76" s="183" t="s">
        <v>233</v>
      </c>
      <c r="B76" s="328">
        <v>447.0</v>
      </c>
      <c r="C76" s="328">
        <v>298.0</v>
      </c>
      <c r="D76" s="328">
        <v>298.0</v>
      </c>
      <c r="E76" s="328">
        <v>149.0</v>
      </c>
      <c r="F76" s="328">
        <v>447.0</v>
      </c>
      <c r="G76" s="328">
        <v>298.0</v>
      </c>
      <c r="H76" s="328">
        <v>278.0</v>
      </c>
      <c r="I76" s="328">
        <v>576.0</v>
      </c>
      <c r="J76" s="328">
        <v>139.0</v>
      </c>
      <c r="K76" s="328">
        <v>707.38</v>
      </c>
      <c r="L76" s="328">
        <v>0.0</v>
      </c>
      <c r="M76" s="328">
        <v>0.0</v>
      </c>
      <c r="N76" s="328">
        <v>288.0</v>
      </c>
      <c r="O76" s="328">
        <v>0.0</v>
      </c>
      <c r="P76" s="328">
        <v>437.0</v>
      </c>
      <c r="Q76" s="328">
        <v>566.0</v>
      </c>
      <c r="R76" s="328">
        <v>288.0</v>
      </c>
      <c r="S76" s="328">
        <v>278.0</v>
      </c>
      <c r="T76" s="328">
        <v>705.0</v>
      </c>
      <c r="U76" s="328">
        <v>429.38</v>
      </c>
      <c r="V76" s="328">
        <v>139.0</v>
      </c>
      <c r="W76" s="328">
        <v>278.0</v>
      </c>
      <c r="X76" s="328">
        <v>278.0</v>
      </c>
      <c r="Y76" s="328">
        <v>576.0</v>
      </c>
      <c r="Z76" s="328">
        <v>288.0</v>
      </c>
      <c r="AA76" s="328">
        <v>566.0</v>
      </c>
      <c r="AB76" s="328">
        <v>427.0</v>
      </c>
      <c r="AC76" s="328">
        <v>568.38</v>
      </c>
      <c r="AD76" s="328">
        <v>139.0</v>
      </c>
      <c r="AE76" s="328">
        <v>566.0</v>
      </c>
      <c r="AF76" s="328">
        <v>427.0</v>
      </c>
      <c r="AG76" s="345">
        <f t="shared" si="17"/>
        <v>10881.14</v>
      </c>
    </row>
    <row r="77">
      <c r="A77" s="181" t="s">
        <v>234</v>
      </c>
      <c r="B77" s="358">
        <f t="shared" ref="B77:AF77" si="18">SUM(B68:B76)</f>
        <v>2039</v>
      </c>
      <c r="C77" s="358">
        <f t="shared" si="18"/>
        <v>1737.3</v>
      </c>
      <c r="D77" s="358">
        <f t="shared" si="18"/>
        <v>2205.78</v>
      </c>
      <c r="E77" s="358">
        <f t="shared" si="18"/>
        <v>3405.26</v>
      </c>
      <c r="F77" s="358">
        <f t="shared" si="18"/>
        <v>3165.26</v>
      </c>
      <c r="G77" s="358">
        <f t="shared" si="18"/>
        <v>2260.2</v>
      </c>
      <c r="H77" s="358">
        <f t="shared" si="18"/>
        <v>2355.66</v>
      </c>
      <c r="I77" s="358">
        <f t="shared" si="18"/>
        <v>2145.84</v>
      </c>
      <c r="J77" s="358">
        <f t="shared" si="18"/>
        <v>1430.02</v>
      </c>
      <c r="K77" s="358">
        <f t="shared" si="18"/>
        <v>3003.28</v>
      </c>
      <c r="L77" s="358">
        <f t="shared" si="18"/>
        <v>3697.26</v>
      </c>
      <c r="M77" s="358">
        <f t="shared" si="18"/>
        <v>5641.26</v>
      </c>
      <c r="N77" s="358">
        <f t="shared" si="18"/>
        <v>3363.66</v>
      </c>
      <c r="O77" s="358">
        <f t="shared" si="18"/>
        <v>4035.66</v>
      </c>
      <c r="P77" s="358">
        <f t="shared" si="18"/>
        <v>3239.48</v>
      </c>
      <c r="Q77" s="358">
        <f t="shared" si="18"/>
        <v>3437.9</v>
      </c>
      <c r="R77" s="358">
        <f t="shared" si="18"/>
        <v>3682.84</v>
      </c>
      <c r="S77" s="358">
        <f t="shared" si="18"/>
        <v>4599.84</v>
      </c>
      <c r="T77" s="358">
        <f t="shared" si="18"/>
        <v>4585.14</v>
      </c>
      <c r="U77" s="358">
        <f t="shared" si="18"/>
        <v>3954.16</v>
      </c>
      <c r="V77" s="358">
        <f t="shared" si="18"/>
        <v>2494.6</v>
      </c>
      <c r="W77" s="358">
        <f t="shared" si="18"/>
        <v>2898.78</v>
      </c>
      <c r="X77" s="358">
        <f t="shared" si="18"/>
        <v>1692.54</v>
      </c>
      <c r="Y77" s="358">
        <f t="shared" si="18"/>
        <v>1894.2</v>
      </c>
      <c r="Z77" s="358">
        <f t="shared" si="18"/>
        <v>1776.32</v>
      </c>
      <c r="AA77" s="358">
        <f t="shared" si="18"/>
        <v>2344.56</v>
      </c>
      <c r="AB77" s="358">
        <f t="shared" si="18"/>
        <v>2034.22</v>
      </c>
      <c r="AC77" s="358">
        <f t="shared" si="18"/>
        <v>2820.1</v>
      </c>
      <c r="AD77" s="358">
        <f t="shared" si="18"/>
        <v>2042</v>
      </c>
      <c r="AE77" s="358">
        <f t="shared" si="18"/>
        <v>2263.12</v>
      </c>
      <c r="AF77" s="358">
        <f t="shared" si="18"/>
        <v>3106.88</v>
      </c>
      <c r="AG77" s="345">
        <f t="shared" si="17"/>
        <v>89352.12</v>
      </c>
    </row>
    <row r="78">
      <c r="A78" s="187"/>
      <c r="AG78" s="350"/>
    </row>
    <row r="79" hidden="1" collapsed="1">
      <c r="A79" s="360" t="s">
        <v>1228</v>
      </c>
      <c r="B79" s="120"/>
      <c r="C79" s="120"/>
      <c r="D79" s="120"/>
      <c r="E79" s="120"/>
      <c r="F79" s="120"/>
      <c r="G79" s="120"/>
      <c r="H79" s="120"/>
      <c r="I79" s="120"/>
      <c r="J79" s="120"/>
      <c r="K79" s="120"/>
      <c r="L79" s="120"/>
      <c r="M79" s="120"/>
      <c r="N79" s="120"/>
      <c r="O79" s="120"/>
      <c r="P79" s="120"/>
      <c r="Q79" s="120"/>
      <c r="R79" s="120"/>
      <c r="S79" s="120"/>
      <c r="T79" s="120"/>
      <c r="U79" s="120"/>
      <c r="V79" s="120"/>
      <c r="W79" s="120"/>
      <c r="X79" s="120"/>
      <c r="Y79" s="120"/>
      <c r="Z79" s="120"/>
      <c r="AA79" s="120"/>
      <c r="AB79" s="120"/>
      <c r="AC79" s="120"/>
      <c r="AD79" s="120"/>
      <c r="AE79" s="120"/>
      <c r="AF79" s="120"/>
      <c r="AG79" s="350">
        <f t="shared" ref="AG79:AG141" si="19">SUM(B79:AF79)</f>
        <v>0</v>
      </c>
    </row>
    <row r="80" hidden="1" outlineLevel="1">
      <c r="A80" s="361" t="s">
        <v>1229</v>
      </c>
      <c r="B80" s="308"/>
      <c r="C80" s="308"/>
      <c r="D80" s="308"/>
      <c r="E80" s="308"/>
      <c r="F80" s="308"/>
      <c r="G80" s="308"/>
      <c r="H80" s="308"/>
      <c r="I80" s="308"/>
      <c r="J80" s="308"/>
      <c r="K80" s="308"/>
      <c r="L80" s="308"/>
      <c r="M80" s="308"/>
      <c r="N80" s="308"/>
      <c r="O80" s="308"/>
      <c r="P80" s="308"/>
      <c r="Q80" s="308"/>
      <c r="R80" s="308"/>
      <c r="S80" s="308"/>
      <c r="T80" s="308"/>
      <c r="U80" s="308"/>
      <c r="V80" s="308"/>
      <c r="W80" s="308"/>
      <c r="X80" s="308"/>
      <c r="Y80" s="308"/>
      <c r="Z80" s="308"/>
      <c r="AA80" s="308"/>
      <c r="AB80" s="308"/>
      <c r="AC80" s="308"/>
      <c r="AD80" s="308"/>
      <c r="AE80" s="308"/>
      <c r="AF80" s="308"/>
      <c r="AG80" s="342">
        <f t="shared" si="19"/>
        <v>0</v>
      </c>
    </row>
    <row r="81" hidden="1" outlineLevel="1">
      <c r="A81" s="361" t="s">
        <v>1230</v>
      </c>
      <c r="B81" s="308"/>
      <c r="C81" s="308"/>
      <c r="D81" s="308"/>
      <c r="E81" s="308"/>
      <c r="F81" s="308"/>
      <c r="G81" s="308"/>
      <c r="H81" s="308"/>
      <c r="I81" s="308"/>
      <c r="J81" s="308"/>
      <c r="K81" s="308"/>
      <c r="L81" s="308"/>
      <c r="M81" s="308"/>
      <c r="N81" s="308"/>
      <c r="O81" s="308"/>
      <c r="P81" s="308"/>
      <c r="Q81" s="308"/>
      <c r="R81" s="308"/>
      <c r="S81" s="308"/>
      <c r="T81" s="308"/>
      <c r="U81" s="308"/>
      <c r="V81" s="308"/>
      <c r="W81" s="308"/>
      <c r="X81" s="308"/>
      <c r="Y81" s="308"/>
      <c r="Z81" s="308"/>
      <c r="AA81" s="308"/>
      <c r="AB81" s="308"/>
      <c r="AC81" s="308"/>
      <c r="AD81" s="308"/>
      <c r="AE81" s="308"/>
      <c r="AF81" s="308"/>
      <c r="AG81" s="342">
        <f t="shared" si="19"/>
        <v>0</v>
      </c>
    </row>
    <row r="82" hidden="1" outlineLevel="1">
      <c r="A82" s="362" t="s">
        <v>1231</v>
      </c>
      <c r="B82" s="308"/>
      <c r="C82" s="308"/>
      <c r="D82" s="308"/>
      <c r="E82" s="308"/>
      <c r="F82" s="308"/>
      <c r="G82" s="308"/>
      <c r="H82" s="308"/>
      <c r="I82" s="308"/>
      <c r="J82" s="308"/>
      <c r="K82" s="308"/>
      <c r="L82" s="308"/>
      <c r="M82" s="308"/>
      <c r="N82" s="308"/>
      <c r="O82" s="308"/>
      <c r="P82" s="308"/>
      <c r="Q82" s="308"/>
      <c r="R82" s="308"/>
      <c r="S82" s="308"/>
      <c r="T82" s="308"/>
      <c r="U82" s="308"/>
      <c r="V82" s="308"/>
      <c r="W82" s="308"/>
      <c r="X82" s="308"/>
      <c r="Y82" s="308"/>
      <c r="Z82" s="308"/>
      <c r="AA82" s="308"/>
      <c r="AB82" s="308"/>
      <c r="AC82" s="308"/>
      <c r="AD82" s="308"/>
      <c r="AE82" s="308"/>
      <c r="AF82" s="308"/>
      <c r="AG82" s="342">
        <f t="shared" si="19"/>
        <v>0</v>
      </c>
    </row>
    <row r="83" hidden="1" outlineLevel="1">
      <c r="A83" s="362" t="s">
        <v>1232</v>
      </c>
      <c r="B83" s="308"/>
      <c r="C83" s="308"/>
      <c r="D83" s="308"/>
      <c r="E83" s="308"/>
      <c r="F83" s="308"/>
      <c r="G83" s="308"/>
      <c r="H83" s="308"/>
      <c r="I83" s="308"/>
      <c r="J83" s="308"/>
      <c r="K83" s="308"/>
      <c r="L83" s="308"/>
      <c r="M83" s="308"/>
      <c r="N83" s="308"/>
      <c r="O83" s="308"/>
      <c r="P83" s="308"/>
      <c r="Q83" s="308"/>
      <c r="R83" s="308"/>
      <c r="S83" s="308"/>
      <c r="T83" s="308"/>
      <c r="U83" s="308"/>
      <c r="V83" s="308"/>
      <c r="W83" s="308"/>
      <c r="X83" s="308"/>
      <c r="Y83" s="308"/>
      <c r="Z83" s="308"/>
      <c r="AA83" s="308"/>
      <c r="AB83" s="308"/>
      <c r="AC83" s="308"/>
      <c r="AD83" s="308"/>
      <c r="AE83" s="308"/>
      <c r="AF83" s="308"/>
      <c r="AG83" s="342">
        <f t="shared" si="19"/>
        <v>0</v>
      </c>
    </row>
    <row r="84" hidden="1" outlineLevel="1">
      <c r="A84" s="362" t="s">
        <v>1233</v>
      </c>
      <c r="B84" s="308"/>
      <c r="C84" s="308"/>
      <c r="D84" s="308"/>
      <c r="E84" s="308"/>
      <c r="F84" s="308"/>
      <c r="G84" s="308"/>
      <c r="H84" s="308"/>
      <c r="I84" s="308"/>
      <c r="J84" s="308"/>
      <c r="K84" s="308"/>
      <c r="L84" s="308"/>
      <c r="M84" s="308"/>
      <c r="N84" s="308"/>
      <c r="O84" s="308"/>
      <c r="P84" s="308"/>
      <c r="Q84" s="308"/>
      <c r="R84" s="308"/>
      <c r="S84" s="308"/>
      <c r="T84" s="308"/>
      <c r="U84" s="308"/>
      <c r="V84" s="308"/>
      <c r="W84" s="308"/>
      <c r="X84" s="308"/>
      <c r="Y84" s="308"/>
      <c r="Z84" s="308"/>
      <c r="AA84" s="308"/>
      <c r="AB84" s="308"/>
      <c r="AC84" s="308"/>
      <c r="AD84" s="308"/>
      <c r="AE84" s="308"/>
      <c r="AF84" s="308"/>
      <c r="AG84" s="342">
        <f t="shared" si="19"/>
        <v>0</v>
      </c>
    </row>
    <row r="85" hidden="1" outlineLevel="1">
      <c r="A85" s="362" t="s">
        <v>1234</v>
      </c>
      <c r="B85" s="308"/>
      <c r="C85" s="308"/>
      <c r="D85" s="308"/>
      <c r="E85" s="308"/>
      <c r="F85" s="308"/>
      <c r="G85" s="308"/>
      <c r="H85" s="308"/>
      <c r="I85" s="308"/>
      <c r="J85" s="308"/>
      <c r="K85" s="308"/>
      <c r="L85" s="308"/>
      <c r="M85" s="308"/>
      <c r="N85" s="308"/>
      <c r="O85" s="308"/>
      <c r="P85" s="308"/>
      <c r="Q85" s="308"/>
      <c r="R85" s="308"/>
      <c r="S85" s="308"/>
      <c r="T85" s="308"/>
      <c r="U85" s="308"/>
      <c r="V85" s="308"/>
      <c r="W85" s="308"/>
      <c r="X85" s="308"/>
      <c r="Y85" s="308"/>
      <c r="Z85" s="308"/>
      <c r="AA85" s="308"/>
      <c r="AB85" s="308"/>
      <c r="AC85" s="308"/>
      <c r="AD85" s="308"/>
      <c r="AE85" s="308"/>
      <c r="AF85" s="308"/>
      <c r="AG85" s="342">
        <f t="shared" si="19"/>
        <v>0</v>
      </c>
    </row>
    <row r="86" hidden="1" outlineLevel="1">
      <c r="A86" s="362" t="s">
        <v>1235</v>
      </c>
      <c r="B86" s="126"/>
      <c r="C86" s="126"/>
      <c r="D86" s="126"/>
      <c r="E86" s="126"/>
      <c r="F86" s="126"/>
      <c r="G86" s="126"/>
      <c r="H86" s="126"/>
      <c r="I86" s="126"/>
      <c r="J86" s="126"/>
      <c r="K86" s="126"/>
      <c r="L86" s="126"/>
      <c r="M86" s="126"/>
      <c r="N86" s="126"/>
      <c r="O86" s="126"/>
      <c r="P86" s="126"/>
      <c r="Q86" s="126"/>
      <c r="R86" s="126"/>
      <c r="S86" s="126"/>
      <c r="T86" s="126"/>
      <c r="U86" s="126"/>
      <c r="V86" s="126"/>
      <c r="W86" s="126"/>
      <c r="X86" s="126"/>
      <c r="Y86" s="126"/>
      <c r="Z86" s="126"/>
      <c r="AA86" s="126"/>
      <c r="AB86" s="126"/>
      <c r="AC86" s="126"/>
      <c r="AD86" s="126"/>
      <c r="AE86" s="126"/>
      <c r="AF86" s="126"/>
      <c r="AG86" s="342">
        <f t="shared" si="19"/>
        <v>0</v>
      </c>
    </row>
    <row r="87" hidden="1" outlineLevel="1">
      <c r="A87" s="362" t="s">
        <v>1236</v>
      </c>
      <c r="B87" s="126"/>
      <c r="C87" s="126"/>
      <c r="D87" s="126"/>
      <c r="E87" s="126"/>
      <c r="F87" s="126"/>
      <c r="G87" s="126"/>
      <c r="H87" s="126"/>
      <c r="I87" s="126"/>
      <c r="J87" s="126"/>
      <c r="K87" s="126"/>
      <c r="L87" s="126"/>
      <c r="M87" s="126"/>
      <c r="N87" s="126"/>
      <c r="O87" s="126"/>
      <c r="P87" s="126"/>
      <c r="Q87" s="126"/>
      <c r="R87" s="126"/>
      <c r="S87" s="126"/>
      <c r="T87" s="126"/>
      <c r="U87" s="126"/>
      <c r="V87" s="126"/>
      <c r="W87" s="126"/>
      <c r="X87" s="126"/>
      <c r="Y87" s="126"/>
      <c r="Z87" s="126"/>
      <c r="AA87" s="126"/>
      <c r="AB87" s="126"/>
      <c r="AC87" s="126"/>
      <c r="AD87" s="126"/>
      <c r="AE87" s="126"/>
      <c r="AF87" s="126"/>
      <c r="AG87" s="342">
        <f t="shared" si="19"/>
        <v>0</v>
      </c>
    </row>
    <row r="88" hidden="1" outlineLevel="1">
      <c r="A88" s="363" t="s">
        <v>1237</v>
      </c>
      <c r="B88" s="364"/>
      <c r="C88" s="364"/>
      <c r="D88" s="364"/>
      <c r="E88" s="364"/>
      <c r="F88" s="364"/>
      <c r="G88" s="364"/>
      <c r="H88" s="364"/>
      <c r="I88" s="364"/>
      <c r="J88" s="364"/>
      <c r="K88" s="364"/>
      <c r="L88" s="364"/>
      <c r="M88" s="364"/>
      <c r="N88" s="364"/>
      <c r="O88" s="364"/>
      <c r="P88" s="364"/>
      <c r="Q88" s="364"/>
      <c r="R88" s="364"/>
      <c r="S88" s="364"/>
      <c r="T88" s="364"/>
      <c r="U88" s="364"/>
      <c r="V88" s="364"/>
      <c r="W88" s="364"/>
      <c r="X88" s="364"/>
      <c r="Y88" s="364"/>
      <c r="Z88" s="364"/>
      <c r="AA88" s="364"/>
      <c r="AB88" s="364"/>
      <c r="AC88" s="364"/>
      <c r="AD88" s="364"/>
      <c r="AE88" s="364"/>
      <c r="AF88" s="364"/>
      <c r="AG88" s="342">
        <f t="shared" si="19"/>
        <v>0</v>
      </c>
    </row>
    <row r="89" hidden="1" outlineLevel="1">
      <c r="A89" s="363" t="s">
        <v>1238</v>
      </c>
      <c r="B89" s="364"/>
      <c r="C89" s="364"/>
      <c r="D89" s="364"/>
      <c r="E89" s="364"/>
      <c r="F89" s="364"/>
      <c r="G89" s="364"/>
      <c r="H89" s="364"/>
      <c r="I89" s="364"/>
      <c r="J89" s="364"/>
      <c r="K89" s="364"/>
      <c r="L89" s="364"/>
      <c r="M89" s="364"/>
      <c r="N89" s="364"/>
      <c r="O89" s="364"/>
      <c r="P89" s="364"/>
      <c r="Q89" s="364"/>
      <c r="R89" s="364"/>
      <c r="S89" s="364"/>
      <c r="T89" s="364"/>
      <c r="U89" s="364"/>
      <c r="V89" s="364"/>
      <c r="W89" s="364"/>
      <c r="X89" s="364"/>
      <c r="Y89" s="364"/>
      <c r="Z89" s="364"/>
      <c r="AA89" s="364"/>
      <c r="AB89" s="364"/>
      <c r="AC89" s="364"/>
      <c r="AD89" s="364"/>
      <c r="AE89" s="364"/>
      <c r="AF89" s="364"/>
      <c r="AG89" s="342">
        <f t="shared" si="19"/>
        <v>0</v>
      </c>
    </row>
    <row r="90" ht="21.0" hidden="1" customHeight="1" outlineLevel="1">
      <c r="A90" s="365"/>
      <c r="B90" s="120"/>
      <c r="C90" s="120"/>
      <c r="D90" s="120"/>
      <c r="E90" s="120"/>
      <c r="F90" s="120"/>
      <c r="G90" s="120"/>
      <c r="H90" s="120"/>
      <c r="I90" s="120"/>
      <c r="J90" s="120"/>
      <c r="K90" s="120"/>
      <c r="L90" s="120"/>
      <c r="M90" s="120"/>
      <c r="N90" s="120"/>
      <c r="O90" s="120"/>
      <c r="P90" s="120"/>
      <c r="Q90" s="120"/>
      <c r="R90" s="120"/>
      <c r="S90" s="120"/>
      <c r="T90" s="120"/>
      <c r="U90" s="120"/>
      <c r="V90" s="120"/>
      <c r="W90" s="120"/>
      <c r="X90" s="120"/>
      <c r="Y90" s="120"/>
      <c r="Z90" s="120"/>
      <c r="AA90" s="120"/>
      <c r="AB90" s="120"/>
      <c r="AC90" s="120"/>
      <c r="AD90" s="120"/>
      <c r="AE90" s="120"/>
      <c r="AF90" s="120"/>
      <c r="AG90" s="342">
        <f t="shared" si="19"/>
        <v>0</v>
      </c>
    </row>
    <row r="91" hidden="1" outlineLevel="1">
      <c r="A91" s="361" t="s">
        <v>1239</v>
      </c>
      <c r="B91" s="308"/>
      <c r="C91" s="308"/>
      <c r="D91" s="308"/>
      <c r="E91" s="308"/>
      <c r="F91" s="308"/>
      <c r="G91" s="308"/>
      <c r="H91" s="308"/>
      <c r="I91" s="308"/>
      <c r="J91" s="308"/>
      <c r="K91" s="308"/>
      <c r="L91" s="308"/>
      <c r="M91" s="308"/>
      <c r="N91" s="308"/>
      <c r="O91" s="308"/>
      <c r="P91" s="308"/>
      <c r="Q91" s="308"/>
      <c r="R91" s="308"/>
      <c r="S91" s="308"/>
      <c r="T91" s="308"/>
      <c r="U91" s="308"/>
      <c r="V91" s="308"/>
      <c r="W91" s="308"/>
      <c r="X91" s="308"/>
      <c r="Y91" s="308"/>
      <c r="Z91" s="308"/>
      <c r="AA91" s="308"/>
      <c r="AB91" s="308"/>
      <c r="AC91" s="308"/>
      <c r="AD91" s="308"/>
      <c r="AE91" s="308"/>
      <c r="AF91" s="308"/>
      <c r="AG91" s="342">
        <f t="shared" si="19"/>
        <v>0</v>
      </c>
    </row>
    <row r="92" hidden="1" outlineLevel="1">
      <c r="A92" s="361" t="s">
        <v>1240</v>
      </c>
      <c r="B92" s="308"/>
      <c r="C92" s="308"/>
      <c r="D92" s="308"/>
      <c r="E92" s="308"/>
      <c r="F92" s="308"/>
      <c r="G92" s="308"/>
      <c r="H92" s="308"/>
      <c r="I92" s="308"/>
      <c r="J92" s="308"/>
      <c r="K92" s="308"/>
      <c r="L92" s="308"/>
      <c r="M92" s="308"/>
      <c r="N92" s="308"/>
      <c r="O92" s="308"/>
      <c r="P92" s="308"/>
      <c r="Q92" s="308"/>
      <c r="R92" s="308"/>
      <c r="S92" s="308"/>
      <c r="T92" s="308"/>
      <c r="U92" s="308"/>
      <c r="V92" s="308"/>
      <c r="W92" s="308"/>
      <c r="X92" s="308"/>
      <c r="Y92" s="308"/>
      <c r="Z92" s="308"/>
      <c r="AA92" s="308"/>
      <c r="AB92" s="308"/>
      <c r="AC92" s="308"/>
      <c r="AD92" s="308"/>
      <c r="AE92" s="308"/>
      <c r="AF92" s="308"/>
      <c r="AG92" s="342">
        <f t="shared" si="19"/>
        <v>0</v>
      </c>
    </row>
    <row r="93" hidden="1" outlineLevel="1">
      <c r="A93" s="362" t="s">
        <v>1241</v>
      </c>
      <c r="B93" s="308"/>
      <c r="C93" s="308"/>
      <c r="D93" s="308"/>
      <c r="E93" s="308"/>
      <c r="F93" s="308"/>
      <c r="G93" s="308"/>
      <c r="H93" s="308"/>
      <c r="I93" s="308"/>
      <c r="J93" s="308"/>
      <c r="K93" s="308"/>
      <c r="L93" s="308"/>
      <c r="M93" s="308"/>
      <c r="N93" s="308"/>
      <c r="O93" s="308"/>
      <c r="P93" s="308"/>
      <c r="Q93" s="308"/>
      <c r="R93" s="308"/>
      <c r="S93" s="308"/>
      <c r="T93" s="308"/>
      <c r="U93" s="308"/>
      <c r="V93" s="308"/>
      <c r="W93" s="308"/>
      <c r="X93" s="308"/>
      <c r="Y93" s="308"/>
      <c r="Z93" s="308"/>
      <c r="AA93" s="308"/>
      <c r="AB93" s="308"/>
      <c r="AC93" s="308"/>
      <c r="AD93" s="308"/>
      <c r="AE93" s="308"/>
      <c r="AF93" s="308"/>
      <c r="AG93" s="342">
        <f t="shared" si="19"/>
        <v>0</v>
      </c>
    </row>
    <row r="94" hidden="1" outlineLevel="1">
      <c r="A94" s="361" t="s">
        <v>1242</v>
      </c>
      <c r="B94" s="308"/>
      <c r="C94" s="308"/>
      <c r="D94" s="308"/>
      <c r="E94" s="308"/>
      <c r="F94" s="308"/>
      <c r="G94" s="308"/>
      <c r="H94" s="308"/>
      <c r="I94" s="308"/>
      <c r="J94" s="308"/>
      <c r="K94" s="308"/>
      <c r="L94" s="308"/>
      <c r="M94" s="308"/>
      <c r="N94" s="308"/>
      <c r="O94" s="308"/>
      <c r="P94" s="308"/>
      <c r="Q94" s="308"/>
      <c r="R94" s="308"/>
      <c r="S94" s="308"/>
      <c r="T94" s="308"/>
      <c r="U94" s="308"/>
      <c r="V94" s="308"/>
      <c r="W94" s="308"/>
      <c r="X94" s="308"/>
      <c r="Y94" s="308"/>
      <c r="Z94" s="308"/>
      <c r="AA94" s="308"/>
      <c r="AB94" s="308"/>
      <c r="AC94" s="308"/>
      <c r="AD94" s="308"/>
      <c r="AE94" s="308"/>
      <c r="AF94" s="308"/>
      <c r="AG94" s="342">
        <f t="shared" si="19"/>
        <v>0</v>
      </c>
    </row>
    <row r="95" hidden="1" outlineLevel="1">
      <c r="A95" s="361" t="s">
        <v>1243</v>
      </c>
      <c r="B95" s="308"/>
      <c r="C95" s="308"/>
      <c r="D95" s="308"/>
      <c r="E95" s="308"/>
      <c r="F95" s="308"/>
      <c r="G95" s="308"/>
      <c r="H95" s="308"/>
      <c r="I95" s="308"/>
      <c r="J95" s="308"/>
      <c r="K95" s="308"/>
      <c r="L95" s="308"/>
      <c r="M95" s="308"/>
      <c r="N95" s="308"/>
      <c r="O95" s="308"/>
      <c r="P95" s="308"/>
      <c r="Q95" s="308"/>
      <c r="R95" s="308"/>
      <c r="S95" s="308"/>
      <c r="T95" s="308"/>
      <c r="U95" s="308"/>
      <c r="V95" s="308"/>
      <c r="W95" s="308"/>
      <c r="X95" s="308"/>
      <c r="Y95" s="308"/>
      <c r="Z95" s="308"/>
      <c r="AA95" s="308"/>
      <c r="AB95" s="308"/>
      <c r="AC95" s="308"/>
      <c r="AD95" s="308"/>
      <c r="AE95" s="308"/>
      <c r="AF95" s="308"/>
      <c r="AG95" s="342">
        <f t="shared" si="19"/>
        <v>0</v>
      </c>
    </row>
    <row r="96" hidden="1" outlineLevel="1">
      <c r="A96" s="366" t="s">
        <v>1244</v>
      </c>
      <c r="B96" s="364"/>
      <c r="C96" s="364"/>
      <c r="D96" s="364"/>
      <c r="E96" s="364"/>
      <c r="F96" s="364"/>
      <c r="G96" s="364"/>
      <c r="H96" s="364"/>
      <c r="I96" s="364"/>
      <c r="J96" s="364"/>
      <c r="K96" s="364"/>
      <c r="L96" s="364"/>
      <c r="M96" s="364"/>
      <c r="N96" s="364"/>
      <c r="O96" s="364"/>
      <c r="P96" s="364"/>
      <c r="Q96" s="364"/>
      <c r="R96" s="364"/>
      <c r="S96" s="364"/>
      <c r="T96" s="364"/>
      <c r="U96" s="364"/>
      <c r="V96" s="364"/>
      <c r="W96" s="364"/>
      <c r="X96" s="364"/>
      <c r="Y96" s="364"/>
      <c r="Z96" s="364"/>
      <c r="AA96" s="364"/>
      <c r="AB96" s="364"/>
      <c r="AC96" s="364"/>
      <c r="AD96" s="364"/>
      <c r="AE96" s="364"/>
      <c r="AF96" s="364"/>
      <c r="AG96" s="342">
        <f t="shared" si="19"/>
        <v>0</v>
      </c>
    </row>
    <row r="97" hidden="1" outlineLevel="1">
      <c r="A97" s="365"/>
      <c r="B97" s="120"/>
      <c r="C97" s="120"/>
      <c r="D97" s="120"/>
      <c r="E97" s="120"/>
      <c r="F97" s="120"/>
      <c r="G97" s="120"/>
      <c r="H97" s="120"/>
      <c r="I97" s="120"/>
      <c r="J97" s="120"/>
      <c r="K97" s="120"/>
      <c r="L97" s="120"/>
      <c r="M97" s="120"/>
      <c r="N97" s="120"/>
      <c r="O97" s="120"/>
      <c r="P97" s="120"/>
      <c r="Q97" s="120"/>
      <c r="R97" s="120"/>
      <c r="S97" s="120"/>
      <c r="T97" s="120"/>
      <c r="U97" s="120"/>
      <c r="V97" s="120"/>
      <c r="W97" s="120"/>
      <c r="X97" s="120"/>
      <c r="Y97" s="120"/>
      <c r="Z97" s="120"/>
      <c r="AA97" s="120"/>
      <c r="AB97" s="120"/>
      <c r="AC97" s="120"/>
      <c r="AD97" s="120"/>
      <c r="AE97" s="120"/>
      <c r="AF97" s="120"/>
      <c r="AG97" s="342">
        <f t="shared" si="19"/>
        <v>0</v>
      </c>
    </row>
    <row r="98" hidden="1" outlineLevel="1">
      <c r="A98" s="362" t="s">
        <v>1245</v>
      </c>
      <c r="B98" s="308"/>
      <c r="C98" s="308"/>
      <c r="D98" s="308"/>
      <c r="E98" s="308"/>
      <c r="F98" s="308"/>
      <c r="G98" s="308"/>
      <c r="H98" s="308"/>
      <c r="I98" s="308"/>
      <c r="J98" s="308"/>
      <c r="K98" s="308"/>
      <c r="L98" s="308"/>
      <c r="M98" s="308"/>
      <c r="N98" s="308"/>
      <c r="O98" s="308"/>
      <c r="P98" s="308"/>
      <c r="Q98" s="308"/>
      <c r="R98" s="308"/>
      <c r="S98" s="308"/>
      <c r="T98" s="308"/>
      <c r="U98" s="308"/>
      <c r="V98" s="308"/>
      <c r="W98" s="308"/>
      <c r="X98" s="308"/>
      <c r="Y98" s="308"/>
      <c r="Z98" s="308"/>
      <c r="AA98" s="308"/>
      <c r="AB98" s="308"/>
      <c r="AC98" s="308"/>
      <c r="AD98" s="308"/>
      <c r="AE98" s="308"/>
      <c r="AF98" s="308"/>
      <c r="AG98" s="342">
        <f t="shared" si="19"/>
        <v>0</v>
      </c>
    </row>
    <row r="99" hidden="1" outlineLevel="1">
      <c r="A99" s="362" t="s">
        <v>1246</v>
      </c>
      <c r="B99" s="308"/>
      <c r="C99" s="308"/>
      <c r="D99" s="308"/>
      <c r="E99" s="308"/>
      <c r="F99" s="308"/>
      <c r="G99" s="308"/>
      <c r="H99" s="308"/>
      <c r="I99" s="308"/>
      <c r="J99" s="308"/>
      <c r="K99" s="308"/>
      <c r="L99" s="308"/>
      <c r="M99" s="308"/>
      <c r="N99" s="308"/>
      <c r="O99" s="308"/>
      <c r="P99" s="308"/>
      <c r="Q99" s="308"/>
      <c r="R99" s="308"/>
      <c r="S99" s="308"/>
      <c r="T99" s="308"/>
      <c r="U99" s="308"/>
      <c r="V99" s="308"/>
      <c r="W99" s="308"/>
      <c r="X99" s="308"/>
      <c r="Y99" s="308"/>
      <c r="Z99" s="308"/>
      <c r="AA99" s="308"/>
      <c r="AB99" s="308"/>
      <c r="AC99" s="308"/>
      <c r="AD99" s="308"/>
      <c r="AE99" s="308"/>
      <c r="AF99" s="308"/>
      <c r="AG99" s="342">
        <f t="shared" si="19"/>
        <v>0</v>
      </c>
    </row>
    <row r="100" hidden="1" outlineLevel="1">
      <c r="A100" s="362" t="s">
        <v>1247</v>
      </c>
      <c r="B100" s="308"/>
      <c r="C100" s="308"/>
      <c r="D100" s="308"/>
      <c r="E100" s="308"/>
      <c r="F100" s="308"/>
      <c r="G100" s="308"/>
      <c r="H100" s="308"/>
      <c r="I100" s="308"/>
      <c r="J100" s="308"/>
      <c r="K100" s="308"/>
      <c r="L100" s="308"/>
      <c r="M100" s="308"/>
      <c r="N100" s="308"/>
      <c r="O100" s="308"/>
      <c r="P100" s="308"/>
      <c r="Q100" s="308"/>
      <c r="R100" s="308"/>
      <c r="S100" s="308"/>
      <c r="T100" s="308"/>
      <c r="U100" s="308"/>
      <c r="V100" s="308"/>
      <c r="W100" s="308"/>
      <c r="X100" s="308"/>
      <c r="Y100" s="308"/>
      <c r="Z100" s="308"/>
      <c r="AA100" s="308"/>
      <c r="AB100" s="308"/>
      <c r="AC100" s="308"/>
      <c r="AD100" s="308"/>
      <c r="AE100" s="308"/>
      <c r="AF100" s="308"/>
      <c r="AG100" s="342">
        <f t="shared" si="19"/>
        <v>0</v>
      </c>
    </row>
    <row r="101" hidden="1" outlineLevel="1">
      <c r="A101" s="362" t="s">
        <v>1248</v>
      </c>
      <c r="B101" s="308"/>
      <c r="C101" s="308"/>
      <c r="D101" s="308"/>
      <c r="E101" s="308"/>
      <c r="F101" s="308"/>
      <c r="G101" s="308"/>
      <c r="H101" s="308"/>
      <c r="I101" s="308"/>
      <c r="J101" s="308"/>
      <c r="K101" s="308"/>
      <c r="L101" s="308"/>
      <c r="M101" s="308"/>
      <c r="N101" s="308"/>
      <c r="O101" s="308"/>
      <c r="P101" s="308"/>
      <c r="Q101" s="308"/>
      <c r="R101" s="308"/>
      <c r="S101" s="308"/>
      <c r="T101" s="308"/>
      <c r="U101" s="308"/>
      <c r="V101" s="308"/>
      <c r="W101" s="308"/>
      <c r="X101" s="308"/>
      <c r="Y101" s="308"/>
      <c r="Z101" s="308"/>
      <c r="AA101" s="308"/>
      <c r="AB101" s="308"/>
      <c r="AC101" s="308"/>
      <c r="AD101" s="308"/>
      <c r="AE101" s="308"/>
      <c r="AF101" s="308"/>
      <c r="AG101" s="342">
        <f t="shared" si="19"/>
        <v>0</v>
      </c>
    </row>
    <row r="102" hidden="1" outlineLevel="1">
      <c r="A102" s="362" t="s">
        <v>1249</v>
      </c>
      <c r="B102" s="308"/>
      <c r="C102" s="308"/>
      <c r="D102" s="308"/>
      <c r="E102" s="308"/>
      <c r="F102" s="308"/>
      <c r="G102" s="308"/>
      <c r="H102" s="308"/>
      <c r="I102" s="308"/>
      <c r="J102" s="308"/>
      <c r="K102" s="308"/>
      <c r="L102" s="308"/>
      <c r="M102" s="308"/>
      <c r="N102" s="308"/>
      <c r="O102" s="308"/>
      <c r="P102" s="308"/>
      <c r="Q102" s="308"/>
      <c r="R102" s="308"/>
      <c r="S102" s="308"/>
      <c r="T102" s="308"/>
      <c r="U102" s="308"/>
      <c r="V102" s="308"/>
      <c r="W102" s="308"/>
      <c r="X102" s="308"/>
      <c r="Y102" s="308"/>
      <c r="Z102" s="308"/>
      <c r="AA102" s="308"/>
      <c r="AB102" s="308"/>
      <c r="AC102" s="308"/>
      <c r="AD102" s="308"/>
      <c r="AE102" s="308"/>
      <c r="AF102" s="308"/>
      <c r="AG102" s="342">
        <f t="shared" si="19"/>
        <v>0</v>
      </c>
    </row>
    <row r="103" hidden="1" outlineLevel="1">
      <c r="A103" s="367" t="s">
        <v>1250</v>
      </c>
      <c r="B103" s="364"/>
      <c r="C103" s="364"/>
      <c r="D103" s="364"/>
      <c r="E103" s="364"/>
      <c r="F103" s="364"/>
      <c r="G103" s="364"/>
      <c r="H103" s="364"/>
      <c r="I103" s="364"/>
      <c r="J103" s="364"/>
      <c r="K103" s="364"/>
      <c r="L103" s="364"/>
      <c r="M103" s="364"/>
      <c r="N103" s="364"/>
      <c r="O103" s="364"/>
      <c r="P103" s="364"/>
      <c r="Q103" s="364"/>
      <c r="R103" s="364"/>
      <c r="S103" s="364"/>
      <c r="T103" s="364"/>
      <c r="U103" s="364"/>
      <c r="V103" s="364"/>
      <c r="W103" s="364"/>
      <c r="X103" s="364"/>
      <c r="Y103" s="364"/>
      <c r="Z103" s="364"/>
      <c r="AA103" s="364"/>
      <c r="AB103" s="364"/>
      <c r="AC103" s="364"/>
      <c r="AD103" s="364"/>
      <c r="AE103" s="364"/>
      <c r="AF103" s="364"/>
      <c r="AG103" s="342">
        <f t="shared" si="19"/>
        <v>0</v>
      </c>
    </row>
    <row r="104" hidden="1" outlineLevel="1">
      <c r="A104" s="365"/>
      <c r="B104" s="120"/>
      <c r="C104" s="120"/>
      <c r="D104" s="120"/>
      <c r="E104" s="120"/>
      <c r="F104" s="120"/>
      <c r="G104" s="120"/>
      <c r="H104" s="120"/>
      <c r="I104" s="120"/>
      <c r="J104" s="120"/>
      <c r="K104" s="120"/>
      <c r="L104" s="120"/>
      <c r="M104" s="120"/>
      <c r="N104" s="120"/>
      <c r="O104" s="120"/>
      <c r="P104" s="120"/>
      <c r="Q104" s="120"/>
      <c r="R104" s="120"/>
      <c r="S104" s="120"/>
      <c r="T104" s="120"/>
      <c r="U104" s="120"/>
      <c r="V104" s="120"/>
      <c r="W104" s="120"/>
      <c r="X104" s="120"/>
      <c r="Y104" s="120"/>
      <c r="Z104" s="120"/>
      <c r="AA104" s="120"/>
      <c r="AB104" s="120"/>
      <c r="AC104" s="120"/>
      <c r="AD104" s="120"/>
      <c r="AE104" s="120"/>
      <c r="AF104" s="120"/>
      <c r="AG104" s="342">
        <f t="shared" si="19"/>
        <v>0</v>
      </c>
    </row>
    <row r="105" hidden="1" outlineLevel="1">
      <c r="A105" s="362" t="s">
        <v>1251</v>
      </c>
      <c r="B105" s="368"/>
      <c r="C105" s="368"/>
      <c r="D105" s="368"/>
      <c r="E105" s="368"/>
      <c r="F105" s="368"/>
      <c r="G105" s="368"/>
      <c r="H105" s="368"/>
      <c r="I105" s="368"/>
      <c r="J105" s="368"/>
      <c r="K105" s="368"/>
      <c r="L105" s="368"/>
      <c r="M105" s="368"/>
      <c r="N105" s="368"/>
      <c r="O105" s="368"/>
      <c r="P105" s="368"/>
      <c r="Q105" s="368"/>
      <c r="R105" s="368"/>
      <c r="S105" s="368"/>
      <c r="T105" s="368"/>
      <c r="U105" s="368"/>
      <c r="V105" s="368"/>
      <c r="W105" s="368"/>
      <c r="X105" s="368"/>
      <c r="Y105" s="368"/>
      <c r="Z105" s="368"/>
      <c r="AA105" s="368"/>
      <c r="AB105" s="368"/>
      <c r="AC105" s="368"/>
      <c r="AD105" s="368"/>
      <c r="AE105" s="368"/>
      <c r="AF105" s="368"/>
      <c r="AG105" s="342">
        <f t="shared" si="19"/>
        <v>0</v>
      </c>
    </row>
    <row r="106" hidden="1" outlineLevel="1">
      <c r="A106" s="362" t="s">
        <v>1252</v>
      </c>
      <c r="B106" s="368"/>
      <c r="C106" s="368"/>
      <c r="D106" s="368"/>
      <c r="E106" s="368"/>
      <c r="F106" s="368"/>
      <c r="G106" s="368"/>
      <c r="H106" s="368"/>
      <c r="I106" s="368"/>
      <c r="J106" s="368"/>
      <c r="K106" s="368"/>
      <c r="L106" s="368"/>
      <c r="M106" s="368"/>
      <c r="N106" s="368"/>
      <c r="O106" s="368"/>
      <c r="P106" s="368"/>
      <c r="Q106" s="368"/>
      <c r="R106" s="368"/>
      <c r="S106" s="368"/>
      <c r="T106" s="368"/>
      <c r="U106" s="368"/>
      <c r="V106" s="368"/>
      <c r="W106" s="368"/>
      <c r="X106" s="368"/>
      <c r="Y106" s="368"/>
      <c r="Z106" s="368"/>
      <c r="AA106" s="368"/>
      <c r="AB106" s="368"/>
      <c r="AC106" s="368"/>
      <c r="AD106" s="368"/>
      <c r="AE106" s="368"/>
      <c r="AF106" s="368"/>
      <c r="AG106" s="342">
        <f t="shared" si="19"/>
        <v>0</v>
      </c>
    </row>
    <row r="107" hidden="1" outlineLevel="1">
      <c r="A107" s="362" t="s">
        <v>1253</v>
      </c>
      <c r="B107" s="368"/>
      <c r="C107" s="368"/>
      <c r="D107" s="368"/>
      <c r="E107" s="368"/>
      <c r="F107" s="368"/>
      <c r="G107" s="368"/>
      <c r="H107" s="368"/>
      <c r="I107" s="368"/>
      <c r="J107" s="368"/>
      <c r="K107" s="368"/>
      <c r="L107" s="368"/>
      <c r="M107" s="368"/>
      <c r="N107" s="368"/>
      <c r="O107" s="368"/>
      <c r="P107" s="368"/>
      <c r="Q107" s="368"/>
      <c r="R107" s="368"/>
      <c r="S107" s="368"/>
      <c r="T107" s="368"/>
      <c r="U107" s="368"/>
      <c r="V107" s="368"/>
      <c r="W107" s="368"/>
      <c r="X107" s="368"/>
      <c r="Y107" s="368"/>
      <c r="Z107" s="368"/>
      <c r="AA107" s="368"/>
      <c r="AB107" s="368"/>
      <c r="AC107" s="368"/>
      <c r="AD107" s="368"/>
      <c r="AE107" s="368"/>
      <c r="AF107" s="368"/>
      <c r="AG107" s="342">
        <f t="shared" si="19"/>
        <v>0</v>
      </c>
    </row>
    <row r="108" hidden="1" outlineLevel="1">
      <c r="A108" s="362" t="s">
        <v>1254</v>
      </c>
      <c r="B108" s="368"/>
      <c r="C108" s="368"/>
      <c r="D108" s="368"/>
      <c r="E108" s="368"/>
      <c r="F108" s="368"/>
      <c r="G108" s="368"/>
      <c r="H108" s="368"/>
      <c r="I108" s="368"/>
      <c r="J108" s="368"/>
      <c r="K108" s="368"/>
      <c r="L108" s="368"/>
      <c r="M108" s="368"/>
      <c r="N108" s="368"/>
      <c r="O108" s="368"/>
      <c r="P108" s="368"/>
      <c r="Q108" s="368"/>
      <c r="R108" s="368"/>
      <c r="S108" s="368"/>
      <c r="T108" s="368"/>
      <c r="U108" s="368"/>
      <c r="V108" s="368"/>
      <c r="W108" s="368"/>
      <c r="X108" s="368"/>
      <c r="Y108" s="368"/>
      <c r="Z108" s="368"/>
      <c r="AA108" s="368"/>
      <c r="AB108" s="368"/>
      <c r="AC108" s="368"/>
      <c r="AD108" s="368"/>
      <c r="AE108" s="368"/>
      <c r="AF108" s="368"/>
      <c r="AG108" s="342">
        <f t="shared" si="19"/>
        <v>0</v>
      </c>
    </row>
    <row r="109" hidden="1" outlineLevel="1">
      <c r="A109" s="362" t="s">
        <v>1255</v>
      </c>
      <c r="B109" s="368"/>
      <c r="C109" s="368"/>
      <c r="D109" s="368"/>
      <c r="E109" s="368"/>
      <c r="F109" s="368"/>
      <c r="G109" s="368"/>
      <c r="H109" s="368"/>
      <c r="I109" s="368"/>
      <c r="J109" s="368"/>
      <c r="K109" s="368"/>
      <c r="L109" s="368"/>
      <c r="M109" s="368"/>
      <c r="N109" s="368"/>
      <c r="O109" s="368"/>
      <c r="P109" s="368"/>
      <c r="Q109" s="368"/>
      <c r="R109" s="368"/>
      <c r="S109" s="368"/>
      <c r="T109" s="368"/>
      <c r="U109" s="368"/>
      <c r="V109" s="368"/>
      <c r="W109" s="368"/>
      <c r="X109" s="368"/>
      <c r="Y109" s="368"/>
      <c r="Z109" s="368"/>
      <c r="AA109" s="368"/>
      <c r="AB109" s="368"/>
      <c r="AC109" s="368"/>
      <c r="AD109" s="368"/>
      <c r="AE109" s="368"/>
      <c r="AF109" s="368"/>
      <c r="AG109" s="342">
        <f t="shared" si="19"/>
        <v>0</v>
      </c>
    </row>
    <row r="110" hidden="1" outlineLevel="1">
      <c r="A110" s="367" t="s">
        <v>1256</v>
      </c>
      <c r="B110" s="364"/>
      <c r="C110" s="364"/>
      <c r="D110" s="364"/>
      <c r="E110" s="364"/>
      <c r="F110" s="364"/>
      <c r="G110" s="364"/>
      <c r="H110" s="364"/>
      <c r="I110" s="364"/>
      <c r="J110" s="364"/>
      <c r="K110" s="364"/>
      <c r="L110" s="364"/>
      <c r="M110" s="364"/>
      <c r="N110" s="364"/>
      <c r="O110" s="364"/>
      <c r="P110" s="364"/>
      <c r="Q110" s="364"/>
      <c r="R110" s="364"/>
      <c r="S110" s="364"/>
      <c r="T110" s="364"/>
      <c r="U110" s="364"/>
      <c r="V110" s="364"/>
      <c r="W110" s="364"/>
      <c r="X110" s="364"/>
      <c r="Y110" s="364"/>
      <c r="Z110" s="364"/>
      <c r="AA110" s="364"/>
      <c r="AB110" s="364"/>
      <c r="AC110" s="364"/>
      <c r="AD110" s="364"/>
      <c r="AE110" s="364"/>
      <c r="AF110" s="364"/>
      <c r="AG110" s="342">
        <f t="shared" si="19"/>
        <v>0</v>
      </c>
    </row>
    <row r="111" hidden="1" outlineLevel="1">
      <c r="A111" s="365"/>
      <c r="B111" s="120"/>
      <c r="C111" s="120"/>
      <c r="D111" s="120"/>
      <c r="E111" s="120"/>
      <c r="F111" s="120"/>
      <c r="G111" s="120"/>
      <c r="H111" s="120"/>
      <c r="I111" s="120"/>
      <c r="J111" s="120"/>
      <c r="K111" s="120"/>
      <c r="L111" s="120"/>
      <c r="M111" s="120"/>
      <c r="N111" s="120"/>
      <c r="O111" s="120"/>
      <c r="P111" s="120"/>
      <c r="Q111" s="120"/>
      <c r="R111" s="120"/>
      <c r="S111" s="120"/>
      <c r="T111" s="120"/>
      <c r="U111" s="120"/>
      <c r="V111" s="120"/>
      <c r="W111" s="120"/>
      <c r="X111" s="120"/>
      <c r="Y111" s="120"/>
      <c r="Z111" s="120"/>
      <c r="AA111" s="120"/>
      <c r="AB111" s="120"/>
      <c r="AC111" s="120"/>
      <c r="AD111" s="120"/>
      <c r="AE111" s="120"/>
      <c r="AF111" s="120"/>
      <c r="AG111" s="342">
        <f t="shared" si="19"/>
        <v>0</v>
      </c>
    </row>
    <row r="112" hidden="1" collapsed="1">
      <c r="A112" s="360" t="s">
        <v>1257</v>
      </c>
      <c r="B112" s="120"/>
      <c r="C112" s="120"/>
      <c r="D112" s="120"/>
      <c r="E112" s="120"/>
      <c r="F112" s="120"/>
      <c r="G112" s="120"/>
      <c r="H112" s="120"/>
      <c r="I112" s="120"/>
      <c r="J112" s="120"/>
      <c r="K112" s="120"/>
      <c r="L112" s="120"/>
      <c r="M112" s="120"/>
      <c r="N112" s="120"/>
      <c r="O112" s="120"/>
      <c r="P112" s="120"/>
      <c r="Q112" s="120"/>
      <c r="R112" s="120"/>
      <c r="S112" s="120"/>
      <c r="T112" s="120"/>
      <c r="U112" s="120"/>
      <c r="V112" s="120"/>
      <c r="W112" s="120"/>
      <c r="X112" s="120"/>
      <c r="Y112" s="120"/>
      <c r="Z112" s="120"/>
      <c r="AA112" s="120"/>
      <c r="AB112" s="120"/>
      <c r="AC112" s="120"/>
      <c r="AD112" s="120"/>
      <c r="AE112" s="120"/>
      <c r="AF112" s="120"/>
      <c r="AG112" s="342">
        <f t="shared" si="19"/>
        <v>0</v>
      </c>
    </row>
    <row r="113" hidden="1" outlineLevel="1">
      <c r="A113" s="369" t="s">
        <v>1258</v>
      </c>
      <c r="B113" s="309"/>
      <c r="C113" s="309"/>
      <c r="D113" s="309"/>
      <c r="E113" s="309"/>
      <c r="F113" s="309"/>
      <c r="G113" s="309"/>
      <c r="H113" s="309"/>
      <c r="I113" s="309"/>
      <c r="J113" s="309"/>
      <c r="K113" s="309"/>
      <c r="L113" s="309"/>
      <c r="M113" s="309"/>
      <c r="N113" s="309"/>
      <c r="O113" s="309"/>
      <c r="P113" s="309"/>
      <c r="Q113" s="309"/>
      <c r="R113" s="309"/>
      <c r="S113" s="309"/>
      <c r="T113" s="309"/>
      <c r="U113" s="309"/>
      <c r="V113" s="309"/>
      <c r="W113" s="309"/>
      <c r="X113" s="309"/>
      <c r="Y113" s="309"/>
      <c r="Z113" s="309"/>
      <c r="AA113" s="309"/>
      <c r="AB113" s="309"/>
      <c r="AC113" s="309"/>
      <c r="AD113" s="309"/>
      <c r="AE113" s="309"/>
      <c r="AF113" s="309"/>
      <c r="AG113" s="342">
        <f t="shared" si="19"/>
        <v>0</v>
      </c>
    </row>
    <row r="114" hidden="1" outlineLevel="1">
      <c r="A114" s="200" t="s">
        <v>1259</v>
      </c>
      <c r="B114" s="309"/>
      <c r="C114" s="309"/>
      <c r="D114" s="309"/>
      <c r="E114" s="309"/>
      <c r="F114" s="309"/>
      <c r="G114" s="309"/>
      <c r="H114" s="309"/>
      <c r="I114" s="309"/>
      <c r="J114" s="309"/>
      <c r="K114" s="309"/>
      <c r="L114" s="309"/>
      <c r="M114" s="309"/>
      <c r="N114" s="309"/>
      <c r="O114" s="309"/>
      <c r="P114" s="309"/>
      <c r="Q114" s="309"/>
      <c r="R114" s="309"/>
      <c r="S114" s="309"/>
      <c r="T114" s="309"/>
      <c r="U114" s="309"/>
      <c r="V114" s="309"/>
      <c r="W114" s="309"/>
      <c r="X114" s="309"/>
      <c r="Y114" s="309"/>
      <c r="Z114" s="309"/>
      <c r="AA114" s="309"/>
      <c r="AB114" s="309"/>
      <c r="AC114" s="309"/>
      <c r="AD114" s="309"/>
      <c r="AE114" s="309"/>
      <c r="AF114" s="309"/>
      <c r="AG114" s="342">
        <f t="shared" si="19"/>
        <v>0</v>
      </c>
    </row>
    <row r="115" hidden="1" outlineLevel="1">
      <c r="A115" s="200" t="s">
        <v>1233</v>
      </c>
      <c r="B115" s="309"/>
      <c r="C115" s="309"/>
      <c r="D115" s="309"/>
      <c r="E115" s="309"/>
      <c r="F115" s="309"/>
      <c r="G115" s="309"/>
      <c r="H115" s="309"/>
      <c r="I115" s="309"/>
      <c r="J115" s="309"/>
      <c r="K115" s="309"/>
      <c r="L115" s="309"/>
      <c r="M115" s="309"/>
      <c r="N115" s="309"/>
      <c r="O115" s="309"/>
      <c r="P115" s="309"/>
      <c r="Q115" s="309"/>
      <c r="R115" s="309"/>
      <c r="S115" s="309"/>
      <c r="T115" s="309"/>
      <c r="U115" s="309"/>
      <c r="V115" s="309"/>
      <c r="W115" s="309"/>
      <c r="X115" s="309"/>
      <c r="Y115" s="309"/>
      <c r="Z115" s="309"/>
      <c r="AA115" s="309"/>
      <c r="AB115" s="309"/>
      <c r="AC115" s="309"/>
      <c r="AD115" s="309"/>
      <c r="AE115" s="309"/>
      <c r="AF115" s="309"/>
      <c r="AG115" s="342">
        <f t="shared" si="19"/>
        <v>0</v>
      </c>
    </row>
    <row r="116" hidden="1" outlineLevel="1">
      <c r="A116" s="200" t="s">
        <v>1234</v>
      </c>
      <c r="B116" s="309"/>
      <c r="C116" s="309"/>
      <c r="D116" s="309"/>
      <c r="E116" s="309"/>
      <c r="F116" s="309"/>
      <c r="G116" s="309"/>
      <c r="H116" s="309"/>
      <c r="I116" s="309"/>
      <c r="J116" s="309"/>
      <c r="K116" s="309"/>
      <c r="L116" s="309"/>
      <c r="M116" s="309"/>
      <c r="N116" s="309"/>
      <c r="O116" s="309"/>
      <c r="P116" s="309"/>
      <c r="Q116" s="309"/>
      <c r="R116" s="309"/>
      <c r="S116" s="309"/>
      <c r="T116" s="309"/>
      <c r="U116" s="309"/>
      <c r="V116" s="309"/>
      <c r="W116" s="309"/>
      <c r="X116" s="309"/>
      <c r="Y116" s="309"/>
      <c r="Z116" s="309"/>
      <c r="AA116" s="309"/>
      <c r="AB116" s="309"/>
      <c r="AC116" s="309"/>
      <c r="AD116" s="309"/>
      <c r="AE116" s="309"/>
      <c r="AF116" s="309"/>
      <c r="AG116" s="342">
        <f t="shared" si="19"/>
        <v>0</v>
      </c>
    </row>
    <row r="117" ht="20.25" hidden="1" customHeight="1" outlineLevel="1">
      <c r="A117" s="200" t="s">
        <v>1235</v>
      </c>
      <c r="B117" s="370"/>
      <c r="C117" s="370"/>
      <c r="D117" s="370"/>
      <c r="E117" s="370"/>
      <c r="F117" s="370"/>
      <c r="G117" s="370"/>
      <c r="H117" s="370"/>
      <c r="I117" s="370"/>
      <c r="J117" s="370"/>
      <c r="K117" s="370"/>
      <c r="L117" s="370"/>
      <c r="M117" s="370"/>
      <c r="N117" s="370"/>
      <c r="O117" s="370"/>
      <c r="P117" s="370"/>
      <c r="Q117" s="370"/>
      <c r="R117" s="370"/>
      <c r="S117" s="370"/>
      <c r="T117" s="370"/>
      <c r="U117" s="370"/>
      <c r="V117" s="370"/>
      <c r="W117" s="370"/>
      <c r="X117" s="370"/>
      <c r="Y117" s="370"/>
      <c r="Z117" s="370"/>
      <c r="AA117" s="370"/>
      <c r="AB117" s="370"/>
      <c r="AC117" s="370"/>
      <c r="AD117" s="370"/>
      <c r="AE117" s="370"/>
      <c r="AF117" s="370"/>
      <c r="AG117" s="342">
        <f t="shared" si="19"/>
        <v>0</v>
      </c>
    </row>
    <row r="118" hidden="1" outlineLevel="1">
      <c r="A118" s="200" t="s">
        <v>1236</v>
      </c>
      <c r="B118" s="370"/>
      <c r="C118" s="370"/>
      <c r="D118" s="370"/>
      <c r="E118" s="370"/>
      <c r="F118" s="370"/>
      <c r="G118" s="370"/>
      <c r="H118" s="370"/>
      <c r="I118" s="370"/>
      <c r="J118" s="370"/>
      <c r="K118" s="370"/>
      <c r="L118" s="370"/>
      <c r="M118" s="370"/>
      <c r="N118" s="370"/>
      <c r="O118" s="370"/>
      <c r="P118" s="370"/>
      <c r="Q118" s="370"/>
      <c r="R118" s="370"/>
      <c r="S118" s="370"/>
      <c r="T118" s="370"/>
      <c r="U118" s="370"/>
      <c r="V118" s="370"/>
      <c r="W118" s="370"/>
      <c r="X118" s="370"/>
      <c r="Y118" s="370"/>
      <c r="Z118" s="370"/>
      <c r="AA118" s="370"/>
      <c r="AB118" s="370"/>
      <c r="AC118" s="370"/>
      <c r="AD118" s="370"/>
      <c r="AE118" s="370"/>
      <c r="AF118" s="370"/>
      <c r="AG118" s="342">
        <f t="shared" si="19"/>
        <v>0</v>
      </c>
    </row>
    <row r="119" hidden="1" outlineLevel="1">
      <c r="A119" s="371" t="s">
        <v>1237</v>
      </c>
      <c r="B119" s="372"/>
      <c r="C119" s="372"/>
      <c r="D119" s="372"/>
      <c r="E119" s="372"/>
      <c r="F119" s="372"/>
      <c r="G119" s="372"/>
      <c r="H119" s="372"/>
      <c r="I119" s="372"/>
      <c r="J119" s="372"/>
      <c r="K119" s="372"/>
      <c r="L119" s="372"/>
      <c r="M119" s="372"/>
      <c r="N119" s="372"/>
      <c r="O119" s="372"/>
      <c r="P119" s="372"/>
      <c r="Q119" s="372"/>
      <c r="R119" s="372"/>
      <c r="S119" s="372"/>
      <c r="T119" s="372"/>
      <c r="U119" s="372"/>
      <c r="V119" s="372"/>
      <c r="W119" s="372"/>
      <c r="X119" s="372"/>
      <c r="Y119" s="372"/>
      <c r="Z119" s="372"/>
      <c r="AA119" s="372"/>
      <c r="AB119" s="372"/>
      <c r="AC119" s="372"/>
      <c r="AD119" s="372"/>
      <c r="AE119" s="372"/>
      <c r="AF119" s="372"/>
      <c r="AG119" s="342">
        <f t="shared" si="19"/>
        <v>0</v>
      </c>
    </row>
    <row r="120" hidden="1" outlineLevel="1">
      <c r="A120" s="371" t="s">
        <v>1238</v>
      </c>
      <c r="B120" s="372"/>
      <c r="C120" s="372"/>
      <c r="D120" s="372"/>
      <c r="E120" s="372"/>
      <c r="F120" s="372"/>
      <c r="G120" s="372"/>
      <c r="H120" s="372"/>
      <c r="I120" s="372"/>
      <c r="J120" s="372"/>
      <c r="K120" s="372"/>
      <c r="L120" s="372"/>
      <c r="M120" s="372"/>
      <c r="N120" s="372"/>
      <c r="O120" s="372"/>
      <c r="P120" s="372"/>
      <c r="Q120" s="372"/>
      <c r="R120" s="372"/>
      <c r="S120" s="372"/>
      <c r="T120" s="372"/>
      <c r="U120" s="372"/>
      <c r="V120" s="372"/>
      <c r="W120" s="372"/>
      <c r="X120" s="372"/>
      <c r="Y120" s="372"/>
      <c r="Z120" s="372"/>
      <c r="AA120" s="372"/>
      <c r="AB120" s="372"/>
      <c r="AC120" s="372"/>
      <c r="AD120" s="372"/>
      <c r="AE120" s="372"/>
      <c r="AF120" s="372"/>
      <c r="AG120" s="342">
        <f t="shared" si="19"/>
        <v>0</v>
      </c>
    </row>
    <row r="121" ht="16.5" hidden="1" customHeight="1" outlineLevel="1">
      <c r="A121" s="127"/>
      <c r="B121" s="213"/>
      <c r="C121" s="213"/>
      <c r="D121" s="213"/>
      <c r="E121" s="213"/>
      <c r="F121" s="213"/>
      <c r="G121" s="213"/>
      <c r="H121" s="213"/>
      <c r="I121" s="213"/>
      <c r="J121" s="213"/>
      <c r="K121" s="213"/>
      <c r="L121" s="213"/>
      <c r="M121" s="213"/>
      <c r="N121" s="213"/>
      <c r="O121" s="213"/>
      <c r="P121" s="213"/>
      <c r="Q121" s="213"/>
      <c r="R121" s="213"/>
      <c r="S121" s="213"/>
      <c r="T121" s="213"/>
      <c r="U121" s="213"/>
      <c r="V121" s="213"/>
      <c r="W121" s="213"/>
      <c r="X121" s="213"/>
      <c r="Y121" s="213"/>
      <c r="Z121" s="213"/>
      <c r="AA121" s="213"/>
      <c r="AB121" s="213"/>
      <c r="AC121" s="213"/>
      <c r="AD121" s="213"/>
      <c r="AE121" s="213"/>
      <c r="AF121" s="213"/>
      <c r="AG121" s="342">
        <f t="shared" si="19"/>
        <v>0</v>
      </c>
    </row>
    <row r="122" hidden="1" outlineLevel="1">
      <c r="A122" s="369" t="s">
        <v>1260</v>
      </c>
      <c r="B122" s="373"/>
      <c r="C122" s="373"/>
      <c r="D122" s="373"/>
      <c r="E122" s="373"/>
      <c r="F122" s="373"/>
      <c r="G122" s="373"/>
      <c r="H122" s="373"/>
      <c r="I122" s="373"/>
      <c r="J122" s="373"/>
      <c r="K122" s="373"/>
      <c r="L122" s="373"/>
      <c r="M122" s="373"/>
      <c r="N122" s="373"/>
      <c r="O122" s="373"/>
      <c r="P122" s="373"/>
      <c r="Q122" s="373"/>
      <c r="R122" s="373"/>
      <c r="S122" s="373"/>
      <c r="T122" s="373"/>
      <c r="U122" s="373"/>
      <c r="V122" s="373"/>
      <c r="W122" s="373"/>
      <c r="X122" s="373"/>
      <c r="Y122" s="373"/>
      <c r="Z122" s="373"/>
      <c r="AA122" s="373"/>
      <c r="AB122" s="373"/>
      <c r="AC122" s="373"/>
      <c r="AD122" s="373"/>
      <c r="AE122" s="373"/>
      <c r="AF122" s="373"/>
      <c r="AG122" s="342">
        <f t="shared" si="19"/>
        <v>0</v>
      </c>
    </row>
    <row r="123" hidden="1" outlineLevel="1">
      <c r="A123" s="369" t="s">
        <v>1261</v>
      </c>
      <c r="B123" s="373"/>
      <c r="C123" s="373"/>
      <c r="D123" s="373"/>
      <c r="E123" s="373"/>
      <c r="F123" s="373"/>
      <c r="G123" s="373"/>
      <c r="H123" s="373"/>
      <c r="I123" s="373"/>
      <c r="J123" s="373"/>
      <c r="K123" s="373"/>
      <c r="L123" s="373"/>
      <c r="M123" s="373"/>
      <c r="N123" s="373"/>
      <c r="O123" s="373"/>
      <c r="P123" s="373"/>
      <c r="Q123" s="373"/>
      <c r="R123" s="373"/>
      <c r="S123" s="373"/>
      <c r="T123" s="373"/>
      <c r="U123" s="373"/>
      <c r="V123" s="373"/>
      <c r="W123" s="373"/>
      <c r="X123" s="373"/>
      <c r="Y123" s="373"/>
      <c r="Z123" s="373"/>
      <c r="AA123" s="373"/>
      <c r="AB123" s="373"/>
      <c r="AC123" s="373"/>
      <c r="AD123" s="373"/>
      <c r="AE123" s="373"/>
      <c r="AF123" s="373"/>
      <c r="AG123" s="342">
        <f t="shared" si="19"/>
        <v>0</v>
      </c>
    </row>
    <row r="124" hidden="1" outlineLevel="1">
      <c r="A124" s="200" t="s">
        <v>1241</v>
      </c>
      <c r="B124" s="373"/>
      <c r="C124" s="373"/>
      <c r="D124" s="373"/>
      <c r="E124" s="373"/>
      <c r="F124" s="373"/>
      <c r="G124" s="373"/>
      <c r="H124" s="373"/>
      <c r="I124" s="373"/>
      <c r="J124" s="373"/>
      <c r="K124" s="373"/>
      <c r="L124" s="373"/>
      <c r="M124" s="373"/>
      <c r="N124" s="373"/>
      <c r="O124" s="373"/>
      <c r="P124" s="373"/>
      <c r="Q124" s="373"/>
      <c r="R124" s="373"/>
      <c r="S124" s="373"/>
      <c r="T124" s="373"/>
      <c r="U124" s="373"/>
      <c r="V124" s="373"/>
      <c r="W124" s="373"/>
      <c r="X124" s="373"/>
      <c r="Y124" s="373"/>
      <c r="Z124" s="373"/>
      <c r="AA124" s="373"/>
      <c r="AB124" s="373"/>
      <c r="AC124" s="373"/>
      <c r="AD124" s="373"/>
      <c r="AE124" s="373"/>
      <c r="AF124" s="373"/>
      <c r="AG124" s="342">
        <f t="shared" si="19"/>
        <v>0</v>
      </c>
    </row>
    <row r="125" hidden="1" outlineLevel="1">
      <c r="A125" s="369" t="s">
        <v>1262</v>
      </c>
      <c r="B125" s="373"/>
      <c r="C125" s="373"/>
      <c r="D125" s="373"/>
      <c r="E125" s="373"/>
      <c r="F125" s="373"/>
      <c r="G125" s="373"/>
      <c r="H125" s="373"/>
      <c r="I125" s="373"/>
      <c r="J125" s="373"/>
      <c r="K125" s="373"/>
      <c r="L125" s="373"/>
      <c r="M125" s="373"/>
      <c r="N125" s="373"/>
      <c r="O125" s="373"/>
      <c r="P125" s="373"/>
      <c r="Q125" s="373"/>
      <c r="R125" s="373"/>
      <c r="S125" s="373"/>
      <c r="T125" s="373"/>
      <c r="U125" s="373"/>
      <c r="V125" s="373"/>
      <c r="W125" s="373"/>
      <c r="X125" s="373"/>
      <c r="Y125" s="373"/>
      <c r="Z125" s="373"/>
      <c r="AA125" s="373"/>
      <c r="AB125" s="373"/>
      <c r="AC125" s="373"/>
      <c r="AD125" s="373"/>
      <c r="AE125" s="373"/>
      <c r="AF125" s="373"/>
      <c r="AG125" s="342">
        <f t="shared" si="19"/>
        <v>0</v>
      </c>
    </row>
    <row r="126" hidden="1" outlineLevel="1">
      <c r="A126" s="369" t="s">
        <v>1263</v>
      </c>
      <c r="B126" s="373"/>
      <c r="C126" s="373"/>
      <c r="D126" s="373"/>
      <c r="E126" s="373"/>
      <c r="F126" s="373"/>
      <c r="G126" s="373"/>
      <c r="H126" s="373"/>
      <c r="I126" s="373"/>
      <c r="J126" s="373"/>
      <c r="K126" s="373"/>
      <c r="L126" s="373"/>
      <c r="M126" s="373"/>
      <c r="N126" s="373"/>
      <c r="O126" s="373"/>
      <c r="P126" s="373"/>
      <c r="Q126" s="373"/>
      <c r="R126" s="373"/>
      <c r="S126" s="373"/>
      <c r="T126" s="373"/>
      <c r="U126" s="373"/>
      <c r="V126" s="373"/>
      <c r="W126" s="373"/>
      <c r="X126" s="373"/>
      <c r="Y126" s="373"/>
      <c r="Z126" s="373"/>
      <c r="AA126" s="373"/>
      <c r="AB126" s="373"/>
      <c r="AC126" s="373"/>
      <c r="AD126" s="373"/>
      <c r="AE126" s="373"/>
      <c r="AF126" s="373"/>
      <c r="AG126" s="342">
        <f t="shared" si="19"/>
        <v>0</v>
      </c>
    </row>
    <row r="127" hidden="1" outlineLevel="1">
      <c r="A127" s="374" t="s">
        <v>1264</v>
      </c>
      <c r="B127" s="372"/>
      <c r="C127" s="372"/>
      <c r="D127" s="372"/>
      <c r="E127" s="372"/>
      <c r="F127" s="372"/>
      <c r="G127" s="372"/>
      <c r="H127" s="372"/>
      <c r="I127" s="372"/>
      <c r="J127" s="372"/>
      <c r="K127" s="372"/>
      <c r="L127" s="372"/>
      <c r="M127" s="372"/>
      <c r="N127" s="372"/>
      <c r="O127" s="372"/>
      <c r="P127" s="372"/>
      <c r="Q127" s="372"/>
      <c r="R127" s="372"/>
      <c r="S127" s="372"/>
      <c r="T127" s="372"/>
      <c r="U127" s="372"/>
      <c r="V127" s="372"/>
      <c r="W127" s="372"/>
      <c r="X127" s="372"/>
      <c r="Y127" s="372"/>
      <c r="Z127" s="372"/>
      <c r="AA127" s="372"/>
      <c r="AB127" s="372"/>
      <c r="AC127" s="372"/>
      <c r="AD127" s="372"/>
      <c r="AE127" s="372"/>
      <c r="AF127" s="372"/>
      <c r="AG127" s="342">
        <f t="shared" si="19"/>
        <v>0</v>
      </c>
    </row>
    <row r="128" hidden="1" outlineLevel="1">
      <c r="A128" s="127"/>
      <c r="B128" s="213"/>
      <c r="C128" s="213"/>
      <c r="D128" s="213"/>
      <c r="E128" s="213"/>
      <c r="F128" s="213"/>
      <c r="G128" s="213"/>
      <c r="H128" s="213"/>
      <c r="I128" s="213"/>
      <c r="J128" s="213"/>
      <c r="K128" s="213"/>
      <c r="L128" s="213"/>
      <c r="M128" s="213"/>
      <c r="N128" s="213"/>
      <c r="O128" s="213"/>
      <c r="P128" s="213"/>
      <c r="Q128" s="213"/>
      <c r="R128" s="213"/>
      <c r="S128" s="213"/>
      <c r="T128" s="213"/>
      <c r="U128" s="213"/>
      <c r="V128" s="213"/>
      <c r="W128" s="213"/>
      <c r="X128" s="213"/>
      <c r="Y128" s="213"/>
      <c r="Z128" s="213"/>
      <c r="AA128" s="213"/>
      <c r="AB128" s="213"/>
      <c r="AC128" s="213"/>
      <c r="AD128" s="213"/>
      <c r="AE128" s="213"/>
      <c r="AF128" s="213"/>
      <c r="AG128" s="342">
        <f t="shared" si="19"/>
        <v>0</v>
      </c>
    </row>
    <row r="129" hidden="1" outlineLevel="1">
      <c r="A129" s="200" t="s">
        <v>1245</v>
      </c>
      <c r="B129" s="309"/>
      <c r="C129" s="309"/>
      <c r="D129" s="309"/>
      <c r="E129" s="309"/>
      <c r="F129" s="309"/>
      <c r="G129" s="309"/>
      <c r="H129" s="309"/>
      <c r="I129" s="309"/>
      <c r="J129" s="309"/>
      <c r="K129" s="309"/>
      <c r="L129" s="309"/>
      <c r="M129" s="309"/>
      <c r="N129" s="309"/>
      <c r="O129" s="309"/>
      <c r="P129" s="309"/>
      <c r="Q129" s="309"/>
      <c r="R129" s="309"/>
      <c r="S129" s="309"/>
      <c r="T129" s="309"/>
      <c r="U129" s="309"/>
      <c r="V129" s="309"/>
      <c r="W129" s="309"/>
      <c r="X129" s="309"/>
      <c r="Y129" s="309"/>
      <c r="Z129" s="309"/>
      <c r="AA129" s="309"/>
      <c r="AB129" s="309"/>
      <c r="AC129" s="309"/>
      <c r="AD129" s="309"/>
      <c r="AE129" s="309"/>
      <c r="AF129" s="309"/>
      <c r="AG129" s="342">
        <f t="shared" si="19"/>
        <v>0</v>
      </c>
    </row>
    <row r="130" hidden="1" outlineLevel="1">
      <c r="A130" s="200" t="s">
        <v>1246</v>
      </c>
      <c r="B130" s="309"/>
      <c r="C130" s="309"/>
      <c r="D130" s="309"/>
      <c r="E130" s="309"/>
      <c r="F130" s="309"/>
      <c r="G130" s="309"/>
      <c r="H130" s="309"/>
      <c r="I130" s="309"/>
      <c r="J130" s="309"/>
      <c r="K130" s="309"/>
      <c r="L130" s="309"/>
      <c r="M130" s="309"/>
      <c r="N130" s="309"/>
      <c r="O130" s="309"/>
      <c r="P130" s="309"/>
      <c r="Q130" s="309"/>
      <c r="R130" s="309"/>
      <c r="S130" s="309"/>
      <c r="T130" s="309"/>
      <c r="U130" s="309"/>
      <c r="V130" s="309"/>
      <c r="W130" s="309"/>
      <c r="X130" s="309"/>
      <c r="Y130" s="309"/>
      <c r="Z130" s="309"/>
      <c r="AA130" s="309"/>
      <c r="AB130" s="309"/>
      <c r="AC130" s="309"/>
      <c r="AD130" s="309"/>
      <c r="AE130" s="309"/>
      <c r="AF130" s="309"/>
      <c r="AG130" s="342">
        <f t="shared" si="19"/>
        <v>0</v>
      </c>
    </row>
    <row r="131" hidden="1" outlineLevel="1">
      <c r="A131" s="200" t="s">
        <v>1247</v>
      </c>
      <c r="B131" s="309"/>
      <c r="C131" s="309"/>
      <c r="D131" s="309"/>
      <c r="E131" s="309"/>
      <c r="F131" s="309"/>
      <c r="G131" s="309"/>
      <c r="H131" s="309"/>
      <c r="I131" s="309"/>
      <c r="J131" s="309"/>
      <c r="K131" s="309"/>
      <c r="L131" s="309"/>
      <c r="M131" s="309"/>
      <c r="N131" s="309"/>
      <c r="O131" s="309"/>
      <c r="P131" s="309"/>
      <c r="Q131" s="309"/>
      <c r="R131" s="309"/>
      <c r="S131" s="309"/>
      <c r="T131" s="309"/>
      <c r="U131" s="309"/>
      <c r="V131" s="309"/>
      <c r="W131" s="309"/>
      <c r="X131" s="309"/>
      <c r="Y131" s="309"/>
      <c r="Z131" s="309"/>
      <c r="AA131" s="309"/>
      <c r="AB131" s="309"/>
      <c r="AC131" s="309"/>
      <c r="AD131" s="309"/>
      <c r="AE131" s="309"/>
      <c r="AF131" s="309"/>
      <c r="AG131" s="342">
        <f t="shared" si="19"/>
        <v>0</v>
      </c>
    </row>
    <row r="132" hidden="1" outlineLevel="1">
      <c r="A132" s="200" t="s">
        <v>1248</v>
      </c>
      <c r="B132" s="309"/>
      <c r="C132" s="309"/>
      <c r="D132" s="309"/>
      <c r="E132" s="309"/>
      <c r="F132" s="309"/>
      <c r="G132" s="309"/>
      <c r="H132" s="309"/>
      <c r="I132" s="309"/>
      <c r="J132" s="309"/>
      <c r="K132" s="309"/>
      <c r="L132" s="309"/>
      <c r="M132" s="309"/>
      <c r="N132" s="309"/>
      <c r="O132" s="309"/>
      <c r="P132" s="309"/>
      <c r="Q132" s="309"/>
      <c r="R132" s="309"/>
      <c r="S132" s="309"/>
      <c r="T132" s="309"/>
      <c r="U132" s="309"/>
      <c r="V132" s="309"/>
      <c r="W132" s="309"/>
      <c r="X132" s="309"/>
      <c r="Y132" s="309"/>
      <c r="Z132" s="309"/>
      <c r="AA132" s="309"/>
      <c r="AB132" s="309"/>
      <c r="AC132" s="309"/>
      <c r="AD132" s="309"/>
      <c r="AE132" s="309"/>
      <c r="AF132" s="309"/>
      <c r="AG132" s="342">
        <f t="shared" si="19"/>
        <v>0</v>
      </c>
    </row>
    <row r="133" hidden="1" outlineLevel="1">
      <c r="A133" s="200" t="s">
        <v>1249</v>
      </c>
      <c r="B133" s="309"/>
      <c r="C133" s="309"/>
      <c r="D133" s="309"/>
      <c r="E133" s="309"/>
      <c r="F133" s="309"/>
      <c r="G133" s="309"/>
      <c r="H133" s="309"/>
      <c r="I133" s="309"/>
      <c r="J133" s="309"/>
      <c r="K133" s="309"/>
      <c r="L133" s="309"/>
      <c r="M133" s="309"/>
      <c r="N133" s="309"/>
      <c r="O133" s="309"/>
      <c r="P133" s="309"/>
      <c r="Q133" s="309"/>
      <c r="R133" s="309"/>
      <c r="S133" s="309"/>
      <c r="T133" s="309"/>
      <c r="U133" s="309"/>
      <c r="V133" s="309"/>
      <c r="W133" s="309"/>
      <c r="X133" s="309"/>
      <c r="Y133" s="309"/>
      <c r="Z133" s="309"/>
      <c r="AA133" s="309"/>
      <c r="AB133" s="309"/>
      <c r="AC133" s="309"/>
      <c r="AD133" s="309"/>
      <c r="AE133" s="309"/>
      <c r="AF133" s="309"/>
      <c r="AG133" s="342">
        <f t="shared" si="19"/>
        <v>0</v>
      </c>
    </row>
    <row r="134" hidden="1" outlineLevel="1">
      <c r="A134" s="375" t="s">
        <v>1250</v>
      </c>
      <c r="B134" s="372"/>
      <c r="C134" s="372"/>
      <c r="D134" s="372"/>
      <c r="E134" s="372"/>
      <c r="F134" s="372"/>
      <c r="G134" s="372"/>
      <c r="H134" s="372"/>
      <c r="I134" s="372"/>
      <c r="J134" s="372"/>
      <c r="K134" s="372"/>
      <c r="L134" s="372"/>
      <c r="M134" s="372"/>
      <c r="N134" s="372"/>
      <c r="O134" s="372"/>
      <c r="P134" s="372"/>
      <c r="Q134" s="372"/>
      <c r="R134" s="372"/>
      <c r="S134" s="372"/>
      <c r="T134" s="372"/>
      <c r="U134" s="372"/>
      <c r="V134" s="372"/>
      <c r="W134" s="372"/>
      <c r="X134" s="372"/>
      <c r="Y134" s="372"/>
      <c r="Z134" s="372"/>
      <c r="AA134" s="372"/>
      <c r="AB134" s="372"/>
      <c r="AC134" s="372"/>
      <c r="AD134" s="372"/>
      <c r="AE134" s="372"/>
      <c r="AF134" s="372"/>
      <c r="AG134" s="342">
        <f t="shared" si="19"/>
        <v>0</v>
      </c>
    </row>
    <row r="135" hidden="1" outlineLevel="1">
      <c r="A135" s="127"/>
      <c r="B135" s="213"/>
      <c r="C135" s="213"/>
      <c r="D135" s="213"/>
      <c r="E135" s="213"/>
      <c r="F135" s="213"/>
      <c r="G135" s="213"/>
      <c r="H135" s="213"/>
      <c r="I135" s="213"/>
      <c r="J135" s="213"/>
      <c r="K135" s="213"/>
      <c r="L135" s="213"/>
      <c r="M135" s="213"/>
      <c r="N135" s="213"/>
      <c r="O135" s="213"/>
      <c r="P135" s="213"/>
      <c r="Q135" s="213"/>
      <c r="R135" s="213"/>
      <c r="S135" s="213"/>
      <c r="T135" s="213"/>
      <c r="U135" s="213"/>
      <c r="V135" s="213"/>
      <c r="W135" s="213"/>
      <c r="X135" s="213"/>
      <c r="Y135" s="213"/>
      <c r="Z135" s="213"/>
      <c r="AA135" s="213"/>
      <c r="AB135" s="213"/>
      <c r="AC135" s="213"/>
      <c r="AD135" s="213"/>
      <c r="AE135" s="213"/>
      <c r="AF135" s="213"/>
      <c r="AG135" s="342">
        <f t="shared" si="19"/>
        <v>0</v>
      </c>
    </row>
    <row r="136" hidden="1" outlineLevel="1">
      <c r="A136" s="200" t="s">
        <v>1251</v>
      </c>
      <c r="B136" s="370"/>
      <c r="C136" s="370"/>
      <c r="D136" s="370"/>
      <c r="E136" s="370"/>
      <c r="F136" s="370"/>
      <c r="G136" s="370"/>
      <c r="H136" s="370"/>
      <c r="I136" s="370"/>
      <c r="J136" s="370"/>
      <c r="K136" s="370"/>
      <c r="L136" s="370"/>
      <c r="M136" s="370"/>
      <c r="N136" s="370"/>
      <c r="O136" s="370"/>
      <c r="P136" s="370"/>
      <c r="Q136" s="370"/>
      <c r="R136" s="370"/>
      <c r="S136" s="370"/>
      <c r="T136" s="370"/>
      <c r="U136" s="370"/>
      <c r="V136" s="370"/>
      <c r="W136" s="370"/>
      <c r="X136" s="370"/>
      <c r="Y136" s="370"/>
      <c r="Z136" s="370"/>
      <c r="AA136" s="370"/>
      <c r="AB136" s="370"/>
      <c r="AC136" s="370"/>
      <c r="AD136" s="370"/>
      <c r="AE136" s="370"/>
      <c r="AF136" s="370"/>
      <c r="AG136" s="342">
        <f t="shared" si="19"/>
        <v>0</v>
      </c>
    </row>
    <row r="137" hidden="1" outlineLevel="1">
      <c r="A137" s="200" t="s">
        <v>1252</v>
      </c>
      <c r="B137" s="370"/>
      <c r="C137" s="370"/>
      <c r="D137" s="370"/>
      <c r="E137" s="370"/>
      <c r="F137" s="370"/>
      <c r="G137" s="370"/>
      <c r="H137" s="370"/>
      <c r="I137" s="370"/>
      <c r="J137" s="370"/>
      <c r="K137" s="370"/>
      <c r="L137" s="370"/>
      <c r="M137" s="370"/>
      <c r="N137" s="370"/>
      <c r="O137" s="370"/>
      <c r="P137" s="370"/>
      <c r="Q137" s="370"/>
      <c r="R137" s="370"/>
      <c r="S137" s="370"/>
      <c r="T137" s="370"/>
      <c r="U137" s="370"/>
      <c r="V137" s="370"/>
      <c r="W137" s="370"/>
      <c r="X137" s="370"/>
      <c r="Y137" s="370"/>
      <c r="Z137" s="370"/>
      <c r="AA137" s="370"/>
      <c r="AB137" s="370"/>
      <c r="AC137" s="370"/>
      <c r="AD137" s="370"/>
      <c r="AE137" s="370"/>
      <c r="AF137" s="370"/>
      <c r="AG137" s="342">
        <f t="shared" si="19"/>
        <v>0</v>
      </c>
    </row>
    <row r="138" hidden="1" outlineLevel="1">
      <c r="A138" s="200" t="s">
        <v>1253</v>
      </c>
      <c r="B138" s="370"/>
      <c r="C138" s="370"/>
      <c r="D138" s="370"/>
      <c r="E138" s="370"/>
      <c r="F138" s="370"/>
      <c r="G138" s="370"/>
      <c r="H138" s="370"/>
      <c r="I138" s="370"/>
      <c r="J138" s="370"/>
      <c r="K138" s="370"/>
      <c r="L138" s="370"/>
      <c r="M138" s="370"/>
      <c r="N138" s="370"/>
      <c r="O138" s="370"/>
      <c r="P138" s="370"/>
      <c r="Q138" s="370"/>
      <c r="R138" s="370"/>
      <c r="S138" s="370"/>
      <c r="T138" s="370"/>
      <c r="U138" s="370"/>
      <c r="V138" s="370"/>
      <c r="W138" s="370"/>
      <c r="X138" s="370"/>
      <c r="Y138" s="370"/>
      <c r="Z138" s="370"/>
      <c r="AA138" s="370"/>
      <c r="AB138" s="370"/>
      <c r="AC138" s="370"/>
      <c r="AD138" s="370"/>
      <c r="AE138" s="370"/>
      <c r="AF138" s="370"/>
      <c r="AG138" s="342">
        <f t="shared" si="19"/>
        <v>0</v>
      </c>
    </row>
    <row r="139" hidden="1" outlineLevel="1">
      <c r="A139" s="200" t="s">
        <v>1254</v>
      </c>
      <c r="B139" s="370"/>
      <c r="C139" s="370"/>
      <c r="D139" s="370"/>
      <c r="E139" s="370"/>
      <c r="F139" s="370"/>
      <c r="G139" s="370"/>
      <c r="H139" s="370"/>
      <c r="I139" s="370"/>
      <c r="J139" s="370"/>
      <c r="K139" s="370"/>
      <c r="L139" s="370"/>
      <c r="M139" s="370"/>
      <c r="N139" s="370"/>
      <c r="O139" s="370"/>
      <c r="P139" s="370"/>
      <c r="Q139" s="370"/>
      <c r="R139" s="370"/>
      <c r="S139" s="370"/>
      <c r="T139" s="370"/>
      <c r="U139" s="370"/>
      <c r="V139" s="370"/>
      <c r="W139" s="370"/>
      <c r="X139" s="370"/>
      <c r="Y139" s="370"/>
      <c r="Z139" s="370"/>
      <c r="AA139" s="370"/>
      <c r="AB139" s="370"/>
      <c r="AC139" s="370"/>
      <c r="AD139" s="370"/>
      <c r="AE139" s="370"/>
      <c r="AF139" s="370"/>
      <c r="AG139" s="342">
        <f t="shared" si="19"/>
        <v>0</v>
      </c>
    </row>
    <row r="140" hidden="1" outlineLevel="1">
      <c r="A140" s="200" t="s">
        <v>1255</v>
      </c>
      <c r="B140" s="370"/>
      <c r="C140" s="370"/>
      <c r="D140" s="370"/>
      <c r="E140" s="370"/>
      <c r="F140" s="370"/>
      <c r="G140" s="370"/>
      <c r="H140" s="370"/>
      <c r="I140" s="370"/>
      <c r="J140" s="370"/>
      <c r="K140" s="370"/>
      <c r="L140" s="370"/>
      <c r="M140" s="370"/>
      <c r="N140" s="370"/>
      <c r="O140" s="370"/>
      <c r="P140" s="370"/>
      <c r="Q140" s="370"/>
      <c r="R140" s="370"/>
      <c r="S140" s="370"/>
      <c r="T140" s="370"/>
      <c r="U140" s="370"/>
      <c r="V140" s="370"/>
      <c r="W140" s="370"/>
      <c r="X140" s="370"/>
      <c r="Y140" s="370"/>
      <c r="Z140" s="370"/>
      <c r="AA140" s="370"/>
      <c r="AB140" s="370"/>
      <c r="AC140" s="370"/>
      <c r="AD140" s="370"/>
      <c r="AE140" s="370"/>
      <c r="AF140" s="370"/>
      <c r="AG140" s="342">
        <f t="shared" si="19"/>
        <v>0</v>
      </c>
    </row>
    <row r="141" hidden="1" outlineLevel="1">
      <c r="A141" s="375" t="s">
        <v>1256</v>
      </c>
      <c r="B141" s="372"/>
      <c r="C141" s="372"/>
      <c r="D141" s="372"/>
      <c r="E141" s="372"/>
      <c r="F141" s="372"/>
      <c r="G141" s="372"/>
      <c r="H141" s="372"/>
      <c r="I141" s="372"/>
      <c r="J141" s="372"/>
      <c r="K141" s="372"/>
      <c r="L141" s="372"/>
      <c r="M141" s="372"/>
      <c r="N141" s="372"/>
      <c r="O141" s="372"/>
      <c r="P141" s="372"/>
      <c r="Q141" s="372"/>
      <c r="R141" s="372"/>
      <c r="S141" s="372"/>
      <c r="T141" s="372"/>
      <c r="U141" s="372"/>
      <c r="V141" s="372"/>
      <c r="W141" s="372"/>
      <c r="X141" s="372"/>
      <c r="Y141" s="372"/>
      <c r="Z141" s="372"/>
      <c r="AA141" s="372"/>
      <c r="AB141" s="372"/>
      <c r="AC141" s="372"/>
      <c r="AD141" s="372"/>
      <c r="AE141" s="372"/>
      <c r="AF141" s="372"/>
      <c r="AG141" s="342">
        <f t="shared" si="19"/>
        <v>0</v>
      </c>
    </row>
    <row r="142">
      <c r="A142" s="187"/>
      <c r="AG142" s="342"/>
    </row>
    <row r="143">
      <c r="A143" s="187"/>
      <c r="AG143" s="342"/>
    </row>
    <row r="144">
      <c r="A144" s="171" t="s">
        <v>1265</v>
      </c>
      <c r="B144" s="172"/>
      <c r="C144" s="172"/>
      <c r="D144" s="172"/>
      <c r="E144" s="172"/>
      <c r="F144" s="172"/>
      <c r="G144" s="172"/>
      <c r="H144" s="172"/>
      <c r="I144" s="172"/>
      <c r="J144" s="172"/>
      <c r="K144" s="172"/>
      <c r="L144" s="172"/>
      <c r="M144" s="172"/>
      <c r="N144" s="172"/>
      <c r="O144" s="172"/>
      <c r="P144" s="172"/>
      <c r="Q144" s="172"/>
      <c r="R144" s="172"/>
      <c r="S144" s="172"/>
      <c r="T144" s="172"/>
      <c r="U144" s="172"/>
      <c r="V144" s="172"/>
      <c r="W144" s="172"/>
      <c r="X144" s="172"/>
      <c r="Y144" s="172"/>
      <c r="Z144" s="172"/>
      <c r="AA144" s="172"/>
      <c r="AB144" s="172"/>
      <c r="AC144" s="172"/>
      <c r="AD144" s="172"/>
      <c r="AE144" s="172"/>
      <c r="AF144" s="172"/>
      <c r="AG144" s="376"/>
    </row>
    <row r="145" outlineLevel="1">
      <c r="A145" s="222" t="s">
        <v>1266</v>
      </c>
      <c r="B145" s="184">
        <v>1.0</v>
      </c>
      <c r="C145" s="184">
        <v>0.0</v>
      </c>
      <c r="D145" s="184">
        <v>0.0</v>
      </c>
      <c r="E145" s="184">
        <v>0.0</v>
      </c>
      <c r="F145" s="184">
        <v>0.0</v>
      </c>
      <c r="G145" s="184">
        <v>0.0</v>
      </c>
      <c r="H145" s="184">
        <v>0.0</v>
      </c>
      <c r="I145" s="184">
        <v>0.0</v>
      </c>
      <c r="J145" s="184">
        <v>1.0</v>
      </c>
      <c r="K145" s="184">
        <v>0.0</v>
      </c>
      <c r="L145" s="184">
        <v>0.0</v>
      </c>
      <c r="M145" s="184">
        <v>2.0</v>
      </c>
      <c r="N145" s="184">
        <v>0.0</v>
      </c>
      <c r="O145" s="184">
        <v>1.0</v>
      </c>
      <c r="P145" s="184">
        <v>0.0</v>
      </c>
      <c r="Q145" s="184">
        <v>1.0</v>
      </c>
      <c r="R145" s="184">
        <v>3.0</v>
      </c>
      <c r="S145" s="184">
        <v>0.0</v>
      </c>
      <c r="T145" s="184">
        <v>0.0</v>
      </c>
      <c r="U145" s="184">
        <v>1.0</v>
      </c>
      <c r="V145" s="184">
        <v>0.0</v>
      </c>
      <c r="W145" s="184">
        <v>1.0</v>
      </c>
      <c r="X145" s="184">
        <v>0.0</v>
      </c>
      <c r="Y145" s="184">
        <v>0.0</v>
      </c>
      <c r="Z145" s="184">
        <v>2.0</v>
      </c>
      <c r="AA145" s="184">
        <v>0.0</v>
      </c>
      <c r="AB145" s="184">
        <v>3.0</v>
      </c>
      <c r="AC145" s="184">
        <v>0.0</v>
      </c>
      <c r="AD145" s="184">
        <v>2.0</v>
      </c>
      <c r="AE145" s="184">
        <v>0.0</v>
      </c>
      <c r="AF145" s="184">
        <v>1.0</v>
      </c>
      <c r="AG145" s="377">
        <f t="shared" ref="AG145:AG154" si="20">SUM(B145:AF145)</f>
        <v>19</v>
      </c>
    </row>
    <row r="146" outlineLevel="1">
      <c r="A146" s="222" t="s">
        <v>1267</v>
      </c>
      <c r="B146" s="184">
        <v>0.0</v>
      </c>
      <c r="C146" s="184">
        <v>0.0</v>
      </c>
      <c r="D146" s="184">
        <v>0.0</v>
      </c>
      <c r="E146" s="184">
        <v>0.0</v>
      </c>
      <c r="F146" s="184">
        <v>0.0</v>
      </c>
      <c r="G146" s="184">
        <v>0.0</v>
      </c>
      <c r="H146" s="184">
        <v>0.0</v>
      </c>
      <c r="I146" s="184">
        <v>0.0</v>
      </c>
      <c r="J146" s="184">
        <v>0.0</v>
      </c>
      <c r="K146" s="184">
        <v>0.0</v>
      </c>
      <c r="L146" s="184">
        <v>0.0</v>
      </c>
      <c r="M146" s="184">
        <v>0.0</v>
      </c>
      <c r="N146" s="184">
        <v>0.0</v>
      </c>
      <c r="O146" s="184">
        <v>0.0</v>
      </c>
      <c r="P146" s="184">
        <v>0.0</v>
      </c>
      <c r="Q146" s="184">
        <v>0.0</v>
      </c>
      <c r="R146" s="184">
        <v>0.0</v>
      </c>
      <c r="S146" s="184">
        <v>0.0</v>
      </c>
      <c r="T146" s="184">
        <v>0.0</v>
      </c>
      <c r="U146" s="184">
        <v>0.0</v>
      </c>
      <c r="V146" s="184">
        <v>0.0</v>
      </c>
      <c r="W146" s="184">
        <v>0.0</v>
      </c>
      <c r="X146" s="184">
        <v>0.0</v>
      </c>
      <c r="Y146" s="184">
        <v>0.0</v>
      </c>
      <c r="Z146" s="184">
        <v>0.0</v>
      </c>
      <c r="AA146" s="184">
        <v>0.0</v>
      </c>
      <c r="AB146" s="184">
        <v>0.0</v>
      </c>
      <c r="AC146" s="184">
        <v>0.0</v>
      </c>
      <c r="AD146" s="184">
        <v>0.0</v>
      </c>
      <c r="AE146" s="184">
        <v>0.0</v>
      </c>
      <c r="AF146" s="184">
        <v>0.0</v>
      </c>
      <c r="AG146" s="377">
        <f t="shared" si="20"/>
        <v>0</v>
      </c>
    </row>
    <row r="147" outlineLevel="1">
      <c r="A147" s="222" t="s">
        <v>1268</v>
      </c>
      <c r="B147" s="184">
        <v>0.0</v>
      </c>
      <c r="C147" s="184">
        <v>1.0</v>
      </c>
      <c r="D147" s="184">
        <v>2.0</v>
      </c>
      <c r="E147" s="184">
        <v>2.0</v>
      </c>
      <c r="F147" s="184">
        <v>0.0</v>
      </c>
      <c r="G147" s="184">
        <v>0.0</v>
      </c>
      <c r="H147" s="184">
        <v>0.0</v>
      </c>
      <c r="I147" s="184">
        <v>0.0</v>
      </c>
      <c r="J147" s="184">
        <v>0.0</v>
      </c>
      <c r="K147" s="184">
        <v>2.0</v>
      </c>
      <c r="L147" s="184">
        <v>2.0</v>
      </c>
      <c r="M147" s="184">
        <v>3.0</v>
      </c>
      <c r="N147" s="184">
        <v>0.0</v>
      </c>
      <c r="O147" s="184">
        <v>1.0</v>
      </c>
      <c r="P147" s="184">
        <v>0.0</v>
      </c>
      <c r="Q147" s="184">
        <v>2.0</v>
      </c>
      <c r="R147" s="184">
        <v>3.0</v>
      </c>
      <c r="S147" s="184">
        <v>2.0</v>
      </c>
      <c r="T147" s="184">
        <v>0.0</v>
      </c>
      <c r="U147" s="184">
        <v>1.0</v>
      </c>
      <c r="V147" s="184">
        <v>1.0</v>
      </c>
      <c r="W147" s="184">
        <v>0.0</v>
      </c>
      <c r="X147" s="184">
        <v>1.0</v>
      </c>
      <c r="Y147" s="184">
        <v>0.0</v>
      </c>
      <c r="Z147" s="184">
        <v>0.0</v>
      </c>
      <c r="AA147" s="184">
        <v>1.0</v>
      </c>
      <c r="AB147" s="184">
        <v>1.0</v>
      </c>
      <c r="AC147" s="184">
        <v>0.0</v>
      </c>
      <c r="AD147" s="184">
        <v>0.0</v>
      </c>
      <c r="AE147" s="184">
        <v>0.0</v>
      </c>
      <c r="AF147" s="184">
        <v>1.0</v>
      </c>
      <c r="AG147" s="377">
        <f t="shared" si="20"/>
        <v>26</v>
      </c>
    </row>
    <row r="148" outlineLevel="1">
      <c r="A148" s="222" t="s">
        <v>1269</v>
      </c>
      <c r="B148" s="184">
        <v>0.0</v>
      </c>
      <c r="C148" s="184">
        <v>1.0</v>
      </c>
      <c r="D148" s="184">
        <v>1.0</v>
      </c>
      <c r="E148" s="184">
        <v>0.0</v>
      </c>
      <c r="F148" s="184">
        <v>0.0</v>
      </c>
      <c r="G148" s="184">
        <v>0.0</v>
      </c>
      <c r="H148" s="184">
        <v>0.0</v>
      </c>
      <c r="I148" s="184">
        <v>0.0</v>
      </c>
      <c r="J148" s="184">
        <v>1.0</v>
      </c>
      <c r="K148" s="184">
        <v>0.0</v>
      </c>
      <c r="L148" s="184">
        <v>0.0</v>
      </c>
      <c r="M148" s="184">
        <v>0.0</v>
      </c>
      <c r="N148" s="184">
        <v>1.0</v>
      </c>
      <c r="O148" s="184">
        <v>0.0</v>
      </c>
      <c r="P148" s="184">
        <v>1.0</v>
      </c>
      <c r="Q148" s="184">
        <v>0.0</v>
      </c>
      <c r="R148" s="184">
        <v>0.0</v>
      </c>
      <c r="S148" s="184">
        <v>1.0</v>
      </c>
      <c r="T148" s="184">
        <v>0.0</v>
      </c>
      <c r="U148" s="184">
        <v>1.0</v>
      </c>
      <c r="V148" s="184">
        <v>0.0</v>
      </c>
      <c r="W148" s="184">
        <v>1.0</v>
      </c>
      <c r="X148" s="184">
        <v>0.0</v>
      </c>
      <c r="Y148" s="184">
        <v>4.0</v>
      </c>
      <c r="Z148" s="184">
        <v>1.0</v>
      </c>
      <c r="AA148" s="184">
        <v>2.0</v>
      </c>
      <c r="AB148" s="184">
        <v>0.0</v>
      </c>
      <c r="AC148" s="184">
        <v>0.0</v>
      </c>
      <c r="AD148" s="184">
        <v>1.0</v>
      </c>
      <c r="AE148" s="184">
        <v>0.0</v>
      </c>
      <c r="AF148" s="184">
        <v>0.0</v>
      </c>
      <c r="AG148" s="377">
        <f t="shared" si="20"/>
        <v>16</v>
      </c>
    </row>
    <row r="149" outlineLevel="1">
      <c r="A149" s="236" t="s">
        <v>1270</v>
      </c>
      <c r="B149" s="184">
        <v>0.0</v>
      </c>
      <c r="C149" s="184">
        <v>1.0</v>
      </c>
      <c r="D149" s="184">
        <v>0.0</v>
      </c>
      <c r="E149" s="184">
        <v>0.0</v>
      </c>
      <c r="F149" s="184">
        <v>0.0</v>
      </c>
      <c r="G149" s="184">
        <v>0.0</v>
      </c>
      <c r="H149" s="184">
        <v>0.0</v>
      </c>
      <c r="I149" s="184">
        <v>0.0</v>
      </c>
      <c r="J149" s="184">
        <v>0.0</v>
      </c>
      <c r="K149" s="184">
        <v>0.0</v>
      </c>
      <c r="L149" s="184">
        <v>0.0</v>
      </c>
      <c r="M149" s="184">
        <v>0.0</v>
      </c>
      <c r="N149" s="184">
        <v>0.0</v>
      </c>
      <c r="O149" s="184">
        <v>0.0</v>
      </c>
      <c r="P149" s="184">
        <v>0.0</v>
      </c>
      <c r="Q149" s="184">
        <v>0.0</v>
      </c>
      <c r="R149" s="184">
        <v>0.0</v>
      </c>
      <c r="S149" s="184">
        <v>0.0</v>
      </c>
      <c r="T149" s="184">
        <v>0.0</v>
      </c>
      <c r="U149" s="184">
        <v>0.0</v>
      </c>
      <c r="V149" s="184">
        <v>0.0</v>
      </c>
      <c r="W149" s="184">
        <v>0.0</v>
      </c>
      <c r="X149" s="184">
        <v>0.0</v>
      </c>
      <c r="Y149" s="184">
        <v>0.0</v>
      </c>
      <c r="Z149" s="184">
        <v>0.0</v>
      </c>
      <c r="AA149" s="184">
        <v>0.0</v>
      </c>
      <c r="AB149" s="184">
        <v>0.0</v>
      </c>
      <c r="AC149" s="184">
        <v>0.0</v>
      </c>
      <c r="AD149" s="184">
        <v>0.0</v>
      </c>
      <c r="AE149" s="184">
        <v>0.0</v>
      </c>
      <c r="AF149" s="184">
        <v>0.0</v>
      </c>
      <c r="AG149" s="377">
        <f t="shared" si="20"/>
        <v>1</v>
      </c>
    </row>
    <row r="150" outlineLevel="1">
      <c r="A150" s="236" t="s">
        <v>1271</v>
      </c>
      <c r="B150" s="184">
        <v>0.0</v>
      </c>
      <c r="C150" s="184">
        <v>0.0</v>
      </c>
      <c r="D150" s="184">
        <v>0.0</v>
      </c>
      <c r="E150" s="184">
        <v>0.0</v>
      </c>
      <c r="F150" s="184">
        <v>0.0</v>
      </c>
      <c r="G150" s="184">
        <v>0.0</v>
      </c>
      <c r="H150" s="184">
        <v>0.0</v>
      </c>
      <c r="I150" s="184">
        <v>0.0</v>
      </c>
      <c r="J150" s="184">
        <v>0.0</v>
      </c>
      <c r="K150" s="184">
        <v>0.0</v>
      </c>
      <c r="L150" s="184">
        <v>0.0</v>
      </c>
      <c r="M150" s="184">
        <v>0.0</v>
      </c>
      <c r="N150" s="184">
        <v>0.0</v>
      </c>
      <c r="O150" s="184">
        <v>0.0</v>
      </c>
      <c r="P150" s="184">
        <v>0.0</v>
      </c>
      <c r="Q150" s="184">
        <v>0.0</v>
      </c>
      <c r="R150" s="184">
        <v>0.0</v>
      </c>
      <c r="S150" s="184">
        <v>0.0</v>
      </c>
      <c r="T150" s="184">
        <v>0.0</v>
      </c>
      <c r="U150" s="184">
        <v>0.0</v>
      </c>
      <c r="V150" s="184">
        <v>0.0</v>
      </c>
      <c r="W150" s="184">
        <v>0.0</v>
      </c>
      <c r="X150" s="184">
        <v>0.0</v>
      </c>
      <c r="Y150" s="184">
        <v>0.0</v>
      </c>
      <c r="Z150" s="184">
        <v>0.0</v>
      </c>
      <c r="AA150" s="184">
        <v>0.0</v>
      </c>
      <c r="AB150" s="184">
        <v>0.0</v>
      </c>
      <c r="AC150" s="184">
        <v>0.0</v>
      </c>
      <c r="AD150" s="184">
        <v>0.0</v>
      </c>
      <c r="AE150" s="184">
        <v>0.0</v>
      </c>
      <c r="AF150" s="184">
        <v>0.0</v>
      </c>
      <c r="AG150" s="377">
        <f t="shared" si="20"/>
        <v>0</v>
      </c>
    </row>
    <row r="151" outlineLevel="1">
      <c r="A151" s="236" t="s">
        <v>1272</v>
      </c>
      <c r="B151" s="184">
        <v>0.0</v>
      </c>
      <c r="C151" s="184">
        <v>2.0</v>
      </c>
      <c r="D151" s="184">
        <v>0.0</v>
      </c>
      <c r="E151" s="184">
        <v>0.0</v>
      </c>
      <c r="F151" s="184">
        <v>4.0</v>
      </c>
      <c r="G151" s="184">
        <v>3.0</v>
      </c>
      <c r="H151" s="184">
        <v>2.0</v>
      </c>
      <c r="I151" s="184">
        <v>5.0</v>
      </c>
      <c r="J151" s="184">
        <v>1.0</v>
      </c>
      <c r="K151" s="184">
        <v>1.0</v>
      </c>
      <c r="L151" s="184">
        <v>2.0</v>
      </c>
      <c r="M151" s="184">
        <v>1.0</v>
      </c>
      <c r="N151" s="184">
        <v>0.0</v>
      </c>
      <c r="O151" s="184">
        <v>0.0</v>
      </c>
      <c r="P151" s="184">
        <v>1.0</v>
      </c>
      <c r="Q151" s="184">
        <v>0.0</v>
      </c>
      <c r="R151" s="184">
        <v>0.0</v>
      </c>
      <c r="S151" s="184">
        <v>1.0</v>
      </c>
      <c r="T151" s="184">
        <v>1.0</v>
      </c>
      <c r="U151" s="184">
        <v>0.0</v>
      </c>
      <c r="V151" s="184">
        <v>2.0</v>
      </c>
      <c r="W151" s="184">
        <v>2.0</v>
      </c>
      <c r="X151" s="184">
        <v>0.0</v>
      </c>
      <c r="Y151" s="184">
        <v>0.0</v>
      </c>
      <c r="Z151" s="184">
        <v>1.0</v>
      </c>
      <c r="AA151" s="184">
        <v>0.0</v>
      </c>
      <c r="AB151" s="184">
        <v>0.0</v>
      </c>
      <c r="AC151" s="184">
        <v>0.0</v>
      </c>
      <c r="AD151" s="184">
        <v>0.0</v>
      </c>
      <c r="AE151" s="184">
        <v>3.0</v>
      </c>
      <c r="AF151" s="184">
        <v>0.0</v>
      </c>
      <c r="AG151" s="377">
        <f t="shared" si="20"/>
        <v>32</v>
      </c>
    </row>
    <row r="152" outlineLevel="1">
      <c r="A152" s="236" t="s">
        <v>1273</v>
      </c>
      <c r="B152" s="184">
        <v>0.0</v>
      </c>
      <c r="C152" s="184">
        <v>0.0</v>
      </c>
      <c r="D152" s="184">
        <v>0.0</v>
      </c>
      <c r="E152" s="184">
        <v>0.0</v>
      </c>
      <c r="F152" s="184">
        <v>0.0</v>
      </c>
      <c r="G152" s="184">
        <v>0.0</v>
      </c>
      <c r="H152" s="184">
        <v>0.0</v>
      </c>
      <c r="I152" s="184">
        <v>0.0</v>
      </c>
      <c r="J152" s="184">
        <v>0.0</v>
      </c>
      <c r="K152" s="184">
        <v>0.0</v>
      </c>
      <c r="L152" s="184">
        <v>0.0</v>
      </c>
      <c r="M152" s="184">
        <v>0.0</v>
      </c>
      <c r="N152" s="184">
        <v>0.0</v>
      </c>
      <c r="O152" s="184">
        <v>0.0</v>
      </c>
      <c r="P152" s="184">
        <v>0.0</v>
      </c>
      <c r="Q152" s="184">
        <v>0.0</v>
      </c>
      <c r="R152" s="184">
        <v>0.0</v>
      </c>
      <c r="S152" s="184">
        <v>0.0</v>
      </c>
      <c r="T152" s="184">
        <v>0.0</v>
      </c>
      <c r="U152" s="184">
        <v>0.0</v>
      </c>
      <c r="V152" s="184">
        <v>0.0</v>
      </c>
      <c r="W152" s="184">
        <v>0.0</v>
      </c>
      <c r="X152" s="184">
        <v>0.0</v>
      </c>
      <c r="Y152" s="184">
        <v>0.0</v>
      </c>
      <c r="Z152" s="184">
        <v>0.0</v>
      </c>
      <c r="AA152" s="184">
        <v>0.0</v>
      </c>
      <c r="AB152" s="184">
        <v>0.0</v>
      </c>
      <c r="AC152" s="184">
        <v>0.0</v>
      </c>
      <c r="AD152" s="184">
        <v>0.0</v>
      </c>
      <c r="AE152" s="184">
        <v>0.0</v>
      </c>
      <c r="AF152" s="184">
        <v>0.0</v>
      </c>
      <c r="AG152" s="377">
        <f t="shared" si="20"/>
        <v>0</v>
      </c>
    </row>
    <row r="153" outlineLevel="1">
      <c r="A153" s="226" t="s">
        <v>334</v>
      </c>
      <c r="B153" s="378">
        <f t="shared" ref="B153:AF153" si="21">B145+B146+B149+B150</f>
        <v>1</v>
      </c>
      <c r="C153" s="378">
        <f t="shared" si="21"/>
        <v>1</v>
      </c>
      <c r="D153" s="378">
        <f t="shared" si="21"/>
        <v>0</v>
      </c>
      <c r="E153" s="378">
        <f t="shared" si="21"/>
        <v>0</v>
      </c>
      <c r="F153" s="378">
        <f t="shared" si="21"/>
        <v>0</v>
      </c>
      <c r="G153" s="378">
        <f t="shared" si="21"/>
        <v>0</v>
      </c>
      <c r="H153" s="378">
        <f t="shared" si="21"/>
        <v>0</v>
      </c>
      <c r="I153" s="378">
        <f t="shared" si="21"/>
        <v>0</v>
      </c>
      <c r="J153" s="378">
        <f t="shared" si="21"/>
        <v>1</v>
      </c>
      <c r="K153" s="378">
        <f t="shared" si="21"/>
        <v>0</v>
      </c>
      <c r="L153" s="378">
        <f t="shared" si="21"/>
        <v>0</v>
      </c>
      <c r="M153" s="378">
        <f t="shared" si="21"/>
        <v>2</v>
      </c>
      <c r="N153" s="378">
        <f t="shared" si="21"/>
        <v>0</v>
      </c>
      <c r="O153" s="378">
        <f t="shared" si="21"/>
        <v>1</v>
      </c>
      <c r="P153" s="378">
        <f t="shared" si="21"/>
        <v>0</v>
      </c>
      <c r="Q153" s="378">
        <f t="shared" si="21"/>
        <v>1</v>
      </c>
      <c r="R153" s="378">
        <f t="shared" si="21"/>
        <v>3</v>
      </c>
      <c r="S153" s="378">
        <f t="shared" si="21"/>
        <v>0</v>
      </c>
      <c r="T153" s="378">
        <f t="shared" si="21"/>
        <v>0</v>
      </c>
      <c r="U153" s="378">
        <f t="shared" si="21"/>
        <v>1</v>
      </c>
      <c r="V153" s="378">
        <f t="shared" si="21"/>
        <v>0</v>
      </c>
      <c r="W153" s="378">
        <f t="shared" si="21"/>
        <v>1</v>
      </c>
      <c r="X153" s="378">
        <f t="shared" si="21"/>
        <v>0</v>
      </c>
      <c r="Y153" s="378">
        <f t="shared" si="21"/>
        <v>0</v>
      </c>
      <c r="Z153" s="378">
        <f t="shared" si="21"/>
        <v>2</v>
      </c>
      <c r="AA153" s="378">
        <f t="shared" si="21"/>
        <v>0</v>
      </c>
      <c r="AB153" s="378">
        <f t="shared" si="21"/>
        <v>3</v>
      </c>
      <c r="AC153" s="378">
        <f t="shared" si="21"/>
        <v>0</v>
      </c>
      <c r="AD153" s="378">
        <f t="shared" si="21"/>
        <v>2</v>
      </c>
      <c r="AE153" s="378">
        <f t="shared" si="21"/>
        <v>0</v>
      </c>
      <c r="AF153" s="378">
        <f t="shared" si="21"/>
        <v>1</v>
      </c>
      <c r="AG153" s="377">
        <f t="shared" si="20"/>
        <v>20</v>
      </c>
    </row>
    <row r="154" outlineLevel="1">
      <c r="A154" s="226" t="s">
        <v>335</v>
      </c>
      <c r="B154" s="378">
        <f t="shared" ref="B154:AF154" si="22">B147+B148+B151+B152</f>
        <v>0</v>
      </c>
      <c r="C154" s="378">
        <f t="shared" si="22"/>
        <v>4</v>
      </c>
      <c r="D154" s="378">
        <f t="shared" si="22"/>
        <v>3</v>
      </c>
      <c r="E154" s="378">
        <f t="shared" si="22"/>
        <v>2</v>
      </c>
      <c r="F154" s="378">
        <f t="shared" si="22"/>
        <v>4</v>
      </c>
      <c r="G154" s="378">
        <f t="shared" si="22"/>
        <v>3</v>
      </c>
      <c r="H154" s="378">
        <f t="shared" si="22"/>
        <v>2</v>
      </c>
      <c r="I154" s="378">
        <f t="shared" si="22"/>
        <v>5</v>
      </c>
      <c r="J154" s="378">
        <f t="shared" si="22"/>
        <v>2</v>
      </c>
      <c r="K154" s="378">
        <f t="shared" si="22"/>
        <v>3</v>
      </c>
      <c r="L154" s="378">
        <f t="shared" si="22"/>
        <v>4</v>
      </c>
      <c r="M154" s="378">
        <f t="shared" si="22"/>
        <v>4</v>
      </c>
      <c r="N154" s="378">
        <f t="shared" si="22"/>
        <v>1</v>
      </c>
      <c r="O154" s="378">
        <f t="shared" si="22"/>
        <v>1</v>
      </c>
      <c r="P154" s="378">
        <f t="shared" si="22"/>
        <v>2</v>
      </c>
      <c r="Q154" s="378">
        <f t="shared" si="22"/>
        <v>2</v>
      </c>
      <c r="R154" s="378">
        <f t="shared" si="22"/>
        <v>3</v>
      </c>
      <c r="S154" s="378">
        <f t="shared" si="22"/>
        <v>4</v>
      </c>
      <c r="T154" s="378">
        <f t="shared" si="22"/>
        <v>1</v>
      </c>
      <c r="U154" s="378">
        <f t="shared" si="22"/>
        <v>2</v>
      </c>
      <c r="V154" s="378">
        <f t="shared" si="22"/>
        <v>3</v>
      </c>
      <c r="W154" s="378">
        <f t="shared" si="22"/>
        <v>3</v>
      </c>
      <c r="X154" s="378">
        <f t="shared" si="22"/>
        <v>1</v>
      </c>
      <c r="Y154" s="378">
        <f t="shared" si="22"/>
        <v>4</v>
      </c>
      <c r="Z154" s="378">
        <f t="shared" si="22"/>
        <v>2</v>
      </c>
      <c r="AA154" s="378">
        <f t="shared" si="22"/>
        <v>3</v>
      </c>
      <c r="AB154" s="378">
        <f t="shared" si="22"/>
        <v>1</v>
      </c>
      <c r="AC154" s="378">
        <f t="shared" si="22"/>
        <v>0</v>
      </c>
      <c r="AD154" s="378">
        <f t="shared" si="22"/>
        <v>1</v>
      </c>
      <c r="AE154" s="378">
        <f t="shared" si="22"/>
        <v>3</v>
      </c>
      <c r="AF154" s="378">
        <f t="shared" si="22"/>
        <v>1</v>
      </c>
      <c r="AG154" s="377">
        <f t="shared" si="20"/>
        <v>74</v>
      </c>
    </row>
    <row r="155" outlineLevel="1">
      <c r="A155" s="127"/>
      <c r="B155" s="120"/>
      <c r="C155" s="120"/>
      <c r="D155" s="120"/>
      <c r="E155" s="120"/>
      <c r="F155" s="120"/>
      <c r="G155" s="120"/>
      <c r="H155" s="120"/>
      <c r="I155" s="120"/>
      <c r="J155" s="120"/>
      <c r="K155" s="120"/>
      <c r="L155" s="120"/>
      <c r="M155" s="120"/>
      <c r="N155" s="120"/>
      <c r="O155" s="120"/>
      <c r="P155" s="120"/>
      <c r="Q155" s="120"/>
      <c r="R155" s="120"/>
      <c r="S155" s="120"/>
      <c r="T155" s="120"/>
      <c r="U155" s="120"/>
      <c r="V155" s="120"/>
      <c r="W155" s="120"/>
      <c r="X155" s="120"/>
      <c r="Y155" s="120"/>
      <c r="Z155" s="120"/>
      <c r="AA155" s="120"/>
      <c r="AB155" s="120"/>
      <c r="AC155" s="120"/>
      <c r="AD155" s="120"/>
      <c r="AE155" s="120"/>
      <c r="AF155" s="120"/>
      <c r="AG155" s="379"/>
    </row>
    <row r="156" outlineLevel="1">
      <c r="A156" s="380" t="s">
        <v>1274</v>
      </c>
      <c r="B156" s="204">
        <v>0.0</v>
      </c>
      <c r="C156" s="204">
        <v>0.0</v>
      </c>
      <c r="D156" s="204">
        <v>0.0</v>
      </c>
      <c r="E156" s="204">
        <v>0.0</v>
      </c>
      <c r="F156" s="204">
        <v>0.0</v>
      </c>
      <c r="G156" s="204">
        <v>0.0</v>
      </c>
      <c r="H156" s="204">
        <v>0.0</v>
      </c>
      <c r="I156" s="204">
        <v>0.0</v>
      </c>
      <c r="J156" s="204">
        <v>0.0</v>
      </c>
      <c r="K156" s="204">
        <v>0.0</v>
      </c>
      <c r="L156" s="204">
        <v>0.0</v>
      </c>
      <c r="M156" s="204">
        <v>0.0</v>
      </c>
      <c r="N156" s="204">
        <v>0.0</v>
      </c>
      <c r="O156" s="204">
        <v>0.0</v>
      </c>
      <c r="P156" s="204">
        <v>0.0</v>
      </c>
      <c r="Q156" s="204">
        <v>0.0</v>
      </c>
      <c r="R156" s="204">
        <v>0.0</v>
      </c>
      <c r="S156" s="204">
        <v>0.0</v>
      </c>
      <c r="T156" s="204">
        <v>0.0</v>
      </c>
      <c r="U156" s="204">
        <v>0.0</v>
      </c>
      <c r="V156" s="204">
        <v>0.0</v>
      </c>
      <c r="W156" s="204">
        <v>0.0</v>
      </c>
      <c r="X156" s="204">
        <v>0.0</v>
      </c>
      <c r="Y156" s="204">
        <v>0.0</v>
      </c>
      <c r="Z156" s="204">
        <v>0.0</v>
      </c>
      <c r="AA156" s="204">
        <v>0.0</v>
      </c>
      <c r="AB156" s="204">
        <v>0.0</v>
      </c>
      <c r="AC156" s="204">
        <v>0.0</v>
      </c>
      <c r="AD156" s="204">
        <v>0.0</v>
      </c>
      <c r="AE156" s="204">
        <v>0.0</v>
      </c>
      <c r="AF156" s="204">
        <v>0.0</v>
      </c>
      <c r="AG156" s="377">
        <f t="shared" ref="AG156:AG158" si="23">SUM(B156:AF156)</f>
        <v>0</v>
      </c>
    </row>
    <row r="157" outlineLevel="1">
      <c r="A157" s="380" t="s">
        <v>1275</v>
      </c>
      <c r="B157" s="204">
        <v>0.0</v>
      </c>
      <c r="C157" s="204">
        <v>0.0</v>
      </c>
      <c r="D157" s="204">
        <v>0.0</v>
      </c>
      <c r="E157" s="204">
        <v>0.0</v>
      </c>
      <c r="F157" s="204">
        <v>0.0</v>
      </c>
      <c r="G157" s="204">
        <v>0.0</v>
      </c>
      <c r="H157" s="204">
        <v>0.0</v>
      </c>
      <c r="I157" s="204">
        <v>0.0</v>
      </c>
      <c r="J157" s="204">
        <v>0.0</v>
      </c>
      <c r="K157" s="204">
        <v>0.0</v>
      </c>
      <c r="L157" s="204">
        <v>0.0</v>
      </c>
      <c r="M157" s="204">
        <v>0.0</v>
      </c>
      <c r="N157" s="204">
        <v>0.0</v>
      </c>
      <c r="O157" s="204">
        <v>0.0</v>
      </c>
      <c r="P157" s="204">
        <v>0.0</v>
      </c>
      <c r="Q157" s="204">
        <v>0.0</v>
      </c>
      <c r="R157" s="204">
        <v>0.0</v>
      </c>
      <c r="S157" s="204">
        <v>0.0</v>
      </c>
      <c r="T157" s="204">
        <v>0.0</v>
      </c>
      <c r="U157" s="204">
        <v>0.0</v>
      </c>
      <c r="V157" s="204">
        <v>0.0</v>
      </c>
      <c r="W157" s="204">
        <v>0.0</v>
      </c>
      <c r="X157" s="204">
        <v>0.0</v>
      </c>
      <c r="Y157" s="204">
        <v>0.0</v>
      </c>
      <c r="Z157" s="204">
        <v>0.0</v>
      </c>
      <c r="AA157" s="204">
        <v>0.0</v>
      </c>
      <c r="AB157" s="204">
        <v>0.0</v>
      </c>
      <c r="AC157" s="204">
        <v>0.0</v>
      </c>
      <c r="AD157" s="204">
        <v>0.0</v>
      </c>
      <c r="AE157" s="204">
        <v>0.0</v>
      </c>
      <c r="AF157" s="204">
        <v>0.0</v>
      </c>
      <c r="AG157" s="377">
        <f t="shared" si="23"/>
        <v>0</v>
      </c>
    </row>
    <row r="158" outlineLevel="1">
      <c r="A158" s="381" t="s">
        <v>1276</v>
      </c>
      <c r="B158" s="378">
        <f t="shared" ref="B158:AF158" si="24">B156+B157</f>
        <v>0</v>
      </c>
      <c r="C158" s="378">
        <f t="shared" si="24"/>
        <v>0</v>
      </c>
      <c r="D158" s="378">
        <f t="shared" si="24"/>
        <v>0</v>
      </c>
      <c r="E158" s="378">
        <f t="shared" si="24"/>
        <v>0</v>
      </c>
      <c r="F158" s="378">
        <f t="shared" si="24"/>
        <v>0</v>
      </c>
      <c r="G158" s="378">
        <f t="shared" si="24"/>
        <v>0</v>
      </c>
      <c r="H158" s="378">
        <f t="shared" si="24"/>
        <v>0</v>
      </c>
      <c r="I158" s="378">
        <f t="shared" si="24"/>
        <v>0</v>
      </c>
      <c r="J158" s="378">
        <f t="shared" si="24"/>
        <v>0</v>
      </c>
      <c r="K158" s="378">
        <f t="shared" si="24"/>
        <v>0</v>
      </c>
      <c r="L158" s="378">
        <f t="shared" si="24"/>
        <v>0</v>
      </c>
      <c r="M158" s="378">
        <f t="shared" si="24"/>
        <v>0</v>
      </c>
      <c r="N158" s="378">
        <f t="shared" si="24"/>
        <v>0</v>
      </c>
      <c r="O158" s="378">
        <f t="shared" si="24"/>
        <v>0</v>
      </c>
      <c r="P158" s="378">
        <f t="shared" si="24"/>
        <v>0</v>
      </c>
      <c r="Q158" s="378">
        <f t="shared" si="24"/>
        <v>0</v>
      </c>
      <c r="R158" s="378">
        <f t="shared" si="24"/>
        <v>0</v>
      </c>
      <c r="S158" s="378">
        <f t="shared" si="24"/>
        <v>0</v>
      </c>
      <c r="T158" s="378">
        <f t="shared" si="24"/>
        <v>0</v>
      </c>
      <c r="U158" s="378">
        <f t="shared" si="24"/>
        <v>0</v>
      </c>
      <c r="V158" s="378">
        <f t="shared" si="24"/>
        <v>0</v>
      </c>
      <c r="W158" s="378">
        <f t="shared" si="24"/>
        <v>0</v>
      </c>
      <c r="X158" s="378">
        <f t="shared" si="24"/>
        <v>0</v>
      </c>
      <c r="Y158" s="378">
        <f t="shared" si="24"/>
        <v>0</v>
      </c>
      <c r="Z158" s="378">
        <f t="shared" si="24"/>
        <v>0</v>
      </c>
      <c r="AA158" s="378">
        <f t="shared" si="24"/>
        <v>0</v>
      </c>
      <c r="AB158" s="378">
        <f t="shared" si="24"/>
        <v>0</v>
      </c>
      <c r="AC158" s="378">
        <f t="shared" si="24"/>
        <v>0</v>
      </c>
      <c r="AD158" s="378">
        <f t="shared" si="24"/>
        <v>0</v>
      </c>
      <c r="AE158" s="378">
        <f t="shared" si="24"/>
        <v>0</v>
      </c>
      <c r="AF158" s="378">
        <f t="shared" si="24"/>
        <v>0</v>
      </c>
      <c r="AG158" s="377">
        <f t="shared" si="23"/>
        <v>0</v>
      </c>
    </row>
    <row r="159" outlineLevel="1">
      <c r="A159" s="127"/>
      <c r="B159" s="120"/>
      <c r="C159" s="120"/>
      <c r="D159" s="120"/>
      <c r="E159" s="120"/>
      <c r="F159" s="120"/>
      <c r="G159" s="120"/>
      <c r="H159" s="120"/>
      <c r="I159" s="120"/>
      <c r="J159" s="120"/>
      <c r="K159" s="120"/>
      <c r="L159" s="120"/>
      <c r="M159" s="120"/>
      <c r="N159" s="120"/>
      <c r="O159" s="120"/>
      <c r="P159" s="120"/>
      <c r="Q159" s="120"/>
      <c r="R159" s="120"/>
      <c r="S159" s="120"/>
      <c r="T159" s="120"/>
      <c r="U159" s="120"/>
      <c r="V159" s="120"/>
      <c r="W159" s="120"/>
      <c r="X159" s="120"/>
      <c r="Y159" s="120"/>
      <c r="Z159" s="120"/>
      <c r="AA159" s="120"/>
      <c r="AB159" s="120"/>
      <c r="AC159" s="120"/>
      <c r="AD159" s="120"/>
      <c r="AE159" s="120"/>
      <c r="AF159" s="120"/>
      <c r="AG159" s="350"/>
    </row>
    <row r="160" outlineLevel="1">
      <c r="A160" s="222" t="s">
        <v>337</v>
      </c>
      <c r="B160" s="184">
        <v>1.0</v>
      </c>
      <c r="C160" s="184">
        <v>1.0</v>
      </c>
      <c r="D160" s="184">
        <v>1.0</v>
      </c>
      <c r="E160" s="184">
        <v>1.0</v>
      </c>
      <c r="F160" s="184">
        <v>0.0</v>
      </c>
      <c r="G160" s="184">
        <v>1.0</v>
      </c>
      <c r="H160" s="184">
        <v>0.0</v>
      </c>
      <c r="I160" s="184">
        <v>2.0</v>
      </c>
      <c r="J160" s="184">
        <v>0.0</v>
      </c>
      <c r="K160" s="184">
        <v>0.0</v>
      </c>
      <c r="L160" s="184">
        <v>0.0</v>
      </c>
      <c r="M160" s="184">
        <v>2.0</v>
      </c>
      <c r="N160" s="184">
        <v>0.0</v>
      </c>
      <c r="O160" s="184">
        <v>0.0</v>
      </c>
      <c r="P160" s="184">
        <v>0.0</v>
      </c>
      <c r="Q160" s="184">
        <v>0.0</v>
      </c>
      <c r="R160" s="184">
        <v>0.0</v>
      </c>
      <c r="S160" s="184">
        <v>0.0</v>
      </c>
      <c r="T160" s="184">
        <v>0.0</v>
      </c>
      <c r="U160" s="184">
        <v>1.0</v>
      </c>
      <c r="V160" s="184">
        <v>0.0</v>
      </c>
      <c r="W160" s="184">
        <v>0.0</v>
      </c>
      <c r="X160" s="184">
        <v>0.0</v>
      </c>
      <c r="Y160" s="184">
        <v>0.0</v>
      </c>
      <c r="Z160" s="184">
        <v>0.0</v>
      </c>
      <c r="AA160" s="184">
        <v>0.0</v>
      </c>
      <c r="AB160" s="184">
        <v>0.0</v>
      </c>
      <c r="AC160" s="184">
        <v>0.0</v>
      </c>
      <c r="AD160" s="184">
        <v>0.0</v>
      </c>
      <c r="AE160" s="184">
        <v>0.0</v>
      </c>
      <c r="AF160" s="184">
        <v>1.0</v>
      </c>
      <c r="AG160" s="377">
        <f t="shared" ref="AG160:AG169" si="25">SUM(B160:AF160)</f>
        <v>11</v>
      </c>
    </row>
    <row r="161" outlineLevel="1">
      <c r="A161" s="222" t="s">
        <v>338</v>
      </c>
      <c r="B161" s="184">
        <v>0.0</v>
      </c>
      <c r="C161" s="184">
        <v>1.0</v>
      </c>
      <c r="D161" s="184">
        <v>1.0</v>
      </c>
      <c r="E161" s="184">
        <v>2.0</v>
      </c>
      <c r="F161" s="184">
        <v>1.0</v>
      </c>
      <c r="G161" s="184">
        <v>0.0</v>
      </c>
      <c r="H161" s="184">
        <v>2.0</v>
      </c>
      <c r="I161" s="184">
        <v>1.0</v>
      </c>
      <c r="J161" s="184">
        <v>1.0</v>
      </c>
      <c r="K161" s="184">
        <v>0.0</v>
      </c>
      <c r="L161" s="184">
        <v>1.0</v>
      </c>
      <c r="M161" s="184">
        <v>1.0</v>
      </c>
      <c r="N161" s="184">
        <v>0.0</v>
      </c>
      <c r="O161" s="184">
        <v>0.0</v>
      </c>
      <c r="P161" s="184">
        <v>0.0</v>
      </c>
      <c r="Q161" s="184">
        <v>0.0</v>
      </c>
      <c r="R161" s="184">
        <v>1.0</v>
      </c>
      <c r="S161" s="184">
        <v>1.0</v>
      </c>
      <c r="T161" s="184">
        <v>0.0</v>
      </c>
      <c r="U161" s="184">
        <v>0.0</v>
      </c>
      <c r="V161" s="184">
        <v>0.0</v>
      </c>
      <c r="W161" s="184">
        <v>0.0</v>
      </c>
      <c r="X161" s="184">
        <v>0.0</v>
      </c>
      <c r="Y161" s="184">
        <v>0.0</v>
      </c>
      <c r="Z161" s="184">
        <v>0.0</v>
      </c>
      <c r="AA161" s="184">
        <v>1.0</v>
      </c>
      <c r="AB161" s="184">
        <v>0.0</v>
      </c>
      <c r="AC161" s="184">
        <v>0.0</v>
      </c>
      <c r="AD161" s="184">
        <v>0.0</v>
      </c>
      <c r="AE161" s="184">
        <v>0.0</v>
      </c>
      <c r="AF161" s="184">
        <v>0.0</v>
      </c>
      <c r="AG161" s="377">
        <f t="shared" si="25"/>
        <v>14</v>
      </c>
    </row>
    <row r="162" outlineLevel="1">
      <c r="A162" s="222" t="s">
        <v>1277</v>
      </c>
      <c r="B162" s="184">
        <v>0.0</v>
      </c>
      <c r="C162" s="184">
        <v>0.0</v>
      </c>
      <c r="D162" s="184">
        <v>0.0</v>
      </c>
      <c r="E162" s="184">
        <v>1.0</v>
      </c>
      <c r="F162" s="184">
        <v>0.0</v>
      </c>
      <c r="G162" s="184">
        <v>1.0</v>
      </c>
      <c r="H162" s="184">
        <v>0.0</v>
      </c>
      <c r="I162" s="184">
        <v>1.0</v>
      </c>
      <c r="J162" s="184">
        <v>0.0</v>
      </c>
      <c r="K162" s="184">
        <v>0.0</v>
      </c>
      <c r="L162" s="184">
        <v>0.0</v>
      </c>
      <c r="M162" s="184">
        <v>0.0</v>
      </c>
      <c r="N162" s="184">
        <v>1.0</v>
      </c>
      <c r="O162" s="184">
        <v>0.0</v>
      </c>
      <c r="P162" s="184">
        <v>0.0</v>
      </c>
      <c r="Q162" s="184">
        <v>0.0</v>
      </c>
      <c r="R162" s="184">
        <v>0.0</v>
      </c>
      <c r="S162" s="184">
        <v>0.0</v>
      </c>
      <c r="T162" s="184">
        <v>0.0</v>
      </c>
      <c r="U162" s="184">
        <v>0.0</v>
      </c>
      <c r="V162" s="184">
        <v>0.0</v>
      </c>
      <c r="W162" s="184">
        <v>0.0</v>
      </c>
      <c r="X162" s="184">
        <v>0.0</v>
      </c>
      <c r="Y162" s="184">
        <v>0.0</v>
      </c>
      <c r="Z162" s="184">
        <v>0.0</v>
      </c>
      <c r="AA162" s="184">
        <v>0.0</v>
      </c>
      <c r="AB162" s="184">
        <v>0.0</v>
      </c>
      <c r="AC162" s="184">
        <v>0.0</v>
      </c>
      <c r="AD162" s="184">
        <v>0.0</v>
      </c>
      <c r="AE162" s="184">
        <v>0.0</v>
      </c>
      <c r="AF162" s="184">
        <v>2.0</v>
      </c>
      <c r="AG162" s="377">
        <f t="shared" si="25"/>
        <v>6</v>
      </c>
    </row>
    <row r="163" outlineLevel="1">
      <c r="A163" s="222" t="s">
        <v>1278</v>
      </c>
      <c r="B163" s="184">
        <v>0.0</v>
      </c>
      <c r="C163" s="184">
        <v>0.0</v>
      </c>
      <c r="D163" s="184">
        <v>0.0</v>
      </c>
      <c r="E163" s="184">
        <v>0.0</v>
      </c>
      <c r="F163" s="184">
        <v>0.0</v>
      </c>
      <c r="G163" s="184">
        <v>0.0</v>
      </c>
      <c r="H163" s="184">
        <v>0.0</v>
      </c>
      <c r="I163" s="184">
        <v>0.0</v>
      </c>
      <c r="J163" s="184">
        <v>0.0</v>
      </c>
      <c r="K163" s="184">
        <v>0.0</v>
      </c>
      <c r="L163" s="184">
        <v>0.0</v>
      </c>
      <c r="M163" s="184">
        <v>0.0</v>
      </c>
      <c r="N163" s="184">
        <v>0.0</v>
      </c>
      <c r="O163" s="184">
        <v>0.0</v>
      </c>
      <c r="P163" s="184">
        <v>0.0</v>
      </c>
      <c r="Q163" s="184">
        <v>0.0</v>
      </c>
      <c r="R163" s="184">
        <v>0.0</v>
      </c>
      <c r="S163" s="184">
        <v>0.0</v>
      </c>
      <c r="T163" s="184">
        <v>0.0</v>
      </c>
      <c r="U163" s="184">
        <v>0.0</v>
      </c>
      <c r="V163" s="184">
        <v>0.0</v>
      </c>
      <c r="W163" s="184">
        <v>0.0</v>
      </c>
      <c r="X163" s="184">
        <v>0.0</v>
      </c>
      <c r="Y163" s="184">
        <v>0.0</v>
      </c>
      <c r="Z163" s="184">
        <v>0.0</v>
      </c>
      <c r="AA163" s="184">
        <v>0.0</v>
      </c>
      <c r="AB163" s="184">
        <v>0.0</v>
      </c>
      <c r="AC163" s="184">
        <v>0.0</v>
      </c>
      <c r="AD163" s="184">
        <v>0.0</v>
      </c>
      <c r="AE163" s="184">
        <v>0.0</v>
      </c>
      <c r="AF163" s="184">
        <v>0.0</v>
      </c>
      <c r="AG163" s="377">
        <f t="shared" si="25"/>
        <v>0</v>
      </c>
    </row>
    <row r="164" outlineLevel="1">
      <c r="A164" s="222" t="s">
        <v>1279</v>
      </c>
      <c r="B164" s="184">
        <v>0.0</v>
      </c>
      <c r="C164" s="184">
        <v>0.0</v>
      </c>
      <c r="D164" s="184">
        <v>0.0</v>
      </c>
      <c r="E164" s="184">
        <v>0.0</v>
      </c>
      <c r="F164" s="184">
        <v>0.0</v>
      </c>
      <c r="G164" s="184">
        <v>0.0</v>
      </c>
      <c r="H164" s="184">
        <v>0.0</v>
      </c>
      <c r="I164" s="184">
        <v>0.0</v>
      </c>
      <c r="J164" s="184">
        <v>0.0</v>
      </c>
      <c r="K164" s="184">
        <v>0.0</v>
      </c>
      <c r="L164" s="184">
        <v>0.0</v>
      </c>
      <c r="M164" s="184">
        <v>0.0</v>
      </c>
      <c r="N164" s="184">
        <v>0.0</v>
      </c>
      <c r="O164" s="184">
        <v>0.0</v>
      </c>
      <c r="P164" s="184">
        <v>0.0</v>
      </c>
      <c r="Q164" s="184">
        <v>0.0</v>
      </c>
      <c r="R164" s="184">
        <v>0.0</v>
      </c>
      <c r="S164" s="184">
        <v>0.0</v>
      </c>
      <c r="T164" s="184">
        <v>0.0</v>
      </c>
      <c r="U164" s="184">
        <v>0.0</v>
      </c>
      <c r="V164" s="184">
        <v>0.0</v>
      </c>
      <c r="W164" s="184">
        <v>0.0</v>
      </c>
      <c r="X164" s="184">
        <v>0.0</v>
      </c>
      <c r="Y164" s="184">
        <v>0.0</v>
      </c>
      <c r="Z164" s="184">
        <v>0.0</v>
      </c>
      <c r="AA164" s="184">
        <v>0.0</v>
      </c>
      <c r="AB164" s="184">
        <v>0.0</v>
      </c>
      <c r="AC164" s="184">
        <v>0.0</v>
      </c>
      <c r="AD164" s="184">
        <v>0.0</v>
      </c>
      <c r="AE164" s="184">
        <v>0.0</v>
      </c>
      <c r="AF164" s="184">
        <v>0.0</v>
      </c>
      <c r="AG164" s="377">
        <f t="shared" si="25"/>
        <v>0</v>
      </c>
    </row>
    <row r="165" outlineLevel="1">
      <c r="A165" s="222" t="s">
        <v>1280</v>
      </c>
      <c r="B165" s="184">
        <v>0.0</v>
      </c>
      <c r="C165" s="184">
        <v>0.0</v>
      </c>
      <c r="D165" s="184">
        <v>0.0</v>
      </c>
      <c r="E165" s="184">
        <v>0.0</v>
      </c>
      <c r="F165" s="184">
        <v>0.0</v>
      </c>
      <c r="G165" s="184">
        <v>0.0</v>
      </c>
      <c r="H165" s="184">
        <v>0.0</v>
      </c>
      <c r="I165" s="184">
        <v>0.0</v>
      </c>
      <c r="J165" s="184">
        <v>0.0</v>
      </c>
      <c r="K165" s="184">
        <v>0.0</v>
      </c>
      <c r="L165" s="184">
        <v>0.0</v>
      </c>
      <c r="M165" s="184">
        <v>0.0</v>
      </c>
      <c r="N165" s="184">
        <v>0.0</v>
      </c>
      <c r="O165" s="184">
        <v>0.0</v>
      </c>
      <c r="P165" s="184">
        <v>0.0</v>
      </c>
      <c r="Q165" s="184">
        <v>0.0</v>
      </c>
      <c r="R165" s="184">
        <v>0.0</v>
      </c>
      <c r="S165" s="184">
        <v>0.0</v>
      </c>
      <c r="T165" s="184">
        <v>0.0</v>
      </c>
      <c r="U165" s="184">
        <v>0.0</v>
      </c>
      <c r="V165" s="184">
        <v>0.0</v>
      </c>
      <c r="W165" s="184">
        <v>0.0</v>
      </c>
      <c r="X165" s="184">
        <v>0.0</v>
      </c>
      <c r="Y165" s="184">
        <v>0.0</v>
      </c>
      <c r="Z165" s="184">
        <v>0.0</v>
      </c>
      <c r="AA165" s="184">
        <v>0.0</v>
      </c>
      <c r="AB165" s="184">
        <v>0.0</v>
      </c>
      <c r="AC165" s="184">
        <v>0.0</v>
      </c>
      <c r="AD165" s="184">
        <v>0.0</v>
      </c>
      <c r="AE165" s="184">
        <v>0.0</v>
      </c>
      <c r="AF165" s="184">
        <v>0.0</v>
      </c>
      <c r="AG165" s="377">
        <f t="shared" si="25"/>
        <v>0</v>
      </c>
    </row>
    <row r="166" outlineLevel="1">
      <c r="A166" s="222" t="s">
        <v>1281</v>
      </c>
      <c r="B166" s="184">
        <v>0.0</v>
      </c>
      <c r="C166" s="184">
        <v>0.0</v>
      </c>
      <c r="D166" s="184">
        <v>0.0</v>
      </c>
      <c r="E166" s="184">
        <v>0.0</v>
      </c>
      <c r="F166" s="184">
        <v>0.0</v>
      </c>
      <c r="G166" s="184">
        <v>0.0</v>
      </c>
      <c r="H166" s="184">
        <v>0.0</v>
      </c>
      <c r="I166" s="184">
        <v>0.0</v>
      </c>
      <c r="J166" s="184">
        <v>0.0</v>
      </c>
      <c r="K166" s="184">
        <v>0.0</v>
      </c>
      <c r="L166" s="184">
        <v>0.0</v>
      </c>
      <c r="M166" s="184">
        <v>1.0</v>
      </c>
      <c r="N166" s="184">
        <v>0.0</v>
      </c>
      <c r="O166" s="184">
        <v>1.0</v>
      </c>
      <c r="P166" s="184">
        <v>0.0</v>
      </c>
      <c r="Q166" s="184">
        <v>1.0</v>
      </c>
      <c r="R166" s="184">
        <v>2.0</v>
      </c>
      <c r="S166" s="184">
        <v>0.0</v>
      </c>
      <c r="T166" s="184">
        <v>2.0</v>
      </c>
      <c r="U166" s="184">
        <v>2.0</v>
      </c>
      <c r="V166" s="184">
        <v>0.0</v>
      </c>
      <c r="W166" s="184">
        <v>0.0</v>
      </c>
      <c r="X166" s="184">
        <v>0.0</v>
      </c>
      <c r="Y166" s="184">
        <v>0.0</v>
      </c>
      <c r="Z166" s="184">
        <v>0.0</v>
      </c>
      <c r="AA166" s="184">
        <v>0.0</v>
      </c>
      <c r="AB166" s="184">
        <v>0.0</v>
      </c>
      <c r="AC166" s="184">
        <v>0.0</v>
      </c>
      <c r="AD166" s="184">
        <v>0.0</v>
      </c>
      <c r="AE166" s="184">
        <v>1.0</v>
      </c>
      <c r="AF166" s="184">
        <v>0.0</v>
      </c>
      <c r="AG166" s="377">
        <f t="shared" si="25"/>
        <v>10</v>
      </c>
    </row>
    <row r="167" outlineLevel="1">
      <c r="A167" s="222" t="s">
        <v>1282</v>
      </c>
      <c r="B167" s="184">
        <v>0.0</v>
      </c>
      <c r="C167" s="184">
        <v>0.0</v>
      </c>
      <c r="D167" s="184">
        <v>0.0</v>
      </c>
      <c r="E167" s="184">
        <v>0.0</v>
      </c>
      <c r="F167" s="184">
        <v>0.0</v>
      </c>
      <c r="G167" s="184">
        <v>0.0</v>
      </c>
      <c r="H167" s="184">
        <v>0.0</v>
      </c>
      <c r="I167" s="184">
        <v>0.0</v>
      </c>
      <c r="J167" s="184">
        <v>0.0</v>
      </c>
      <c r="K167" s="184">
        <v>0.0</v>
      </c>
      <c r="L167" s="184">
        <v>0.0</v>
      </c>
      <c r="M167" s="184">
        <v>0.0</v>
      </c>
      <c r="N167" s="184">
        <v>0.0</v>
      </c>
      <c r="O167" s="184">
        <v>0.0</v>
      </c>
      <c r="P167" s="184">
        <v>0.0</v>
      </c>
      <c r="Q167" s="184">
        <v>0.0</v>
      </c>
      <c r="R167" s="184">
        <v>0.0</v>
      </c>
      <c r="S167" s="184">
        <v>0.0</v>
      </c>
      <c r="T167" s="184">
        <v>0.0</v>
      </c>
      <c r="U167" s="184">
        <v>0.0</v>
      </c>
      <c r="V167" s="184">
        <v>0.0</v>
      </c>
      <c r="W167" s="184">
        <v>0.0</v>
      </c>
      <c r="X167" s="184">
        <v>0.0</v>
      </c>
      <c r="Y167" s="184">
        <v>0.0</v>
      </c>
      <c r="Z167" s="184">
        <v>0.0</v>
      </c>
      <c r="AA167" s="184">
        <v>0.0</v>
      </c>
      <c r="AB167" s="184">
        <v>0.0</v>
      </c>
      <c r="AC167" s="184">
        <v>0.0</v>
      </c>
      <c r="AD167" s="184">
        <v>0.0</v>
      </c>
      <c r="AE167" s="184">
        <v>0.0</v>
      </c>
      <c r="AF167" s="184">
        <v>0.0</v>
      </c>
      <c r="AG167" s="377">
        <f t="shared" si="25"/>
        <v>0</v>
      </c>
    </row>
    <row r="168" outlineLevel="1">
      <c r="A168" s="222" t="s">
        <v>1283</v>
      </c>
      <c r="B168" s="204">
        <v>0.0</v>
      </c>
      <c r="C168" s="204">
        <v>0.0</v>
      </c>
      <c r="D168" s="204">
        <v>0.0</v>
      </c>
      <c r="E168" s="204">
        <v>0.0</v>
      </c>
      <c r="F168" s="204">
        <v>0.0</v>
      </c>
      <c r="G168" s="204">
        <v>0.0</v>
      </c>
      <c r="H168" s="204">
        <v>0.0</v>
      </c>
      <c r="I168" s="204">
        <v>0.0</v>
      </c>
      <c r="J168" s="204">
        <v>0.0</v>
      </c>
      <c r="K168" s="204">
        <v>1.0</v>
      </c>
      <c r="L168" s="204">
        <v>0.0</v>
      </c>
      <c r="M168" s="204">
        <v>0.0</v>
      </c>
      <c r="N168" s="204">
        <v>0.0</v>
      </c>
      <c r="O168" s="204">
        <v>0.0</v>
      </c>
      <c r="P168" s="204">
        <v>0.0</v>
      </c>
      <c r="Q168" s="204">
        <v>0.0</v>
      </c>
      <c r="R168" s="204">
        <v>0.0</v>
      </c>
      <c r="S168" s="204">
        <v>0.0</v>
      </c>
      <c r="T168" s="204">
        <v>0.0</v>
      </c>
      <c r="U168" s="204">
        <v>1.0</v>
      </c>
      <c r="V168" s="204">
        <v>0.0</v>
      </c>
      <c r="W168" s="204">
        <v>0.0</v>
      </c>
      <c r="X168" s="204">
        <v>0.0</v>
      </c>
      <c r="Y168" s="204">
        <v>0.0</v>
      </c>
      <c r="Z168" s="204">
        <v>0.0</v>
      </c>
      <c r="AA168" s="204">
        <v>0.0</v>
      </c>
      <c r="AB168" s="204">
        <v>0.0</v>
      </c>
      <c r="AC168" s="204">
        <v>1.0</v>
      </c>
      <c r="AD168" s="204">
        <v>0.0</v>
      </c>
      <c r="AE168" s="204">
        <v>0.0</v>
      </c>
      <c r="AF168" s="204">
        <v>0.0</v>
      </c>
      <c r="AG168" s="377">
        <f t="shared" si="25"/>
        <v>3</v>
      </c>
    </row>
    <row r="169" outlineLevel="1">
      <c r="A169" s="228" t="s">
        <v>234</v>
      </c>
      <c r="B169" s="378">
        <f t="shared" ref="B169:AF169" si="26">SUM(B160:B168)</f>
        <v>1</v>
      </c>
      <c r="C169" s="378">
        <f t="shared" si="26"/>
        <v>2</v>
      </c>
      <c r="D169" s="378">
        <f t="shared" si="26"/>
        <v>2</v>
      </c>
      <c r="E169" s="378">
        <f t="shared" si="26"/>
        <v>4</v>
      </c>
      <c r="F169" s="378">
        <f t="shared" si="26"/>
        <v>1</v>
      </c>
      <c r="G169" s="378">
        <f t="shared" si="26"/>
        <v>2</v>
      </c>
      <c r="H169" s="378">
        <f t="shared" si="26"/>
        <v>2</v>
      </c>
      <c r="I169" s="378">
        <f t="shared" si="26"/>
        <v>4</v>
      </c>
      <c r="J169" s="378">
        <f t="shared" si="26"/>
        <v>1</v>
      </c>
      <c r="K169" s="378">
        <f t="shared" si="26"/>
        <v>1</v>
      </c>
      <c r="L169" s="378">
        <f t="shared" si="26"/>
        <v>1</v>
      </c>
      <c r="M169" s="378">
        <f t="shared" si="26"/>
        <v>4</v>
      </c>
      <c r="N169" s="378">
        <f t="shared" si="26"/>
        <v>1</v>
      </c>
      <c r="O169" s="378">
        <f t="shared" si="26"/>
        <v>1</v>
      </c>
      <c r="P169" s="378">
        <f t="shared" si="26"/>
        <v>0</v>
      </c>
      <c r="Q169" s="378">
        <f t="shared" si="26"/>
        <v>1</v>
      </c>
      <c r="R169" s="378">
        <f t="shared" si="26"/>
        <v>3</v>
      </c>
      <c r="S169" s="378">
        <f t="shared" si="26"/>
        <v>1</v>
      </c>
      <c r="T169" s="378">
        <f t="shared" si="26"/>
        <v>2</v>
      </c>
      <c r="U169" s="378">
        <f t="shared" si="26"/>
        <v>4</v>
      </c>
      <c r="V169" s="378">
        <f t="shared" si="26"/>
        <v>0</v>
      </c>
      <c r="W169" s="378">
        <f t="shared" si="26"/>
        <v>0</v>
      </c>
      <c r="X169" s="378">
        <f t="shared" si="26"/>
        <v>0</v>
      </c>
      <c r="Y169" s="378">
        <f t="shared" si="26"/>
        <v>0</v>
      </c>
      <c r="Z169" s="378">
        <f t="shared" si="26"/>
        <v>0</v>
      </c>
      <c r="AA169" s="378">
        <f t="shared" si="26"/>
        <v>1</v>
      </c>
      <c r="AB169" s="378">
        <f t="shared" si="26"/>
        <v>0</v>
      </c>
      <c r="AC169" s="378">
        <f t="shared" si="26"/>
        <v>1</v>
      </c>
      <c r="AD169" s="378">
        <f t="shared" si="26"/>
        <v>0</v>
      </c>
      <c r="AE169" s="378">
        <f t="shared" si="26"/>
        <v>1</v>
      </c>
      <c r="AF169" s="378">
        <f t="shared" si="26"/>
        <v>3</v>
      </c>
      <c r="AG169" s="377">
        <f t="shared" si="25"/>
        <v>44</v>
      </c>
    </row>
    <row r="170">
      <c r="A170" s="187"/>
      <c r="AG170" s="382"/>
    </row>
    <row r="171">
      <c r="A171" s="171" t="s">
        <v>1284</v>
      </c>
      <c r="B171" s="190"/>
      <c r="C171" s="190"/>
      <c r="D171" s="190"/>
      <c r="E171" s="190"/>
      <c r="F171" s="190"/>
      <c r="G171" s="190"/>
      <c r="H171" s="190"/>
      <c r="I171" s="190"/>
      <c r="J171" s="190"/>
      <c r="K171" s="190"/>
      <c r="L171" s="190"/>
      <c r="M171" s="190"/>
      <c r="N171" s="190"/>
      <c r="O171" s="190"/>
      <c r="P171" s="190"/>
      <c r="Q171" s="190"/>
      <c r="R171" s="190"/>
      <c r="S171" s="190"/>
      <c r="T171" s="190"/>
      <c r="U171" s="190"/>
      <c r="V171" s="190"/>
      <c r="W171" s="190"/>
      <c r="X171" s="190"/>
      <c r="Y171" s="190"/>
      <c r="Z171" s="190"/>
      <c r="AA171" s="190"/>
      <c r="AB171" s="190"/>
      <c r="AC171" s="190"/>
      <c r="AD171" s="190"/>
      <c r="AE171" s="190"/>
      <c r="AF171" s="190"/>
      <c r="AG171" s="376"/>
    </row>
    <row r="172" outlineLevel="1">
      <c r="A172" s="222" t="s">
        <v>1285</v>
      </c>
      <c r="B172" s="184">
        <v>0.0</v>
      </c>
      <c r="C172" s="184">
        <v>2.0</v>
      </c>
      <c r="D172" s="184">
        <v>4.0</v>
      </c>
      <c r="E172" s="184">
        <v>2.0</v>
      </c>
      <c r="F172" s="184">
        <v>0.0</v>
      </c>
      <c r="G172" s="184">
        <v>2.0</v>
      </c>
      <c r="H172" s="184">
        <v>2.0</v>
      </c>
      <c r="I172" s="184">
        <v>5.0</v>
      </c>
      <c r="J172" s="184">
        <v>8.0</v>
      </c>
      <c r="K172" s="184">
        <v>4.0</v>
      </c>
      <c r="L172" s="184">
        <v>5.0</v>
      </c>
      <c r="M172" s="184">
        <v>5.0</v>
      </c>
      <c r="N172" s="184">
        <v>8.0</v>
      </c>
      <c r="O172" s="184">
        <v>9.0</v>
      </c>
      <c r="P172" s="184">
        <v>10.0</v>
      </c>
      <c r="Q172" s="184">
        <v>2.0</v>
      </c>
      <c r="R172" s="184">
        <v>8.0</v>
      </c>
      <c r="S172" s="184">
        <v>9.0</v>
      </c>
      <c r="T172" s="184">
        <v>3.0</v>
      </c>
      <c r="U172" s="184">
        <v>6.0</v>
      </c>
      <c r="V172" s="184">
        <v>4.0</v>
      </c>
      <c r="W172" s="184">
        <v>10.0</v>
      </c>
      <c r="X172" s="184">
        <v>11.0</v>
      </c>
      <c r="Y172" s="184">
        <v>5.0</v>
      </c>
      <c r="Z172" s="184">
        <v>7.0</v>
      </c>
      <c r="AA172" s="184">
        <v>3.0</v>
      </c>
      <c r="AB172" s="184">
        <v>9.0</v>
      </c>
      <c r="AC172" s="184">
        <v>12.0</v>
      </c>
      <c r="AD172" s="184">
        <v>9.0</v>
      </c>
      <c r="AE172" s="184">
        <v>5.0</v>
      </c>
      <c r="AF172" s="184">
        <v>8.0</v>
      </c>
      <c r="AG172" s="342">
        <f t="shared" ref="AG172:AG181" si="27">SUM(B172:AF172)</f>
        <v>177</v>
      </c>
    </row>
    <row r="173" outlineLevel="1">
      <c r="A173" s="222" t="s">
        <v>1286</v>
      </c>
      <c r="B173" s="184">
        <v>0.0</v>
      </c>
      <c r="C173" s="184">
        <v>0.0</v>
      </c>
      <c r="D173" s="184">
        <v>0.0</v>
      </c>
      <c r="E173" s="184">
        <v>0.0</v>
      </c>
      <c r="F173" s="184">
        <v>0.0</v>
      </c>
      <c r="G173" s="184">
        <v>0.0</v>
      </c>
      <c r="H173" s="184">
        <v>0.0</v>
      </c>
      <c r="I173" s="184">
        <v>0.0</v>
      </c>
      <c r="J173" s="184">
        <v>0.0</v>
      </c>
      <c r="K173" s="184">
        <v>0.0</v>
      </c>
      <c r="L173" s="184">
        <v>0.0</v>
      </c>
      <c r="M173" s="184">
        <v>0.0</v>
      </c>
      <c r="N173" s="184">
        <v>0.0</v>
      </c>
      <c r="O173" s="184">
        <v>0.0</v>
      </c>
      <c r="P173" s="184">
        <v>0.0</v>
      </c>
      <c r="Q173" s="184">
        <v>0.0</v>
      </c>
      <c r="R173" s="184">
        <v>0.0</v>
      </c>
      <c r="S173" s="184">
        <v>0.0</v>
      </c>
      <c r="T173" s="184">
        <v>0.0</v>
      </c>
      <c r="U173" s="184">
        <v>0.0</v>
      </c>
      <c r="V173" s="184">
        <v>0.0</v>
      </c>
      <c r="W173" s="184">
        <v>0.0</v>
      </c>
      <c r="X173" s="184">
        <v>0.0</v>
      </c>
      <c r="Y173" s="184">
        <v>0.0</v>
      </c>
      <c r="Z173" s="184">
        <v>0.0</v>
      </c>
      <c r="AA173" s="184">
        <v>0.0</v>
      </c>
      <c r="AB173" s="184">
        <v>0.0</v>
      </c>
      <c r="AC173" s="184">
        <v>0.0</v>
      </c>
      <c r="AD173" s="184">
        <v>0.0</v>
      </c>
      <c r="AE173" s="184">
        <v>0.0</v>
      </c>
      <c r="AF173" s="184">
        <v>0.0</v>
      </c>
      <c r="AG173" s="342">
        <f t="shared" si="27"/>
        <v>0</v>
      </c>
    </row>
    <row r="174" outlineLevel="1">
      <c r="A174" s="222" t="s">
        <v>1287</v>
      </c>
      <c r="B174" s="184">
        <v>8.0</v>
      </c>
      <c r="C174" s="184">
        <v>18.0</v>
      </c>
      <c r="D174" s="184">
        <v>21.0</v>
      </c>
      <c r="E174" s="184">
        <v>19.0</v>
      </c>
      <c r="F174" s="184">
        <v>8.0</v>
      </c>
      <c r="G174" s="184">
        <v>16.0</v>
      </c>
      <c r="H174" s="184">
        <v>13.0</v>
      </c>
      <c r="I174" s="184">
        <v>44.0</v>
      </c>
      <c r="J174" s="184">
        <v>22.0</v>
      </c>
      <c r="K174" s="184">
        <v>30.0</v>
      </c>
      <c r="L174" s="184">
        <v>19.0</v>
      </c>
      <c r="M174" s="184">
        <v>31.0</v>
      </c>
      <c r="N174" s="184">
        <v>34.0</v>
      </c>
      <c r="O174" s="184">
        <v>42.0</v>
      </c>
      <c r="P174" s="184">
        <v>36.0</v>
      </c>
      <c r="Q174" s="184">
        <v>21.0</v>
      </c>
      <c r="R174" s="184">
        <v>19.0</v>
      </c>
      <c r="S174" s="184">
        <v>21.0</v>
      </c>
      <c r="T174" s="184">
        <v>13.0</v>
      </c>
      <c r="U174" s="184">
        <v>25.0</v>
      </c>
      <c r="V174" s="184">
        <v>24.0</v>
      </c>
      <c r="W174" s="184">
        <v>22.0</v>
      </c>
      <c r="X174" s="184">
        <v>28.0</v>
      </c>
      <c r="Y174" s="184">
        <v>17.0</v>
      </c>
      <c r="Z174" s="184">
        <v>22.0</v>
      </c>
      <c r="AA174" s="184">
        <v>24.0</v>
      </c>
      <c r="AB174" s="184">
        <v>17.0</v>
      </c>
      <c r="AC174" s="184">
        <v>18.0</v>
      </c>
      <c r="AD174" s="184">
        <v>24.0</v>
      </c>
      <c r="AE174" s="184">
        <v>22.0</v>
      </c>
      <c r="AF174" s="184">
        <v>15.0</v>
      </c>
      <c r="AG174" s="342">
        <f t="shared" si="27"/>
        <v>693</v>
      </c>
    </row>
    <row r="175" outlineLevel="1">
      <c r="A175" s="222" t="s">
        <v>1288</v>
      </c>
      <c r="B175" s="184">
        <v>0.0</v>
      </c>
      <c r="C175" s="184">
        <v>3.0</v>
      </c>
      <c r="D175" s="184">
        <v>2.0</v>
      </c>
      <c r="E175" s="184">
        <v>2.0</v>
      </c>
      <c r="F175" s="184">
        <v>3.0</v>
      </c>
      <c r="G175" s="184">
        <v>1.0</v>
      </c>
      <c r="H175" s="184">
        <v>2.0</v>
      </c>
      <c r="I175" s="184">
        <v>1.0</v>
      </c>
      <c r="J175" s="184">
        <v>11.0</v>
      </c>
      <c r="K175" s="184">
        <v>2.0</v>
      </c>
      <c r="L175" s="184">
        <v>7.0</v>
      </c>
      <c r="M175" s="184">
        <v>3.0</v>
      </c>
      <c r="N175" s="184">
        <v>6.0</v>
      </c>
      <c r="O175" s="184">
        <v>8.0</v>
      </c>
      <c r="P175" s="184">
        <v>8.0</v>
      </c>
      <c r="Q175" s="184">
        <v>7.0</v>
      </c>
      <c r="R175" s="184">
        <v>1.0</v>
      </c>
      <c r="S175" s="184">
        <v>3.0</v>
      </c>
      <c r="T175" s="184">
        <v>4.0</v>
      </c>
      <c r="U175" s="184">
        <v>1.0</v>
      </c>
      <c r="V175" s="184">
        <v>3.0</v>
      </c>
      <c r="W175" s="184">
        <v>3.0</v>
      </c>
      <c r="X175" s="184">
        <v>2.0</v>
      </c>
      <c r="Y175" s="184">
        <v>7.0</v>
      </c>
      <c r="Z175" s="184">
        <v>1.0</v>
      </c>
      <c r="AA175" s="184">
        <v>4.0</v>
      </c>
      <c r="AB175" s="184">
        <v>3.0</v>
      </c>
      <c r="AC175" s="184">
        <v>6.0</v>
      </c>
      <c r="AD175" s="184">
        <v>3.0</v>
      </c>
      <c r="AE175" s="184">
        <v>5.0</v>
      </c>
      <c r="AF175" s="184">
        <v>0.0</v>
      </c>
      <c r="AG175" s="342">
        <f t="shared" si="27"/>
        <v>112</v>
      </c>
    </row>
    <row r="176" outlineLevel="1">
      <c r="A176" s="236" t="s">
        <v>1289</v>
      </c>
      <c r="B176" s="184">
        <v>1.0</v>
      </c>
      <c r="C176" s="184">
        <v>3.0</v>
      </c>
      <c r="D176" s="184">
        <v>2.0</v>
      </c>
      <c r="E176" s="184">
        <v>1.0</v>
      </c>
      <c r="F176" s="184">
        <v>1.0</v>
      </c>
      <c r="G176" s="184">
        <v>1.0</v>
      </c>
      <c r="H176" s="184">
        <v>0.0</v>
      </c>
      <c r="I176" s="184">
        <v>1.0</v>
      </c>
      <c r="J176" s="184">
        <v>5.0</v>
      </c>
      <c r="K176" s="184">
        <v>3.0</v>
      </c>
      <c r="L176" s="184">
        <v>1.0</v>
      </c>
      <c r="M176" s="184">
        <v>2.0</v>
      </c>
      <c r="N176" s="184">
        <v>6.0</v>
      </c>
      <c r="O176" s="184">
        <v>6.0</v>
      </c>
      <c r="P176" s="184">
        <v>3.0</v>
      </c>
      <c r="Q176" s="184">
        <v>4.0</v>
      </c>
      <c r="R176" s="184">
        <v>2.0</v>
      </c>
      <c r="S176" s="184">
        <v>1.0</v>
      </c>
      <c r="T176" s="184">
        <v>2.0</v>
      </c>
      <c r="U176" s="184">
        <v>2.0</v>
      </c>
      <c r="V176" s="184">
        <v>3.0</v>
      </c>
      <c r="W176" s="184">
        <v>1.0</v>
      </c>
      <c r="X176" s="184">
        <v>1.0</v>
      </c>
      <c r="Y176" s="184">
        <v>3.0</v>
      </c>
      <c r="Z176" s="184">
        <v>3.0</v>
      </c>
      <c r="AA176" s="184">
        <v>2.0</v>
      </c>
      <c r="AB176" s="184">
        <v>2.0</v>
      </c>
      <c r="AC176" s="184">
        <v>0.0</v>
      </c>
      <c r="AD176" s="184">
        <v>0.0</v>
      </c>
      <c r="AE176" s="184">
        <v>0.0</v>
      </c>
      <c r="AF176" s="184">
        <v>3.0</v>
      </c>
      <c r="AG176" s="342">
        <f t="shared" si="27"/>
        <v>65</v>
      </c>
    </row>
    <row r="177" outlineLevel="1">
      <c r="A177" s="236" t="s">
        <v>1290</v>
      </c>
      <c r="B177" s="184">
        <v>0.0</v>
      </c>
      <c r="C177" s="184">
        <v>0.0</v>
      </c>
      <c r="D177" s="184">
        <v>0.0</v>
      </c>
      <c r="E177" s="184">
        <v>0.0</v>
      </c>
      <c r="F177" s="184">
        <v>0.0</v>
      </c>
      <c r="G177" s="184">
        <v>0.0</v>
      </c>
      <c r="H177" s="184">
        <v>0.0</v>
      </c>
      <c r="I177" s="184">
        <v>0.0</v>
      </c>
      <c r="J177" s="184">
        <v>0.0</v>
      </c>
      <c r="K177" s="184">
        <v>0.0</v>
      </c>
      <c r="L177" s="184">
        <v>0.0</v>
      </c>
      <c r="M177" s="184">
        <v>0.0</v>
      </c>
      <c r="N177" s="184">
        <v>0.0</v>
      </c>
      <c r="O177" s="184">
        <v>0.0</v>
      </c>
      <c r="P177" s="184">
        <v>0.0</v>
      </c>
      <c r="Q177" s="184">
        <v>0.0</v>
      </c>
      <c r="R177" s="184">
        <v>0.0</v>
      </c>
      <c r="S177" s="184">
        <v>0.0</v>
      </c>
      <c r="T177" s="184">
        <v>0.0</v>
      </c>
      <c r="U177" s="184">
        <v>0.0</v>
      </c>
      <c r="V177" s="184">
        <v>0.0</v>
      </c>
      <c r="W177" s="184">
        <v>0.0</v>
      </c>
      <c r="X177" s="184">
        <v>0.0</v>
      </c>
      <c r="Y177" s="184">
        <v>0.0</v>
      </c>
      <c r="Z177" s="184">
        <v>0.0</v>
      </c>
      <c r="AA177" s="184">
        <v>0.0</v>
      </c>
      <c r="AB177" s="184">
        <v>0.0</v>
      </c>
      <c r="AC177" s="184">
        <v>0.0</v>
      </c>
      <c r="AD177" s="184">
        <v>0.0</v>
      </c>
      <c r="AE177" s="184">
        <v>0.0</v>
      </c>
      <c r="AF177" s="184">
        <v>0.0</v>
      </c>
      <c r="AG177" s="342">
        <f t="shared" si="27"/>
        <v>0</v>
      </c>
    </row>
    <row r="178" ht="18.75" customHeight="1" outlineLevel="1">
      <c r="A178" s="236" t="s">
        <v>1291</v>
      </c>
      <c r="B178" s="184">
        <v>2.0</v>
      </c>
      <c r="C178" s="184">
        <v>14.0</v>
      </c>
      <c r="D178" s="184">
        <v>16.0</v>
      </c>
      <c r="E178" s="184">
        <v>16.0</v>
      </c>
      <c r="F178" s="184">
        <v>4.0</v>
      </c>
      <c r="G178" s="184">
        <v>8.0</v>
      </c>
      <c r="H178" s="184">
        <v>18.0</v>
      </c>
      <c r="I178" s="184">
        <v>20.0</v>
      </c>
      <c r="J178" s="184">
        <v>18.0</v>
      </c>
      <c r="K178" s="184">
        <v>25.0</v>
      </c>
      <c r="L178" s="184">
        <v>17.0</v>
      </c>
      <c r="M178" s="184">
        <v>16.0</v>
      </c>
      <c r="N178" s="184">
        <v>21.0</v>
      </c>
      <c r="O178" s="184">
        <v>20.0</v>
      </c>
      <c r="P178" s="184">
        <v>13.0</v>
      </c>
      <c r="Q178" s="184">
        <v>18.0</v>
      </c>
      <c r="R178" s="184">
        <v>24.0</v>
      </c>
      <c r="S178" s="184">
        <v>22.0</v>
      </c>
      <c r="T178" s="184">
        <v>11.0</v>
      </c>
      <c r="U178" s="184">
        <v>23.0</v>
      </c>
      <c r="V178" s="184">
        <v>19.0</v>
      </c>
      <c r="W178" s="184">
        <v>15.0</v>
      </c>
      <c r="X178" s="184">
        <v>12.0</v>
      </c>
      <c r="Y178" s="184">
        <v>17.0</v>
      </c>
      <c r="Z178" s="184">
        <v>12.0</v>
      </c>
      <c r="AA178" s="184">
        <v>17.0</v>
      </c>
      <c r="AB178" s="184">
        <v>12.0</v>
      </c>
      <c r="AC178" s="184">
        <v>16.0</v>
      </c>
      <c r="AD178" s="184">
        <v>21.0</v>
      </c>
      <c r="AE178" s="184">
        <v>12.0</v>
      </c>
      <c r="AF178" s="184">
        <v>11.0</v>
      </c>
      <c r="AG178" s="342">
        <f t="shared" si="27"/>
        <v>490</v>
      </c>
    </row>
    <row r="179" outlineLevel="1">
      <c r="A179" s="236" t="s">
        <v>1292</v>
      </c>
      <c r="B179" s="184">
        <v>0.0</v>
      </c>
      <c r="C179" s="184">
        <v>0.0</v>
      </c>
      <c r="D179" s="184">
        <v>0.0</v>
      </c>
      <c r="E179" s="184">
        <v>0.0</v>
      </c>
      <c r="F179" s="184">
        <v>0.0</v>
      </c>
      <c r="G179" s="184">
        <v>0.0</v>
      </c>
      <c r="H179" s="184">
        <v>0.0</v>
      </c>
      <c r="I179" s="184">
        <v>0.0</v>
      </c>
      <c r="J179" s="184">
        <v>0.0</v>
      </c>
      <c r="K179" s="184">
        <v>0.0</v>
      </c>
      <c r="L179" s="184">
        <v>0.0</v>
      </c>
      <c r="M179" s="184">
        <v>0.0</v>
      </c>
      <c r="N179" s="184">
        <v>0.0</v>
      </c>
      <c r="O179" s="184">
        <v>0.0</v>
      </c>
      <c r="P179" s="184">
        <v>0.0</v>
      </c>
      <c r="Q179" s="184">
        <v>0.0</v>
      </c>
      <c r="R179" s="184">
        <v>0.0</v>
      </c>
      <c r="S179" s="184">
        <v>0.0</v>
      </c>
      <c r="T179" s="184">
        <v>0.0</v>
      </c>
      <c r="U179" s="184">
        <v>0.0</v>
      </c>
      <c r="V179" s="184">
        <v>0.0</v>
      </c>
      <c r="W179" s="184">
        <v>0.0</v>
      </c>
      <c r="X179" s="184">
        <v>0.0</v>
      </c>
      <c r="Y179" s="184">
        <v>0.0</v>
      </c>
      <c r="Z179" s="184">
        <v>0.0</v>
      </c>
      <c r="AA179" s="184">
        <v>0.0</v>
      </c>
      <c r="AB179" s="184">
        <v>0.0</v>
      </c>
      <c r="AC179" s="184">
        <v>0.0</v>
      </c>
      <c r="AD179" s="184">
        <v>0.0</v>
      </c>
      <c r="AE179" s="184">
        <v>0.0</v>
      </c>
      <c r="AF179" s="184">
        <v>0.0</v>
      </c>
      <c r="AG179" s="342">
        <f t="shared" si="27"/>
        <v>0</v>
      </c>
    </row>
    <row r="180" outlineLevel="1">
      <c r="A180" s="226" t="s">
        <v>334</v>
      </c>
      <c r="B180" s="378">
        <f t="shared" ref="B180:AF180" si="28">B172+B173+B176+B177</f>
        <v>1</v>
      </c>
      <c r="C180" s="378">
        <f t="shared" si="28"/>
        <v>5</v>
      </c>
      <c r="D180" s="378">
        <f t="shared" si="28"/>
        <v>6</v>
      </c>
      <c r="E180" s="378">
        <f t="shared" si="28"/>
        <v>3</v>
      </c>
      <c r="F180" s="378">
        <f t="shared" si="28"/>
        <v>1</v>
      </c>
      <c r="G180" s="378">
        <f t="shared" si="28"/>
        <v>3</v>
      </c>
      <c r="H180" s="378">
        <f t="shared" si="28"/>
        <v>2</v>
      </c>
      <c r="I180" s="378">
        <f t="shared" si="28"/>
        <v>6</v>
      </c>
      <c r="J180" s="378">
        <f t="shared" si="28"/>
        <v>13</v>
      </c>
      <c r="K180" s="378">
        <f t="shared" si="28"/>
        <v>7</v>
      </c>
      <c r="L180" s="378">
        <f t="shared" si="28"/>
        <v>6</v>
      </c>
      <c r="M180" s="378">
        <f t="shared" si="28"/>
        <v>7</v>
      </c>
      <c r="N180" s="378">
        <f t="shared" si="28"/>
        <v>14</v>
      </c>
      <c r="O180" s="378">
        <f t="shared" si="28"/>
        <v>15</v>
      </c>
      <c r="P180" s="378">
        <f t="shared" si="28"/>
        <v>13</v>
      </c>
      <c r="Q180" s="378">
        <f t="shared" si="28"/>
        <v>6</v>
      </c>
      <c r="R180" s="378">
        <f t="shared" si="28"/>
        <v>10</v>
      </c>
      <c r="S180" s="378">
        <f t="shared" si="28"/>
        <v>10</v>
      </c>
      <c r="T180" s="378">
        <f t="shared" si="28"/>
        <v>5</v>
      </c>
      <c r="U180" s="378">
        <f t="shared" si="28"/>
        <v>8</v>
      </c>
      <c r="V180" s="378">
        <f t="shared" si="28"/>
        <v>7</v>
      </c>
      <c r="W180" s="378">
        <f t="shared" si="28"/>
        <v>11</v>
      </c>
      <c r="X180" s="378">
        <f t="shared" si="28"/>
        <v>12</v>
      </c>
      <c r="Y180" s="378">
        <f t="shared" si="28"/>
        <v>8</v>
      </c>
      <c r="Z180" s="378">
        <f t="shared" si="28"/>
        <v>10</v>
      </c>
      <c r="AA180" s="378">
        <f t="shared" si="28"/>
        <v>5</v>
      </c>
      <c r="AB180" s="378">
        <f t="shared" si="28"/>
        <v>11</v>
      </c>
      <c r="AC180" s="378">
        <f t="shared" si="28"/>
        <v>12</v>
      </c>
      <c r="AD180" s="378">
        <f t="shared" si="28"/>
        <v>9</v>
      </c>
      <c r="AE180" s="378">
        <f t="shared" si="28"/>
        <v>5</v>
      </c>
      <c r="AF180" s="378">
        <f t="shared" si="28"/>
        <v>11</v>
      </c>
      <c r="AG180" s="342">
        <f t="shared" si="27"/>
        <v>242</v>
      </c>
    </row>
    <row r="181" outlineLevel="1">
      <c r="A181" s="226" t="s">
        <v>335</v>
      </c>
      <c r="B181" s="378">
        <f t="shared" ref="B181:AF181" si="29">B174+B175+B178+B179</f>
        <v>10</v>
      </c>
      <c r="C181" s="378">
        <f t="shared" si="29"/>
        <v>35</v>
      </c>
      <c r="D181" s="378">
        <f t="shared" si="29"/>
        <v>39</v>
      </c>
      <c r="E181" s="378">
        <f t="shared" si="29"/>
        <v>37</v>
      </c>
      <c r="F181" s="378">
        <f t="shared" si="29"/>
        <v>15</v>
      </c>
      <c r="G181" s="378">
        <f t="shared" si="29"/>
        <v>25</v>
      </c>
      <c r="H181" s="378">
        <f t="shared" si="29"/>
        <v>33</v>
      </c>
      <c r="I181" s="378">
        <f t="shared" si="29"/>
        <v>65</v>
      </c>
      <c r="J181" s="378">
        <f t="shared" si="29"/>
        <v>51</v>
      </c>
      <c r="K181" s="378">
        <f t="shared" si="29"/>
        <v>57</v>
      </c>
      <c r="L181" s="378">
        <f t="shared" si="29"/>
        <v>43</v>
      </c>
      <c r="M181" s="378">
        <f t="shared" si="29"/>
        <v>50</v>
      </c>
      <c r="N181" s="378">
        <f t="shared" si="29"/>
        <v>61</v>
      </c>
      <c r="O181" s="378">
        <f t="shared" si="29"/>
        <v>70</v>
      </c>
      <c r="P181" s="378">
        <f t="shared" si="29"/>
        <v>57</v>
      </c>
      <c r="Q181" s="378">
        <f t="shared" si="29"/>
        <v>46</v>
      </c>
      <c r="R181" s="378">
        <f t="shared" si="29"/>
        <v>44</v>
      </c>
      <c r="S181" s="378">
        <f t="shared" si="29"/>
        <v>46</v>
      </c>
      <c r="T181" s="378">
        <f t="shared" si="29"/>
        <v>28</v>
      </c>
      <c r="U181" s="378">
        <f t="shared" si="29"/>
        <v>49</v>
      </c>
      <c r="V181" s="378">
        <f t="shared" si="29"/>
        <v>46</v>
      </c>
      <c r="W181" s="378">
        <f t="shared" si="29"/>
        <v>40</v>
      </c>
      <c r="X181" s="378">
        <f t="shared" si="29"/>
        <v>42</v>
      </c>
      <c r="Y181" s="378">
        <f t="shared" si="29"/>
        <v>41</v>
      </c>
      <c r="Z181" s="378">
        <f t="shared" si="29"/>
        <v>35</v>
      </c>
      <c r="AA181" s="378">
        <f t="shared" si="29"/>
        <v>45</v>
      </c>
      <c r="AB181" s="378">
        <f t="shared" si="29"/>
        <v>32</v>
      </c>
      <c r="AC181" s="378">
        <f t="shared" si="29"/>
        <v>40</v>
      </c>
      <c r="AD181" s="378">
        <f t="shared" si="29"/>
        <v>48</v>
      </c>
      <c r="AE181" s="378">
        <f t="shared" si="29"/>
        <v>39</v>
      </c>
      <c r="AF181" s="378">
        <f t="shared" si="29"/>
        <v>26</v>
      </c>
      <c r="AG181" s="342">
        <f t="shared" si="27"/>
        <v>1295</v>
      </c>
    </row>
    <row r="182" outlineLevel="1">
      <c r="A182" s="127"/>
      <c r="AG182" s="342"/>
    </row>
    <row r="183" outlineLevel="1">
      <c r="A183" s="380" t="s">
        <v>1293</v>
      </c>
      <c r="B183" s="204">
        <v>1.0</v>
      </c>
      <c r="C183" s="204">
        <v>1.0</v>
      </c>
      <c r="D183" s="204">
        <v>0.0</v>
      </c>
      <c r="E183" s="204">
        <v>0.0</v>
      </c>
      <c r="F183" s="204">
        <v>2.0</v>
      </c>
      <c r="G183" s="204">
        <v>0.0</v>
      </c>
      <c r="H183" s="204">
        <v>0.0</v>
      </c>
      <c r="I183" s="204">
        <v>1.0</v>
      </c>
      <c r="J183" s="204">
        <v>0.0</v>
      </c>
      <c r="K183" s="204">
        <v>0.0</v>
      </c>
      <c r="L183" s="204">
        <v>0.0</v>
      </c>
      <c r="M183" s="204">
        <v>0.0</v>
      </c>
      <c r="N183" s="204">
        <v>0.0</v>
      </c>
      <c r="O183" s="204">
        <v>3.0</v>
      </c>
      <c r="P183" s="204">
        <v>0.0</v>
      </c>
      <c r="Q183" s="204">
        <v>0.0</v>
      </c>
      <c r="R183" s="204">
        <v>0.0</v>
      </c>
      <c r="S183" s="204">
        <v>1.0</v>
      </c>
      <c r="T183" s="204">
        <v>1.0</v>
      </c>
      <c r="U183" s="204">
        <v>1.0</v>
      </c>
      <c r="V183" s="204">
        <v>1.0</v>
      </c>
      <c r="W183" s="204">
        <v>0.0</v>
      </c>
      <c r="X183" s="204">
        <v>0.0</v>
      </c>
      <c r="Y183" s="204">
        <v>0.0</v>
      </c>
      <c r="Z183" s="204">
        <v>0.0</v>
      </c>
      <c r="AA183" s="204">
        <v>1.0</v>
      </c>
      <c r="AB183" s="204">
        <v>0.0</v>
      </c>
      <c r="AC183" s="204">
        <v>0.0</v>
      </c>
      <c r="AD183" s="204">
        <v>1.0</v>
      </c>
      <c r="AE183" s="204">
        <v>1.0</v>
      </c>
      <c r="AF183" s="204">
        <v>0.0</v>
      </c>
      <c r="AG183" s="342">
        <f t="shared" ref="AG183:AG185" si="30">SUM(B183:AF183)</f>
        <v>15</v>
      </c>
    </row>
    <row r="184" outlineLevel="1">
      <c r="A184" s="380" t="s">
        <v>1294</v>
      </c>
      <c r="B184" s="204">
        <v>0.0</v>
      </c>
      <c r="C184" s="204">
        <v>0.0</v>
      </c>
      <c r="D184" s="204">
        <v>0.0</v>
      </c>
      <c r="E184" s="204">
        <v>5.0</v>
      </c>
      <c r="F184" s="204">
        <v>2.0</v>
      </c>
      <c r="G184" s="204">
        <v>0.0</v>
      </c>
      <c r="H184" s="204">
        <v>1.0</v>
      </c>
      <c r="I184" s="204">
        <v>1.0</v>
      </c>
      <c r="J184" s="204">
        <v>0.0</v>
      </c>
      <c r="K184" s="204">
        <v>0.0</v>
      </c>
      <c r="L184" s="204">
        <v>2.0</v>
      </c>
      <c r="M184" s="204">
        <v>0.0</v>
      </c>
      <c r="N184" s="204">
        <v>0.0</v>
      </c>
      <c r="O184" s="204">
        <v>0.0</v>
      </c>
      <c r="P184" s="204">
        <v>0.0</v>
      </c>
      <c r="Q184" s="204">
        <v>0.0</v>
      </c>
      <c r="R184" s="204">
        <v>0.0</v>
      </c>
      <c r="S184" s="204">
        <v>1.0</v>
      </c>
      <c r="T184" s="204">
        <v>1.0</v>
      </c>
      <c r="U184" s="204">
        <v>0.0</v>
      </c>
      <c r="V184" s="204">
        <v>0.0</v>
      </c>
      <c r="W184" s="204">
        <v>2.0</v>
      </c>
      <c r="X184" s="204">
        <v>0.0</v>
      </c>
      <c r="Y184" s="204">
        <v>0.0</v>
      </c>
      <c r="Z184" s="204">
        <v>0.0</v>
      </c>
      <c r="AA184" s="204">
        <v>1.0</v>
      </c>
      <c r="AB184" s="204">
        <v>1.0</v>
      </c>
      <c r="AC184" s="204">
        <v>1.0</v>
      </c>
      <c r="AD184" s="204">
        <v>0.0</v>
      </c>
      <c r="AE184" s="204">
        <v>0.0</v>
      </c>
      <c r="AF184" s="204">
        <v>0.0</v>
      </c>
      <c r="AG184" s="342">
        <f t="shared" si="30"/>
        <v>18</v>
      </c>
    </row>
    <row r="185" outlineLevel="1">
      <c r="A185" s="381" t="s">
        <v>1276</v>
      </c>
      <c r="B185" s="378">
        <f t="shared" ref="B185:AF185" si="31">B183+B184</f>
        <v>1</v>
      </c>
      <c r="C185" s="378">
        <f t="shared" si="31"/>
        <v>1</v>
      </c>
      <c r="D185" s="378">
        <f t="shared" si="31"/>
        <v>0</v>
      </c>
      <c r="E185" s="378">
        <f t="shared" si="31"/>
        <v>5</v>
      </c>
      <c r="F185" s="378">
        <f t="shared" si="31"/>
        <v>4</v>
      </c>
      <c r="G185" s="378">
        <f t="shared" si="31"/>
        <v>0</v>
      </c>
      <c r="H185" s="378">
        <f t="shared" si="31"/>
        <v>1</v>
      </c>
      <c r="I185" s="378">
        <f t="shared" si="31"/>
        <v>2</v>
      </c>
      <c r="J185" s="378">
        <f t="shared" si="31"/>
        <v>0</v>
      </c>
      <c r="K185" s="378">
        <f t="shared" si="31"/>
        <v>0</v>
      </c>
      <c r="L185" s="378">
        <f t="shared" si="31"/>
        <v>2</v>
      </c>
      <c r="M185" s="378">
        <f t="shared" si="31"/>
        <v>0</v>
      </c>
      <c r="N185" s="378">
        <f t="shared" si="31"/>
        <v>0</v>
      </c>
      <c r="O185" s="378">
        <f t="shared" si="31"/>
        <v>3</v>
      </c>
      <c r="P185" s="378">
        <f t="shared" si="31"/>
        <v>0</v>
      </c>
      <c r="Q185" s="378">
        <f t="shared" si="31"/>
        <v>0</v>
      </c>
      <c r="R185" s="378">
        <f t="shared" si="31"/>
        <v>0</v>
      </c>
      <c r="S185" s="378">
        <f t="shared" si="31"/>
        <v>2</v>
      </c>
      <c r="T185" s="378">
        <f t="shared" si="31"/>
        <v>2</v>
      </c>
      <c r="U185" s="378">
        <f t="shared" si="31"/>
        <v>1</v>
      </c>
      <c r="V185" s="378">
        <f t="shared" si="31"/>
        <v>1</v>
      </c>
      <c r="W185" s="378">
        <f t="shared" si="31"/>
        <v>2</v>
      </c>
      <c r="X185" s="378">
        <f t="shared" si="31"/>
        <v>0</v>
      </c>
      <c r="Y185" s="378">
        <f t="shared" si="31"/>
        <v>0</v>
      </c>
      <c r="Z185" s="378">
        <f t="shared" si="31"/>
        <v>0</v>
      </c>
      <c r="AA185" s="378">
        <f t="shared" si="31"/>
        <v>2</v>
      </c>
      <c r="AB185" s="378">
        <f t="shared" si="31"/>
        <v>1</v>
      </c>
      <c r="AC185" s="378">
        <f t="shared" si="31"/>
        <v>1</v>
      </c>
      <c r="AD185" s="378">
        <f t="shared" si="31"/>
        <v>1</v>
      </c>
      <c r="AE185" s="378">
        <f t="shared" si="31"/>
        <v>1</v>
      </c>
      <c r="AF185" s="378">
        <f t="shared" si="31"/>
        <v>0</v>
      </c>
      <c r="AG185" s="342">
        <f t="shared" si="30"/>
        <v>33</v>
      </c>
    </row>
    <row r="186" outlineLevel="1">
      <c r="A186" s="127"/>
      <c r="AG186" s="342"/>
    </row>
    <row r="187" outlineLevel="1">
      <c r="A187" s="222" t="s">
        <v>337</v>
      </c>
      <c r="B187" s="184">
        <v>2.0</v>
      </c>
      <c r="C187" s="184">
        <v>10.0</v>
      </c>
      <c r="D187" s="184">
        <v>6.0</v>
      </c>
      <c r="E187" s="184">
        <v>4.0</v>
      </c>
      <c r="F187" s="184">
        <v>5.0</v>
      </c>
      <c r="G187" s="184">
        <v>6.0</v>
      </c>
      <c r="H187" s="184">
        <v>7.0</v>
      </c>
      <c r="I187" s="184">
        <v>9.0</v>
      </c>
      <c r="J187" s="184">
        <v>6.0</v>
      </c>
      <c r="K187" s="184">
        <v>4.0</v>
      </c>
      <c r="L187" s="184">
        <v>5.0</v>
      </c>
      <c r="M187" s="184">
        <v>6.0</v>
      </c>
      <c r="N187" s="184">
        <v>12.0</v>
      </c>
      <c r="O187" s="184">
        <v>15.0</v>
      </c>
      <c r="P187" s="184">
        <v>9.0</v>
      </c>
      <c r="Q187" s="184">
        <v>3.0</v>
      </c>
      <c r="R187" s="184">
        <v>8.0</v>
      </c>
      <c r="S187" s="184">
        <v>10.0</v>
      </c>
      <c r="T187" s="184">
        <v>6.0</v>
      </c>
      <c r="U187" s="184">
        <v>7.0</v>
      </c>
      <c r="V187" s="184">
        <v>6.0</v>
      </c>
      <c r="W187" s="184">
        <v>5.0</v>
      </c>
      <c r="X187" s="184">
        <v>12.0</v>
      </c>
      <c r="Y187" s="184">
        <v>9.0</v>
      </c>
      <c r="Z187" s="184">
        <v>5.0</v>
      </c>
      <c r="AA187" s="184">
        <v>2.0</v>
      </c>
      <c r="AB187" s="184">
        <v>3.0</v>
      </c>
      <c r="AC187" s="184">
        <v>7.0</v>
      </c>
      <c r="AD187" s="184">
        <v>5.0</v>
      </c>
      <c r="AE187" s="184">
        <v>4.0</v>
      </c>
      <c r="AF187" s="184">
        <v>9.0</v>
      </c>
      <c r="AG187" s="342">
        <f t="shared" ref="AG187:AG196" si="32">SUM(B187:AF187)</f>
        <v>207</v>
      </c>
    </row>
    <row r="188" outlineLevel="1">
      <c r="A188" s="222" t="s">
        <v>338</v>
      </c>
      <c r="B188" s="184">
        <v>0.0</v>
      </c>
      <c r="C188" s="184">
        <v>0.0</v>
      </c>
      <c r="D188" s="184">
        <v>0.0</v>
      </c>
      <c r="E188" s="184">
        <v>2.0</v>
      </c>
      <c r="F188" s="184">
        <v>2.0</v>
      </c>
      <c r="G188" s="184">
        <v>0.0</v>
      </c>
      <c r="H188" s="184">
        <v>1.0</v>
      </c>
      <c r="I188" s="184">
        <v>0.0</v>
      </c>
      <c r="J188" s="184">
        <v>2.0</v>
      </c>
      <c r="K188" s="184">
        <v>1.0</v>
      </c>
      <c r="L188" s="184">
        <v>0.0</v>
      </c>
      <c r="M188" s="184">
        <v>2.0</v>
      </c>
      <c r="N188" s="184">
        <v>1.0</v>
      </c>
      <c r="O188" s="184">
        <v>1.0</v>
      </c>
      <c r="P188" s="184">
        <v>0.0</v>
      </c>
      <c r="Q188" s="184">
        <v>1.0</v>
      </c>
      <c r="R188" s="184">
        <v>2.0</v>
      </c>
      <c r="S188" s="184">
        <v>0.0</v>
      </c>
      <c r="T188" s="184">
        <v>3.0</v>
      </c>
      <c r="U188" s="184">
        <v>1.0</v>
      </c>
      <c r="V188" s="184">
        <v>0.0</v>
      </c>
      <c r="W188" s="184">
        <v>2.0</v>
      </c>
      <c r="X188" s="184">
        <v>1.0</v>
      </c>
      <c r="Y188" s="184">
        <v>2.0</v>
      </c>
      <c r="Z188" s="184">
        <v>1.0</v>
      </c>
      <c r="AA188" s="184">
        <v>2.0</v>
      </c>
      <c r="AB188" s="184">
        <v>0.0</v>
      </c>
      <c r="AC188" s="184">
        <v>0.0</v>
      </c>
      <c r="AD188" s="184">
        <v>1.0</v>
      </c>
      <c r="AE188" s="184">
        <v>1.0</v>
      </c>
      <c r="AF188" s="184">
        <v>1.0</v>
      </c>
      <c r="AG188" s="342">
        <f t="shared" si="32"/>
        <v>30</v>
      </c>
    </row>
    <row r="189" outlineLevel="1">
      <c r="A189" s="222" t="s">
        <v>1295</v>
      </c>
      <c r="B189" s="184">
        <v>0.0</v>
      </c>
      <c r="C189" s="184">
        <v>2.0</v>
      </c>
      <c r="D189" s="184">
        <v>0.0</v>
      </c>
      <c r="E189" s="184">
        <v>0.0</v>
      </c>
      <c r="F189" s="184">
        <v>1.0</v>
      </c>
      <c r="G189" s="184">
        <v>1.0</v>
      </c>
      <c r="H189" s="184">
        <v>2.0</v>
      </c>
      <c r="I189" s="184">
        <v>3.0</v>
      </c>
      <c r="J189" s="184">
        <v>0.0</v>
      </c>
      <c r="K189" s="184">
        <v>1.0</v>
      </c>
      <c r="L189" s="184">
        <v>0.0</v>
      </c>
      <c r="M189" s="184">
        <v>2.0</v>
      </c>
      <c r="N189" s="184">
        <v>1.0</v>
      </c>
      <c r="O189" s="184">
        <v>1.0</v>
      </c>
      <c r="P189" s="184">
        <v>1.0</v>
      </c>
      <c r="Q189" s="184">
        <v>3.0</v>
      </c>
      <c r="R189" s="184">
        <v>4.0</v>
      </c>
      <c r="S189" s="184">
        <v>0.0</v>
      </c>
      <c r="T189" s="184">
        <v>2.0</v>
      </c>
      <c r="U189" s="184">
        <v>2.0</v>
      </c>
      <c r="V189" s="184">
        <v>0.0</v>
      </c>
      <c r="W189" s="184">
        <v>3.0</v>
      </c>
      <c r="X189" s="184">
        <v>0.0</v>
      </c>
      <c r="Y189" s="184">
        <v>0.0</v>
      </c>
      <c r="Z189" s="184">
        <v>2.0</v>
      </c>
      <c r="AA189" s="184">
        <v>0.0</v>
      </c>
      <c r="AB189" s="184">
        <v>1.0</v>
      </c>
      <c r="AC189" s="184">
        <v>2.0</v>
      </c>
      <c r="AD189" s="184">
        <v>1.0</v>
      </c>
      <c r="AE189" s="184">
        <v>0.0</v>
      </c>
      <c r="AF189" s="184">
        <v>0.0</v>
      </c>
      <c r="AG189" s="342">
        <f t="shared" si="32"/>
        <v>35</v>
      </c>
    </row>
    <row r="190" outlineLevel="1">
      <c r="A190" s="222" t="s">
        <v>1296</v>
      </c>
      <c r="B190" s="184">
        <v>0.0</v>
      </c>
      <c r="C190" s="184">
        <v>0.0</v>
      </c>
      <c r="D190" s="184">
        <v>0.0</v>
      </c>
      <c r="E190" s="184">
        <v>0.0</v>
      </c>
      <c r="F190" s="184">
        <v>0.0</v>
      </c>
      <c r="G190" s="184">
        <v>0.0</v>
      </c>
      <c r="H190" s="184">
        <v>0.0</v>
      </c>
      <c r="I190" s="184">
        <v>0.0</v>
      </c>
      <c r="J190" s="184">
        <v>0.0</v>
      </c>
      <c r="K190" s="184">
        <v>0.0</v>
      </c>
      <c r="L190" s="184">
        <v>0.0</v>
      </c>
      <c r="M190" s="184">
        <v>0.0</v>
      </c>
      <c r="N190" s="184">
        <v>0.0</v>
      </c>
      <c r="O190" s="184">
        <v>0.0</v>
      </c>
      <c r="P190" s="184">
        <v>0.0</v>
      </c>
      <c r="Q190" s="184">
        <v>0.0</v>
      </c>
      <c r="R190" s="184">
        <v>0.0</v>
      </c>
      <c r="S190" s="184">
        <v>0.0</v>
      </c>
      <c r="T190" s="184">
        <v>0.0</v>
      </c>
      <c r="U190" s="184">
        <v>0.0</v>
      </c>
      <c r="V190" s="184">
        <v>0.0</v>
      </c>
      <c r="W190" s="184">
        <v>0.0</v>
      </c>
      <c r="X190" s="184">
        <v>0.0</v>
      </c>
      <c r="Y190" s="184">
        <v>0.0</v>
      </c>
      <c r="Z190" s="184">
        <v>0.0</v>
      </c>
      <c r="AA190" s="184">
        <v>0.0</v>
      </c>
      <c r="AB190" s="184">
        <v>0.0</v>
      </c>
      <c r="AC190" s="184">
        <v>0.0</v>
      </c>
      <c r="AD190" s="184">
        <v>0.0</v>
      </c>
      <c r="AE190" s="184">
        <v>0.0</v>
      </c>
      <c r="AF190" s="184">
        <v>0.0</v>
      </c>
      <c r="AG190" s="342">
        <f t="shared" si="32"/>
        <v>0</v>
      </c>
    </row>
    <row r="191" outlineLevel="1">
      <c r="A191" s="222" t="s">
        <v>1297</v>
      </c>
      <c r="B191" s="184">
        <v>0.0</v>
      </c>
      <c r="C191" s="184">
        <v>0.0</v>
      </c>
      <c r="D191" s="184">
        <v>0.0</v>
      </c>
      <c r="E191" s="184">
        <v>0.0</v>
      </c>
      <c r="F191" s="184">
        <v>0.0</v>
      </c>
      <c r="G191" s="184">
        <v>0.0</v>
      </c>
      <c r="H191" s="184">
        <v>0.0</v>
      </c>
      <c r="I191" s="184">
        <v>0.0</v>
      </c>
      <c r="J191" s="184">
        <v>0.0</v>
      </c>
      <c r="K191" s="184">
        <v>0.0</v>
      </c>
      <c r="L191" s="184">
        <v>0.0</v>
      </c>
      <c r="M191" s="184">
        <v>0.0</v>
      </c>
      <c r="N191" s="184">
        <v>0.0</v>
      </c>
      <c r="O191" s="184">
        <v>0.0</v>
      </c>
      <c r="P191" s="184">
        <v>0.0</v>
      </c>
      <c r="Q191" s="184">
        <v>0.0</v>
      </c>
      <c r="R191" s="184">
        <v>0.0</v>
      </c>
      <c r="S191" s="184">
        <v>0.0</v>
      </c>
      <c r="T191" s="184">
        <v>0.0</v>
      </c>
      <c r="U191" s="184">
        <v>0.0</v>
      </c>
      <c r="V191" s="184">
        <v>0.0</v>
      </c>
      <c r="W191" s="184">
        <v>0.0</v>
      </c>
      <c r="X191" s="184">
        <v>0.0</v>
      </c>
      <c r="Y191" s="184">
        <v>0.0</v>
      </c>
      <c r="Z191" s="184">
        <v>0.0</v>
      </c>
      <c r="AA191" s="184">
        <v>0.0</v>
      </c>
      <c r="AB191" s="184">
        <v>0.0</v>
      </c>
      <c r="AC191" s="184">
        <v>0.0</v>
      </c>
      <c r="AD191" s="184">
        <v>0.0</v>
      </c>
      <c r="AE191" s="184">
        <v>0.0</v>
      </c>
      <c r="AF191" s="184">
        <v>0.0</v>
      </c>
      <c r="AG191" s="342">
        <f t="shared" si="32"/>
        <v>0</v>
      </c>
    </row>
    <row r="192" outlineLevel="1">
      <c r="A192" s="222" t="s">
        <v>1298</v>
      </c>
      <c r="B192" s="184">
        <v>0.0</v>
      </c>
      <c r="C192" s="184">
        <v>0.0</v>
      </c>
      <c r="D192" s="184">
        <v>0.0</v>
      </c>
      <c r="E192" s="184">
        <v>0.0</v>
      </c>
      <c r="F192" s="184">
        <v>0.0</v>
      </c>
      <c r="G192" s="184">
        <v>0.0</v>
      </c>
      <c r="H192" s="184">
        <v>0.0</v>
      </c>
      <c r="I192" s="184">
        <v>0.0</v>
      </c>
      <c r="J192" s="184">
        <v>0.0</v>
      </c>
      <c r="K192" s="184">
        <v>0.0</v>
      </c>
      <c r="L192" s="184">
        <v>0.0</v>
      </c>
      <c r="M192" s="184">
        <v>0.0</v>
      </c>
      <c r="N192" s="184">
        <v>0.0</v>
      </c>
      <c r="O192" s="184">
        <v>0.0</v>
      </c>
      <c r="P192" s="184">
        <v>0.0</v>
      </c>
      <c r="Q192" s="184">
        <v>0.0</v>
      </c>
      <c r="R192" s="184">
        <v>0.0</v>
      </c>
      <c r="S192" s="184">
        <v>0.0</v>
      </c>
      <c r="T192" s="184">
        <v>0.0</v>
      </c>
      <c r="U192" s="184">
        <v>0.0</v>
      </c>
      <c r="V192" s="184">
        <v>0.0</v>
      </c>
      <c r="W192" s="184">
        <v>0.0</v>
      </c>
      <c r="X192" s="184">
        <v>0.0</v>
      </c>
      <c r="Y192" s="184">
        <v>0.0</v>
      </c>
      <c r="Z192" s="184">
        <v>0.0</v>
      </c>
      <c r="AA192" s="184">
        <v>0.0</v>
      </c>
      <c r="AB192" s="184">
        <v>0.0</v>
      </c>
      <c r="AC192" s="184">
        <v>0.0</v>
      </c>
      <c r="AD192" s="184">
        <v>0.0</v>
      </c>
      <c r="AE192" s="184">
        <v>0.0</v>
      </c>
      <c r="AF192" s="184">
        <v>0.0</v>
      </c>
      <c r="AG192" s="342">
        <f t="shared" si="32"/>
        <v>0</v>
      </c>
    </row>
    <row r="193" outlineLevel="1">
      <c r="A193" s="222" t="s">
        <v>1299</v>
      </c>
      <c r="B193" s="184">
        <v>1.0</v>
      </c>
      <c r="C193" s="184">
        <v>2.0</v>
      </c>
      <c r="D193" s="184">
        <v>2.0</v>
      </c>
      <c r="E193" s="184">
        <v>6.0</v>
      </c>
      <c r="F193" s="184">
        <v>3.0</v>
      </c>
      <c r="G193" s="184">
        <v>2.0</v>
      </c>
      <c r="H193" s="184">
        <v>3.0</v>
      </c>
      <c r="I193" s="184">
        <v>3.0</v>
      </c>
      <c r="J193" s="184">
        <v>3.0</v>
      </c>
      <c r="K193" s="184">
        <v>2.0</v>
      </c>
      <c r="L193" s="184">
        <v>2.0</v>
      </c>
      <c r="M193" s="184">
        <v>1.0</v>
      </c>
      <c r="N193" s="184">
        <v>4.0</v>
      </c>
      <c r="O193" s="184">
        <v>4.0</v>
      </c>
      <c r="P193" s="184">
        <v>2.0</v>
      </c>
      <c r="Q193" s="184">
        <v>1.0</v>
      </c>
      <c r="R193" s="184">
        <v>3.0</v>
      </c>
      <c r="S193" s="184">
        <v>2.0</v>
      </c>
      <c r="T193" s="184">
        <v>1.0</v>
      </c>
      <c r="U193" s="184">
        <v>2.0</v>
      </c>
      <c r="V193" s="184">
        <v>3.0</v>
      </c>
      <c r="W193" s="184">
        <v>1.0</v>
      </c>
      <c r="X193" s="184">
        <v>2.0</v>
      </c>
      <c r="Y193" s="184">
        <v>0.0</v>
      </c>
      <c r="Z193" s="184">
        <v>1.0</v>
      </c>
      <c r="AA193" s="184">
        <v>2.0</v>
      </c>
      <c r="AB193" s="184">
        <v>3.0</v>
      </c>
      <c r="AC193" s="184">
        <v>5.0</v>
      </c>
      <c r="AD193" s="184">
        <v>2.0</v>
      </c>
      <c r="AE193" s="184">
        <v>2.0</v>
      </c>
      <c r="AF193" s="184">
        <v>0.0</v>
      </c>
      <c r="AG193" s="342">
        <f t="shared" si="32"/>
        <v>70</v>
      </c>
    </row>
    <row r="194" outlineLevel="1">
      <c r="A194" s="222" t="s">
        <v>1300</v>
      </c>
      <c r="B194" s="184">
        <v>0.0</v>
      </c>
      <c r="C194" s="184">
        <v>0.0</v>
      </c>
      <c r="D194" s="184">
        <v>0.0</v>
      </c>
      <c r="E194" s="184">
        <v>0.0</v>
      </c>
      <c r="F194" s="184">
        <v>0.0</v>
      </c>
      <c r="G194" s="184">
        <v>0.0</v>
      </c>
      <c r="H194" s="184">
        <v>0.0</v>
      </c>
      <c r="I194" s="184">
        <v>0.0</v>
      </c>
      <c r="J194" s="184">
        <v>0.0</v>
      </c>
      <c r="K194" s="184">
        <v>0.0</v>
      </c>
      <c r="L194" s="184">
        <v>0.0</v>
      </c>
      <c r="M194" s="184">
        <v>0.0</v>
      </c>
      <c r="N194" s="184">
        <v>0.0</v>
      </c>
      <c r="O194" s="184">
        <v>0.0</v>
      </c>
      <c r="P194" s="184">
        <v>0.0</v>
      </c>
      <c r="Q194" s="184">
        <v>0.0</v>
      </c>
      <c r="R194" s="184">
        <v>0.0</v>
      </c>
      <c r="S194" s="184">
        <v>0.0</v>
      </c>
      <c r="T194" s="184">
        <v>0.0</v>
      </c>
      <c r="U194" s="184">
        <v>0.0</v>
      </c>
      <c r="V194" s="184">
        <v>0.0</v>
      </c>
      <c r="W194" s="184">
        <v>0.0</v>
      </c>
      <c r="X194" s="184">
        <v>0.0</v>
      </c>
      <c r="Y194" s="184">
        <v>0.0</v>
      </c>
      <c r="Z194" s="184">
        <v>0.0</v>
      </c>
      <c r="AA194" s="184">
        <v>0.0</v>
      </c>
      <c r="AB194" s="184">
        <v>0.0</v>
      </c>
      <c r="AC194" s="184">
        <v>0.0</v>
      </c>
      <c r="AD194" s="184">
        <v>0.0</v>
      </c>
      <c r="AE194" s="184">
        <v>0.0</v>
      </c>
      <c r="AF194" s="184">
        <v>0.0</v>
      </c>
      <c r="AG194" s="342">
        <f t="shared" si="32"/>
        <v>0</v>
      </c>
    </row>
    <row r="195" outlineLevel="1">
      <c r="A195" s="222" t="s">
        <v>1283</v>
      </c>
      <c r="B195" s="204">
        <v>0.0</v>
      </c>
      <c r="C195" s="204">
        <v>0.0</v>
      </c>
      <c r="D195" s="204">
        <v>0.0</v>
      </c>
      <c r="E195" s="204">
        <v>0.0</v>
      </c>
      <c r="F195" s="204">
        <v>0.0</v>
      </c>
      <c r="G195" s="204">
        <v>0.0</v>
      </c>
      <c r="H195" s="204">
        <v>1.0</v>
      </c>
      <c r="I195" s="204">
        <v>1.0</v>
      </c>
      <c r="J195" s="204">
        <v>1.0</v>
      </c>
      <c r="K195" s="204">
        <v>1.0</v>
      </c>
      <c r="L195" s="204">
        <v>0.0</v>
      </c>
      <c r="M195" s="204">
        <v>0.0</v>
      </c>
      <c r="N195" s="204">
        <v>2.0</v>
      </c>
      <c r="O195" s="204">
        <v>4.0</v>
      </c>
      <c r="P195" s="204">
        <v>1.0</v>
      </c>
      <c r="Q195" s="204">
        <v>0.0</v>
      </c>
      <c r="R195" s="204">
        <v>0.0</v>
      </c>
      <c r="S195" s="204">
        <v>0.0</v>
      </c>
      <c r="T195" s="204">
        <v>1.0</v>
      </c>
      <c r="U195" s="204">
        <v>0.0</v>
      </c>
      <c r="V195" s="204">
        <v>2.0</v>
      </c>
      <c r="W195" s="204">
        <v>3.0</v>
      </c>
      <c r="X195" s="204">
        <v>1.0</v>
      </c>
      <c r="Y195" s="204">
        <v>1.0</v>
      </c>
      <c r="Z195" s="204">
        <v>0.0</v>
      </c>
      <c r="AA195" s="204">
        <v>0.0</v>
      </c>
      <c r="AB195" s="204">
        <v>0.0</v>
      </c>
      <c r="AC195" s="204">
        <v>1.0</v>
      </c>
      <c r="AD195" s="204">
        <v>1.0</v>
      </c>
      <c r="AE195" s="204">
        <v>0.0</v>
      </c>
      <c r="AF195" s="204">
        <v>0.0</v>
      </c>
      <c r="AG195" s="342">
        <f t="shared" si="32"/>
        <v>21</v>
      </c>
    </row>
    <row r="196" outlineLevel="1">
      <c r="A196" s="228" t="s">
        <v>234</v>
      </c>
      <c r="B196" s="378">
        <f t="shared" ref="B196:AF196" si="33">SUM(B187:B195)</f>
        <v>3</v>
      </c>
      <c r="C196" s="378">
        <f t="shared" si="33"/>
        <v>14</v>
      </c>
      <c r="D196" s="378">
        <f t="shared" si="33"/>
        <v>8</v>
      </c>
      <c r="E196" s="378">
        <f t="shared" si="33"/>
        <v>12</v>
      </c>
      <c r="F196" s="378">
        <f t="shared" si="33"/>
        <v>11</v>
      </c>
      <c r="G196" s="378">
        <f t="shared" si="33"/>
        <v>9</v>
      </c>
      <c r="H196" s="378">
        <f t="shared" si="33"/>
        <v>14</v>
      </c>
      <c r="I196" s="378">
        <f t="shared" si="33"/>
        <v>16</v>
      </c>
      <c r="J196" s="378">
        <f t="shared" si="33"/>
        <v>12</v>
      </c>
      <c r="K196" s="378">
        <f t="shared" si="33"/>
        <v>9</v>
      </c>
      <c r="L196" s="378">
        <f t="shared" si="33"/>
        <v>7</v>
      </c>
      <c r="M196" s="378">
        <f t="shared" si="33"/>
        <v>11</v>
      </c>
      <c r="N196" s="378">
        <f t="shared" si="33"/>
        <v>20</v>
      </c>
      <c r="O196" s="378">
        <f t="shared" si="33"/>
        <v>25</v>
      </c>
      <c r="P196" s="378">
        <f t="shared" si="33"/>
        <v>13</v>
      </c>
      <c r="Q196" s="378">
        <f t="shared" si="33"/>
        <v>8</v>
      </c>
      <c r="R196" s="378">
        <f t="shared" si="33"/>
        <v>17</v>
      </c>
      <c r="S196" s="378">
        <f t="shared" si="33"/>
        <v>12</v>
      </c>
      <c r="T196" s="378">
        <f t="shared" si="33"/>
        <v>13</v>
      </c>
      <c r="U196" s="378">
        <f t="shared" si="33"/>
        <v>12</v>
      </c>
      <c r="V196" s="378">
        <f t="shared" si="33"/>
        <v>11</v>
      </c>
      <c r="W196" s="378">
        <f t="shared" si="33"/>
        <v>14</v>
      </c>
      <c r="X196" s="378">
        <f t="shared" si="33"/>
        <v>16</v>
      </c>
      <c r="Y196" s="378">
        <f t="shared" si="33"/>
        <v>12</v>
      </c>
      <c r="Z196" s="378">
        <f t="shared" si="33"/>
        <v>9</v>
      </c>
      <c r="AA196" s="378">
        <f t="shared" si="33"/>
        <v>6</v>
      </c>
      <c r="AB196" s="378">
        <f t="shared" si="33"/>
        <v>7</v>
      </c>
      <c r="AC196" s="378">
        <f t="shared" si="33"/>
        <v>15</v>
      </c>
      <c r="AD196" s="378">
        <f t="shared" si="33"/>
        <v>10</v>
      </c>
      <c r="AE196" s="378">
        <f t="shared" si="33"/>
        <v>7</v>
      </c>
      <c r="AF196" s="378">
        <f t="shared" si="33"/>
        <v>10</v>
      </c>
      <c r="AG196" s="342">
        <f t="shared" si="32"/>
        <v>363</v>
      </c>
    </row>
    <row r="197">
      <c r="A197" s="187"/>
      <c r="AG197" s="383"/>
    </row>
    <row r="198">
      <c r="A198" s="187"/>
      <c r="AG198" s="383"/>
    </row>
    <row r="199">
      <c r="A199" s="171" t="s">
        <v>1301</v>
      </c>
      <c r="B199" s="172"/>
      <c r="C199" s="172"/>
      <c r="D199" s="172"/>
      <c r="E199" s="172"/>
      <c r="F199" s="172"/>
      <c r="G199" s="172"/>
      <c r="H199" s="172"/>
      <c r="I199" s="172"/>
      <c r="J199" s="172"/>
      <c r="K199" s="172"/>
      <c r="L199" s="172"/>
      <c r="M199" s="172"/>
      <c r="N199" s="172"/>
      <c r="O199" s="172"/>
      <c r="P199" s="172"/>
      <c r="Q199" s="172"/>
      <c r="R199" s="172"/>
      <c r="S199" s="172"/>
      <c r="T199" s="172"/>
      <c r="U199" s="172"/>
      <c r="V199" s="172"/>
      <c r="W199" s="172"/>
      <c r="X199" s="172"/>
      <c r="Y199" s="172"/>
      <c r="Z199" s="172"/>
      <c r="AA199" s="172"/>
      <c r="AB199" s="172"/>
      <c r="AC199" s="172"/>
      <c r="AD199" s="172"/>
      <c r="AE199" s="172"/>
      <c r="AF199" s="172"/>
      <c r="AG199" s="376"/>
    </row>
    <row r="200" outlineLevel="1">
      <c r="A200" s="384"/>
      <c r="B200" s="210">
        <v>238.0</v>
      </c>
      <c r="C200" s="210">
        <v>1463.0</v>
      </c>
      <c r="D200" s="210">
        <v>885.0</v>
      </c>
      <c r="E200" s="210">
        <v>664.0</v>
      </c>
      <c r="F200" s="210">
        <v>1215.0</v>
      </c>
      <c r="G200" s="210">
        <v>965.0</v>
      </c>
      <c r="H200" s="210">
        <v>636.0</v>
      </c>
      <c r="I200" s="210">
        <v>1611.0</v>
      </c>
      <c r="J200" s="210">
        <v>806.0</v>
      </c>
      <c r="K200" s="210">
        <v>1006.0</v>
      </c>
      <c r="L200" s="210">
        <v>1175.0</v>
      </c>
      <c r="M200" s="210">
        <v>1660.0</v>
      </c>
      <c r="N200" s="210">
        <v>318.0</v>
      </c>
      <c r="O200" s="210">
        <v>517.0</v>
      </c>
      <c r="P200" s="210">
        <v>578.0</v>
      </c>
      <c r="Q200" s="210">
        <v>806.0</v>
      </c>
      <c r="R200" s="210">
        <v>1571.0</v>
      </c>
      <c r="S200" s="210">
        <v>1155.0</v>
      </c>
      <c r="T200" s="210">
        <v>357.0</v>
      </c>
      <c r="U200" s="210">
        <v>1013.0</v>
      </c>
      <c r="V200" s="210">
        <v>877.0</v>
      </c>
      <c r="W200" s="210">
        <v>966.0</v>
      </c>
      <c r="X200" s="210">
        <v>239.0</v>
      </c>
      <c r="Y200" s="210">
        <v>956.0</v>
      </c>
      <c r="Z200" s="210">
        <v>916.0</v>
      </c>
      <c r="AA200" s="210">
        <v>736.0</v>
      </c>
      <c r="AB200" s="210">
        <v>866.0</v>
      </c>
      <c r="AC200" s="210">
        <v>149.0</v>
      </c>
      <c r="AD200" s="210">
        <v>657.0</v>
      </c>
      <c r="AE200" s="210">
        <v>806.0</v>
      </c>
      <c r="AF200" s="210">
        <v>555.0</v>
      </c>
      <c r="AG200" s="342">
        <f t="shared" ref="AG200:AG204" si="35">SUM(B200:AF200)</f>
        <v>26362</v>
      </c>
    </row>
    <row r="201" outlineLevel="1">
      <c r="A201" s="384" t="s">
        <v>1302</v>
      </c>
      <c r="B201" s="385">
        <f t="shared" ref="B201:AF201" si="34">0.29*(B153+B154+B158+B169)</f>
        <v>0.58</v>
      </c>
      <c r="C201" s="385">
        <f t="shared" si="34"/>
        <v>2.03</v>
      </c>
      <c r="D201" s="385">
        <f t="shared" si="34"/>
        <v>1.45</v>
      </c>
      <c r="E201" s="385">
        <f t="shared" si="34"/>
        <v>1.74</v>
      </c>
      <c r="F201" s="385">
        <f t="shared" si="34"/>
        <v>1.45</v>
      </c>
      <c r="G201" s="385">
        <f t="shared" si="34"/>
        <v>1.45</v>
      </c>
      <c r="H201" s="385">
        <f t="shared" si="34"/>
        <v>1.16</v>
      </c>
      <c r="I201" s="385">
        <f t="shared" si="34"/>
        <v>2.61</v>
      </c>
      <c r="J201" s="385">
        <f t="shared" si="34"/>
        <v>1.16</v>
      </c>
      <c r="K201" s="385">
        <f t="shared" si="34"/>
        <v>1.16</v>
      </c>
      <c r="L201" s="385">
        <f t="shared" si="34"/>
        <v>1.45</v>
      </c>
      <c r="M201" s="385">
        <f t="shared" si="34"/>
        <v>2.9</v>
      </c>
      <c r="N201" s="385">
        <f t="shared" si="34"/>
        <v>0.58</v>
      </c>
      <c r="O201" s="385">
        <f t="shared" si="34"/>
        <v>0.87</v>
      </c>
      <c r="P201" s="385">
        <f t="shared" si="34"/>
        <v>0.58</v>
      </c>
      <c r="Q201" s="385">
        <f t="shared" si="34"/>
        <v>1.16</v>
      </c>
      <c r="R201" s="385">
        <f t="shared" si="34"/>
        <v>2.61</v>
      </c>
      <c r="S201" s="385">
        <f t="shared" si="34"/>
        <v>1.45</v>
      </c>
      <c r="T201" s="385">
        <f t="shared" si="34"/>
        <v>0.87</v>
      </c>
      <c r="U201" s="385">
        <f t="shared" si="34"/>
        <v>2.03</v>
      </c>
      <c r="V201" s="385">
        <f t="shared" si="34"/>
        <v>0.87</v>
      </c>
      <c r="W201" s="385">
        <f t="shared" si="34"/>
        <v>1.16</v>
      </c>
      <c r="X201" s="385">
        <f t="shared" si="34"/>
        <v>0.29</v>
      </c>
      <c r="Y201" s="385">
        <f t="shared" si="34"/>
        <v>1.16</v>
      </c>
      <c r="Z201" s="385">
        <f t="shared" si="34"/>
        <v>1.16</v>
      </c>
      <c r="AA201" s="385">
        <f t="shared" si="34"/>
        <v>1.16</v>
      </c>
      <c r="AB201" s="385">
        <f t="shared" si="34"/>
        <v>1.16</v>
      </c>
      <c r="AC201" s="385">
        <f t="shared" si="34"/>
        <v>0.29</v>
      </c>
      <c r="AD201" s="385">
        <f t="shared" si="34"/>
        <v>0.87</v>
      </c>
      <c r="AE201" s="385">
        <f t="shared" si="34"/>
        <v>1.16</v>
      </c>
      <c r="AF201" s="385">
        <f t="shared" si="34"/>
        <v>1.45</v>
      </c>
      <c r="AG201" s="342">
        <f t="shared" si="35"/>
        <v>40.02</v>
      </c>
    </row>
    <row r="202" outlineLevel="1">
      <c r="A202" s="384" t="s">
        <v>1303</v>
      </c>
      <c r="B202" s="210">
        <f t="shared" ref="B202:AF202" si="36">17.58*(B153+B154+B158)</f>
        <v>17.58</v>
      </c>
      <c r="C202" s="210">
        <f t="shared" si="36"/>
        <v>87.9</v>
      </c>
      <c r="D202" s="210">
        <f t="shared" si="36"/>
        <v>52.74</v>
      </c>
      <c r="E202" s="210">
        <f t="shared" si="36"/>
        <v>35.16</v>
      </c>
      <c r="F202" s="210">
        <f t="shared" si="36"/>
        <v>70.32</v>
      </c>
      <c r="G202" s="210">
        <f t="shared" si="36"/>
        <v>52.74</v>
      </c>
      <c r="H202" s="210">
        <f t="shared" si="36"/>
        <v>35.16</v>
      </c>
      <c r="I202" s="210">
        <f t="shared" si="36"/>
        <v>87.9</v>
      </c>
      <c r="J202" s="210">
        <f t="shared" si="36"/>
        <v>52.74</v>
      </c>
      <c r="K202" s="210">
        <f t="shared" si="36"/>
        <v>52.74</v>
      </c>
      <c r="L202" s="210">
        <f t="shared" si="36"/>
        <v>70.32</v>
      </c>
      <c r="M202" s="210">
        <f t="shared" si="36"/>
        <v>105.48</v>
      </c>
      <c r="N202" s="210">
        <f t="shared" si="36"/>
        <v>17.58</v>
      </c>
      <c r="O202" s="210">
        <f t="shared" si="36"/>
        <v>35.16</v>
      </c>
      <c r="P202" s="210">
        <f t="shared" si="36"/>
        <v>35.16</v>
      </c>
      <c r="Q202" s="210">
        <f t="shared" si="36"/>
        <v>52.74</v>
      </c>
      <c r="R202" s="210">
        <f t="shared" si="36"/>
        <v>105.48</v>
      </c>
      <c r="S202" s="210">
        <f t="shared" si="36"/>
        <v>70.32</v>
      </c>
      <c r="T202" s="210">
        <f t="shared" si="36"/>
        <v>17.58</v>
      </c>
      <c r="U202" s="210">
        <f t="shared" si="36"/>
        <v>52.74</v>
      </c>
      <c r="V202" s="210">
        <f t="shared" si="36"/>
        <v>52.74</v>
      </c>
      <c r="W202" s="210">
        <f t="shared" si="36"/>
        <v>70.32</v>
      </c>
      <c r="X202" s="210">
        <f t="shared" si="36"/>
        <v>17.58</v>
      </c>
      <c r="Y202" s="210">
        <f t="shared" si="36"/>
        <v>70.32</v>
      </c>
      <c r="Z202" s="210">
        <f t="shared" si="36"/>
        <v>70.32</v>
      </c>
      <c r="AA202" s="210">
        <f t="shared" si="36"/>
        <v>52.74</v>
      </c>
      <c r="AB202" s="210">
        <f t="shared" si="36"/>
        <v>70.32</v>
      </c>
      <c r="AC202" s="210">
        <f t="shared" si="36"/>
        <v>0</v>
      </c>
      <c r="AD202" s="210">
        <f t="shared" si="36"/>
        <v>52.74</v>
      </c>
      <c r="AE202" s="210">
        <f t="shared" si="36"/>
        <v>52.74</v>
      </c>
      <c r="AF202" s="210">
        <f t="shared" si="36"/>
        <v>35.16</v>
      </c>
      <c r="AG202" s="342">
        <f t="shared" si="35"/>
        <v>1652.52</v>
      </c>
    </row>
    <row r="203" outlineLevel="1">
      <c r="A203" s="384" t="s">
        <v>1304</v>
      </c>
      <c r="B203" s="210">
        <f t="shared" ref="B203:AF203" si="37">0.17*(B153+B154+B158+B169)</f>
        <v>0.34</v>
      </c>
      <c r="C203" s="210">
        <f t="shared" si="37"/>
        <v>1.19</v>
      </c>
      <c r="D203" s="210">
        <f t="shared" si="37"/>
        <v>0.85</v>
      </c>
      <c r="E203" s="210">
        <f t="shared" si="37"/>
        <v>1.02</v>
      </c>
      <c r="F203" s="210">
        <f t="shared" si="37"/>
        <v>0.85</v>
      </c>
      <c r="G203" s="210">
        <f t="shared" si="37"/>
        <v>0.85</v>
      </c>
      <c r="H203" s="210">
        <f t="shared" si="37"/>
        <v>0.68</v>
      </c>
      <c r="I203" s="210">
        <f t="shared" si="37"/>
        <v>1.53</v>
      </c>
      <c r="J203" s="210">
        <f t="shared" si="37"/>
        <v>0.68</v>
      </c>
      <c r="K203" s="210">
        <f t="shared" si="37"/>
        <v>0.68</v>
      </c>
      <c r="L203" s="210">
        <f t="shared" si="37"/>
        <v>0.85</v>
      </c>
      <c r="M203" s="210">
        <f t="shared" si="37"/>
        <v>1.7</v>
      </c>
      <c r="N203" s="210">
        <f t="shared" si="37"/>
        <v>0.34</v>
      </c>
      <c r="O203" s="210">
        <f t="shared" si="37"/>
        <v>0.51</v>
      </c>
      <c r="P203" s="210">
        <f t="shared" si="37"/>
        <v>0.34</v>
      </c>
      <c r="Q203" s="210">
        <f t="shared" si="37"/>
        <v>0.68</v>
      </c>
      <c r="R203" s="210">
        <f t="shared" si="37"/>
        <v>1.53</v>
      </c>
      <c r="S203" s="210">
        <f t="shared" si="37"/>
        <v>0.85</v>
      </c>
      <c r="T203" s="210">
        <f t="shared" si="37"/>
        <v>0.51</v>
      </c>
      <c r="U203" s="210">
        <f t="shared" si="37"/>
        <v>1.19</v>
      </c>
      <c r="V203" s="210">
        <f t="shared" si="37"/>
        <v>0.51</v>
      </c>
      <c r="W203" s="210">
        <f t="shared" si="37"/>
        <v>0.68</v>
      </c>
      <c r="X203" s="210">
        <f t="shared" si="37"/>
        <v>0.17</v>
      </c>
      <c r="Y203" s="210">
        <f t="shared" si="37"/>
        <v>0.68</v>
      </c>
      <c r="Z203" s="210">
        <f t="shared" si="37"/>
        <v>0.68</v>
      </c>
      <c r="AA203" s="210">
        <f t="shared" si="37"/>
        <v>0.68</v>
      </c>
      <c r="AB203" s="210">
        <f t="shared" si="37"/>
        <v>0.68</v>
      </c>
      <c r="AC203" s="210">
        <f t="shared" si="37"/>
        <v>0.17</v>
      </c>
      <c r="AD203" s="210">
        <f t="shared" si="37"/>
        <v>0.51</v>
      </c>
      <c r="AE203" s="210">
        <f t="shared" si="37"/>
        <v>0.68</v>
      </c>
      <c r="AF203" s="210">
        <f t="shared" si="37"/>
        <v>0.85</v>
      </c>
      <c r="AG203" s="342">
        <f t="shared" si="35"/>
        <v>23.46</v>
      </c>
    </row>
    <row r="204" outlineLevel="1">
      <c r="A204" s="386" t="s">
        <v>1305</v>
      </c>
      <c r="B204" s="387">
        <f t="shared" ref="B204:AF204" si="38">B200+B201+B202</f>
        <v>256.16</v>
      </c>
      <c r="C204" s="387">
        <f t="shared" si="38"/>
        <v>1552.93</v>
      </c>
      <c r="D204" s="387">
        <f t="shared" si="38"/>
        <v>939.19</v>
      </c>
      <c r="E204" s="387">
        <f t="shared" si="38"/>
        <v>700.9</v>
      </c>
      <c r="F204" s="387">
        <f t="shared" si="38"/>
        <v>1286.77</v>
      </c>
      <c r="G204" s="387">
        <f t="shared" si="38"/>
        <v>1019.19</v>
      </c>
      <c r="H204" s="387">
        <f t="shared" si="38"/>
        <v>672.32</v>
      </c>
      <c r="I204" s="387">
        <f t="shared" si="38"/>
        <v>1701.51</v>
      </c>
      <c r="J204" s="387">
        <f t="shared" si="38"/>
        <v>859.9</v>
      </c>
      <c r="K204" s="387">
        <f t="shared" si="38"/>
        <v>1059.9</v>
      </c>
      <c r="L204" s="387">
        <f t="shared" si="38"/>
        <v>1246.77</v>
      </c>
      <c r="M204" s="387">
        <f t="shared" si="38"/>
        <v>1768.38</v>
      </c>
      <c r="N204" s="387">
        <f t="shared" si="38"/>
        <v>336.16</v>
      </c>
      <c r="O204" s="387">
        <f t="shared" si="38"/>
        <v>553.03</v>
      </c>
      <c r="P204" s="387">
        <f t="shared" si="38"/>
        <v>613.74</v>
      </c>
      <c r="Q204" s="387">
        <f t="shared" si="38"/>
        <v>859.9</v>
      </c>
      <c r="R204" s="387">
        <f t="shared" si="38"/>
        <v>1679.09</v>
      </c>
      <c r="S204" s="387">
        <f t="shared" si="38"/>
        <v>1226.77</v>
      </c>
      <c r="T204" s="387">
        <f t="shared" si="38"/>
        <v>375.45</v>
      </c>
      <c r="U204" s="387">
        <f t="shared" si="38"/>
        <v>1067.77</v>
      </c>
      <c r="V204" s="387">
        <f t="shared" si="38"/>
        <v>930.61</v>
      </c>
      <c r="W204" s="387">
        <f t="shared" si="38"/>
        <v>1037.48</v>
      </c>
      <c r="X204" s="387">
        <f t="shared" si="38"/>
        <v>256.87</v>
      </c>
      <c r="Y204" s="387">
        <f t="shared" si="38"/>
        <v>1027.48</v>
      </c>
      <c r="Z204" s="387">
        <f t="shared" si="38"/>
        <v>987.48</v>
      </c>
      <c r="AA204" s="387">
        <f t="shared" si="38"/>
        <v>789.9</v>
      </c>
      <c r="AB204" s="387">
        <f t="shared" si="38"/>
        <v>937.48</v>
      </c>
      <c r="AC204" s="387">
        <f t="shared" si="38"/>
        <v>149.29</v>
      </c>
      <c r="AD204" s="387">
        <f t="shared" si="38"/>
        <v>710.61</v>
      </c>
      <c r="AE204" s="387">
        <f t="shared" si="38"/>
        <v>859.9</v>
      </c>
      <c r="AF204" s="387">
        <f t="shared" si="38"/>
        <v>591.61</v>
      </c>
      <c r="AG204" s="342">
        <f t="shared" si="35"/>
        <v>28054.54</v>
      </c>
    </row>
    <row r="205">
      <c r="A205" s="187"/>
      <c r="AG205" s="383"/>
    </row>
    <row r="206">
      <c r="A206" s="171" t="s">
        <v>1306</v>
      </c>
      <c r="B206" s="233"/>
      <c r="C206" s="233"/>
      <c r="D206" s="233"/>
      <c r="E206" s="233"/>
      <c r="F206" s="233"/>
      <c r="G206" s="233"/>
      <c r="H206" s="233"/>
      <c r="I206" s="233"/>
      <c r="J206" s="233"/>
      <c r="K206" s="233"/>
      <c r="L206" s="233"/>
      <c r="M206" s="233"/>
      <c r="N206" s="233"/>
      <c r="O206" s="233"/>
      <c r="P206" s="233"/>
      <c r="Q206" s="233"/>
      <c r="R206" s="233"/>
      <c r="S206" s="233"/>
      <c r="T206" s="233"/>
      <c r="U206" s="233"/>
      <c r="V206" s="233"/>
      <c r="W206" s="233"/>
      <c r="X206" s="233"/>
      <c r="Y206" s="233"/>
      <c r="Z206" s="233"/>
      <c r="AA206" s="233"/>
      <c r="AB206" s="233"/>
      <c r="AC206" s="233"/>
      <c r="AD206" s="233"/>
      <c r="AE206" s="233"/>
      <c r="AF206" s="233"/>
      <c r="AG206" s="388"/>
    </row>
    <row r="207" outlineLevel="1">
      <c r="A207" s="384" t="s">
        <v>1307</v>
      </c>
      <c r="B207" s="331">
        <v>3796.9</v>
      </c>
      <c r="C207" s="331">
        <v>14668.35</v>
      </c>
      <c r="D207" s="331">
        <v>17888.58</v>
      </c>
      <c r="E207" s="331">
        <v>18952.19</v>
      </c>
      <c r="F207" s="331">
        <v>25609.53</v>
      </c>
      <c r="G207" s="331">
        <v>9040.71</v>
      </c>
      <c r="H207" s="331">
        <v>18215.85</v>
      </c>
      <c r="I207" s="331">
        <v>18354.6</v>
      </c>
      <c r="J207" s="331">
        <v>15900.48</v>
      </c>
      <c r="K207" s="331">
        <v>14915.96</v>
      </c>
      <c r="L207" s="331">
        <v>7989.69</v>
      </c>
      <c r="M207" s="331">
        <v>6754.1</v>
      </c>
      <c r="N207" s="331">
        <v>14476.93</v>
      </c>
      <c r="O207" s="331">
        <v>14516.06</v>
      </c>
      <c r="P207" s="331">
        <v>15026.32</v>
      </c>
      <c r="Q207" s="331">
        <v>17310.31</v>
      </c>
      <c r="R207" s="331">
        <v>15810.01</v>
      </c>
      <c r="S207" s="331">
        <v>18786.37</v>
      </c>
      <c r="T207" s="331">
        <v>6047.83</v>
      </c>
      <c r="U207" s="331">
        <v>13915.01</v>
      </c>
      <c r="V207" s="331">
        <v>7165.39</v>
      </c>
      <c r="W207" s="331">
        <v>10468.17</v>
      </c>
      <c r="X207" s="331">
        <v>7463.13</v>
      </c>
      <c r="Y207" s="331">
        <v>7765.5</v>
      </c>
      <c r="Z207" s="331">
        <v>6176.01</v>
      </c>
      <c r="AA207" s="331">
        <v>11954.02</v>
      </c>
      <c r="AB207" s="331">
        <v>6366.29</v>
      </c>
      <c r="AC207" s="331">
        <v>11756.92</v>
      </c>
      <c r="AD207" s="331">
        <v>11852.95</v>
      </c>
      <c r="AE207" s="331">
        <v>17896.36</v>
      </c>
      <c r="AF207" s="331">
        <v>10470.22</v>
      </c>
      <c r="AG207" s="342">
        <f t="shared" ref="AG207:AG211" si="39">SUM(B207:AF207)</f>
        <v>397310.74</v>
      </c>
    </row>
    <row r="208" outlineLevel="1">
      <c r="A208" s="384" t="s">
        <v>1308</v>
      </c>
      <c r="B208" s="389"/>
      <c r="C208" s="389"/>
      <c r="D208" s="389"/>
      <c r="E208" s="389"/>
      <c r="F208" s="389"/>
      <c r="G208" s="389"/>
      <c r="H208" s="389"/>
      <c r="I208" s="389"/>
      <c r="J208" s="389"/>
      <c r="K208" s="389"/>
      <c r="L208" s="389"/>
      <c r="M208" s="389"/>
      <c r="N208" s="389"/>
      <c r="O208" s="389"/>
      <c r="P208" s="389"/>
      <c r="Q208" s="389"/>
      <c r="R208" s="389"/>
      <c r="S208" s="389"/>
      <c r="T208" s="389"/>
      <c r="U208" s="389"/>
      <c r="V208" s="389"/>
      <c r="W208" s="389"/>
      <c r="X208" s="389"/>
      <c r="Y208" s="389"/>
      <c r="Z208" s="389"/>
      <c r="AA208" s="389"/>
      <c r="AB208" s="389"/>
      <c r="AC208" s="389"/>
      <c r="AD208" s="389"/>
      <c r="AE208" s="389"/>
      <c r="AF208" s="389"/>
      <c r="AG208" s="342">
        <f t="shared" si="39"/>
        <v>0</v>
      </c>
    </row>
    <row r="209" outlineLevel="1">
      <c r="A209" s="222" t="s">
        <v>1309</v>
      </c>
      <c r="B209" s="390"/>
      <c r="C209" s="390"/>
      <c r="D209" s="390"/>
      <c r="E209" s="390"/>
      <c r="F209" s="390"/>
      <c r="G209" s="390"/>
      <c r="H209" s="390"/>
      <c r="I209" s="390"/>
      <c r="J209" s="390"/>
      <c r="K209" s="390"/>
      <c r="L209" s="390"/>
      <c r="M209" s="390"/>
      <c r="N209" s="390"/>
      <c r="O209" s="390"/>
      <c r="P209" s="390"/>
      <c r="Q209" s="390"/>
      <c r="R209" s="390"/>
      <c r="S209" s="390"/>
      <c r="T209" s="390"/>
      <c r="U209" s="390"/>
      <c r="V209" s="390"/>
      <c r="W209" s="390"/>
      <c r="X209" s="390"/>
      <c r="Y209" s="390"/>
      <c r="Z209" s="390"/>
      <c r="AA209" s="390"/>
      <c r="AB209" s="390"/>
      <c r="AC209" s="390"/>
      <c r="AD209" s="390"/>
      <c r="AE209" s="390"/>
      <c r="AF209" s="390"/>
      <c r="AG209" s="342">
        <f t="shared" si="39"/>
        <v>0</v>
      </c>
    </row>
    <row r="210" outlineLevel="1">
      <c r="A210" s="384" t="s">
        <v>1310</v>
      </c>
      <c r="B210" s="390"/>
      <c r="C210" s="390"/>
      <c r="D210" s="390"/>
      <c r="E210" s="390"/>
      <c r="F210" s="390"/>
      <c r="G210" s="390"/>
      <c r="H210" s="390"/>
      <c r="I210" s="390"/>
      <c r="J210" s="390"/>
      <c r="K210" s="390"/>
      <c r="L210" s="390"/>
      <c r="M210" s="390"/>
      <c r="N210" s="390"/>
      <c r="O210" s="390"/>
      <c r="P210" s="390"/>
      <c r="Q210" s="390"/>
      <c r="R210" s="390"/>
      <c r="S210" s="390"/>
      <c r="T210" s="390"/>
      <c r="U210" s="390"/>
      <c r="V210" s="390"/>
      <c r="W210" s="390"/>
      <c r="X210" s="390"/>
      <c r="Y210" s="390"/>
      <c r="Z210" s="390"/>
      <c r="AA210" s="390"/>
      <c r="AB210" s="390"/>
      <c r="AC210" s="390"/>
      <c r="AD210" s="390"/>
      <c r="AE210" s="390"/>
      <c r="AF210" s="390"/>
      <c r="AG210" s="342">
        <f t="shared" si="39"/>
        <v>0</v>
      </c>
    </row>
    <row r="211" outlineLevel="1">
      <c r="A211" s="386" t="s">
        <v>1311</v>
      </c>
      <c r="B211" s="391">
        <f t="shared" ref="B211:AF211" si="40">sum(B207:B209)</f>
        <v>3796.9</v>
      </c>
      <c r="C211" s="391">
        <f t="shared" si="40"/>
        <v>14668.35</v>
      </c>
      <c r="D211" s="391">
        <f t="shared" si="40"/>
        <v>17888.58</v>
      </c>
      <c r="E211" s="391">
        <f t="shared" si="40"/>
        <v>18952.19</v>
      </c>
      <c r="F211" s="391">
        <f t="shared" si="40"/>
        <v>25609.53</v>
      </c>
      <c r="G211" s="391">
        <f t="shared" si="40"/>
        <v>9040.71</v>
      </c>
      <c r="H211" s="391">
        <f t="shared" si="40"/>
        <v>18215.85</v>
      </c>
      <c r="I211" s="391">
        <f t="shared" si="40"/>
        <v>18354.6</v>
      </c>
      <c r="J211" s="391">
        <f t="shared" si="40"/>
        <v>15900.48</v>
      </c>
      <c r="K211" s="391">
        <f t="shared" si="40"/>
        <v>14915.96</v>
      </c>
      <c r="L211" s="391">
        <f t="shared" si="40"/>
        <v>7989.69</v>
      </c>
      <c r="M211" s="391">
        <f t="shared" si="40"/>
        <v>6754.1</v>
      </c>
      <c r="N211" s="391">
        <f t="shared" si="40"/>
        <v>14476.93</v>
      </c>
      <c r="O211" s="391">
        <f t="shared" si="40"/>
        <v>14516.06</v>
      </c>
      <c r="P211" s="391">
        <f t="shared" si="40"/>
        <v>15026.32</v>
      </c>
      <c r="Q211" s="391">
        <f t="shared" si="40"/>
        <v>17310.31</v>
      </c>
      <c r="R211" s="391">
        <f t="shared" si="40"/>
        <v>15810.01</v>
      </c>
      <c r="S211" s="391">
        <f t="shared" si="40"/>
        <v>18786.37</v>
      </c>
      <c r="T211" s="391">
        <f t="shared" si="40"/>
        <v>6047.83</v>
      </c>
      <c r="U211" s="391">
        <f t="shared" si="40"/>
        <v>13915.01</v>
      </c>
      <c r="V211" s="391">
        <f t="shared" si="40"/>
        <v>7165.39</v>
      </c>
      <c r="W211" s="391">
        <f t="shared" si="40"/>
        <v>10468.17</v>
      </c>
      <c r="X211" s="391">
        <f t="shared" si="40"/>
        <v>7463.13</v>
      </c>
      <c r="Y211" s="391">
        <f t="shared" si="40"/>
        <v>7765.5</v>
      </c>
      <c r="Z211" s="391">
        <f t="shared" si="40"/>
        <v>6176.01</v>
      </c>
      <c r="AA211" s="391">
        <f t="shared" si="40"/>
        <v>11954.02</v>
      </c>
      <c r="AB211" s="391">
        <f t="shared" si="40"/>
        <v>6366.29</v>
      </c>
      <c r="AC211" s="391">
        <f t="shared" si="40"/>
        <v>11756.92</v>
      </c>
      <c r="AD211" s="391">
        <f t="shared" si="40"/>
        <v>11852.95</v>
      </c>
      <c r="AE211" s="391">
        <f t="shared" si="40"/>
        <v>17896.36</v>
      </c>
      <c r="AF211" s="391">
        <f t="shared" si="40"/>
        <v>10470.22</v>
      </c>
      <c r="AG211" s="342">
        <f t="shared" si="39"/>
        <v>397310.74</v>
      </c>
    </row>
    <row r="212">
      <c r="A212" s="187"/>
      <c r="B212" s="392"/>
      <c r="C212" s="392"/>
      <c r="D212" s="392"/>
      <c r="E212" s="392"/>
      <c r="F212" s="392"/>
      <c r="G212" s="392"/>
      <c r="H212" s="392"/>
      <c r="I212" s="392"/>
      <c r="J212" s="392"/>
      <c r="K212" s="392"/>
      <c r="L212" s="392"/>
      <c r="M212" s="392"/>
      <c r="N212" s="392"/>
      <c r="O212" s="392"/>
      <c r="P212" s="392"/>
      <c r="Q212" s="392"/>
      <c r="R212" s="392"/>
      <c r="S212" s="392"/>
      <c r="T212" s="392"/>
      <c r="U212" s="392"/>
      <c r="V212" s="392"/>
      <c r="W212" s="392"/>
      <c r="X212" s="392"/>
      <c r="Y212" s="392"/>
      <c r="Z212" s="392"/>
      <c r="AA212" s="392"/>
      <c r="AB212" s="392"/>
      <c r="AC212" s="392"/>
      <c r="AD212" s="392"/>
      <c r="AE212" s="392"/>
      <c r="AF212" s="392"/>
      <c r="AG212" s="383"/>
    </row>
    <row r="213">
      <c r="A213" s="187"/>
      <c r="AG213" s="383"/>
    </row>
    <row r="214">
      <c r="A214" s="165" t="s">
        <v>1312</v>
      </c>
      <c r="AG214" s="383"/>
    </row>
    <row r="215">
      <c r="A215" s="222" t="s">
        <v>1313</v>
      </c>
      <c r="B215" s="184">
        <v>0.0</v>
      </c>
      <c r="C215" s="184">
        <v>0.0</v>
      </c>
      <c r="D215" s="184">
        <v>1.0</v>
      </c>
      <c r="E215" s="184">
        <v>0.0</v>
      </c>
      <c r="F215" s="184">
        <v>0.0</v>
      </c>
      <c r="G215" s="184">
        <v>2.0</v>
      </c>
      <c r="H215" s="184">
        <v>0.0</v>
      </c>
      <c r="I215" s="184">
        <v>0.0</v>
      </c>
      <c r="J215" s="184">
        <v>0.0</v>
      </c>
      <c r="K215" s="184">
        <v>0.0</v>
      </c>
      <c r="L215" s="184">
        <v>0.0</v>
      </c>
      <c r="M215" s="184">
        <v>0.0</v>
      </c>
      <c r="N215" s="184">
        <v>1.0</v>
      </c>
      <c r="O215" s="184">
        <v>0.0</v>
      </c>
      <c r="P215" s="184">
        <v>0.0</v>
      </c>
      <c r="Q215" s="184">
        <v>0.0</v>
      </c>
      <c r="R215" s="184">
        <v>0.0</v>
      </c>
      <c r="S215" s="184">
        <v>0.0</v>
      </c>
      <c r="T215" s="184">
        <v>0.0</v>
      </c>
      <c r="U215" s="184">
        <v>0.0</v>
      </c>
      <c r="V215" s="184">
        <v>0.0</v>
      </c>
      <c r="W215" s="184">
        <v>0.0</v>
      </c>
      <c r="X215" s="184">
        <v>0.0</v>
      </c>
      <c r="Y215" s="184">
        <v>0.0</v>
      </c>
      <c r="Z215" s="184">
        <v>0.0</v>
      </c>
      <c r="AA215" s="184">
        <v>0.0</v>
      </c>
      <c r="AB215" s="184">
        <v>0.0</v>
      </c>
      <c r="AC215" s="184">
        <v>0.0</v>
      </c>
      <c r="AD215" s="184">
        <v>0.0</v>
      </c>
      <c r="AE215" s="184">
        <v>0.0</v>
      </c>
      <c r="AF215" s="184">
        <v>0.0</v>
      </c>
      <c r="AG215" s="350">
        <f t="shared" ref="AG215:AG218" si="41">SUM(B215:AF215)</f>
        <v>4</v>
      </c>
    </row>
    <row r="216">
      <c r="A216" s="222" t="s">
        <v>1314</v>
      </c>
      <c r="B216" s="184">
        <v>0.0</v>
      </c>
      <c r="C216" s="184">
        <v>0.0</v>
      </c>
      <c r="D216" s="184">
        <v>0.0</v>
      </c>
      <c r="E216" s="184">
        <v>0.0</v>
      </c>
      <c r="F216" s="184">
        <v>0.0</v>
      </c>
      <c r="G216" s="184">
        <v>0.0</v>
      </c>
      <c r="H216" s="184">
        <v>0.0</v>
      </c>
      <c r="I216" s="184">
        <v>0.0</v>
      </c>
      <c r="J216" s="184">
        <v>0.0</v>
      </c>
      <c r="K216" s="184">
        <v>0.0</v>
      </c>
      <c r="L216" s="184">
        <v>0.0</v>
      </c>
      <c r="M216" s="184">
        <v>0.0</v>
      </c>
      <c r="N216" s="184">
        <v>0.0</v>
      </c>
      <c r="O216" s="184">
        <v>0.0</v>
      </c>
      <c r="P216" s="184">
        <v>0.0</v>
      </c>
      <c r="Q216" s="184">
        <v>0.0</v>
      </c>
      <c r="R216" s="184">
        <v>0.0</v>
      </c>
      <c r="S216" s="184">
        <v>0.0</v>
      </c>
      <c r="T216" s="184">
        <v>0.0</v>
      </c>
      <c r="U216" s="184">
        <v>0.0</v>
      </c>
      <c r="V216" s="184">
        <v>0.0</v>
      </c>
      <c r="W216" s="184">
        <v>0.0</v>
      </c>
      <c r="X216" s="184">
        <v>0.0</v>
      </c>
      <c r="Y216" s="184">
        <v>0.0</v>
      </c>
      <c r="Z216" s="184">
        <v>0.0</v>
      </c>
      <c r="AA216" s="184">
        <v>0.0</v>
      </c>
      <c r="AB216" s="184">
        <v>0.0</v>
      </c>
      <c r="AC216" s="184">
        <v>0.0</v>
      </c>
      <c r="AD216" s="184">
        <v>0.0</v>
      </c>
      <c r="AE216" s="184">
        <v>0.0</v>
      </c>
      <c r="AF216" s="184">
        <v>0.0</v>
      </c>
      <c r="AG216" s="350">
        <f t="shared" si="41"/>
        <v>0</v>
      </c>
    </row>
    <row r="217">
      <c r="A217" s="222" t="s">
        <v>1315</v>
      </c>
      <c r="B217" s="184">
        <v>0.0</v>
      </c>
      <c r="C217" s="184">
        <v>0.0</v>
      </c>
      <c r="D217" s="184">
        <v>1.0</v>
      </c>
      <c r="E217" s="184">
        <v>0.0</v>
      </c>
      <c r="F217" s="184">
        <v>0.0</v>
      </c>
      <c r="G217" s="184">
        <v>0.0</v>
      </c>
      <c r="H217" s="184">
        <v>0.0</v>
      </c>
      <c r="I217" s="184">
        <v>0.0</v>
      </c>
      <c r="J217" s="184">
        <v>0.0</v>
      </c>
      <c r="K217" s="184">
        <v>0.0</v>
      </c>
      <c r="L217" s="184">
        <v>0.0</v>
      </c>
      <c r="M217" s="184">
        <v>0.0</v>
      </c>
      <c r="N217" s="184">
        <v>0.0</v>
      </c>
      <c r="O217" s="184">
        <v>1.0</v>
      </c>
      <c r="P217" s="184">
        <v>1.0</v>
      </c>
      <c r="Q217" s="184">
        <v>0.0</v>
      </c>
      <c r="R217" s="184">
        <v>0.0</v>
      </c>
      <c r="S217" s="184">
        <v>0.0</v>
      </c>
      <c r="T217" s="184">
        <v>0.0</v>
      </c>
      <c r="U217" s="184">
        <v>0.0</v>
      </c>
      <c r="V217" s="184">
        <v>0.0</v>
      </c>
      <c r="W217" s="184">
        <v>0.0</v>
      </c>
      <c r="X217" s="184">
        <v>0.0</v>
      </c>
      <c r="Y217" s="184">
        <v>0.0</v>
      </c>
      <c r="Z217" s="184">
        <v>0.0</v>
      </c>
      <c r="AA217" s="184">
        <v>0.0</v>
      </c>
      <c r="AB217" s="184">
        <v>0.0</v>
      </c>
      <c r="AC217" s="184">
        <v>0.0</v>
      </c>
      <c r="AD217" s="184">
        <v>0.0</v>
      </c>
      <c r="AE217" s="184">
        <v>0.0</v>
      </c>
      <c r="AF217" s="184">
        <v>0.0</v>
      </c>
      <c r="AG217" s="350">
        <f t="shared" si="41"/>
        <v>3</v>
      </c>
    </row>
    <row r="218">
      <c r="A218" s="222" t="s">
        <v>1316</v>
      </c>
      <c r="B218" s="184">
        <v>0.0</v>
      </c>
      <c r="C218" s="184">
        <v>0.0</v>
      </c>
      <c r="D218" s="184">
        <v>0.0</v>
      </c>
      <c r="E218" s="184">
        <v>0.0</v>
      </c>
      <c r="F218" s="184">
        <v>0.0</v>
      </c>
      <c r="G218" s="184">
        <v>0.0</v>
      </c>
      <c r="H218" s="184">
        <v>0.0</v>
      </c>
      <c r="I218" s="184">
        <v>1.0</v>
      </c>
      <c r="J218" s="184">
        <v>0.0</v>
      </c>
      <c r="K218" s="184">
        <v>0.0</v>
      </c>
      <c r="L218" s="184">
        <v>0.0</v>
      </c>
      <c r="M218" s="184">
        <v>0.0</v>
      </c>
      <c r="N218" s="184">
        <v>0.0</v>
      </c>
      <c r="O218" s="184">
        <v>0.0</v>
      </c>
      <c r="P218" s="184">
        <v>0.0</v>
      </c>
      <c r="Q218" s="184">
        <v>0.0</v>
      </c>
      <c r="R218" s="184">
        <v>0.0</v>
      </c>
      <c r="S218" s="184">
        <v>0.0</v>
      </c>
      <c r="T218" s="184">
        <v>0.0</v>
      </c>
      <c r="U218" s="184">
        <v>0.0</v>
      </c>
      <c r="V218" s="184">
        <v>1.0</v>
      </c>
      <c r="W218" s="184">
        <v>0.0</v>
      </c>
      <c r="X218" s="184">
        <v>0.0</v>
      </c>
      <c r="Y218" s="184">
        <v>0.0</v>
      </c>
      <c r="Z218" s="184">
        <v>0.0</v>
      </c>
      <c r="AA218" s="184">
        <v>0.0</v>
      </c>
      <c r="AB218" s="184">
        <v>0.0</v>
      </c>
      <c r="AC218" s="184">
        <v>0.0</v>
      </c>
      <c r="AD218" s="184">
        <v>0.0</v>
      </c>
      <c r="AE218" s="184">
        <v>0.0</v>
      </c>
      <c r="AF218" s="184">
        <v>0.0</v>
      </c>
      <c r="AG218" s="350">
        <f t="shared" si="41"/>
        <v>2</v>
      </c>
    </row>
    <row r="219">
      <c r="A219" s="236" t="s">
        <v>1317</v>
      </c>
      <c r="B219" s="184">
        <v>0.0</v>
      </c>
      <c r="C219" s="184">
        <v>0.0</v>
      </c>
      <c r="D219" s="184">
        <v>0.0</v>
      </c>
      <c r="E219" s="184">
        <v>0.0</v>
      </c>
      <c r="F219" s="184">
        <v>0.0</v>
      </c>
      <c r="G219" s="184">
        <v>0.0</v>
      </c>
      <c r="H219" s="184">
        <v>0.0</v>
      </c>
      <c r="I219" s="184">
        <v>1.0</v>
      </c>
      <c r="J219" s="184">
        <v>0.0</v>
      </c>
      <c r="K219" s="184">
        <v>0.0</v>
      </c>
      <c r="L219" s="184">
        <v>0.0</v>
      </c>
      <c r="M219" s="184">
        <v>0.0</v>
      </c>
      <c r="N219" s="184">
        <v>0.0</v>
      </c>
      <c r="O219" s="184">
        <v>0.0</v>
      </c>
      <c r="P219" s="184">
        <v>0.0</v>
      </c>
      <c r="Q219" s="184">
        <v>0.0</v>
      </c>
      <c r="R219" s="184">
        <v>0.0</v>
      </c>
      <c r="S219" s="184">
        <v>0.0</v>
      </c>
      <c r="T219" s="184">
        <v>0.0</v>
      </c>
      <c r="U219" s="184">
        <v>0.0</v>
      </c>
      <c r="V219" s="184">
        <v>0.0</v>
      </c>
      <c r="W219" s="184">
        <v>0.0</v>
      </c>
      <c r="X219" s="184">
        <v>0.0</v>
      </c>
      <c r="Y219" s="184">
        <v>0.0</v>
      </c>
      <c r="Z219" s="184">
        <v>0.0</v>
      </c>
      <c r="AA219" s="184">
        <v>0.0</v>
      </c>
      <c r="AB219" s="184">
        <v>0.0</v>
      </c>
      <c r="AC219" s="184">
        <v>0.0</v>
      </c>
      <c r="AD219" s="184">
        <v>0.0</v>
      </c>
      <c r="AE219" s="184">
        <v>0.0</v>
      </c>
      <c r="AF219" s="184">
        <v>0.0</v>
      </c>
      <c r="AG219" s="350"/>
    </row>
    <row r="220">
      <c r="A220" s="236" t="s">
        <v>1318</v>
      </c>
      <c r="B220" s="184">
        <v>0.0</v>
      </c>
      <c r="C220" s="184">
        <v>0.0</v>
      </c>
      <c r="D220" s="184">
        <v>0.0</v>
      </c>
      <c r="E220" s="184">
        <v>0.0</v>
      </c>
      <c r="F220" s="184">
        <v>0.0</v>
      </c>
      <c r="G220" s="184">
        <v>0.0</v>
      </c>
      <c r="H220" s="184">
        <v>0.0</v>
      </c>
      <c r="I220" s="184">
        <v>0.0</v>
      </c>
      <c r="J220" s="184">
        <v>0.0</v>
      </c>
      <c r="K220" s="184">
        <v>0.0</v>
      </c>
      <c r="L220" s="184">
        <v>0.0</v>
      </c>
      <c r="M220" s="184">
        <v>0.0</v>
      </c>
      <c r="N220" s="184">
        <v>0.0</v>
      </c>
      <c r="O220" s="184">
        <v>0.0</v>
      </c>
      <c r="P220" s="184">
        <v>0.0</v>
      </c>
      <c r="Q220" s="184">
        <v>0.0</v>
      </c>
      <c r="R220" s="184">
        <v>0.0</v>
      </c>
      <c r="S220" s="184">
        <v>0.0</v>
      </c>
      <c r="T220" s="184">
        <v>0.0</v>
      </c>
      <c r="U220" s="184">
        <v>0.0</v>
      </c>
      <c r="V220" s="184">
        <v>0.0</v>
      </c>
      <c r="W220" s="184">
        <v>0.0</v>
      </c>
      <c r="X220" s="184">
        <v>0.0</v>
      </c>
      <c r="Y220" s="184">
        <v>0.0</v>
      </c>
      <c r="Z220" s="184">
        <v>0.0</v>
      </c>
      <c r="AA220" s="184">
        <v>0.0</v>
      </c>
      <c r="AB220" s="184">
        <v>0.0</v>
      </c>
      <c r="AC220" s="184">
        <v>0.0</v>
      </c>
      <c r="AD220" s="184">
        <v>0.0</v>
      </c>
      <c r="AE220" s="184">
        <v>0.0</v>
      </c>
      <c r="AF220" s="184">
        <v>0.0</v>
      </c>
      <c r="AG220" s="350"/>
    </row>
    <row r="221">
      <c r="A221" s="236" t="s">
        <v>1319</v>
      </c>
      <c r="B221" s="184">
        <v>0.0</v>
      </c>
      <c r="C221" s="184">
        <v>0.0</v>
      </c>
      <c r="D221" s="184">
        <v>0.0</v>
      </c>
      <c r="E221" s="184">
        <v>0.0</v>
      </c>
      <c r="F221" s="184">
        <v>0.0</v>
      </c>
      <c r="G221" s="184">
        <v>0.0</v>
      </c>
      <c r="H221" s="184">
        <v>0.0</v>
      </c>
      <c r="I221" s="184">
        <v>1.0</v>
      </c>
      <c r="J221" s="184">
        <v>0.0</v>
      </c>
      <c r="K221" s="184">
        <v>0.0</v>
      </c>
      <c r="L221" s="184">
        <v>0.0</v>
      </c>
      <c r="M221" s="184">
        <v>0.0</v>
      </c>
      <c r="N221" s="184">
        <v>1.0</v>
      </c>
      <c r="O221" s="184">
        <v>1.0</v>
      </c>
      <c r="P221" s="184">
        <v>0.0</v>
      </c>
      <c r="Q221" s="184">
        <v>0.0</v>
      </c>
      <c r="R221" s="184">
        <v>0.0</v>
      </c>
      <c r="S221" s="184">
        <v>0.0</v>
      </c>
      <c r="T221" s="184">
        <v>0.0</v>
      </c>
      <c r="U221" s="184">
        <v>0.0</v>
      </c>
      <c r="V221" s="184">
        <v>0.0</v>
      </c>
      <c r="W221" s="184">
        <v>0.0</v>
      </c>
      <c r="X221" s="184">
        <v>0.0</v>
      </c>
      <c r="Y221" s="184">
        <v>0.0</v>
      </c>
      <c r="Z221" s="184">
        <v>0.0</v>
      </c>
      <c r="AA221" s="184">
        <v>0.0</v>
      </c>
      <c r="AB221" s="184">
        <v>0.0</v>
      </c>
      <c r="AC221" s="184">
        <v>0.0</v>
      </c>
      <c r="AD221" s="184">
        <v>0.0</v>
      </c>
      <c r="AE221" s="184">
        <v>0.0</v>
      </c>
      <c r="AF221" s="184">
        <v>0.0</v>
      </c>
      <c r="AG221" s="350"/>
    </row>
    <row r="222">
      <c r="A222" s="236" t="s">
        <v>1320</v>
      </c>
      <c r="B222" s="184">
        <v>0.0</v>
      </c>
      <c r="C222" s="184">
        <v>0.0</v>
      </c>
      <c r="D222" s="184">
        <v>0.0</v>
      </c>
      <c r="E222" s="184">
        <v>0.0</v>
      </c>
      <c r="F222" s="184">
        <v>0.0</v>
      </c>
      <c r="G222" s="184">
        <v>0.0</v>
      </c>
      <c r="H222" s="184">
        <v>0.0</v>
      </c>
      <c r="I222" s="184">
        <v>0.0</v>
      </c>
      <c r="J222" s="184">
        <v>0.0</v>
      </c>
      <c r="K222" s="184">
        <v>0.0</v>
      </c>
      <c r="L222" s="184">
        <v>0.0</v>
      </c>
      <c r="M222" s="184">
        <v>0.0</v>
      </c>
      <c r="N222" s="184">
        <v>0.0</v>
      </c>
      <c r="O222" s="184">
        <v>0.0</v>
      </c>
      <c r="P222" s="184">
        <v>0.0</v>
      </c>
      <c r="Q222" s="184">
        <v>0.0</v>
      </c>
      <c r="R222" s="184">
        <v>0.0</v>
      </c>
      <c r="S222" s="184">
        <v>0.0</v>
      </c>
      <c r="T222" s="184">
        <v>0.0</v>
      </c>
      <c r="U222" s="184">
        <v>0.0</v>
      </c>
      <c r="V222" s="184">
        <v>0.0</v>
      </c>
      <c r="W222" s="184">
        <v>0.0</v>
      </c>
      <c r="X222" s="184">
        <v>0.0</v>
      </c>
      <c r="Y222" s="184">
        <v>0.0</v>
      </c>
      <c r="Z222" s="184">
        <v>0.0</v>
      </c>
      <c r="AA222" s="184">
        <v>0.0</v>
      </c>
      <c r="AB222" s="184">
        <v>0.0</v>
      </c>
      <c r="AC222" s="184">
        <v>0.0</v>
      </c>
      <c r="AD222" s="184">
        <v>0.0</v>
      </c>
      <c r="AE222" s="184">
        <v>0.0</v>
      </c>
      <c r="AF222" s="184">
        <v>0.0</v>
      </c>
      <c r="AG222" s="350"/>
    </row>
    <row r="223">
      <c r="A223" s="244" t="s">
        <v>334</v>
      </c>
      <c r="B223" s="393">
        <v>0.0</v>
      </c>
      <c r="C223" s="393">
        <v>0.0</v>
      </c>
      <c r="D223" s="393">
        <v>1.0</v>
      </c>
      <c r="E223" s="393">
        <v>0.0</v>
      </c>
      <c r="F223" s="393">
        <v>0.0</v>
      </c>
      <c r="G223" s="393">
        <v>2.0</v>
      </c>
      <c r="H223" s="393">
        <v>0.0</v>
      </c>
      <c r="I223" s="393">
        <v>1.0</v>
      </c>
      <c r="J223" s="393">
        <v>0.0</v>
      </c>
      <c r="K223" s="393">
        <v>0.0</v>
      </c>
      <c r="L223" s="393">
        <v>0.0</v>
      </c>
      <c r="M223" s="393">
        <v>0.0</v>
      </c>
      <c r="N223" s="393">
        <v>1.0</v>
      </c>
      <c r="O223" s="393">
        <v>0.0</v>
      </c>
      <c r="P223" s="246">
        <f>P215+P216+P219+P220</f>
        <v>0</v>
      </c>
      <c r="Q223" s="393">
        <v>0.0</v>
      </c>
      <c r="R223" s="393">
        <v>0.0</v>
      </c>
      <c r="S223" s="393">
        <v>0.0</v>
      </c>
      <c r="T223" s="393">
        <v>0.0</v>
      </c>
      <c r="U223" s="393">
        <v>0.0</v>
      </c>
      <c r="V223" s="246">
        <f>V215+V216+V219+V220</f>
        <v>0</v>
      </c>
      <c r="W223" s="393">
        <v>0.0</v>
      </c>
      <c r="X223" s="393">
        <v>0.0</v>
      </c>
      <c r="Y223" s="246">
        <f t="shared" ref="Y223:AF223" si="42">Y215+Y216+Y219+Y220</f>
        <v>0</v>
      </c>
      <c r="Z223" s="246">
        <f t="shared" si="42"/>
        <v>0</v>
      </c>
      <c r="AA223" s="246">
        <f t="shared" si="42"/>
        <v>0</v>
      </c>
      <c r="AB223" s="246">
        <f t="shared" si="42"/>
        <v>0</v>
      </c>
      <c r="AC223" s="246">
        <f t="shared" si="42"/>
        <v>0</v>
      </c>
      <c r="AD223" s="246">
        <f t="shared" si="42"/>
        <v>0</v>
      </c>
      <c r="AE223" s="246">
        <f t="shared" si="42"/>
        <v>0</v>
      </c>
      <c r="AF223" s="246">
        <f t="shared" si="42"/>
        <v>0</v>
      </c>
      <c r="AG223" s="350">
        <f t="shared" ref="AG223:AG224" si="44">SUM(B223:AF223)</f>
        <v>5</v>
      </c>
    </row>
    <row r="224">
      <c r="A224" s="244" t="s">
        <v>335</v>
      </c>
      <c r="B224" s="393">
        <v>0.0</v>
      </c>
      <c r="C224" s="393">
        <v>0.0</v>
      </c>
      <c r="D224" s="393">
        <v>1.0</v>
      </c>
      <c r="E224" s="393">
        <v>0.0</v>
      </c>
      <c r="F224" s="393">
        <v>0.0</v>
      </c>
      <c r="G224" s="393">
        <v>0.0</v>
      </c>
      <c r="H224" s="393">
        <v>0.0</v>
      </c>
      <c r="I224" s="393">
        <v>2.0</v>
      </c>
      <c r="J224" s="393">
        <v>0.0</v>
      </c>
      <c r="K224" s="393">
        <v>0.0</v>
      </c>
      <c r="L224" s="393">
        <v>0.0</v>
      </c>
      <c r="M224" s="393">
        <v>0.0</v>
      </c>
      <c r="N224" s="393">
        <v>1.0</v>
      </c>
      <c r="O224" s="393">
        <v>2.0</v>
      </c>
      <c r="P224" s="246">
        <f>P217+P218+P221+P222</f>
        <v>1</v>
      </c>
      <c r="Q224" s="393">
        <v>0.0</v>
      </c>
      <c r="R224" s="393">
        <v>0.0</v>
      </c>
      <c r="S224" s="393">
        <v>0.0</v>
      </c>
      <c r="T224" s="393">
        <v>0.0</v>
      </c>
      <c r="U224" s="393">
        <v>0.0</v>
      </c>
      <c r="V224" s="246">
        <f>V217+V218+V221+V222</f>
        <v>1</v>
      </c>
      <c r="W224" s="393">
        <v>0.0</v>
      </c>
      <c r="X224" s="393">
        <v>0.0</v>
      </c>
      <c r="Y224" s="246">
        <f t="shared" ref="Y224:AF224" si="43">Y217+Y218+Y221+Y222</f>
        <v>0</v>
      </c>
      <c r="Z224" s="246">
        <f t="shared" si="43"/>
        <v>0</v>
      </c>
      <c r="AA224" s="246">
        <f t="shared" si="43"/>
        <v>0</v>
      </c>
      <c r="AB224" s="246">
        <f t="shared" si="43"/>
        <v>0</v>
      </c>
      <c r="AC224" s="246">
        <f t="shared" si="43"/>
        <v>0</v>
      </c>
      <c r="AD224" s="246">
        <f t="shared" si="43"/>
        <v>0</v>
      </c>
      <c r="AE224" s="246">
        <f t="shared" si="43"/>
        <v>0</v>
      </c>
      <c r="AF224" s="246">
        <f t="shared" si="43"/>
        <v>0</v>
      </c>
      <c r="AG224" s="350">
        <f t="shared" si="44"/>
        <v>8</v>
      </c>
    </row>
    <row r="225">
      <c r="A225" s="127"/>
      <c r="B225" s="195"/>
      <c r="C225" s="195"/>
      <c r="D225" s="195"/>
      <c r="E225" s="195"/>
      <c r="F225" s="195"/>
      <c r="G225" s="195"/>
      <c r="H225" s="195"/>
      <c r="I225" s="195"/>
      <c r="J225" s="195"/>
      <c r="K225" s="195"/>
      <c r="L225" s="195"/>
      <c r="M225" s="195"/>
      <c r="N225" s="195"/>
      <c r="O225" s="195"/>
      <c r="P225" s="195"/>
      <c r="Q225" s="195"/>
      <c r="R225" s="195"/>
      <c r="S225" s="195"/>
      <c r="T225" s="195"/>
      <c r="U225" s="195"/>
      <c r="V225" s="195"/>
      <c r="W225" s="195"/>
      <c r="X225" s="195"/>
      <c r="Y225" s="195"/>
      <c r="Z225" s="195"/>
      <c r="AA225" s="195"/>
      <c r="AB225" s="195"/>
      <c r="AC225" s="195"/>
      <c r="AD225" s="195"/>
      <c r="AE225" s="195"/>
      <c r="AF225" s="195"/>
      <c r="AG225" s="394"/>
    </row>
    <row r="226">
      <c r="A226" s="380" t="s">
        <v>1321</v>
      </c>
      <c r="B226" s="395">
        <v>0.0</v>
      </c>
      <c r="C226" s="395">
        <v>0.0</v>
      </c>
      <c r="D226" s="395">
        <v>0.0</v>
      </c>
      <c r="E226" s="395">
        <v>0.0</v>
      </c>
      <c r="F226" s="395">
        <v>0.0</v>
      </c>
      <c r="G226" s="395">
        <v>0.0</v>
      </c>
      <c r="H226" s="395">
        <v>0.0</v>
      </c>
      <c r="I226" s="395">
        <v>0.0</v>
      </c>
      <c r="J226" s="395">
        <v>0.0</v>
      </c>
      <c r="K226" s="395">
        <v>0.0</v>
      </c>
      <c r="L226" s="395">
        <v>0.0</v>
      </c>
      <c r="M226" s="395">
        <v>0.0</v>
      </c>
      <c r="N226" s="395">
        <v>0.0</v>
      </c>
      <c r="O226" s="395">
        <v>0.0</v>
      </c>
      <c r="P226" s="395">
        <v>0.0</v>
      </c>
      <c r="Q226" s="395">
        <v>0.0</v>
      </c>
      <c r="R226" s="395">
        <v>0.0</v>
      </c>
      <c r="S226" s="395">
        <v>0.0</v>
      </c>
      <c r="T226" s="395">
        <v>0.0</v>
      </c>
      <c r="U226" s="395">
        <v>0.0</v>
      </c>
      <c r="V226" s="395">
        <v>0.0</v>
      </c>
      <c r="W226" s="395">
        <v>0.0</v>
      </c>
      <c r="X226" s="395">
        <v>0.0</v>
      </c>
      <c r="Y226" s="184">
        <v>0.0</v>
      </c>
      <c r="Z226" s="184">
        <v>0.0</v>
      </c>
      <c r="AA226" s="184">
        <v>0.0</v>
      </c>
      <c r="AB226" s="184">
        <v>0.0</v>
      </c>
      <c r="AC226" s="184">
        <v>0.0</v>
      </c>
      <c r="AD226" s="184">
        <v>0.0</v>
      </c>
      <c r="AE226" s="184">
        <v>0.0</v>
      </c>
      <c r="AF226" s="184">
        <v>0.0</v>
      </c>
      <c r="AG226" s="396"/>
    </row>
    <row r="227">
      <c r="A227" s="380" t="s">
        <v>1322</v>
      </c>
      <c r="B227" s="395">
        <v>0.0</v>
      </c>
      <c r="C227" s="395">
        <v>0.0</v>
      </c>
      <c r="D227" s="395">
        <v>0.0</v>
      </c>
      <c r="E227" s="395">
        <v>0.0</v>
      </c>
      <c r="F227" s="395">
        <v>0.0</v>
      </c>
      <c r="G227" s="395">
        <v>0.0</v>
      </c>
      <c r="H227" s="395">
        <v>0.0</v>
      </c>
      <c r="I227" s="395">
        <v>0.0</v>
      </c>
      <c r="J227" s="395">
        <v>0.0</v>
      </c>
      <c r="K227" s="395">
        <v>0.0</v>
      </c>
      <c r="L227" s="395">
        <v>0.0</v>
      </c>
      <c r="M227" s="395">
        <v>0.0</v>
      </c>
      <c r="N227" s="395">
        <v>0.0</v>
      </c>
      <c r="O227" s="395">
        <v>0.0</v>
      </c>
      <c r="P227" s="395">
        <v>0.0</v>
      </c>
      <c r="Q227" s="395">
        <v>0.0</v>
      </c>
      <c r="R227" s="395">
        <v>0.0</v>
      </c>
      <c r="S227" s="395">
        <v>0.0</v>
      </c>
      <c r="T227" s="395">
        <v>0.0</v>
      </c>
      <c r="U227" s="395">
        <v>0.0</v>
      </c>
      <c r="V227" s="395">
        <v>0.0</v>
      </c>
      <c r="W227" s="395">
        <v>0.0</v>
      </c>
      <c r="X227" s="395">
        <v>0.0</v>
      </c>
      <c r="Y227" s="184">
        <v>0.0</v>
      </c>
      <c r="Z227" s="184">
        <v>0.0</v>
      </c>
      <c r="AA227" s="184">
        <v>0.0</v>
      </c>
      <c r="AB227" s="184">
        <v>0.0</v>
      </c>
      <c r="AC227" s="184">
        <v>0.0</v>
      </c>
      <c r="AD227" s="184">
        <v>0.0</v>
      </c>
      <c r="AE227" s="184">
        <v>0.0</v>
      </c>
      <c r="AF227" s="184">
        <v>0.0</v>
      </c>
      <c r="AG227" s="396"/>
    </row>
    <row r="228">
      <c r="A228" s="381" t="s">
        <v>1276</v>
      </c>
      <c r="B228" s="397">
        <v>0.0</v>
      </c>
      <c r="C228" s="397">
        <v>0.0</v>
      </c>
      <c r="D228" s="397">
        <v>0.0</v>
      </c>
      <c r="E228" s="397">
        <v>0.0</v>
      </c>
      <c r="F228" s="397">
        <v>0.0</v>
      </c>
      <c r="G228" s="397">
        <v>0.0</v>
      </c>
      <c r="H228" s="397">
        <v>0.0</v>
      </c>
      <c r="I228" s="397">
        <v>0.0</v>
      </c>
      <c r="J228" s="397">
        <v>0.0</v>
      </c>
      <c r="K228" s="397">
        <v>0.0</v>
      </c>
      <c r="L228" s="397">
        <v>0.0</v>
      </c>
      <c r="M228" s="397">
        <v>0.0</v>
      </c>
      <c r="N228" s="397">
        <v>0.0</v>
      </c>
      <c r="O228" s="397">
        <v>0.0</v>
      </c>
      <c r="P228" s="378">
        <f>P226+P227</f>
        <v>0</v>
      </c>
      <c r="Q228" s="397">
        <v>0.0</v>
      </c>
      <c r="R228" s="397">
        <v>0.0</v>
      </c>
      <c r="S228" s="397">
        <v>0.0</v>
      </c>
      <c r="T228" s="397">
        <v>0.0</v>
      </c>
      <c r="U228" s="397">
        <v>0.0</v>
      </c>
      <c r="V228" s="378">
        <f>V226+V227</f>
        <v>0</v>
      </c>
      <c r="W228" s="397">
        <v>0.0</v>
      </c>
      <c r="X228" s="397">
        <v>0.0</v>
      </c>
      <c r="Y228" s="378">
        <f t="shared" ref="Y228:AF228" si="45">Y226+Y227</f>
        <v>0</v>
      </c>
      <c r="Z228" s="378">
        <f t="shared" si="45"/>
        <v>0</v>
      </c>
      <c r="AA228" s="378">
        <f t="shared" si="45"/>
        <v>0</v>
      </c>
      <c r="AB228" s="378">
        <f t="shared" si="45"/>
        <v>0</v>
      </c>
      <c r="AC228" s="378">
        <f t="shared" si="45"/>
        <v>0</v>
      </c>
      <c r="AD228" s="378">
        <f t="shared" si="45"/>
        <v>0</v>
      </c>
      <c r="AE228" s="378">
        <f t="shared" si="45"/>
        <v>0</v>
      </c>
      <c r="AF228" s="378">
        <f t="shared" si="45"/>
        <v>0</v>
      </c>
      <c r="AG228" s="342">
        <f>SUM(B228:AF228)</f>
        <v>0</v>
      </c>
    </row>
    <row r="229">
      <c r="A229" s="127"/>
      <c r="B229" s="195"/>
      <c r="C229" s="195"/>
      <c r="D229" s="195"/>
      <c r="E229" s="195"/>
      <c r="F229" s="195"/>
      <c r="G229" s="195"/>
      <c r="H229" s="195"/>
      <c r="I229" s="195"/>
      <c r="J229" s="195"/>
      <c r="K229" s="195"/>
      <c r="L229" s="195"/>
      <c r="M229" s="195"/>
      <c r="N229" s="180">
        <v>0.0</v>
      </c>
      <c r="O229" s="180">
        <v>1.0</v>
      </c>
      <c r="P229" s="195"/>
      <c r="Q229" s="195"/>
      <c r="R229" s="195"/>
      <c r="S229" s="195"/>
      <c r="T229" s="195"/>
      <c r="U229" s="195"/>
      <c r="V229" s="195"/>
      <c r="W229" s="195"/>
      <c r="X229" s="195"/>
      <c r="Y229" s="195"/>
      <c r="Z229" s="195"/>
      <c r="AA229" s="195"/>
      <c r="AB229" s="195"/>
      <c r="AC229" s="195"/>
      <c r="AD229" s="195"/>
      <c r="AE229" s="195"/>
      <c r="AF229" s="195"/>
      <c r="AG229" s="394"/>
    </row>
    <row r="230">
      <c r="A230" s="222" t="s">
        <v>337</v>
      </c>
      <c r="B230" s="184">
        <v>0.0</v>
      </c>
      <c r="C230" s="184">
        <v>0.0</v>
      </c>
      <c r="D230" s="184">
        <v>0.0</v>
      </c>
      <c r="E230" s="184">
        <v>0.0</v>
      </c>
      <c r="F230" s="184">
        <v>0.0</v>
      </c>
      <c r="G230" s="184">
        <v>0.0</v>
      </c>
      <c r="H230" s="184">
        <v>0.0</v>
      </c>
      <c r="I230" s="184">
        <v>0.0</v>
      </c>
      <c r="J230" s="184">
        <v>0.0</v>
      </c>
      <c r="K230" s="184">
        <v>0.0</v>
      </c>
      <c r="L230" s="184">
        <v>0.0</v>
      </c>
      <c r="M230" s="184">
        <v>0.0</v>
      </c>
      <c r="N230" s="184">
        <v>0.0</v>
      </c>
      <c r="O230" s="184">
        <v>0.0</v>
      </c>
      <c r="P230" s="184">
        <v>0.0</v>
      </c>
      <c r="Q230" s="184">
        <v>0.0</v>
      </c>
      <c r="R230" s="184">
        <v>0.0</v>
      </c>
      <c r="S230" s="184">
        <v>0.0</v>
      </c>
      <c r="T230" s="184">
        <v>0.0</v>
      </c>
      <c r="U230" s="184">
        <v>0.0</v>
      </c>
      <c r="V230" s="184">
        <v>0.0</v>
      </c>
      <c r="W230" s="184">
        <v>0.0</v>
      </c>
      <c r="X230" s="184">
        <v>0.0</v>
      </c>
      <c r="Y230" s="184">
        <v>0.0</v>
      </c>
      <c r="Z230" s="184">
        <v>0.0</v>
      </c>
      <c r="AA230" s="184">
        <v>0.0</v>
      </c>
      <c r="AB230" s="184">
        <v>0.0</v>
      </c>
      <c r="AC230" s="184">
        <v>0.0</v>
      </c>
      <c r="AD230" s="184">
        <v>0.0</v>
      </c>
      <c r="AE230" s="184">
        <v>0.0</v>
      </c>
      <c r="AF230" s="184">
        <v>0.0</v>
      </c>
      <c r="AG230" s="350">
        <f t="shared" ref="AG230:AG237" si="46">SUM(B230:AF230)</f>
        <v>0</v>
      </c>
    </row>
    <row r="231">
      <c r="A231" s="222" t="s">
        <v>338</v>
      </c>
      <c r="B231" s="184">
        <v>0.0</v>
      </c>
      <c r="C231" s="184">
        <v>0.0</v>
      </c>
      <c r="D231" s="184">
        <v>0.0</v>
      </c>
      <c r="E231" s="184">
        <v>0.0</v>
      </c>
      <c r="F231" s="184">
        <v>0.0</v>
      </c>
      <c r="G231" s="184">
        <v>0.0</v>
      </c>
      <c r="H231" s="184">
        <v>0.0</v>
      </c>
      <c r="I231" s="184">
        <v>0.0</v>
      </c>
      <c r="J231" s="184">
        <v>0.0</v>
      </c>
      <c r="K231" s="184">
        <v>0.0</v>
      </c>
      <c r="L231" s="184">
        <v>0.0</v>
      </c>
      <c r="M231" s="184">
        <v>0.0</v>
      </c>
      <c r="N231" s="184">
        <v>0.0</v>
      </c>
      <c r="O231" s="184">
        <v>0.0</v>
      </c>
      <c r="P231" s="184">
        <v>0.0</v>
      </c>
      <c r="Q231" s="184">
        <v>0.0</v>
      </c>
      <c r="R231" s="184">
        <v>0.0</v>
      </c>
      <c r="S231" s="184">
        <v>0.0</v>
      </c>
      <c r="T231" s="184">
        <v>0.0</v>
      </c>
      <c r="U231" s="184">
        <v>0.0</v>
      </c>
      <c r="V231" s="184">
        <v>4.0</v>
      </c>
      <c r="W231" s="184">
        <v>0.0</v>
      </c>
      <c r="X231" s="184">
        <v>0.0</v>
      </c>
      <c r="Y231" s="184">
        <v>0.0</v>
      </c>
      <c r="Z231" s="184">
        <v>0.0</v>
      </c>
      <c r="AA231" s="184">
        <v>0.0</v>
      </c>
      <c r="AB231" s="184">
        <v>0.0</v>
      </c>
      <c r="AC231" s="184">
        <v>0.0</v>
      </c>
      <c r="AD231" s="184">
        <v>0.0</v>
      </c>
      <c r="AE231" s="184">
        <v>0.0</v>
      </c>
      <c r="AF231" s="184">
        <v>0.0</v>
      </c>
      <c r="AG231" s="350">
        <f t="shared" si="46"/>
        <v>4</v>
      </c>
    </row>
    <row r="232">
      <c r="A232" s="222" t="s">
        <v>1323</v>
      </c>
      <c r="B232" s="184">
        <v>0.0</v>
      </c>
      <c r="C232" s="184">
        <v>0.0</v>
      </c>
      <c r="D232" s="184">
        <v>0.0</v>
      </c>
      <c r="E232" s="184">
        <v>0.0</v>
      </c>
      <c r="F232" s="184">
        <v>0.0</v>
      </c>
      <c r="G232" s="184">
        <v>0.0</v>
      </c>
      <c r="H232" s="184">
        <v>0.0</v>
      </c>
      <c r="I232" s="184">
        <v>0.0</v>
      </c>
      <c r="J232" s="184">
        <v>0.0</v>
      </c>
      <c r="K232" s="184">
        <v>0.0</v>
      </c>
      <c r="L232" s="184">
        <v>0.0</v>
      </c>
      <c r="M232" s="184">
        <v>0.0</v>
      </c>
      <c r="N232" s="184">
        <v>0.0</v>
      </c>
      <c r="O232" s="184">
        <v>0.0</v>
      </c>
      <c r="P232" s="184">
        <v>0.0</v>
      </c>
      <c r="Q232" s="184">
        <v>0.0</v>
      </c>
      <c r="R232" s="184">
        <v>0.0</v>
      </c>
      <c r="S232" s="184">
        <v>0.0</v>
      </c>
      <c r="T232" s="184">
        <v>0.0</v>
      </c>
      <c r="U232" s="184">
        <v>0.0</v>
      </c>
      <c r="V232" s="184">
        <v>1.0</v>
      </c>
      <c r="W232" s="184">
        <v>0.0</v>
      </c>
      <c r="X232" s="184">
        <v>0.0</v>
      </c>
      <c r="Y232" s="184">
        <v>0.0</v>
      </c>
      <c r="Z232" s="184">
        <v>0.0</v>
      </c>
      <c r="AA232" s="184">
        <v>0.0</v>
      </c>
      <c r="AB232" s="184">
        <v>0.0</v>
      </c>
      <c r="AC232" s="184">
        <v>0.0</v>
      </c>
      <c r="AD232" s="184">
        <v>0.0</v>
      </c>
      <c r="AE232" s="184">
        <v>0.0</v>
      </c>
      <c r="AF232" s="184">
        <v>0.0</v>
      </c>
      <c r="AG232" s="350">
        <f t="shared" si="46"/>
        <v>1</v>
      </c>
    </row>
    <row r="233">
      <c r="A233" s="222" t="s">
        <v>1324</v>
      </c>
      <c r="B233" s="184">
        <v>0.0</v>
      </c>
      <c r="C233" s="184">
        <v>0.0</v>
      </c>
      <c r="D233" s="184">
        <v>0.0</v>
      </c>
      <c r="E233" s="184">
        <v>0.0</v>
      </c>
      <c r="F233" s="184">
        <v>0.0</v>
      </c>
      <c r="G233" s="184">
        <v>0.0</v>
      </c>
      <c r="H233" s="184">
        <v>0.0</v>
      </c>
      <c r="I233" s="184">
        <v>0.0</v>
      </c>
      <c r="J233" s="184">
        <v>0.0</v>
      </c>
      <c r="K233" s="184">
        <v>0.0</v>
      </c>
      <c r="L233" s="184">
        <v>0.0</v>
      </c>
      <c r="M233" s="184">
        <v>0.0</v>
      </c>
      <c r="N233" s="184">
        <v>0.0</v>
      </c>
      <c r="O233" s="184">
        <v>0.0</v>
      </c>
      <c r="P233" s="184">
        <v>0.0</v>
      </c>
      <c r="Q233" s="184">
        <v>0.0</v>
      </c>
      <c r="R233" s="184">
        <v>0.0</v>
      </c>
      <c r="S233" s="184">
        <v>0.0</v>
      </c>
      <c r="T233" s="184">
        <v>0.0</v>
      </c>
      <c r="U233" s="184">
        <v>0.0</v>
      </c>
      <c r="V233" s="184">
        <v>0.0</v>
      </c>
      <c r="W233" s="184">
        <v>0.0</v>
      </c>
      <c r="X233" s="184">
        <v>0.0</v>
      </c>
      <c r="Y233" s="184">
        <v>0.0</v>
      </c>
      <c r="Z233" s="184">
        <v>0.0</v>
      </c>
      <c r="AA233" s="184">
        <v>0.0</v>
      </c>
      <c r="AB233" s="184">
        <v>0.0</v>
      </c>
      <c r="AC233" s="184">
        <v>0.0</v>
      </c>
      <c r="AD233" s="184">
        <v>0.0</v>
      </c>
      <c r="AE233" s="184">
        <v>0.0</v>
      </c>
      <c r="AF233" s="184">
        <v>0.0</v>
      </c>
      <c r="AG233" s="350">
        <f t="shared" si="46"/>
        <v>0</v>
      </c>
    </row>
    <row r="234">
      <c r="A234" s="222" t="s">
        <v>1325</v>
      </c>
      <c r="B234" s="184">
        <v>0.0</v>
      </c>
      <c r="C234" s="184">
        <v>0.0</v>
      </c>
      <c r="D234" s="184">
        <v>0.0</v>
      </c>
      <c r="E234" s="184">
        <v>0.0</v>
      </c>
      <c r="F234" s="184">
        <v>0.0</v>
      </c>
      <c r="G234" s="184">
        <v>0.0</v>
      </c>
      <c r="H234" s="184">
        <v>0.0</v>
      </c>
      <c r="I234" s="184">
        <v>1.0</v>
      </c>
      <c r="J234" s="184">
        <v>0.0</v>
      </c>
      <c r="K234" s="184">
        <v>0.0</v>
      </c>
      <c r="L234" s="184">
        <v>0.0</v>
      </c>
      <c r="M234" s="184">
        <v>0.0</v>
      </c>
      <c r="N234" s="184">
        <v>1.0</v>
      </c>
      <c r="O234" s="184">
        <v>1.0</v>
      </c>
      <c r="P234" s="184">
        <v>0.0</v>
      </c>
      <c r="Q234" s="184">
        <v>0.0</v>
      </c>
      <c r="R234" s="184">
        <v>0.0</v>
      </c>
      <c r="S234" s="184">
        <v>0.0</v>
      </c>
      <c r="T234" s="184">
        <v>0.0</v>
      </c>
      <c r="U234" s="184">
        <v>0.0</v>
      </c>
      <c r="V234" s="184">
        <v>0.0</v>
      </c>
      <c r="W234" s="184">
        <v>0.0</v>
      </c>
      <c r="X234" s="184">
        <v>0.0</v>
      </c>
      <c r="Y234" s="184">
        <v>0.0</v>
      </c>
      <c r="Z234" s="184">
        <v>0.0</v>
      </c>
      <c r="AA234" s="184">
        <v>0.0</v>
      </c>
      <c r="AB234" s="184">
        <v>0.0</v>
      </c>
      <c r="AC234" s="184">
        <v>0.0</v>
      </c>
      <c r="AD234" s="184">
        <v>12.0</v>
      </c>
      <c r="AE234" s="184">
        <v>6.0</v>
      </c>
      <c r="AF234" s="186">
        <v>2.0</v>
      </c>
      <c r="AG234" s="350">
        <f t="shared" si="46"/>
        <v>23</v>
      </c>
    </row>
    <row r="235">
      <c r="A235" s="222" t="s">
        <v>1326</v>
      </c>
      <c r="B235" s="184">
        <v>0.0</v>
      </c>
      <c r="C235" s="184">
        <v>0.0</v>
      </c>
      <c r="D235" s="184">
        <v>0.0</v>
      </c>
      <c r="E235" s="184">
        <v>0.0</v>
      </c>
      <c r="F235" s="184">
        <v>0.0</v>
      </c>
      <c r="G235" s="184">
        <v>0.0</v>
      </c>
      <c r="H235" s="184">
        <v>0.0</v>
      </c>
      <c r="I235" s="184">
        <v>0.0</v>
      </c>
      <c r="J235" s="184">
        <v>0.0</v>
      </c>
      <c r="K235" s="184">
        <v>0.0</v>
      </c>
      <c r="L235" s="184">
        <v>0.0</v>
      </c>
      <c r="M235" s="184">
        <v>0.0</v>
      </c>
      <c r="N235" s="184">
        <v>0.0</v>
      </c>
      <c r="O235" s="184">
        <v>0.0</v>
      </c>
      <c r="P235" s="184">
        <v>0.0</v>
      </c>
      <c r="Q235" s="184">
        <v>0.0</v>
      </c>
      <c r="R235" s="184">
        <v>0.0</v>
      </c>
      <c r="S235" s="184">
        <v>0.0</v>
      </c>
      <c r="T235" s="184">
        <v>0.0</v>
      </c>
      <c r="U235" s="184">
        <v>0.0</v>
      </c>
      <c r="V235" s="184">
        <v>0.0</v>
      </c>
      <c r="W235" s="184">
        <v>0.0</v>
      </c>
      <c r="X235" s="184">
        <v>0.0</v>
      </c>
      <c r="Y235" s="184">
        <v>0.0</v>
      </c>
      <c r="Z235" s="184">
        <v>0.0</v>
      </c>
      <c r="AA235" s="184">
        <v>0.0</v>
      </c>
      <c r="AB235" s="184">
        <v>0.0</v>
      </c>
      <c r="AC235" s="184">
        <v>0.0</v>
      </c>
      <c r="AD235" s="184">
        <v>2.0</v>
      </c>
      <c r="AE235" s="184">
        <v>1.0</v>
      </c>
      <c r="AF235" s="186">
        <v>0.0</v>
      </c>
      <c r="AG235" s="350">
        <f t="shared" si="46"/>
        <v>3</v>
      </c>
    </row>
    <row r="236">
      <c r="A236" s="222" t="s">
        <v>1327</v>
      </c>
      <c r="B236" s="184">
        <v>0.0</v>
      </c>
      <c r="C236" s="184">
        <v>0.0</v>
      </c>
      <c r="D236" s="184">
        <v>0.0</v>
      </c>
      <c r="E236" s="184">
        <v>0.0</v>
      </c>
      <c r="F236" s="184">
        <v>0.0</v>
      </c>
      <c r="G236" s="184">
        <v>0.0</v>
      </c>
      <c r="H236" s="184">
        <v>0.0</v>
      </c>
      <c r="I236" s="184">
        <v>0.0</v>
      </c>
      <c r="J236" s="184">
        <v>0.0</v>
      </c>
      <c r="K236" s="184">
        <v>0.0</v>
      </c>
      <c r="L236" s="184">
        <v>0.0</v>
      </c>
      <c r="M236" s="184">
        <v>0.0</v>
      </c>
      <c r="N236" s="184">
        <v>0.0</v>
      </c>
      <c r="O236" s="184">
        <v>1.0</v>
      </c>
      <c r="P236" s="184">
        <v>1.0</v>
      </c>
      <c r="Q236" s="184">
        <v>0.0</v>
      </c>
      <c r="R236" s="184">
        <v>0.0</v>
      </c>
      <c r="S236" s="184">
        <v>0.0</v>
      </c>
      <c r="T236" s="184">
        <v>0.0</v>
      </c>
      <c r="U236" s="184">
        <v>0.0</v>
      </c>
      <c r="V236" s="184">
        <v>0.0</v>
      </c>
      <c r="W236" s="184">
        <v>0.0</v>
      </c>
      <c r="X236" s="184">
        <v>0.0</v>
      </c>
      <c r="Y236" s="184">
        <v>0.0</v>
      </c>
      <c r="Z236" s="184">
        <v>0.0</v>
      </c>
      <c r="AA236" s="184">
        <v>0.0</v>
      </c>
      <c r="AB236" s="184">
        <v>0.0</v>
      </c>
      <c r="AC236" s="184">
        <v>0.0</v>
      </c>
      <c r="AD236" s="184">
        <v>0.0</v>
      </c>
      <c r="AE236" s="184">
        <v>0.0</v>
      </c>
      <c r="AF236" s="184">
        <v>0.0</v>
      </c>
      <c r="AG236" s="350">
        <f t="shared" si="46"/>
        <v>2</v>
      </c>
    </row>
    <row r="237">
      <c r="A237" s="222" t="s">
        <v>1328</v>
      </c>
      <c r="B237" s="184">
        <v>0.0</v>
      </c>
      <c r="C237" s="184">
        <v>0.0</v>
      </c>
      <c r="D237" s="184">
        <v>0.0</v>
      </c>
      <c r="E237" s="184">
        <v>0.0</v>
      </c>
      <c r="F237" s="184">
        <v>0.0</v>
      </c>
      <c r="G237" s="184">
        <v>0.0</v>
      </c>
      <c r="H237" s="184">
        <v>0.0</v>
      </c>
      <c r="I237" s="184">
        <v>0.0</v>
      </c>
      <c r="J237" s="184">
        <v>0.0</v>
      </c>
      <c r="K237" s="184">
        <v>0.0</v>
      </c>
      <c r="L237" s="184">
        <v>0.0</v>
      </c>
      <c r="M237" s="184">
        <v>0.0</v>
      </c>
      <c r="N237" s="184">
        <v>0.0</v>
      </c>
      <c r="O237" s="184">
        <v>0.0</v>
      </c>
      <c r="P237" s="184">
        <v>0.0</v>
      </c>
      <c r="Q237" s="184">
        <v>0.0</v>
      </c>
      <c r="R237" s="184">
        <v>0.0</v>
      </c>
      <c r="S237" s="184">
        <v>0.0</v>
      </c>
      <c r="T237" s="184">
        <v>0.0</v>
      </c>
      <c r="U237" s="184">
        <v>0.0</v>
      </c>
      <c r="V237" s="184">
        <v>0.0</v>
      </c>
      <c r="W237" s="184">
        <v>0.0</v>
      </c>
      <c r="X237" s="184">
        <v>0.0</v>
      </c>
      <c r="Y237" s="184">
        <v>0.0</v>
      </c>
      <c r="Z237" s="184">
        <v>0.0</v>
      </c>
      <c r="AA237" s="184">
        <v>0.0</v>
      </c>
      <c r="AB237" s="184">
        <v>0.0</v>
      </c>
      <c r="AC237" s="184">
        <v>0.0</v>
      </c>
      <c r="AD237" s="184">
        <v>0.0</v>
      </c>
      <c r="AE237" s="184">
        <v>0.0</v>
      </c>
      <c r="AF237" s="184">
        <v>0.0</v>
      </c>
      <c r="AG237" s="350">
        <f t="shared" si="46"/>
        <v>0</v>
      </c>
    </row>
    <row r="238">
      <c r="A238" s="222" t="s">
        <v>1283</v>
      </c>
      <c r="B238" s="398">
        <v>0.0</v>
      </c>
      <c r="C238" s="398">
        <v>0.0</v>
      </c>
      <c r="D238" s="398">
        <v>1.0</v>
      </c>
      <c r="E238" s="398">
        <v>0.0</v>
      </c>
      <c r="F238" s="398">
        <v>0.0</v>
      </c>
      <c r="G238" s="398">
        <v>2.0</v>
      </c>
      <c r="H238" s="398">
        <v>1.0</v>
      </c>
      <c r="I238" s="398">
        <v>2.0</v>
      </c>
      <c r="J238" s="398">
        <v>0.0</v>
      </c>
      <c r="K238" s="398">
        <v>0.0</v>
      </c>
      <c r="L238" s="398">
        <v>0.0</v>
      </c>
      <c r="M238" s="398">
        <v>0.0</v>
      </c>
      <c r="N238" s="398">
        <v>0.0</v>
      </c>
      <c r="O238" s="398">
        <v>0.0</v>
      </c>
      <c r="P238" s="398">
        <v>0.0</v>
      </c>
      <c r="Q238" s="398">
        <v>0.0</v>
      </c>
      <c r="R238" s="398">
        <v>0.0</v>
      </c>
      <c r="S238" s="398">
        <v>0.0</v>
      </c>
      <c r="T238" s="398">
        <v>0.0</v>
      </c>
      <c r="U238" s="398">
        <v>0.0</v>
      </c>
      <c r="V238" s="398">
        <v>5.0</v>
      </c>
      <c r="W238" s="398">
        <v>0.0</v>
      </c>
      <c r="X238" s="398">
        <v>0.0</v>
      </c>
      <c r="Y238" s="398">
        <v>0.0</v>
      </c>
      <c r="Z238" s="398">
        <v>0.0</v>
      </c>
      <c r="AA238" s="398">
        <v>0.0</v>
      </c>
      <c r="AB238" s="398">
        <v>0.0</v>
      </c>
      <c r="AC238" s="398">
        <v>0.0</v>
      </c>
      <c r="AD238" s="398">
        <v>22.0</v>
      </c>
      <c r="AE238" s="398">
        <v>4.0</v>
      </c>
      <c r="AF238" s="399">
        <v>0.0</v>
      </c>
      <c r="AG238" s="350"/>
    </row>
    <row r="239">
      <c r="A239" s="228" t="s">
        <v>234</v>
      </c>
      <c r="B239" s="246">
        <v>0.0</v>
      </c>
      <c r="C239" s="246">
        <v>0.0</v>
      </c>
      <c r="D239" s="246">
        <v>1.0</v>
      </c>
      <c r="E239" s="246">
        <v>0.0</v>
      </c>
      <c r="F239" s="246">
        <v>0.0</v>
      </c>
      <c r="G239" s="246">
        <v>2.0</v>
      </c>
      <c r="H239" s="246">
        <v>1.0</v>
      </c>
      <c r="I239" s="246">
        <v>3.0</v>
      </c>
      <c r="J239" s="246">
        <v>0.0</v>
      </c>
      <c r="K239" s="246">
        <v>0.0</v>
      </c>
      <c r="L239" s="246">
        <v>0.0</v>
      </c>
      <c r="M239" s="246">
        <v>0.0</v>
      </c>
      <c r="N239" s="246">
        <v>1.0</v>
      </c>
      <c r="O239" s="246">
        <v>2.0</v>
      </c>
      <c r="P239" s="246">
        <f>SUM(P230:P238)</f>
        <v>1</v>
      </c>
      <c r="Q239" s="246">
        <v>0.0</v>
      </c>
      <c r="R239" s="246">
        <v>0.0</v>
      </c>
      <c r="S239" s="246">
        <v>0.0</v>
      </c>
      <c r="T239" s="246">
        <v>0.0</v>
      </c>
      <c r="U239" s="246">
        <v>0.0</v>
      </c>
      <c r="V239" s="246">
        <f t="shared" ref="V239:AF239" si="47">SUM(V230:V238)</f>
        <v>10</v>
      </c>
      <c r="W239" s="246">
        <f t="shared" si="47"/>
        <v>0</v>
      </c>
      <c r="X239" s="246">
        <f t="shared" si="47"/>
        <v>0</v>
      </c>
      <c r="Y239" s="246">
        <f t="shared" si="47"/>
        <v>0</v>
      </c>
      <c r="Z239" s="246">
        <f t="shared" si="47"/>
        <v>0</v>
      </c>
      <c r="AA239" s="246">
        <f t="shared" si="47"/>
        <v>0</v>
      </c>
      <c r="AB239" s="246">
        <f t="shared" si="47"/>
        <v>0</v>
      </c>
      <c r="AC239" s="246">
        <f t="shared" si="47"/>
        <v>0</v>
      </c>
      <c r="AD239" s="246">
        <f t="shared" si="47"/>
        <v>36</v>
      </c>
      <c r="AE239" s="246">
        <f t="shared" si="47"/>
        <v>11</v>
      </c>
      <c r="AF239" s="246">
        <f t="shared" si="47"/>
        <v>2</v>
      </c>
      <c r="AG239" s="350">
        <f>SUM(B239:AF239)</f>
        <v>70</v>
      </c>
    </row>
    <row r="240">
      <c r="A240" s="400"/>
      <c r="B240" s="184"/>
      <c r="C240" s="184"/>
      <c r="D240" s="184"/>
      <c r="E240" s="184"/>
      <c r="F240" s="184"/>
      <c r="G240" s="184"/>
      <c r="H240" s="184"/>
      <c r="I240" s="184"/>
      <c r="J240" s="184"/>
      <c r="K240" s="184"/>
      <c r="L240" s="184"/>
      <c r="M240" s="184"/>
      <c r="N240" s="184"/>
      <c r="O240" s="184"/>
      <c r="P240" s="184"/>
      <c r="Q240" s="184"/>
      <c r="R240" s="184"/>
      <c r="S240" s="184"/>
      <c r="T240" s="184"/>
      <c r="U240" s="184"/>
      <c r="V240" s="184"/>
      <c r="W240" s="184"/>
      <c r="X240" s="184"/>
      <c r="Y240" s="184"/>
      <c r="Z240" s="184"/>
      <c r="AA240" s="184"/>
      <c r="AB240" s="184"/>
      <c r="AC240" s="184"/>
      <c r="AD240" s="184"/>
      <c r="AE240" s="184"/>
      <c r="AF240" s="184"/>
      <c r="AG240" s="350"/>
    </row>
    <row r="241">
      <c r="A241" s="228" t="s">
        <v>1329</v>
      </c>
      <c r="B241" s="246"/>
      <c r="C241" s="246"/>
      <c r="D241" s="246"/>
      <c r="E241" s="246"/>
      <c r="F241" s="246"/>
      <c r="G241" s="246"/>
      <c r="H241" s="246"/>
      <c r="I241" s="246"/>
      <c r="J241" s="246"/>
      <c r="K241" s="246"/>
      <c r="L241" s="246"/>
      <c r="M241" s="246"/>
      <c r="N241" s="246"/>
      <c r="O241" s="246"/>
      <c r="P241" s="246"/>
      <c r="Q241" s="246"/>
      <c r="R241" s="246"/>
      <c r="S241" s="246"/>
      <c r="T241" s="246"/>
      <c r="U241" s="246"/>
      <c r="V241" s="246"/>
      <c r="W241" s="246"/>
      <c r="X241" s="246"/>
      <c r="Y241" s="246"/>
      <c r="Z241" s="246"/>
      <c r="AA241" s="246"/>
      <c r="AB241" s="246"/>
      <c r="AC241" s="246"/>
      <c r="AD241" s="246"/>
      <c r="AE241" s="246"/>
      <c r="AF241" s="246"/>
      <c r="AG241" s="350"/>
    </row>
    <row r="242">
      <c r="A242" s="222" t="s">
        <v>1330</v>
      </c>
      <c r="B242" s="184">
        <v>0.0</v>
      </c>
      <c r="C242" s="184">
        <v>0.0</v>
      </c>
      <c r="D242" s="184">
        <v>0.0</v>
      </c>
      <c r="E242" s="184">
        <v>0.0</v>
      </c>
      <c r="F242" s="184">
        <v>0.0</v>
      </c>
      <c r="G242" s="184">
        <v>0.0</v>
      </c>
      <c r="H242" s="184">
        <v>0.0</v>
      </c>
      <c r="I242" s="184">
        <v>0.0</v>
      </c>
      <c r="J242" s="184">
        <v>0.0</v>
      </c>
      <c r="K242" s="184">
        <v>0.0</v>
      </c>
      <c r="L242" s="184">
        <v>0.0</v>
      </c>
      <c r="M242" s="184">
        <v>0.0</v>
      </c>
      <c r="N242" s="184">
        <v>0.0</v>
      </c>
      <c r="O242" s="184">
        <v>0.0</v>
      </c>
      <c r="P242" s="184">
        <v>0.0</v>
      </c>
      <c r="Q242" s="184">
        <v>0.0</v>
      </c>
      <c r="R242" s="184">
        <v>0.0</v>
      </c>
      <c r="S242" s="184">
        <v>0.0</v>
      </c>
      <c r="T242" s="184">
        <v>0.0</v>
      </c>
      <c r="U242" s="184">
        <v>0.0</v>
      </c>
      <c r="V242" s="184">
        <v>0.0</v>
      </c>
      <c r="W242" s="184">
        <v>0.0</v>
      </c>
      <c r="X242" s="184">
        <v>0.0</v>
      </c>
      <c r="Y242" s="184">
        <v>0.0</v>
      </c>
      <c r="Z242" s="184">
        <v>0.0</v>
      </c>
      <c r="AA242" s="184">
        <v>0.0</v>
      </c>
      <c r="AB242" s="184">
        <v>0.0</v>
      </c>
      <c r="AC242" s="184">
        <v>0.0</v>
      </c>
      <c r="AD242" s="184">
        <v>0.0</v>
      </c>
      <c r="AE242" s="184">
        <v>0.0</v>
      </c>
      <c r="AF242" s="184">
        <v>0.0</v>
      </c>
      <c r="AG242" s="350"/>
    </row>
    <row r="243">
      <c r="A243" s="222" t="s">
        <v>1331</v>
      </c>
      <c r="B243" s="184">
        <v>0.0</v>
      </c>
      <c r="C243" s="184">
        <v>0.0</v>
      </c>
      <c r="D243" s="184">
        <v>0.0</v>
      </c>
      <c r="E243" s="184">
        <v>0.0</v>
      </c>
      <c r="F243" s="184">
        <v>0.0</v>
      </c>
      <c r="G243" s="184">
        <v>0.0</v>
      </c>
      <c r="H243" s="184">
        <v>0.0</v>
      </c>
      <c r="I243" s="184">
        <v>0.0</v>
      </c>
      <c r="J243" s="184">
        <v>0.0</v>
      </c>
      <c r="K243" s="184">
        <v>0.0</v>
      </c>
      <c r="L243" s="184">
        <v>0.0</v>
      </c>
      <c r="M243" s="184">
        <v>0.0</v>
      </c>
      <c r="N243" s="184">
        <v>0.0</v>
      </c>
      <c r="O243" s="184">
        <v>0.0</v>
      </c>
      <c r="P243" s="184">
        <v>0.0</v>
      </c>
      <c r="Q243" s="184">
        <v>0.0</v>
      </c>
      <c r="R243" s="184">
        <v>0.0</v>
      </c>
      <c r="S243" s="184">
        <v>0.0</v>
      </c>
      <c r="T243" s="184">
        <v>0.0</v>
      </c>
      <c r="U243" s="184">
        <v>0.0</v>
      </c>
      <c r="V243" s="184">
        <v>0.0</v>
      </c>
      <c r="W243" s="184">
        <v>0.0</v>
      </c>
      <c r="X243" s="184">
        <v>0.0</v>
      </c>
      <c r="Y243" s="184">
        <v>0.0</v>
      </c>
      <c r="Z243" s="184">
        <v>0.0</v>
      </c>
      <c r="AA243" s="184">
        <v>0.0</v>
      </c>
      <c r="AB243" s="184">
        <v>0.0</v>
      </c>
      <c r="AC243" s="184">
        <v>0.0</v>
      </c>
      <c r="AD243" s="184">
        <v>0.0</v>
      </c>
      <c r="AE243" s="184">
        <v>0.0</v>
      </c>
      <c r="AF243" s="184">
        <v>0.0</v>
      </c>
      <c r="AG243" s="350"/>
    </row>
    <row r="244">
      <c r="A244" s="222" t="s">
        <v>1332</v>
      </c>
      <c r="B244" s="186">
        <v>0.0</v>
      </c>
      <c r="C244" s="186">
        <v>0.0</v>
      </c>
      <c r="D244" s="186">
        <v>0.0</v>
      </c>
      <c r="E244" s="186">
        <v>0.0</v>
      </c>
      <c r="F244" s="186">
        <v>0.0</v>
      </c>
      <c r="G244" s="186">
        <v>0.0</v>
      </c>
      <c r="H244" s="186">
        <v>0.0</v>
      </c>
      <c r="I244" s="186">
        <v>0.0</v>
      </c>
      <c r="J244" s="186">
        <v>0.0</v>
      </c>
      <c r="K244" s="186">
        <v>0.0</v>
      </c>
      <c r="L244" s="186">
        <v>0.0</v>
      </c>
      <c r="M244" s="186">
        <v>0.0</v>
      </c>
      <c r="N244" s="186">
        <v>0.0</v>
      </c>
      <c r="O244" s="186">
        <v>0.0</v>
      </c>
      <c r="P244" s="186">
        <v>0.0</v>
      </c>
      <c r="Q244" s="186">
        <v>0.0</v>
      </c>
      <c r="R244" s="186">
        <v>0.0</v>
      </c>
      <c r="S244" s="186">
        <v>0.0</v>
      </c>
      <c r="T244" s="186">
        <v>0.0</v>
      </c>
      <c r="U244" s="186">
        <v>0.0</v>
      </c>
      <c r="V244" s="186">
        <v>0.0</v>
      </c>
      <c r="W244" s="186">
        <v>2.0</v>
      </c>
      <c r="X244" s="186">
        <v>0.0</v>
      </c>
      <c r="Y244" s="184">
        <v>0.0</v>
      </c>
      <c r="Z244" s="184">
        <v>0.0</v>
      </c>
      <c r="AA244" s="184">
        <v>0.0</v>
      </c>
      <c r="AB244" s="184">
        <v>0.0</v>
      </c>
      <c r="AC244" s="184">
        <v>0.0</v>
      </c>
      <c r="AD244" s="184">
        <v>45.0</v>
      </c>
      <c r="AE244" s="184">
        <v>6.0</v>
      </c>
      <c r="AF244" s="186">
        <v>3.0</v>
      </c>
      <c r="AG244" s="350"/>
    </row>
    <row r="245">
      <c r="A245" s="401"/>
      <c r="B245" s="184"/>
      <c r="C245" s="184"/>
      <c r="D245" s="184"/>
      <c r="E245" s="184"/>
      <c r="F245" s="184"/>
      <c r="G245" s="184"/>
      <c r="H245" s="184"/>
      <c r="I245" s="184"/>
      <c r="J245" s="184"/>
      <c r="K245" s="184"/>
      <c r="L245" s="184"/>
      <c r="M245" s="184"/>
      <c r="N245" s="184"/>
      <c r="O245" s="184"/>
      <c r="P245" s="184"/>
      <c r="Q245" s="184"/>
      <c r="R245" s="184"/>
      <c r="S245" s="184"/>
      <c r="T245" s="184"/>
      <c r="U245" s="184"/>
      <c r="V245" s="184"/>
      <c r="W245" s="184"/>
      <c r="X245" s="184"/>
      <c r="Y245" s="184"/>
      <c r="Z245" s="184"/>
      <c r="AA245" s="184"/>
      <c r="AB245" s="184"/>
      <c r="AC245" s="184"/>
      <c r="AD245" s="184"/>
      <c r="AE245" s="184"/>
      <c r="AF245" s="184"/>
      <c r="AG245" s="350"/>
    </row>
    <row r="246">
      <c r="A246" s="402" t="s">
        <v>1333</v>
      </c>
      <c r="B246" s="246">
        <v>0.0</v>
      </c>
      <c r="C246" s="246">
        <v>0.0</v>
      </c>
      <c r="D246" s="246">
        <v>3.0</v>
      </c>
      <c r="E246" s="246">
        <v>0.0</v>
      </c>
      <c r="F246" s="246">
        <v>0.0</v>
      </c>
      <c r="G246" s="246">
        <v>5.0</v>
      </c>
      <c r="H246" s="246">
        <v>1.0</v>
      </c>
      <c r="I246" s="246">
        <v>5.0</v>
      </c>
      <c r="J246" s="246">
        <v>0.0</v>
      </c>
      <c r="K246" s="246">
        <v>0.0</v>
      </c>
      <c r="L246" s="246">
        <v>0.0</v>
      </c>
      <c r="M246" s="246">
        <v>0.0</v>
      </c>
      <c r="N246" s="246">
        <v>2.0</v>
      </c>
      <c r="O246" s="246">
        <v>7.0</v>
      </c>
      <c r="P246" s="246">
        <v>2.0</v>
      </c>
      <c r="Q246" s="246">
        <v>0.0</v>
      </c>
      <c r="R246" s="246">
        <v>0.0</v>
      </c>
      <c r="S246" s="246">
        <v>0.0</v>
      </c>
      <c r="T246" s="246">
        <v>0.0</v>
      </c>
      <c r="U246" s="246">
        <v>0.0</v>
      </c>
      <c r="V246" s="246">
        <v>13.0</v>
      </c>
      <c r="W246" s="246">
        <v>12.0</v>
      </c>
      <c r="X246" s="246">
        <v>2.0</v>
      </c>
      <c r="Y246" s="246">
        <v>1.0</v>
      </c>
      <c r="Z246" s="246">
        <v>0.0</v>
      </c>
      <c r="AA246" s="246">
        <v>0.0</v>
      </c>
      <c r="AB246" s="246">
        <v>1.0</v>
      </c>
      <c r="AC246" s="246">
        <v>0.0</v>
      </c>
      <c r="AD246" s="246">
        <v>94.0</v>
      </c>
      <c r="AE246" s="246">
        <v>24.0</v>
      </c>
      <c r="AF246" s="246">
        <v>10.0</v>
      </c>
      <c r="AG246" s="350">
        <f>SUM(B246:AF246)</f>
        <v>182</v>
      </c>
    </row>
    <row r="247">
      <c r="A247" s="187"/>
      <c r="AG247" s="394"/>
    </row>
    <row r="248">
      <c r="A248" s="165" t="s">
        <v>534</v>
      </c>
      <c r="AG248" s="394"/>
    </row>
    <row r="249">
      <c r="A249" s="228" t="s">
        <v>1334</v>
      </c>
      <c r="B249" s="246">
        <f t="shared" ref="B249:AF249" si="48">B327</f>
        <v>0</v>
      </c>
      <c r="C249" s="246">
        <f t="shared" si="48"/>
        <v>0</v>
      </c>
      <c r="D249" s="246">
        <f t="shared" si="48"/>
        <v>0</v>
      </c>
      <c r="E249" s="246">
        <f t="shared" si="48"/>
        <v>0</v>
      </c>
      <c r="F249" s="246">
        <f t="shared" si="48"/>
        <v>0</v>
      </c>
      <c r="G249" s="246">
        <f t="shared" si="48"/>
        <v>0</v>
      </c>
      <c r="H249" s="246">
        <f t="shared" si="48"/>
        <v>0</v>
      </c>
      <c r="I249" s="246">
        <f t="shared" si="48"/>
        <v>0</v>
      </c>
      <c r="J249" s="246">
        <f t="shared" si="48"/>
        <v>0</v>
      </c>
      <c r="K249" s="246">
        <f t="shared" si="48"/>
        <v>0</v>
      </c>
      <c r="L249" s="246">
        <f t="shared" si="48"/>
        <v>0</v>
      </c>
      <c r="M249" s="246">
        <f t="shared" si="48"/>
        <v>0</v>
      </c>
      <c r="N249" s="246">
        <f t="shared" si="48"/>
        <v>0</v>
      </c>
      <c r="O249" s="246">
        <f t="shared" si="48"/>
        <v>0</v>
      </c>
      <c r="P249" s="246">
        <f t="shared" si="48"/>
        <v>0</v>
      </c>
      <c r="Q249" s="246">
        <f t="shared" si="48"/>
        <v>0</v>
      </c>
      <c r="R249" s="246">
        <f t="shared" si="48"/>
        <v>0</v>
      </c>
      <c r="S249" s="246">
        <f t="shared" si="48"/>
        <v>0</v>
      </c>
      <c r="T249" s="246">
        <f t="shared" si="48"/>
        <v>0</v>
      </c>
      <c r="U249" s="246">
        <f t="shared" si="48"/>
        <v>0</v>
      </c>
      <c r="V249" s="246">
        <f t="shared" si="48"/>
        <v>0</v>
      </c>
      <c r="W249" s="246">
        <f t="shared" si="48"/>
        <v>0</v>
      </c>
      <c r="X249" s="246">
        <f t="shared" si="48"/>
        <v>0</v>
      </c>
      <c r="Y249" s="246">
        <f t="shared" si="48"/>
        <v>0</v>
      </c>
      <c r="Z249" s="246">
        <f t="shared" si="48"/>
        <v>0</v>
      </c>
      <c r="AA249" s="246">
        <f t="shared" si="48"/>
        <v>0</v>
      </c>
      <c r="AB249" s="246">
        <f t="shared" si="48"/>
        <v>0</v>
      </c>
      <c r="AC249" s="246">
        <f t="shared" si="48"/>
        <v>0</v>
      </c>
      <c r="AD249" s="246">
        <f t="shared" si="48"/>
        <v>0</v>
      </c>
      <c r="AE249" s="246">
        <f t="shared" si="48"/>
        <v>0</v>
      </c>
      <c r="AF249" s="246">
        <f t="shared" si="48"/>
        <v>0</v>
      </c>
      <c r="AG249" s="350">
        <f>SUM(B249:AF249)</f>
        <v>0</v>
      </c>
    </row>
    <row r="250">
      <c r="A250" s="187"/>
      <c r="AG250" s="350"/>
    </row>
    <row r="251">
      <c r="A251" s="146" t="s">
        <v>536</v>
      </c>
      <c r="B251" s="120"/>
      <c r="C251" s="120"/>
      <c r="D251" s="120"/>
      <c r="E251" s="120"/>
      <c r="F251" s="120"/>
      <c r="G251" s="120"/>
      <c r="H251" s="120"/>
      <c r="I251" s="120"/>
      <c r="J251" s="120"/>
      <c r="K251" s="120"/>
      <c r="L251" s="120"/>
      <c r="M251" s="120"/>
      <c r="N251" s="120"/>
      <c r="O251" s="120"/>
      <c r="P251" s="120"/>
      <c r="Q251" s="120"/>
      <c r="R251" s="120"/>
      <c r="S251" s="120"/>
      <c r="T251" s="120"/>
      <c r="U251" s="120"/>
      <c r="V251" s="120"/>
      <c r="W251" s="120"/>
      <c r="X251" s="120"/>
      <c r="Y251" s="120"/>
      <c r="Z251" s="120"/>
      <c r="AA251" s="120"/>
      <c r="AB251" s="120"/>
      <c r="AC251" s="120"/>
      <c r="AD251" s="120"/>
      <c r="AE251" s="120"/>
      <c r="AF251" s="120"/>
      <c r="AG251" s="383"/>
    </row>
    <row r="252">
      <c r="A252" s="123" t="s">
        <v>537</v>
      </c>
      <c r="B252" s="403">
        <f t="shared" ref="B252:AE252" si="49">B13</f>
        <v>5667</v>
      </c>
      <c r="C252" s="403">
        <f t="shared" si="49"/>
        <v>4827</v>
      </c>
      <c r="D252" s="403">
        <f t="shared" si="49"/>
        <v>4597</v>
      </c>
      <c r="E252" s="403">
        <f t="shared" si="49"/>
        <v>4933</v>
      </c>
      <c r="F252" s="403">
        <f t="shared" si="49"/>
        <v>4408</v>
      </c>
      <c r="G252" s="403">
        <f t="shared" si="49"/>
        <v>3807</v>
      </c>
      <c r="H252" s="403">
        <f t="shared" si="49"/>
        <v>4209</v>
      </c>
      <c r="I252" s="403">
        <f t="shared" si="49"/>
        <v>5056</v>
      </c>
      <c r="J252" s="403">
        <f t="shared" si="49"/>
        <v>3655</v>
      </c>
      <c r="K252" s="403">
        <f t="shared" si="49"/>
        <v>4241</v>
      </c>
      <c r="L252" s="403">
        <f t="shared" si="49"/>
        <v>5093</v>
      </c>
      <c r="M252" s="403">
        <f t="shared" si="49"/>
        <v>5201</v>
      </c>
      <c r="N252" s="403">
        <f t="shared" si="49"/>
        <v>5295</v>
      </c>
      <c r="O252" s="403">
        <f t="shared" si="49"/>
        <v>4070</v>
      </c>
      <c r="P252" s="403">
        <f t="shared" si="49"/>
        <v>3475</v>
      </c>
      <c r="Q252" s="403">
        <f t="shared" si="49"/>
        <v>2784</v>
      </c>
      <c r="R252" s="403">
        <f t="shared" si="49"/>
        <v>3138</v>
      </c>
      <c r="S252" s="403">
        <f t="shared" si="49"/>
        <v>3959</v>
      </c>
      <c r="T252" s="403">
        <f t="shared" si="49"/>
        <v>3897</v>
      </c>
      <c r="U252" s="403">
        <f t="shared" si="49"/>
        <v>3546</v>
      </c>
      <c r="V252" s="403">
        <f t="shared" si="49"/>
        <v>3472</v>
      </c>
      <c r="W252" s="403">
        <f t="shared" si="49"/>
        <v>4951</v>
      </c>
      <c r="X252" s="403">
        <f t="shared" si="49"/>
        <v>5343</v>
      </c>
      <c r="Y252" s="403">
        <f t="shared" si="49"/>
        <v>3944</v>
      </c>
      <c r="Z252" s="403">
        <f t="shared" si="49"/>
        <v>5739</v>
      </c>
      <c r="AA252" s="403">
        <f t="shared" si="49"/>
        <v>6607</v>
      </c>
      <c r="AB252" s="403">
        <f t="shared" si="49"/>
        <v>4015</v>
      </c>
      <c r="AC252" s="403">
        <f t="shared" si="49"/>
        <v>4979</v>
      </c>
      <c r="AD252" s="403">
        <f t="shared" si="49"/>
        <v>3880</v>
      </c>
      <c r="AE252" s="403">
        <f t="shared" si="49"/>
        <v>3613</v>
      </c>
      <c r="AF252" s="403"/>
      <c r="AG252" s="342">
        <f t="shared" ref="AG252:AG268" si="51">SUM(B252:AF252)</f>
        <v>132401</v>
      </c>
    </row>
    <row r="253">
      <c r="A253" s="123" t="s">
        <v>1335</v>
      </c>
      <c r="B253" s="159">
        <f t="shared" ref="B253:AF253" si="50">B14</f>
        <v>3003.99</v>
      </c>
      <c r="C253" s="159">
        <f t="shared" si="50"/>
        <v>4319.865</v>
      </c>
      <c r="D253" s="159">
        <f t="shared" si="50"/>
        <v>3593.7</v>
      </c>
      <c r="E253" s="159">
        <f t="shared" si="50"/>
        <v>4335.18</v>
      </c>
      <c r="F253" s="159">
        <f t="shared" si="50"/>
        <v>4396.923</v>
      </c>
      <c r="G253" s="159">
        <f t="shared" si="50"/>
        <v>3825.2865</v>
      </c>
      <c r="H253" s="159">
        <f t="shared" si="50"/>
        <v>3510.78</v>
      </c>
      <c r="I253" s="159">
        <f t="shared" si="50"/>
        <v>4463.6115</v>
      </c>
      <c r="J253" s="159">
        <f t="shared" si="50"/>
        <v>4023.7995</v>
      </c>
      <c r="K253" s="159">
        <f t="shared" si="50"/>
        <v>3857.6625</v>
      </c>
      <c r="L253" s="159">
        <f t="shared" si="50"/>
        <v>5126.31</v>
      </c>
      <c r="M253" s="159">
        <f t="shared" si="50"/>
        <v>5112.3585</v>
      </c>
      <c r="N253" s="159">
        <f t="shared" si="50"/>
        <v>3627.8895</v>
      </c>
      <c r="O253" s="159">
        <f t="shared" si="50"/>
        <v>3530.769</v>
      </c>
      <c r="P253" s="159">
        <f t="shared" si="50"/>
        <v>2881.275</v>
      </c>
      <c r="Q253" s="159">
        <f t="shared" si="50"/>
        <v>3183.276</v>
      </c>
      <c r="R253" s="159">
        <f t="shared" si="50"/>
        <v>3283.362</v>
      </c>
      <c r="S253" s="159">
        <f t="shared" si="50"/>
        <v>3613.3245</v>
      </c>
      <c r="T253" s="159">
        <f t="shared" si="50"/>
        <v>3716.6655</v>
      </c>
      <c r="U253" s="159">
        <f t="shared" si="50"/>
        <v>3277.2075</v>
      </c>
      <c r="V253" s="159">
        <f t="shared" si="50"/>
        <v>2892.102</v>
      </c>
      <c r="W253" s="159">
        <f t="shared" si="50"/>
        <v>3705.4005</v>
      </c>
      <c r="X253" s="159">
        <f t="shared" si="50"/>
        <v>3654.8505</v>
      </c>
      <c r="Y253" s="159">
        <f t="shared" si="50"/>
        <v>3360.6915</v>
      </c>
      <c r="Z253" s="159">
        <f t="shared" si="50"/>
        <v>4517.745</v>
      </c>
      <c r="AA253" s="159">
        <f t="shared" si="50"/>
        <v>4276.755</v>
      </c>
      <c r="AB253" s="159">
        <f t="shared" si="50"/>
        <v>2817.7515</v>
      </c>
      <c r="AC253" s="159">
        <f t="shared" si="50"/>
        <v>3348.015</v>
      </c>
      <c r="AD253" s="159">
        <f t="shared" si="50"/>
        <v>2850.7035</v>
      </c>
      <c r="AE253" s="159">
        <f t="shared" si="50"/>
        <v>2767.818</v>
      </c>
      <c r="AF253" s="159">
        <f t="shared" si="50"/>
        <v>3597.804</v>
      </c>
      <c r="AG253" s="342">
        <f t="shared" si="51"/>
        <v>114472.872</v>
      </c>
    </row>
    <row r="254">
      <c r="A254" s="404" t="s">
        <v>569</v>
      </c>
      <c r="B254" s="159">
        <f>(B28+B29)*'Data - P&amp;L'!$C$3</f>
        <v>2096.75</v>
      </c>
      <c r="C254" s="159">
        <f>(C28+C29)*'Data - P&amp;L'!$C$3</f>
        <v>1341.92</v>
      </c>
      <c r="D254" s="159">
        <f>(D28+D29)*'Data - P&amp;L'!$C$3</f>
        <v>1174.18</v>
      </c>
      <c r="E254" s="159">
        <f>(E28+E29)*'Data - P&amp;L'!$C$3</f>
        <v>1258.05</v>
      </c>
      <c r="F254" s="159">
        <f>(F28+F29)*'Data - P&amp;L'!$C$3</f>
        <v>1258.05</v>
      </c>
      <c r="G254" s="159">
        <f>(G28+G29)*'Data - P&amp;L'!$C$3</f>
        <v>922.57</v>
      </c>
      <c r="H254" s="159">
        <f>(H28+H29)*'Data - P&amp;L'!$C$3</f>
        <v>1677.4</v>
      </c>
      <c r="I254" s="159">
        <f>(I28+I29)*'Data - P&amp;L'!$C$3</f>
        <v>1258.05</v>
      </c>
      <c r="J254" s="159">
        <f>(J28+J29)*'Data - P&amp;L'!$C$3</f>
        <v>1845.14</v>
      </c>
      <c r="K254" s="159">
        <f>(K28+K29)*'Data - P&amp;L'!$C$3</f>
        <v>503.22</v>
      </c>
      <c r="L254" s="159">
        <f>(L28+L29)*'Data - P&amp;L'!$C$3</f>
        <v>1593.53</v>
      </c>
      <c r="M254" s="159">
        <f>(M28+M29)*'Data - P&amp;L'!$C$3</f>
        <v>1425.79</v>
      </c>
      <c r="N254" s="159">
        <f>(N28+N29)*'Data - P&amp;L'!$C$3</f>
        <v>754.83</v>
      </c>
      <c r="O254" s="159">
        <f>(O28+O29)*'Data - P&amp;L'!$C$3</f>
        <v>838.7</v>
      </c>
      <c r="P254" s="159">
        <f>(P28+P29)*'Data - P&amp;L'!$C$3</f>
        <v>503.22</v>
      </c>
      <c r="Q254" s="159">
        <f>(Q28+Q29)*'Data - P&amp;L'!$C$3</f>
        <v>922.57</v>
      </c>
      <c r="R254" s="159">
        <f>(R28+R29)*'Data - P&amp;L'!$C$3</f>
        <v>922.57</v>
      </c>
      <c r="S254" s="159">
        <f>(S28+S29)*'Data - P&amp;L'!$C$3</f>
        <v>838.7</v>
      </c>
      <c r="T254" s="159">
        <f>(T28+T29)*'Data - P&amp;L'!$C$3</f>
        <v>1006.44</v>
      </c>
      <c r="U254" s="159">
        <f>(U28+U29)*'Data - P&amp;L'!$C$3</f>
        <v>503.22</v>
      </c>
      <c r="V254" s="159">
        <f>(V28+V29)*'Data - P&amp;L'!$C$3</f>
        <v>1006.44</v>
      </c>
      <c r="W254" s="159">
        <f>(W28+W29)*'Data - P&amp;L'!$C$3</f>
        <v>587.09</v>
      </c>
      <c r="X254" s="159">
        <f>(X28+X29)*'Data - P&amp;L'!$C$3</f>
        <v>587.09</v>
      </c>
      <c r="Y254" s="159">
        <f>(Y28+Y29)*'Data - P&amp;L'!$C$3</f>
        <v>419.35</v>
      </c>
      <c r="Z254" s="159">
        <f>(Z28+Z29)*'Data - P&amp;L'!$C$3</f>
        <v>1258.05</v>
      </c>
      <c r="AA254" s="159">
        <f>(AA28+AA29)*'Data - P&amp;L'!$C$3</f>
        <v>754.83</v>
      </c>
      <c r="AB254" s="159">
        <f>(AB28+AB29)*'Data - P&amp;L'!$C$3</f>
        <v>838.7</v>
      </c>
      <c r="AC254" s="159">
        <f>(AC28+AC29)*'Data - P&amp;L'!$C$3</f>
        <v>1090.31</v>
      </c>
      <c r="AD254" s="159">
        <f>(AD28+AD29)*'Data - P&amp;L'!$C$3</f>
        <v>1006.44</v>
      </c>
      <c r="AE254" s="159">
        <f>(AE28+AE29)*'Data - P&amp;L'!$C$3</f>
        <v>670.96</v>
      </c>
      <c r="AF254" s="159">
        <f>(AF28+AF29)*'Data - P&amp;L'!$C$3</f>
        <v>922.57</v>
      </c>
      <c r="AG254" s="342">
        <f t="shared" si="51"/>
        <v>31786.73</v>
      </c>
    </row>
    <row r="255">
      <c r="A255" s="404" t="s">
        <v>570</v>
      </c>
      <c r="B255" s="159">
        <f>(B30+B31)*'Data - P&amp;L'!$C$4</f>
        <v>1051.38</v>
      </c>
      <c r="C255" s="159">
        <f>(C30+C31)*'Data - P&amp;L'!$C$4</f>
        <v>2198.34</v>
      </c>
      <c r="D255" s="159">
        <f>(D30+D31)*'Data - P&amp;L'!$C$4</f>
        <v>2007.18</v>
      </c>
      <c r="E255" s="159">
        <f>(E30+E31)*'Data - P&amp;L'!$C$4</f>
        <v>2293.92</v>
      </c>
      <c r="F255" s="159">
        <f>(F30+F31)*'Data - P&amp;L'!$C$4</f>
        <v>1720.44</v>
      </c>
      <c r="G255" s="159">
        <f>(G30+G31)*'Data - P&amp;L'!$C$4</f>
        <v>2198.34</v>
      </c>
      <c r="H255" s="159">
        <f>(H30+H31)*'Data - P&amp;L'!$C$4</f>
        <v>1146.96</v>
      </c>
      <c r="I255" s="159">
        <f>(I30+I31)*'Data - P&amp;L'!$C$4</f>
        <v>1816.02</v>
      </c>
      <c r="J255" s="159">
        <f>(J30+J31)*'Data - P&amp;L'!$C$4</f>
        <v>1529.28</v>
      </c>
      <c r="K255" s="159">
        <f>(K30+K31)*'Data - P&amp;L'!$C$4</f>
        <v>2102.76</v>
      </c>
      <c r="L255" s="159">
        <f>(L30+L31)*'Data - P&amp;L'!$C$4</f>
        <v>4683.42</v>
      </c>
      <c r="M255" s="159">
        <f>(M30+M31)*'Data - P&amp;L'!$C$4</f>
        <v>6881.76</v>
      </c>
      <c r="N255" s="159">
        <f>(N30+N31)*'Data - P&amp;L'!$C$4</f>
        <v>5639.22</v>
      </c>
      <c r="O255" s="159">
        <f>(O30+O31)*'Data - P&amp;L'!$C$4</f>
        <v>4301.1</v>
      </c>
      <c r="P255" s="159">
        <f>(P30+P31)*'Data - P&amp;L'!$C$4</f>
        <v>3345.3</v>
      </c>
      <c r="Q255" s="159">
        <f>(Q30+Q31)*'Data - P&amp;L'!$C$4</f>
        <v>4301.1</v>
      </c>
      <c r="R255" s="159">
        <f>(R30+R31)*'Data - P&amp;L'!$C$4</f>
        <v>4492.26</v>
      </c>
      <c r="S255" s="159">
        <f>(S30+S31)*'Data - P&amp;L'!$C$4</f>
        <v>4779</v>
      </c>
      <c r="T255" s="159">
        <f>(T30+T31)*'Data - P&amp;L'!$C$4</f>
        <v>5161.32</v>
      </c>
      <c r="U255" s="159">
        <f>(U30+U31)*'Data - P&amp;L'!$C$4</f>
        <v>4396.68</v>
      </c>
      <c r="V255" s="159">
        <f>(V30+V31)*'Data - P&amp;L'!$C$4</f>
        <v>3632.04</v>
      </c>
      <c r="W255" s="159">
        <f>(W30+W31)*'Data - P&amp;L'!$C$4</f>
        <v>6690.6</v>
      </c>
      <c r="X255" s="159">
        <f>(X30+X31)*'Data - P&amp;L'!$C$4</f>
        <v>7455.24</v>
      </c>
      <c r="Y255" s="159">
        <f>(Y30+Y31)*'Data - P&amp;L'!$C$4</f>
        <v>6212.7</v>
      </c>
      <c r="Z255" s="159">
        <f>(Z30+Z31)*'Data - P&amp;L'!$C$4</f>
        <v>8602.2</v>
      </c>
      <c r="AA255" s="159">
        <f>(AA30+AA31)*'Data - P&amp;L'!$C$4</f>
        <v>8793.36</v>
      </c>
      <c r="AB255" s="159">
        <f>(AB30+AB31)*'Data - P&amp;L'!$C$4</f>
        <v>4874.58</v>
      </c>
      <c r="AC255" s="159">
        <f>(AC30+AC31)*'Data - P&amp;L'!$C$4</f>
        <v>5830.38</v>
      </c>
      <c r="AD255" s="159">
        <f>(AD30+AD31)*'Data - P&amp;L'!$C$4</f>
        <v>3632.04</v>
      </c>
      <c r="AE255" s="159">
        <f>(AE30+AE31)*'Data - P&amp;L'!$C$4</f>
        <v>1720.44</v>
      </c>
      <c r="AF255" s="159">
        <f>(AF30+AF31)*'Data - P&amp;L'!$C$4</f>
        <v>2676.24</v>
      </c>
      <c r="AG255" s="342">
        <f t="shared" si="51"/>
        <v>126165.6</v>
      </c>
    </row>
    <row r="256">
      <c r="A256" s="404" t="s">
        <v>571</v>
      </c>
      <c r="B256" s="159">
        <f>B42*'Data - P&amp;L'!$C$6</f>
        <v>113.39</v>
      </c>
      <c r="C256" s="159">
        <f>C42*'Data - P&amp;L'!$C$6</f>
        <v>103.53</v>
      </c>
      <c r="D256" s="159">
        <f>D42*'Data - P&amp;L'!$C$6</f>
        <v>123.25</v>
      </c>
      <c r="E256" s="159">
        <f>E42*'Data - P&amp;L'!$C$6</f>
        <v>231.71</v>
      </c>
      <c r="F256" s="159">
        <f>F42*'Data - P&amp;L'!$C$6</f>
        <v>236.64</v>
      </c>
      <c r="G256" s="159">
        <f>G42*'Data - P&amp;L'!$C$6</f>
        <v>147.9</v>
      </c>
      <c r="H256" s="159">
        <f>H42*'Data - P&amp;L'!$C$6</f>
        <v>162.69</v>
      </c>
      <c r="I256" s="159">
        <f>I42*'Data - P&amp;L'!$C$6</f>
        <v>123.25</v>
      </c>
      <c r="J256" s="159">
        <f>J42*'Data - P&amp;L'!$C$6</f>
        <v>83.81</v>
      </c>
      <c r="K256" s="159">
        <f>K42*'Data - P&amp;L'!$C$6</f>
        <v>147.9</v>
      </c>
      <c r="L256" s="159">
        <f>L42*'Data - P&amp;L'!$C$6</f>
        <v>147.9</v>
      </c>
      <c r="M256" s="159">
        <f>M42*'Data - P&amp;L'!$C$6</f>
        <v>192.27</v>
      </c>
      <c r="N256" s="159">
        <f>N42*'Data - P&amp;L'!$C$6</f>
        <v>113.39</v>
      </c>
      <c r="O256" s="159">
        <f>O42*'Data - P&amp;L'!$C$6</f>
        <v>78.88</v>
      </c>
      <c r="P256" s="159">
        <f>P42*'Data - P&amp;L'!$C$6</f>
        <v>69.02</v>
      </c>
      <c r="Q256" s="159">
        <f>Q42*'Data - P&amp;L'!$C$6</f>
        <v>73.95</v>
      </c>
      <c r="R256" s="159">
        <f>R42*'Data - P&amp;L'!$C$6</f>
        <v>108.46</v>
      </c>
      <c r="S256" s="159">
        <f>S42*'Data - P&amp;L'!$C$6</f>
        <v>118.32</v>
      </c>
      <c r="T256" s="159">
        <f>T42*'Data - P&amp;L'!$C$6</f>
        <v>123.25</v>
      </c>
      <c r="U256" s="159">
        <f>U42*'Data - P&amp;L'!$C$6</f>
        <v>113.39</v>
      </c>
      <c r="V256" s="159">
        <f>V42*'Data - P&amp;L'!$C$6</f>
        <v>113.39</v>
      </c>
      <c r="W256" s="159">
        <f>W42*'Data - P&amp;L'!$C$6</f>
        <v>54.23</v>
      </c>
      <c r="X256" s="159">
        <f>X42*'Data - P&amp;L'!$C$6</f>
        <v>49.3</v>
      </c>
      <c r="Y256" s="159">
        <f>Y42*'Data - P&amp;L'!$C$6</f>
        <v>88.74</v>
      </c>
      <c r="Z256" s="159">
        <f>Z42*'Data - P&amp;L'!$C$6</f>
        <v>103.53</v>
      </c>
      <c r="AA256" s="159">
        <f>AA42*'Data - P&amp;L'!$C$6</f>
        <v>123.25</v>
      </c>
      <c r="AB256" s="159">
        <f>AB42*'Data - P&amp;L'!$C$6</f>
        <v>59.16</v>
      </c>
      <c r="AC256" s="159">
        <f>AC42*'Data - P&amp;L'!$C$6</f>
        <v>83.81</v>
      </c>
      <c r="AD256" s="159">
        <f>AD42*'Data - P&amp;L'!$C$6</f>
        <v>39.44</v>
      </c>
      <c r="AE256" s="159">
        <f>AE42*'Data - P&amp;L'!$C$6</f>
        <v>54.23</v>
      </c>
      <c r="AF256" s="159">
        <f>AF42*'Data - P&amp;L'!$C$6</f>
        <v>93.67</v>
      </c>
      <c r="AG256" s="342">
        <f t="shared" si="51"/>
        <v>3475.65</v>
      </c>
    </row>
    <row r="257">
      <c r="A257" s="404" t="s">
        <v>572</v>
      </c>
      <c r="B257" s="159">
        <f>B43*'Data - P&amp;L'!$C$8</f>
        <v>22.47</v>
      </c>
      <c r="C257" s="159">
        <f>C43*'Data - P&amp;L'!$C$8</f>
        <v>26.75</v>
      </c>
      <c r="D257" s="159">
        <f>D43*'Data - P&amp;L'!$C$8</f>
        <v>21.4</v>
      </c>
      <c r="E257" s="159">
        <f>E43*'Data - P&amp;L'!$C$8</f>
        <v>43.87</v>
      </c>
      <c r="F257" s="159">
        <f>F43*'Data - P&amp;L'!$C$8</f>
        <v>47.08</v>
      </c>
      <c r="G257" s="159">
        <f>G43*'Data - P&amp;L'!$C$8</f>
        <v>37.45</v>
      </c>
      <c r="H257" s="159">
        <f>H43*'Data - P&amp;L'!$C$8</f>
        <v>27.82</v>
      </c>
      <c r="I257" s="159">
        <f>I43*'Data - P&amp;L'!$C$8</f>
        <v>23.54</v>
      </c>
      <c r="J257" s="159">
        <f>J43*'Data - P&amp;L'!$C$8</f>
        <v>32.1</v>
      </c>
      <c r="K257" s="159">
        <f>K43*'Data - P&amp;L'!$C$8</f>
        <v>36.38</v>
      </c>
      <c r="L257" s="159">
        <f>L43*'Data - P&amp;L'!$C$8</f>
        <v>34.24</v>
      </c>
      <c r="M257" s="159">
        <f>M43*'Data - P&amp;L'!$C$8</f>
        <v>40.66</v>
      </c>
      <c r="N257" s="159">
        <f>N43*'Data - P&amp;L'!$C$8</f>
        <v>20.33</v>
      </c>
      <c r="O257" s="159">
        <f>O43*'Data - P&amp;L'!$C$8</f>
        <v>24.61</v>
      </c>
      <c r="P257" s="159">
        <f>P43*'Data - P&amp;L'!$C$8</f>
        <v>14.98</v>
      </c>
      <c r="Q257" s="159">
        <f>Q43*'Data - P&amp;L'!$C$8</f>
        <v>23.54</v>
      </c>
      <c r="R257" s="159">
        <f>R43*'Data - P&amp;L'!$C$8</f>
        <v>28.89</v>
      </c>
      <c r="S257" s="159">
        <f>S43*'Data - P&amp;L'!$C$8</f>
        <v>39.59</v>
      </c>
      <c r="T257" s="159">
        <f>T43*'Data - P&amp;L'!$C$8</f>
        <v>40.66</v>
      </c>
      <c r="U257" s="159">
        <f>U43*'Data - P&amp;L'!$C$8</f>
        <v>32.1</v>
      </c>
      <c r="V257" s="159">
        <f>V43*'Data - P&amp;L'!$C$8</f>
        <v>16.05</v>
      </c>
      <c r="W257" s="159">
        <f>W43*'Data - P&amp;L'!$C$8</f>
        <v>20.33</v>
      </c>
      <c r="X257" s="159">
        <f>X43*'Data - P&amp;L'!$C$8</f>
        <v>16.05</v>
      </c>
      <c r="Y257" s="159">
        <f>Y43*'Data - P&amp;L'!$C$8</f>
        <v>18.19</v>
      </c>
      <c r="Z257" s="159">
        <f>Z43*'Data - P&amp;L'!$C$8</f>
        <v>27.82</v>
      </c>
      <c r="AA257" s="159">
        <f>AA43*'Data - P&amp;L'!$C$8</f>
        <v>27.82</v>
      </c>
      <c r="AB257" s="159">
        <f>AB43*'Data - P&amp;L'!$C$8</f>
        <v>10.7</v>
      </c>
      <c r="AC257" s="159">
        <f>AC43*'Data - P&amp;L'!$C$8</f>
        <v>14.98</v>
      </c>
      <c r="AD257" s="159">
        <f>AD43*'Data - P&amp;L'!$C$8</f>
        <v>21.4</v>
      </c>
      <c r="AE257" s="159">
        <f>AE43*'Data - P&amp;L'!$C$8</f>
        <v>12.84</v>
      </c>
      <c r="AF257" s="159">
        <f>AF43*'Data - P&amp;L'!$C$8</f>
        <v>27.82</v>
      </c>
      <c r="AG257" s="342">
        <f t="shared" si="51"/>
        <v>832.46</v>
      </c>
    </row>
    <row r="258">
      <c r="A258" s="404" t="s">
        <v>573</v>
      </c>
      <c r="B258" s="159">
        <f>(B44+B45)*'Data - P&amp;L'!$C$9</f>
        <v>71.76</v>
      </c>
      <c r="C258" s="159">
        <f>(C44+C45)*'Data - P&amp;L'!$C$9</f>
        <v>53.82</v>
      </c>
      <c r="D258" s="159">
        <f>(D44+D45)*'Data - P&amp;L'!$C$9</f>
        <v>119.6</v>
      </c>
      <c r="E258" s="159">
        <f>(E44+E45)*'Data - P&amp;L'!$C$9</f>
        <v>173.42</v>
      </c>
      <c r="F258" s="159">
        <f>(F44+F45)*'Data - P&amp;L'!$C$9</f>
        <v>77.74</v>
      </c>
      <c r="G258" s="159">
        <f>(G44+G45)*'Data - P&amp;L'!$C$9</f>
        <v>71.76</v>
      </c>
      <c r="H258" s="159">
        <f>(H44+H45)*'Data - P&amp;L'!$C$9</f>
        <v>77.74</v>
      </c>
      <c r="I258" s="159">
        <f>(I44+I45)*'Data - P&amp;L'!$C$9</f>
        <v>53.82</v>
      </c>
      <c r="J258" s="159">
        <f>(J44+J45)*'Data - P&amp;L'!$C$9</f>
        <v>47.84</v>
      </c>
      <c r="K258" s="159">
        <f>(K44+K45)*'Data - P&amp;L'!$C$9</f>
        <v>59.8</v>
      </c>
      <c r="L258" s="159">
        <f>(L44+L45)*'Data - P&amp;L'!$C$9</f>
        <v>53.82</v>
      </c>
      <c r="M258" s="159">
        <f>(M44+M45)*'Data - P&amp;L'!$C$9</f>
        <v>107.64</v>
      </c>
      <c r="N258" s="159">
        <f>(N44+N45)*'Data - P&amp;L'!$C$9</f>
        <v>77.74</v>
      </c>
      <c r="O258" s="159">
        <f>(O44+O45)*'Data - P&amp;L'!$C$9</f>
        <v>155.48</v>
      </c>
      <c r="P258" s="159">
        <f>(P44+P45)*'Data - P&amp;L'!$C$9</f>
        <v>83.72</v>
      </c>
      <c r="Q258" s="159">
        <f>(Q44+Q45)*'Data - P&amp;L'!$C$9</f>
        <v>89.7</v>
      </c>
      <c r="R258" s="159">
        <f>(R44+R45)*'Data - P&amp;L'!$C$9</f>
        <v>47.84</v>
      </c>
      <c r="S258" s="159">
        <f>(S44+S45)*'Data - P&amp;L'!$C$9</f>
        <v>89.7</v>
      </c>
      <c r="T258" s="159">
        <f>(T44+T45)*'Data - P&amp;L'!$C$9</f>
        <v>71.76</v>
      </c>
      <c r="U258" s="159">
        <f>(U44+U45)*'Data - P&amp;L'!$C$9</f>
        <v>53.82</v>
      </c>
      <c r="V258" s="159">
        <f>(V44+V45)*'Data - P&amp;L'!$C$9</f>
        <v>53.82</v>
      </c>
      <c r="W258" s="159">
        <f>(W44+W45)*'Data - P&amp;L'!$C$9</f>
        <v>71.76</v>
      </c>
      <c r="X258" s="159">
        <f>(X44+X45)*'Data - P&amp;L'!$C$9</f>
        <v>77.74</v>
      </c>
      <c r="Y258" s="159">
        <f>(Y44+Y45)*'Data - P&amp;L'!$C$9</f>
        <v>83.72</v>
      </c>
      <c r="Z258" s="159">
        <f>(Z44+Z45)*'Data - P&amp;L'!$C$9</f>
        <v>71.76</v>
      </c>
      <c r="AA258" s="159">
        <f>(AA44+AA45)*'Data - P&amp;L'!$C$9</f>
        <v>83.72</v>
      </c>
      <c r="AB258" s="159">
        <f>(AB44+AB45)*'Data - P&amp;L'!$C$9</f>
        <v>71.76</v>
      </c>
      <c r="AC258" s="159">
        <f>(AC44+AC45)*'Data - P&amp;L'!$C$9</f>
        <v>35.88</v>
      </c>
      <c r="AD258" s="159">
        <f>(AD44+AD45)*'Data - P&amp;L'!$C$9</f>
        <v>47.84</v>
      </c>
      <c r="AE258" s="159">
        <f>(AE44+AE45)*'Data - P&amp;L'!$C$9</f>
        <v>65.78</v>
      </c>
      <c r="AF258" s="159">
        <f>(AF44+AF45)*'Data - P&amp;L'!$C$9</f>
        <v>95.68</v>
      </c>
      <c r="AG258" s="342">
        <f t="shared" si="51"/>
        <v>2397.98</v>
      </c>
    </row>
    <row r="259">
      <c r="A259" s="404" t="s">
        <v>574</v>
      </c>
      <c r="B259" s="159">
        <f>(B46+B47)*'Data - P&amp;L'!$C$5</f>
        <v>0</v>
      </c>
      <c r="C259" s="159">
        <f>(C46+C47)*'Data - P&amp;L'!$C$5</f>
        <v>0</v>
      </c>
      <c r="D259" s="159">
        <f>(D46+D47)*'Data - P&amp;L'!$C$5</f>
        <v>0</v>
      </c>
      <c r="E259" s="159">
        <f>(E46+E47)*'Data - P&amp;L'!$C$5</f>
        <v>0</v>
      </c>
      <c r="F259" s="159">
        <f>(F46+F47)*'Data - P&amp;L'!$C$5</f>
        <v>0</v>
      </c>
      <c r="G259" s="159">
        <f>(G46+G47)*'Data - P&amp;L'!$C$5</f>
        <v>0</v>
      </c>
      <c r="H259" s="159">
        <f>(H46+H47)*'Data - P&amp;L'!$C$5</f>
        <v>0</v>
      </c>
      <c r="I259" s="159">
        <f>(I46+I47)*'Data - P&amp;L'!$C$5</f>
        <v>0</v>
      </c>
      <c r="J259" s="159">
        <f>(J46+J47)*'Data - P&amp;L'!$C$5</f>
        <v>0</v>
      </c>
      <c r="K259" s="159">
        <f>(K46+K47)*'Data - P&amp;L'!$C$5</f>
        <v>0</v>
      </c>
      <c r="L259" s="159">
        <f>(L46+L47)*'Data - P&amp;L'!$C$5</f>
        <v>0</v>
      </c>
      <c r="M259" s="159">
        <f>(M46+M47)*'Data - P&amp;L'!$C$5</f>
        <v>0</v>
      </c>
      <c r="N259" s="159">
        <f>(N46+N47)*'Data - P&amp;L'!$C$5</f>
        <v>0</v>
      </c>
      <c r="O259" s="159">
        <f>(O46+O47)*'Data - P&amp;L'!$C$5</f>
        <v>0</v>
      </c>
      <c r="P259" s="159">
        <f>(P46+P47)*'Data - P&amp;L'!$C$5</f>
        <v>0</v>
      </c>
      <c r="Q259" s="159">
        <f>(Q46+Q47)*'Data - P&amp;L'!$C$5</f>
        <v>0</v>
      </c>
      <c r="R259" s="159">
        <f>(R46+R47)*'Data - P&amp;L'!$C$5</f>
        <v>0</v>
      </c>
      <c r="S259" s="159">
        <f>(S46+S47)*'Data - P&amp;L'!$C$5</f>
        <v>0</v>
      </c>
      <c r="T259" s="159">
        <f>(T46+T47)*'Data - P&amp;L'!$C$5</f>
        <v>0</v>
      </c>
      <c r="U259" s="159">
        <f>(U46+U47)*'Data - P&amp;L'!$C$5</f>
        <v>0</v>
      </c>
      <c r="V259" s="159">
        <f>(V46+V47)*'Data - P&amp;L'!$C$5</f>
        <v>0</v>
      </c>
      <c r="W259" s="159">
        <f>(W46+W47)*'Data - P&amp;L'!$C$5</f>
        <v>0</v>
      </c>
      <c r="X259" s="159">
        <f>(X46+X47)*'Data - P&amp;L'!$C$5</f>
        <v>0</v>
      </c>
      <c r="Y259" s="159">
        <f>(Y46+Y47)*'Data - P&amp;L'!$C$5</f>
        <v>0</v>
      </c>
      <c r="Z259" s="159">
        <f>(Z46+Z47)*'Data - P&amp;L'!$C$5</f>
        <v>0</v>
      </c>
      <c r="AA259" s="159">
        <f>(AA46+AA47)*'Data - P&amp;L'!$C$5</f>
        <v>0</v>
      </c>
      <c r="AB259" s="159">
        <f>(AB46+AB47)*'Data - P&amp;L'!$C$5</f>
        <v>0</v>
      </c>
      <c r="AC259" s="159">
        <f>(AC46+AC47)*'Data - P&amp;L'!$C$5</f>
        <v>0</v>
      </c>
      <c r="AD259" s="159">
        <f>(AD46+AD47)*'Data - P&amp;L'!$C$5</f>
        <v>0</v>
      </c>
      <c r="AE259" s="159">
        <f>(AE46+AE47)*'Data - P&amp;L'!$C$5</f>
        <v>0</v>
      </c>
      <c r="AF259" s="159">
        <f>(AF46+AF47)*'Data - P&amp;L'!$C$5</f>
        <v>0</v>
      </c>
      <c r="AG259" s="342">
        <f t="shared" si="51"/>
        <v>0</v>
      </c>
    </row>
    <row r="260">
      <c r="A260" s="404" t="s">
        <v>575</v>
      </c>
      <c r="B260" s="257">
        <f>(B48+B49)*'Data - P&amp;L'!$C$10</f>
        <v>8.42</v>
      </c>
      <c r="C260" s="257">
        <f>(C48+C49)*'Data - P&amp;L'!$C$10</f>
        <v>4.21</v>
      </c>
      <c r="D260" s="257">
        <f>(D48+D49)*'Data - P&amp;L'!$C$10</f>
        <v>12.63</v>
      </c>
      <c r="E260" s="257">
        <f>(E48+E49)*'Data - P&amp;L'!$C$10</f>
        <v>12.63</v>
      </c>
      <c r="F260" s="257">
        <f>(F48+F49)*'Data - P&amp;L'!$C$10</f>
        <v>12.63</v>
      </c>
      <c r="G260" s="257">
        <f>(G48+G49)*'Data - P&amp;L'!$C$10</f>
        <v>8.42</v>
      </c>
      <c r="H260" s="257">
        <f>(H48+H49)*'Data - P&amp;L'!$C$10</f>
        <v>25.26</v>
      </c>
      <c r="I260" s="257">
        <f>(I48+I49)*'Data - P&amp;L'!$C$10</f>
        <v>21.05</v>
      </c>
      <c r="J260" s="257">
        <f>(J48+J49)*'Data - P&amp;L'!$C$10</f>
        <v>0</v>
      </c>
      <c r="K260" s="257">
        <f>(K48+K49)*'Data - P&amp;L'!$C$10</f>
        <v>67.36</v>
      </c>
      <c r="L260" s="257">
        <f>(L48+L49)*'Data - P&amp;L'!$C$10</f>
        <v>286.28</v>
      </c>
      <c r="M260" s="257">
        <f>(M48+M49)*'Data - P&amp;L'!$C$10</f>
        <v>463.1</v>
      </c>
      <c r="N260" s="257">
        <f>(N48+N49)*'Data - P&amp;L'!$C$10</f>
        <v>231.55</v>
      </c>
      <c r="O260" s="257">
        <f>(O48+O49)*'Data - P&amp;L'!$C$10</f>
        <v>315.75</v>
      </c>
      <c r="P260" s="257">
        <f>(P48+P49)*'Data - P&amp;L'!$C$10</f>
        <v>235.76</v>
      </c>
      <c r="Q260" s="257">
        <f>(Q48+Q49)*'Data - P&amp;L'!$C$10</f>
        <v>218.92</v>
      </c>
      <c r="R260" s="257">
        <f>(R48+R49)*'Data - P&amp;L'!$C$10</f>
        <v>290.49</v>
      </c>
      <c r="S260" s="257">
        <f>(S48+S49)*'Data - P&amp;L'!$C$10</f>
        <v>349.43</v>
      </c>
      <c r="T260" s="257">
        <f>(T48+T49)*'Data - P&amp;L'!$C$10</f>
        <v>298.91</v>
      </c>
      <c r="U260" s="257">
        <f>(U48+U49)*'Data - P&amp;L'!$C$10</f>
        <v>290.49</v>
      </c>
      <c r="V260" s="257">
        <f>(V48+V49)*'Data - P&amp;L'!$C$10</f>
        <v>159.98</v>
      </c>
      <c r="W260" s="257">
        <f>(W48+W49)*'Data - P&amp;L'!$C$10</f>
        <v>223.13</v>
      </c>
      <c r="X260" s="257">
        <f>(X48+X49)*'Data - P&amp;L'!$C$10</f>
        <v>54.73</v>
      </c>
      <c r="Y260" s="257">
        <f>(Y48+Y49)*'Data - P&amp;L'!$C$10</f>
        <v>0</v>
      </c>
      <c r="Z260" s="257">
        <f>(Z48+Z49)*'Data - P&amp;L'!$C$10</f>
        <v>0</v>
      </c>
      <c r="AA260" s="257">
        <f>(AA48+AA49)*'Data - P&amp;L'!$C$10</f>
        <v>16.84</v>
      </c>
      <c r="AB260" s="257">
        <f>(AB48+AB49)*'Data - P&amp;L'!$C$10</f>
        <v>96.83</v>
      </c>
      <c r="AC260" s="257">
        <f>(AC48+AC49)*'Data - P&amp;L'!$C$10</f>
        <v>189.45</v>
      </c>
      <c r="AD260" s="257">
        <f>(AD48+AD49)*'Data - P&amp;L'!$C$10</f>
        <v>151.56</v>
      </c>
      <c r="AE260" s="257">
        <f>(AE48+AE49)*'Data - P&amp;L'!$C$10</f>
        <v>113.67</v>
      </c>
      <c r="AF260" s="257">
        <f>(AF48+AF49)*'Data - P&amp;L'!$C$10</f>
        <v>164.19</v>
      </c>
      <c r="AG260" s="342">
        <f t="shared" si="51"/>
        <v>4323.67</v>
      </c>
    </row>
    <row r="261">
      <c r="A261" s="405" t="s">
        <v>576</v>
      </c>
      <c r="B261" s="159">
        <f>B36*'Data - P&amp;L'!$C$43</f>
        <v>764.16</v>
      </c>
      <c r="C261" s="159">
        <f>C36*'Data - P&amp;L'!$C$43</f>
        <v>1074.6</v>
      </c>
      <c r="D261" s="159">
        <f>D36*'Data - P&amp;L'!$C$43</f>
        <v>871.62</v>
      </c>
      <c r="E261" s="159">
        <f>E36*'Data - P&amp;L'!$C$43</f>
        <v>1002.96</v>
      </c>
      <c r="F261" s="159">
        <f>F36*'Data - P&amp;L'!$C$43</f>
        <v>1026.84</v>
      </c>
      <c r="G261" s="159">
        <f>G36*'Data - P&amp;L'!$C$43</f>
        <v>919.38</v>
      </c>
      <c r="H261" s="159">
        <f>H36*'Data - P&amp;L'!$C$43</f>
        <v>859.68</v>
      </c>
      <c r="I261" s="159">
        <f>I36*'Data - P&amp;L'!$C$43</f>
        <v>1098.48</v>
      </c>
      <c r="J261" s="159">
        <f>J36*'Data - P&amp;L'!$C$43</f>
        <v>1038.78</v>
      </c>
      <c r="K261" s="159">
        <f>K36*'Data - P&amp;L'!$C$43</f>
        <v>883.56</v>
      </c>
      <c r="L261" s="159">
        <f>L36*'Data - P&amp;L'!$C$43</f>
        <v>1241.76</v>
      </c>
      <c r="M261" s="159">
        <f>M36*'Data - P&amp;L'!$C$43</f>
        <v>1170.12</v>
      </c>
      <c r="N261" s="159">
        <f>N36*'Data - P&amp;L'!$C$43</f>
        <v>847.74</v>
      </c>
      <c r="O261" s="159">
        <f>O36*'Data - P&amp;L'!$C$43</f>
        <v>788.04</v>
      </c>
      <c r="P261" s="159">
        <f>P36*'Data - P&amp;L'!$C$43</f>
        <v>632.82</v>
      </c>
      <c r="Q261" s="159">
        <f>Q36*'Data - P&amp;L'!$C$43</f>
        <v>728.34</v>
      </c>
      <c r="R261" s="159">
        <f>R36*'Data - P&amp;L'!$C$43</f>
        <v>740.28</v>
      </c>
      <c r="S261" s="159">
        <f>S36*'Data - P&amp;L'!$C$43</f>
        <v>788.04</v>
      </c>
      <c r="T261" s="159">
        <f>T36*'Data - P&amp;L'!$C$43</f>
        <v>823.86</v>
      </c>
      <c r="U261" s="159">
        <f>U36*'Data - P&amp;L'!$C$43</f>
        <v>716.4</v>
      </c>
      <c r="V261" s="159">
        <f>V36*'Data - P&amp;L'!$C$43</f>
        <v>692.52</v>
      </c>
      <c r="W261" s="159">
        <f>W36*'Data - P&amp;L'!$C$43</f>
        <v>991.02</v>
      </c>
      <c r="X261" s="159">
        <f>X36*'Data - P&amp;L'!$C$43</f>
        <v>1050.72</v>
      </c>
      <c r="Y261" s="159">
        <f>Y36*'Data - P&amp;L'!$C$43</f>
        <v>955.2</v>
      </c>
      <c r="Z261" s="159">
        <f>Z36*'Data - P&amp;L'!$C$43</f>
        <v>1337.28</v>
      </c>
      <c r="AA261" s="159">
        <f>AA36*'Data - P&amp;L'!$C$43</f>
        <v>1229.82</v>
      </c>
      <c r="AB261" s="159">
        <f>AB36*'Data - P&amp;L'!$C$43</f>
        <v>776.1</v>
      </c>
      <c r="AC261" s="159">
        <f>AC36*'Data - P&amp;L'!$C$43</f>
        <v>919.38</v>
      </c>
      <c r="AD261" s="159">
        <f>AD36*'Data - P&amp;L'!$C$43</f>
        <v>776.1</v>
      </c>
      <c r="AE261" s="159">
        <f>AE36*'Data - P&amp;L'!$C$43</f>
        <v>728.34</v>
      </c>
      <c r="AF261" s="159">
        <f>AF36*'Data - P&amp;L'!$C$43</f>
        <v>943.26</v>
      </c>
      <c r="AG261" s="342">
        <f t="shared" si="51"/>
        <v>28417.2</v>
      </c>
    </row>
    <row r="262">
      <c r="A262" s="217" t="s">
        <v>1336</v>
      </c>
      <c r="B262" s="257">
        <f>(B36*'Data - P&amp;L'!$C$46)+(B36*'Data - P&amp;L'!$C$50)</f>
        <v>1532.16</v>
      </c>
      <c r="C262" s="257">
        <f>(C36*'Data - P&amp;L'!$C$46)+(C36*'Data - P&amp;L'!$C$50)</f>
        <v>2154.6</v>
      </c>
      <c r="D262" s="257">
        <f>(D36*'Data - P&amp;L'!$C$46)+(D36*'Data - P&amp;L'!$C$50)</f>
        <v>1747.62</v>
      </c>
      <c r="E262" s="257">
        <f>(E36*'Data - P&amp;L'!$C$46)+(E36*'Data - P&amp;L'!$C$50)</f>
        <v>2010.96</v>
      </c>
      <c r="F262" s="257">
        <f>(F36*'Data - P&amp;L'!$C$46)+(F36*'Data - P&amp;L'!$C$50)</f>
        <v>2058.84</v>
      </c>
      <c r="G262" s="257">
        <f>(G36*'Data - P&amp;L'!$C$46)+(G36*'Data - P&amp;L'!$C$50)</f>
        <v>1843.38</v>
      </c>
      <c r="H262" s="257">
        <f>(H36*'Data - P&amp;L'!$C$46)+(H36*'Data - P&amp;L'!$C$50)</f>
        <v>1723.68</v>
      </c>
      <c r="I262" s="257">
        <f>(I36*'Data - P&amp;L'!$C$46)+(I36*'Data - P&amp;L'!$C$50)</f>
        <v>2202.48</v>
      </c>
      <c r="J262" s="257">
        <f>(J36*'Data - P&amp;L'!$C$46)+(J36*'Data - P&amp;L'!$C$50)</f>
        <v>2082.78</v>
      </c>
      <c r="K262" s="257">
        <f>(K36*'Data - P&amp;L'!$C$46)+(K36*'Data - P&amp;L'!$C$50)</f>
        <v>1771.56</v>
      </c>
      <c r="L262" s="257">
        <f>(L36*'Data - P&amp;L'!$C$46)+(L36*'Data - P&amp;L'!$C$50)</f>
        <v>2489.76</v>
      </c>
      <c r="M262" s="257">
        <f>(M36*'Data - P&amp;L'!$C$46)+(M36*'Data - P&amp;L'!$C$50)</f>
        <v>2346.12</v>
      </c>
      <c r="N262" s="257">
        <f>(N36*'Data - P&amp;L'!$C$46)+(N36*'Data - P&amp;L'!$C$50)</f>
        <v>1699.74</v>
      </c>
      <c r="O262" s="257">
        <f>(O36*'Data - P&amp;L'!$C$46)+(O36*'Data - P&amp;L'!$C$50)</f>
        <v>1580.04</v>
      </c>
      <c r="P262" s="257">
        <f>(P36*'Data - P&amp;L'!$C$46)+(P36*'Data - P&amp;L'!$C$50)</f>
        <v>1268.82</v>
      </c>
      <c r="Q262" s="257">
        <f>(Q36*'Data - P&amp;L'!$C$46)+(Q36*'Data - P&amp;L'!$C$50)</f>
        <v>1460.34</v>
      </c>
      <c r="R262" s="257">
        <f>(R36*'Data - P&amp;L'!$C$46)+(R36*'Data - P&amp;L'!$C$50)</f>
        <v>1484.28</v>
      </c>
      <c r="S262" s="257">
        <f>(S36*'Data - P&amp;L'!$C$46)+(S36*'Data - P&amp;L'!$C$50)</f>
        <v>1580.04</v>
      </c>
      <c r="T262" s="257">
        <f>(T36*'Data - P&amp;L'!$C$46)+(T36*'Data - P&amp;L'!$C$50)</f>
        <v>1651.86</v>
      </c>
      <c r="U262" s="257">
        <f>(U36*'Data - P&amp;L'!$C$46)+(U36*'Data - P&amp;L'!$C$50)</f>
        <v>1436.4</v>
      </c>
      <c r="V262" s="257">
        <f>(V36*'Data - P&amp;L'!$C$46)+(V36*'Data - P&amp;L'!$C$50)</f>
        <v>1388.52</v>
      </c>
      <c r="W262" s="257">
        <f>(W36*'Data - P&amp;L'!$C$46)+(W36*'Data - P&amp;L'!$C$50)</f>
        <v>1987.02</v>
      </c>
      <c r="X262" s="257">
        <f>(X36*'Data - P&amp;L'!$C$46)+(X36*'Data - P&amp;L'!$C$50)</f>
        <v>2106.72</v>
      </c>
      <c r="Y262" s="257">
        <f>(Y36*'Data - P&amp;L'!$C$46)+(Y36*'Data - P&amp;L'!$C$50)</f>
        <v>1915.2</v>
      </c>
      <c r="Z262" s="257">
        <f>(Z36*'Data - P&amp;L'!$C$46)+(Z36*'Data - P&amp;L'!$C$50)</f>
        <v>2681.28</v>
      </c>
      <c r="AA262" s="257">
        <f>(AA36*'Data - P&amp;L'!$C$46)+(AA36*'Data - P&amp;L'!$C$50)</f>
        <v>2465.82</v>
      </c>
      <c r="AB262" s="257">
        <f>(AB36*'Data - P&amp;L'!$C$46)+(AB36*'Data - P&amp;L'!$C$50)</f>
        <v>1556.1</v>
      </c>
      <c r="AC262" s="257">
        <f>(AC36*'Data - P&amp;L'!$C$46)+(AC36*'Data - P&amp;L'!$C$50)</f>
        <v>1843.38</v>
      </c>
      <c r="AD262" s="257">
        <f>(AD36*'Data - P&amp;L'!$C$46)+(AD36*'Data - P&amp;L'!$C$50)</f>
        <v>1556.1</v>
      </c>
      <c r="AE262" s="257">
        <f>(AE36*'Data - P&amp;L'!$C$46)+(AE36*'Data - P&amp;L'!$C$50)</f>
        <v>1460.34</v>
      </c>
      <c r="AF262" s="257">
        <f>(AF36*'Data - P&amp;L'!$C$46)+(AF36*'Data - P&amp;L'!$C$50)</f>
        <v>1891.26</v>
      </c>
      <c r="AG262" s="342">
        <f t="shared" si="51"/>
        <v>56977.2</v>
      </c>
    </row>
    <row r="263">
      <c r="A263" s="217" t="s">
        <v>1337</v>
      </c>
      <c r="B263" s="264">
        <f>B51*'Data - P&amp;L'!$D$43</f>
        <v>87.535</v>
      </c>
      <c r="C263" s="264">
        <f>C51*'Data - P&amp;L'!$D$43</f>
        <v>83.23</v>
      </c>
      <c r="D263" s="264">
        <f>D51*'Data - P&amp;L'!$D$43</f>
        <v>100.45</v>
      </c>
      <c r="E263" s="264">
        <f>E51*'Data - P&amp;L'!$D$43</f>
        <v>173.635</v>
      </c>
      <c r="F263" s="264">
        <f>F51*'Data - P&amp;L'!$D$43</f>
        <v>159.285</v>
      </c>
      <c r="G263" s="264">
        <f>G51*'Data - P&amp;L'!$D$43</f>
        <v>116.235</v>
      </c>
      <c r="H263" s="264">
        <f>H51*'Data - P&amp;L'!$D$43</f>
        <v>114.8</v>
      </c>
      <c r="I263" s="264">
        <f>I51*'Data - P&amp;L'!$D$43</f>
        <v>93.275</v>
      </c>
      <c r="J263" s="264">
        <f>J51*'Data - P&amp;L'!$D$43</f>
        <v>80.36</v>
      </c>
      <c r="K263" s="264">
        <f>K51*'Data - P&amp;L'!$D$43</f>
        <v>136.325</v>
      </c>
      <c r="L263" s="264">
        <f>L51*'Data - P&amp;L'!$D$43</f>
        <v>199.465</v>
      </c>
      <c r="M263" s="264">
        <f>M51*'Data - P&amp;L'!$D$43</f>
        <v>294.175</v>
      </c>
      <c r="N263" s="264">
        <f>N51*'Data - P&amp;L'!$D$43</f>
        <v>160.72</v>
      </c>
      <c r="O263" s="264">
        <f>O51*'Data - P&amp;L'!$D$43</f>
        <v>200.9</v>
      </c>
      <c r="P263" s="264">
        <f>P51*'Data - P&amp;L'!$D$43</f>
        <v>144.935</v>
      </c>
      <c r="Q263" s="264">
        <f>Q51*'Data - P&amp;L'!$D$43</f>
        <v>154.98</v>
      </c>
      <c r="R263" s="264">
        <f>R51*'Data - P&amp;L'!$D$43</f>
        <v>183.68</v>
      </c>
      <c r="S263" s="264">
        <f>S51*'Data - P&amp;L'!$D$43</f>
        <v>231.035</v>
      </c>
      <c r="T263" s="264">
        <f>T51*'Data - P&amp;L'!$D$43</f>
        <v>216.685</v>
      </c>
      <c r="U263" s="264">
        <f>U51*'Data - P&amp;L'!$D$43</f>
        <v>192.29</v>
      </c>
      <c r="V263" s="264">
        <f>V51*'Data - P&amp;L'!$D$43</f>
        <v>123.41</v>
      </c>
      <c r="W263" s="264">
        <f>W51*'Data - P&amp;L'!$D$43</f>
        <v>139.195</v>
      </c>
      <c r="X263" s="264">
        <f>X51*'Data - P&amp;L'!$D$43</f>
        <v>76.055</v>
      </c>
      <c r="Y263" s="264">
        <f>Y51*'Data - P&amp;L'!$D$43</f>
        <v>76.055</v>
      </c>
      <c r="Z263" s="264">
        <f>Z51*'Data - P&amp;L'!$D$43</f>
        <v>87.535</v>
      </c>
      <c r="AA263" s="264">
        <f>AA51*'Data - P&amp;L'!$D$43</f>
        <v>104.755</v>
      </c>
      <c r="AB263" s="264">
        <f>AB51*'Data - P&amp;L'!$D$43</f>
        <v>86.1</v>
      </c>
      <c r="AC263" s="264">
        <f>AC51*'Data - P&amp;L'!$D$43</f>
        <v>123.41</v>
      </c>
      <c r="AD263" s="264">
        <f>AD51*'Data - P&amp;L'!$D$43</f>
        <v>104.755</v>
      </c>
      <c r="AE263" s="264">
        <f>AE51*'Data - P&amp;L'!$D$43</f>
        <v>93.275</v>
      </c>
      <c r="AF263" s="264">
        <f>AF51*'Data - P&amp;L'!$D$43</f>
        <v>147.805</v>
      </c>
      <c r="AG263" s="342">
        <f t="shared" si="51"/>
        <v>4286.345</v>
      </c>
    </row>
    <row r="264">
      <c r="A264" s="217" t="s">
        <v>1338</v>
      </c>
      <c r="B264" s="264">
        <f>(B51*'Data - P&amp;L'!$C$47)+(B51*'Data - P&amp;L'!$C$51)</f>
        <v>723.155</v>
      </c>
      <c r="C264" s="264">
        <f>(C51*'Data - P&amp;L'!$C$47)+(C51*'Data - P&amp;L'!$C$51)</f>
        <v>687.59</v>
      </c>
      <c r="D264" s="264">
        <f>(D51*'Data - P&amp;L'!$C$47)+(D51*'Data - P&amp;L'!$C$51)</f>
        <v>829.85</v>
      </c>
      <c r="E264" s="264">
        <f>(E51*'Data - P&amp;L'!$C$47)+(E51*'Data - P&amp;L'!$C$51)</f>
        <v>1434.455</v>
      </c>
      <c r="F264" s="264">
        <f>(F51*'Data - P&amp;L'!$C$47)+(F51*'Data - P&amp;L'!$C$51)</f>
        <v>1315.905</v>
      </c>
      <c r="G264" s="264">
        <f>(G51*'Data - P&amp;L'!$C$47)+(G51*'Data - P&amp;L'!$C$51)</f>
        <v>960.255</v>
      </c>
      <c r="H264" s="264">
        <f>(H51*'Data - P&amp;L'!$C$47)+(H51*'Data - P&amp;L'!$C$51)</f>
        <v>948.4</v>
      </c>
      <c r="I264" s="264">
        <f>(I51*'Data - P&amp;L'!$C$47)+(I51*'Data - P&amp;L'!$C$51)</f>
        <v>770.575</v>
      </c>
      <c r="J264" s="264">
        <f>(J51*'Data - P&amp;L'!$C$47)+(J51*'Data - P&amp;L'!$C$51)</f>
        <v>663.88</v>
      </c>
      <c r="K264" s="264">
        <f>(K51*'Data - P&amp;L'!$C$47)+(K51*'Data - P&amp;L'!$C$51)</f>
        <v>1126.225</v>
      </c>
      <c r="L264" s="264">
        <f>(L51*'Data - P&amp;L'!$C$47)+(L51*'Data - P&amp;L'!$C$51)</f>
        <v>1647.845</v>
      </c>
      <c r="M264" s="264">
        <f>(M51*'Data - P&amp;L'!$C$47)+(M51*'Data - P&amp;L'!$C$51)</f>
        <v>2430.275</v>
      </c>
      <c r="N264" s="264">
        <f>(N51*'Data - P&amp;L'!$C$47)+(N51*'Data - P&amp;L'!$C$51)</f>
        <v>1327.76</v>
      </c>
      <c r="O264" s="264">
        <f>(O51*'Data - P&amp;L'!$C$47)+(O51*'Data - P&amp;L'!$C$51)</f>
        <v>1659.7</v>
      </c>
      <c r="P264" s="264">
        <f>(P51*'Data - P&amp;L'!$C$47)+(P51*'Data - P&amp;L'!$C$51)</f>
        <v>1197.355</v>
      </c>
      <c r="Q264" s="264">
        <f>(Q51*'Data - P&amp;L'!$C$47)+(Q51*'Data - P&amp;L'!$C$51)</f>
        <v>1280.34</v>
      </c>
      <c r="R264" s="264">
        <f>(R51*'Data - P&amp;L'!$C$47)+(R51*'Data - P&amp;L'!$C$51)</f>
        <v>1517.44</v>
      </c>
      <c r="S264" s="264">
        <f>(S51*'Data - P&amp;L'!$C$47)+(S51*'Data - P&amp;L'!$C$51)</f>
        <v>1908.655</v>
      </c>
      <c r="T264" s="264">
        <f>(T51*'Data - P&amp;L'!$C$47)+(T51*'Data - P&amp;L'!$C$51)</f>
        <v>1790.105</v>
      </c>
      <c r="U264" s="264">
        <f>(U51*'Data - P&amp;L'!$C$47)+(U51*'Data - P&amp;L'!$C$51)</f>
        <v>1588.57</v>
      </c>
      <c r="V264" s="264">
        <f>(V51*'Data - P&amp;L'!$C$47)+(V51*'Data - P&amp;L'!$C$51)</f>
        <v>1019.53</v>
      </c>
      <c r="W264" s="264">
        <f>(W51*'Data - P&amp;L'!$C$47)+(W51*'Data - P&amp;L'!$C$51)</f>
        <v>1149.935</v>
      </c>
      <c r="X264" s="264">
        <f>(X51*'Data - P&amp;L'!$C$47)+(X51*'Data - P&amp;L'!$C$51)</f>
        <v>628.315</v>
      </c>
      <c r="Y264" s="264">
        <f>(Y51*'Data - P&amp;L'!$C$47)+(Y51*'Data - P&amp;L'!$C$51)</f>
        <v>628.315</v>
      </c>
      <c r="Z264" s="264">
        <f>(Z51*'Data - P&amp;L'!$C$47)+(Z51*'Data - P&amp;L'!$C$51)</f>
        <v>723.155</v>
      </c>
      <c r="AA264" s="264">
        <f>(AA51*'Data - P&amp;L'!$C$47)+(AA51*'Data - P&amp;L'!$C$51)</f>
        <v>865.415</v>
      </c>
      <c r="AB264" s="264">
        <f>(AB51*'Data - P&amp;L'!$C$47)+(AB51*'Data - P&amp;L'!$C$51)</f>
        <v>711.3</v>
      </c>
      <c r="AC264" s="264">
        <f>(AC51*'Data - P&amp;L'!$C$47)+(AC51*'Data - P&amp;L'!$C$51)</f>
        <v>1019.53</v>
      </c>
      <c r="AD264" s="264">
        <f>(AD51*'Data - P&amp;L'!$C$47)+(AD51*'Data - P&amp;L'!$C$51)</f>
        <v>865.415</v>
      </c>
      <c r="AE264" s="264">
        <f>(AE51*'Data - P&amp;L'!$C$47)+(AE51*'Data - P&amp;L'!$C$51)</f>
        <v>770.575</v>
      </c>
      <c r="AF264" s="264">
        <f>(AF51*'Data - P&amp;L'!$C$47)+(AF51*'Data - P&amp;L'!$C$51)</f>
        <v>1221.065</v>
      </c>
      <c r="AG264" s="342">
        <f t="shared" si="51"/>
        <v>35410.885</v>
      </c>
    </row>
    <row r="265">
      <c r="A265" s="217" t="s">
        <v>1339</v>
      </c>
      <c r="B265" s="264">
        <f>(B36*'Data - P&amp;L'!$C$44)+(B51*'Data - P&amp;L'!$D$44)</f>
        <v>30</v>
      </c>
      <c r="C265" s="264">
        <f>(C36*'Data - P&amp;L'!$C$44)+(C51*'Data - P&amp;L'!$D$44)</f>
        <v>35.52</v>
      </c>
      <c r="D265" s="264">
        <f>(D36*'Data - P&amp;L'!$C$44)+(D51*'Data - P&amp;L'!$D$44)</f>
        <v>34.32</v>
      </c>
      <c r="E265" s="264">
        <f>(E36*'Data - P&amp;L'!$C$44)+(E51*'Data - P&amp;L'!$D$44)</f>
        <v>49.2</v>
      </c>
      <c r="F265" s="264">
        <f>(F36*'Data - P&amp;L'!$C$44)+(F51*'Data - P&amp;L'!$D$44)</f>
        <v>47.28</v>
      </c>
      <c r="G265" s="264">
        <f>(G36*'Data - P&amp;L'!$C$44)+(G51*'Data - P&amp;L'!$D$44)</f>
        <v>37.92</v>
      </c>
      <c r="H265" s="264">
        <f>(H36*'Data - P&amp;L'!$C$44)+(H51*'Data - P&amp;L'!$D$44)</f>
        <v>36.48</v>
      </c>
      <c r="I265" s="264">
        <f>(I36*'Data - P&amp;L'!$C$44)+(I51*'Data - P&amp;L'!$D$44)</f>
        <v>37.68</v>
      </c>
      <c r="J265" s="264">
        <f>(J36*'Data - P&amp;L'!$C$44)+(J51*'Data - P&amp;L'!$D$44)</f>
        <v>34.32</v>
      </c>
      <c r="K265" s="264">
        <f>(K36*'Data - P&amp;L'!$C$44)+(K51*'Data - P&amp;L'!$D$44)</f>
        <v>40.56</v>
      </c>
      <c r="L265" s="264">
        <f>(L36*'Data - P&amp;L'!$C$44)+(L51*'Data - P&amp;L'!$D$44)</f>
        <v>58.32</v>
      </c>
      <c r="M265" s="264">
        <f>(M36*'Data - P&amp;L'!$C$44)+(M51*'Data - P&amp;L'!$D$44)</f>
        <v>72.72</v>
      </c>
      <c r="N265" s="264">
        <f>(N36*'Data - P&amp;L'!$C$44)+(N51*'Data - P&amp;L'!$D$44)</f>
        <v>43.92</v>
      </c>
      <c r="O265" s="264">
        <f>(O36*'Data - P&amp;L'!$C$44)+(O51*'Data - P&amp;L'!$D$44)</f>
        <v>49.44</v>
      </c>
      <c r="P265" s="264">
        <f>(P36*'Data - P&amp;L'!$C$44)+(P51*'Data - P&amp;L'!$D$44)</f>
        <v>36.96</v>
      </c>
      <c r="Q265" s="264">
        <f>(Q36*'Data - P&amp;L'!$C$44)+(Q51*'Data - P&amp;L'!$D$44)</f>
        <v>40.56</v>
      </c>
      <c r="R265" s="264">
        <f>(R36*'Data - P&amp;L'!$C$44)+(R51*'Data - P&amp;L'!$D$44)</f>
        <v>45.6</v>
      </c>
      <c r="S265" s="264">
        <f>(S36*'Data - P&amp;L'!$C$44)+(S51*'Data - P&amp;L'!$D$44)</f>
        <v>54.48</v>
      </c>
      <c r="T265" s="264">
        <f>(T36*'Data - P&amp;L'!$C$44)+(T51*'Data - P&amp;L'!$D$44)</f>
        <v>52.8</v>
      </c>
      <c r="U265" s="264">
        <f>(U36*'Data - P&amp;L'!$C$44)+(U51*'Data - P&amp;L'!$D$44)</f>
        <v>46.56</v>
      </c>
      <c r="V265" s="264">
        <f>(V36*'Data - P&amp;L'!$C$44)+(V51*'Data - P&amp;L'!$D$44)</f>
        <v>34.56</v>
      </c>
      <c r="W265" s="264">
        <f>(W36*'Data - P&amp;L'!$C$44)+(W51*'Data - P&amp;L'!$D$44)</f>
        <v>43.2</v>
      </c>
      <c r="X265" s="264">
        <f>(X36*'Data - P&amp;L'!$C$44)+(X51*'Data - P&amp;L'!$D$44)</f>
        <v>33.84</v>
      </c>
      <c r="Y265" s="264">
        <f>(Y36*'Data - P&amp;L'!$C$44)+(Y51*'Data - P&amp;L'!$D$44)</f>
        <v>31.92</v>
      </c>
      <c r="Z265" s="264">
        <f>(Z36*'Data - P&amp;L'!$C$44)+(Z51*'Data - P&amp;L'!$D$44)</f>
        <v>41.52</v>
      </c>
      <c r="AA265" s="264">
        <f>(AA36*'Data - P&amp;L'!$C$44)+(AA51*'Data - P&amp;L'!$D$44)</f>
        <v>42.24</v>
      </c>
      <c r="AB265" s="264">
        <f>(AB36*'Data - P&amp;L'!$C$44)+(AB51*'Data - P&amp;L'!$D$44)</f>
        <v>30</v>
      </c>
      <c r="AC265" s="264">
        <f>(AC36*'Data - P&amp;L'!$C$44)+(AC51*'Data - P&amp;L'!$D$44)</f>
        <v>39.12</v>
      </c>
      <c r="AD265" s="264">
        <f>(AD36*'Data - P&amp;L'!$C$44)+(AD51*'Data - P&amp;L'!$D$44)</f>
        <v>33.12</v>
      </c>
      <c r="AE265" s="264">
        <f>(AE36*'Data - P&amp;L'!$C$44)+(AE51*'Data - P&amp;L'!$D$44)</f>
        <v>30.24</v>
      </c>
      <c r="AF265" s="264">
        <f>(AF36*'Data - P&amp;L'!$C$44)+(AF51*'Data - P&amp;L'!$D$44)</f>
        <v>43.68</v>
      </c>
      <c r="AG265" s="342">
        <f t="shared" si="51"/>
        <v>1288.08</v>
      </c>
    </row>
    <row r="266">
      <c r="A266" s="406" t="s">
        <v>1340</v>
      </c>
      <c r="B266" s="264">
        <f t="shared" ref="B266:AF266" si="52">B22</f>
        <v>1328.82</v>
      </c>
      <c r="C266" s="264">
        <f t="shared" si="52"/>
        <v>1939.15</v>
      </c>
      <c r="D266" s="264">
        <f t="shared" si="52"/>
        <v>1627.42</v>
      </c>
      <c r="E266" s="264">
        <f t="shared" si="52"/>
        <v>1940.02</v>
      </c>
      <c r="F266" s="264">
        <f t="shared" si="52"/>
        <v>1939.6</v>
      </c>
      <c r="G266" s="264">
        <f t="shared" si="52"/>
        <v>1638.52</v>
      </c>
      <c r="H266" s="264">
        <f t="shared" si="52"/>
        <v>1533.51</v>
      </c>
      <c r="I266" s="264">
        <f t="shared" si="52"/>
        <v>1826.25</v>
      </c>
      <c r="J266" s="264">
        <f t="shared" si="52"/>
        <v>1687.66</v>
      </c>
      <c r="K266" s="264">
        <f t="shared" si="52"/>
        <v>1593.8</v>
      </c>
      <c r="L266" s="264">
        <f t="shared" si="52"/>
        <v>2131.74</v>
      </c>
      <c r="M266" s="264">
        <f t="shared" si="52"/>
        <v>2157.87</v>
      </c>
      <c r="N266" s="264">
        <f t="shared" si="52"/>
        <v>1623.16</v>
      </c>
      <c r="O266" s="264">
        <f t="shared" si="52"/>
        <v>1551.46</v>
      </c>
      <c r="P266" s="264">
        <f t="shared" si="52"/>
        <v>1265.16</v>
      </c>
      <c r="Q266" s="264">
        <f t="shared" si="52"/>
        <v>1313.16</v>
      </c>
      <c r="R266" s="264">
        <f t="shared" si="52"/>
        <v>1415.97</v>
      </c>
      <c r="S266" s="264">
        <f t="shared" si="52"/>
        <v>1612.58</v>
      </c>
      <c r="T266" s="264">
        <f t="shared" si="52"/>
        <v>1638.57</v>
      </c>
      <c r="U266" s="264">
        <f t="shared" si="52"/>
        <v>1360.17</v>
      </c>
      <c r="V266" s="264">
        <f t="shared" si="52"/>
        <v>1174.01</v>
      </c>
      <c r="W266" s="264">
        <f t="shared" si="52"/>
        <v>1532.1</v>
      </c>
      <c r="X266" s="264">
        <f t="shared" si="52"/>
        <v>1561.91</v>
      </c>
      <c r="Y266" s="264">
        <f t="shared" si="52"/>
        <v>1392.98</v>
      </c>
      <c r="Z266" s="264">
        <f t="shared" si="52"/>
        <v>1959.39</v>
      </c>
      <c r="AA266" s="264">
        <f t="shared" si="52"/>
        <v>1797.54</v>
      </c>
      <c r="AB266" s="264">
        <f t="shared" si="52"/>
        <v>1216.92</v>
      </c>
      <c r="AC266" s="264">
        <f t="shared" si="52"/>
        <v>1404.38</v>
      </c>
      <c r="AD266" s="264">
        <f t="shared" si="52"/>
        <v>1280.3</v>
      </c>
      <c r="AE266" s="264">
        <f t="shared" si="52"/>
        <v>1171.66</v>
      </c>
      <c r="AF266" s="264">
        <f t="shared" si="52"/>
        <v>1559.59</v>
      </c>
      <c r="AG266" s="342">
        <f t="shared" si="51"/>
        <v>49175.37</v>
      </c>
    </row>
    <row r="267">
      <c r="A267" s="123" t="s">
        <v>1341</v>
      </c>
      <c r="B267" s="267">
        <f t="shared" ref="B267:AF267" si="53">B23</f>
        <v>0.25</v>
      </c>
      <c r="C267" s="267">
        <f t="shared" si="53"/>
        <v>12.47</v>
      </c>
      <c r="D267" s="267">
        <f t="shared" si="53"/>
        <v>17.85</v>
      </c>
      <c r="E267" s="267">
        <f t="shared" si="53"/>
        <v>31.02</v>
      </c>
      <c r="F267" s="267">
        <f t="shared" si="53"/>
        <v>5.06</v>
      </c>
      <c r="G267" s="267">
        <f t="shared" si="53"/>
        <v>28.02</v>
      </c>
      <c r="H267" s="267">
        <f t="shared" si="53"/>
        <v>0.4</v>
      </c>
      <c r="I267" s="267">
        <f t="shared" si="53"/>
        <v>7.47</v>
      </c>
      <c r="J267" s="267">
        <f t="shared" si="53"/>
        <v>0.66</v>
      </c>
      <c r="K267" s="267">
        <f t="shared" si="53"/>
        <v>4.92</v>
      </c>
      <c r="L267" s="267">
        <f t="shared" si="53"/>
        <v>0.88</v>
      </c>
      <c r="M267" s="267">
        <f t="shared" si="53"/>
        <v>17.6</v>
      </c>
      <c r="N267" s="267">
        <f t="shared" si="53"/>
        <v>0.16</v>
      </c>
      <c r="O267" s="267">
        <f t="shared" si="53"/>
        <v>7.4</v>
      </c>
      <c r="P267" s="267">
        <f t="shared" si="53"/>
        <v>25.38</v>
      </c>
      <c r="Q267" s="267">
        <f t="shared" si="53"/>
        <v>23.13</v>
      </c>
      <c r="R267" s="267">
        <f t="shared" si="53"/>
        <v>9.82</v>
      </c>
      <c r="S267" s="267">
        <f t="shared" si="53"/>
        <v>46.82</v>
      </c>
      <c r="T267" s="267">
        <f t="shared" si="53"/>
        <v>18.62</v>
      </c>
      <c r="U267" s="267">
        <f t="shared" si="53"/>
        <v>2.7</v>
      </c>
      <c r="V267" s="267">
        <f t="shared" si="53"/>
        <v>3.79</v>
      </c>
      <c r="W267" s="267">
        <f t="shared" si="53"/>
        <v>1.49</v>
      </c>
      <c r="X267" s="267">
        <f t="shared" si="53"/>
        <v>31.69</v>
      </c>
      <c r="Y267" s="267">
        <f t="shared" si="53"/>
        <v>12.82</v>
      </c>
      <c r="Z267" s="267">
        <f t="shared" si="53"/>
        <v>22.47</v>
      </c>
      <c r="AA267" s="267">
        <f t="shared" si="53"/>
        <v>7.99</v>
      </c>
      <c r="AB267" s="267">
        <f t="shared" si="53"/>
        <v>8.24</v>
      </c>
      <c r="AC267" s="267">
        <f t="shared" si="53"/>
        <v>7.49</v>
      </c>
      <c r="AD267" s="267">
        <f t="shared" si="53"/>
        <v>1.25</v>
      </c>
      <c r="AE267" s="267">
        <f t="shared" si="53"/>
        <v>0.75</v>
      </c>
      <c r="AF267" s="267">
        <f t="shared" si="53"/>
        <v>1.25</v>
      </c>
      <c r="AG267" s="342">
        <f t="shared" si="51"/>
        <v>359.86</v>
      </c>
    </row>
    <row r="268">
      <c r="A268" s="123" t="s">
        <v>1342</v>
      </c>
      <c r="B268" s="267">
        <f t="shared" ref="B268:AF268" si="54">B24</f>
        <v>0.15</v>
      </c>
      <c r="C268" s="267">
        <f t="shared" si="54"/>
        <v>1</v>
      </c>
      <c r="D268" s="267">
        <f t="shared" si="54"/>
        <v>4.83</v>
      </c>
      <c r="E268" s="267">
        <f t="shared" si="54"/>
        <v>9.66</v>
      </c>
      <c r="F268" s="267">
        <f t="shared" si="54"/>
        <v>9.66</v>
      </c>
      <c r="G268" s="267">
        <f t="shared" si="54"/>
        <v>9.49</v>
      </c>
      <c r="H268" s="267">
        <f t="shared" si="54"/>
        <v>9.83</v>
      </c>
      <c r="I268" s="267">
        <f t="shared" si="54"/>
        <v>14.49</v>
      </c>
      <c r="J268" s="267">
        <f t="shared" si="54"/>
        <v>14.11</v>
      </c>
      <c r="K268" s="267">
        <f t="shared" si="54"/>
        <v>21.95</v>
      </c>
      <c r="L268" s="267">
        <f t="shared" si="54"/>
        <v>6.36</v>
      </c>
      <c r="M268" s="267">
        <f t="shared" si="54"/>
        <v>5.98</v>
      </c>
      <c r="N268" s="267">
        <f t="shared" si="54"/>
        <v>4.83</v>
      </c>
      <c r="O268" s="267">
        <f t="shared" si="54"/>
        <v>22.44</v>
      </c>
      <c r="P268" s="267">
        <f t="shared" si="54"/>
        <v>4.98</v>
      </c>
      <c r="Q268" s="267">
        <f t="shared" si="54"/>
        <v>0.85</v>
      </c>
      <c r="R268" s="267">
        <f t="shared" si="54"/>
        <v>0.83</v>
      </c>
      <c r="S268" s="267">
        <f t="shared" si="54"/>
        <v>27.79</v>
      </c>
      <c r="T268" s="267">
        <f t="shared" si="54"/>
        <v>9.32</v>
      </c>
      <c r="U268" s="267">
        <f t="shared" si="54"/>
        <v>5.66</v>
      </c>
      <c r="V268" s="267">
        <f t="shared" si="54"/>
        <v>10.68</v>
      </c>
      <c r="W268" s="267">
        <f t="shared" si="54"/>
        <v>18.72</v>
      </c>
      <c r="X268" s="267">
        <f t="shared" si="54"/>
        <v>13.77</v>
      </c>
      <c r="Y268" s="267">
        <f t="shared" si="54"/>
        <v>5.09</v>
      </c>
      <c r="Z268" s="267">
        <f t="shared" si="54"/>
        <v>27.84</v>
      </c>
      <c r="AA268" s="267">
        <f t="shared" si="54"/>
        <v>5.09</v>
      </c>
      <c r="AB268" s="267">
        <f t="shared" si="54"/>
        <v>9.73</v>
      </c>
      <c r="AC268" s="267">
        <f t="shared" si="54"/>
        <v>22.75</v>
      </c>
      <c r="AD268" s="267">
        <f t="shared" si="54"/>
        <v>5.24</v>
      </c>
      <c r="AE268" s="267">
        <f t="shared" si="54"/>
        <v>0.45</v>
      </c>
      <c r="AF268" s="267">
        <f t="shared" si="54"/>
        <v>4.74</v>
      </c>
      <c r="AG268" s="342">
        <f t="shared" si="51"/>
        <v>308.31</v>
      </c>
    </row>
    <row r="269">
      <c r="A269" s="123"/>
      <c r="B269" s="267"/>
      <c r="C269" s="267"/>
      <c r="D269" s="267"/>
      <c r="E269" s="267"/>
      <c r="F269" s="267"/>
      <c r="G269" s="267"/>
      <c r="H269" s="267"/>
      <c r="I269" s="267"/>
      <c r="J269" s="267"/>
      <c r="K269" s="267"/>
      <c r="L269" s="267"/>
      <c r="M269" s="267"/>
      <c r="N269" s="267"/>
      <c r="O269" s="267"/>
      <c r="P269" s="267"/>
      <c r="Q269" s="267"/>
      <c r="R269" s="267"/>
      <c r="S269" s="267"/>
      <c r="T269" s="267"/>
      <c r="U269" s="267"/>
      <c r="V269" s="267"/>
      <c r="W269" s="267"/>
      <c r="X269" s="267"/>
      <c r="Y269" s="267"/>
      <c r="Z269" s="267"/>
      <c r="AA269" s="267"/>
      <c r="AB269" s="267"/>
      <c r="AC269" s="267"/>
      <c r="AD269" s="267"/>
      <c r="AE269" s="267"/>
      <c r="AF269" s="267"/>
      <c r="AG269" s="342"/>
    </row>
    <row r="270">
      <c r="A270" s="134" t="s">
        <v>1343</v>
      </c>
      <c r="B270" s="267">
        <f t="shared" ref="B270:AF270" si="55">SUM(B252:B268)</f>
        <v>16501.39</v>
      </c>
      <c r="C270" s="267">
        <f t="shared" si="55"/>
        <v>18863.595</v>
      </c>
      <c r="D270" s="267">
        <f t="shared" si="55"/>
        <v>16882.9</v>
      </c>
      <c r="E270" s="267">
        <f t="shared" si="55"/>
        <v>19933.69</v>
      </c>
      <c r="F270" s="267">
        <f t="shared" si="55"/>
        <v>18719.973</v>
      </c>
      <c r="G270" s="267">
        <f t="shared" si="55"/>
        <v>16571.9265</v>
      </c>
      <c r="H270" s="267">
        <f t="shared" si="55"/>
        <v>16064.43</v>
      </c>
      <c r="I270" s="267">
        <f t="shared" si="55"/>
        <v>18866.0415</v>
      </c>
      <c r="J270" s="267">
        <f t="shared" si="55"/>
        <v>16819.5195</v>
      </c>
      <c r="K270" s="267">
        <f t="shared" si="55"/>
        <v>16594.9825</v>
      </c>
      <c r="L270" s="267">
        <f t="shared" si="55"/>
        <v>24794.63</v>
      </c>
      <c r="M270" s="267">
        <f t="shared" si="55"/>
        <v>27919.4385</v>
      </c>
      <c r="N270" s="267">
        <f t="shared" si="55"/>
        <v>21467.9795</v>
      </c>
      <c r="O270" s="267">
        <f t="shared" si="55"/>
        <v>19174.709</v>
      </c>
      <c r="P270" s="267">
        <f t="shared" si="55"/>
        <v>15184.685</v>
      </c>
      <c r="Q270" s="267">
        <f t="shared" si="55"/>
        <v>16598.756</v>
      </c>
      <c r="R270" s="267">
        <f t="shared" si="55"/>
        <v>17709.772</v>
      </c>
      <c r="S270" s="267">
        <f t="shared" si="55"/>
        <v>20036.5045</v>
      </c>
      <c r="T270" s="267">
        <f t="shared" si="55"/>
        <v>20517.8255</v>
      </c>
      <c r="U270" s="267">
        <f t="shared" si="55"/>
        <v>17561.6575</v>
      </c>
      <c r="V270" s="267">
        <f t="shared" si="55"/>
        <v>15792.842</v>
      </c>
      <c r="W270" s="267">
        <f t="shared" si="55"/>
        <v>22166.2205</v>
      </c>
      <c r="X270" s="267">
        <f t="shared" si="55"/>
        <v>22741.0205</v>
      </c>
      <c r="Y270" s="267">
        <f t="shared" si="55"/>
        <v>19144.9715</v>
      </c>
      <c r="Z270" s="267">
        <f t="shared" si="55"/>
        <v>27200.575</v>
      </c>
      <c r="AA270" s="267">
        <f t="shared" si="55"/>
        <v>27202.245</v>
      </c>
      <c r="AB270" s="267">
        <f t="shared" si="55"/>
        <v>17178.9715</v>
      </c>
      <c r="AC270" s="267">
        <f t="shared" si="55"/>
        <v>20951.265</v>
      </c>
      <c r="AD270" s="267">
        <f t="shared" si="55"/>
        <v>16251.7035</v>
      </c>
      <c r="AE270" s="267">
        <f t="shared" si="55"/>
        <v>13274.368</v>
      </c>
      <c r="AF270" s="267">
        <f t="shared" si="55"/>
        <v>13390.624</v>
      </c>
      <c r="AG270" s="342">
        <f>SUM(B270:AF270)</f>
        <v>592079.212</v>
      </c>
    </row>
    <row r="271">
      <c r="A271" s="127"/>
      <c r="B271" s="267"/>
      <c r="C271" s="267"/>
      <c r="D271" s="267"/>
      <c r="E271" s="267"/>
      <c r="F271" s="267"/>
      <c r="G271" s="267"/>
      <c r="H271" s="267"/>
      <c r="I271" s="267"/>
      <c r="J271" s="267"/>
      <c r="K271" s="267"/>
      <c r="L271" s="267"/>
      <c r="M271" s="267"/>
      <c r="N271" s="267"/>
      <c r="O271" s="267"/>
      <c r="P271" s="267"/>
      <c r="Q271" s="267"/>
      <c r="R271" s="267"/>
      <c r="S271" s="267"/>
      <c r="T271" s="267"/>
      <c r="U271" s="267"/>
      <c r="V271" s="267"/>
      <c r="W271" s="267"/>
      <c r="X271" s="267"/>
      <c r="Y271" s="267"/>
      <c r="Z271" s="267"/>
      <c r="AA271" s="267"/>
      <c r="AB271" s="267"/>
      <c r="AC271" s="267"/>
      <c r="AD271" s="267"/>
      <c r="AE271" s="267"/>
      <c r="AF271" s="267"/>
      <c r="AG271" s="342"/>
    </row>
    <row r="272">
      <c r="A272" s="123"/>
      <c r="B272" s="267"/>
      <c r="C272" s="267"/>
      <c r="D272" s="267"/>
      <c r="E272" s="267"/>
      <c r="F272" s="267"/>
      <c r="G272" s="267"/>
      <c r="H272" s="267"/>
      <c r="I272" s="267"/>
      <c r="J272" s="267"/>
      <c r="K272" s="267"/>
      <c r="L272" s="267"/>
      <c r="M272" s="267"/>
      <c r="N272" s="267"/>
      <c r="O272" s="267"/>
      <c r="P272" s="267"/>
      <c r="Q272" s="267"/>
      <c r="R272" s="267"/>
      <c r="S272" s="267"/>
      <c r="T272" s="267"/>
      <c r="U272" s="267"/>
      <c r="V272" s="267"/>
      <c r="W272" s="267"/>
      <c r="X272" s="267"/>
      <c r="Y272" s="267"/>
      <c r="Z272" s="267"/>
      <c r="AA272" s="267"/>
      <c r="AB272" s="267"/>
      <c r="AC272" s="267"/>
      <c r="AD272" s="267"/>
      <c r="AE272" s="267"/>
      <c r="AF272" s="267"/>
      <c r="AG272" s="342"/>
    </row>
    <row r="273">
      <c r="A273" s="270" t="s">
        <v>563</v>
      </c>
      <c r="B273" s="271"/>
      <c r="C273" s="271"/>
      <c r="D273" s="271"/>
      <c r="E273" s="271"/>
      <c r="F273" s="271"/>
      <c r="G273" s="271"/>
      <c r="H273" s="271"/>
      <c r="I273" s="271"/>
      <c r="J273" s="271"/>
      <c r="K273" s="271"/>
      <c r="L273" s="271"/>
      <c r="M273" s="271"/>
      <c r="N273" s="271"/>
      <c r="O273" s="271"/>
      <c r="P273" s="271"/>
      <c r="Q273" s="271"/>
      <c r="R273" s="271"/>
      <c r="S273" s="271"/>
      <c r="T273" s="271"/>
      <c r="U273" s="271"/>
      <c r="V273" s="271"/>
      <c r="W273" s="271"/>
      <c r="X273" s="271"/>
      <c r="Y273" s="271"/>
      <c r="Z273" s="271"/>
      <c r="AA273" s="271"/>
      <c r="AB273" s="271"/>
      <c r="AC273" s="271"/>
      <c r="AD273" s="271"/>
      <c r="AE273" s="271"/>
      <c r="AF273" s="271"/>
      <c r="AG273" s="407"/>
    </row>
    <row r="274">
      <c r="A274" s="408">
        <f>AG25</f>
        <v>763152.48</v>
      </c>
      <c r="B274" s="267"/>
      <c r="C274" s="267"/>
      <c r="D274" s="267"/>
      <c r="E274" s="267"/>
      <c r="F274" s="267"/>
      <c r="G274" s="267"/>
      <c r="H274" s="267"/>
      <c r="I274" s="267"/>
      <c r="J274" s="267"/>
      <c r="K274" s="267"/>
      <c r="L274" s="267"/>
      <c r="M274" s="267"/>
      <c r="N274" s="267"/>
      <c r="O274" s="267"/>
      <c r="P274" s="267"/>
      <c r="Q274" s="267"/>
      <c r="R274" s="267"/>
      <c r="S274" s="267"/>
      <c r="T274" s="267"/>
      <c r="U274" s="267"/>
      <c r="V274" s="267"/>
      <c r="W274" s="267"/>
      <c r="X274" s="267"/>
      <c r="Y274" s="267"/>
      <c r="Z274" s="267"/>
      <c r="AA274" s="267"/>
      <c r="AB274" s="267"/>
      <c r="AC274" s="267"/>
      <c r="AD274" s="267"/>
      <c r="AE274" s="267"/>
      <c r="AF274" s="267"/>
      <c r="AG274" s="342"/>
    </row>
    <row r="275">
      <c r="A275" s="274" t="s">
        <v>564</v>
      </c>
      <c r="B275" s="267">
        <f t="shared" ref="B275:AF275" si="56">B25-B270</f>
        <v>3525.21</v>
      </c>
      <c r="C275" s="267">
        <f t="shared" si="56"/>
        <v>9935.505</v>
      </c>
      <c r="D275" s="267">
        <f t="shared" si="56"/>
        <v>7075.1</v>
      </c>
      <c r="E275" s="267">
        <f t="shared" si="56"/>
        <v>8967.51</v>
      </c>
      <c r="F275" s="267">
        <f t="shared" si="56"/>
        <v>10592.847</v>
      </c>
      <c r="G275" s="267">
        <f t="shared" si="56"/>
        <v>8929.9835</v>
      </c>
      <c r="H275" s="267">
        <f t="shared" si="56"/>
        <v>7340.77</v>
      </c>
      <c r="I275" s="267">
        <f t="shared" si="56"/>
        <v>10891.3685</v>
      </c>
      <c r="J275" s="267">
        <f t="shared" si="56"/>
        <v>10005.8105</v>
      </c>
      <c r="K275" s="267">
        <f t="shared" si="56"/>
        <v>9122.7675</v>
      </c>
      <c r="L275" s="267">
        <f t="shared" si="56"/>
        <v>9380.77</v>
      </c>
      <c r="M275" s="267">
        <f t="shared" si="56"/>
        <v>6162.9515</v>
      </c>
      <c r="N275" s="267">
        <f t="shared" si="56"/>
        <v>2717.9505</v>
      </c>
      <c r="O275" s="267">
        <f t="shared" si="56"/>
        <v>4363.751</v>
      </c>
      <c r="P275" s="267">
        <f t="shared" si="56"/>
        <v>4023.815</v>
      </c>
      <c r="Q275" s="267">
        <f t="shared" si="56"/>
        <v>4623.084</v>
      </c>
      <c r="R275" s="267">
        <f t="shared" si="56"/>
        <v>4179.308</v>
      </c>
      <c r="S275" s="267">
        <f t="shared" si="56"/>
        <v>4052.3255</v>
      </c>
      <c r="T275" s="267">
        <f t="shared" si="56"/>
        <v>4259.9445</v>
      </c>
      <c r="U275" s="267">
        <f t="shared" si="56"/>
        <v>4286.3925</v>
      </c>
      <c r="V275" s="267">
        <f t="shared" si="56"/>
        <v>3487.838</v>
      </c>
      <c r="W275" s="267">
        <f t="shared" si="56"/>
        <v>2536.4495</v>
      </c>
      <c r="X275" s="267">
        <f t="shared" si="56"/>
        <v>1624.6495</v>
      </c>
      <c r="Y275" s="267">
        <f t="shared" si="56"/>
        <v>3259.6385</v>
      </c>
      <c r="Z275" s="267">
        <f t="shared" si="56"/>
        <v>2917.725</v>
      </c>
      <c r="AA275" s="267">
        <f t="shared" si="56"/>
        <v>1309.455</v>
      </c>
      <c r="AB275" s="267">
        <f t="shared" si="56"/>
        <v>1606.0385</v>
      </c>
      <c r="AC275" s="267">
        <f t="shared" si="56"/>
        <v>1368.835</v>
      </c>
      <c r="AD275" s="267">
        <f t="shared" si="56"/>
        <v>2752.9865</v>
      </c>
      <c r="AE275" s="267">
        <f t="shared" si="56"/>
        <v>5177.752</v>
      </c>
      <c r="AF275" s="267">
        <f t="shared" si="56"/>
        <v>10594.736</v>
      </c>
      <c r="AG275" s="342">
        <f>SUM(B275:AF275)</f>
        <v>171073.268</v>
      </c>
    </row>
    <row r="276">
      <c r="A276" s="409">
        <f>SUM(B275:AF275)</f>
        <v>171073.268</v>
      </c>
      <c r="B276" s="276"/>
      <c r="C276" s="276"/>
      <c r="D276" s="276"/>
      <c r="E276" s="276"/>
      <c r="F276" s="276"/>
      <c r="G276" s="276"/>
      <c r="H276" s="276"/>
      <c r="I276" s="276"/>
      <c r="J276" s="276"/>
      <c r="K276" s="276"/>
      <c r="L276" s="276"/>
      <c r="M276" s="276"/>
      <c r="N276" s="276"/>
      <c r="O276" s="276"/>
      <c r="P276" s="276"/>
      <c r="Q276" s="276"/>
      <c r="R276" s="276"/>
      <c r="S276" s="276"/>
      <c r="T276" s="276"/>
      <c r="U276" s="276"/>
      <c r="V276" s="276"/>
      <c r="W276" s="276"/>
      <c r="X276" s="276"/>
      <c r="Y276" s="276"/>
      <c r="Z276" s="276"/>
      <c r="AA276" s="276"/>
      <c r="AB276" s="276"/>
      <c r="AC276" s="276"/>
      <c r="AD276" s="276"/>
      <c r="AE276" s="276"/>
      <c r="AF276" s="276"/>
      <c r="AG276" s="342"/>
    </row>
    <row r="277">
      <c r="A277" s="274" t="s">
        <v>565</v>
      </c>
      <c r="B277" s="276">
        <f t="shared" ref="B277:AF277" si="57">B275/B25</f>
        <v>0.1760263849</v>
      </c>
      <c r="C277" s="276">
        <f t="shared" si="57"/>
        <v>0.3449935935</v>
      </c>
      <c r="D277" s="276">
        <f t="shared" si="57"/>
        <v>0.2953126304</v>
      </c>
      <c r="E277" s="276">
        <f t="shared" si="57"/>
        <v>0.31028158</v>
      </c>
      <c r="F277" s="276">
        <f t="shared" si="57"/>
        <v>0.3613724984</v>
      </c>
      <c r="G277" s="276">
        <f t="shared" si="57"/>
        <v>0.350169203</v>
      </c>
      <c r="H277" s="276">
        <f t="shared" si="57"/>
        <v>0.3136384222</v>
      </c>
      <c r="I277" s="276">
        <f t="shared" si="57"/>
        <v>0.3660052572</v>
      </c>
      <c r="J277" s="276">
        <f t="shared" si="57"/>
        <v>0.3729985987</v>
      </c>
      <c r="K277" s="276">
        <f t="shared" si="57"/>
        <v>0.3547265021</v>
      </c>
      <c r="L277" s="276">
        <f t="shared" si="57"/>
        <v>0.2744889599</v>
      </c>
      <c r="M277" s="276">
        <f t="shared" si="57"/>
        <v>0.1808250977</v>
      </c>
      <c r="N277" s="276">
        <f t="shared" si="57"/>
        <v>0.1123773409</v>
      </c>
      <c r="O277" s="276">
        <f t="shared" si="57"/>
        <v>0.1853881265</v>
      </c>
      <c r="P277" s="276">
        <f t="shared" si="57"/>
        <v>0.209480959</v>
      </c>
      <c r="Q277" s="276">
        <f t="shared" si="57"/>
        <v>0.217845578</v>
      </c>
      <c r="R277" s="276">
        <f t="shared" si="57"/>
        <v>0.1909311858</v>
      </c>
      <c r="S277" s="276">
        <f t="shared" si="57"/>
        <v>0.1682242558</v>
      </c>
      <c r="T277" s="276">
        <f t="shared" si="57"/>
        <v>0.1719260652</v>
      </c>
      <c r="U277" s="276">
        <f t="shared" si="57"/>
        <v>0.1961910788</v>
      </c>
      <c r="V277" s="276">
        <f t="shared" si="57"/>
        <v>0.1808980804</v>
      </c>
      <c r="W277" s="276">
        <f t="shared" si="57"/>
        <v>0.1026791638</v>
      </c>
      <c r="X277" s="276">
        <f t="shared" si="57"/>
        <v>0.06667780939</v>
      </c>
      <c r="Y277" s="276">
        <f t="shared" si="57"/>
        <v>0.1454896336</v>
      </c>
      <c r="Z277" s="276">
        <f t="shared" si="57"/>
        <v>0.09687548766</v>
      </c>
      <c r="AA277" s="276">
        <f t="shared" si="57"/>
        <v>0.04592693526</v>
      </c>
      <c r="AB277" s="276">
        <f t="shared" si="57"/>
        <v>0.085495749</v>
      </c>
      <c r="AC277" s="276">
        <f t="shared" si="57"/>
        <v>0.06132745821</v>
      </c>
      <c r="AD277" s="276">
        <f t="shared" si="57"/>
        <v>0.1448582692</v>
      </c>
      <c r="AE277" s="276">
        <f t="shared" si="57"/>
        <v>0.2806047218</v>
      </c>
      <c r="AF277" s="276">
        <f t="shared" si="57"/>
        <v>0.4417167806</v>
      </c>
      <c r="AG277" s="342"/>
    </row>
    <row r="278">
      <c r="A278" s="277">
        <f>A276/A274</f>
        <v>0.2241665624</v>
      </c>
      <c r="B278" s="267"/>
      <c r="C278" s="267"/>
      <c r="D278" s="267"/>
      <c r="E278" s="267"/>
      <c r="F278" s="267"/>
      <c r="G278" s="267"/>
      <c r="H278" s="267"/>
      <c r="I278" s="267"/>
      <c r="J278" s="267"/>
      <c r="K278" s="267"/>
      <c r="L278" s="267"/>
      <c r="M278" s="267"/>
      <c r="N278" s="267"/>
      <c r="O278" s="267"/>
      <c r="P278" s="267"/>
      <c r="Q278" s="267"/>
      <c r="R278" s="267"/>
      <c r="S278" s="267"/>
      <c r="T278" s="267"/>
      <c r="U278" s="267"/>
      <c r="V278" s="267"/>
      <c r="W278" s="267"/>
      <c r="X278" s="267"/>
      <c r="Y278" s="267"/>
      <c r="Z278" s="267"/>
      <c r="AA278" s="267"/>
      <c r="AB278" s="267"/>
      <c r="AC278" s="267"/>
      <c r="AD278" s="267"/>
      <c r="AE278" s="267"/>
      <c r="AF278" s="267"/>
      <c r="AG278" s="342"/>
    </row>
    <row r="279">
      <c r="A279" s="278" t="s">
        <v>566</v>
      </c>
      <c r="B279" s="279">
        <f>Summary!B157</f>
        <v>3.533898006</v>
      </c>
      <c r="C279" s="279">
        <f>Summary!C157</f>
        <v>5.966252331</v>
      </c>
      <c r="D279" s="279">
        <f>Summary!D157</f>
        <v>5.211659778</v>
      </c>
      <c r="E279" s="279">
        <f>Summary!E157</f>
        <v>5.858747213</v>
      </c>
      <c r="F279" s="279">
        <f>Summary!F157</f>
        <v>6.649913793</v>
      </c>
      <c r="G279" s="279">
        <f>Summary!G157</f>
        <v>6.698689257</v>
      </c>
      <c r="H279" s="279">
        <f>Summary!H157</f>
        <v>5.560750772</v>
      </c>
      <c r="I279" s="279">
        <f>Summary!I157</f>
        <v>5.885563687</v>
      </c>
      <c r="J279" s="279">
        <f>Summary!J157</f>
        <v>7.339351573</v>
      </c>
      <c r="K279" s="279">
        <f>Summary!K157</f>
        <v>6.064076869</v>
      </c>
      <c r="L279" s="279">
        <f>Summary!L157</f>
        <v>6.710268997</v>
      </c>
      <c r="M279" s="279">
        <f>Summary!M157</f>
        <v>6.553045568</v>
      </c>
      <c r="N279" s="279">
        <f>Summary!N157</f>
        <v>4.567692162</v>
      </c>
      <c r="O279" s="279">
        <f>Summary!O157</f>
        <v>5.783405405</v>
      </c>
      <c r="P279" s="279">
        <f>Summary!P157</f>
        <v>5.527625899</v>
      </c>
      <c r="Q279" s="279">
        <f>Summary!Q157</f>
        <v>7.622787356</v>
      </c>
      <c r="R279" s="279">
        <f>Summary!R157</f>
        <v>6.975487572</v>
      </c>
      <c r="S279" s="279">
        <f>Summary!S157</f>
        <v>6.084574387</v>
      </c>
      <c r="T279" s="279">
        <f>Summary!T157</f>
        <v>6.358165255</v>
      </c>
      <c r="U279" s="279">
        <f>Summary!U157</f>
        <v>6.161322617</v>
      </c>
      <c r="V279" s="279">
        <f>Summary!V157</f>
        <v>5.553191244</v>
      </c>
      <c r="W279" s="279">
        <f>Summary!W157</f>
        <v>4.989430418</v>
      </c>
      <c r="X279" s="279">
        <f>Summary!X157</f>
        <v>4.560297586</v>
      </c>
      <c r="Y279" s="279">
        <f>Summary!Y157</f>
        <v>5.680682049</v>
      </c>
      <c r="Z279" s="279">
        <f>Summary!Z157</f>
        <v>5.248004879</v>
      </c>
      <c r="AA279" s="279">
        <f>Summary!AA157</f>
        <v>4.31537763</v>
      </c>
      <c r="AB279" s="279">
        <f>Summary!AB157</f>
        <v>4.678707347</v>
      </c>
      <c r="AC279" s="279">
        <f>Summary!AC157</f>
        <v>4.482847961</v>
      </c>
      <c r="AD279" s="279">
        <f>Summary!AD157</f>
        <v>4.898115979</v>
      </c>
      <c r="AE279" s="279">
        <f>Summary!AE157</f>
        <v>5.107146416</v>
      </c>
      <c r="AF279" s="279">
        <f>Summary!AF157</f>
        <v>7.323774046</v>
      </c>
      <c r="AG279" s="410"/>
    </row>
    <row r="280">
      <c r="A280" s="123"/>
      <c r="B280" s="267"/>
      <c r="C280" s="267"/>
      <c r="D280" s="267"/>
      <c r="E280" s="267"/>
      <c r="F280" s="267"/>
      <c r="G280" s="267"/>
      <c r="H280" s="267"/>
      <c r="I280" s="267"/>
      <c r="J280" s="267"/>
      <c r="K280" s="267"/>
      <c r="L280" s="267"/>
      <c r="M280" s="267"/>
      <c r="N280" s="267"/>
      <c r="O280" s="267"/>
      <c r="P280" s="267"/>
      <c r="Q280" s="267"/>
      <c r="R280" s="267"/>
      <c r="S280" s="267"/>
      <c r="T280" s="267"/>
      <c r="U280" s="267"/>
      <c r="V280" s="267"/>
      <c r="W280" s="267"/>
      <c r="X280" s="267"/>
      <c r="Y280" s="267"/>
      <c r="Z280" s="267"/>
      <c r="AA280" s="267"/>
      <c r="AB280" s="267"/>
      <c r="AC280" s="267"/>
      <c r="AD280" s="267"/>
      <c r="AE280" s="267"/>
      <c r="AF280" s="267"/>
      <c r="AG280" s="342"/>
    </row>
    <row r="281">
      <c r="A281" s="123"/>
      <c r="B281" s="267"/>
      <c r="C281" s="267"/>
      <c r="D281" s="267"/>
      <c r="E281" s="267"/>
      <c r="F281" s="267"/>
      <c r="G281" s="267"/>
      <c r="H281" s="267"/>
      <c r="I281" s="267"/>
      <c r="J281" s="267"/>
      <c r="K281" s="267"/>
      <c r="L281" s="267"/>
      <c r="M281" s="267"/>
      <c r="N281" s="267"/>
      <c r="O281" s="267"/>
      <c r="P281" s="267"/>
      <c r="Q281" s="267"/>
      <c r="R281" s="267"/>
      <c r="S281" s="267"/>
      <c r="T281" s="267"/>
      <c r="U281" s="267"/>
      <c r="V281" s="267"/>
      <c r="W281" s="267"/>
      <c r="X281" s="267"/>
      <c r="Y281" s="267"/>
      <c r="Z281" s="267"/>
      <c r="AA281" s="267"/>
      <c r="AB281" s="267"/>
      <c r="AC281" s="267"/>
      <c r="AD281" s="267"/>
      <c r="AE281" s="267"/>
      <c r="AF281" s="267"/>
      <c r="AG281" s="342"/>
    </row>
    <row r="282">
      <c r="A282" s="411" t="s">
        <v>1344</v>
      </c>
      <c r="B282" s="267"/>
      <c r="C282" s="267"/>
      <c r="D282" s="267"/>
      <c r="E282" s="267"/>
      <c r="F282" s="267"/>
      <c r="G282" s="267"/>
      <c r="H282" s="267"/>
      <c r="I282" s="267"/>
      <c r="J282" s="267"/>
      <c r="K282" s="267"/>
      <c r="L282" s="267"/>
      <c r="M282" s="267"/>
      <c r="N282" s="267"/>
      <c r="O282" s="267"/>
      <c r="P282" s="267"/>
      <c r="Q282" s="267"/>
      <c r="R282" s="267"/>
      <c r="S282" s="267"/>
      <c r="T282" s="267"/>
      <c r="U282" s="267"/>
      <c r="V282" s="267"/>
      <c r="W282" s="267"/>
      <c r="X282" s="267"/>
      <c r="Y282" s="267"/>
      <c r="Z282" s="267"/>
      <c r="AA282" s="267"/>
      <c r="AB282" s="267"/>
      <c r="AC282" s="267"/>
      <c r="AD282" s="267"/>
      <c r="AE282" s="267"/>
      <c r="AF282" s="267"/>
      <c r="AG282" s="342"/>
    </row>
    <row r="283">
      <c r="A283" s="248" t="s">
        <v>1345</v>
      </c>
      <c r="B283" s="281">
        <f t="shared" ref="B283:AF283" si="58">SUM(B284:B292)-B293</f>
        <v>-125.32</v>
      </c>
      <c r="C283" s="281">
        <f t="shared" si="58"/>
        <v>-1182.26</v>
      </c>
      <c r="D283" s="281">
        <f t="shared" si="58"/>
        <v>-532.56</v>
      </c>
      <c r="E283" s="281">
        <f t="shared" si="58"/>
        <v>-388.15</v>
      </c>
      <c r="F283" s="281">
        <f t="shared" si="58"/>
        <v>-1154.23</v>
      </c>
      <c r="G283" s="281">
        <f t="shared" si="58"/>
        <v>-894.39</v>
      </c>
      <c r="H283" s="281">
        <f t="shared" si="58"/>
        <v>-586.1</v>
      </c>
      <c r="I283" s="281">
        <f t="shared" si="58"/>
        <v>-1486.63</v>
      </c>
      <c r="J283" s="281">
        <f t="shared" si="58"/>
        <v>-577.72</v>
      </c>
      <c r="K283" s="281">
        <f t="shared" si="58"/>
        <v>-767.08</v>
      </c>
      <c r="L283" s="281">
        <f t="shared" si="58"/>
        <v>-923.07</v>
      </c>
      <c r="M283" s="281">
        <f t="shared" si="58"/>
        <v>-1070.98</v>
      </c>
      <c r="N283" s="281">
        <f t="shared" si="58"/>
        <v>-192.56</v>
      </c>
      <c r="O283" s="281">
        <f t="shared" si="58"/>
        <v>-297.52</v>
      </c>
      <c r="P283" s="281">
        <f t="shared" si="58"/>
        <v>-458.54</v>
      </c>
      <c r="Q283" s="281">
        <f t="shared" si="58"/>
        <v>-479</v>
      </c>
      <c r="R283" s="281">
        <f t="shared" si="58"/>
        <v>-915.7</v>
      </c>
      <c r="S283" s="281">
        <f t="shared" si="58"/>
        <v>-807.49</v>
      </c>
      <c r="T283" s="281">
        <f t="shared" si="58"/>
        <v>-312.76</v>
      </c>
      <c r="U283" s="281">
        <f t="shared" si="58"/>
        <v>-641.04</v>
      </c>
      <c r="V283" s="281">
        <f t="shared" si="58"/>
        <v>-745.6</v>
      </c>
      <c r="W283" s="281">
        <f t="shared" si="58"/>
        <v>-738.79</v>
      </c>
      <c r="X283" s="281">
        <f t="shared" si="58"/>
        <v>-131.48</v>
      </c>
      <c r="Y283" s="281">
        <f t="shared" si="58"/>
        <v>-525.92</v>
      </c>
      <c r="Z283" s="281">
        <f t="shared" si="58"/>
        <v>-604.92</v>
      </c>
      <c r="AA283" s="281">
        <f t="shared" si="58"/>
        <v>-400.43</v>
      </c>
      <c r="AB283" s="281">
        <f t="shared" si="58"/>
        <v>-471.05</v>
      </c>
      <c r="AC283" s="281">
        <f t="shared" si="58"/>
        <v>-137.06</v>
      </c>
      <c r="AD283" s="281">
        <f t="shared" si="58"/>
        <v>-357.86</v>
      </c>
      <c r="AE283" s="281">
        <f t="shared" si="58"/>
        <v>-754.03</v>
      </c>
      <c r="AF283" s="281">
        <f t="shared" si="58"/>
        <v>-298.96</v>
      </c>
      <c r="AG283" s="342">
        <f t="shared" ref="AG283:AG329" si="59">SUM(B283:AF283)</f>
        <v>-18959.2</v>
      </c>
    </row>
    <row r="284">
      <c r="A284" s="222" t="s">
        <v>569</v>
      </c>
      <c r="B284" s="267">
        <f>(B145+B146)*'Data - P&amp;L'!$C$3</f>
        <v>83.87</v>
      </c>
      <c r="C284" s="267">
        <f>(C145+C146)*'Data - P&amp;L'!$C$3</f>
        <v>0</v>
      </c>
      <c r="D284" s="267">
        <f>(D145+D146)*'Data - P&amp;L'!$C$3</f>
        <v>0</v>
      </c>
      <c r="E284" s="267">
        <f>(E145+E146)*'Data - P&amp;L'!$C$3</f>
        <v>0</v>
      </c>
      <c r="F284" s="267">
        <f>(F145+F146)*'Data - P&amp;L'!$C$3</f>
        <v>0</v>
      </c>
      <c r="G284" s="267">
        <f>(G145+G146)*'Data - P&amp;L'!$C$3</f>
        <v>0</v>
      </c>
      <c r="H284" s="267">
        <f>(H145+H146)*'Data - P&amp;L'!$C$3</f>
        <v>0</v>
      </c>
      <c r="I284" s="267">
        <f>(I145+I146)*'Data - P&amp;L'!$C$3</f>
        <v>0</v>
      </c>
      <c r="J284" s="267">
        <f>(J145+J146)*'Data - P&amp;L'!$C$3</f>
        <v>83.87</v>
      </c>
      <c r="K284" s="267">
        <f>(K145+K146)*'Data - P&amp;L'!$C$3</f>
        <v>0</v>
      </c>
      <c r="L284" s="267">
        <f>(L145+L146)*'Data - P&amp;L'!$C$3</f>
        <v>0</v>
      </c>
      <c r="M284" s="267">
        <f>(M145+M146)*'Data - P&amp;L'!$C$3</f>
        <v>167.74</v>
      </c>
      <c r="N284" s="267">
        <f>(N145+N146)*'Data - P&amp;L'!$C$3</f>
        <v>0</v>
      </c>
      <c r="O284" s="267">
        <f>(O145+O146)*'Data - P&amp;L'!$C$3</f>
        <v>83.87</v>
      </c>
      <c r="P284" s="267">
        <f>(P145+P146)*'Data - P&amp;L'!$C$3</f>
        <v>0</v>
      </c>
      <c r="Q284" s="267">
        <f>(Q145+Q146)*'Data - P&amp;L'!$C$3</f>
        <v>83.87</v>
      </c>
      <c r="R284" s="267">
        <f>(R145+R146)*'Data - P&amp;L'!$C$3</f>
        <v>251.61</v>
      </c>
      <c r="S284" s="267">
        <f>(S145+S146)*'Data - P&amp;L'!$C$3</f>
        <v>0</v>
      </c>
      <c r="T284" s="267">
        <f>(T145+T146)*'Data - P&amp;L'!$C$3</f>
        <v>0</v>
      </c>
      <c r="U284" s="267">
        <f>(U145+U146)*'Data - P&amp;L'!$C$3</f>
        <v>83.87</v>
      </c>
      <c r="V284" s="267">
        <f>(V145+V146)*'Data - P&amp;L'!$C$3</f>
        <v>0</v>
      </c>
      <c r="W284" s="267">
        <f>(W145+W146)*'Data - P&amp;L'!$C$3</f>
        <v>83.87</v>
      </c>
      <c r="X284" s="267">
        <f>(X145+X146)*'Data - P&amp;L'!$C$3</f>
        <v>0</v>
      </c>
      <c r="Y284" s="267">
        <f>(Y145+Y146)*'Data - P&amp;L'!$C$3</f>
        <v>0</v>
      </c>
      <c r="Z284" s="267">
        <f>(Z145+Z146)*'Data - P&amp;L'!$C$3</f>
        <v>167.74</v>
      </c>
      <c r="AA284" s="267">
        <f>(AA145+AA146)*'Data - P&amp;L'!$C$3</f>
        <v>0</v>
      </c>
      <c r="AB284" s="267">
        <f>(AB145+AB146)*'Data - P&amp;L'!$C$3</f>
        <v>251.61</v>
      </c>
      <c r="AC284" s="267">
        <f>(AC145+AC146)*'Data - P&amp;L'!$C$3</f>
        <v>0</v>
      </c>
      <c r="AD284" s="267">
        <f>(AD145+AD146)*'Data - P&amp;L'!$C$3</f>
        <v>167.74</v>
      </c>
      <c r="AE284" s="267">
        <f>(AE145+AE146)*'Data - P&amp;L'!$C$3</f>
        <v>0</v>
      </c>
      <c r="AF284" s="267">
        <f>(AF145+AF146)*'Data - P&amp;L'!$C$3</f>
        <v>83.87</v>
      </c>
      <c r="AG284" s="342">
        <f t="shared" si="59"/>
        <v>1593.53</v>
      </c>
    </row>
    <row r="285">
      <c r="A285" s="222" t="s">
        <v>570</v>
      </c>
      <c r="B285" s="267">
        <f>(B147+B148)*'Data - P&amp;L'!$C$4</f>
        <v>0</v>
      </c>
      <c r="C285" s="267">
        <f>(C147+C148)*'Data - P&amp;L'!$C$4</f>
        <v>191.16</v>
      </c>
      <c r="D285" s="267">
        <f>(D147+D148)*'Data - P&amp;L'!$C$4</f>
        <v>286.74</v>
      </c>
      <c r="E285" s="267">
        <f>(E147+E148)*'Data - P&amp;L'!$C$4</f>
        <v>191.16</v>
      </c>
      <c r="F285" s="267">
        <f>(F147+F148)*'Data - P&amp;L'!$C$4</f>
        <v>0</v>
      </c>
      <c r="G285" s="267">
        <f>(G147+G148)*'Data - P&amp;L'!$C$4</f>
        <v>0</v>
      </c>
      <c r="H285" s="267">
        <f>(H147+H148)*'Data - P&amp;L'!$C$4</f>
        <v>0</v>
      </c>
      <c r="I285" s="267">
        <f>(I147+I148)*'Data - P&amp;L'!$C$4</f>
        <v>0</v>
      </c>
      <c r="J285" s="267">
        <f>(J147+J148)*'Data - P&amp;L'!$C$4</f>
        <v>95.58</v>
      </c>
      <c r="K285" s="267">
        <f>(K147+K148)*'Data - P&amp;L'!$C$4</f>
        <v>191.16</v>
      </c>
      <c r="L285" s="267">
        <f>(L147+L148)*'Data - P&amp;L'!$C$4</f>
        <v>191.16</v>
      </c>
      <c r="M285" s="267">
        <f>(M147+M148)*'Data - P&amp;L'!$C$4</f>
        <v>286.74</v>
      </c>
      <c r="N285" s="267">
        <f>(N147+N148)*'Data - P&amp;L'!$C$4</f>
        <v>95.58</v>
      </c>
      <c r="O285" s="267">
        <f>(O147+O148)*'Data - P&amp;L'!$C$4</f>
        <v>95.58</v>
      </c>
      <c r="P285" s="267">
        <f>(P147+P148)*'Data - P&amp;L'!$C$4</f>
        <v>95.58</v>
      </c>
      <c r="Q285" s="267">
        <f>(Q147+Q148)*'Data - P&amp;L'!$C$4</f>
        <v>191.16</v>
      </c>
      <c r="R285" s="267">
        <f>(R147+R148)*'Data - P&amp;L'!$C$4</f>
        <v>286.74</v>
      </c>
      <c r="S285" s="267">
        <f>(S147+S148)*'Data - P&amp;L'!$C$4</f>
        <v>286.74</v>
      </c>
      <c r="T285" s="267">
        <f>(T147+T148)*'Data - P&amp;L'!$C$4</f>
        <v>0</v>
      </c>
      <c r="U285" s="267">
        <f>(U147+U148)*'Data - P&amp;L'!$C$4</f>
        <v>191.16</v>
      </c>
      <c r="V285" s="267">
        <f>(V147+V148)*'Data - P&amp;L'!$C$4</f>
        <v>95.58</v>
      </c>
      <c r="W285" s="267">
        <f>(W147+W148)*'Data - P&amp;L'!$C$4</f>
        <v>95.58</v>
      </c>
      <c r="X285" s="267">
        <f>(X147+X148)*'Data - P&amp;L'!$C$4</f>
        <v>95.58</v>
      </c>
      <c r="Y285" s="267">
        <f>(Y147+Y148)*'Data - P&amp;L'!$C$4</f>
        <v>382.32</v>
      </c>
      <c r="Z285" s="267">
        <f>(Z147+Z148)*'Data - P&amp;L'!$C$4</f>
        <v>95.58</v>
      </c>
      <c r="AA285" s="267">
        <f>(AA147+AA148)*'Data - P&amp;L'!$C$4</f>
        <v>286.74</v>
      </c>
      <c r="AB285" s="267">
        <f>(AB147+AB148)*'Data - P&amp;L'!$C$4</f>
        <v>95.58</v>
      </c>
      <c r="AC285" s="267">
        <f>(AC147+AC148)*'Data - P&amp;L'!$C$4</f>
        <v>0</v>
      </c>
      <c r="AD285" s="267">
        <f>(AD147+AD148)*'Data - P&amp;L'!$C$4</f>
        <v>95.58</v>
      </c>
      <c r="AE285" s="267">
        <f>(AE147+AE148)*'Data - P&amp;L'!$C$4</f>
        <v>0</v>
      </c>
      <c r="AF285" s="267">
        <f>(AF147+AF148)*'Data - P&amp;L'!$C$4</f>
        <v>95.58</v>
      </c>
      <c r="AG285" s="342">
        <f t="shared" si="59"/>
        <v>4014.36</v>
      </c>
    </row>
    <row r="286">
      <c r="A286" s="222" t="s">
        <v>571</v>
      </c>
      <c r="B286" s="267">
        <f>(B160)*'Data - P&amp;L'!$C$6</f>
        <v>4.93</v>
      </c>
      <c r="C286" s="267">
        <f>(C160)*'Data - P&amp;L'!$C$6</f>
        <v>4.93</v>
      </c>
      <c r="D286" s="267">
        <f>(D160)*'Data - P&amp;L'!$C$6</f>
        <v>4.93</v>
      </c>
      <c r="E286" s="267">
        <f>(E160)*'Data - P&amp;L'!$C$6</f>
        <v>4.93</v>
      </c>
      <c r="F286" s="267">
        <f>(F160)*'Data - P&amp;L'!$C$6</f>
        <v>0</v>
      </c>
      <c r="G286" s="267">
        <f>(G160)*'Data - P&amp;L'!$C$6</f>
        <v>4.93</v>
      </c>
      <c r="H286" s="267">
        <f>(H160)*'Data - P&amp;L'!$C$6</f>
        <v>0</v>
      </c>
      <c r="I286" s="267">
        <f>(I160)*'Data - P&amp;L'!$C$6</f>
        <v>9.86</v>
      </c>
      <c r="J286" s="267">
        <f>(J160)*'Data - P&amp;L'!$C$6</f>
        <v>0</v>
      </c>
      <c r="K286" s="267">
        <f>(K160)*'Data - P&amp;L'!$C$6</f>
        <v>0</v>
      </c>
      <c r="L286" s="267">
        <f>(L160)*'Data - P&amp;L'!$C$6</f>
        <v>0</v>
      </c>
      <c r="M286" s="267">
        <f>(M160)*'Data - P&amp;L'!$C$6</f>
        <v>9.86</v>
      </c>
      <c r="N286" s="267">
        <f>(N160)*'Data - P&amp;L'!$C$6</f>
        <v>0</v>
      </c>
      <c r="O286" s="267">
        <f>(O160)*'Data - P&amp;L'!$C$6</f>
        <v>0</v>
      </c>
      <c r="P286" s="267">
        <f>(P160)*'Data - P&amp;L'!$C$6</f>
        <v>0</v>
      </c>
      <c r="Q286" s="267">
        <f>(Q160)*'Data - P&amp;L'!$C$6</f>
        <v>0</v>
      </c>
      <c r="R286" s="267">
        <f>(R160)*'Data - P&amp;L'!$C$6</f>
        <v>0</v>
      </c>
      <c r="S286" s="267">
        <f>(S160)*'Data - P&amp;L'!$C$6</f>
        <v>0</v>
      </c>
      <c r="T286" s="267">
        <f>(T160)*'Data - P&amp;L'!$C$6</f>
        <v>0</v>
      </c>
      <c r="U286" s="267">
        <f>(U160)*'Data - P&amp;L'!$C$6</f>
        <v>4.93</v>
      </c>
      <c r="V286" s="267">
        <f>(V160)*'Data - P&amp;L'!$C$6</f>
        <v>0</v>
      </c>
      <c r="W286" s="267">
        <f>(W160)*'Data - P&amp;L'!$C$6</f>
        <v>0</v>
      </c>
      <c r="X286" s="267">
        <f>(X160)*'Data - P&amp;L'!$C$6</f>
        <v>0</v>
      </c>
      <c r="Y286" s="267">
        <f>(Y160)*'Data - P&amp;L'!$C$6</f>
        <v>0</v>
      </c>
      <c r="Z286" s="267">
        <f>(Z160)*'Data - P&amp;L'!$C$6</f>
        <v>0</v>
      </c>
      <c r="AA286" s="267">
        <f>(AA160)*'Data - P&amp;L'!$C$6</f>
        <v>0</v>
      </c>
      <c r="AB286" s="267">
        <f>(AB160)*'Data - P&amp;L'!$C$6</f>
        <v>0</v>
      </c>
      <c r="AC286" s="267">
        <f>(AC160)*'Data - P&amp;L'!$C$6</f>
        <v>0</v>
      </c>
      <c r="AD286" s="267">
        <f>(AD160)*'Data - P&amp;L'!$C$6</f>
        <v>0</v>
      </c>
      <c r="AE286" s="267">
        <f>(AE160)*'Data - P&amp;L'!$C$6</f>
        <v>0</v>
      </c>
      <c r="AF286" s="267">
        <f>(AF160)*'Data - P&amp;L'!$C$6</f>
        <v>4.93</v>
      </c>
      <c r="AG286" s="342">
        <f t="shared" si="59"/>
        <v>54.23</v>
      </c>
    </row>
    <row r="287">
      <c r="A287" s="222" t="s">
        <v>572</v>
      </c>
      <c r="B287" s="267">
        <f>(B161)*'Data - P&amp;L'!$C$8</f>
        <v>0</v>
      </c>
      <c r="C287" s="267">
        <f>(C161)*'Data - P&amp;L'!$C$8</f>
        <v>1.07</v>
      </c>
      <c r="D287" s="267">
        <f>(D161)*'Data - P&amp;L'!$C$8</f>
        <v>1.07</v>
      </c>
      <c r="E287" s="267">
        <f>(E161)*'Data - P&amp;L'!$C$8</f>
        <v>2.14</v>
      </c>
      <c r="F287" s="267">
        <f>(F161)*'Data - P&amp;L'!$C$8</f>
        <v>1.07</v>
      </c>
      <c r="G287" s="267">
        <f>(G161)*'Data - P&amp;L'!$C$8</f>
        <v>0</v>
      </c>
      <c r="H287" s="267">
        <f>(H161)*'Data - P&amp;L'!$C$8</f>
        <v>2.14</v>
      </c>
      <c r="I287" s="267">
        <f>(I161)*'Data - P&amp;L'!$C$8</f>
        <v>1.07</v>
      </c>
      <c r="J287" s="267">
        <f>(J161)*'Data - P&amp;L'!$C$8</f>
        <v>1.07</v>
      </c>
      <c r="K287" s="267">
        <f>(K161)*'Data - P&amp;L'!$C$8</f>
        <v>0</v>
      </c>
      <c r="L287" s="267">
        <f>(L161)*'Data - P&amp;L'!$C$8</f>
        <v>1.07</v>
      </c>
      <c r="M287" s="267">
        <f>(M161)*'Data - P&amp;L'!$C$8</f>
        <v>1.07</v>
      </c>
      <c r="N287" s="267">
        <f>(N161)*'Data - P&amp;L'!$C$8</f>
        <v>0</v>
      </c>
      <c r="O287" s="267">
        <f>(O161)*'Data - P&amp;L'!$C$8</f>
        <v>0</v>
      </c>
      <c r="P287" s="267">
        <f>(P161)*'Data - P&amp;L'!$C$8</f>
        <v>0</v>
      </c>
      <c r="Q287" s="267">
        <f>(Q161)*'Data - P&amp;L'!$C$8</f>
        <v>0</v>
      </c>
      <c r="R287" s="267">
        <f>(R161)*'Data - P&amp;L'!$C$8</f>
        <v>1.07</v>
      </c>
      <c r="S287" s="267">
        <f>(S161)*'Data - P&amp;L'!$C$8</f>
        <v>1.07</v>
      </c>
      <c r="T287" s="267">
        <f>(T161)*'Data - P&amp;L'!$C$8</f>
        <v>0</v>
      </c>
      <c r="U287" s="267">
        <f>(U161)*'Data - P&amp;L'!$C$8</f>
        <v>0</v>
      </c>
      <c r="V287" s="267">
        <f>(V161)*'Data - P&amp;L'!$C$8</f>
        <v>0</v>
      </c>
      <c r="W287" s="267">
        <f>(W161)*'Data - P&amp;L'!$C$8</f>
        <v>0</v>
      </c>
      <c r="X287" s="267">
        <f>(X161)*'Data - P&amp;L'!$C$8</f>
        <v>0</v>
      </c>
      <c r="Y287" s="267">
        <f>(Y161)*'Data - P&amp;L'!$C$8</f>
        <v>0</v>
      </c>
      <c r="Z287" s="267">
        <f>(Z161)*'Data - P&amp;L'!$C$8</f>
        <v>0</v>
      </c>
      <c r="AA287" s="267">
        <f>(AA161)*'Data - P&amp;L'!$C$8</f>
        <v>1.07</v>
      </c>
      <c r="AB287" s="267">
        <f>(AB161)*'Data - P&amp;L'!$C$8</f>
        <v>0</v>
      </c>
      <c r="AC287" s="267">
        <f>(AC161)*'Data - P&amp;L'!$C$8</f>
        <v>0</v>
      </c>
      <c r="AD287" s="267">
        <f>(AD161)*'Data - P&amp;L'!$C$8</f>
        <v>0</v>
      </c>
      <c r="AE287" s="267">
        <f>(AE161)*'Data - P&amp;L'!$C$8</f>
        <v>0</v>
      </c>
      <c r="AF287" s="267">
        <f>(AF161)*'Data - P&amp;L'!$C$8</f>
        <v>0</v>
      </c>
      <c r="AG287" s="342">
        <f t="shared" si="59"/>
        <v>14.98</v>
      </c>
    </row>
    <row r="288">
      <c r="A288" s="222" t="s">
        <v>573</v>
      </c>
      <c r="B288" s="267">
        <f>(B162+B163)*'Data - P&amp;L'!$C$9</f>
        <v>0</v>
      </c>
      <c r="C288" s="267">
        <f>(C162+C163)*'Data - P&amp;L'!$C$9</f>
        <v>0</v>
      </c>
      <c r="D288" s="267">
        <f>(D162+D163)*'Data - P&amp;L'!$C$9</f>
        <v>0</v>
      </c>
      <c r="E288" s="267">
        <f>(E162+E163)*'Data - P&amp;L'!$C$9</f>
        <v>5.98</v>
      </c>
      <c r="F288" s="267">
        <f>(F162+F163)*'Data - P&amp;L'!$C$9</f>
        <v>0</v>
      </c>
      <c r="G288" s="267">
        <f>(G162+G163)*'Data - P&amp;L'!$C$9</f>
        <v>5.98</v>
      </c>
      <c r="H288" s="267">
        <f>(H162+H163)*'Data - P&amp;L'!$C$9</f>
        <v>0</v>
      </c>
      <c r="I288" s="267">
        <f>(I162+I163)*'Data - P&amp;L'!$C$9</f>
        <v>5.98</v>
      </c>
      <c r="J288" s="267">
        <f>(J162+J163)*'Data - P&amp;L'!$C$9</f>
        <v>0</v>
      </c>
      <c r="K288" s="267">
        <f>(K162+K163)*'Data - P&amp;L'!$C$9</f>
        <v>0</v>
      </c>
      <c r="L288" s="267">
        <f>(L162+L163)*'Data - P&amp;L'!$C$9</f>
        <v>0</v>
      </c>
      <c r="M288" s="267">
        <f>(M162+M163)*'Data - P&amp;L'!$C$9</f>
        <v>0</v>
      </c>
      <c r="N288" s="267">
        <f>(N162+N163)*'Data - P&amp;L'!$C$9</f>
        <v>5.98</v>
      </c>
      <c r="O288" s="267">
        <f>(O162+O163)*'Data - P&amp;L'!$C$9</f>
        <v>0</v>
      </c>
      <c r="P288" s="267">
        <f>(P162+P163)*'Data - P&amp;L'!$C$9</f>
        <v>0</v>
      </c>
      <c r="Q288" s="267">
        <f>(Q162+Q163)*'Data - P&amp;L'!$C$9</f>
        <v>0</v>
      </c>
      <c r="R288" s="267">
        <f>(R162+R163)*'Data - P&amp;L'!$C$9</f>
        <v>0</v>
      </c>
      <c r="S288" s="267">
        <f>(S162+S163)*'Data - P&amp;L'!$C$9</f>
        <v>0</v>
      </c>
      <c r="T288" s="267">
        <f>(T162+T163)*'Data - P&amp;L'!$C$9</f>
        <v>0</v>
      </c>
      <c r="U288" s="267">
        <f>(U162+U163)*'Data - P&amp;L'!$C$9</f>
        <v>0</v>
      </c>
      <c r="V288" s="267">
        <f>(V162+V163)*'Data - P&amp;L'!$C$9</f>
        <v>0</v>
      </c>
      <c r="W288" s="267">
        <f>(W162+W163)*'Data - P&amp;L'!$C$9</f>
        <v>0</v>
      </c>
      <c r="X288" s="267">
        <f>(X162+X163)*'Data - P&amp;L'!$C$9</f>
        <v>0</v>
      </c>
      <c r="Y288" s="267">
        <f>(Y162+Y163)*'Data - P&amp;L'!$C$9</f>
        <v>0</v>
      </c>
      <c r="Z288" s="267">
        <f>(Z162+Z163)*'Data - P&amp;L'!$C$9</f>
        <v>0</v>
      </c>
      <c r="AA288" s="267">
        <f>(AA162+AA163)*'Data - P&amp;L'!$C$9</f>
        <v>0</v>
      </c>
      <c r="AB288" s="267">
        <f>(AB162+AB163)*'Data - P&amp;L'!$C$9</f>
        <v>0</v>
      </c>
      <c r="AC288" s="267">
        <f>(AC162+AC163)*'Data - P&amp;L'!$C$9</f>
        <v>0</v>
      </c>
      <c r="AD288" s="267">
        <f>(AD162+AD163)*'Data - P&amp;L'!$C$9</f>
        <v>0</v>
      </c>
      <c r="AE288" s="267">
        <f>(AE162+AE163)*'Data - P&amp;L'!$C$9</f>
        <v>0</v>
      </c>
      <c r="AF288" s="267">
        <f>(AF162+AF163)*'Data - P&amp;L'!$C$9</f>
        <v>11.96</v>
      </c>
      <c r="AG288" s="342">
        <f t="shared" si="59"/>
        <v>35.88</v>
      </c>
    </row>
    <row r="289">
      <c r="A289" s="222" t="s">
        <v>574</v>
      </c>
      <c r="B289" s="267">
        <f>(B164+B1635)*'Data - P&amp;L'!$C$5</f>
        <v>0</v>
      </c>
      <c r="C289" s="267">
        <f>(C164+C1635)*'Data - P&amp;L'!$C$5</f>
        <v>0</v>
      </c>
      <c r="D289" s="267">
        <f>(D164+D1635)*'Data - P&amp;L'!$C$5</f>
        <v>0</v>
      </c>
      <c r="E289" s="267">
        <f>(E164+E1635)*'Data - P&amp;L'!$C$5</f>
        <v>0</v>
      </c>
      <c r="F289" s="267">
        <f>(F164+F1635)*'Data - P&amp;L'!$C$5</f>
        <v>0</v>
      </c>
      <c r="G289" s="267">
        <f>(G164+G1635)*'Data - P&amp;L'!$C$5</f>
        <v>0</v>
      </c>
      <c r="H289" s="267">
        <f>(H164+H1635)*'Data - P&amp;L'!$C$5</f>
        <v>0</v>
      </c>
      <c r="I289" s="267">
        <f>(I164+I1635)*'Data - P&amp;L'!$C$5</f>
        <v>0</v>
      </c>
      <c r="J289" s="267">
        <f>(J164+J1635)*'Data - P&amp;L'!$C$5</f>
        <v>0</v>
      </c>
      <c r="K289" s="267">
        <f>(K164+K1635)*'Data - P&amp;L'!$C$5</f>
        <v>0</v>
      </c>
      <c r="L289" s="267">
        <f>(L164+L1635)*'Data - P&amp;L'!$C$5</f>
        <v>0</v>
      </c>
      <c r="M289" s="267">
        <f>(M164+M1635)*'Data - P&amp;L'!$C$5</f>
        <v>0</v>
      </c>
      <c r="N289" s="267">
        <f>(N164+N1635)*'Data - P&amp;L'!$C$5</f>
        <v>0</v>
      </c>
      <c r="O289" s="267">
        <f>(O164+O1635)*'Data - P&amp;L'!$C$5</f>
        <v>0</v>
      </c>
      <c r="P289" s="267">
        <f>(P164+P1635)*'Data - P&amp;L'!$C$5</f>
        <v>0</v>
      </c>
      <c r="Q289" s="267">
        <f>(Q164+Q1635)*'Data - P&amp;L'!$C$5</f>
        <v>0</v>
      </c>
      <c r="R289" s="267">
        <f>(R164+R1635)*'Data - P&amp;L'!$C$5</f>
        <v>0</v>
      </c>
      <c r="S289" s="267">
        <f>(S164+S1635)*'Data - P&amp;L'!$C$5</f>
        <v>0</v>
      </c>
      <c r="T289" s="267">
        <f>(T164+T1635)*'Data - P&amp;L'!$C$5</f>
        <v>0</v>
      </c>
      <c r="U289" s="267">
        <f>(U164+U1635)*'Data - P&amp;L'!$C$5</f>
        <v>0</v>
      </c>
      <c r="V289" s="267">
        <f>(V164+V1635)*'Data - P&amp;L'!$C$5</f>
        <v>0</v>
      </c>
      <c r="W289" s="267">
        <f>(W164+W1635)*'Data - P&amp;L'!$C$5</f>
        <v>0</v>
      </c>
      <c r="X289" s="267">
        <f>(X164+X1635)*'Data - P&amp;L'!$C$5</f>
        <v>0</v>
      </c>
      <c r="Y289" s="267">
        <f>(Y164+Y1635)*'Data - P&amp;L'!$C$5</f>
        <v>0</v>
      </c>
      <c r="Z289" s="267">
        <f>(Z164+Z1635)*'Data - P&amp;L'!$C$5</f>
        <v>0</v>
      </c>
      <c r="AA289" s="267">
        <f>(AA164+AA1635)*'Data - P&amp;L'!$C$5</f>
        <v>0</v>
      </c>
      <c r="AB289" s="267">
        <f>(AB164+AB1635)*'Data - P&amp;L'!$C$5</f>
        <v>0</v>
      </c>
      <c r="AC289" s="267">
        <f>(AC164+AC1635)*'Data - P&amp;L'!$C$5</f>
        <v>0</v>
      </c>
      <c r="AD289" s="267">
        <f>(AD164+AD1635)*'Data - P&amp;L'!$C$5</f>
        <v>0</v>
      </c>
      <c r="AE289" s="267">
        <f>(AE164+AE1635)*'Data - P&amp;L'!$C$5</f>
        <v>0</v>
      </c>
      <c r="AF289" s="267">
        <f>(AF164+AF1635)*'Data - P&amp;L'!$C$5</f>
        <v>0</v>
      </c>
      <c r="AG289" s="342">
        <f t="shared" si="59"/>
        <v>0</v>
      </c>
    </row>
    <row r="290">
      <c r="A290" s="222" t="s">
        <v>575</v>
      </c>
      <c r="B290" s="267">
        <f>(B166+B167)*'Data - P&amp;L'!$C$10</f>
        <v>0</v>
      </c>
      <c r="C290" s="267">
        <f>(C166+C167)*'Data - P&amp;L'!$C$10</f>
        <v>0</v>
      </c>
      <c r="D290" s="267">
        <f>(D166+D167)*'Data - P&amp;L'!$C$10</f>
        <v>0</v>
      </c>
      <c r="E290" s="267">
        <f>(E166+E167)*'Data - P&amp;L'!$C$10</f>
        <v>0</v>
      </c>
      <c r="F290" s="267">
        <f>(F166+F167)*'Data - P&amp;L'!$C$10</f>
        <v>0</v>
      </c>
      <c r="G290" s="267">
        <f>(G166+G167)*'Data - P&amp;L'!$C$10</f>
        <v>0</v>
      </c>
      <c r="H290" s="267">
        <f>(H166+H167)*'Data - P&amp;L'!$C$10</f>
        <v>0</v>
      </c>
      <c r="I290" s="267">
        <f>(I166+I167)*'Data - P&amp;L'!$C$10</f>
        <v>0</v>
      </c>
      <c r="J290" s="267">
        <f>(J166+J167)*'Data - P&amp;L'!$C$10</f>
        <v>0</v>
      </c>
      <c r="K290" s="267">
        <f>(K166+K167)*'Data - P&amp;L'!$C$10</f>
        <v>0</v>
      </c>
      <c r="L290" s="267">
        <f>(L166+L167)*'Data - P&amp;L'!$C$10</f>
        <v>0</v>
      </c>
      <c r="M290" s="267">
        <f>(M166+M167)*'Data - P&amp;L'!$C$10</f>
        <v>4.21</v>
      </c>
      <c r="N290" s="267">
        <f>(N166+N167)*'Data - P&amp;L'!$C$10</f>
        <v>0</v>
      </c>
      <c r="O290" s="267">
        <f>(O166+O167)*'Data - P&amp;L'!$C$10</f>
        <v>4.21</v>
      </c>
      <c r="P290" s="267">
        <f>(P166+P167)*'Data - P&amp;L'!$C$10</f>
        <v>0</v>
      </c>
      <c r="Q290" s="267">
        <f>(Q166+Q167)*'Data - P&amp;L'!$C$10</f>
        <v>4.21</v>
      </c>
      <c r="R290" s="267">
        <f>(R166+R167)*'Data - P&amp;L'!$C$10</f>
        <v>8.42</v>
      </c>
      <c r="S290" s="267">
        <f>(S166+S167)*'Data - P&amp;L'!$C$10</f>
        <v>0</v>
      </c>
      <c r="T290" s="267">
        <f>(T166+T167)*'Data - P&amp;L'!$C$10</f>
        <v>8.42</v>
      </c>
      <c r="U290" s="267">
        <f>(U166+U167)*'Data - P&amp;L'!$C$10</f>
        <v>8.42</v>
      </c>
      <c r="V290" s="267">
        <f>(V166+V167)*'Data - P&amp;L'!$C$10</f>
        <v>0</v>
      </c>
      <c r="W290" s="267">
        <f>(W166+W167)*'Data - P&amp;L'!$C$10</f>
        <v>0</v>
      </c>
      <c r="X290" s="267">
        <f>(X166+X167)*'Data - P&amp;L'!$C$10</f>
        <v>0</v>
      </c>
      <c r="Y290" s="267">
        <f>(Y166+Y167)*'Data - P&amp;L'!$C$10</f>
        <v>0</v>
      </c>
      <c r="Z290" s="267">
        <f>(Z166+Z167)*'Data - P&amp;L'!$C$10</f>
        <v>0</v>
      </c>
      <c r="AA290" s="267">
        <f>(AA166+AA167)*'Data - P&amp;L'!$C$10</f>
        <v>0</v>
      </c>
      <c r="AB290" s="267">
        <f>(AB166+AB167)*'Data - P&amp;L'!$C$10</f>
        <v>0</v>
      </c>
      <c r="AC290" s="267">
        <f>(AC166+AC167)*'Data - P&amp;L'!$C$10</f>
        <v>0</v>
      </c>
      <c r="AD290" s="267">
        <f>(AD166+AD167)*'Data - P&amp;L'!$C$10</f>
        <v>0</v>
      </c>
      <c r="AE290" s="267">
        <f>(AE166+AE167)*'Data - P&amp;L'!$C$10</f>
        <v>4.21</v>
      </c>
      <c r="AF290" s="267">
        <f>(AF166+AF167)*'Data - P&amp;L'!$C$10</f>
        <v>0</v>
      </c>
      <c r="AG290" s="342">
        <f t="shared" si="59"/>
        <v>42.1</v>
      </c>
    </row>
    <row r="291">
      <c r="A291" s="222" t="s">
        <v>576</v>
      </c>
      <c r="B291" s="267">
        <f>(B153+B154)*'Data - P&amp;L'!$C$43</f>
        <v>11.94</v>
      </c>
      <c r="C291" s="267">
        <f>(C153+C154)*'Data - P&amp;L'!$C$43</f>
        <v>59.7</v>
      </c>
      <c r="D291" s="267">
        <f>(D153+D154)*'Data - P&amp;L'!$C$43</f>
        <v>35.82</v>
      </c>
      <c r="E291" s="267">
        <f>(E153+E154)*'Data - P&amp;L'!$C$43</f>
        <v>23.88</v>
      </c>
      <c r="F291" s="267">
        <f>(F153+F154)*'Data - P&amp;L'!$C$43</f>
        <v>47.76</v>
      </c>
      <c r="G291" s="267">
        <f>(G153+G154)*'Data - P&amp;L'!$C$43</f>
        <v>35.82</v>
      </c>
      <c r="H291" s="267">
        <f>(H153+H154)*'Data - P&amp;L'!$C$43</f>
        <v>23.88</v>
      </c>
      <c r="I291" s="267">
        <f>(I153+I154)*'Data - P&amp;L'!$C$43</f>
        <v>59.7</v>
      </c>
      <c r="J291" s="267">
        <f>(J153+J154)*'Data - P&amp;L'!$C$43</f>
        <v>35.82</v>
      </c>
      <c r="K291" s="267">
        <f>(K153+K154)*'Data - P&amp;L'!$C$43</f>
        <v>35.82</v>
      </c>
      <c r="L291" s="267">
        <f>(L153+L154)*'Data - P&amp;L'!$C$43</f>
        <v>47.76</v>
      </c>
      <c r="M291" s="267">
        <f>(M153+M154)*'Data - P&amp;L'!$C$43</f>
        <v>71.64</v>
      </c>
      <c r="N291" s="267">
        <f>(N153+N154)*'Data - P&amp;L'!$C$43</f>
        <v>11.94</v>
      </c>
      <c r="O291" s="267">
        <f>(O153+O154)*'Data - P&amp;L'!$C$43</f>
        <v>23.88</v>
      </c>
      <c r="P291" s="267">
        <f>(P153+P154)*'Data - P&amp;L'!$C$43</f>
        <v>23.88</v>
      </c>
      <c r="Q291" s="267">
        <f>(Q153+Q154)*'Data - P&amp;L'!$C$43</f>
        <v>35.82</v>
      </c>
      <c r="R291" s="267">
        <f>(R153+R154)*'Data - P&amp;L'!$C$43</f>
        <v>71.64</v>
      </c>
      <c r="S291" s="267">
        <f>(S153+S154)*'Data - P&amp;L'!$C$43</f>
        <v>47.76</v>
      </c>
      <c r="T291" s="267">
        <f>(T153+T154)*'Data - P&amp;L'!$C$43</f>
        <v>11.94</v>
      </c>
      <c r="U291" s="267">
        <f>(U153+U154)*'Data - P&amp;L'!$C$43</f>
        <v>35.82</v>
      </c>
      <c r="V291" s="267">
        <f>(V153+V154)*'Data - P&amp;L'!$C$43</f>
        <v>35.82</v>
      </c>
      <c r="W291" s="267">
        <f>(W153+W154)*'Data - P&amp;L'!$C$43</f>
        <v>47.76</v>
      </c>
      <c r="X291" s="267">
        <f>(X153+X154)*'Data - P&amp;L'!$C$43</f>
        <v>11.94</v>
      </c>
      <c r="Y291" s="267">
        <f>(Y153+Y154)*'Data - P&amp;L'!$C$43</f>
        <v>47.76</v>
      </c>
      <c r="Z291" s="267">
        <f>(Z153+Z154)*'Data - P&amp;L'!$C$43</f>
        <v>47.76</v>
      </c>
      <c r="AA291" s="267">
        <f>(AA153+AA154)*'Data - P&amp;L'!$C$43</f>
        <v>35.82</v>
      </c>
      <c r="AB291" s="267">
        <f>(AB153+AB154)*'Data - P&amp;L'!$C$43</f>
        <v>47.76</v>
      </c>
      <c r="AC291" s="267">
        <f>(AC153+AC154)*'Data - P&amp;L'!$C$43</f>
        <v>0</v>
      </c>
      <c r="AD291" s="267">
        <f>(AD153+AD154)*'Data - P&amp;L'!$C$43</f>
        <v>35.82</v>
      </c>
      <c r="AE291" s="267">
        <f>(AE153+AE154)*'Data - P&amp;L'!$C$43</f>
        <v>35.82</v>
      </c>
      <c r="AF291" s="267">
        <f>(AF153+AF154)*'Data - P&amp;L'!$C$43</f>
        <v>23.88</v>
      </c>
      <c r="AG291" s="342">
        <f t="shared" si="59"/>
        <v>1122.36</v>
      </c>
    </row>
    <row r="292">
      <c r="A292" s="222" t="s">
        <v>578</v>
      </c>
      <c r="B292" s="267">
        <f>B169*'Data - P&amp;L'!$C$43</f>
        <v>11.94</v>
      </c>
      <c r="C292" s="267">
        <f>C169*'Data - P&amp;L'!$C$43</f>
        <v>23.88</v>
      </c>
      <c r="D292" s="267">
        <f>D169*'Data - P&amp;L'!$C$43</f>
        <v>23.88</v>
      </c>
      <c r="E292" s="267">
        <f>E169*'Data - P&amp;L'!$C$43</f>
        <v>47.76</v>
      </c>
      <c r="F292" s="267">
        <f>F169*'Data - P&amp;L'!$C$43</f>
        <v>11.94</v>
      </c>
      <c r="G292" s="267">
        <f>G169*'Data - P&amp;L'!$C$43</f>
        <v>23.88</v>
      </c>
      <c r="H292" s="267">
        <f>H169*'Data - P&amp;L'!$C$43</f>
        <v>23.88</v>
      </c>
      <c r="I292" s="267">
        <f>I169*'Data - P&amp;L'!$C$43</f>
        <v>47.76</v>
      </c>
      <c r="J292" s="267">
        <f>J169*'Data - P&amp;L'!$C$43</f>
        <v>11.94</v>
      </c>
      <c r="K292" s="267">
        <f>K169*'Data - P&amp;L'!$C$43</f>
        <v>11.94</v>
      </c>
      <c r="L292" s="267">
        <f>L169*'Data - P&amp;L'!$C$43</f>
        <v>11.94</v>
      </c>
      <c r="M292" s="267">
        <f>M169*'Data - P&amp;L'!$C$43</f>
        <v>47.76</v>
      </c>
      <c r="N292" s="267">
        <f>N169*'Data - P&amp;L'!$C$43</f>
        <v>11.94</v>
      </c>
      <c r="O292" s="267">
        <f>O169*'Data - P&amp;L'!$C$43</f>
        <v>11.94</v>
      </c>
      <c r="P292" s="267">
        <f>P169*'Data - P&amp;L'!$C$43</f>
        <v>0</v>
      </c>
      <c r="Q292" s="267">
        <f>Q169*'Data - P&amp;L'!$C$43</f>
        <v>11.94</v>
      </c>
      <c r="R292" s="267">
        <f>R169*'Data - P&amp;L'!$C$43</f>
        <v>35.82</v>
      </c>
      <c r="S292" s="267">
        <f>S169*'Data - P&amp;L'!$C$43</f>
        <v>11.94</v>
      </c>
      <c r="T292" s="267">
        <f>T169*'Data - P&amp;L'!$C$43</f>
        <v>23.88</v>
      </c>
      <c r="U292" s="267">
        <f>U169*'Data - P&amp;L'!$C$43</f>
        <v>47.76</v>
      </c>
      <c r="V292" s="267">
        <f>V169*'Data - P&amp;L'!$C$43</f>
        <v>0</v>
      </c>
      <c r="W292" s="267">
        <f>W169*'Data - P&amp;L'!$C$43</f>
        <v>0</v>
      </c>
      <c r="X292" s="267">
        <f>X169*'Data - P&amp;L'!$C$43</f>
        <v>0</v>
      </c>
      <c r="Y292" s="267">
        <f>Y169*'Data - P&amp;L'!$C$43</f>
        <v>0</v>
      </c>
      <c r="Z292" s="267">
        <f>Z169*'Data - P&amp;L'!$C$43</f>
        <v>0</v>
      </c>
      <c r="AA292" s="267">
        <f>AA169*'Data - P&amp;L'!$C$43</f>
        <v>11.94</v>
      </c>
      <c r="AB292" s="267">
        <f>AB169*'Data - P&amp;L'!$C$43</f>
        <v>0</v>
      </c>
      <c r="AC292" s="267">
        <f>AC169*'Data - P&amp;L'!$C$43</f>
        <v>11.94</v>
      </c>
      <c r="AD292" s="267">
        <f>AD169*'Data - P&amp;L'!$C$43</f>
        <v>0</v>
      </c>
      <c r="AE292" s="267">
        <f>AE169*'Data - P&amp;L'!$C$43</f>
        <v>11.94</v>
      </c>
      <c r="AF292" s="267">
        <f>AF169*'Data - P&amp;L'!$C$43</f>
        <v>35.82</v>
      </c>
      <c r="AG292" s="342">
        <f t="shared" si="59"/>
        <v>525.36</v>
      </c>
    </row>
    <row r="293">
      <c r="A293" s="222" t="s">
        <v>580</v>
      </c>
      <c r="B293" s="267">
        <f t="shared" ref="B293:AF293" si="60">B200</f>
        <v>238</v>
      </c>
      <c r="C293" s="267">
        <f t="shared" si="60"/>
        <v>1463</v>
      </c>
      <c r="D293" s="267">
        <f t="shared" si="60"/>
        <v>885</v>
      </c>
      <c r="E293" s="267">
        <f t="shared" si="60"/>
        <v>664</v>
      </c>
      <c r="F293" s="267">
        <f t="shared" si="60"/>
        <v>1215</v>
      </c>
      <c r="G293" s="267">
        <f t="shared" si="60"/>
        <v>965</v>
      </c>
      <c r="H293" s="267">
        <f t="shared" si="60"/>
        <v>636</v>
      </c>
      <c r="I293" s="267">
        <f t="shared" si="60"/>
        <v>1611</v>
      </c>
      <c r="J293" s="267">
        <f t="shared" si="60"/>
        <v>806</v>
      </c>
      <c r="K293" s="267">
        <f t="shared" si="60"/>
        <v>1006</v>
      </c>
      <c r="L293" s="267">
        <f t="shared" si="60"/>
        <v>1175</v>
      </c>
      <c r="M293" s="267">
        <f t="shared" si="60"/>
        <v>1660</v>
      </c>
      <c r="N293" s="267">
        <f t="shared" si="60"/>
        <v>318</v>
      </c>
      <c r="O293" s="267">
        <f t="shared" si="60"/>
        <v>517</v>
      </c>
      <c r="P293" s="267">
        <f t="shared" si="60"/>
        <v>578</v>
      </c>
      <c r="Q293" s="267">
        <f t="shared" si="60"/>
        <v>806</v>
      </c>
      <c r="R293" s="267">
        <f t="shared" si="60"/>
        <v>1571</v>
      </c>
      <c r="S293" s="267">
        <f t="shared" si="60"/>
        <v>1155</v>
      </c>
      <c r="T293" s="267">
        <f t="shared" si="60"/>
        <v>357</v>
      </c>
      <c r="U293" s="267">
        <f t="shared" si="60"/>
        <v>1013</v>
      </c>
      <c r="V293" s="267">
        <f t="shared" si="60"/>
        <v>877</v>
      </c>
      <c r="W293" s="267">
        <f t="shared" si="60"/>
        <v>966</v>
      </c>
      <c r="X293" s="267">
        <f t="shared" si="60"/>
        <v>239</v>
      </c>
      <c r="Y293" s="267">
        <f t="shared" si="60"/>
        <v>956</v>
      </c>
      <c r="Z293" s="267">
        <f t="shared" si="60"/>
        <v>916</v>
      </c>
      <c r="AA293" s="267">
        <f t="shared" si="60"/>
        <v>736</v>
      </c>
      <c r="AB293" s="267">
        <f t="shared" si="60"/>
        <v>866</v>
      </c>
      <c r="AC293" s="267">
        <f t="shared" si="60"/>
        <v>149</v>
      </c>
      <c r="AD293" s="267">
        <f t="shared" si="60"/>
        <v>657</v>
      </c>
      <c r="AE293" s="267">
        <f t="shared" si="60"/>
        <v>806</v>
      </c>
      <c r="AF293" s="267">
        <f t="shared" si="60"/>
        <v>555</v>
      </c>
      <c r="AG293" s="342">
        <f t="shared" si="59"/>
        <v>26362</v>
      </c>
    </row>
    <row r="294">
      <c r="A294" s="248" t="s">
        <v>1346</v>
      </c>
      <c r="B294" s="281">
        <f t="shared" ref="B294:AF294" si="61">SUM(B295:B303)-B304-B305</f>
        <v>-3589.948756</v>
      </c>
      <c r="C294" s="281">
        <f t="shared" si="61"/>
        <v>-14056.30392</v>
      </c>
      <c r="D294" s="281">
        <f t="shared" si="61"/>
        <v>-17204.07368</v>
      </c>
      <c r="E294" s="281">
        <f t="shared" si="61"/>
        <v>-18349.83728</v>
      </c>
      <c r="F294" s="281">
        <f t="shared" si="61"/>
        <v>-25304.0325</v>
      </c>
      <c r="G294" s="281">
        <f t="shared" si="61"/>
        <v>-8547.559088</v>
      </c>
      <c r="H294" s="281">
        <f t="shared" si="61"/>
        <v>-17752.36674</v>
      </c>
      <c r="I294" s="281">
        <f t="shared" si="61"/>
        <v>-17083.34808</v>
      </c>
      <c r="J294" s="281">
        <f t="shared" si="61"/>
        <v>-14872.76124</v>
      </c>
      <c r="K294" s="281">
        <f t="shared" si="61"/>
        <v>-14004.37628</v>
      </c>
      <c r="L294" s="281">
        <f t="shared" si="61"/>
        <v>-7213.538104</v>
      </c>
      <c r="M294" s="281">
        <f t="shared" si="61"/>
        <v>-5770.471872</v>
      </c>
      <c r="N294" s="281">
        <f t="shared" si="61"/>
        <v>-13249.8641</v>
      </c>
      <c r="O294" s="281">
        <f t="shared" si="61"/>
        <v>-13009.61506</v>
      </c>
      <c r="P294" s="281">
        <f t="shared" si="61"/>
        <v>-13684.81118</v>
      </c>
      <c r="Q294" s="281">
        <f t="shared" si="61"/>
        <v>-16544.31973</v>
      </c>
      <c r="R294" s="281">
        <f t="shared" si="61"/>
        <v>-15079.97848</v>
      </c>
      <c r="S294" s="281">
        <f t="shared" si="61"/>
        <v>-17953.90076</v>
      </c>
      <c r="T294" s="281">
        <f t="shared" si="61"/>
        <v>-5521.544548</v>
      </c>
      <c r="U294" s="281">
        <f t="shared" si="61"/>
        <v>-13097.53019</v>
      </c>
      <c r="V294" s="281">
        <f t="shared" si="61"/>
        <v>-6373.666628</v>
      </c>
      <c r="W294" s="281">
        <f t="shared" si="61"/>
        <v>-9591.795216</v>
      </c>
      <c r="X294" s="281">
        <f t="shared" si="61"/>
        <v>-6435.642664</v>
      </c>
      <c r="Y294" s="281">
        <f t="shared" si="61"/>
        <v>-7023.644704</v>
      </c>
      <c r="Z294" s="281">
        <f t="shared" si="61"/>
        <v>-5425.602</v>
      </c>
      <c r="AA294" s="281">
        <f t="shared" si="61"/>
        <v>-11176.63922</v>
      </c>
      <c r="AB294" s="281">
        <f t="shared" si="61"/>
        <v>-5652.933988</v>
      </c>
      <c r="AC294" s="281">
        <f t="shared" si="61"/>
        <v>-10855.27047</v>
      </c>
      <c r="AD294" s="281">
        <f t="shared" si="61"/>
        <v>-10956.68605</v>
      </c>
      <c r="AE294" s="281">
        <f t="shared" si="61"/>
        <v>-17100.09342</v>
      </c>
      <c r="AF294" s="281">
        <f t="shared" si="61"/>
        <v>-9891.594832</v>
      </c>
      <c r="AG294" s="342">
        <f t="shared" si="59"/>
        <v>-372373.7508</v>
      </c>
    </row>
    <row r="295">
      <c r="A295" s="222" t="s">
        <v>582</v>
      </c>
      <c r="B295" s="267">
        <f>((B172+B173)*'Data - P&amp;L'!$C$3)*'Data - P&amp;L'!$C$54</f>
        <v>0</v>
      </c>
      <c r="C295" s="267">
        <f>((C172+C173)*'Data - P&amp;L'!$C$3)*'Data - P&amp;L'!$C$54</f>
        <v>41.935</v>
      </c>
      <c r="D295" s="267">
        <f>((D172+D173)*'Data - P&amp;L'!$C$3)*'Data - P&amp;L'!$C$54</f>
        <v>83.87</v>
      </c>
      <c r="E295" s="267">
        <f>((E172+E173)*'Data - P&amp;L'!$C$3)*'Data - P&amp;L'!$C$54</f>
        <v>41.935</v>
      </c>
      <c r="F295" s="267">
        <f>((F172+F173)*'Data - P&amp;L'!$C$3)*'Data - P&amp;L'!$C$54</f>
        <v>0</v>
      </c>
      <c r="G295" s="267">
        <f>((G172+G173)*'Data - P&amp;L'!$C$3)*'Data - P&amp;L'!$C$54</f>
        <v>41.935</v>
      </c>
      <c r="H295" s="267">
        <f>((H172+H173)*'Data - P&amp;L'!$C$3)*'Data - P&amp;L'!$C$54</f>
        <v>41.935</v>
      </c>
      <c r="I295" s="267">
        <f>((I172+I173)*'Data - P&amp;L'!$C$3)*'Data - P&amp;L'!$C$54</f>
        <v>104.8375</v>
      </c>
      <c r="J295" s="267">
        <f>((J172+J173)*'Data - P&amp;L'!$C$3)*'Data - P&amp;L'!$C$54</f>
        <v>167.74</v>
      </c>
      <c r="K295" s="267">
        <f>((K172+K173)*'Data - P&amp;L'!$C$3)*'Data - P&amp;L'!$C$54</f>
        <v>83.87</v>
      </c>
      <c r="L295" s="267">
        <f>((L172+L173)*'Data - P&amp;L'!$C$3)*'Data - P&amp;L'!$C$54</f>
        <v>104.8375</v>
      </c>
      <c r="M295" s="267">
        <f>((M172+M173)*'Data - P&amp;L'!$C$3)*'Data - P&amp;L'!$C$54</f>
        <v>104.8375</v>
      </c>
      <c r="N295" s="267">
        <f>((N172+N173)*'Data - P&amp;L'!$C$3)*'Data - P&amp;L'!$C$54</f>
        <v>167.74</v>
      </c>
      <c r="O295" s="267">
        <f>((O172+O173)*'Data - P&amp;L'!$C$3)*'Data - P&amp;L'!$C$54</f>
        <v>188.7075</v>
      </c>
      <c r="P295" s="267">
        <f>((P172+P173)*'Data - P&amp;L'!$C$3)*'Data - P&amp;L'!$C$54</f>
        <v>209.675</v>
      </c>
      <c r="Q295" s="267">
        <f>((Q172+Q173)*'Data - P&amp;L'!$C$3)*'Data - P&amp;L'!$C$54</f>
        <v>41.935</v>
      </c>
      <c r="R295" s="267">
        <f>((R172+R173)*'Data - P&amp;L'!$C$3)*'Data - P&amp;L'!$C$54</f>
        <v>167.74</v>
      </c>
      <c r="S295" s="267">
        <f>((S172+S173)*'Data - P&amp;L'!$C$3)*'Data - P&amp;L'!$C$54</f>
        <v>188.7075</v>
      </c>
      <c r="T295" s="267">
        <f>((T172+T173)*'Data - P&amp;L'!$C$3)*'Data - P&amp;L'!$C$54</f>
        <v>62.9025</v>
      </c>
      <c r="U295" s="267">
        <f>((U172+U173)*'Data - P&amp;L'!$C$3)*'Data - P&amp;L'!$C$54</f>
        <v>125.805</v>
      </c>
      <c r="V295" s="267">
        <f>((V172+V173)*'Data - P&amp;L'!$C$3)*'Data - P&amp;L'!$C$54</f>
        <v>83.87</v>
      </c>
      <c r="W295" s="267">
        <f>((W172+W173)*'Data - P&amp;L'!$C$3)*'Data - P&amp;L'!$C$54</f>
        <v>209.675</v>
      </c>
      <c r="X295" s="267">
        <f>((X172+X173)*'Data - P&amp;L'!$C$3)*'Data - P&amp;L'!$C$54</f>
        <v>230.6425</v>
      </c>
      <c r="Y295" s="267">
        <f>((Y172+Y173)*'Data - P&amp;L'!$C$3)*'Data - P&amp;L'!$C$54</f>
        <v>104.8375</v>
      </c>
      <c r="Z295" s="267">
        <f>((Z172+Z173)*'Data - P&amp;L'!$C$3)*'Data - P&amp;L'!$C$54</f>
        <v>146.7725</v>
      </c>
      <c r="AA295" s="267">
        <f>((AA172+AA173)*'Data - P&amp;L'!$C$3)*'Data - P&amp;L'!$C$54</f>
        <v>62.9025</v>
      </c>
      <c r="AB295" s="267">
        <f>((AB172+AB173)*'Data - P&amp;L'!$C$3)*'Data - P&amp;L'!$C$54</f>
        <v>188.7075</v>
      </c>
      <c r="AC295" s="267">
        <f>((AC172+AC173)*'Data - P&amp;L'!$C$3)*'Data - P&amp;L'!$C$54</f>
        <v>251.61</v>
      </c>
      <c r="AD295" s="267">
        <f>((AD172+AD173)*'Data - P&amp;L'!$C$3)*'Data - P&amp;L'!$C$54</f>
        <v>188.7075</v>
      </c>
      <c r="AE295" s="267">
        <f>((AE172+AE173)*'Data - P&amp;L'!$C$3)*'Data - P&amp;L'!$C$54</f>
        <v>104.8375</v>
      </c>
      <c r="AF295" s="267">
        <f>((AF172+AF173)*'Data - P&amp;L'!$C$3)*'Data - P&amp;L'!$C$54</f>
        <v>167.74</v>
      </c>
      <c r="AG295" s="342">
        <f t="shared" si="59"/>
        <v>3711.2475</v>
      </c>
    </row>
    <row r="296">
      <c r="A296" s="222" t="s">
        <v>583</v>
      </c>
      <c r="B296" s="267">
        <f>(B174+B175)*'Data - P&amp;L'!$C$4*'Data - P&amp;L'!$C$54</f>
        <v>191.16</v>
      </c>
      <c r="C296" s="267">
        <f>(C174+C175)*'Data - P&amp;L'!$C$4*'Data - P&amp;L'!$C$54</f>
        <v>501.795</v>
      </c>
      <c r="D296" s="267">
        <f>(D174+D175)*'Data - P&amp;L'!$C$4*'Data - P&amp;L'!$C$54</f>
        <v>549.585</v>
      </c>
      <c r="E296" s="267">
        <f>(E174+E175)*'Data - P&amp;L'!$C$4*'Data - P&amp;L'!$C$54</f>
        <v>501.795</v>
      </c>
      <c r="F296" s="267">
        <f>(F174+F175)*'Data - P&amp;L'!$C$4*'Data - P&amp;L'!$C$54</f>
        <v>262.845</v>
      </c>
      <c r="G296" s="267">
        <f>(G174+G175)*'Data - P&amp;L'!$C$4*'Data - P&amp;L'!$C$54</f>
        <v>406.215</v>
      </c>
      <c r="H296" s="267">
        <f>(H174+H175)*'Data - P&amp;L'!$C$4*'Data - P&amp;L'!$C$54</f>
        <v>358.425</v>
      </c>
      <c r="I296" s="267">
        <f>(I174+I175)*'Data - P&amp;L'!$C$4*'Data - P&amp;L'!$C$54</f>
        <v>1075.275</v>
      </c>
      <c r="J296" s="267">
        <f>(J174+J175)*'Data - P&amp;L'!$C$4*'Data - P&amp;L'!$C$54</f>
        <v>788.535</v>
      </c>
      <c r="K296" s="267">
        <f>(K174+K175)*'Data - P&amp;L'!$C$4*'Data - P&amp;L'!$C$54</f>
        <v>764.64</v>
      </c>
      <c r="L296" s="267">
        <f>(L174+L175)*'Data - P&amp;L'!$C$4*'Data - P&amp;L'!$C$54</f>
        <v>621.27</v>
      </c>
      <c r="M296" s="267">
        <f>(M174+M175)*'Data - P&amp;L'!$C$4*'Data - P&amp;L'!$C$54</f>
        <v>812.43</v>
      </c>
      <c r="N296" s="267">
        <f>(N174+N175)*'Data - P&amp;L'!$C$4*'Data - P&amp;L'!$C$54</f>
        <v>955.8</v>
      </c>
      <c r="O296" s="267">
        <f>(O174+O175)*'Data - P&amp;L'!$C$4*'Data - P&amp;L'!$C$54</f>
        <v>1194.75</v>
      </c>
      <c r="P296" s="267">
        <f>(P174+P175)*'Data - P&amp;L'!$C$4*'Data - P&amp;L'!$C$54</f>
        <v>1051.38</v>
      </c>
      <c r="Q296" s="267">
        <f>(Q174+Q175)*'Data - P&amp;L'!$C$4*'Data - P&amp;L'!$C$54</f>
        <v>669.06</v>
      </c>
      <c r="R296" s="267">
        <f>(R174+R175)*'Data - P&amp;L'!$C$4*'Data - P&amp;L'!$C$54</f>
        <v>477.9</v>
      </c>
      <c r="S296" s="267">
        <f>(S174+S175)*'Data - P&amp;L'!$C$4*'Data - P&amp;L'!$C$54</f>
        <v>573.48</v>
      </c>
      <c r="T296" s="267">
        <f>(T174+T175)*'Data - P&amp;L'!$C$4*'Data - P&amp;L'!$C$54</f>
        <v>406.215</v>
      </c>
      <c r="U296" s="267">
        <f>(U174+U175)*'Data - P&amp;L'!$C$4*'Data - P&amp;L'!$C$54</f>
        <v>621.27</v>
      </c>
      <c r="V296" s="267">
        <f>(V174+V175)*'Data - P&amp;L'!$C$4*'Data - P&amp;L'!$C$54</f>
        <v>645.165</v>
      </c>
      <c r="W296" s="267">
        <f>(W174+W175)*'Data - P&amp;L'!$C$4*'Data - P&amp;L'!$C$54</f>
        <v>597.375</v>
      </c>
      <c r="X296" s="267">
        <f>(X174+X175)*'Data - P&amp;L'!$C$4*'Data - P&amp;L'!$C$54</f>
        <v>716.85</v>
      </c>
      <c r="Y296" s="267">
        <f>(Y174+Y175)*'Data - P&amp;L'!$C$4*'Data - P&amp;L'!$C$54</f>
        <v>573.48</v>
      </c>
      <c r="Z296" s="267">
        <f>(Z174+Z175)*'Data - P&amp;L'!$C$4*'Data - P&amp;L'!$C$54</f>
        <v>549.585</v>
      </c>
      <c r="AA296" s="267">
        <f>(AA174+AA175)*'Data - P&amp;L'!$C$4*'Data - P&amp;L'!$C$54</f>
        <v>669.06</v>
      </c>
      <c r="AB296" s="267">
        <f>(AB174+AB175)*'Data - P&amp;L'!$C$4*'Data - P&amp;L'!$C$54</f>
        <v>477.9</v>
      </c>
      <c r="AC296" s="267">
        <f>(AC174+AC175)*'Data - P&amp;L'!$C$4*'Data - P&amp;L'!$C$54</f>
        <v>573.48</v>
      </c>
      <c r="AD296" s="267">
        <f>(AD174+AD175)*'Data - P&amp;L'!$C$4*'Data - P&amp;L'!$C$54</f>
        <v>645.165</v>
      </c>
      <c r="AE296" s="267">
        <f>(AE174+AE175)*'Data - P&amp;L'!$C$4*'Data - P&amp;L'!$C$54</f>
        <v>645.165</v>
      </c>
      <c r="AF296" s="267">
        <f>(AF174+AF175)*'Data - P&amp;L'!$C$4*'Data - P&amp;L'!$C$54</f>
        <v>358.425</v>
      </c>
      <c r="AG296" s="342">
        <f t="shared" si="59"/>
        <v>19235.475</v>
      </c>
    </row>
    <row r="297">
      <c r="A297" s="222" t="s">
        <v>584</v>
      </c>
      <c r="B297" s="267">
        <f>B187*'Data - P&amp;L'!$C$6*'Data - P&amp;L'!$C$54</f>
        <v>2.465</v>
      </c>
      <c r="C297" s="267">
        <f>C187*'Data - P&amp;L'!$C$6*'Data - P&amp;L'!$C$54</f>
        <v>12.325</v>
      </c>
      <c r="D297" s="267">
        <f>D187*'Data - P&amp;L'!$C$6*'Data - P&amp;L'!$C$54</f>
        <v>7.395</v>
      </c>
      <c r="E297" s="267">
        <f>E187*'Data - P&amp;L'!$C$6*'Data - P&amp;L'!$C$54</f>
        <v>4.93</v>
      </c>
      <c r="F297" s="267">
        <f>F187*'Data - P&amp;L'!$C$6*'Data - P&amp;L'!$C$54</f>
        <v>6.1625</v>
      </c>
      <c r="G297" s="267">
        <f>G187*'Data - P&amp;L'!$C$6*'Data - P&amp;L'!$C$54</f>
        <v>7.395</v>
      </c>
      <c r="H297" s="267">
        <f>H187*'Data - P&amp;L'!$C$6*'Data - P&amp;L'!$C$54</f>
        <v>8.6275</v>
      </c>
      <c r="I297" s="267">
        <f>I187*'Data - P&amp;L'!$C$6*'Data - P&amp;L'!$C$54</f>
        <v>11.0925</v>
      </c>
      <c r="J297" s="267">
        <f>J187*'Data - P&amp;L'!$C$6*'Data - P&amp;L'!$C$54</f>
        <v>7.395</v>
      </c>
      <c r="K297" s="267">
        <f>K187*'Data - P&amp;L'!$C$6*'Data - P&amp;L'!$C$54</f>
        <v>4.93</v>
      </c>
      <c r="L297" s="267">
        <f>L187*'Data - P&amp;L'!$C$6*'Data - P&amp;L'!$C$54</f>
        <v>6.1625</v>
      </c>
      <c r="M297" s="267">
        <f>M187*'Data - P&amp;L'!$C$6*'Data - P&amp;L'!$C$54</f>
        <v>7.395</v>
      </c>
      <c r="N297" s="267">
        <f>N187*'Data - P&amp;L'!$C$6*'Data - P&amp;L'!$C$54</f>
        <v>14.79</v>
      </c>
      <c r="O297" s="267">
        <f>O187*'Data - P&amp;L'!$C$6*'Data - P&amp;L'!$C$54</f>
        <v>18.4875</v>
      </c>
      <c r="P297" s="267">
        <f>P187*'Data - P&amp;L'!$C$6*'Data - P&amp;L'!$C$54</f>
        <v>11.0925</v>
      </c>
      <c r="Q297" s="267">
        <f>Q187*'Data - P&amp;L'!$C$6*'Data - P&amp;L'!$C$54</f>
        <v>3.6975</v>
      </c>
      <c r="R297" s="267">
        <f>R187*'Data - P&amp;L'!$C$6*'Data - P&amp;L'!$C$54</f>
        <v>9.86</v>
      </c>
      <c r="S297" s="267">
        <f>S187*'Data - P&amp;L'!$C$6*'Data - P&amp;L'!$C$54</f>
        <v>12.325</v>
      </c>
      <c r="T297" s="267">
        <f>T187*'Data - P&amp;L'!$C$6*'Data - P&amp;L'!$C$54</f>
        <v>7.395</v>
      </c>
      <c r="U297" s="267">
        <f>U187*'Data - P&amp;L'!$C$6*'Data - P&amp;L'!$C$54</f>
        <v>8.6275</v>
      </c>
      <c r="V297" s="267">
        <f>V187*'Data - P&amp;L'!$C$6*'Data - P&amp;L'!$C$54</f>
        <v>7.395</v>
      </c>
      <c r="W297" s="267">
        <f>W187*'Data - P&amp;L'!$C$6*'Data - P&amp;L'!$C$54</f>
        <v>6.1625</v>
      </c>
      <c r="X297" s="267">
        <f>X187*'Data - P&amp;L'!$C$6*'Data - P&amp;L'!$C$54</f>
        <v>14.79</v>
      </c>
      <c r="Y297" s="267">
        <f>Y187*'Data - P&amp;L'!$C$6*'Data - P&amp;L'!$C$54</f>
        <v>11.0925</v>
      </c>
      <c r="Z297" s="267">
        <f>Z187*'Data - P&amp;L'!$C$6*'Data - P&amp;L'!$C$54</f>
        <v>6.1625</v>
      </c>
      <c r="AA297" s="267">
        <f>AA187*'Data - P&amp;L'!$C$6*'Data - P&amp;L'!$C$54</f>
        <v>2.465</v>
      </c>
      <c r="AB297" s="267">
        <f>AB187*'Data - P&amp;L'!$C$6*'Data - P&amp;L'!$C$54</f>
        <v>3.6975</v>
      </c>
      <c r="AC297" s="267">
        <f>AC187*'Data - P&amp;L'!$C$6*'Data - P&amp;L'!$C$54</f>
        <v>8.6275</v>
      </c>
      <c r="AD297" s="267">
        <f>AD187*'Data - P&amp;L'!$C$6*'Data - P&amp;L'!$C$54</f>
        <v>6.1625</v>
      </c>
      <c r="AE297" s="267">
        <f>AE187*'Data - P&amp;L'!$C$6*'Data - P&amp;L'!$C$54</f>
        <v>4.93</v>
      </c>
      <c r="AF297" s="267">
        <f>AF187*'Data - P&amp;L'!$C$6*'Data - P&amp;L'!$C$54</f>
        <v>11.0925</v>
      </c>
      <c r="AG297" s="342">
        <f t="shared" si="59"/>
        <v>255.1275</v>
      </c>
    </row>
    <row r="298">
      <c r="A298" s="222" t="s">
        <v>585</v>
      </c>
      <c r="B298" s="267">
        <f>B188*'Data - P&amp;L'!$C$8*'Data - P&amp;L'!$C$54</f>
        <v>0</v>
      </c>
      <c r="C298" s="267">
        <f>C188*'Data - P&amp;L'!$C$8*'Data - P&amp;L'!$C$54</f>
        <v>0</v>
      </c>
      <c r="D298" s="267">
        <f>D188*'Data - P&amp;L'!$C$8*'Data - P&amp;L'!$C$54</f>
        <v>0</v>
      </c>
      <c r="E298" s="267">
        <f>E188*'Data - P&amp;L'!$C$8*'Data - P&amp;L'!$C$54</f>
        <v>0.535</v>
      </c>
      <c r="F298" s="267">
        <f>F188*'Data - P&amp;L'!$C$8*'Data - P&amp;L'!$C$54</f>
        <v>0.535</v>
      </c>
      <c r="G298" s="267">
        <f>G188*'Data - P&amp;L'!$C$8*'Data - P&amp;L'!$C$54</f>
        <v>0</v>
      </c>
      <c r="H298" s="267">
        <f>H188*'Data - P&amp;L'!$C$8*'Data - P&amp;L'!$C$54</f>
        <v>0.2675</v>
      </c>
      <c r="I298" s="267">
        <f>I188*'Data - P&amp;L'!$C$8*'Data - P&amp;L'!$C$54</f>
        <v>0</v>
      </c>
      <c r="J298" s="267">
        <f>J188*'Data - P&amp;L'!$C$8*'Data - P&amp;L'!$C$54</f>
        <v>0.535</v>
      </c>
      <c r="K298" s="267">
        <f>K188*'Data - P&amp;L'!$C$8*'Data - P&amp;L'!$C$54</f>
        <v>0.2675</v>
      </c>
      <c r="L298" s="267">
        <f>L188*'Data - P&amp;L'!$C$8*'Data - P&amp;L'!$C$54</f>
        <v>0</v>
      </c>
      <c r="M298" s="267">
        <f>M188*'Data - P&amp;L'!$C$8*'Data - P&amp;L'!$C$54</f>
        <v>0.535</v>
      </c>
      <c r="N298" s="267">
        <f>N188*'Data - P&amp;L'!$C$8*'Data - P&amp;L'!$C$54</f>
        <v>0.2675</v>
      </c>
      <c r="O298" s="267">
        <f>O188*'Data - P&amp;L'!$C$8*'Data - P&amp;L'!$C$54</f>
        <v>0.2675</v>
      </c>
      <c r="P298" s="267">
        <f>P188*'Data - P&amp;L'!$C$8*'Data - P&amp;L'!$C$54</f>
        <v>0</v>
      </c>
      <c r="Q298" s="267">
        <f>Q188*'Data - P&amp;L'!$C$8*'Data - P&amp;L'!$C$54</f>
        <v>0.2675</v>
      </c>
      <c r="R298" s="267">
        <f>R188*'Data - P&amp;L'!$C$8*'Data - P&amp;L'!$C$54</f>
        <v>0.535</v>
      </c>
      <c r="S298" s="267">
        <f>S188*'Data - P&amp;L'!$C$8*'Data - P&amp;L'!$C$54</f>
        <v>0</v>
      </c>
      <c r="T298" s="267">
        <f>T188*'Data - P&amp;L'!$C$8*'Data - P&amp;L'!$C$54</f>
        <v>0.8025</v>
      </c>
      <c r="U298" s="267">
        <f>U188*'Data - P&amp;L'!$C$8*'Data - P&amp;L'!$C$54</f>
        <v>0.2675</v>
      </c>
      <c r="V298" s="267">
        <f>V188*'Data - P&amp;L'!$C$8*'Data - P&amp;L'!$C$54</f>
        <v>0</v>
      </c>
      <c r="W298" s="267">
        <f>W188*'Data - P&amp;L'!$C$8*'Data - P&amp;L'!$C$54</f>
        <v>0.535</v>
      </c>
      <c r="X298" s="267">
        <f>X188*'Data - P&amp;L'!$C$8*'Data - P&amp;L'!$C$54</f>
        <v>0.2675</v>
      </c>
      <c r="Y298" s="267">
        <f>Y188*'Data - P&amp;L'!$C$8*'Data - P&amp;L'!$C$54</f>
        <v>0.535</v>
      </c>
      <c r="Z298" s="267">
        <f>Z188*'Data - P&amp;L'!$C$8*'Data - P&amp;L'!$C$54</f>
        <v>0.2675</v>
      </c>
      <c r="AA298" s="267">
        <f>AA188*'Data - P&amp;L'!$C$8*'Data - P&amp;L'!$C$54</f>
        <v>0.535</v>
      </c>
      <c r="AB298" s="267">
        <f>AB188*'Data - P&amp;L'!$C$8*'Data - P&amp;L'!$C$54</f>
        <v>0</v>
      </c>
      <c r="AC298" s="267">
        <f>AC188*'Data - P&amp;L'!$C$8*'Data - P&amp;L'!$C$54</f>
        <v>0</v>
      </c>
      <c r="AD298" s="267">
        <f>AD188*'Data - P&amp;L'!$C$8*'Data - P&amp;L'!$C$54</f>
        <v>0.2675</v>
      </c>
      <c r="AE298" s="267">
        <f>AE188*'Data - P&amp;L'!$C$8*'Data - P&amp;L'!$C$54</f>
        <v>0.2675</v>
      </c>
      <c r="AF298" s="267">
        <f>AF188*'Data - P&amp;L'!$C$8*'Data - P&amp;L'!$C$54</f>
        <v>0.2675</v>
      </c>
      <c r="AG298" s="342">
        <f t="shared" si="59"/>
        <v>8.025</v>
      </c>
    </row>
    <row r="299">
      <c r="A299" s="222" t="s">
        <v>573</v>
      </c>
      <c r="B299" s="267">
        <f>(B189+B190)*'Data - P&amp;L'!$C$9*'Data - P&amp;L'!$C$54</f>
        <v>0</v>
      </c>
      <c r="C299" s="267">
        <f>(C189+C190)*'Data - P&amp;L'!$C$9*'Data - P&amp;L'!$C$54</f>
        <v>2.99</v>
      </c>
      <c r="D299" s="267">
        <f>(D189+D190)*'Data - P&amp;L'!$C$9*'Data - P&amp;L'!$C$54</f>
        <v>0</v>
      </c>
      <c r="E299" s="267">
        <f>(E189+E190)*'Data - P&amp;L'!$C$9*'Data - P&amp;L'!$C$54</f>
        <v>0</v>
      </c>
      <c r="F299" s="267">
        <f>(F189+F190)*'Data - P&amp;L'!$C$9*'Data - P&amp;L'!$C$54</f>
        <v>1.495</v>
      </c>
      <c r="G299" s="267">
        <f>(G189+G190)*'Data - P&amp;L'!$C$9*'Data - P&amp;L'!$C$54</f>
        <v>1.495</v>
      </c>
      <c r="H299" s="267">
        <f>(H189+H190)*'Data - P&amp;L'!$C$9*'Data - P&amp;L'!$C$54</f>
        <v>2.99</v>
      </c>
      <c r="I299" s="267">
        <f>(I189+I190)*'Data - P&amp;L'!$C$9*'Data - P&amp;L'!$C$54</f>
        <v>4.485</v>
      </c>
      <c r="J299" s="267">
        <f>(J189+J190)*'Data - P&amp;L'!$C$9*'Data - P&amp;L'!$C$54</f>
        <v>0</v>
      </c>
      <c r="K299" s="267">
        <f>(K189+K190)*'Data - P&amp;L'!$C$9*'Data - P&amp;L'!$C$54</f>
        <v>1.495</v>
      </c>
      <c r="L299" s="267">
        <f>(L189+L190)*'Data - P&amp;L'!$C$9*'Data - P&amp;L'!$C$54</f>
        <v>0</v>
      </c>
      <c r="M299" s="267">
        <f>(M189+M190)*'Data - P&amp;L'!$C$9*'Data - P&amp;L'!$C$54</f>
        <v>2.99</v>
      </c>
      <c r="N299" s="267">
        <f>(N189+N190)*'Data - P&amp;L'!$C$9*'Data - P&amp;L'!$C$54</f>
        <v>1.495</v>
      </c>
      <c r="O299" s="267">
        <f>(O189+O190)*'Data - P&amp;L'!$C$9*'Data - P&amp;L'!$C$54</f>
        <v>1.495</v>
      </c>
      <c r="P299" s="267">
        <f>(P189+P190)*'Data - P&amp;L'!$C$9*'Data - P&amp;L'!$C$54</f>
        <v>1.495</v>
      </c>
      <c r="Q299" s="267">
        <f>(Q189+Q190)*'Data - P&amp;L'!$C$9*'Data - P&amp;L'!$C$54</f>
        <v>4.485</v>
      </c>
      <c r="R299" s="267">
        <f>(R189+R190)*'Data - P&amp;L'!$C$9*'Data - P&amp;L'!$C$54</f>
        <v>5.98</v>
      </c>
      <c r="S299" s="267">
        <f>(S189+S190)*'Data - P&amp;L'!$C$9*'Data - P&amp;L'!$C$54</f>
        <v>0</v>
      </c>
      <c r="T299" s="267">
        <f>(T189+T190)*'Data - P&amp;L'!$C$9*'Data - P&amp;L'!$C$54</f>
        <v>2.99</v>
      </c>
      <c r="U299" s="267">
        <f>(U189+U190)*'Data - P&amp;L'!$C$9*'Data - P&amp;L'!$C$54</f>
        <v>2.99</v>
      </c>
      <c r="V299" s="267">
        <f>(V189+V190)*'Data - P&amp;L'!$C$9*'Data - P&amp;L'!$C$54</f>
        <v>0</v>
      </c>
      <c r="W299" s="267">
        <f>(W189+W190)*'Data - P&amp;L'!$C$9*'Data - P&amp;L'!$C$54</f>
        <v>4.485</v>
      </c>
      <c r="X299" s="267">
        <f>(X189+X190)*'Data - P&amp;L'!$C$9*'Data - P&amp;L'!$C$54</f>
        <v>0</v>
      </c>
      <c r="Y299" s="267">
        <f>(Y189+Y190)*'Data - P&amp;L'!$C$9*'Data - P&amp;L'!$C$54</f>
        <v>0</v>
      </c>
      <c r="Z299" s="267">
        <f>(Z189+Z190)*'Data - P&amp;L'!$C$9*'Data - P&amp;L'!$C$54</f>
        <v>2.99</v>
      </c>
      <c r="AA299" s="267">
        <f>(AA189+AA190)*'Data - P&amp;L'!$C$9*'Data - P&amp;L'!$C$54</f>
        <v>0</v>
      </c>
      <c r="AB299" s="267">
        <f>(AB189+AB190)*'Data - P&amp;L'!$C$9*'Data - P&amp;L'!$C$54</f>
        <v>1.495</v>
      </c>
      <c r="AC299" s="267">
        <f>(AC189+AC190)*'Data - P&amp;L'!$C$9*'Data - P&amp;L'!$C$54</f>
        <v>2.99</v>
      </c>
      <c r="AD299" s="267">
        <f>(AD189+AD190)*'Data - P&amp;L'!$C$9*'Data - P&amp;L'!$C$54</f>
        <v>1.495</v>
      </c>
      <c r="AE299" s="267">
        <f>(AE189+AE190)*'Data - P&amp;L'!$C$9*'Data - P&amp;L'!$C$54</f>
        <v>0</v>
      </c>
      <c r="AF299" s="267">
        <f>(AF189+AF190)*'Data - P&amp;L'!$C$9*'Data - P&amp;L'!$C$54</f>
        <v>0</v>
      </c>
      <c r="AG299" s="342">
        <f t="shared" si="59"/>
        <v>52.325</v>
      </c>
    </row>
    <row r="300">
      <c r="A300" s="222" t="s">
        <v>574</v>
      </c>
      <c r="B300" s="267">
        <f>(B191+B192)*'Data - P&amp;L'!$C$5*'Data - P&amp;L'!$C$54</f>
        <v>0</v>
      </c>
      <c r="C300" s="267">
        <f>(C191+C192)*'Data - P&amp;L'!$C$5*'Data - P&amp;L'!$C$54</f>
        <v>0</v>
      </c>
      <c r="D300" s="267">
        <f>(D191+D192)*'Data - P&amp;L'!$C$5*'Data - P&amp;L'!$C$54</f>
        <v>0</v>
      </c>
      <c r="E300" s="267">
        <f>(E191+E192)*'Data - P&amp;L'!$C$5*'Data - P&amp;L'!$C$54</f>
        <v>0</v>
      </c>
      <c r="F300" s="267">
        <f>(F191+F192)*'Data - P&amp;L'!$C$5*'Data - P&amp;L'!$C$54</f>
        <v>0</v>
      </c>
      <c r="G300" s="267">
        <f>(G191+G192)*'Data - P&amp;L'!$C$5*'Data - P&amp;L'!$C$54</f>
        <v>0</v>
      </c>
      <c r="H300" s="267">
        <f>(H191+H192)*'Data - P&amp;L'!$C$5*'Data - P&amp;L'!$C$54</f>
        <v>0</v>
      </c>
      <c r="I300" s="267">
        <f>(I191+I192)*'Data - P&amp;L'!$C$5*'Data - P&amp;L'!$C$54</f>
        <v>0</v>
      </c>
      <c r="J300" s="267">
        <f>(J191+J192)*'Data - P&amp;L'!$C$5*'Data - P&amp;L'!$C$54</f>
        <v>0</v>
      </c>
      <c r="K300" s="267">
        <f>(K191+K192)*'Data - P&amp;L'!$C$5*'Data - P&amp;L'!$C$54</f>
        <v>0</v>
      </c>
      <c r="L300" s="267">
        <f>(L191+L192)*'Data - P&amp;L'!$C$5*'Data - P&amp;L'!$C$54</f>
        <v>0</v>
      </c>
      <c r="M300" s="267">
        <f>(M191+M192)*'Data - P&amp;L'!$C$5*'Data - P&amp;L'!$C$54</f>
        <v>0</v>
      </c>
      <c r="N300" s="267">
        <f>(N191+N192)*'Data - P&amp;L'!$C$5*'Data - P&amp;L'!$C$54</f>
        <v>0</v>
      </c>
      <c r="O300" s="267">
        <f>(O191+O192)*'Data - P&amp;L'!$C$5*'Data - P&amp;L'!$C$54</f>
        <v>0</v>
      </c>
      <c r="P300" s="267">
        <f>(P191+P192)*'Data - P&amp;L'!$C$5*'Data - P&amp;L'!$C$54</f>
        <v>0</v>
      </c>
      <c r="Q300" s="267">
        <f>(Q191+Q192)*'Data - P&amp;L'!$C$5*'Data - P&amp;L'!$C$54</f>
        <v>0</v>
      </c>
      <c r="R300" s="267">
        <f>(R191+R192)*'Data - P&amp;L'!$C$5*'Data - P&amp;L'!$C$54</f>
        <v>0</v>
      </c>
      <c r="S300" s="267">
        <f>(S191+S192)*'Data - P&amp;L'!$C$5*'Data - P&amp;L'!$C$54</f>
        <v>0</v>
      </c>
      <c r="T300" s="267">
        <f>(T191+T192)*'Data - P&amp;L'!$C$5*'Data - P&amp;L'!$C$54</f>
        <v>0</v>
      </c>
      <c r="U300" s="267">
        <f>(U191+U192)*'Data - P&amp;L'!$C$5*'Data - P&amp;L'!$C$54</f>
        <v>0</v>
      </c>
      <c r="V300" s="267">
        <f>(V191+V192)*'Data - P&amp;L'!$C$5*'Data - P&amp;L'!$C$54</f>
        <v>0</v>
      </c>
      <c r="W300" s="267">
        <f>(W191+W192)*'Data - P&amp;L'!$C$5*'Data - P&amp;L'!$C$54</f>
        <v>0</v>
      </c>
      <c r="X300" s="267">
        <f>(X191+X192)*'Data - P&amp;L'!$C$5*'Data - P&amp;L'!$C$54</f>
        <v>0</v>
      </c>
      <c r="Y300" s="267">
        <f>(Y191+Y192)*'Data - P&amp;L'!$C$5*'Data - P&amp;L'!$C$54</f>
        <v>0</v>
      </c>
      <c r="Z300" s="267">
        <f>(Z191+Z192)*'Data - P&amp;L'!$C$5*'Data - P&amp;L'!$C$54</f>
        <v>0</v>
      </c>
      <c r="AA300" s="267">
        <f>(AA191+AA192)*'Data - P&amp;L'!$C$5*'Data - P&amp;L'!$C$54</f>
        <v>0</v>
      </c>
      <c r="AB300" s="267">
        <f>(AB191+AB192)*'Data - P&amp;L'!$C$5*'Data - P&amp;L'!$C$54</f>
        <v>0</v>
      </c>
      <c r="AC300" s="267">
        <f>(AC191+AC192)*'Data - P&amp;L'!$C$5*'Data - P&amp;L'!$C$54</f>
        <v>0</v>
      </c>
      <c r="AD300" s="267">
        <f>(AD191+AD192)*'Data - P&amp;L'!$C$5*'Data - P&amp;L'!$C$54</f>
        <v>0</v>
      </c>
      <c r="AE300" s="267">
        <f>(AE191+AE192)*'Data - P&amp;L'!$C$5*'Data - P&amp;L'!$C$54</f>
        <v>0</v>
      </c>
      <c r="AF300" s="267">
        <f>(AF191+AF192)*'Data - P&amp;L'!$C$5*'Data - P&amp;L'!$C$54</f>
        <v>0</v>
      </c>
      <c r="AG300" s="342">
        <f t="shared" si="59"/>
        <v>0</v>
      </c>
    </row>
    <row r="301">
      <c r="A301" s="222" t="s">
        <v>575</v>
      </c>
      <c r="B301" s="267">
        <f>(B193+B194)*'Data - P&amp;L'!$C$10*'Data - P&amp;L'!$C$54</f>
        <v>1.0525</v>
      </c>
      <c r="C301" s="267">
        <f>(C193+C194)*'Data - P&amp;L'!$C$10*'Data - P&amp;L'!$C$54</f>
        <v>2.105</v>
      </c>
      <c r="D301" s="267">
        <f>(D193+D194)*'Data - P&amp;L'!$C$10*'Data - P&amp;L'!$C$54</f>
        <v>2.105</v>
      </c>
      <c r="E301" s="267">
        <f>(E193+E194)*'Data - P&amp;L'!$C$10*'Data - P&amp;L'!$C$54</f>
        <v>6.315</v>
      </c>
      <c r="F301" s="267">
        <f>(F193+F194)*'Data - P&amp;L'!$C$10*'Data - P&amp;L'!$C$54</f>
        <v>3.1575</v>
      </c>
      <c r="G301" s="267">
        <f>(G193+G194)*'Data - P&amp;L'!$C$10*'Data - P&amp;L'!$C$54</f>
        <v>2.105</v>
      </c>
      <c r="H301" s="267">
        <f>(H193+H194)*'Data - P&amp;L'!$C$10*'Data - P&amp;L'!$C$54</f>
        <v>3.1575</v>
      </c>
      <c r="I301" s="267">
        <f>(I193+I194)*'Data - P&amp;L'!$C$10*'Data - P&amp;L'!$C$54</f>
        <v>3.1575</v>
      </c>
      <c r="J301" s="267">
        <f>(J193+J194)*'Data - P&amp;L'!$C$10*'Data - P&amp;L'!$C$54</f>
        <v>3.1575</v>
      </c>
      <c r="K301" s="267">
        <f>(K193+K194)*'Data - P&amp;L'!$C$10*'Data - P&amp;L'!$C$54</f>
        <v>2.105</v>
      </c>
      <c r="L301" s="267">
        <f>(L193+L194)*'Data - P&amp;L'!$C$10*'Data - P&amp;L'!$C$54</f>
        <v>2.105</v>
      </c>
      <c r="M301" s="267">
        <f>(M193+M194)*'Data - P&amp;L'!$C$10*'Data - P&amp;L'!$C$54</f>
        <v>1.0525</v>
      </c>
      <c r="N301" s="267">
        <f>(N193+N194)*'Data - P&amp;L'!$C$10*'Data - P&amp;L'!$C$54</f>
        <v>4.21</v>
      </c>
      <c r="O301" s="267">
        <f>(O193+O194)*'Data - P&amp;L'!$C$10*'Data - P&amp;L'!$C$54</f>
        <v>4.21</v>
      </c>
      <c r="P301" s="267">
        <f>(P193+P194)*'Data - P&amp;L'!$C$10*'Data - P&amp;L'!$C$54</f>
        <v>2.105</v>
      </c>
      <c r="Q301" s="267">
        <f>(Q193+Q194)*'Data - P&amp;L'!$C$10*'Data - P&amp;L'!$C$54</f>
        <v>1.0525</v>
      </c>
      <c r="R301" s="267">
        <f>(R193+R194)*'Data - P&amp;L'!$C$10*'Data - P&amp;L'!$C$54</f>
        <v>3.1575</v>
      </c>
      <c r="S301" s="267">
        <f>(S193+S194)*'Data - P&amp;L'!$C$10*'Data - P&amp;L'!$C$54</f>
        <v>2.105</v>
      </c>
      <c r="T301" s="267">
        <f>(T193+T194)*'Data - P&amp;L'!$C$10*'Data - P&amp;L'!$C$54</f>
        <v>1.0525</v>
      </c>
      <c r="U301" s="267">
        <f>(U193+U194)*'Data - P&amp;L'!$C$10*'Data - P&amp;L'!$C$54</f>
        <v>2.105</v>
      </c>
      <c r="V301" s="267">
        <f>(V193+V194)*'Data - P&amp;L'!$C$10*'Data - P&amp;L'!$C$54</f>
        <v>3.1575</v>
      </c>
      <c r="W301" s="267">
        <f>(W193+W194)*'Data - P&amp;L'!$C$10*'Data - P&amp;L'!$C$54</f>
        <v>1.0525</v>
      </c>
      <c r="X301" s="267">
        <f>(X193+X194)*'Data - P&amp;L'!$C$10*'Data - P&amp;L'!$C$54</f>
        <v>2.105</v>
      </c>
      <c r="Y301" s="267">
        <f>(Y193+Y194)*'Data - P&amp;L'!$C$10*'Data - P&amp;L'!$C$54</f>
        <v>0</v>
      </c>
      <c r="Z301" s="267">
        <f>(Z193+Z194)*'Data - P&amp;L'!$C$10*'Data - P&amp;L'!$C$54</f>
        <v>1.0525</v>
      </c>
      <c r="AA301" s="267">
        <f>(AA193+AA194)*'Data - P&amp;L'!$C$10*'Data - P&amp;L'!$C$54</f>
        <v>2.105</v>
      </c>
      <c r="AB301" s="267">
        <f>(AB193+AB194)*'Data - P&amp;L'!$C$10*'Data - P&amp;L'!$C$54</f>
        <v>3.1575</v>
      </c>
      <c r="AC301" s="267">
        <f>(AC193+AC194)*'Data - P&amp;L'!$C$10*'Data - P&amp;L'!$C$54</f>
        <v>5.2625</v>
      </c>
      <c r="AD301" s="267">
        <f>(AD193+AD194)*'Data - P&amp;L'!$C$10*'Data - P&amp;L'!$C$54</f>
        <v>2.105</v>
      </c>
      <c r="AE301" s="267">
        <f>(AE193+AE194)*'Data - P&amp;L'!$C$10*'Data - P&amp;L'!$C$54</f>
        <v>2.105</v>
      </c>
      <c r="AF301" s="267">
        <f>(AF193+AF194)*'Data - P&amp;L'!$C$10*'Data - P&amp;L'!$C$54</f>
        <v>0</v>
      </c>
      <c r="AG301" s="342">
        <f t="shared" si="59"/>
        <v>73.675</v>
      </c>
    </row>
    <row r="302">
      <c r="A302" s="225" t="s">
        <v>576</v>
      </c>
      <c r="B302" s="267">
        <f>(B180+B181)*'Data - P&amp;L'!$C$43*'Data - P&amp;L'!$C$54</f>
        <v>32.835</v>
      </c>
      <c r="C302" s="267">
        <f>(C180+C181)*'Data - P&amp;L'!$C$43*'Data - P&amp;L'!$C$54</f>
        <v>119.4</v>
      </c>
      <c r="D302" s="267">
        <f>(D180+D181)*'Data - P&amp;L'!$C$43*'Data - P&amp;L'!$C$54</f>
        <v>134.325</v>
      </c>
      <c r="E302" s="267">
        <f>(E180+E181)*'Data - P&amp;L'!$C$43*'Data - P&amp;L'!$C$54</f>
        <v>119.4</v>
      </c>
      <c r="F302" s="267">
        <f>(F180+F181)*'Data - P&amp;L'!$C$43*'Data - P&amp;L'!$C$54</f>
        <v>47.76</v>
      </c>
      <c r="G302" s="267">
        <f>(G180+G181)*'Data - P&amp;L'!$C$43*'Data - P&amp;L'!$C$54</f>
        <v>83.58</v>
      </c>
      <c r="H302" s="267">
        <f>(H180+H181)*'Data - P&amp;L'!$C$43*'Data - P&amp;L'!$C$54</f>
        <v>104.475</v>
      </c>
      <c r="I302" s="267">
        <f>(I180+I181)*'Data - P&amp;L'!$C$43*'Data - P&amp;L'!$C$54</f>
        <v>211.935</v>
      </c>
      <c r="J302" s="267">
        <f>(J180+J181)*'Data - P&amp;L'!$C$43*'Data - P&amp;L'!$C$54</f>
        <v>191.04</v>
      </c>
      <c r="K302" s="267">
        <f>(K180+K181)*'Data - P&amp;L'!$C$43*'Data - P&amp;L'!$C$54</f>
        <v>191.04</v>
      </c>
      <c r="L302" s="267">
        <f>(L180+L181)*'Data - P&amp;L'!$C$43*'Data - P&amp;L'!$C$54</f>
        <v>146.265</v>
      </c>
      <c r="M302" s="267">
        <f>(M180+M181)*'Data - P&amp;L'!$C$43*'Data - P&amp;L'!$C$54</f>
        <v>170.145</v>
      </c>
      <c r="N302" s="267">
        <f>(N180+N181)*'Data - P&amp;L'!$C$43*'Data - P&amp;L'!$C$54</f>
        <v>223.875</v>
      </c>
      <c r="O302" s="267">
        <f>(O180+O181)*'Data - P&amp;L'!$C$43*'Data - P&amp;L'!$C$54</f>
        <v>253.725</v>
      </c>
      <c r="P302" s="267">
        <f>(P180+P181)*'Data - P&amp;L'!$C$43*'Data - P&amp;L'!$C$54</f>
        <v>208.95</v>
      </c>
      <c r="Q302" s="267">
        <f>(Q180+Q181)*'Data - P&amp;L'!$C$43*'Data - P&amp;L'!$C$54</f>
        <v>155.22</v>
      </c>
      <c r="R302" s="267">
        <f>(R180+R181)*'Data - P&amp;L'!$C$43*'Data - P&amp;L'!$C$54</f>
        <v>161.19</v>
      </c>
      <c r="S302" s="267">
        <f>(S180+S181)*'Data - P&amp;L'!$C$43*'Data - P&amp;L'!$C$54</f>
        <v>167.16</v>
      </c>
      <c r="T302" s="267">
        <f>(T180+T181)*'Data - P&amp;L'!$C$43*'Data - P&amp;L'!$C$54</f>
        <v>98.505</v>
      </c>
      <c r="U302" s="267">
        <f>(U180+U181)*'Data - P&amp;L'!$C$43*'Data - P&amp;L'!$C$54</f>
        <v>170.145</v>
      </c>
      <c r="V302" s="267">
        <f>(V180+V181)*'Data - P&amp;L'!$C$43*'Data - P&amp;L'!$C$54</f>
        <v>158.205</v>
      </c>
      <c r="W302" s="267">
        <f>(W180+W181)*'Data - P&amp;L'!$C$43*'Data - P&amp;L'!$C$54</f>
        <v>152.235</v>
      </c>
      <c r="X302" s="267">
        <f>(X180+X181)*'Data - P&amp;L'!$C$43*'Data - P&amp;L'!$C$54</f>
        <v>161.19</v>
      </c>
      <c r="Y302" s="267">
        <f>(Y180+Y181)*'Data - P&amp;L'!$C$43*'Data - P&amp;L'!$C$54</f>
        <v>146.265</v>
      </c>
      <c r="Z302" s="267">
        <f>(Z180+Z181)*'Data - P&amp;L'!$C$43*'Data - P&amp;L'!$C$54</f>
        <v>134.325</v>
      </c>
      <c r="AA302" s="267">
        <f>(AA180+AA181)*'Data - P&amp;L'!$C$43*'Data - P&amp;L'!$C$54</f>
        <v>149.25</v>
      </c>
      <c r="AB302" s="267">
        <f>(AB180+AB181)*'Data - P&amp;L'!$C$43*'Data - P&amp;L'!$C$54</f>
        <v>128.355</v>
      </c>
      <c r="AC302" s="267">
        <f>(AC180+AC181)*'Data - P&amp;L'!$C$43*'Data - P&amp;L'!$C$54</f>
        <v>155.22</v>
      </c>
      <c r="AD302" s="267">
        <f>(AD180+AD181)*'Data - P&amp;L'!$C$43*'Data - P&amp;L'!$C$54</f>
        <v>170.145</v>
      </c>
      <c r="AE302" s="267">
        <f>(AE180+AE181)*'Data - P&amp;L'!$C$43*'Data - P&amp;L'!$C$54</f>
        <v>131.34</v>
      </c>
      <c r="AF302" s="267">
        <f>(AF180+AF181)*'Data - P&amp;L'!$C$43*'Data - P&amp;L'!$C$54</f>
        <v>110.445</v>
      </c>
      <c r="AG302" s="342">
        <f t="shared" si="59"/>
        <v>4587.945</v>
      </c>
    </row>
    <row r="303">
      <c r="A303" s="225" t="s">
        <v>578</v>
      </c>
      <c r="B303" s="267">
        <f>(B196)*'Data - P&amp;L'!$C$43*'Data - P&amp;L'!$C$54</f>
        <v>8.955</v>
      </c>
      <c r="C303" s="267">
        <f>(C196)*'Data - P&amp;L'!$C$43*'Data - P&amp;L'!$C$54</f>
        <v>41.79</v>
      </c>
      <c r="D303" s="267">
        <f>(D196)*'Data - P&amp;L'!$C$43*'Data - P&amp;L'!$C$54</f>
        <v>23.88</v>
      </c>
      <c r="E303" s="267">
        <f>(E196)*'Data - P&amp;L'!$C$43*'Data - P&amp;L'!$C$54</f>
        <v>35.82</v>
      </c>
      <c r="F303" s="267">
        <f>(F196)*'Data - P&amp;L'!$C$43*'Data - P&amp;L'!$C$54</f>
        <v>32.835</v>
      </c>
      <c r="G303" s="267">
        <f>(G196)*'Data - P&amp;L'!$C$43*'Data - P&amp;L'!$C$54</f>
        <v>26.865</v>
      </c>
      <c r="H303" s="267">
        <f>(H196)*'Data - P&amp;L'!$C$43*'Data - P&amp;L'!$C$54</f>
        <v>41.79</v>
      </c>
      <c r="I303" s="267">
        <f>(I196)*'Data - P&amp;L'!$C$43*'Data - P&amp;L'!$C$54</f>
        <v>47.76</v>
      </c>
      <c r="J303" s="267">
        <f>(J196)*'Data - P&amp;L'!$C$43*'Data - P&amp;L'!$C$54</f>
        <v>35.82</v>
      </c>
      <c r="K303" s="267">
        <f>(K196)*'Data - P&amp;L'!$C$43*'Data - P&amp;L'!$C$54</f>
        <v>26.865</v>
      </c>
      <c r="L303" s="267">
        <f>(L196)*'Data - P&amp;L'!$C$43*'Data - P&amp;L'!$C$54</f>
        <v>20.895</v>
      </c>
      <c r="M303" s="267">
        <f>(M196)*'Data - P&amp;L'!$C$43*'Data - P&amp;L'!$C$54</f>
        <v>32.835</v>
      </c>
      <c r="N303" s="267">
        <f>(N196)*'Data - P&amp;L'!$C$43*'Data - P&amp;L'!$C$54</f>
        <v>59.7</v>
      </c>
      <c r="O303" s="267">
        <f>(O196)*'Data - P&amp;L'!$C$43*'Data - P&amp;L'!$C$54</f>
        <v>74.625</v>
      </c>
      <c r="P303" s="267">
        <f>(P196)*'Data - P&amp;L'!$C$43*'Data - P&amp;L'!$C$54</f>
        <v>38.805</v>
      </c>
      <c r="Q303" s="267">
        <f>(Q196)*'Data - P&amp;L'!$C$43*'Data - P&amp;L'!$C$54</f>
        <v>23.88</v>
      </c>
      <c r="R303" s="267">
        <f>(R196)*'Data - P&amp;L'!$C$43*'Data - P&amp;L'!$C$54</f>
        <v>50.745</v>
      </c>
      <c r="S303" s="267">
        <f>(S196)*'Data - P&amp;L'!$C$43*'Data - P&amp;L'!$C$54</f>
        <v>35.82</v>
      </c>
      <c r="T303" s="267">
        <f>(T196)*'Data - P&amp;L'!$C$43*'Data - P&amp;L'!$C$54</f>
        <v>38.805</v>
      </c>
      <c r="U303" s="267">
        <f>(U196)*'Data - P&amp;L'!$C$43*'Data - P&amp;L'!$C$54</f>
        <v>35.82</v>
      </c>
      <c r="V303" s="267">
        <f>(V196)*'Data - P&amp;L'!$C$43*'Data - P&amp;L'!$C$54</f>
        <v>32.835</v>
      </c>
      <c r="W303" s="267">
        <f>(W196)*'Data - P&amp;L'!$C$43*'Data - P&amp;L'!$C$54</f>
        <v>41.79</v>
      </c>
      <c r="X303" s="267">
        <f>(X196)*'Data - P&amp;L'!$C$43*'Data - P&amp;L'!$C$54</f>
        <v>47.76</v>
      </c>
      <c r="Y303" s="267">
        <f>(Y196)*'Data - P&amp;L'!$C$43*'Data - P&amp;L'!$C$54</f>
        <v>35.82</v>
      </c>
      <c r="Z303" s="267">
        <f>(Z196)*'Data - P&amp;L'!$C$43*'Data - P&amp;L'!$C$54</f>
        <v>26.865</v>
      </c>
      <c r="AA303" s="267">
        <f>(AA196)*'Data - P&amp;L'!$C$43*'Data - P&amp;L'!$C$54</f>
        <v>17.91</v>
      </c>
      <c r="AB303" s="267">
        <f>(AB196)*'Data - P&amp;L'!$C$43*'Data - P&amp;L'!$C$54</f>
        <v>20.895</v>
      </c>
      <c r="AC303" s="267">
        <f>(AC196)*'Data - P&amp;L'!$C$43*'Data - P&amp;L'!$C$54</f>
        <v>44.775</v>
      </c>
      <c r="AD303" s="267">
        <f>(AD196)*'Data - P&amp;L'!$C$43*'Data - P&amp;L'!$C$54</f>
        <v>29.85</v>
      </c>
      <c r="AE303" s="267">
        <f>(AE196)*'Data - P&amp;L'!$C$43*'Data - P&amp;L'!$C$54</f>
        <v>20.895</v>
      </c>
      <c r="AF303" s="267">
        <f>(AF196)*'Data - P&amp;L'!$C$43*'Data - P&amp;L'!$C$54</f>
        <v>29.85</v>
      </c>
      <c r="AG303" s="342">
        <f t="shared" si="59"/>
        <v>1083.555</v>
      </c>
    </row>
    <row r="304">
      <c r="A304" s="412" t="s">
        <v>1347</v>
      </c>
      <c r="B304" s="267">
        <f>(((B180+B181)*'Data - P&amp;L'!$C$62)*(1-'Data - P&amp;L'!$C$58))+((B196*'Data - P&amp;L'!$C$63)*(1-'Data - P&amp;L'!$C$58))</f>
        <v>29.516256</v>
      </c>
      <c r="C304" s="267">
        <f>(((C180+C181)*'Data - P&amp;L'!$C$62)*(1-'Data - P&amp;L'!$C$58))+((C196*'Data - P&amp;L'!$C$63)*(1-'Data - P&amp;L'!$C$58))</f>
        <v>110.29392</v>
      </c>
      <c r="D304" s="267">
        <f>(((D180+D181)*'Data - P&amp;L'!$C$62)*(1-'Data - P&amp;L'!$C$58))+((D196*'Data - P&amp;L'!$C$63)*(1-'Data - P&amp;L'!$C$58))</f>
        <v>116.65368</v>
      </c>
      <c r="E304" s="267">
        <f>(((E180+E181)*'Data - P&amp;L'!$C$62)*(1-'Data - P&amp;L'!$C$58))+((E196*'Data - P&amp;L'!$C$63)*(1-'Data - P&amp;L'!$C$58))</f>
        <v>108.37728</v>
      </c>
      <c r="F304" s="267">
        <f>(((F180+F181)*'Data - P&amp;L'!$C$62)*(1-'Data - P&amp;L'!$C$58))+((F196*'Data - P&amp;L'!$C$63)*(1-'Data - P&amp;L'!$C$58))</f>
        <v>49.292496</v>
      </c>
      <c r="G304" s="267">
        <f>(((G180+G181)*'Data - P&amp;L'!$C$62)*(1-'Data - P&amp;L'!$C$58))+((G196*'Data - P&amp;L'!$C$63)*(1-'Data - P&amp;L'!$C$58))</f>
        <v>76.439088</v>
      </c>
      <c r="H304" s="267">
        <f>(((H180+H181)*'Data - P&amp;L'!$C$62)*(1-'Data - P&amp;L'!$C$58))+((H196*'Data - P&amp;L'!$C$63)*(1-'Data - P&amp;L'!$C$58))</f>
        <v>98.18424</v>
      </c>
      <c r="I304" s="267">
        <f>(((I180+I181)*'Data - P&amp;L'!$C$62)*(1-'Data - P&amp;L'!$C$58))+((I196*'Data - P&amp;L'!$C$63)*(1-'Data - P&amp;L'!$C$58))</f>
        <v>187.290576</v>
      </c>
      <c r="J304" s="267">
        <f>(((J180+J181)*'Data - P&amp;L'!$C$62)*(1-'Data - P&amp;L'!$C$58))+((J196*'Data - P&amp;L'!$C$63)*(1-'Data - P&amp;L'!$C$58))</f>
        <v>166.503744</v>
      </c>
      <c r="K304" s="267">
        <f>(((K180+K181)*'Data - P&amp;L'!$C$62)*(1-'Data - P&amp;L'!$C$58))+((K196*'Data - P&amp;L'!$C$63)*(1-'Data - P&amp;L'!$C$58))</f>
        <v>163.628784</v>
      </c>
      <c r="L304" s="267">
        <f>(((L180+L181)*'Data - P&amp;L'!$C$62)*(1-'Data - P&amp;L'!$C$58))+((L196*'Data - P&amp;L'!$C$63)*(1-'Data - P&amp;L'!$C$58))</f>
        <v>125.383104</v>
      </c>
      <c r="M304" s="267">
        <f>(((M180+M181)*'Data - P&amp;L'!$C$62)*(1-'Data - P&amp;L'!$C$58))+((M196*'Data - P&amp;L'!$C$63)*(1-'Data - P&amp;L'!$C$58))</f>
        <v>148.591872</v>
      </c>
      <c r="N304" s="267">
        <f>(((N180+N181)*'Data - P&amp;L'!$C$62)*(1-'Data - P&amp;L'!$C$58))+((N196*'Data - P&amp;L'!$C$63)*(1-'Data - P&amp;L'!$C$58))</f>
        <v>200.8116</v>
      </c>
      <c r="O304" s="267">
        <f>(((O180+O181)*'Data - P&amp;L'!$C$62)*(1-'Data - P&amp;L'!$C$58))+((O196*'Data - P&amp;L'!$C$63)*(1-'Data - P&amp;L'!$C$58))</f>
        <v>229.82256</v>
      </c>
      <c r="P304" s="267">
        <f>(((P180+P181)*'Data - P&amp;L'!$C$62)*(1-'Data - P&amp;L'!$C$58))+((P196*'Data - P&amp;L'!$C$63)*(1-'Data - P&amp;L'!$C$58))</f>
        <v>181.99368</v>
      </c>
      <c r="Q304" s="267">
        <f>(((Q180+Q181)*'Data - P&amp;L'!$C$62)*(1-'Data - P&amp;L'!$C$58))+((Q196*'Data - P&amp;L'!$C$63)*(1-'Data - P&amp;L'!$C$58))</f>
        <v>133.607232</v>
      </c>
      <c r="R304" s="267">
        <f>(((R180+R181)*'Data - P&amp;L'!$C$62)*(1-'Data - P&amp;L'!$C$58))+((R196*'Data - P&amp;L'!$C$63)*(1-'Data - P&amp;L'!$C$58))</f>
        <v>147.075984</v>
      </c>
      <c r="S304" s="267">
        <f>(((S180+S181)*'Data - P&amp;L'!$C$62)*(1-'Data - P&amp;L'!$C$58))+((S196*'Data - P&amp;L'!$C$63)*(1-'Data - P&amp;L'!$C$58))</f>
        <v>147.128256</v>
      </c>
      <c r="T304" s="267">
        <f>(((T180+T181)*'Data - P&amp;L'!$C$62)*(1-'Data - P&amp;L'!$C$58))+((T196*'Data - P&amp;L'!$C$63)*(1-'Data - P&amp;L'!$C$58))</f>
        <v>92.382048</v>
      </c>
      <c r="U304" s="267">
        <f>(((U180+U181)*'Data - P&amp;L'!$C$62)*(1-'Data - P&amp;L'!$C$58))+((U196*'Data - P&amp;L'!$C$63)*(1-'Data - P&amp;L'!$C$58))</f>
        <v>149.550192</v>
      </c>
      <c r="V304" s="267">
        <f>(((V180+V181)*'Data - P&amp;L'!$C$62)*(1-'Data - P&amp;L'!$C$58))+((V196*'Data - P&amp;L'!$C$63)*(1-'Data - P&amp;L'!$C$58))</f>
        <v>138.904128</v>
      </c>
      <c r="W304" s="267">
        <f>(((W180+W181)*'Data - P&amp;L'!$C$62)*(1-'Data - P&amp;L'!$C$58))+((W196*'Data - P&amp;L'!$C$63)*(1-'Data - P&amp;L'!$C$58))</f>
        <v>136.935216</v>
      </c>
      <c r="X304" s="267">
        <f>(((X180+X181)*'Data - P&amp;L'!$C$62)*(1-'Data - P&amp;L'!$C$58))+((X196*'Data - P&amp;L'!$C$63)*(1-'Data - P&amp;L'!$C$58))</f>
        <v>146.117664</v>
      </c>
      <c r="Y304" s="267">
        <f>(((Y180+Y181)*'Data - P&amp;L'!$C$62)*(1-'Data - P&amp;L'!$C$58))+((Y196*'Data - P&amp;L'!$C$63)*(1-'Data - P&amp;L'!$C$58))</f>
        <v>130.174704</v>
      </c>
      <c r="Z304" s="267">
        <f>(((Z180+Z181)*'Data - P&amp;L'!$C$62)*(1-'Data - P&amp;L'!$C$58))+((Z196*'Data - P&amp;L'!$C$63)*(1-'Data - P&amp;L'!$C$58))</f>
        <v>117.612</v>
      </c>
      <c r="AA304" s="267">
        <f>(((AA180+AA181)*'Data - P&amp;L'!$C$62)*(1-'Data - P&amp;L'!$C$58))+((AA196*'Data - P&amp;L'!$C$63)*(1-'Data - P&amp;L'!$C$58))</f>
        <v>126.84672</v>
      </c>
      <c r="AB304" s="267">
        <f>(((AB180+AB181)*'Data - P&amp;L'!$C$62)*(1-'Data - P&amp;L'!$C$58))+((AB196*'Data - P&amp;L'!$C$63)*(1-'Data - P&amp;L'!$C$58))</f>
        <v>110.851488</v>
      </c>
      <c r="AC304" s="267">
        <f>(((AC180+AC181)*'Data - P&amp;L'!$C$62)*(1-'Data - P&amp;L'!$C$58))+((AC196*'Data - P&amp;L'!$C$63)*(1-'Data - P&amp;L'!$C$58))</f>
        <v>140.315472</v>
      </c>
      <c r="AD304" s="267">
        <f>(((AD180+AD181)*'Data - P&amp;L'!$C$62)*(1-'Data - P&amp;L'!$C$58))+((AD196*'Data - P&amp;L'!$C$63)*(1-'Data - P&amp;L'!$C$58))</f>
        <v>147.633552</v>
      </c>
      <c r="AE304" s="267">
        <f>(((AE180+AE181)*'Data - P&amp;L'!$C$62)*(1-'Data - P&amp;L'!$C$58))+((AE196*'Data - P&amp;L'!$C$63)*(1-'Data - P&amp;L'!$C$58))</f>
        <v>113.273424</v>
      </c>
      <c r="AF304" s="267">
        <f>(((AF180+AF181)*'Data - P&amp;L'!$C$62)*(1-'Data - P&amp;L'!$C$58))+((AF196*'Data - P&amp;L'!$C$63)*(1-'Data - P&amp;L'!$C$58))</f>
        <v>99.194832</v>
      </c>
      <c r="AG304" s="342">
        <f t="shared" si="59"/>
        <v>4070.385792</v>
      </c>
    </row>
    <row r="305">
      <c r="A305" s="412" t="s">
        <v>587</v>
      </c>
      <c r="B305" s="267">
        <f t="shared" ref="B305:AF305" si="62">B207</f>
        <v>3796.9</v>
      </c>
      <c r="C305" s="267">
        <f t="shared" si="62"/>
        <v>14668.35</v>
      </c>
      <c r="D305" s="267">
        <f t="shared" si="62"/>
        <v>17888.58</v>
      </c>
      <c r="E305" s="267">
        <f t="shared" si="62"/>
        <v>18952.19</v>
      </c>
      <c r="F305" s="267">
        <f t="shared" si="62"/>
        <v>25609.53</v>
      </c>
      <c r="G305" s="267">
        <f t="shared" si="62"/>
        <v>9040.71</v>
      </c>
      <c r="H305" s="267">
        <f t="shared" si="62"/>
        <v>18215.85</v>
      </c>
      <c r="I305" s="267">
        <f t="shared" si="62"/>
        <v>18354.6</v>
      </c>
      <c r="J305" s="267">
        <f t="shared" si="62"/>
        <v>15900.48</v>
      </c>
      <c r="K305" s="267">
        <f t="shared" si="62"/>
        <v>14915.96</v>
      </c>
      <c r="L305" s="267">
        <f t="shared" si="62"/>
        <v>7989.69</v>
      </c>
      <c r="M305" s="267">
        <f t="shared" si="62"/>
        <v>6754.1</v>
      </c>
      <c r="N305" s="267">
        <f t="shared" si="62"/>
        <v>14476.93</v>
      </c>
      <c r="O305" s="267">
        <f t="shared" si="62"/>
        <v>14516.06</v>
      </c>
      <c r="P305" s="267">
        <f t="shared" si="62"/>
        <v>15026.32</v>
      </c>
      <c r="Q305" s="267">
        <f t="shared" si="62"/>
        <v>17310.31</v>
      </c>
      <c r="R305" s="267">
        <f t="shared" si="62"/>
        <v>15810.01</v>
      </c>
      <c r="S305" s="267">
        <f t="shared" si="62"/>
        <v>18786.37</v>
      </c>
      <c r="T305" s="267">
        <f t="shared" si="62"/>
        <v>6047.83</v>
      </c>
      <c r="U305" s="267">
        <f t="shared" si="62"/>
        <v>13915.01</v>
      </c>
      <c r="V305" s="267">
        <f t="shared" si="62"/>
        <v>7165.39</v>
      </c>
      <c r="W305" s="267">
        <f t="shared" si="62"/>
        <v>10468.17</v>
      </c>
      <c r="X305" s="267">
        <f t="shared" si="62"/>
        <v>7463.13</v>
      </c>
      <c r="Y305" s="267">
        <f t="shared" si="62"/>
        <v>7765.5</v>
      </c>
      <c r="Z305" s="267">
        <f t="shared" si="62"/>
        <v>6176.01</v>
      </c>
      <c r="AA305" s="267">
        <f t="shared" si="62"/>
        <v>11954.02</v>
      </c>
      <c r="AB305" s="267">
        <f t="shared" si="62"/>
        <v>6366.29</v>
      </c>
      <c r="AC305" s="267">
        <f t="shared" si="62"/>
        <v>11756.92</v>
      </c>
      <c r="AD305" s="267">
        <f t="shared" si="62"/>
        <v>11852.95</v>
      </c>
      <c r="AE305" s="267">
        <f t="shared" si="62"/>
        <v>17896.36</v>
      </c>
      <c r="AF305" s="267">
        <f t="shared" si="62"/>
        <v>10470.22</v>
      </c>
      <c r="AG305" s="342">
        <f t="shared" si="59"/>
        <v>397310.74</v>
      </c>
    </row>
    <row r="306">
      <c r="A306" s="248" t="s">
        <v>1348</v>
      </c>
      <c r="B306" s="281">
        <f t="shared" ref="B306:AF306" si="63">sum(B307:B315)-B316</f>
        <v>0</v>
      </c>
      <c r="C306" s="281">
        <f t="shared" si="63"/>
        <v>0</v>
      </c>
      <c r="D306" s="281">
        <f t="shared" si="63"/>
        <v>14.338196</v>
      </c>
      <c r="E306" s="281">
        <f t="shared" si="63"/>
        <v>0</v>
      </c>
      <c r="F306" s="281">
        <f t="shared" si="63"/>
        <v>0</v>
      </c>
      <c r="G306" s="281">
        <f t="shared" si="63"/>
        <v>13.173856</v>
      </c>
      <c r="H306" s="281">
        <f t="shared" si="63"/>
        <v>0.00666</v>
      </c>
      <c r="I306" s="281">
        <f t="shared" si="63"/>
        <v>23.151784</v>
      </c>
      <c r="J306" s="281">
        <f t="shared" si="63"/>
        <v>0</v>
      </c>
      <c r="K306" s="281">
        <f t="shared" si="63"/>
        <v>0</v>
      </c>
      <c r="L306" s="281">
        <f t="shared" si="63"/>
        <v>0</v>
      </c>
      <c r="M306" s="281">
        <f t="shared" si="63"/>
        <v>0</v>
      </c>
      <c r="N306" s="281">
        <f t="shared" si="63"/>
        <v>15.387196</v>
      </c>
      <c r="O306" s="281">
        <f t="shared" si="63"/>
        <v>16.985856</v>
      </c>
      <c r="P306" s="281">
        <f t="shared" si="63"/>
        <v>8.178928</v>
      </c>
      <c r="Q306" s="281">
        <f t="shared" si="63"/>
        <v>0</v>
      </c>
      <c r="R306" s="281">
        <f t="shared" si="63"/>
        <v>0</v>
      </c>
      <c r="S306" s="281">
        <f t="shared" si="63"/>
        <v>0</v>
      </c>
      <c r="T306" s="281">
        <f t="shared" si="63"/>
        <v>0</v>
      </c>
      <c r="U306" s="281">
        <f t="shared" si="63"/>
        <v>0</v>
      </c>
      <c r="V306" s="281">
        <f t="shared" si="63"/>
        <v>8.843868</v>
      </c>
      <c r="W306" s="281">
        <f t="shared" si="63"/>
        <v>0</v>
      </c>
      <c r="X306" s="281">
        <f t="shared" si="63"/>
        <v>0</v>
      </c>
      <c r="Y306" s="281">
        <f t="shared" si="63"/>
        <v>0</v>
      </c>
      <c r="Z306" s="281">
        <f t="shared" si="63"/>
        <v>0</v>
      </c>
      <c r="AA306" s="281">
        <f t="shared" si="63"/>
        <v>0</v>
      </c>
      <c r="AB306" s="281">
        <f t="shared" si="63"/>
        <v>0</v>
      </c>
      <c r="AC306" s="281">
        <f t="shared" si="63"/>
        <v>0</v>
      </c>
      <c r="AD306" s="281">
        <f t="shared" si="63"/>
        <v>14.92576</v>
      </c>
      <c r="AE306" s="281">
        <f t="shared" si="63"/>
        <v>7.41626</v>
      </c>
      <c r="AF306" s="281">
        <f t="shared" si="63"/>
        <v>2.11132</v>
      </c>
      <c r="AG306" s="342">
        <f t="shared" si="59"/>
        <v>124.519684</v>
      </c>
    </row>
    <row r="307">
      <c r="A307" s="222" t="s">
        <v>569</v>
      </c>
      <c r="B307" s="267">
        <f>B223*'Data - P&amp;L'!$C$3*'Data - P&amp;L'!$C$55</f>
        <v>0</v>
      </c>
      <c r="C307" s="267">
        <f>C223*'Data - P&amp;L'!$C$3*'Data - P&amp;L'!$C$55</f>
        <v>0</v>
      </c>
      <c r="D307" s="267">
        <f>D223*'Data - P&amp;L'!$C$3*'Data - P&amp;L'!$C$55</f>
        <v>8.387</v>
      </c>
      <c r="E307" s="267">
        <f>E223*'Data - P&amp;L'!$C$3*'Data - P&amp;L'!$C$55</f>
        <v>0</v>
      </c>
      <c r="F307" s="267">
        <f>F223*'Data - P&amp;L'!$C$3*'Data - P&amp;L'!$C$55</f>
        <v>0</v>
      </c>
      <c r="G307" s="267">
        <f>G223*'Data - P&amp;L'!$C$3*'Data - P&amp;L'!$C$55</f>
        <v>16.774</v>
      </c>
      <c r="H307" s="267">
        <f>H223*'Data - P&amp;L'!$C$3*'Data - P&amp;L'!$C$55</f>
        <v>0</v>
      </c>
      <c r="I307" s="267">
        <f>I223*'Data - P&amp;L'!$C$3*'Data - P&amp;L'!$C$55</f>
        <v>8.387</v>
      </c>
      <c r="J307" s="267">
        <f>J223*'Data - P&amp;L'!$C$3*'Data - P&amp;L'!$C$55</f>
        <v>0</v>
      </c>
      <c r="K307" s="267">
        <f>K223*'Data - P&amp;L'!$C$3*'Data - P&amp;L'!$C$55</f>
        <v>0</v>
      </c>
      <c r="L307" s="267">
        <f>L223*'Data - P&amp;L'!$C$3*'Data - P&amp;L'!$C$55</f>
        <v>0</v>
      </c>
      <c r="M307" s="267">
        <f>M223*'Data - P&amp;L'!$C$3*'Data - P&amp;L'!$C$55</f>
        <v>0</v>
      </c>
      <c r="N307" s="267">
        <f>N223*'Data - P&amp;L'!$C$3*'Data - P&amp;L'!$C$55</f>
        <v>8.387</v>
      </c>
      <c r="O307" s="267">
        <f>O223*'Data - P&amp;L'!$C$3*'Data - P&amp;L'!$C$55</f>
        <v>0</v>
      </c>
      <c r="P307" s="267">
        <f>P223*'Data - P&amp;L'!$C$3*'Data - P&amp;L'!$C$55</f>
        <v>0</v>
      </c>
      <c r="Q307" s="267">
        <f>Q223*'Data - P&amp;L'!$C$3*'Data - P&amp;L'!$C$55</f>
        <v>0</v>
      </c>
      <c r="R307" s="267">
        <f>R223*'Data - P&amp;L'!$C$3*'Data - P&amp;L'!$C$55</f>
        <v>0</v>
      </c>
      <c r="S307" s="267">
        <f>S223*'Data - P&amp;L'!$C$3*'Data - P&amp;L'!$C$55</f>
        <v>0</v>
      </c>
      <c r="T307" s="267">
        <f>T223*'Data - P&amp;L'!$C$3*'Data - P&amp;L'!$C$55</f>
        <v>0</v>
      </c>
      <c r="U307" s="267">
        <f>U223*'Data - P&amp;L'!$C$3*'Data - P&amp;L'!$C$55</f>
        <v>0</v>
      </c>
      <c r="V307" s="267">
        <f>V223*'Data - P&amp;L'!$C$3*'Data - P&amp;L'!$C$55</f>
        <v>0</v>
      </c>
      <c r="W307" s="267">
        <f>W223*'Data - P&amp;L'!$C$3*'Data - P&amp;L'!$C$55</f>
        <v>0</v>
      </c>
      <c r="X307" s="267">
        <f>X223*'Data - P&amp;L'!$C$3*'Data - P&amp;L'!$C$55</f>
        <v>0</v>
      </c>
      <c r="Y307" s="267">
        <f>Y223*'Data - P&amp;L'!$C$3*'Data - P&amp;L'!$C$55</f>
        <v>0</v>
      </c>
      <c r="Z307" s="267">
        <f>Z223*'Data - P&amp;L'!$C$3*'Data - P&amp;L'!$C$55</f>
        <v>0</v>
      </c>
      <c r="AA307" s="267">
        <f>AA223*'Data - P&amp;L'!$C$3*'Data - P&amp;L'!$C$55</f>
        <v>0</v>
      </c>
      <c r="AB307" s="267">
        <f>AB223*'Data - P&amp;L'!$C$3*'Data - P&amp;L'!$C$55</f>
        <v>0</v>
      </c>
      <c r="AC307" s="267">
        <f>AC223*'Data - P&amp;L'!$C$3*'Data - P&amp;L'!$C$55</f>
        <v>0</v>
      </c>
      <c r="AD307" s="267">
        <f>AD223*'Data - P&amp;L'!$C$3*'Data - P&amp;L'!$C$55</f>
        <v>0</v>
      </c>
      <c r="AE307" s="267">
        <f>AE223*'Data - P&amp;L'!$C$3*'Data - P&amp;L'!$C$55</f>
        <v>0</v>
      </c>
      <c r="AF307" s="267">
        <f>AF223*'Data - P&amp;L'!$C$3*'Data - P&amp;L'!$C$55</f>
        <v>0</v>
      </c>
      <c r="AG307" s="342">
        <f t="shared" si="59"/>
        <v>41.935</v>
      </c>
    </row>
    <row r="308">
      <c r="A308" s="222" t="s">
        <v>570</v>
      </c>
      <c r="B308" s="267">
        <f>B224*'Data - P&amp;L'!$C$4*'Data - P&amp;L'!$C$55</f>
        <v>0</v>
      </c>
      <c r="C308" s="267">
        <f>C224*'Data - P&amp;L'!$C$4*'Data - P&amp;L'!$C$55</f>
        <v>0</v>
      </c>
      <c r="D308" s="267">
        <f>D224*'Data - P&amp;L'!$C$4*'Data - P&amp;L'!$C$55</f>
        <v>9.558</v>
      </c>
      <c r="E308" s="267">
        <f>E224*'Data - P&amp;L'!$C$4*'Data - P&amp;L'!$C$55</f>
        <v>0</v>
      </c>
      <c r="F308" s="267">
        <f>F224*'Data - P&amp;L'!$C$4*'Data - P&amp;L'!$C$55</f>
        <v>0</v>
      </c>
      <c r="G308" s="267">
        <f>G224*'Data - P&amp;L'!$C$4*'Data - P&amp;L'!$C$55</f>
        <v>0</v>
      </c>
      <c r="H308" s="267">
        <f>H224*'Data - P&amp;L'!$C$4*'Data - P&amp;L'!$C$55</f>
        <v>0</v>
      </c>
      <c r="I308" s="267">
        <f>I224*'Data - P&amp;L'!$C$4*'Data - P&amp;L'!$C$55</f>
        <v>19.116</v>
      </c>
      <c r="J308" s="267">
        <f>J224*'Data - P&amp;L'!$C$4*'Data - P&amp;L'!$C$55</f>
        <v>0</v>
      </c>
      <c r="K308" s="267">
        <f>K224*'Data - P&amp;L'!$C$4*'Data - P&amp;L'!$C$55</f>
        <v>0</v>
      </c>
      <c r="L308" s="267">
        <f>L224*'Data - P&amp;L'!$C$4*'Data - P&amp;L'!$C$55</f>
        <v>0</v>
      </c>
      <c r="M308" s="267">
        <f>M224*'Data - P&amp;L'!$C$4*'Data - P&amp;L'!$C$55</f>
        <v>0</v>
      </c>
      <c r="N308" s="267">
        <f>N224*'Data - P&amp;L'!$C$4*'Data - P&amp;L'!$C$55</f>
        <v>9.558</v>
      </c>
      <c r="O308" s="267">
        <f>O224*'Data - P&amp;L'!$C$4*'Data - P&amp;L'!$C$55</f>
        <v>19.116</v>
      </c>
      <c r="P308" s="267">
        <f>P224*'Data - P&amp;L'!$C$4*'Data - P&amp;L'!$C$55</f>
        <v>9.558</v>
      </c>
      <c r="Q308" s="267">
        <f>Q224*'Data - P&amp;L'!$C$4*'Data - P&amp;L'!$C$55</f>
        <v>0</v>
      </c>
      <c r="R308" s="267">
        <f>R224*'Data - P&amp;L'!$C$4*'Data - P&amp;L'!$C$55</f>
        <v>0</v>
      </c>
      <c r="S308" s="267">
        <f>S224*'Data - P&amp;L'!$C$4*'Data - P&amp;L'!$C$55</f>
        <v>0</v>
      </c>
      <c r="T308" s="267">
        <f>T224*'Data - P&amp;L'!$C$4*'Data - P&amp;L'!$C$55</f>
        <v>0</v>
      </c>
      <c r="U308" s="267">
        <f>U224*'Data - P&amp;L'!$C$4*'Data - P&amp;L'!$C$55</f>
        <v>0</v>
      </c>
      <c r="V308" s="267">
        <f>V224*'Data - P&amp;L'!$C$4*'Data - P&amp;L'!$C$55</f>
        <v>9.558</v>
      </c>
      <c r="W308" s="267">
        <f>W224*'Data - P&amp;L'!$C$4*'Data - P&amp;L'!$C$55</f>
        <v>0</v>
      </c>
      <c r="X308" s="267">
        <f>X224*'Data - P&amp;L'!$C$4*'Data - P&amp;L'!$C$55</f>
        <v>0</v>
      </c>
      <c r="Y308" s="267">
        <f>Y224*'Data - P&amp;L'!$C$4*'Data - P&amp;L'!$C$55</f>
        <v>0</v>
      </c>
      <c r="Z308" s="267">
        <f>Z224*'Data - P&amp;L'!$C$4*'Data - P&amp;L'!$C$55</f>
        <v>0</v>
      </c>
      <c r="AA308" s="267">
        <f>AA224*'Data - P&amp;L'!$C$4*'Data - P&amp;L'!$C$55</f>
        <v>0</v>
      </c>
      <c r="AB308" s="267">
        <f>AB224*'Data - P&amp;L'!$C$4*'Data - P&amp;L'!$C$55</f>
        <v>0</v>
      </c>
      <c r="AC308" s="267">
        <f>AC224*'Data - P&amp;L'!$C$4*'Data - P&amp;L'!$C$55</f>
        <v>0</v>
      </c>
      <c r="AD308" s="267">
        <f>AD224*'Data - P&amp;L'!$C$4*'Data - P&amp;L'!$C$55</f>
        <v>0</v>
      </c>
      <c r="AE308" s="267">
        <f>AE224*'Data - P&amp;L'!$C$4*'Data - P&amp;L'!$C$55</f>
        <v>0</v>
      </c>
      <c r="AF308" s="267">
        <f>AF224*'Data - P&amp;L'!$C$4*'Data - P&amp;L'!$C$55</f>
        <v>0</v>
      </c>
      <c r="AG308" s="342">
        <f t="shared" si="59"/>
        <v>76.464</v>
      </c>
    </row>
    <row r="309">
      <c r="A309" s="222" t="s">
        <v>571</v>
      </c>
      <c r="B309" s="267">
        <f>B230*'Data - P&amp;L'!$C$6*'Data - P&amp;L'!$C$55</f>
        <v>0</v>
      </c>
      <c r="C309" s="267">
        <f>C230*'Data - P&amp;L'!$C$6*'Data - P&amp;L'!$C$55</f>
        <v>0</v>
      </c>
      <c r="D309" s="267">
        <f>D230*'Data - P&amp;L'!$C$6*'Data - P&amp;L'!$C$55</f>
        <v>0</v>
      </c>
      <c r="E309" s="267">
        <f>E230*'Data - P&amp;L'!$C$6*'Data - P&amp;L'!$C$55</f>
        <v>0</v>
      </c>
      <c r="F309" s="267">
        <f>F230*'Data - P&amp;L'!$C$6*'Data - P&amp;L'!$C$55</f>
        <v>0</v>
      </c>
      <c r="G309" s="267">
        <f>G230*'Data - P&amp;L'!$C$6*'Data - P&amp;L'!$C$55</f>
        <v>0</v>
      </c>
      <c r="H309" s="267">
        <f>H230*'Data - P&amp;L'!$C$6*'Data - P&amp;L'!$C$55</f>
        <v>0</v>
      </c>
      <c r="I309" s="267">
        <f>I230*'Data - P&amp;L'!$C$6*'Data - P&amp;L'!$C$55</f>
        <v>0</v>
      </c>
      <c r="J309" s="267">
        <f>J230*'Data - P&amp;L'!$C$6*'Data - P&amp;L'!$C$55</f>
        <v>0</v>
      </c>
      <c r="K309" s="267">
        <f>K230*'Data - P&amp;L'!$C$6*'Data - P&amp;L'!$C$55</f>
        <v>0</v>
      </c>
      <c r="L309" s="267">
        <f>L230*'Data - P&amp;L'!$C$6*'Data - P&amp;L'!$C$55</f>
        <v>0</v>
      </c>
      <c r="M309" s="267">
        <f>M230*'Data - P&amp;L'!$C$6*'Data - P&amp;L'!$C$55</f>
        <v>0</v>
      </c>
      <c r="N309" s="267">
        <f>N230*'Data - P&amp;L'!$C$6*'Data - P&amp;L'!$C$55</f>
        <v>0</v>
      </c>
      <c r="O309" s="267">
        <f>O230*'Data - P&amp;L'!$C$6*'Data - P&amp;L'!$C$55</f>
        <v>0</v>
      </c>
      <c r="P309" s="267">
        <f>P230*'Data - P&amp;L'!$C$6*'Data - P&amp;L'!$C$55</f>
        <v>0</v>
      </c>
      <c r="Q309" s="267">
        <f>Q230*'Data - P&amp;L'!$C$6*'Data - P&amp;L'!$C$55</f>
        <v>0</v>
      </c>
      <c r="R309" s="267">
        <f>R230*'Data - P&amp;L'!$C$6*'Data - P&amp;L'!$C$55</f>
        <v>0</v>
      </c>
      <c r="S309" s="267">
        <f>S230*'Data - P&amp;L'!$C$6*'Data - P&amp;L'!$C$55</f>
        <v>0</v>
      </c>
      <c r="T309" s="267">
        <f>T230*'Data - P&amp;L'!$C$6*'Data - P&amp;L'!$C$55</f>
        <v>0</v>
      </c>
      <c r="U309" s="267">
        <f>U230*'Data - P&amp;L'!$C$6*'Data - P&amp;L'!$C$55</f>
        <v>0</v>
      </c>
      <c r="V309" s="267">
        <f>V230*'Data - P&amp;L'!$C$6*'Data - P&amp;L'!$C$55</f>
        <v>0</v>
      </c>
      <c r="W309" s="267">
        <f>W230*'Data - P&amp;L'!$C$6*'Data - P&amp;L'!$C$55</f>
        <v>0</v>
      </c>
      <c r="X309" s="267">
        <f>X230*'Data - P&amp;L'!$C$6*'Data - P&amp;L'!$C$55</f>
        <v>0</v>
      </c>
      <c r="Y309" s="267">
        <f>Y230*'Data - P&amp;L'!$C$6*'Data - P&amp;L'!$C$55</f>
        <v>0</v>
      </c>
      <c r="Z309" s="267">
        <f>Z230*'Data - P&amp;L'!$C$6*'Data - P&amp;L'!$C$55</f>
        <v>0</v>
      </c>
      <c r="AA309" s="267">
        <f>AA230*'Data - P&amp;L'!$C$6*'Data - P&amp;L'!$C$55</f>
        <v>0</v>
      </c>
      <c r="AB309" s="267">
        <f>AB230*'Data - P&amp;L'!$C$6*'Data - P&amp;L'!$C$55</f>
        <v>0</v>
      </c>
      <c r="AC309" s="267">
        <f>AC230*'Data - P&amp;L'!$C$6*'Data - P&amp;L'!$C$55</f>
        <v>0</v>
      </c>
      <c r="AD309" s="267">
        <f>AD230*'Data - P&amp;L'!$C$6*'Data - P&amp;L'!$C$55</f>
        <v>0</v>
      </c>
      <c r="AE309" s="267">
        <f>AE230*'Data - P&amp;L'!$C$6*'Data - P&amp;L'!$C$55</f>
        <v>0</v>
      </c>
      <c r="AF309" s="267">
        <f>AF230*'Data - P&amp;L'!$C$6*'Data - P&amp;L'!$C$55</f>
        <v>0</v>
      </c>
      <c r="AG309" s="342">
        <f t="shared" si="59"/>
        <v>0</v>
      </c>
    </row>
    <row r="310">
      <c r="A310" s="222" t="s">
        <v>572</v>
      </c>
      <c r="B310" s="267">
        <f>B231*'Data - P&amp;L'!$C$8*'Data - P&amp;L'!$C$55</f>
        <v>0</v>
      </c>
      <c r="C310" s="267">
        <f>C231*'Data - P&amp;L'!$C$8*'Data - P&amp;L'!$C$55</f>
        <v>0</v>
      </c>
      <c r="D310" s="267">
        <f>D231*'Data - P&amp;L'!$C$8*'Data - P&amp;L'!$C$55</f>
        <v>0</v>
      </c>
      <c r="E310" s="267">
        <f>E231*'Data - P&amp;L'!$C$8*'Data - P&amp;L'!$C$55</f>
        <v>0</v>
      </c>
      <c r="F310" s="267">
        <f>F231*'Data - P&amp;L'!$C$8*'Data - P&amp;L'!$C$55</f>
        <v>0</v>
      </c>
      <c r="G310" s="267">
        <f>G231*'Data - P&amp;L'!$C$8*'Data - P&amp;L'!$C$55</f>
        <v>0</v>
      </c>
      <c r="H310" s="267">
        <f>H231*'Data - P&amp;L'!$C$8*'Data - P&amp;L'!$C$55</f>
        <v>0</v>
      </c>
      <c r="I310" s="267">
        <f>I231*'Data - P&amp;L'!$C$8*'Data - P&amp;L'!$C$55</f>
        <v>0</v>
      </c>
      <c r="J310" s="267">
        <f>J231*'Data - P&amp;L'!$C$8*'Data - P&amp;L'!$C$55</f>
        <v>0</v>
      </c>
      <c r="K310" s="267">
        <f>K231*'Data - P&amp;L'!$C$8*'Data - P&amp;L'!$C$55</f>
        <v>0</v>
      </c>
      <c r="L310" s="267">
        <f>L231*'Data - P&amp;L'!$C$8*'Data - P&amp;L'!$C$55</f>
        <v>0</v>
      </c>
      <c r="M310" s="267">
        <f>M231*'Data - P&amp;L'!$C$8*'Data - P&amp;L'!$C$55</f>
        <v>0</v>
      </c>
      <c r="N310" s="267">
        <f>N231*'Data - P&amp;L'!$C$8*'Data - P&amp;L'!$C$55</f>
        <v>0</v>
      </c>
      <c r="O310" s="267">
        <f>O231*'Data - P&amp;L'!$C$8*'Data - P&amp;L'!$C$55</f>
        <v>0</v>
      </c>
      <c r="P310" s="267">
        <f>P231*'Data - P&amp;L'!$C$8*'Data - P&amp;L'!$C$55</f>
        <v>0</v>
      </c>
      <c r="Q310" s="267">
        <f>Q231*'Data - P&amp;L'!$C$8*'Data - P&amp;L'!$C$55</f>
        <v>0</v>
      </c>
      <c r="R310" s="267">
        <f>R231*'Data - P&amp;L'!$C$8*'Data - P&amp;L'!$C$55</f>
        <v>0</v>
      </c>
      <c r="S310" s="267">
        <f>S231*'Data - P&amp;L'!$C$8*'Data - P&amp;L'!$C$55</f>
        <v>0</v>
      </c>
      <c r="T310" s="267">
        <f>T231*'Data - P&amp;L'!$C$8*'Data - P&amp;L'!$C$55</f>
        <v>0</v>
      </c>
      <c r="U310" s="267">
        <f>U231*'Data - P&amp;L'!$C$8*'Data - P&amp;L'!$C$55</f>
        <v>0</v>
      </c>
      <c r="V310" s="267">
        <f>V231*'Data - P&amp;L'!$C$8*'Data - P&amp;L'!$C$55</f>
        <v>0.428</v>
      </c>
      <c r="W310" s="267">
        <f>W231*'Data - P&amp;L'!$C$8*'Data - P&amp;L'!$C$55</f>
        <v>0</v>
      </c>
      <c r="X310" s="267">
        <f>X231*'Data - P&amp;L'!$C$8*'Data - P&amp;L'!$C$55</f>
        <v>0</v>
      </c>
      <c r="Y310" s="267">
        <f>Y231*'Data - P&amp;L'!$C$8*'Data - P&amp;L'!$C$55</f>
        <v>0</v>
      </c>
      <c r="Z310" s="267">
        <f>Z231*'Data - P&amp;L'!$C$8*'Data - P&amp;L'!$C$55</f>
        <v>0</v>
      </c>
      <c r="AA310" s="267">
        <f>AA231*'Data - P&amp;L'!$C$8*'Data - P&amp;L'!$C$55</f>
        <v>0</v>
      </c>
      <c r="AB310" s="267">
        <f>AB231*'Data - P&amp;L'!$C$8*'Data - P&amp;L'!$C$55</f>
        <v>0</v>
      </c>
      <c r="AC310" s="267">
        <f>AC231*'Data - P&amp;L'!$C$8*'Data - P&amp;L'!$C$55</f>
        <v>0</v>
      </c>
      <c r="AD310" s="267">
        <f>AD231*'Data - P&amp;L'!$C$8*'Data - P&amp;L'!$C$55</f>
        <v>0</v>
      </c>
      <c r="AE310" s="267">
        <f>AE231*'Data - P&amp;L'!$C$8*'Data - P&amp;L'!$C$55</f>
        <v>0</v>
      </c>
      <c r="AF310" s="267">
        <f>AF231*'Data - P&amp;L'!$C$8*'Data - P&amp;L'!$C$55</f>
        <v>0</v>
      </c>
      <c r="AG310" s="342">
        <f t="shared" si="59"/>
        <v>0.428</v>
      </c>
    </row>
    <row r="311">
      <c r="A311" s="222" t="s">
        <v>573</v>
      </c>
      <c r="B311" s="267">
        <f>(B232+B233)*'Data - P&amp;L'!$C$9*'Data - P&amp;L'!$C$55</f>
        <v>0</v>
      </c>
      <c r="C311" s="267">
        <f>(C232+C233)*'Data - P&amp;L'!$C$9*'Data - P&amp;L'!$C$55</f>
        <v>0</v>
      </c>
      <c r="D311" s="267">
        <f>(D232+D233)*'Data - P&amp;L'!$C$9*'Data - P&amp;L'!$C$55</f>
        <v>0</v>
      </c>
      <c r="E311" s="267">
        <f>(E232+E233)*'Data - P&amp;L'!$C$9*'Data - P&amp;L'!$C$55</f>
        <v>0</v>
      </c>
      <c r="F311" s="267">
        <f>(F232+F233)*'Data - P&amp;L'!$C$9*'Data - P&amp;L'!$C$55</f>
        <v>0</v>
      </c>
      <c r="G311" s="267">
        <f>(G232+G233)*'Data - P&amp;L'!$C$9*'Data - P&amp;L'!$C$55</f>
        <v>0</v>
      </c>
      <c r="H311" s="267">
        <f>(H232+H233)*'Data - P&amp;L'!$C$9*'Data - P&amp;L'!$C$55</f>
        <v>0</v>
      </c>
      <c r="I311" s="267">
        <f>(I232+I233)*'Data - P&amp;L'!$C$9*'Data - P&amp;L'!$C$55</f>
        <v>0</v>
      </c>
      <c r="J311" s="267">
        <f>(J232+J233)*'Data - P&amp;L'!$C$9*'Data - P&amp;L'!$C$55</f>
        <v>0</v>
      </c>
      <c r="K311" s="267">
        <f>(K232+K233)*'Data - P&amp;L'!$C$9*'Data - P&amp;L'!$C$55</f>
        <v>0</v>
      </c>
      <c r="L311" s="267">
        <f>(L232+L233)*'Data - P&amp;L'!$C$9*'Data - P&amp;L'!$C$55</f>
        <v>0</v>
      </c>
      <c r="M311" s="267">
        <f>(M232+M233)*'Data - P&amp;L'!$C$9*'Data - P&amp;L'!$C$55</f>
        <v>0</v>
      </c>
      <c r="N311" s="267">
        <f>(N232+N233)*'Data - P&amp;L'!$C$9*'Data - P&amp;L'!$C$55</f>
        <v>0</v>
      </c>
      <c r="O311" s="267">
        <f>(O232+O233)*'Data - P&amp;L'!$C$9*'Data - P&amp;L'!$C$55</f>
        <v>0</v>
      </c>
      <c r="P311" s="267">
        <f>(P232+P233)*'Data - P&amp;L'!$C$9*'Data - P&amp;L'!$C$55</f>
        <v>0</v>
      </c>
      <c r="Q311" s="267">
        <f>(Q232+Q233)*'Data - P&amp;L'!$C$9*'Data - P&amp;L'!$C$55</f>
        <v>0</v>
      </c>
      <c r="R311" s="267">
        <f>(R232+R233)*'Data - P&amp;L'!$C$9*'Data - P&amp;L'!$C$55</f>
        <v>0</v>
      </c>
      <c r="S311" s="267">
        <f>(S232+S233)*'Data - P&amp;L'!$C$9*'Data - P&amp;L'!$C$55</f>
        <v>0</v>
      </c>
      <c r="T311" s="267">
        <f>(T232+T233)*'Data - P&amp;L'!$C$9*'Data - P&amp;L'!$C$55</f>
        <v>0</v>
      </c>
      <c r="U311" s="267">
        <f>(U232+U233)*'Data - P&amp;L'!$C$9*'Data - P&amp;L'!$C$55</f>
        <v>0</v>
      </c>
      <c r="V311" s="267">
        <f>(V232+V233)*'Data - P&amp;L'!$C$9*'Data - P&amp;L'!$C$55</f>
        <v>0.598</v>
      </c>
      <c r="W311" s="267">
        <f>(W232+W233)*'Data - P&amp;L'!$C$9*'Data - P&amp;L'!$C$55</f>
        <v>0</v>
      </c>
      <c r="X311" s="267">
        <f>(X232+X233)*'Data - P&amp;L'!$C$9*'Data - P&amp;L'!$C$55</f>
        <v>0</v>
      </c>
      <c r="Y311" s="267">
        <f>(Y232+Y233)*'Data - P&amp;L'!$C$9*'Data - P&amp;L'!$C$55</f>
        <v>0</v>
      </c>
      <c r="Z311" s="267">
        <f>(Z232+Z233)*'Data - P&amp;L'!$C$9*'Data - P&amp;L'!$C$55</f>
        <v>0</v>
      </c>
      <c r="AA311" s="267">
        <f>(AA232+AA233)*'Data - P&amp;L'!$C$9*'Data - P&amp;L'!$C$55</f>
        <v>0</v>
      </c>
      <c r="AB311" s="267">
        <f>(AB232+AB233)*'Data - P&amp;L'!$C$9*'Data - P&amp;L'!$C$55</f>
        <v>0</v>
      </c>
      <c r="AC311" s="267">
        <f>(AC232+AC233)*'Data - P&amp;L'!$C$9*'Data - P&amp;L'!$C$55</f>
        <v>0</v>
      </c>
      <c r="AD311" s="267">
        <f>(AD232+AD233)*'Data - P&amp;L'!$C$9*'Data - P&amp;L'!$C$55</f>
        <v>0</v>
      </c>
      <c r="AE311" s="267">
        <f>(AE232+AE233)*'Data - P&amp;L'!$C$9*'Data - P&amp;L'!$C$55</f>
        <v>0</v>
      </c>
      <c r="AF311" s="267">
        <f>(AF232+AF233)*'Data - P&amp;L'!$C$9*'Data - P&amp;L'!$C$55</f>
        <v>0</v>
      </c>
      <c r="AG311" s="342">
        <f t="shared" si="59"/>
        <v>0.598</v>
      </c>
    </row>
    <row r="312">
      <c r="A312" s="222" t="s">
        <v>574</v>
      </c>
      <c r="B312" s="267">
        <f>(B234+B235)*'Data - P&amp;L'!$C$5*'Data - P&amp;L'!$C$55</f>
        <v>0</v>
      </c>
      <c r="C312" s="267">
        <f>(C234+C235)*'Data - P&amp;L'!$C$5*'Data - P&amp;L'!$C$55</f>
        <v>0</v>
      </c>
      <c r="D312" s="267">
        <f>(D234+D235)*'Data - P&amp;L'!$C$5*'Data - P&amp;L'!$C$55</f>
        <v>0</v>
      </c>
      <c r="E312" s="267">
        <f>(E234+E235)*'Data - P&amp;L'!$C$5*'Data - P&amp;L'!$C$55</f>
        <v>0</v>
      </c>
      <c r="F312" s="267">
        <f>(F234+F235)*'Data - P&amp;L'!$C$5*'Data - P&amp;L'!$C$55</f>
        <v>0</v>
      </c>
      <c r="G312" s="267">
        <f>(G234+G235)*'Data - P&amp;L'!$C$5*'Data - P&amp;L'!$C$55</f>
        <v>0</v>
      </c>
      <c r="H312" s="267">
        <f>(H234+H235)*'Data - P&amp;L'!$C$5*'Data - P&amp;L'!$C$55</f>
        <v>0</v>
      </c>
      <c r="I312" s="267">
        <f>(I234+I235)*'Data - P&amp;L'!$C$5*'Data - P&amp;L'!$C$55</f>
        <v>1.049</v>
      </c>
      <c r="J312" s="267">
        <f>(J234+J235)*'Data - P&amp;L'!$C$5*'Data - P&amp;L'!$C$55</f>
        <v>0</v>
      </c>
      <c r="K312" s="267">
        <f>(K234+K235)*'Data - P&amp;L'!$C$5*'Data - P&amp;L'!$C$55</f>
        <v>0</v>
      </c>
      <c r="L312" s="267">
        <f>(L234+L235)*'Data - P&amp;L'!$C$5*'Data - P&amp;L'!$C$55</f>
        <v>0</v>
      </c>
      <c r="M312" s="267">
        <f>(M234+M235)*'Data - P&amp;L'!$C$5*'Data - P&amp;L'!$C$55</f>
        <v>0</v>
      </c>
      <c r="N312" s="267">
        <f>(N234+N235)*'Data - P&amp;L'!$C$5*'Data - P&amp;L'!$C$55</f>
        <v>1.049</v>
      </c>
      <c r="O312" s="267">
        <f>(O234+O235)*'Data - P&amp;L'!$C$5*'Data - P&amp;L'!$C$55</f>
        <v>1.049</v>
      </c>
      <c r="P312" s="267">
        <f>(P234+P235)*'Data - P&amp;L'!$C$5*'Data - P&amp;L'!$C$55</f>
        <v>0</v>
      </c>
      <c r="Q312" s="267">
        <f>(Q234+Q235)*'Data - P&amp;L'!$C$5*'Data - P&amp;L'!$C$55</f>
        <v>0</v>
      </c>
      <c r="R312" s="267">
        <f>(R234+R235)*'Data - P&amp;L'!$C$5*'Data - P&amp;L'!$C$55</f>
        <v>0</v>
      </c>
      <c r="S312" s="267">
        <f>(S234+S235)*'Data - P&amp;L'!$C$5*'Data - P&amp;L'!$C$55</f>
        <v>0</v>
      </c>
      <c r="T312" s="267">
        <f>(T234+T235)*'Data - P&amp;L'!$C$5*'Data - P&amp;L'!$C$55</f>
        <v>0</v>
      </c>
      <c r="U312" s="267">
        <f>(U234+U235)*'Data - P&amp;L'!$C$5*'Data - P&amp;L'!$C$55</f>
        <v>0</v>
      </c>
      <c r="V312" s="267">
        <f>(V234+V235)*'Data - P&amp;L'!$C$5*'Data - P&amp;L'!$C$55</f>
        <v>0</v>
      </c>
      <c r="W312" s="267">
        <f>(W234+W235)*'Data - P&amp;L'!$C$5*'Data - P&amp;L'!$C$55</f>
        <v>0</v>
      </c>
      <c r="X312" s="267">
        <f>(X234+X235)*'Data - P&amp;L'!$C$5*'Data - P&amp;L'!$C$55</f>
        <v>0</v>
      </c>
      <c r="Y312" s="267">
        <f>(Y234+Y235)*'Data - P&amp;L'!$C$5*'Data - P&amp;L'!$C$55</f>
        <v>0</v>
      </c>
      <c r="Z312" s="267">
        <f>(Z234+Z235)*'Data - P&amp;L'!$C$5*'Data - P&amp;L'!$C$55</f>
        <v>0</v>
      </c>
      <c r="AA312" s="267">
        <f>(AA234+AA235)*'Data - P&amp;L'!$C$5*'Data - P&amp;L'!$C$55</f>
        <v>0</v>
      </c>
      <c r="AB312" s="267">
        <f>(AB234+AB235)*'Data - P&amp;L'!$C$5*'Data - P&amp;L'!$C$55</f>
        <v>0</v>
      </c>
      <c r="AC312" s="267">
        <f>(AC234+AC235)*'Data - P&amp;L'!$C$5*'Data - P&amp;L'!$C$55</f>
        <v>0</v>
      </c>
      <c r="AD312" s="267">
        <f>(AD234+AD235)*'Data - P&amp;L'!$C$5*'Data - P&amp;L'!$C$55</f>
        <v>14.686</v>
      </c>
      <c r="AE312" s="267">
        <f>(AE234+AE235)*'Data - P&amp;L'!$C$5*'Data - P&amp;L'!$C$55</f>
        <v>7.343</v>
      </c>
      <c r="AF312" s="267">
        <f>(AF234+AF235)*'Data - P&amp;L'!$C$5*'Data - P&amp;L'!$C$55</f>
        <v>2.098</v>
      </c>
      <c r="AG312" s="342">
        <f t="shared" si="59"/>
        <v>27.274</v>
      </c>
    </row>
    <row r="313">
      <c r="A313" s="222" t="s">
        <v>575</v>
      </c>
      <c r="B313" s="267">
        <f>(B236+B237)*'Data - P&amp;L'!$C$10*'Data - P&amp;L'!$C$55</f>
        <v>0</v>
      </c>
      <c r="C313" s="267">
        <f>(C236+C237)*'Data - P&amp;L'!$C$10*'Data - P&amp;L'!$C$55</f>
        <v>0</v>
      </c>
      <c r="D313" s="267">
        <f>(D236+D237)*'Data - P&amp;L'!$C$10*'Data - P&amp;L'!$C$55</f>
        <v>0</v>
      </c>
      <c r="E313" s="267">
        <f>(E236+E237)*'Data - P&amp;L'!$C$10*'Data - P&amp;L'!$C$55</f>
        <v>0</v>
      </c>
      <c r="F313" s="267">
        <f>(F236+F237)*'Data - P&amp;L'!$C$10*'Data - P&amp;L'!$C$55</f>
        <v>0</v>
      </c>
      <c r="G313" s="267">
        <f>(G236+G237)*'Data - P&amp;L'!$C$10*'Data - P&amp;L'!$C$55</f>
        <v>0</v>
      </c>
      <c r="H313" s="267">
        <f>(H236+H237)*'Data - P&amp;L'!$C$10*'Data - P&amp;L'!$C$55</f>
        <v>0</v>
      </c>
      <c r="I313" s="267">
        <f>(I236+I237)*'Data - P&amp;L'!$C$10*'Data - P&amp;L'!$C$55</f>
        <v>0</v>
      </c>
      <c r="J313" s="267">
        <f>(J236+J237)*'Data - P&amp;L'!$C$10*'Data - P&amp;L'!$C$55</f>
        <v>0</v>
      </c>
      <c r="K313" s="267">
        <f>(K236+K237)*'Data - P&amp;L'!$C$10*'Data - P&amp;L'!$C$55</f>
        <v>0</v>
      </c>
      <c r="L313" s="267">
        <f>(L236+L237)*'Data - P&amp;L'!$C$10*'Data - P&amp;L'!$C$55</f>
        <v>0</v>
      </c>
      <c r="M313" s="267">
        <f>(M236+M237)*'Data - P&amp;L'!$C$10*'Data - P&amp;L'!$C$55</f>
        <v>0</v>
      </c>
      <c r="N313" s="267">
        <f>(N236+N237)*'Data - P&amp;L'!$C$10*'Data - P&amp;L'!$C$55</f>
        <v>0</v>
      </c>
      <c r="O313" s="267">
        <f>(O236+O237)*'Data - P&amp;L'!$C$10*'Data - P&amp;L'!$C$55</f>
        <v>0.421</v>
      </c>
      <c r="P313" s="267">
        <f>(P236+P237)*'Data - P&amp;L'!$C$10*'Data - P&amp;L'!$C$55</f>
        <v>0.421</v>
      </c>
      <c r="Q313" s="267">
        <f>(Q236+Q237)*'Data - P&amp;L'!$C$10*'Data - P&amp;L'!$C$55</f>
        <v>0</v>
      </c>
      <c r="R313" s="267">
        <f>(R236+R237)*'Data - P&amp;L'!$C$10*'Data - P&amp;L'!$C$55</f>
        <v>0</v>
      </c>
      <c r="S313" s="267">
        <f>(S236+S237)*'Data - P&amp;L'!$C$10*'Data - P&amp;L'!$C$55</f>
        <v>0</v>
      </c>
      <c r="T313" s="267">
        <f>(T236+T237)*'Data - P&amp;L'!$C$10*'Data - P&amp;L'!$C$55</f>
        <v>0</v>
      </c>
      <c r="U313" s="267">
        <f>(U236+U237)*'Data - P&amp;L'!$C$10*'Data - P&amp;L'!$C$55</f>
        <v>0</v>
      </c>
      <c r="V313" s="267">
        <f>(V236+V237)*'Data - P&amp;L'!$C$10*'Data - P&amp;L'!$C$55</f>
        <v>0</v>
      </c>
      <c r="W313" s="267">
        <f>(W236+W237)*'Data - P&amp;L'!$C$10*'Data - P&amp;L'!$C$55</f>
        <v>0</v>
      </c>
      <c r="X313" s="267">
        <f>(X236+X237)*'Data - P&amp;L'!$C$10*'Data - P&amp;L'!$C$55</f>
        <v>0</v>
      </c>
      <c r="Y313" s="267">
        <f>(Y236+Y237)*'Data - P&amp;L'!$C$10*'Data - P&amp;L'!$C$55</f>
        <v>0</v>
      </c>
      <c r="Z313" s="267">
        <f>(Z236+Z237)*'Data - P&amp;L'!$C$10*'Data - P&amp;L'!$C$55</f>
        <v>0</v>
      </c>
      <c r="AA313" s="267">
        <f>(AA236+AA237)*'Data - P&amp;L'!$C$10*'Data - P&amp;L'!$C$55</f>
        <v>0</v>
      </c>
      <c r="AB313" s="267">
        <f>(AB236+AB237)*'Data - P&amp;L'!$C$10*'Data - P&amp;L'!$C$55</f>
        <v>0</v>
      </c>
      <c r="AC313" s="267">
        <f>(AC236+AC237)*'Data - P&amp;L'!$C$10*'Data - P&amp;L'!$C$55</f>
        <v>0</v>
      </c>
      <c r="AD313" s="267">
        <f>(AD236+AD237)*'Data - P&amp;L'!$C$10*'Data - P&amp;L'!$C$55</f>
        <v>0</v>
      </c>
      <c r="AE313" s="267">
        <f>(AE236+AE237)*'Data - P&amp;L'!$C$10*'Data - P&amp;L'!$C$55</f>
        <v>0</v>
      </c>
      <c r="AF313" s="267">
        <f>(AF236+AF237)*'Data - P&amp;L'!$C$10*'Data - P&amp;L'!$C$55</f>
        <v>0</v>
      </c>
      <c r="AG313" s="342">
        <f t="shared" si="59"/>
        <v>0.842</v>
      </c>
    </row>
    <row r="314">
      <c r="A314" s="225" t="s">
        <v>576</v>
      </c>
      <c r="B314" s="267">
        <f>(B223+B224)*'Data - P&amp;L'!$C$43*'Data - P&amp;L'!$C$55</f>
        <v>0</v>
      </c>
      <c r="C314" s="267">
        <f>(C223+C224)*'Data - P&amp;L'!$C$43*'Data - P&amp;L'!$C$55</f>
        <v>0</v>
      </c>
      <c r="D314" s="267">
        <f>(D223+D224)*'Data - P&amp;L'!$C$43*'Data - P&amp;L'!$C$55</f>
        <v>2.388</v>
      </c>
      <c r="E314" s="267">
        <f>(E223+E224)*'Data - P&amp;L'!$C$43*'Data - P&amp;L'!$C$55</f>
        <v>0</v>
      </c>
      <c r="F314" s="267">
        <f>(F223+F224)*'Data - P&amp;L'!$C$43*'Data - P&amp;L'!$C$55</f>
        <v>0</v>
      </c>
      <c r="G314" s="267">
        <f>(G223+G224)*'Data - P&amp;L'!$C$43*'Data - P&amp;L'!$C$55</f>
        <v>2.388</v>
      </c>
      <c r="H314" s="267">
        <f>(H223+H224)*'Data - P&amp;L'!$C$43*'Data - P&amp;L'!$C$55</f>
        <v>0</v>
      </c>
      <c r="I314" s="267">
        <f>(I223+I224)*'Data - P&amp;L'!$C$43*'Data - P&amp;L'!$C$55</f>
        <v>3.582</v>
      </c>
      <c r="J314" s="267">
        <f>(J223+J224)*'Data - P&amp;L'!$C$43*'Data - P&amp;L'!$C$55</f>
        <v>0</v>
      </c>
      <c r="K314" s="267">
        <f>(K223+K224)*'Data - P&amp;L'!$C$43*'Data - P&amp;L'!$C$55</f>
        <v>0</v>
      </c>
      <c r="L314" s="267">
        <f>(L223+L224)*'Data - P&amp;L'!$C$43*'Data - P&amp;L'!$C$55</f>
        <v>0</v>
      </c>
      <c r="M314" s="267">
        <f>(M223+M224)*'Data - P&amp;L'!$C$43*'Data - P&amp;L'!$C$55</f>
        <v>0</v>
      </c>
      <c r="N314" s="267">
        <f>(N223+N224)*'Data - P&amp;L'!$C$43*'Data - P&amp;L'!$C$55</f>
        <v>2.388</v>
      </c>
      <c r="O314" s="267">
        <f>(O223+O224)*'Data - P&amp;L'!$C$43*'Data - P&amp;L'!$C$55</f>
        <v>2.388</v>
      </c>
      <c r="P314" s="267">
        <f>(P223+P224)*'Data - P&amp;L'!$C$43*'Data - P&amp;L'!$C$55</f>
        <v>1.194</v>
      </c>
      <c r="Q314" s="267">
        <f>(Q223+Q224)*'Data - P&amp;L'!$C$43*'Data - P&amp;L'!$C$55</f>
        <v>0</v>
      </c>
      <c r="R314" s="267">
        <f>(R223+R224)*'Data - P&amp;L'!$C$43*'Data - P&amp;L'!$C$55</f>
        <v>0</v>
      </c>
      <c r="S314" s="267">
        <f>(S223+S224)*'Data - P&amp;L'!$C$43*'Data - P&amp;L'!$C$55</f>
        <v>0</v>
      </c>
      <c r="T314" s="267">
        <f>(T223+T224)*'Data - P&amp;L'!$C$43*'Data - P&amp;L'!$C$55</f>
        <v>0</v>
      </c>
      <c r="U314" s="267">
        <f>(U223+U224)*'Data - P&amp;L'!$C$43*'Data - P&amp;L'!$C$55</f>
        <v>0</v>
      </c>
      <c r="V314" s="267">
        <f>(V223+V224)*'Data - P&amp;L'!$C$43*'Data - P&amp;L'!$C$55</f>
        <v>1.194</v>
      </c>
      <c r="W314" s="267">
        <f>(W223+W224)*'Data - P&amp;L'!$C$43*'Data - P&amp;L'!$C$55</f>
        <v>0</v>
      </c>
      <c r="X314" s="267">
        <f>(X223+X224)*'Data - P&amp;L'!$C$43*'Data - P&amp;L'!$C$55</f>
        <v>0</v>
      </c>
      <c r="Y314" s="267">
        <f>(Y223+Y224)*'Data - P&amp;L'!$C$43*'Data - P&amp;L'!$C$55</f>
        <v>0</v>
      </c>
      <c r="Z314" s="267">
        <f>(Z223+Z224)*'Data - P&amp;L'!$C$43*'Data - P&amp;L'!$C$55</f>
        <v>0</v>
      </c>
      <c r="AA314" s="267">
        <f>(AA223+AA224)*'Data - P&amp;L'!$C$43*'Data - P&amp;L'!$C$55</f>
        <v>0</v>
      </c>
      <c r="AB314" s="267">
        <f>(AB223+AB224)*'Data - P&amp;L'!$C$43*'Data - P&amp;L'!$C$55</f>
        <v>0</v>
      </c>
      <c r="AC314" s="267">
        <f>(AC223+AC224)*'Data - P&amp;L'!$C$43*'Data - P&amp;L'!$C$55</f>
        <v>0</v>
      </c>
      <c r="AD314" s="267">
        <f>(AD223+AD224)*'Data - P&amp;L'!$C$43*'Data - P&amp;L'!$C$55</f>
        <v>0</v>
      </c>
      <c r="AE314" s="267">
        <f>(AE223+AE224)*'Data - P&amp;L'!$C$43*'Data - P&amp;L'!$C$55</f>
        <v>0</v>
      </c>
      <c r="AF314" s="267">
        <f>(AF223+AF224)*'Data - P&amp;L'!$C$43*'Data - P&amp;L'!$C$55</f>
        <v>0</v>
      </c>
      <c r="AG314" s="342">
        <f t="shared" si="59"/>
        <v>15.522</v>
      </c>
    </row>
    <row r="315">
      <c r="A315" s="225" t="s">
        <v>578</v>
      </c>
      <c r="B315" s="267">
        <f>B239*'Data - P&amp;L'!$C$43*'Data - P&amp;L'!$C$55</f>
        <v>0</v>
      </c>
      <c r="C315" s="267">
        <f>C239*'Data - P&amp;L'!$C$43*'Data - P&amp;L'!$C$55</f>
        <v>0</v>
      </c>
      <c r="D315" s="267">
        <f>D239*'Data - P&amp;L'!$C$43*'Data - P&amp;L'!$C$55</f>
        <v>1.194</v>
      </c>
      <c r="E315" s="267">
        <f>E239*'Data - P&amp;L'!$C$43*'Data - P&amp;L'!$C$55</f>
        <v>0</v>
      </c>
      <c r="F315" s="267">
        <f>F239*'Data - P&amp;L'!$C$43*'Data - P&amp;L'!$C$55</f>
        <v>0</v>
      </c>
      <c r="G315" s="267">
        <f>G239*'Data - P&amp;L'!$C$43*'Data - P&amp;L'!$C$55</f>
        <v>2.388</v>
      </c>
      <c r="H315" s="267">
        <f>H239*'Data - P&amp;L'!$C$43*'Data - P&amp;L'!$C$55</f>
        <v>1.194</v>
      </c>
      <c r="I315" s="267">
        <f>I239*'Data - P&amp;L'!$C$43*'Data - P&amp;L'!$C$55</f>
        <v>3.582</v>
      </c>
      <c r="J315" s="267">
        <f>J239*'Data - P&amp;L'!$C$43*'Data - P&amp;L'!$C$55</f>
        <v>0</v>
      </c>
      <c r="K315" s="267">
        <f>K239*'Data - P&amp;L'!$C$43*'Data - P&amp;L'!$C$55</f>
        <v>0</v>
      </c>
      <c r="L315" s="267">
        <f>L239*'Data - P&amp;L'!$C$43*'Data - P&amp;L'!$C$55</f>
        <v>0</v>
      </c>
      <c r="M315" s="267">
        <f>M239*'Data - P&amp;L'!$C$43*'Data - P&amp;L'!$C$55</f>
        <v>0</v>
      </c>
      <c r="N315" s="267">
        <f>N239*'Data - P&amp;L'!$C$43*'Data - P&amp;L'!$C$55</f>
        <v>1.194</v>
      </c>
      <c r="O315" s="267">
        <f>O239*'Data - P&amp;L'!$C$43*'Data - P&amp;L'!$C$55</f>
        <v>2.388</v>
      </c>
      <c r="P315" s="267">
        <f>P239*'Data - P&amp;L'!$C$43*'Data - P&amp;L'!$C$55</f>
        <v>1.194</v>
      </c>
      <c r="Q315" s="267">
        <f>Q239*'Data - P&amp;L'!$C$43*'Data - P&amp;L'!$C$55</f>
        <v>0</v>
      </c>
      <c r="R315" s="267">
        <f>R239*'Data - P&amp;L'!$C$43*'Data - P&amp;L'!$C$55</f>
        <v>0</v>
      </c>
      <c r="S315" s="267">
        <f>S239*'Data - P&amp;L'!$C$43*'Data - P&amp;L'!$C$55</f>
        <v>0</v>
      </c>
      <c r="T315" s="267">
        <f>T239*'Data - P&amp;L'!$C$43*'Data - P&amp;L'!$C$55</f>
        <v>0</v>
      </c>
      <c r="U315" s="267">
        <f>U239*'Data - P&amp;L'!$C$43*'Data - P&amp;L'!$C$55</f>
        <v>0</v>
      </c>
      <c r="V315" s="267">
        <f>V239*'Data - P&amp;L'!$C$43*'Data - P&amp;L'!$C$55</f>
        <v>11.94</v>
      </c>
      <c r="W315" s="267">
        <f>W239*'Data - P&amp;L'!$C$43*'Data - P&amp;L'!$C$55</f>
        <v>0</v>
      </c>
      <c r="X315" s="267">
        <f>X239*'Data - P&amp;L'!$C$43*'Data - P&amp;L'!$C$55</f>
        <v>0</v>
      </c>
      <c r="Y315" s="267">
        <f>Y239*'Data - P&amp;L'!$C$43*'Data - P&amp;L'!$C$55</f>
        <v>0</v>
      </c>
      <c r="Z315" s="267">
        <f>Z239*'Data - P&amp;L'!$C$43*'Data - P&amp;L'!$C$55</f>
        <v>0</v>
      </c>
      <c r="AA315" s="267">
        <f>AA239*'Data - P&amp;L'!$C$43*'Data - P&amp;L'!$C$55</f>
        <v>0</v>
      </c>
      <c r="AB315" s="267">
        <f>AB239*'Data - P&amp;L'!$C$43*'Data - P&amp;L'!$C$55</f>
        <v>0</v>
      </c>
      <c r="AC315" s="267">
        <f>AC239*'Data - P&amp;L'!$C$43*'Data - P&amp;L'!$C$55</f>
        <v>0</v>
      </c>
      <c r="AD315" s="267">
        <f>AD239*'Data - P&amp;L'!$C$43*'Data - P&amp;L'!$C$55</f>
        <v>42.984</v>
      </c>
      <c r="AE315" s="267">
        <f>AE239*'Data - P&amp;L'!$C$43*'Data - P&amp;L'!$C$55</f>
        <v>13.134</v>
      </c>
      <c r="AF315" s="267">
        <f>AF239*'Data - P&amp;L'!$C$43*'Data - P&amp;L'!$C$55</f>
        <v>2.388</v>
      </c>
      <c r="AG315" s="342">
        <f t="shared" si="59"/>
        <v>83.58</v>
      </c>
    </row>
    <row r="316">
      <c r="A316" s="222" t="s">
        <v>1347</v>
      </c>
      <c r="B316" s="267">
        <f>(((B223+B224)*'Data - P&amp;L'!$C$62)*(1-'Data - P&amp;L'!$C$59))+((B239*'Data - P&amp;L'!$C$63)*(1-'Data - P&amp;L'!$C$59))</f>
        <v>0</v>
      </c>
      <c r="C316" s="267">
        <f>(((C223+C224)*'Data - P&amp;L'!$C$62)*(1-'Data - P&amp;L'!$C$59))+((C239*'Data - P&amp;L'!$C$63)*(1-'Data - P&amp;L'!$C$59))</f>
        <v>0</v>
      </c>
      <c r="D316" s="267">
        <f>(((D223+D224)*'Data - P&amp;L'!$C$62)*(1-'Data - P&amp;L'!$C$59))+((D239*'Data - P&amp;L'!$C$63)*(1-'Data - P&amp;L'!$C$59))</f>
        <v>7.188804</v>
      </c>
      <c r="E316" s="267">
        <f>(((E223+E224)*'Data - P&amp;L'!$C$62)*(1-'Data - P&amp;L'!$C$59))+((E239*'Data - P&amp;L'!$C$63)*(1-'Data - P&amp;L'!$C$59))</f>
        <v>0</v>
      </c>
      <c r="F316" s="267">
        <f>(((F223+F224)*'Data - P&amp;L'!$C$62)*(1-'Data - P&amp;L'!$C$59))+((F239*'Data - P&amp;L'!$C$63)*(1-'Data - P&amp;L'!$C$59))</f>
        <v>0</v>
      </c>
      <c r="G316" s="267">
        <f>(((G223+G224)*'Data - P&amp;L'!$C$62)*(1-'Data - P&amp;L'!$C$59))+((G239*'Data - P&amp;L'!$C$63)*(1-'Data - P&amp;L'!$C$59))</f>
        <v>8.376144</v>
      </c>
      <c r="H316" s="267">
        <f>(((H223+H224)*'Data - P&amp;L'!$C$62)*(1-'Data - P&amp;L'!$C$59))+((H239*'Data - P&amp;L'!$C$63)*(1-'Data - P&amp;L'!$C$59))</f>
        <v>1.18734</v>
      </c>
      <c r="I316" s="267">
        <f>(((I223+I224)*'Data - P&amp;L'!$C$62)*(1-'Data - P&amp;L'!$C$59))+((I239*'Data - P&amp;L'!$C$63)*(1-'Data - P&amp;L'!$C$59))</f>
        <v>12.564216</v>
      </c>
      <c r="J316" s="267">
        <f>(((J223+J224)*'Data - P&amp;L'!$C$62)*(1-'Data - P&amp;L'!$C$59))+((J239*'Data - P&amp;L'!$C$63)*(1-'Data - P&amp;L'!$C$59))</f>
        <v>0</v>
      </c>
      <c r="K316" s="267">
        <f>(((K223+K224)*'Data - P&amp;L'!$C$62)*(1-'Data - P&amp;L'!$C$59))+((K239*'Data - P&amp;L'!$C$63)*(1-'Data - P&amp;L'!$C$59))</f>
        <v>0</v>
      </c>
      <c r="L316" s="267">
        <f>(((L223+L224)*'Data - P&amp;L'!$C$62)*(1-'Data - P&amp;L'!$C$59))+((L239*'Data - P&amp;L'!$C$63)*(1-'Data - P&amp;L'!$C$59))</f>
        <v>0</v>
      </c>
      <c r="M316" s="267">
        <f>(((M223+M224)*'Data - P&amp;L'!$C$62)*(1-'Data - P&amp;L'!$C$59))+((M239*'Data - P&amp;L'!$C$63)*(1-'Data - P&amp;L'!$C$59))</f>
        <v>0</v>
      </c>
      <c r="N316" s="267">
        <f>(((N223+N224)*'Data - P&amp;L'!$C$62)*(1-'Data - P&amp;L'!$C$59))+((N239*'Data - P&amp;L'!$C$63)*(1-'Data - P&amp;L'!$C$59))</f>
        <v>7.188804</v>
      </c>
      <c r="O316" s="267">
        <f>(((O223+O224)*'Data - P&amp;L'!$C$62)*(1-'Data - P&amp;L'!$C$59))+((O239*'Data - P&amp;L'!$C$63)*(1-'Data - P&amp;L'!$C$59))</f>
        <v>8.376144</v>
      </c>
      <c r="P316" s="267">
        <f>(((P223+P224)*'Data - P&amp;L'!$C$62)*(1-'Data - P&amp;L'!$C$59))+((P239*'Data - P&amp;L'!$C$63)*(1-'Data - P&amp;L'!$C$59))</f>
        <v>4.188072</v>
      </c>
      <c r="Q316" s="267">
        <f>(((Q223+Q224)*'Data - P&amp;L'!$C$62)*(1-'Data - P&amp;L'!$C$59))+((Q239*'Data - P&amp;L'!$C$63)*(1-'Data - P&amp;L'!$C$59))</f>
        <v>0</v>
      </c>
      <c r="R316" s="267">
        <f>(((R223+R224)*'Data - P&amp;L'!$C$62)*(1-'Data - P&amp;L'!$C$59))+((R239*'Data - P&amp;L'!$C$63)*(1-'Data - P&amp;L'!$C$59))</f>
        <v>0</v>
      </c>
      <c r="S316" s="267">
        <f>(((S223+S224)*'Data - P&amp;L'!$C$62)*(1-'Data - P&amp;L'!$C$59))+((S239*'Data - P&amp;L'!$C$63)*(1-'Data - P&amp;L'!$C$59))</f>
        <v>0</v>
      </c>
      <c r="T316" s="267">
        <f>(((T223+T224)*'Data - P&amp;L'!$C$62)*(1-'Data - P&amp;L'!$C$59))+((T239*'Data - P&amp;L'!$C$63)*(1-'Data - P&amp;L'!$C$59))</f>
        <v>0</v>
      </c>
      <c r="U316" s="267">
        <f>(((U223+U224)*'Data - P&amp;L'!$C$62)*(1-'Data - P&amp;L'!$C$59))+((U239*'Data - P&amp;L'!$C$63)*(1-'Data - P&amp;L'!$C$59))</f>
        <v>0</v>
      </c>
      <c r="V316" s="267">
        <f>(((V223+V224)*'Data - P&amp;L'!$C$62)*(1-'Data - P&amp;L'!$C$59))+((V239*'Data - P&amp;L'!$C$63)*(1-'Data - P&amp;L'!$C$59))</f>
        <v>14.874132</v>
      </c>
      <c r="W316" s="267">
        <f>(((W223+W224)*'Data - P&amp;L'!$C$62)*(1-'Data - P&amp;L'!$C$59))+((W239*'Data - P&amp;L'!$C$63)*(1-'Data - P&amp;L'!$C$59))</f>
        <v>0</v>
      </c>
      <c r="X316" s="267">
        <f>(((X223+X224)*'Data - P&amp;L'!$C$62)*(1-'Data - P&amp;L'!$C$59))+((X239*'Data - P&amp;L'!$C$63)*(1-'Data - P&amp;L'!$C$59))</f>
        <v>0</v>
      </c>
      <c r="Y316" s="267">
        <f>(((Y223+Y224)*'Data - P&amp;L'!$C$62)*(1-'Data - P&amp;L'!$C$59))+((Y239*'Data - P&amp;L'!$C$63)*(1-'Data - P&amp;L'!$C$59))</f>
        <v>0</v>
      </c>
      <c r="Z316" s="267">
        <f>(((Z223+Z224)*'Data - P&amp;L'!$C$62)*(1-'Data - P&amp;L'!$C$59))+((Z239*'Data - P&amp;L'!$C$63)*(1-'Data - P&amp;L'!$C$59))</f>
        <v>0</v>
      </c>
      <c r="AA316" s="267">
        <f>(((AA223+AA224)*'Data - P&amp;L'!$C$62)*(1-'Data - P&amp;L'!$C$59))+((AA239*'Data - P&amp;L'!$C$63)*(1-'Data - P&amp;L'!$C$59))</f>
        <v>0</v>
      </c>
      <c r="AB316" s="267">
        <f>(((AB223+AB224)*'Data - P&amp;L'!$C$62)*(1-'Data - P&amp;L'!$C$59))+((AB239*'Data - P&amp;L'!$C$63)*(1-'Data - P&amp;L'!$C$59))</f>
        <v>0</v>
      </c>
      <c r="AC316" s="267">
        <f>(((AC223+AC224)*'Data - P&amp;L'!$C$62)*(1-'Data - P&amp;L'!$C$59))+((AC239*'Data - P&amp;L'!$C$63)*(1-'Data - P&amp;L'!$C$59))</f>
        <v>0</v>
      </c>
      <c r="AD316" s="267">
        <f>(((AD223+AD224)*'Data - P&amp;L'!$C$62)*(1-'Data - P&amp;L'!$C$59))+((AD239*'Data - P&amp;L'!$C$63)*(1-'Data - P&amp;L'!$C$59))</f>
        <v>42.74424</v>
      </c>
      <c r="AE316" s="267">
        <f>(((AE223+AE224)*'Data - P&amp;L'!$C$62)*(1-'Data - P&amp;L'!$C$59))+((AE239*'Data - P&amp;L'!$C$63)*(1-'Data - P&amp;L'!$C$59))</f>
        <v>13.06074</v>
      </c>
      <c r="AF316" s="267">
        <f>(((AF223+AF224)*'Data - P&amp;L'!$C$62)*(1-'Data - P&amp;L'!$C$59))+((AF239*'Data - P&amp;L'!$C$63)*(1-'Data - P&amp;L'!$C$59))</f>
        <v>2.37468</v>
      </c>
      <c r="AG316" s="342">
        <f t="shared" si="59"/>
        <v>122.123316</v>
      </c>
    </row>
    <row r="317">
      <c r="A317" s="248" t="s">
        <v>1349</v>
      </c>
      <c r="B317" s="281">
        <f t="shared" ref="B317:AF317" si="64">sum(B318:B326)</f>
        <v>0</v>
      </c>
      <c r="C317" s="281">
        <f t="shared" si="64"/>
        <v>0</v>
      </c>
      <c r="D317" s="281">
        <f t="shared" si="64"/>
        <v>183.032</v>
      </c>
      <c r="E317" s="281">
        <f t="shared" si="64"/>
        <v>0</v>
      </c>
      <c r="F317" s="281">
        <f t="shared" si="64"/>
        <v>0</v>
      </c>
      <c r="G317" s="281">
        <f t="shared" si="64"/>
        <v>172.516</v>
      </c>
      <c r="H317" s="281">
        <f t="shared" si="64"/>
        <v>1.194</v>
      </c>
      <c r="I317" s="281">
        <f t="shared" si="64"/>
        <v>292.684</v>
      </c>
      <c r="J317" s="281">
        <f t="shared" si="64"/>
        <v>0</v>
      </c>
      <c r="K317" s="281">
        <f t="shared" si="64"/>
        <v>0</v>
      </c>
      <c r="L317" s="281">
        <f t="shared" si="64"/>
        <v>0</v>
      </c>
      <c r="M317" s="281">
        <f t="shared" si="64"/>
        <v>0</v>
      </c>
      <c r="N317" s="281">
        <f t="shared" si="64"/>
        <v>193.522</v>
      </c>
      <c r="O317" s="281">
        <f t="shared" si="64"/>
        <v>210.636</v>
      </c>
      <c r="P317" s="281">
        <f t="shared" si="64"/>
        <v>102.178</v>
      </c>
      <c r="Q317" s="281">
        <f t="shared" si="64"/>
        <v>0</v>
      </c>
      <c r="R317" s="281">
        <f t="shared" si="64"/>
        <v>0</v>
      </c>
      <c r="S317" s="281">
        <f t="shared" si="64"/>
        <v>0</v>
      </c>
      <c r="T317" s="281">
        <f t="shared" si="64"/>
        <v>0</v>
      </c>
      <c r="U317" s="281">
        <f t="shared" si="64"/>
        <v>0</v>
      </c>
      <c r="V317" s="281">
        <f t="shared" si="64"/>
        <v>118.974</v>
      </c>
      <c r="W317" s="281">
        <f t="shared" si="64"/>
        <v>0</v>
      </c>
      <c r="X317" s="281">
        <f t="shared" si="64"/>
        <v>0</v>
      </c>
      <c r="Y317" s="281">
        <f t="shared" si="64"/>
        <v>0</v>
      </c>
      <c r="Z317" s="281">
        <f t="shared" si="64"/>
        <v>0</v>
      </c>
      <c r="AA317" s="281">
        <f t="shared" si="64"/>
        <v>0</v>
      </c>
      <c r="AB317" s="281">
        <f t="shared" si="64"/>
        <v>0</v>
      </c>
      <c r="AC317" s="281">
        <f t="shared" si="64"/>
        <v>0</v>
      </c>
      <c r="AD317" s="281">
        <f t="shared" si="64"/>
        <v>189.844</v>
      </c>
      <c r="AE317" s="281">
        <f t="shared" si="64"/>
        <v>86.564</v>
      </c>
      <c r="AF317" s="281">
        <f t="shared" si="64"/>
        <v>23.368</v>
      </c>
      <c r="AG317" s="342">
        <f t="shared" si="59"/>
        <v>1574.512</v>
      </c>
    </row>
    <row r="318">
      <c r="A318" s="222" t="s">
        <v>569</v>
      </c>
      <c r="B318" s="267">
        <f>B223*'Data - P&amp;L'!$C$3</f>
        <v>0</v>
      </c>
      <c r="C318" s="267">
        <f>C223*'Data - P&amp;L'!$C$3</f>
        <v>0</v>
      </c>
      <c r="D318" s="267">
        <f>D223*'Data - P&amp;L'!$C$3</f>
        <v>83.87</v>
      </c>
      <c r="E318" s="267">
        <f>E223*'Data - P&amp;L'!$C$3</f>
        <v>0</v>
      </c>
      <c r="F318" s="267">
        <f>F223*'Data - P&amp;L'!$C$3</f>
        <v>0</v>
      </c>
      <c r="G318" s="267">
        <f>G223*'Data - P&amp;L'!$C$3</f>
        <v>167.74</v>
      </c>
      <c r="H318" s="267">
        <f>H223*'Data - P&amp;L'!$C$3</f>
        <v>0</v>
      </c>
      <c r="I318" s="267">
        <f>I223*'Data - P&amp;L'!$C$3</f>
        <v>83.87</v>
      </c>
      <c r="J318" s="267">
        <f>J223*'Data - P&amp;L'!$C$3</f>
        <v>0</v>
      </c>
      <c r="K318" s="267">
        <f>K223*'Data - P&amp;L'!$C$3</f>
        <v>0</v>
      </c>
      <c r="L318" s="267">
        <f>L223*'Data - P&amp;L'!$C$3</f>
        <v>0</v>
      </c>
      <c r="M318" s="267">
        <f>M223*'Data - P&amp;L'!$C$3</f>
        <v>0</v>
      </c>
      <c r="N318" s="267">
        <f>N223*'Data - P&amp;L'!$C$3</f>
        <v>83.87</v>
      </c>
      <c r="O318" s="267">
        <f>O223*'Data - P&amp;L'!$C$3</f>
        <v>0</v>
      </c>
      <c r="P318" s="267">
        <f>P223*'Data - P&amp;L'!$C$3</f>
        <v>0</v>
      </c>
      <c r="Q318" s="267">
        <f>Q223*'Data - P&amp;L'!$C$3</f>
        <v>0</v>
      </c>
      <c r="R318" s="267">
        <f>R223*'Data - P&amp;L'!$C$3</f>
        <v>0</v>
      </c>
      <c r="S318" s="267">
        <f>S223*'Data - P&amp;L'!$C$3</f>
        <v>0</v>
      </c>
      <c r="T318" s="267">
        <f>T223*'Data - P&amp;L'!$C$3</f>
        <v>0</v>
      </c>
      <c r="U318" s="267">
        <f>U223*'Data - P&amp;L'!$C$3</f>
        <v>0</v>
      </c>
      <c r="V318" s="267">
        <f>V223*'Data - P&amp;L'!$C$3</f>
        <v>0</v>
      </c>
      <c r="W318" s="267">
        <f>W223*'Data - P&amp;L'!$C$3</f>
        <v>0</v>
      </c>
      <c r="X318" s="267">
        <f>X223*'Data - P&amp;L'!$C$3</f>
        <v>0</v>
      </c>
      <c r="Y318" s="267">
        <f>Y223*'Data - P&amp;L'!$C$3</f>
        <v>0</v>
      </c>
      <c r="Z318" s="267">
        <f>Z223*'Data - P&amp;L'!$C$3</f>
        <v>0</v>
      </c>
      <c r="AA318" s="267">
        <f>AA223*'Data - P&amp;L'!$C$3</f>
        <v>0</v>
      </c>
      <c r="AB318" s="267">
        <f>AB223*'Data - P&amp;L'!$C$3</f>
        <v>0</v>
      </c>
      <c r="AC318" s="267">
        <f>AC223*'Data - P&amp;L'!$C$3</f>
        <v>0</v>
      </c>
      <c r="AD318" s="267">
        <f>AD223*'Data - P&amp;L'!$C$3</f>
        <v>0</v>
      </c>
      <c r="AE318" s="267">
        <f>AE223*'Data - P&amp;L'!$C$3</f>
        <v>0</v>
      </c>
      <c r="AF318" s="267">
        <f>AF223*'Data - P&amp;L'!$C$3</f>
        <v>0</v>
      </c>
      <c r="AG318" s="342">
        <f t="shared" si="59"/>
        <v>419.35</v>
      </c>
    </row>
    <row r="319">
      <c r="A319" s="222" t="s">
        <v>570</v>
      </c>
      <c r="B319" s="267">
        <f>B224*'Data - P&amp;L'!$C$4</f>
        <v>0</v>
      </c>
      <c r="C319" s="267">
        <f>C224*'Data - P&amp;L'!$C$4</f>
        <v>0</v>
      </c>
      <c r="D319" s="267">
        <f>D224*'Data - P&amp;L'!$C$4</f>
        <v>95.58</v>
      </c>
      <c r="E319" s="267">
        <f>E224*'Data - P&amp;L'!$C$4</f>
        <v>0</v>
      </c>
      <c r="F319" s="267">
        <f>F224*'Data - P&amp;L'!$C$4</f>
        <v>0</v>
      </c>
      <c r="G319" s="267">
        <f>G224*'Data - P&amp;L'!$C$4</f>
        <v>0</v>
      </c>
      <c r="H319" s="267">
        <f>H224*'Data - P&amp;L'!$C$4</f>
        <v>0</v>
      </c>
      <c r="I319" s="267">
        <f>I224*'Data - P&amp;L'!$C$4</f>
        <v>191.16</v>
      </c>
      <c r="J319" s="267">
        <f>J224*'Data - P&amp;L'!$C$4</f>
        <v>0</v>
      </c>
      <c r="K319" s="267">
        <f>K224*'Data - P&amp;L'!$C$4</f>
        <v>0</v>
      </c>
      <c r="L319" s="267">
        <f>L224*'Data - P&amp;L'!$C$4</f>
        <v>0</v>
      </c>
      <c r="M319" s="267">
        <f>M224*'Data - P&amp;L'!$C$4</f>
        <v>0</v>
      </c>
      <c r="N319" s="267">
        <f>N224*'Data - P&amp;L'!$C$4</f>
        <v>95.58</v>
      </c>
      <c r="O319" s="267">
        <f>O224*'Data - P&amp;L'!$C$4</f>
        <v>191.16</v>
      </c>
      <c r="P319" s="267">
        <f>P224*'Data - P&amp;L'!$C$4</f>
        <v>95.58</v>
      </c>
      <c r="Q319" s="267">
        <f>Q224*'Data - P&amp;L'!$C$4</f>
        <v>0</v>
      </c>
      <c r="R319" s="267">
        <f>R224*'Data - P&amp;L'!$C$4</f>
        <v>0</v>
      </c>
      <c r="S319" s="267">
        <f>S224*'Data - P&amp;L'!$C$4</f>
        <v>0</v>
      </c>
      <c r="T319" s="267">
        <f>T224*'Data - P&amp;L'!$C$4</f>
        <v>0</v>
      </c>
      <c r="U319" s="267">
        <f>U224*'Data - P&amp;L'!$C$4</f>
        <v>0</v>
      </c>
      <c r="V319" s="267">
        <f>V224*'Data - P&amp;L'!$C$4</f>
        <v>95.58</v>
      </c>
      <c r="W319" s="267">
        <f>W224*'Data - P&amp;L'!$C$4</f>
        <v>0</v>
      </c>
      <c r="X319" s="267">
        <f>X224*'Data - P&amp;L'!$C$4</f>
        <v>0</v>
      </c>
      <c r="Y319" s="267">
        <f>Y224*'Data - P&amp;L'!$C$4</f>
        <v>0</v>
      </c>
      <c r="Z319" s="267">
        <f>Z224*'Data - P&amp;L'!$C$4</f>
        <v>0</v>
      </c>
      <c r="AA319" s="267">
        <f>AA224*'Data - P&amp;L'!$C$4</f>
        <v>0</v>
      </c>
      <c r="AB319" s="267">
        <f>AB224*'Data - P&amp;L'!$C$4</f>
        <v>0</v>
      </c>
      <c r="AC319" s="267">
        <f>AC224*'Data - P&amp;L'!$C$4</f>
        <v>0</v>
      </c>
      <c r="AD319" s="267">
        <f>AD224*'Data - P&amp;L'!$C$4</f>
        <v>0</v>
      </c>
      <c r="AE319" s="267">
        <f>AE224*'Data - P&amp;L'!$C$4</f>
        <v>0</v>
      </c>
      <c r="AF319" s="267">
        <f>AF224*'Data - P&amp;L'!$C$4</f>
        <v>0</v>
      </c>
      <c r="AG319" s="342">
        <f t="shared" si="59"/>
        <v>764.64</v>
      </c>
    </row>
    <row r="320">
      <c r="A320" s="222" t="s">
        <v>571</v>
      </c>
      <c r="B320" s="267">
        <f>B230*'Data - P&amp;L'!$C$6</f>
        <v>0</v>
      </c>
      <c r="C320" s="267">
        <f>C230*'Data - P&amp;L'!$C$6</f>
        <v>0</v>
      </c>
      <c r="D320" s="267">
        <f>D230*'Data - P&amp;L'!$C$6</f>
        <v>0</v>
      </c>
      <c r="E320" s="267">
        <f>E230*'Data - P&amp;L'!$C$6</f>
        <v>0</v>
      </c>
      <c r="F320" s="267">
        <f>F230*'Data - P&amp;L'!$C$6</f>
        <v>0</v>
      </c>
      <c r="G320" s="267">
        <f>G230*'Data - P&amp;L'!$C$6</f>
        <v>0</v>
      </c>
      <c r="H320" s="267">
        <f>H230*'Data - P&amp;L'!$C$6</f>
        <v>0</v>
      </c>
      <c r="I320" s="267">
        <f>I230*'Data - P&amp;L'!$C$6</f>
        <v>0</v>
      </c>
      <c r="J320" s="267">
        <f>J230*'Data - P&amp;L'!$C$6</f>
        <v>0</v>
      </c>
      <c r="K320" s="267">
        <f>K230*'Data - P&amp;L'!$C$6</f>
        <v>0</v>
      </c>
      <c r="L320" s="267">
        <f>L230*'Data - P&amp;L'!$C$6</f>
        <v>0</v>
      </c>
      <c r="M320" s="267">
        <f>M230*'Data - P&amp;L'!$C$6</f>
        <v>0</v>
      </c>
      <c r="N320" s="267">
        <f>N230*'Data - P&amp;L'!$C$6</f>
        <v>0</v>
      </c>
      <c r="O320" s="267">
        <f>O230*'Data - P&amp;L'!$C$6</f>
        <v>0</v>
      </c>
      <c r="P320" s="267">
        <f>P230*'Data - P&amp;L'!$C$6</f>
        <v>0</v>
      </c>
      <c r="Q320" s="267">
        <f>Q230*'Data - P&amp;L'!$C$6</f>
        <v>0</v>
      </c>
      <c r="R320" s="267">
        <f>R230*'Data - P&amp;L'!$C$6</f>
        <v>0</v>
      </c>
      <c r="S320" s="267">
        <f>S230*'Data - P&amp;L'!$C$6</f>
        <v>0</v>
      </c>
      <c r="T320" s="267">
        <f>T230*'Data - P&amp;L'!$C$6</f>
        <v>0</v>
      </c>
      <c r="U320" s="267">
        <f>U230*'Data - P&amp;L'!$C$6</f>
        <v>0</v>
      </c>
      <c r="V320" s="267">
        <f>V230*'Data - P&amp;L'!$C$6</f>
        <v>0</v>
      </c>
      <c r="W320" s="267">
        <f>W230*'Data - P&amp;L'!$C$6</f>
        <v>0</v>
      </c>
      <c r="X320" s="267">
        <f>X230*'Data - P&amp;L'!$C$6</f>
        <v>0</v>
      </c>
      <c r="Y320" s="267">
        <f>Y230*'Data - P&amp;L'!$C$6</f>
        <v>0</v>
      </c>
      <c r="Z320" s="267">
        <f>Z230*'Data - P&amp;L'!$C$6</f>
        <v>0</v>
      </c>
      <c r="AA320" s="267">
        <f>AA230*'Data - P&amp;L'!$C$6</f>
        <v>0</v>
      </c>
      <c r="AB320" s="267">
        <f>AB230*'Data - P&amp;L'!$C$6</f>
        <v>0</v>
      </c>
      <c r="AC320" s="267">
        <f>AC230*'Data - P&amp;L'!$C$6</f>
        <v>0</v>
      </c>
      <c r="AD320" s="267">
        <f>AD230*'Data - P&amp;L'!$C$6</f>
        <v>0</v>
      </c>
      <c r="AE320" s="267">
        <f>AE230*'Data - P&amp;L'!$C$6</f>
        <v>0</v>
      </c>
      <c r="AF320" s="267">
        <f>AF230*'Data - P&amp;L'!$C$6</f>
        <v>0</v>
      </c>
      <c r="AG320" s="342">
        <f t="shared" si="59"/>
        <v>0</v>
      </c>
    </row>
    <row r="321">
      <c r="A321" s="222" t="s">
        <v>572</v>
      </c>
      <c r="B321" s="267">
        <f>B231*'Data - P&amp;L'!$C$8</f>
        <v>0</v>
      </c>
      <c r="C321" s="267">
        <f>C231*'Data - P&amp;L'!$C$8</f>
        <v>0</v>
      </c>
      <c r="D321" s="267">
        <f>D231*'Data - P&amp;L'!$C$8</f>
        <v>0</v>
      </c>
      <c r="E321" s="267">
        <f>E231*'Data - P&amp;L'!$C$8</f>
        <v>0</v>
      </c>
      <c r="F321" s="267">
        <f>F231*'Data - P&amp;L'!$C$8</f>
        <v>0</v>
      </c>
      <c r="G321" s="267">
        <f>G231*'Data - P&amp;L'!$C$8</f>
        <v>0</v>
      </c>
      <c r="H321" s="267">
        <f>H231*'Data - P&amp;L'!$C$8</f>
        <v>0</v>
      </c>
      <c r="I321" s="267">
        <f>I231*'Data - P&amp;L'!$C$8</f>
        <v>0</v>
      </c>
      <c r="J321" s="267">
        <f>J231*'Data - P&amp;L'!$C$8</f>
        <v>0</v>
      </c>
      <c r="K321" s="267">
        <f>K231*'Data - P&amp;L'!$C$8</f>
        <v>0</v>
      </c>
      <c r="L321" s="267">
        <f>L231*'Data - P&amp;L'!$C$8</f>
        <v>0</v>
      </c>
      <c r="M321" s="267">
        <f>M231*'Data - P&amp;L'!$C$8</f>
        <v>0</v>
      </c>
      <c r="N321" s="267">
        <f>N231*'Data - P&amp;L'!$C$8</f>
        <v>0</v>
      </c>
      <c r="O321" s="267">
        <f>O231*'Data - P&amp;L'!$C$8</f>
        <v>0</v>
      </c>
      <c r="P321" s="267">
        <f>P231*'Data - P&amp;L'!$C$8</f>
        <v>0</v>
      </c>
      <c r="Q321" s="267">
        <f>Q231*'Data - P&amp;L'!$C$8</f>
        <v>0</v>
      </c>
      <c r="R321" s="267">
        <f>R231*'Data - P&amp;L'!$C$8</f>
        <v>0</v>
      </c>
      <c r="S321" s="267">
        <f>S231*'Data - P&amp;L'!$C$8</f>
        <v>0</v>
      </c>
      <c r="T321" s="267">
        <f>T231*'Data - P&amp;L'!$C$8</f>
        <v>0</v>
      </c>
      <c r="U321" s="267">
        <f>U231*'Data - P&amp;L'!$C$8</f>
        <v>0</v>
      </c>
      <c r="V321" s="267">
        <f>V231*'Data - P&amp;L'!$C$8</f>
        <v>4.28</v>
      </c>
      <c r="W321" s="267">
        <f>W231*'Data - P&amp;L'!$C$8</f>
        <v>0</v>
      </c>
      <c r="X321" s="267">
        <f>X231*'Data - P&amp;L'!$C$8</f>
        <v>0</v>
      </c>
      <c r="Y321" s="267">
        <f>Y231*'Data - P&amp;L'!$C$8</f>
        <v>0</v>
      </c>
      <c r="Z321" s="267">
        <f>Z231*'Data - P&amp;L'!$C$8</f>
        <v>0</v>
      </c>
      <c r="AA321" s="267">
        <f>AA231*'Data - P&amp;L'!$C$8</f>
        <v>0</v>
      </c>
      <c r="AB321" s="267">
        <f>AB231*'Data - P&amp;L'!$C$8</f>
        <v>0</v>
      </c>
      <c r="AC321" s="267">
        <f>AC231*'Data - P&amp;L'!$C$8</f>
        <v>0</v>
      </c>
      <c r="AD321" s="267">
        <f>AD231*'Data - P&amp;L'!$C$8</f>
        <v>0</v>
      </c>
      <c r="AE321" s="267">
        <f>AE231*'Data - P&amp;L'!$C$8</f>
        <v>0</v>
      </c>
      <c r="AF321" s="267">
        <f>AF231*'Data - P&amp;L'!$C$8</f>
        <v>0</v>
      </c>
      <c r="AG321" s="342">
        <f t="shared" si="59"/>
        <v>4.28</v>
      </c>
    </row>
    <row r="322">
      <c r="A322" s="222" t="s">
        <v>573</v>
      </c>
      <c r="B322" s="267">
        <f>(B232+B233)*'Data - P&amp;L'!$C$9</f>
        <v>0</v>
      </c>
      <c r="C322" s="267">
        <f>(C232+C233)*'Data - P&amp;L'!$C$9</f>
        <v>0</v>
      </c>
      <c r="D322" s="267">
        <f>(D232+D233)*'Data - P&amp;L'!$C$9</f>
        <v>0</v>
      </c>
      <c r="E322" s="267">
        <f>(E232+E233)*'Data - P&amp;L'!$C$9</f>
        <v>0</v>
      </c>
      <c r="F322" s="267">
        <f>(F232+F233)*'Data - P&amp;L'!$C$9</f>
        <v>0</v>
      </c>
      <c r="G322" s="267">
        <f>(G232+G233)*'Data - P&amp;L'!$C$9</f>
        <v>0</v>
      </c>
      <c r="H322" s="267">
        <f>(H232+H233)*'Data - P&amp;L'!$C$9</f>
        <v>0</v>
      </c>
      <c r="I322" s="267">
        <f>(I232+I233)*'Data - P&amp;L'!$C$9</f>
        <v>0</v>
      </c>
      <c r="J322" s="267">
        <f>(J232+J233)*'Data - P&amp;L'!$C$9</f>
        <v>0</v>
      </c>
      <c r="K322" s="267">
        <f>(K232+K233)*'Data - P&amp;L'!$C$9</f>
        <v>0</v>
      </c>
      <c r="L322" s="267">
        <f>(L232+L233)*'Data - P&amp;L'!$C$9</f>
        <v>0</v>
      </c>
      <c r="M322" s="267">
        <f>(M232+M233)*'Data - P&amp;L'!$C$9</f>
        <v>0</v>
      </c>
      <c r="N322" s="267">
        <f>(N232+N233)*'Data - P&amp;L'!$C$9</f>
        <v>0</v>
      </c>
      <c r="O322" s="267">
        <f>(O232+O233)*'Data - P&amp;L'!$C$9</f>
        <v>0</v>
      </c>
      <c r="P322" s="267">
        <f>(P232+P233)*'Data - P&amp;L'!$C$9</f>
        <v>0</v>
      </c>
      <c r="Q322" s="267">
        <f>(Q232+Q233)*'Data - P&amp;L'!$C$9</f>
        <v>0</v>
      </c>
      <c r="R322" s="267">
        <f>(R232+R233)*'Data - P&amp;L'!$C$9</f>
        <v>0</v>
      </c>
      <c r="S322" s="267">
        <f>(S232+S233)*'Data - P&amp;L'!$C$9</f>
        <v>0</v>
      </c>
      <c r="T322" s="267">
        <f>(T232+T233)*'Data - P&amp;L'!$C$9</f>
        <v>0</v>
      </c>
      <c r="U322" s="267">
        <f>(U232+U233)*'Data - P&amp;L'!$C$9</f>
        <v>0</v>
      </c>
      <c r="V322" s="267">
        <f>(V232+V233)*'Data - P&amp;L'!$C$9</f>
        <v>5.98</v>
      </c>
      <c r="W322" s="267">
        <f>(W232+W233)*'Data - P&amp;L'!$C$9</f>
        <v>0</v>
      </c>
      <c r="X322" s="267">
        <f>(X232+X233)*'Data - P&amp;L'!$C$9</f>
        <v>0</v>
      </c>
      <c r="Y322" s="267">
        <f>(Y232+Y233)*'Data - P&amp;L'!$C$9</f>
        <v>0</v>
      </c>
      <c r="Z322" s="267">
        <f>(Z232+Z233)*'Data - P&amp;L'!$C$9</f>
        <v>0</v>
      </c>
      <c r="AA322" s="267">
        <f>(AA232+AA233)*'Data - P&amp;L'!$C$9</f>
        <v>0</v>
      </c>
      <c r="AB322" s="267">
        <f>(AB232+AB233)*'Data - P&amp;L'!$C$9</f>
        <v>0</v>
      </c>
      <c r="AC322" s="267">
        <f>(AC232+AC233)*'Data - P&amp;L'!$C$9</f>
        <v>0</v>
      </c>
      <c r="AD322" s="267">
        <f>(AD232+AD233)*'Data - P&amp;L'!$C$9</f>
        <v>0</v>
      </c>
      <c r="AE322" s="267">
        <f>(AE232+AE233)*'Data - P&amp;L'!$C$9</f>
        <v>0</v>
      </c>
      <c r="AF322" s="267">
        <f>(AF232+AF233)*'Data - P&amp;L'!$C$9</f>
        <v>0</v>
      </c>
      <c r="AG322" s="342">
        <f t="shared" si="59"/>
        <v>5.98</v>
      </c>
    </row>
    <row r="323">
      <c r="A323" s="222" t="s">
        <v>574</v>
      </c>
      <c r="B323" s="267">
        <f>(B234+B235)*'Data - P&amp;L'!$C$5</f>
        <v>0</v>
      </c>
      <c r="C323" s="267">
        <f>(C234+C235)*'Data - P&amp;L'!$C$5</f>
        <v>0</v>
      </c>
      <c r="D323" s="267">
        <f>(D234+D235)*'Data - P&amp;L'!$C$5</f>
        <v>0</v>
      </c>
      <c r="E323" s="267">
        <f>(E234+E235)*'Data - P&amp;L'!$C$5</f>
        <v>0</v>
      </c>
      <c r="F323" s="267">
        <f>(F234+F235)*'Data - P&amp;L'!$C$5</f>
        <v>0</v>
      </c>
      <c r="G323" s="267">
        <f>(G234+G235)*'Data - P&amp;L'!$C$5</f>
        <v>0</v>
      </c>
      <c r="H323" s="267">
        <f>(H234+H235)*'Data - P&amp;L'!$C$5</f>
        <v>0</v>
      </c>
      <c r="I323" s="267">
        <f>(I234+I235)*'Data - P&amp;L'!$C$5</f>
        <v>10.49</v>
      </c>
      <c r="J323" s="267">
        <f>(J234+J235)*'Data - P&amp;L'!$C$5</f>
        <v>0</v>
      </c>
      <c r="K323" s="267">
        <f>(K234+K235)*'Data - P&amp;L'!$C$5</f>
        <v>0</v>
      </c>
      <c r="L323" s="267">
        <f>(L234+L235)*'Data - P&amp;L'!$C$5</f>
        <v>0</v>
      </c>
      <c r="M323" s="267">
        <f>(M234+M235)*'Data - P&amp;L'!$C$5</f>
        <v>0</v>
      </c>
      <c r="N323" s="267">
        <f>(N234+N235)*'Data - P&amp;L'!$C$5</f>
        <v>10.49</v>
      </c>
      <c r="O323" s="267">
        <f>(O234+O235)*'Data - P&amp;L'!$C$5</f>
        <v>10.49</v>
      </c>
      <c r="P323" s="267">
        <f>(P234+P235)*'Data - P&amp;L'!$C$5</f>
        <v>0</v>
      </c>
      <c r="Q323" s="267">
        <f>(Q234+Q235)*'Data - P&amp;L'!$C$5</f>
        <v>0</v>
      </c>
      <c r="R323" s="267">
        <f>(R234+R235)*'Data - P&amp;L'!$C$5</f>
        <v>0</v>
      </c>
      <c r="S323" s="267">
        <f>(S234+S235)*'Data - P&amp;L'!$C$5</f>
        <v>0</v>
      </c>
      <c r="T323" s="267">
        <f>(T234+T235)*'Data - P&amp;L'!$C$5</f>
        <v>0</v>
      </c>
      <c r="U323" s="267">
        <f>(U234+U235)*'Data - P&amp;L'!$C$5</f>
        <v>0</v>
      </c>
      <c r="V323" s="267">
        <f>(V234+V235)*'Data - P&amp;L'!$C$5</f>
        <v>0</v>
      </c>
      <c r="W323" s="267">
        <f>(W234+W235)*'Data - P&amp;L'!$C$5</f>
        <v>0</v>
      </c>
      <c r="X323" s="267">
        <f>(X234+X235)*'Data - P&amp;L'!$C$5</f>
        <v>0</v>
      </c>
      <c r="Y323" s="267">
        <f>(Y234+Y235)*'Data - P&amp;L'!$C$5</f>
        <v>0</v>
      </c>
      <c r="Z323" s="267">
        <f>(Z234+Z235)*'Data - P&amp;L'!$C$5</f>
        <v>0</v>
      </c>
      <c r="AA323" s="267">
        <f>(AA234+AA235)*'Data - P&amp;L'!$C$5</f>
        <v>0</v>
      </c>
      <c r="AB323" s="267">
        <f>(AB234+AB235)*'Data - P&amp;L'!$C$5</f>
        <v>0</v>
      </c>
      <c r="AC323" s="267">
        <f>(AC234+AC235)*'Data - P&amp;L'!$C$5</f>
        <v>0</v>
      </c>
      <c r="AD323" s="267">
        <f>(AD234+AD235)*'Data - P&amp;L'!$C$5</f>
        <v>146.86</v>
      </c>
      <c r="AE323" s="267">
        <f>(AE234+AE235)*'Data - P&amp;L'!$C$5</f>
        <v>73.43</v>
      </c>
      <c r="AF323" s="267">
        <f>(AF234+AF235)*'Data - P&amp;L'!$C$5</f>
        <v>20.98</v>
      </c>
      <c r="AG323" s="342">
        <f t="shared" si="59"/>
        <v>272.74</v>
      </c>
    </row>
    <row r="324">
      <c r="A324" s="222" t="s">
        <v>575</v>
      </c>
      <c r="B324" s="267">
        <f>(B236+B237)*'Data - P&amp;L'!$C$10</f>
        <v>0</v>
      </c>
      <c r="C324" s="267">
        <f>(C236+C237)*'Data - P&amp;L'!$C$10</f>
        <v>0</v>
      </c>
      <c r="D324" s="267">
        <f>(D236+D237)*'Data - P&amp;L'!$C$10</f>
        <v>0</v>
      </c>
      <c r="E324" s="267">
        <f>(E236+E237)*'Data - P&amp;L'!$C$10</f>
        <v>0</v>
      </c>
      <c r="F324" s="267">
        <f>(F236+F237)*'Data - P&amp;L'!$C$10</f>
        <v>0</v>
      </c>
      <c r="G324" s="267">
        <f>(G236+G237)*'Data - P&amp;L'!$C$10</f>
        <v>0</v>
      </c>
      <c r="H324" s="267">
        <f>(H236+H237)*'Data - P&amp;L'!$C$10</f>
        <v>0</v>
      </c>
      <c r="I324" s="267">
        <f>(I236+I237)*'Data - P&amp;L'!$C$10</f>
        <v>0</v>
      </c>
      <c r="J324" s="267">
        <f>(J236+J237)*'Data - P&amp;L'!$C$10</f>
        <v>0</v>
      </c>
      <c r="K324" s="267">
        <f>(K236+K237)*'Data - P&amp;L'!$C$10</f>
        <v>0</v>
      </c>
      <c r="L324" s="267">
        <f>(L236+L237)*'Data - P&amp;L'!$C$10</f>
        <v>0</v>
      </c>
      <c r="M324" s="267">
        <f>(M236+M237)*'Data - P&amp;L'!$C$10</f>
        <v>0</v>
      </c>
      <c r="N324" s="267">
        <f>(N236+N237)*'Data - P&amp;L'!$C$10</f>
        <v>0</v>
      </c>
      <c r="O324" s="267">
        <f>(O236+O237)*'Data - P&amp;L'!$C$10</f>
        <v>4.21</v>
      </c>
      <c r="P324" s="267">
        <f>(P236+P237)*'Data - P&amp;L'!$C$10</f>
        <v>4.21</v>
      </c>
      <c r="Q324" s="267">
        <f>(Q236+Q237)*'Data - P&amp;L'!$C$10</f>
        <v>0</v>
      </c>
      <c r="R324" s="267">
        <f>(R236+R237)*'Data - P&amp;L'!$C$10</f>
        <v>0</v>
      </c>
      <c r="S324" s="267">
        <f>(S236+S237)*'Data - P&amp;L'!$C$10</f>
        <v>0</v>
      </c>
      <c r="T324" s="267">
        <f>(T236+T237)*'Data - P&amp;L'!$C$10</f>
        <v>0</v>
      </c>
      <c r="U324" s="267">
        <f>(U236+U237)*'Data - P&amp;L'!$C$10</f>
        <v>0</v>
      </c>
      <c r="V324" s="267">
        <f>(V236+V237)*'Data - P&amp;L'!$C$10</f>
        <v>0</v>
      </c>
      <c r="W324" s="267">
        <f>(W236+W237)*'Data - P&amp;L'!$C$10</f>
        <v>0</v>
      </c>
      <c r="X324" s="267">
        <f>(X236+X237)*'Data - P&amp;L'!$C$10</f>
        <v>0</v>
      </c>
      <c r="Y324" s="267">
        <f>(Y236+Y237)*'Data - P&amp;L'!$C$10</f>
        <v>0</v>
      </c>
      <c r="Z324" s="267">
        <f>(Z236+Z237)*'Data - P&amp;L'!$C$10</f>
        <v>0</v>
      </c>
      <c r="AA324" s="267">
        <f>(AA236+AA237)*'Data - P&amp;L'!$C$10</f>
        <v>0</v>
      </c>
      <c r="AB324" s="267">
        <f>(AB236+AB237)*'Data - P&amp;L'!$C$10</f>
        <v>0</v>
      </c>
      <c r="AC324" s="267">
        <f>(AC236+AC237)*'Data - P&amp;L'!$C$10</f>
        <v>0</v>
      </c>
      <c r="AD324" s="267">
        <f>(AD236+AD237)*'Data - P&amp;L'!$C$10</f>
        <v>0</v>
      </c>
      <c r="AE324" s="267">
        <f>(AE236+AE237)*'Data - P&amp;L'!$C$10</f>
        <v>0</v>
      </c>
      <c r="AF324" s="267">
        <f>(AF236+AF237)*'Data - P&amp;L'!$C$10</f>
        <v>0</v>
      </c>
      <c r="AG324" s="342">
        <f t="shared" si="59"/>
        <v>8.42</v>
      </c>
    </row>
    <row r="325">
      <c r="A325" s="222" t="s">
        <v>576</v>
      </c>
      <c r="B325" s="267">
        <f>(B223+B224)*'Data - P&amp;L'!$C$43*'Data - P&amp;L'!$C$55</f>
        <v>0</v>
      </c>
      <c r="C325" s="267">
        <f>(C223+C224)*'Data - P&amp;L'!$C$43*'Data - P&amp;L'!$C$55</f>
        <v>0</v>
      </c>
      <c r="D325" s="267">
        <f>(D223+D224)*'Data - P&amp;L'!$C$43*'Data - P&amp;L'!$C$55</f>
        <v>2.388</v>
      </c>
      <c r="E325" s="267">
        <f>(E223+E224)*'Data - P&amp;L'!$C$43*'Data - P&amp;L'!$C$55</f>
        <v>0</v>
      </c>
      <c r="F325" s="267">
        <f>(F223+F224)*'Data - P&amp;L'!$C$43*'Data - P&amp;L'!$C$55</f>
        <v>0</v>
      </c>
      <c r="G325" s="267">
        <f>(G223+G224)*'Data - P&amp;L'!$C$43*'Data - P&amp;L'!$C$55</f>
        <v>2.388</v>
      </c>
      <c r="H325" s="267">
        <f>(H223+H224)*'Data - P&amp;L'!$C$43*'Data - P&amp;L'!$C$55</f>
        <v>0</v>
      </c>
      <c r="I325" s="267">
        <f>(I223+I224)*'Data - P&amp;L'!$C$43*'Data - P&amp;L'!$C$55</f>
        <v>3.582</v>
      </c>
      <c r="J325" s="267">
        <f>(J223+J224)*'Data - P&amp;L'!$C$43*'Data - P&amp;L'!$C$55</f>
        <v>0</v>
      </c>
      <c r="K325" s="267">
        <f>(K223+K224)*'Data - P&amp;L'!$C$43*'Data - P&amp;L'!$C$55</f>
        <v>0</v>
      </c>
      <c r="L325" s="267">
        <f>(L223+L224)*'Data - P&amp;L'!$C$43*'Data - P&amp;L'!$C$55</f>
        <v>0</v>
      </c>
      <c r="M325" s="267">
        <f>(M223+M224)*'Data - P&amp;L'!$C$43*'Data - P&amp;L'!$C$55</f>
        <v>0</v>
      </c>
      <c r="N325" s="267">
        <f>(N223+N224)*'Data - P&amp;L'!$C$43*'Data - P&amp;L'!$C$55</f>
        <v>2.388</v>
      </c>
      <c r="O325" s="267">
        <f>(O223+O224)*'Data - P&amp;L'!$C$43*'Data - P&amp;L'!$C$55</f>
        <v>2.388</v>
      </c>
      <c r="P325" s="267">
        <f>(P223+P224)*'Data - P&amp;L'!$C$43*'Data - P&amp;L'!$C$55</f>
        <v>1.194</v>
      </c>
      <c r="Q325" s="267">
        <f>(Q223+Q224)*'Data - P&amp;L'!$C$43*'Data - P&amp;L'!$C$55</f>
        <v>0</v>
      </c>
      <c r="R325" s="267">
        <f>(R223+R224)*'Data - P&amp;L'!$C$43*'Data - P&amp;L'!$C$55</f>
        <v>0</v>
      </c>
      <c r="S325" s="267">
        <f>(S223+S224)*'Data - P&amp;L'!$C$43*'Data - P&amp;L'!$C$55</f>
        <v>0</v>
      </c>
      <c r="T325" s="267">
        <f>(T223+T224)*'Data - P&amp;L'!$C$43*'Data - P&amp;L'!$C$55</f>
        <v>0</v>
      </c>
      <c r="U325" s="267">
        <f>(U223+U224)*'Data - P&amp;L'!$C$43*'Data - P&amp;L'!$C$55</f>
        <v>0</v>
      </c>
      <c r="V325" s="267">
        <f>(V223+V224)*'Data - P&amp;L'!$C$43*'Data - P&amp;L'!$C$55</f>
        <v>1.194</v>
      </c>
      <c r="W325" s="267">
        <f>(W223+W224)*'Data - P&amp;L'!$C$43*'Data - P&amp;L'!$C$55</f>
        <v>0</v>
      </c>
      <c r="X325" s="267">
        <f>(X223+X224)*'Data - P&amp;L'!$C$43*'Data - P&amp;L'!$C$55</f>
        <v>0</v>
      </c>
      <c r="Y325" s="267">
        <f>(Y223+Y224)*'Data - P&amp;L'!$C$43*'Data - P&amp;L'!$C$55</f>
        <v>0</v>
      </c>
      <c r="Z325" s="267">
        <f>(Z223+Z224)*'Data - P&amp;L'!$C$43*'Data - P&amp;L'!$C$55</f>
        <v>0</v>
      </c>
      <c r="AA325" s="267">
        <f>(AA223+AA224)*'Data - P&amp;L'!$C$43*'Data - P&amp;L'!$C$55</f>
        <v>0</v>
      </c>
      <c r="AB325" s="267">
        <f>(AB223+AB224)*'Data - P&amp;L'!$C$43*'Data - P&amp;L'!$C$55</f>
        <v>0</v>
      </c>
      <c r="AC325" s="267">
        <f>(AC223+AC224)*'Data - P&amp;L'!$C$43*'Data - P&amp;L'!$C$55</f>
        <v>0</v>
      </c>
      <c r="AD325" s="267">
        <f>(AD223+AD224)*'Data - P&amp;L'!$C$43*'Data - P&amp;L'!$C$55</f>
        <v>0</v>
      </c>
      <c r="AE325" s="267">
        <f>(AE223+AE224)*'Data - P&amp;L'!$C$43*'Data - P&amp;L'!$C$55</f>
        <v>0</v>
      </c>
      <c r="AF325" s="267">
        <f>(AF223+AF224)*'Data - P&amp;L'!$C$43*'Data - P&amp;L'!$C$55</f>
        <v>0</v>
      </c>
      <c r="AG325" s="342">
        <f t="shared" si="59"/>
        <v>15.522</v>
      </c>
    </row>
    <row r="326">
      <c r="A326" s="222" t="s">
        <v>578</v>
      </c>
      <c r="B326" s="267">
        <f>B239*'Data - P&amp;L'!$C$43*'Data - P&amp;L'!$C$55</f>
        <v>0</v>
      </c>
      <c r="C326" s="267">
        <f>C239*'Data - P&amp;L'!$C$43*'Data - P&amp;L'!$C$55</f>
        <v>0</v>
      </c>
      <c r="D326" s="267">
        <f>D239*'Data - P&amp;L'!$C$43*'Data - P&amp;L'!$C$55</f>
        <v>1.194</v>
      </c>
      <c r="E326" s="267">
        <f>E239*'Data - P&amp;L'!$C$43*'Data - P&amp;L'!$C$55</f>
        <v>0</v>
      </c>
      <c r="F326" s="267">
        <f>F239*'Data - P&amp;L'!$C$43*'Data - P&amp;L'!$C$55</f>
        <v>0</v>
      </c>
      <c r="G326" s="267">
        <f>G239*'Data - P&amp;L'!$C$43*'Data - P&amp;L'!$C$55</f>
        <v>2.388</v>
      </c>
      <c r="H326" s="267">
        <f>H239*'Data - P&amp;L'!$C$43*'Data - P&amp;L'!$C$55</f>
        <v>1.194</v>
      </c>
      <c r="I326" s="267">
        <f>I239*'Data - P&amp;L'!$C$43*'Data - P&amp;L'!$C$55</f>
        <v>3.582</v>
      </c>
      <c r="J326" s="267">
        <f>J239*'Data - P&amp;L'!$C$43*'Data - P&amp;L'!$C$55</f>
        <v>0</v>
      </c>
      <c r="K326" s="267">
        <f>K239*'Data - P&amp;L'!$C$43*'Data - P&amp;L'!$C$55</f>
        <v>0</v>
      </c>
      <c r="L326" s="267">
        <f>L239*'Data - P&amp;L'!$C$43*'Data - P&amp;L'!$C$55</f>
        <v>0</v>
      </c>
      <c r="M326" s="267">
        <f>M239*'Data - P&amp;L'!$C$43*'Data - P&amp;L'!$C$55</f>
        <v>0</v>
      </c>
      <c r="N326" s="267">
        <f>N239*'Data - P&amp;L'!$C$43*'Data - P&amp;L'!$C$55</f>
        <v>1.194</v>
      </c>
      <c r="O326" s="267">
        <f>O239*'Data - P&amp;L'!$C$43*'Data - P&amp;L'!$C$55</f>
        <v>2.388</v>
      </c>
      <c r="P326" s="267">
        <f>P239*'Data - P&amp;L'!$C$43*'Data - P&amp;L'!$C$55</f>
        <v>1.194</v>
      </c>
      <c r="Q326" s="267">
        <f>Q239*'Data - P&amp;L'!$C$43*'Data - P&amp;L'!$C$55</f>
        <v>0</v>
      </c>
      <c r="R326" s="267">
        <f>R239*'Data - P&amp;L'!$C$43*'Data - P&amp;L'!$C$55</f>
        <v>0</v>
      </c>
      <c r="S326" s="267">
        <f>S239*'Data - P&amp;L'!$C$43*'Data - P&amp;L'!$C$55</f>
        <v>0</v>
      </c>
      <c r="T326" s="267">
        <f>T239*'Data - P&amp;L'!$C$43*'Data - P&amp;L'!$C$55</f>
        <v>0</v>
      </c>
      <c r="U326" s="267">
        <f>U239*'Data - P&amp;L'!$C$43*'Data - P&amp;L'!$C$55</f>
        <v>0</v>
      </c>
      <c r="V326" s="267">
        <f>V239*'Data - P&amp;L'!$C$43*'Data - P&amp;L'!$C$55</f>
        <v>11.94</v>
      </c>
      <c r="W326" s="267">
        <f>W239*'Data - P&amp;L'!$C$43*'Data - P&amp;L'!$C$55</f>
        <v>0</v>
      </c>
      <c r="X326" s="267">
        <f>X239*'Data - P&amp;L'!$C$43*'Data - P&amp;L'!$C$55</f>
        <v>0</v>
      </c>
      <c r="Y326" s="267">
        <f>Y239*'Data - P&amp;L'!$C$43*'Data - P&amp;L'!$C$55</f>
        <v>0</v>
      </c>
      <c r="Z326" s="267">
        <f>Z239*'Data - P&amp;L'!$C$43*'Data - P&amp;L'!$C$55</f>
        <v>0</v>
      </c>
      <c r="AA326" s="267">
        <f>AA239*'Data - P&amp;L'!$C$43*'Data - P&amp;L'!$C$55</f>
        <v>0</v>
      </c>
      <c r="AB326" s="267">
        <f>AB239*'Data - P&amp;L'!$C$43*'Data - P&amp;L'!$C$55</f>
        <v>0</v>
      </c>
      <c r="AC326" s="267">
        <f>AC239*'Data - P&amp;L'!$C$43*'Data - P&amp;L'!$C$55</f>
        <v>0</v>
      </c>
      <c r="AD326" s="267">
        <f>AD239*'Data - P&amp;L'!$C$43*'Data - P&amp;L'!$C$55</f>
        <v>42.984</v>
      </c>
      <c r="AE326" s="267">
        <f>AE239*'Data - P&amp;L'!$C$43*'Data - P&amp;L'!$C$55</f>
        <v>13.134</v>
      </c>
      <c r="AF326" s="267">
        <f>AF239*'Data - P&amp;L'!$C$43*'Data - P&amp;L'!$C$55</f>
        <v>2.388</v>
      </c>
      <c r="AG326" s="342">
        <f t="shared" si="59"/>
        <v>83.58</v>
      </c>
    </row>
    <row r="327">
      <c r="A327" s="248" t="s">
        <v>534</v>
      </c>
      <c r="B327" s="267">
        <v>0.0</v>
      </c>
      <c r="C327" s="267">
        <v>0.0</v>
      </c>
      <c r="D327" s="267">
        <v>0.0</v>
      </c>
      <c r="E327" s="267">
        <v>0.0</v>
      </c>
      <c r="F327" s="267">
        <v>0.0</v>
      </c>
      <c r="G327" s="267">
        <v>0.0</v>
      </c>
      <c r="H327" s="267">
        <v>0.0</v>
      </c>
      <c r="I327" s="267">
        <v>0.0</v>
      </c>
      <c r="J327" s="267">
        <v>0.0</v>
      </c>
      <c r="K327" s="267">
        <v>0.0</v>
      </c>
      <c r="L327" s="267">
        <v>0.0</v>
      </c>
      <c r="M327" s="267">
        <v>0.0</v>
      </c>
      <c r="N327" s="267">
        <v>0.0</v>
      </c>
      <c r="O327" s="267">
        <v>0.0</v>
      </c>
      <c r="P327" s="267">
        <v>0.0</v>
      </c>
      <c r="Q327" s="267">
        <v>0.0</v>
      </c>
      <c r="R327" s="267">
        <v>0.0</v>
      </c>
      <c r="S327" s="267">
        <v>0.0</v>
      </c>
      <c r="T327" s="267">
        <v>0.0</v>
      </c>
      <c r="U327" s="267">
        <v>0.0</v>
      </c>
      <c r="V327" s="267">
        <v>0.0</v>
      </c>
      <c r="W327" s="267">
        <v>0.0</v>
      </c>
      <c r="X327" s="267">
        <v>0.0</v>
      </c>
      <c r="Y327" s="267">
        <v>0.0</v>
      </c>
      <c r="Z327" s="267">
        <v>0.0</v>
      </c>
      <c r="AA327" s="267">
        <v>0.0</v>
      </c>
      <c r="AB327" s="267">
        <v>0.0</v>
      </c>
      <c r="AC327" s="267">
        <v>0.0</v>
      </c>
      <c r="AD327" s="267">
        <v>0.0</v>
      </c>
      <c r="AE327" s="267">
        <v>0.0</v>
      </c>
      <c r="AF327" s="267">
        <v>0.0</v>
      </c>
      <c r="AG327" s="342">
        <f t="shared" si="59"/>
        <v>0</v>
      </c>
    </row>
    <row r="328">
      <c r="A328" s="248" t="s">
        <v>1350</v>
      </c>
      <c r="B328" s="267">
        <f t="shared" ref="B328:AF328" si="65">B249*15</f>
        <v>0</v>
      </c>
      <c r="C328" s="267">
        <f t="shared" si="65"/>
        <v>0</v>
      </c>
      <c r="D328" s="267">
        <f t="shared" si="65"/>
        <v>0</v>
      </c>
      <c r="E328" s="267">
        <f t="shared" si="65"/>
        <v>0</v>
      </c>
      <c r="F328" s="267">
        <f t="shared" si="65"/>
        <v>0</v>
      </c>
      <c r="G328" s="267">
        <f t="shared" si="65"/>
        <v>0</v>
      </c>
      <c r="H328" s="267">
        <f t="shared" si="65"/>
        <v>0</v>
      </c>
      <c r="I328" s="267">
        <f t="shared" si="65"/>
        <v>0</v>
      </c>
      <c r="J328" s="267">
        <f t="shared" si="65"/>
        <v>0</v>
      </c>
      <c r="K328" s="267">
        <f t="shared" si="65"/>
        <v>0</v>
      </c>
      <c r="L328" s="267">
        <f t="shared" si="65"/>
        <v>0</v>
      </c>
      <c r="M328" s="267">
        <f t="shared" si="65"/>
        <v>0</v>
      </c>
      <c r="N328" s="267">
        <f t="shared" si="65"/>
        <v>0</v>
      </c>
      <c r="O328" s="267">
        <f t="shared" si="65"/>
        <v>0</v>
      </c>
      <c r="P328" s="267">
        <f t="shared" si="65"/>
        <v>0</v>
      </c>
      <c r="Q328" s="267">
        <f t="shared" si="65"/>
        <v>0</v>
      </c>
      <c r="R328" s="267">
        <f t="shared" si="65"/>
        <v>0</v>
      </c>
      <c r="S328" s="267">
        <f t="shared" si="65"/>
        <v>0</v>
      </c>
      <c r="T328" s="267">
        <f t="shared" si="65"/>
        <v>0</v>
      </c>
      <c r="U328" s="267">
        <f t="shared" si="65"/>
        <v>0</v>
      </c>
      <c r="V328" s="267">
        <f t="shared" si="65"/>
        <v>0</v>
      </c>
      <c r="W328" s="267">
        <f t="shared" si="65"/>
        <v>0</v>
      </c>
      <c r="X328" s="267">
        <f t="shared" si="65"/>
        <v>0</v>
      </c>
      <c r="Y328" s="267">
        <f t="shared" si="65"/>
        <v>0</v>
      </c>
      <c r="Z328" s="267">
        <f t="shared" si="65"/>
        <v>0</v>
      </c>
      <c r="AA328" s="267">
        <f t="shared" si="65"/>
        <v>0</v>
      </c>
      <c r="AB328" s="267">
        <f t="shared" si="65"/>
        <v>0</v>
      </c>
      <c r="AC328" s="267">
        <f t="shared" si="65"/>
        <v>0</v>
      </c>
      <c r="AD328" s="267">
        <f t="shared" si="65"/>
        <v>0</v>
      </c>
      <c r="AE328" s="267">
        <f t="shared" si="65"/>
        <v>0</v>
      </c>
      <c r="AF328" s="267">
        <f t="shared" si="65"/>
        <v>0</v>
      </c>
      <c r="AG328" s="342">
        <f t="shared" si="59"/>
        <v>0</v>
      </c>
    </row>
    <row r="329">
      <c r="A329" s="248" t="s">
        <v>618</v>
      </c>
      <c r="B329" s="413"/>
      <c r="C329" s="413"/>
      <c r="D329" s="413"/>
      <c r="E329" s="413"/>
      <c r="F329" s="413"/>
      <c r="G329" s="413"/>
      <c r="H329" s="413"/>
      <c r="I329" s="413"/>
      <c r="J329" s="413"/>
      <c r="K329" s="413"/>
      <c r="L329" s="413"/>
      <c r="M329" s="413"/>
      <c r="N329" s="413"/>
      <c r="O329" s="413"/>
      <c r="P329" s="413"/>
      <c r="Q329" s="413"/>
      <c r="R329" s="413"/>
      <c r="S329" s="413"/>
      <c r="T329" s="413"/>
      <c r="U329" s="413"/>
      <c r="V329" s="413"/>
      <c r="W329" s="413"/>
      <c r="X329" s="413"/>
      <c r="Y329" s="413"/>
      <c r="Z329" s="413"/>
      <c r="AA329" s="413"/>
      <c r="AB329" s="413"/>
      <c r="AC329" s="413"/>
      <c r="AD329" s="413"/>
      <c r="AE329" s="413"/>
      <c r="AF329" s="413"/>
      <c r="AG329" s="342">
        <f t="shared" si="59"/>
        <v>0</v>
      </c>
    </row>
    <row r="330">
      <c r="A330" s="134"/>
      <c r="B330" s="120"/>
      <c r="C330" s="120"/>
      <c r="D330" s="120"/>
      <c r="E330" s="120"/>
      <c r="F330" s="120"/>
      <c r="G330" s="120"/>
      <c r="H330" s="120"/>
      <c r="I330" s="120"/>
      <c r="J330" s="120"/>
      <c r="K330" s="120"/>
      <c r="L330" s="120"/>
      <c r="M330" s="120"/>
      <c r="N330" s="120"/>
      <c r="O330" s="120"/>
      <c r="P330" s="120"/>
      <c r="Q330" s="120"/>
      <c r="R330" s="120"/>
      <c r="S330" s="120"/>
      <c r="T330" s="120"/>
      <c r="U330" s="120"/>
      <c r="V330" s="120"/>
      <c r="W330" s="120"/>
      <c r="X330" s="120"/>
      <c r="Y330" s="120"/>
      <c r="Z330" s="120"/>
      <c r="AA330" s="120"/>
      <c r="AB330" s="120"/>
      <c r="AC330" s="120"/>
      <c r="AD330" s="120"/>
      <c r="AE330" s="120"/>
      <c r="AF330" s="120"/>
      <c r="AG330" s="342"/>
    </row>
    <row r="331">
      <c r="A331" s="414" t="s">
        <v>619</v>
      </c>
      <c r="B331" s="264">
        <f t="shared" ref="B331:AF331" si="66">B293+B305+B327+B328+B329</f>
        <v>4034.9</v>
      </c>
      <c r="C331" s="264">
        <f t="shared" si="66"/>
        <v>16131.35</v>
      </c>
      <c r="D331" s="264">
        <f t="shared" si="66"/>
        <v>18773.58</v>
      </c>
      <c r="E331" s="264">
        <f t="shared" si="66"/>
        <v>19616.19</v>
      </c>
      <c r="F331" s="264">
        <f t="shared" si="66"/>
        <v>26824.53</v>
      </c>
      <c r="G331" s="264">
        <f t="shared" si="66"/>
        <v>10005.71</v>
      </c>
      <c r="H331" s="264">
        <f t="shared" si="66"/>
        <v>18851.85</v>
      </c>
      <c r="I331" s="264">
        <f t="shared" si="66"/>
        <v>19965.6</v>
      </c>
      <c r="J331" s="264">
        <f t="shared" si="66"/>
        <v>16706.48</v>
      </c>
      <c r="K331" s="264">
        <f t="shared" si="66"/>
        <v>15921.96</v>
      </c>
      <c r="L331" s="264">
        <f t="shared" si="66"/>
        <v>9164.69</v>
      </c>
      <c r="M331" s="264">
        <f t="shared" si="66"/>
        <v>8414.1</v>
      </c>
      <c r="N331" s="264">
        <f t="shared" si="66"/>
        <v>14794.93</v>
      </c>
      <c r="O331" s="264">
        <f t="shared" si="66"/>
        <v>15033.06</v>
      </c>
      <c r="P331" s="264">
        <f t="shared" si="66"/>
        <v>15604.32</v>
      </c>
      <c r="Q331" s="264">
        <f t="shared" si="66"/>
        <v>18116.31</v>
      </c>
      <c r="R331" s="264">
        <f t="shared" si="66"/>
        <v>17381.01</v>
      </c>
      <c r="S331" s="264">
        <f t="shared" si="66"/>
        <v>19941.37</v>
      </c>
      <c r="T331" s="264">
        <f t="shared" si="66"/>
        <v>6404.83</v>
      </c>
      <c r="U331" s="264">
        <f t="shared" si="66"/>
        <v>14928.01</v>
      </c>
      <c r="V331" s="264">
        <f t="shared" si="66"/>
        <v>8042.39</v>
      </c>
      <c r="W331" s="264">
        <f t="shared" si="66"/>
        <v>11434.17</v>
      </c>
      <c r="X331" s="264">
        <f t="shared" si="66"/>
        <v>7702.13</v>
      </c>
      <c r="Y331" s="264">
        <f t="shared" si="66"/>
        <v>8721.5</v>
      </c>
      <c r="Z331" s="264">
        <f t="shared" si="66"/>
        <v>7092.01</v>
      </c>
      <c r="AA331" s="264">
        <f t="shared" si="66"/>
        <v>12690.02</v>
      </c>
      <c r="AB331" s="264">
        <f t="shared" si="66"/>
        <v>7232.29</v>
      </c>
      <c r="AC331" s="264">
        <f t="shared" si="66"/>
        <v>11905.92</v>
      </c>
      <c r="AD331" s="264">
        <f t="shared" si="66"/>
        <v>12509.95</v>
      </c>
      <c r="AE331" s="264">
        <f t="shared" si="66"/>
        <v>18702.36</v>
      </c>
      <c r="AF331" s="264">
        <f t="shared" si="66"/>
        <v>11025.22</v>
      </c>
      <c r="AG331" s="342">
        <f>SUM(B331:AF331)</f>
        <v>423672.74</v>
      </c>
    </row>
    <row r="332">
      <c r="A332" s="134"/>
      <c r="B332" s="120"/>
      <c r="C332" s="120"/>
      <c r="D332" s="120"/>
      <c r="E332" s="120"/>
      <c r="F332" s="120"/>
      <c r="G332" s="120"/>
      <c r="H332" s="120"/>
      <c r="I332" s="120"/>
      <c r="J332" s="120"/>
      <c r="K332" s="120"/>
      <c r="L332" s="120"/>
      <c r="M332" s="120"/>
      <c r="N332" s="120"/>
      <c r="O332" s="120"/>
      <c r="P332" s="120"/>
      <c r="Q332" s="120"/>
      <c r="R332" s="120"/>
      <c r="S332" s="120"/>
      <c r="T332" s="120"/>
      <c r="U332" s="120"/>
      <c r="V332" s="120"/>
      <c r="W332" s="120"/>
      <c r="X332" s="120"/>
      <c r="Y332" s="120"/>
      <c r="Z332" s="120"/>
      <c r="AA332" s="120"/>
      <c r="AB332" s="120"/>
      <c r="AC332" s="120"/>
      <c r="AD332" s="120"/>
      <c r="AE332" s="120"/>
      <c r="AF332" s="120"/>
      <c r="AG332" s="342"/>
    </row>
    <row r="333">
      <c r="A333" s="226" t="s">
        <v>562</v>
      </c>
      <c r="B333" s="415">
        <f t="shared" ref="B333:AF333" si="67">B283+B294+B306-B317-B327-B329</f>
        <v>-3715.268756</v>
      </c>
      <c r="C333" s="415">
        <f t="shared" si="67"/>
        <v>-15238.56392</v>
      </c>
      <c r="D333" s="415">
        <f t="shared" si="67"/>
        <v>-17905.32748</v>
      </c>
      <c r="E333" s="415">
        <f t="shared" si="67"/>
        <v>-18737.98728</v>
      </c>
      <c r="F333" s="415">
        <f t="shared" si="67"/>
        <v>-26458.2625</v>
      </c>
      <c r="G333" s="415">
        <f t="shared" si="67"/>
        <v>-9601.291232</v>
      </c>
      <c r="H333" s="415">
        <f t="shared" si="67"/>
        <v>-18339.65408</v>
      </c>
      <c r="I333" s="415">
        <f t="shared" si="67"/>
        <v>-18839.51029</v>
      </c>
      <c r="J333" s="415">
        <f t="shared" si="67"/>
        <v>-15450.48124</v>
      </c>
      <c r="K333" s="415">
        <f t="shared" si="67"/>
        <v>-14771.45628</v>
      </c>
      <c r="L333" s="415">
        <f t="shared" si="67"/>
        <v>-8136.608104</v>
      </c>
      <c r="M333" s="415">
        <f t="shared" si="67"/>
        <v>-6841.451872</v>
      </c>
      <c r="N333" s="415">
        <f t="shared" si="67"/>
        <v>-13620.5589</v>
      </c>
      <c r="O333" s="415">
        <f t="shared" si="67"/>
        <v>-13500.7852</v>
      </c>
      <c r="P333" s="415">
        <f t="shared" si="67"/>
        <v>-14237.35025</v>
      </c>
      <c r="Q333" s="415">
        <f t="shared" si="67"/>
        <v>-17023.31973</v>
      </c>
      <c r="R333" s="415">
        <f t="shared" si="67"/>
        <v>-15995.67848</v>
      </c>
      <c r="S333" s="415">
        <f t="shared" si="67"/>
        <v>-18761.39076</v>
      </c>
      <c r="T333" s="415">
        <f t="shared" si="67"/>
        <v>-5834.304548</v>
      </c>
      <c r="U333" s="415">
        <f t="shared" si="67"/>
        <v>-13738.57019</v>
      </c>
      <c r="V333" s="415">
        <f t="shared" si="67"/>
        <v>-7229.39676</v>
      </c>
      <c r="W333" s="415">
        <f t="shared" si="67"/>
        <v>-10330.58522</v>
      </c>
      <c r="X333" s="415">
        <f t="shared" si="67"/>
        <v>-6567.122664</v>
      </c>
      <c r="Y333" s="415">
        <f t="shared" si="67"/>
        <v>-7549.564704</v>
      </c>
      <c r="Z333" s="415">
        <f t="shared" si="67"/>
        <v>-6030.522</v>
      </c>
      <c r="AA333" s="415">
        <f t="shared" si="67"/>
        <v>-11577.06922</v>
      </c>
      <c r="AB333" s="415">
        <f t="shared" si="67"/>
        <v>-6123.983988</v>
      </c>
      <c r="AC333" s="415">
        <f t="shared" si="67"/>
        <v>-10992.33047</v>
      </c>
      <c r="AD333" s="415">
        <f t="shared" si="67"/>
        <v>-11489.46429</v>
      </c>
      <c r="AE333" s="415">
        <f t="shared" si="67"/>
        <v>-17933.27116</v>
      </c>
      <c r="AF333" s="415">
        <f t="shared" si="67"/>
        <v>-10211.81151</v>
      </c>
      <c r="AG333" s="342">
        <f>SUM(B333:AF333)</f>
        <v>-392782.9431</v>
      </c>
    </row>
    <row r="334">
      <c r="A334" s="127"/>
      <c r="B334" s="120"/>
      <c r="C334" s="120"/>
      <c r="D334" s="120"/>
      <c r="E334" s="120"/>
      <c r="F334" s="120"/>
      <c r="G334" s="120"/>
      <c r="H334" s="120"/>
      <c r="I334" s="120"/>
      <c r="J334" s="120"/>
      <c r="K334" s="120"/>
      <c r="L334" s="120"/>
      <c r="M334" s="120"/>
      <c r="N334" s="120"/>
      <c r="O334" s="120"/>
      <c r="P334" s="120"/>
      <c r="Q334" s="120"/>
      <c r="R334" s="120"/>
      <c r="S334" s="120"/>
      <c r="T334" s="120"/>
      <c r="U334" s="120"/>
      <c r="V334" s="120"/>
      <c r="W334" s="120"/>
      <c r="X334" s="120"/>
      <c r="Y334" s="120"/>
      <c r="Z334" s="120"/>
      <c r="AA334" s="120"/>
      <c r="AB334" s="120"/>
      <c r="AC334" s="120"/>
      <c r="AD334" s="120"/>
      <c r="AE334" s="120"/>
      <c r="AF334" s="120"/>
      <c r="AG334" s="342"/>
    </row>
    <row r="335">
      <c r="A335" s="127"/>
      <c r="B335" s="267"/>
      <c r="C335" s="267"/>
      <c r="D335" s="267"/>
      <c r="E335" s="267"/>
      <c r="F335" s="267"/>
      <c r="G335" s="267"/>
      <c r="H335" s="267"/>
      <c r="I335" s="267"/>
      <c r="J335" s="267"/>
      <c r="K335" s="267"/>
      <c r="L335" s="267"/>
      <c r="M335" s="267"/>
      <c r="N335" s="267"/>
      <c r="O335" s="267"/>
      <c r="P335" s="267"/>
      <c r="Q335" s="267"/>
      <c r="R335" s="267"/>
      <c r="S335" s="267"/>
      <c r="T335" s="267"/>
      <c r="U335" s="267"/>
      <c r="V335" s="267"/>
      <c r="W335" s="267"/>
      <c r="X335" s="267"/>
      <c r="Y335" s="267"/>
      <c r="Z335" s="267"/>
      <c r="AA335" s="267"/>
      <c r="AB335" s="267"/>
      <c r="AC335" s="267"/>
      <c r="AD335" s="267"/>
      <c r="AE335" s="267"/>
      <c r="AF335" s="267"/>
      <c r="AG335" s="342"/>
    </row>
    <row r="336">
      <c r="A336" s="270" t="s">
        <v>563</v>
      </c>
      <c r="B336" s="271"/>
      <c r="C336" s="271"/>
      <c r="D336" s="271"/>
      <c r="E336" s="271"/>
      <c r="F336" s="271"/>
      <c r="G336" s="271"/>
      <c r="H336" s="271"/>
      <c r="I336" s="271"/>
      <c r="J336" s="271"/>
      <c r="K336" s="271"/>
      <c r="L336" s="271"/>
      <c r="M336" s="271"/>
      <c r="N336" s="271"/>
      <c r="O336" s="271"/>
      <c r="P336" s="271"/>
      <c r="Q336" s="271"/>
      <c r="R336" s="271"/>
      <c r="S336" s="271"/>
      <c r="T336" s="271"/>
      <c r="U336" s="271"/>
      <c r="V336" s="271"/>
      <c r="W336" s="271"/>
      <c r="X336" s="271"/>
      <c r="Y336" s="271"/>
      <c r="Z336" s="271"/>
      <c r="AA336" s="271"/>
      <c r="AB336" s="271"/>
      <c r="AC336" s="271"/>
      <c r="AD336" s="271"/>
      <c r="AE336" s="271"/>
      <c r="AF336" s="271"/>
      <c r="AG336" s="407"/>
    </row>
    <row r="337">
      <c r="A337" s="416">
        <f>A274</f>
        <v>763152.48</v>
      </c>
      <c r="B337" s="267"/>
      <c r="C337" s="267"/>
      <c r="D337" s="267"/>
      <c r="E337" s="267"/>
      <c r="F337" s="267"/>
      <c r="G337" s="267"/>
      <c r="H337" s="267"/>
      <c r="I337" s="267"/>
      <c r="J337" s="267"/>
      <c r="K337" s="267"/>
      <c r="L337" s="267"/>
      <c r="M337" s="267"/>
      <c r="N337" s="267"/>
      <c r="O337" s="267"/>
      <c r="P337" s="267"/>
      <c r="Q337" s="267"/>
      <c r="R337" s="267"/>
      <c r="S337" s="267"/>
      <c r="T337" s="267"/>
      <c r="U337" s="267"/>
      <c r="V337" s="267"/>
      <c r="W337" s="267"/>
      <c r="X337" s="267"/>
      <c r="Y337" s="267"/>
      <c r="Z337" s="267"/>
      <c r="AA337" s="267"/>
      <c r="AB337" s="267"/>
      <c r="AC337" s="267"/>
      <c r="AD337" s="267"/>
      <c r="AE337" s="267"/>
      <c r="AF337" s="267"/>
      <c r="AG337" s="342"/>
    </row>
    <row r="338">
      <c r="A338" s="417" t="s">
        <v>620</v>
      </c>
      <c r="B338" s="267">
        <f t="shared" ref="B338:AF338" si="68">B275+B333</f>
        <v>-190.058756</v>
      </c>
      <c r="C338" s="267">
        <f t="shared" si="68"/>
        <v>-5303.05892</v>
      </c>
      <c r="D338" s="267">
        <f t="shared" si="68"/>
        <v>-10830.22748</v>
      </c>
      <c r="E338" s="267">
        <f t="shared" si="68"/>
        <v>-9770.47728</v>
      </c>
      <c r="F338" s="267">
        <f t="shared" si="68"/>
        <v>-15865.4155</v>
      </c>
      <c r="G338" s="267">
        <f t="shared" si="68"/>
        <v>-671.307732</v>
      </c>
      <c r="H338" s="267">
        <f t="shared" si="68"/>
        <v>-10998.88408</v>
      </c>
      <c r="I338" s="267">
        <f t="shared" si="68"/>
        <v>-7948.141792</v>
      </c>
      <c r="J338" s="267">
        <f t="shared" si="68"/>
        <v>-5444.670744</v>
      </c>
      <c r="K338" s="267">
        <f t="shared" si="68"/>
        <v>-5648.688784</v>
      </c>
      <c r="L338" s="267">
        <f t="shared" si="68"/>
        <v>1244.161896</v>
      </c>
      <c r="M338" s="267">
        <f t="shared" si="68"/>
        <v>-678.500372</v>
      </c>
      <c r="N338" s="267">
        <f t="shared" si="68"/>
        <v>-10902.6084</v>
      </c>
      <c r="O338" s="267">
        <f t="shared" si="68"/>
        <v>-9137.034204</v>
      </c>
      <c r="P338" s="267">
        <f t="shared" si="68"/>
        <v>-10213.53525</v>
      </c>
      <c r="Q338" s="267">
        <f t="shared" si="68"/>
        <v>-12400.23573</v>
      </c>
      <c r="R338" s="267">
        <f t="shared" si="68"/>
        <v>-11816.37048</v>
      </c>
      <c r="S338" s="267">
        <f t="shared" si="68"/>
        <v>-14709.06526</v>
      </c>
      <c r="T338" s="267">
        <f t="shared" si="68"/>
        <v>-1574.360048</v>
      </c>
      <c r="U338" s="267">
        <f t="shared" si="68"/>
        <v>-9452.177692</v>
      </c>
      <c r="V338" s="267">
        <f t="shared" si="68"/>
        <v>-3741.55876</v>
      </c>
      <c r="W338" s="267">
        <f t="shared" si="68"/>
        <v>-7794.135716</v>
      </c>
      <c r="X338" s="267">
        <f t="shared" si="68"/>
        <v>-4942.473164</v>
      </c>
      <c r="Y338" s="267">
        <f t="shared" si="68"/>
        <v>-4289.926204</v>
      </c>
      <c r="Z338" s="267">
        <f t="shared" si="68"/>
        <v>-3112.797</v>
      </c>
      <c r="AA338" s="267">
        <f t="shared" si="68"/>
        <v>-10267.61422</v>
      </c>
      <c r="AB338" s="267">
        <f t="shared" si="68"/>
        <v>-4517.945488</v>
      </c>
      <c r="AC338" s="267">
        <f t="shared" si="68"/>
        <v>-9623.495472</v>
      </c>
      <c r="AD338" s="267">
        <f t="shared" si="68"/>
        <v>-8736.477792</v>
      </c>
      <c r="AE338" s="267">
        <f t="shared" si="68"/>
        <v>-12755.51916</v>
      </c>
      <c r="AF338" s="267">
        <f t="shared" si="68"/>
        <v>382.924488</v>
      </c>
      <c r="AG338" s="418">
        <f>SUM(B338:AF338)</f>
        <v>-221709.6751</v>
      </c>
    </row>
    <row r="339">
      <c r="A339" s="416">
        <f>SUM(B338:AF338)</f>
        <v>-221709.6751</v>
      </c>
      <c r="B339" s="264"/>
      <c r="C339" s="264"/>
      <c r="D339" s="264"/>
      <c r="E339" s="264"/>
      <c r="F339" s="264"/>
      <c r="G339" s="264"/>
      <c r="H339" s="264"/>
      <c r="I339" s="264"/>
      <c r="J339" s="264"/>
      <c r="K339" s="264"/>
      <c r="L339" s="264"/>
      <c r="M339" s="264"/>
      <c r="N339" s="264"/>
      <c r="O339" s="264"/>
      <c r="P339" s="264"/>
      <c r="Q339" s="264"/>
      <c r="R339" s="264"/>
      <c r="S339" s="264"/>
      <c r="T339" s="264"/>
      <c r="U339" s="264"/>
      <c r="V339" s="264"/>
      <c r="W339" s="264"/>
      <c r="X339" s="264"/>
      <c r="Y339" s="264"/>
      <c r="Z339" s="264"/>
      <c r="AA339" s="264"/>
      <c r="AB339" s="264"/>
      <c r="AC339" s="264"/>
      <c r="AD339" s="264"/>
      <c r="AE339" s="264"/>
      <c r="AF339" s="264"/>
      <c r="AG339" s="342"/>
    </row>
    <row r="340">
      <c r="A340" s="127"/>
      <c r="B340" s="264"/>
      <c r="C340" s="264"/>
      <c r="D340" s="264"/>
      <c r="E340" s="264"/>
      <c r="F340" s="264"/>
      <c r="G340" s="264"/>
      <c r="H340" s="264"/>
      <c r="I340" s="264"/>
      <c r="J340" s="264"/>
      <c r="K340" s="264"/>
      <c r="L340" s="264"/>
      <c r="M340" s="264"/>
      <c r="N340" s="264"/>
      <c r="O340" s="264"/>
      <c r="P340" s="264"/>
      <c r="Q340" s="264"/>
      <c r="R340" s="264"/>
      <c r="S340" s="264"/>
      <c r="T340" s="264"/>
      <c r="U340" s="264"/>
      <c r="V340" s="264"/>
      <c r="W340" s="264"/>
      <c r="X340" s="264"/>
      <c r="Y340" s="264"/>
      <c r="Z340" s="264"/>
      <c r="AA340" s="264"/>
      <c r="AB340" s="264"/>
      <c r="AC340" s="264"/>
      <c r="AD340" s="264"/>
      <c r="AE340" s="264"/>
      <c r="AF340" s="264"/>
      <c r="AG340" s="342"/>
    </row>
    <row r="341">
      <c r="A341" s="288" t="s">
        <v>621</v>
      </c>
      <c r="B341" s="276">
        <f t="shared" ref="B341:AF341" si="69">B338/(B20+B21)</f>
        <v>-0.01016499403</v>
      </c>
      <c r="C341" s="276">
        <f t="shared" si="69"/>
        <v>-0.1975327462</v>
      </c>
      <c r="D341" s="276">
        <f t="shared" si="69"/>
        <v>-0.4854884361</v>
      </c>
      <c r="E341" s="276">
        <f t="shared" si="69"/>
        <v>-0.3629381802</v>
      </c>
      <c r="F341" s="276">
        <f t="shared" si="69"/>
        <v>-0.5799080906</v>
      </c>
      <c r="G341" s="276">
        <f t="shared" si="69"/>
        <v>-0.02817556925</v>
      </c>
      <c r="H341" s="276">
        <f t="shared" si="69"/>
        <v>-0.5031175448</v>
      </c>
      <c r="I341" s="276">
        <f t="shared" si="69"/>
        <v>-0.2847857263</v>
      </c>
      <c r="J341" s="276">
        <f t="shared" si="69"/>
        <v>-0.2167214272</v>
      </c>
      <c r="K341" s="276">
        <f t="shared" si="69"/>
        <v>-0.2344138287</v>
      </c>
      <c r="L341" s="276">
        <f t="shared" si="69"/>
        <v>0.03883585919</v>
      </c>
      <c r="M341" s="276">
        <f t="shared" si="69"/>
        <v>-0.0212689774</v>
      </c>
      <c r="N341" s="276">
        <f t="shared" si="69"/>
        <v>-0.4833192098</v>
      </c>
      <c r="O341" s="276">
        <f t="shared" si="69"/>
        <v>-0.4161300553</v>
      </c>
      <c r="P341" s="276">
        <f t="shared" si="69"/>
        <v>-0.570175105</v>
      </c>
      <c r="Q341" s="276">
        <f t="shared" si="69"/>
        <v>-0.6236068803</v>
      </c>
      <c r="R341" s="276">
        <f t="shared" si="69"/>
        <v>-0.5774657829</v>
      </c>
      <c r="S341" s="276">
        <f t="shared" si="69"/>
        <v>-0.6566066259</v>
      </c>
      <c r="T341" s="276">
        <f t="shared" si="69"/>
        <v>-0.06812090937</v>
      </c>
      <c r="U341" s="276">
        <f t="shared" si="69"/>
        <v>-0.4615429313</v>
      </c>
      <c r="V341" s="276">
        <f t="shared" si="69"/>
        <v>-0.206805074</v>
      </c>
      <c r="W341" s="276">
        <f t="shared" si="69"/>
        <v>-0.336674493</v>
      </c>
      <c r="X341" s="276">
        <f t="shared" si="69"/>
        <v>-0.2171723355</v>
      </c>
      <c r="Y341" s="276">
        <f t="shared" si="69"/>
        <v>-0.2043433086</v>
      </c>
      <c r="Z341" s="276">
        <f t="shared" si="69"/>
        <v>-0.1107418014</v>
      </c>
      <c r="AA341" s="276">
        <f t="shared" si="69"/>
        <v>-0.3845392853</v>
      </c>
      <c r="AB341" s="276">
        <f t="shared" si="69"/>
        <v>-0.2574310311</v>
      </c>
      <c r="AC341" s="276">
        <f t="shared" si="69"/>
        <v>-0.4607744458</v>
      </c>
      <c r="AD341" s="276">
        <f t="shared" si="69"/>
        <v>-0.4930876567</v>
      </c>
      <c r="AE341" s="276">
        <f t="shared" si="69"/>
        <v>-0.7381982309</v>
      </c>
      <c r="AF341" s="276">
        <f t="shared" si="69"/>
        <v>0.01707976118</v>
      </c>
      <c r="AG341" s="342"/>
    </row>
    <row r="342">
      <c r="A342" s="298">
        <f>A339/A274</f>
        <v>-0.2905181873</v>
      </c>
      <c r="B342" s="264"/>
      <c r="C342" s="264"/>
      <c r="D342" s="264"/>
      <c r="E342" s="264"/>
      <c r="F342" s="264"/>
      <c r="G342" s="264"/>
      <c r="H342" s="264"/>
      <c r="I342" s="264"/>
      <c r="J342" s="264"/>
      <c r="K342" s="264"/>
      <c r="L342" s="264"/>
      <c r="M342" s="264"/>
      <c r="N342" s="264"/>
      <c r="O342" s="264"/>
      <c r="P342" s="264"/>
      <c r="Q342" s="264"/>
      <c r="R342" s="264"/>
      <c r="S342" s="264"/>
      <c r="T342" s="264"/>
      <c r="U342" s="264"/>
      <c r="V342" s="264"/>
      <c r="W342" s="264"/>
      <c r="X342" s="264"/>
      <c r="Y342" s="264"/>
      <c r="Z342" s="264"/>
      <c r="AA342" s="264"/>
      <c r="AB342" s="264"/>
      <c r="AC342" s="264"/>
      <c r="AD342" s="264"/>
      <c r="AE342" s="264"/>
      <c r="AF342" s="264"/>
      <c r="AG342" s="342"/>
    </row>
    <row r="343">
      <c r="A343" s="278" t="s">
        <v>566</v>
      </c>
      <c r="B343" s="279">
        <f t="shared" ref="B343:AF343" si="70">B279</f>
        <v>3.533898006</v>
      </c>
      <c r="C343" s="279">
        <f t="shared" si="70"/>
        <v>5.966252331</v>
      </c>
      <c r="D343" s="279">
        <f t="shared" si="70"/>
        <v>5.211659778</v>
      </c>
      <c r="E343" s="279">
        <f t="shared" si="70"/>
        <v>5.858747213</v>
      </c>
      <c r="F343" s="279">
        <f t="shared" si="70"/>
        <v>6.649913793</v>
      </c>
      <c r="G343" s="279">
        <f t="shared" si="70"/>
        <v>6.698689257</v>
      </c>
      <c r="H343" s="279">
        <f t="shared" si="70"/>
        <v>5.560750772</v>
      </c>
      <c r="I343" s="279">
        <f t="shared" si="70"/>
        <v>5.885563687</v>
      </c>
      <c r="J343" s="279">
        <f t="shared" si="70"/>
        <v>7.339351573</v>
      </c>
      <c r="K343" s="279">
        <f t="shared" si="70"/>
        <v>6.064076869</v>
      </c>
      <c r="L343" s="279">
        <f t="shared" si="70"/>
        <v>6.710268997</v>
      </c>
      <c r="M343" s="279">
        <f t="shared" si="70"/>
        <v>6.553045568</v>
      </c>
      <c r="N343" s="279">
        <f t="shared" si="70"/>
        <v>4.567692162</v>
      </c>
      <c r="O343" s="279">
        <f t="shared" si="70"/>
        <v>5.783405405</v>
      </c>
      <c r="P343" s="279">
        <f t="shared" si="70"/>
        <v>5.527625899</v>
      </c>
      <c r="Q343" s="279">
        <f t="shared" si="70"/>
        <v>7.622787356</v>
      </c>
      <c r="R343" s="279">
        <f t="shared" si="70"/>
        <v>6.975487572</v>
      </c>
      <c r="S343" s="279">
        <f t="shared" si="70"/>
        <v>6.084574387</v>
      </c>
      <c r="T343" s="279">
        <f t="shared" si="70"/>
        <v>6.358165255</v>
      </c>
      <c r="U343" s="279">
        <f t="shared" si="70"/>
        <v>6.161322617</v>
      </c>
      <c r="V343" s="279">
        <f t="shared" si="70"/>
        <v>5.553191244</v>
      </c>
      <c r="W343" s="279">
        <f t="shared" si="70"/>
        <v>4.989430418</v>
      </c>
      <c r="X343" s="279">
        <f t="shared" si="70"/>
        <v>4.560297586</v>
      </c>
      <c r="Y343" s="279">
        <f t="shared" si="70"/>
        <v>5.680682049</v>
      </c>
      <c r="Z343" s="279">
        <f t="shared" si="70"/>
        <v>5.248004879</v>
      </c>
      <c r="AA343" s="279">
        <f t="shared" si="70"/>
        <v>4.31537763</v>
      </c>
      <c r="AB343" s="279">
        <f t="shared" si="70"/>
        <v>4.678707347</v>
      </c>
      <c r="AC343" s="279">
        <f t="shared" si="70"/>
        <v>4.482847961</v>
      </c>
      <c r="AD343" s="279">
        <f t="shared" si="70"/>
        <v>4.898115979</v>
      </c>
      <c r="AE343" s="279">
        <f t="shared" si="70"/>
        <v>5.107146416</v>
      </c>
      <c r="AF343" s="279">
        <f t="shared" si="70"/>
        <v>7.323774046</v>
      </c>
      <c r="AG343" s="410"/>
    </row>
    <row r="344">
      <c r="A344" s="187"/>
      <c r="AG344" s="419"/>
    </row>
    <row r="345">
      <c r="A345" s="187"/>
      <c r="AG345" s="419"/>
    </row>
    <row r="346">
      <c r="A346" s="123" t="s">
        <v>622</v>
      </c>
      <c r="B346" s="213">
        <f t="shared" ref="B346:AF346" si="71">B275/B6</f>
        <v>21.49518293</v>
      </c>
      <c r="C346" s="213">
        <f t="shared" si="71"/>
        <v>73.59633333</v>
      </c>
      <c r="D346" s="213">
        <f t="shared" si="71"/>
        <v>48.12993197</v>
      </c>
      <c r="E346" s="213">
        <f t="shared" si="71"/>
        <v>40.03352679</v>
      </c>
      <c r="F346" s="213">
        <f t="shared" si="71"/>
        <v>50.44212857</v>
      </c>
      <c r="G346" s="213">
        <f t="shared" si="71"/>
        <v>59.93277517</v>
      </c>
      <c r="H346" s="213">
        <f t="shared" si="71"/>
        <v>47.66733766</v>
      </c>
      <c r="I346" s="213">
        <f t="shared" si="71"/>
        <v>73.5903277</v>
      </c>
      <c r="J346" s="213">
        <f t="shared" si="71"/>
        <v>67.1530906</v>
      </c>
      <c r="K346" s="213">
        <f t="shared" si="71"/>
        <v>53.98087278</v>
      </c>
      <c r="L346" s="213">
        <f t="shared" si="71"/>
        <v>35.5332197</v>
      </c>
      <c r="M346" s="213">
        <f t="shared" si="71"/>
        <v>21.54878147</v>
      </c>
      <c r="N346" s="213">
        <f t="shared" si="71"/>
        <v>14.23010733</v>
      </c>
      <c r="O346" s="213">
        <f t="shared" si="71"/>
        <v>21.49631034</v>
      </c>
      <c r="P346" s="213">
        <f t="shared" si="71"/>
        <v>26.82543333</v>
      </c>
      <c r="Q346" s="213">
        <f t="shared" si="71"/>
        <v>28.01869091</v>
      </c>
      <c r="R346" s="213">
        <f t="shared" si="71"/>
        <v>22.11274074</v>
      </c>
      <c r="S346" s="213">
        <f t="shared" si="71"/>
        <v>18.09073884</v>
      </c>
      <c r="T346" s="213">
        <f t="shared" si="71"/>
        <v>17.82403556</v>
      </c>
      <c r="U346" s="213">
        <f t="shared" si="71"/>
        <v>26.6235559</v>
      </c>
      <c r="V346" s="213">
        <f t="shared" si="71"/>
        <v>22.94630263</v>
      </c>
      <c r="W346" s="213">
        <f t="shared" si="71"/>
        <v>13.14222539</v>
      </c>
      <c r="X346" s="213">
        <f t="shared" si="71"/>
        <v>13.1020121</v>
      </c>
      <c r="Y346" s="213">
        <f t="shared" si="71"/>
        <v>27.62405508</v>
      </c>
      <c r="Z346" s="213">
        <f t="shared" si="71"/>
        <v>16.30013966</v>
      </c>
      <c r="AA346" s="213">
        <f t="shared" si="71"/>
        <v>8.033466258</v>
      </c>
      <c r="AB346" s="213">
        <f t="shared" si="71"/>
        <v>12.44991085</v>
      </c>
      <c r="AC346" s="213">
        <f t="shared" si="71"/>
        <v>8.663512658</v>
      </c>
      <c r="AD346" s="213">
        <f t="shared" si="71"/>
        <v>19.25165385</v>
      </c>
      <c r="AE346" s="213">
        <f t="shared" si="71"/>
        <v>38.35371852</v>
      </c>
      <c r="AF346" s="213">
        <f t="shared" si="71"/>
        <v>74.6108169</v>
      </c>
      <c r="AG346" s="419"/>
    </row>
    <row r="347">
      <c r="A347" s="123" t="s">
        <v>623</v>
      </c>
      <c r="B347" s="213">
        <f t="shared" ref="B347:AF347" si="72">B338/B6</f>
        <v>-1.158894854</v>
      </c>
      <c r="C347" s="213">
        <f t="shared" si="72"/>
        <v>-39.28191793</v>
      </c>
      <c r="D347" s="213">
        <f t="shared" si="72"/>
        <v>-73.6750169</v>
      </c>
      <c r="E347" s="213">
        <f t="shared" si="72"/>
        <v>-43.61820214</v>
      </c>
      <c r="F347" s="213">
        <f t="shared" si="72"/>
        <v>-75.5495976</v>
      </c>
      <c r="G347" s="213">
        <f t="shared" si="72"/>
        <v>-4.50542102</v>
      </c>
      <c r="H347" s="213">
        <f t="shared" si="72"/>
        <v>-71.42132519</v>
      </c>
      <c r="I347" s="213">
        <f t="shared" si="72"/>
        <v>-53.70366076</v>
      </c>
      <c r="J347" s="213">
        <f t="shared" si="72"/>
        <v>-36.54141439</v>
      </c>
      <c r="K347" s="213">
        <f t="shared" si="72"/>
        <v>-33.42419399</v>
      </c>
      <c r="L347" s="213">
        <f t="shared" si="72"/>
        <v>4.712734455</v>
      </c>
      <c r="M347" s="213">
        <f t="shared" si="72"/>
        <v>-2.372378923</v>
      </c>
      <c r="N347" s="213">
        <f t="shared" si="72"/>
        <v>-57.08171939</v>
      </c>
      <c r="O347" s="213">
        <f t="shared" si="72"/>
        <v>-45.01002071</v>
      </c>
      <c r="P347" s="213">
        <f t="shared" si="72"/>
        <v>-68.09023501</v>
      </c>
      <c r="Q347" s="213">
        <f t="shared" si="72"/>
        <v>-75.15294383</v>
      </c>
      <c r="R347" s="213">
        <f t="shared" si="72"/>
        <v>-62.52047875</v>
      </c>
      <c r="S347" s="213">
        <f t="shared" si="72"/>
        <v>-65.66546989</v>
      </c>
      <c r="T347" s="213">
        <f t="shared" si="72"/>
        <v>-6.587280536</v>
      </c>
      <c r="U347" s="213">
        <f t="shared" si="72"/>
        <v>-58.70917821</v>
      </c>
      <c r="V347" s="213">
        <f t="shared" si="72"/>
        <v>-24.61551816</v>
      </c>
      <c r="W347" s="213">
        <f t="shared" si="72"/>
        <v>-40.38412288</v>
      </c>
      <c r="X347" s="213">
        <f t="shared" si="72"/>
        <v>-39.85865455</v>
      </c>
      <c r="Y347" s="213">
        <f t="shared" si="72"/>
        <v>-36.35530681</v>
      </c>
      <c r="Z347" s="213">
        <f t="shared" si="72"/>
        <v>-17.38992737</v>
      </c>
      <c r="AA347" s="213">
        <f t="shared" si="72"/>
        <v>-62.99149828</v>
      </c>
      <c r="AB347" s="213">
        <f t="shared" si="72"/>
        <v>-35.02283324</v>
      </c>
      <c r="AC347" s="213">
        <f t="shared" si="72"/>
        <v>-60.90819919</v>
      </c>
      <c r="AD347" s="213">
        <f t="shared" si="72"/>
        <v>-61.09425029</v>
      </c>
      <c r="AE347" s="213">
        <f t="shared" si="72"/>
        <v>-94.48532714</v>
      </c>
      <c r="AF347" s="213">
        <f t="shared" si="72"/>
        <v>2.696651324</v>
      </c>
      <c r="AG347" s="419"/>
    </row>
    <row r="348">
      <c r="A348" s="187"/>
      <c r="AG348" s="419"/>
    </row>
    <row r="349">
      <c r="A349" s="123" t="s">
        <v>624</v>
      </c>
      <c r="B349" s="213">
        <f t="shared" ref="B349:AF349" si="73">B275/B36</f>
        <v>55.08140625</v>
      </c>
      <c r="C349" s="213">
        <f t="shared" si="73"/>
        <v>110.3945</v>
      </c>
      <c r="D349" s="213">
        <f t="shared" si="73"/>
        <v>96.91917808</v>
      </c>
      <c r="E349" s="213">
        <f t="shared" si="73"/>
        <v>106.7560714</v>
      </c>
      <c r="F349" s="213">
        <f t="shared" si="73"/>
        <v>123.1726395</v>
      </c>
      <c r="G349" s="213">
        <f t="shared" si="73"/>
        <v>115.9738117</v>
      </c>
      <c r="H349" s="213">
        <f t="shared" si="73"/>
        <v>101.9551389</v>
      </c>
      <c r="I349" s="213">
        <f t="shared" si="73"/>
        <v>118.3844402</v>
      </c>
      <c r="J349" s="213">
        <f t="shared" si="73"/>
        <v>115.0093161</v>
      </c>
      <c r="K349" s="213">
        <f t="shared" si="73"/>
        <v>123.2806419</v>
      </c>
      <c r="L349" s="213">
        <f t="shared" si="73"/>
        <v>90.19971154</v>
      </c>
      <c r="M349" s="213">
        <f t="shared" si="73"/>
        <v>62.8872602</v>
      </c>
      <c r="N349" s="213">
        <f t="shared" si="73"/>
        <v>38.28099296</v>
      </c>
      <c r="O349" s="213">
        <f t="shared" si="73"/>
        <v>66.11743939</v>
      </c>
      <c r="P349" s="213">
        <f t="shared" si="73"/>
        <v>75.92103774</v>
      </c>
      <c r="Q349" s="213">
        <f t="shared" si="73"/>
        <v>75.7882623</v>
      </c>
      <c r="R349" s="213">
        <f t="shared" si="73"/>
        <v>67.40819355</v>
      </c>
      <c r="S349" s="213">
        <f t="shared" si="73"/>
        <v>61.39887121</v>
      </c>
      <c r="T349" s="213">
        <f t="shared" si="73"/>
        <v>61.73832609</v>
      </c>
      <c r="U349" s="213">
        <f t="shared" si="73"/>
        <v>71.439875</v>
      </c>
      <c r="V349" s="213">
        <f t="shared" si="73"/>
        <v>60.13513793</v>
      </c>
      <c r="W349" s="213">
        <f t="shared" si="73"/>
        <v>30.55963253</v>
      </c>
      <c r="X349" s="213">
        <f t="shared" si="73"/>
        <v>18.46192614</v>
      </c>
      <c r="Y349" s="213">
        <f t="shared" si="73"/>
        <v>40.74548125</v>
      </c>
      <c r="Z349" s="213">
        <f t="shared" si="73"/>
        <v>26.05111607</v>
      </c>
      <c r="AA349" s="213">
        <f t="shared" si="73"/>
        <v>12.71315534</v>
      </c>
      <c r="AB349" s="213">
        <f t="shared" si="73"/>
        <v>24.70828462</v>
      </c>
      <c r="AC349" s="213">
        <f t="shared" si="73"/>
        <v>17.77707792</v>
      </c>
      <c r="AD349" s="213">
        <f t="shared" si="73"/>
        <v>42.35363846</v>
      </c>
      <c r="AE349" s="213">
        <f t="shared" si="73"/>
        <v>84.88118033</v>
      </c>
      <c r="AF349" s="213">
        <f t="shared" si="73"/>
        <v>134.1105823</v>
      </c>
      <c r="AG349" s="419"/>
    </row>
    <row r="350">
      <c r="A350" s="123" t="s">
        <v>625</v>
      </c>
      <c r="B350" s="213">
        <f t="shared" ref="B350:AF350" si="74">B338/B36</f>
        <v>-2.969668062</v>
      </c>
      <c r="C350" s="213">
        <f t="shared" si="74"/>
        <v>-58.92287689</v>
      </c>
      <c r="D350" s="213">
        <f t="shared" si="74"/>
        <v>-148.3592806</v>
      </c>
      <c r="E350" s="213">
        <f t="shared" si="74"/>
        <v>-116.3152057</v>
      </c>
      <c r="F350" s="213">
        <f t="shared" si="74"/>
        <v>-184.4815755</v>
      </c>
      <c r="G350" s="213">
        <f t="shared" si="74"/>
        <v>-8.718282234</v>
      </c>
      <c r="H350" s="213">
        <f t="shared" si="74"/>
        <v>-152.7622789</v>
      </c>
      <c r="I350" s="213">
        <f t="shared" si="74"/>
        <v>-86.39284557</v>
      </c>
      <c r="J350" s="213">
        <f t="shared" si="74"/>
        <v>-62.58242234</v>
      </c>
      <c r="K350" s="213">
        <f t="shared" si="74"/>
        <v>-76.33363222</v>
      </c>
      <c r="L350" s="213">
        <f t="shared" si="74"/>
        <v>11.96309515</v>
      </c>
      <c r="M350" s="213">
        <f t="shared" si="74"/>
        <v>-6.923473184</v>
      </c>
      <c r="N350" s="213">
        <f t="shared" si="74"/>
        <v>-153.5578648</v>
      </c>
      <c r="O350" s="213">
        <f t="shared" si="74"/>
        <v>-138.4399122</v>
      </c>
      <c r="P350" s="213">
        <f t="shared" si="74"/>
        <v>-192.7082123</v>
      </c>
      <c r="Q350" s="213">
        <f t="shared" si="74"/>
        <v>-203.282553</v>
      </c>
      <c r="R350" s="213">
        <f t="shared" si="74"/>
        <v>-190.5866207</v>
      </c>
      <c r="S350" s="213">
        <f t="shared" si="74"/>
        <v>-222.8646251</v>
      </c>
      <c r="T350" s="213">
        <f t="shared" si="74"/>
        <v>-22.81681229</v>
      </c>
      <c r="U350" s="213">
        <f t="shared" si="74"/>
        <v>-157.5362949</v>
      </c>
      <c r="V350" s="213">
        <f t="shared" si="74"/>
        <v>-64.50963379</v>
      </c>
      <c r="W350" s="213">
        <f t="shared" si="74"/>
        <v>-93.90524959</v>
      </c>
      <c r="X350" s="213">
        <f t="shared" si="74"/>
        <v>-56.16446777</v>
      </c>
      <c r="Y350" s="213">
        <f t="shared" si="74"/>
        <v>-53.62407755</v>
      </c>
      <c r="Z350" s="213">
        <f t="shared" si="74"/>
        <v>-27.79283036</v>
      </c>
      <c r="AA350" s="213">
        <f t="shared" si="74"/>
        <v>-99.68557495</v>
      </c>
      <c r="AB350" s="213">
        <f t="shared" si="74"/>
        <v>-69.50685366</v>
      </c>
      <c r="AC350" s="213">
        <f t="shared" si="74"/>
        <v>-124.9804607</v>
      </c>
      <c r="AD350" s="213">
        <f t="shared" si="74"/>
        <v>-134.4073506</v>
      </c>
      <c r="AE350" s="213">
        <f t="shared" si="74"/>
        <v>-209.1068715</v>
      </c>
      <c r="AF350" s="213">
        <f t="shared" si="74"/>
        <v>4.847145418</v>
      </c>
      <c r="AG350" s="419"/>
    </row>
    <row r="351">
      <c r="A351" s="187"/>
      <c r="AG351" s="419"/>
    </row>
    <row r="352">
      <c r="A352" s="187"/>
      <c r="AG352" s="419"/>
    </row>
    <row r="353">
      <c r="A353" s="127"/>
      <c r="B353" s="264"/>
      <c r="C353" s="264"/>
      <c r="D353" s="264"/>
      <c r="E353" s="264"/>
      <c r="F353" s="264"/>
      <c r="G353" s="264"/>
      <c r="H353" s="264"/>
      <c r="I353" s="264"/>
      <c r="J353" s="264"/>
      <c r="K353" s="264"/>
      <c r="L353" s="264"/>
      <c r="M353" s="264"/>
      <c r="N353" s="264"/>
      <c r="O353" s="264"/>
      <c r="P353" s="264"/>
      <c r="Q353" s="264"/>
      <c r="R353" s="264"/>
      <c r="S353" s="264"/>
      <c r="T353" s="264"/>
      <c r="U353" s="264"/>
      <c r="V353" s="264"/>
      <c r="W353" s="264"/>
      <c r="X353" s="264"/>
      <c r="Y353" s="264"/>
      <c r="Z353" s="264"/>
      <c r="AA353" s="264"/>
      <c r="AB353" s="264"/>
      <c r="AC353" s="264"/>
      <c r="AD353" s="264"/>
      <c r="AE353" s="264"/>
      <c r="AF353" s="264"/>
      <c r="AG353" s="342"/>
    </row>
    <row r="354">
      <c r="A354" s="187"/>
      <c r="AG354" s="419"/>
    </row>
    <row r="355">
      <c r="A355" s="187"/>
      <c r="AG355" s="419"/>
    </row>
    <row r="356">
      <c r="A356" s="187"/>
      <c r="AG356" s="419"/>
    </row>
    <row r="357">
      <c r="A357" s="187"/>
      <c r="AG357" s="419"/>
    </row>
    <row r="358">
      <c r="A358" s="187"/>
      <c r="AG358" s="419"/>
    </row>
    <row r="359">
      <c r="A359" s="187"/>
      <c r="AG359" s="419"/>
    </row>
    <row r="360">
      <c r="A360" s="187"/>
      <c r="AG360" s="419"/>
    </row>
    <row r="361">
      <c r="A361" s="187"/>
      <c r="AG361" s="419"/>
    </row>
    <row r="362">
      <c r="A362" s="187"/>
      <c r="AG362" s="419"/>
    </row>
    <row r="363">
      <c r="A363" s="187"/>
      <c r="AG363" s="419"/>
    </row>
    <row r="364">
      <c r="A364" s="187"/>
      <c r="AG364" s="419"/>
    </row>
    <row r="365">
      <c r="A365" s="187"/>
      <c r="AG365" s="419"/>
    </row>
    <row r="366">
      <c r="A366" s="187"/>
      <c r="AG366" s="419"/>
    </row>
    <row r="367">
      <c r="A367" s="187"/>
      <c r="AG367" s="419"/>
    </row>
    <row r="368">
      <c r="A368" s="187"/>
      <c r="AG368" s="419"/>
    </row>
    <row r="369">
      <c r="A369" s="187"/>
      <c r="AG369" s="419"/>
    </row>
    <row r="370">
      <c r="A370" s="187"/>
      <c r="AG370" s="419"/>
    </row>
    <row r="371">
      <c r="A371" s="187"/>
      <c r="AG371" s="419"/>
    </row>
    <row r="372">
      <c r="A372" s="187"/>
      <c r="AG372" s="419"/>
    </row>
    <row r="373">
      <c r="A373" s="187"/>
      <c r="AG373" s="419"/>
    </row>
    <row r="374">
      <c r="A374" s="187"/>
      <c r="AG374" s="419"/>
    </row>
    <row r="375">
      <c r="A375" s="187"/>
      <c r="AG375" s="419"/>
    </row>
    <row r="376">
      <c r="A376" s="187"/>
      <c r="AG376" s="419"/>
    </row>
    <row r="377">
      <c r="A377" s="187"/>
      <c r="AG377" s="419"/>
    </row>
    <row r="378">
      <c r="A378" s="187"/>
      <c r="AG378" s="419"/>
    </row>
    <row r="379">
      <c r="A379" s="187"/>
      <c r="AG379" s="419"/>
    </row>
    <row r="380">
      <c r="A380" s="187"/>
      <c r="AG380" s="419"/>
    </row>
    <row r="381">
      <c r="A381" s="187"/>
      <c r="AG381" s="419"/>
    </row>
    <row r="382">
      <c r="A382" s="187"/>
      <c r="AG382" s="419"/>
    </row>
    <row r="383">
      <c r="A383" s="187"/>
      <c r="AG383" s="419"/>
    </row>
    <row r="384">
      <c r="A384" s="187"/>
      <c r="AG384" s="419"/>
    </row>
    <row r="385">
      <c r="A385" s="187"/>
      <c r="AG385" s="419"/>
    </row>
    <row r="386">
      <c r="A386" s="187"/>
      <c r="AG386" s="419"/>
    </row>
    <row r="387">
      <c r="A387" s="187"/>
      <c r="AG387" s="419"/>
    </row>
    <row r="388">
      <c r="A388" s="187"/>
      <c r="AG388" s="419"/>
    </row>
    <row r="389">
      <c r="A389" s="187"/>
      <c r="AG389" s="419"/>
    </row>
    <row r="390">
      <c r="A390" s="187"/>
      <c r="AG390" s="419"/>
    </row>
    <row r="391">
      <c r="A391" s="187"/>
      <c r="AG391" s="419"/>
    </row>
    <row r="392">
      <c r="A392" s="187"/>
      <c r="AG392" s="419"/>
    </row>
    <row r="393">
      <c r="A393" s="187"/>
      <c r="AG393" s="419"/>
    </row>
    <row r="394">
      <c r="A394" s="187"/>
      <c r="AG394" s="419"/>
    </row>
    <row r="395">
      <c r="A395" s="187"/>
      <c r="AG395" s="419"/>
    </row>
    <row r="396">
      <c r="A396" s="187"/>
      <c r="AG396" s="419"/>
    </row>
    <row r="397">
      <c r="A397" s="187"/>
      <c r="AG397" s="419"/>
    </row>
    <row r="398">
      <c r="A398" s="187"/>
      <c r="AG398" s="419"/>
    </row>
    <row r="399">
      <c r="A399" s="187"/>
      <c r="AG399" s="419"/>
    </row>
    <row r="400">
      <c r="A400" s="187"/>
      <c r="AG400" s="419"/>
    </row>
    <row r="401">
      <c r="A401" s="187"/>
      <c r="AG401" s="419"/>
    </row>
    <row r="402">
      <c r="A402" s="187"/>
      <c r="AG402" s="419"/>
    </row>
    <row r="403">
      <c r="A403" s="187"/>
      <c r="AG403" s="419"/>
    </row>
    <row r="404">
      <c r="A404" s="187"/>
      <c r="AG404" s="419"/>
    </row>
    <row r="405">
      <c r="A405" s="187"/>
      <c r="AG405" s="419"/>
    </row>
    <row r="406">
      <c r="A406" s="187"/>
      <c r="AG406" s="419"/>
    </row>
    <row r="407">
      <c r="A407" s="187"/>
      <c r="AG407" s="419"/>
    </row>
    <row r="408">
      <c r="A408" s="187"/>
      <c r="AG408" s="419"/>
    </row>
    <row r="409">
      <c r="A409" s="187"/>
      <c r="AG409" s="419"/>
    </row>
    <row r="410">
      <c r="A410" s="187"/>
      <c r="AG410" s="419"/>
    </row>
    <row r="411">
      <c r="A411" s="187"/>
      <c r="AG411" s="419"/>
    </row>
    <row r="412">
      <c r="A412" s="187"/>
      <c r="AG412" s="419"/>
    </row>
    <row r="413">
      <c r="A413" s="123"/>
      <c r="B413" s="267"/>
      <c r="C413" s="267"/>
      <c r="D413" s="267"/>
      <c r="E413" s="267"/>
      <c r="F413" s="267"/>
      <c r="G413" s="267"/>
      <c r="H413" s="267"/>
      <c r="I413" s="267"/>
      <c r="J413" s="267"/>
      <c r="K413" s="267"/>
      <c r="L413" s="267"/>
      <c r="M413" s="267"/>
      <c r="N413" s="267"/>
      <c r="O413" s="267"/>
      <c r="P413" s="267"/>
      <c r="Q413" s="267"/>
      <c r="R413" s="267"/>
      <c r="S413" s="267"/>
      <c r="T413" s="267"/>
      <c r="U413" s="267"/>
      <c r="V413" s="267"/>
      <c r="W413" s="267"/>
      <c r="X413" s="267"/>
      <c r="Y413" s="267"/>
      <c r="Z413" s="267"/>
      <c r="AA413" s="267"/>
      <c r="AB413" s="267"/>
      <c r="AC413" s="267"/>
      <c r="AD413" s="267"/>
      <c r="AE413" s="267"/>
      <c r="AF413" s="267"/>
      <c r="AG413" s="342"/>
    </row>
    <row r="414">
      <c r="A414" s="187"/>
      <c r="AG414" s="419"/>
    </row>
    <row r="415">
      <c r="A415" s="187"/>
      <c r="AG415" s="419"/>
    </row>
    <row r="416">
      <c r="A416" s="187"/>
      <c r="AG416" s="419"/>
    </row>
    <row r="417">
      <c r="A417" s="187"/>
      <c r="AG417" s="419"/>
    </row>
    <row r="418">
      <c r="A418" s="187"/>
      <c r="AG418" s="419"/>
    </row>
    <row r="419">
      <c r="A419" s="187"/>
      <c r="AG419" s="419"/>
    </row>
    <row r="420">
      <c r="A420" s="187"/>
      <c r="AG420" s="419"/>
    </row>
    <row r="421">
      <c r="A421" s="187"/>
      <c r="AG421" s="419"/>
    </row>
    <row r="422">
      <c r="A422" s="187"/>
      <c r="AG422" s="419"/>
    </row>
    <row r="423">
      <c r="A423" s="187"/>
      <c r="AG423" s="419"/>
    </row>
    <row r="424">
      <c r="A424" s="187"/>
      <c r="AG424" s="419"/>
    </row>
    <row r="425">
      <c r="A425" s="187"/>
      <c r="AG425" s="419"/>
    </row>
    <row r="426">
      <c r="A426" s="187"/>
      <c r="AG426" s="419"/>
    </row>
    <row r="427">
      <c r="A427" s="187"/>
      <c r="AG427" s="419"/>
    </row>
    <row r="428">
      <c r="A428" s="187"/>
      <c r="AG428" s="419"/>
    </row>
    <row r="429">
      <c r="A429" s="187"/>
      <c r="AG429" s="419"/>
    </row>
    <row r="430">
      <c r="A430" s="187"/>
      <c r="AG430" s="419"/>
    </row>
    <row r="431">
      <c r="A431" s="187"/>
      <c r="AG431" s="419"/>
    </row>
    <row r="432">
      <c r="A432" s="187"/>
      <c r="AG432" s="419"/>
    </row>
    <row r="433">
      <c r="A433" s="187"/>
      <c r="AG433" s="419"/>
    </row>
    <row r="434">
      <c r="A434" s="187"/>
      <c r="AG434" s="419"/>
    </row>
    <row r="435">
      <c r="A435" s="187"/>
      <c r="AG435" s="419"/>
    </row>
    <row r="436">
      <c r="A436" s="187"/>
      <c r="AG436" s="419"/>
    </row>
    <row r="437">
      <c r="A437" s="187"/>
      <c r="AG437" s="419"/>
    </row>
    <row r="438">
      <c r="A438" s="187"/>
      <c r="AG438" s="419"/>
    </row>
    <row r="439">
      <c r="A439" s="187"/>
      <c r="AG439" s="419"/>
    </row>
    <row r="440">
      <c r="A440" s="187"/>
      <c r="AG440" s="419"/>
    </row>
    <row r="441">
      <c r="A441" s="187"/>
      <c r="AG441" s="419"/>
    </row>
    <row r="442">
      <c r="A442" s="187"/>
      <c r="AG442" s="419"/>
    </row>
    <row r="443">
      <c r="A443" s="187"/>
      <c r="AG443" s="419"/>
    </row>
    <row r="444">
      <c r="A444" s="187"/>
      <c r="AG444" s="419"/>
    </row>
    <row r="445">
      <c r="A445" s="187"/>
      <c r="AG445" s="419"/>
    </row>
    <row r="446">
      <c r="A446" s="187"/>
      <c r="AG446" s="419"/>
    </row>
    <row r="447">
      <c r="A447" s="187"/>
      <c r="AG447" s="419"/>
    </row>
    <row r="448">
      <c r="A448" s="187"/>
      <c r="AG448" s="419"/>
    </row>
    <row r="449">
      <c r="A449" s="187"/>
      <c r="AG449" s="419"/>
    </row>
    <row r="450">
      <c r="A450" s="187"/>
      <c r="AG450" s="419"/>
    </row>
    <row r="451">
      <c r="A451" s="187"/>
      <c r="AG451" s="419"/>
    </row>
    <row r="452">
      <c r="A452" s="187"/>
      <c r="AG452" s="419"/>
    </row>
    <row r="453">
      <c r="A453" s="187"/>
      <c r="AG453" s="419"/>
    </row>
    <row r="454">
      <c r="A454" s="187"/>
      <c r="AG454" s="419"/>
    </row>
    <row r="455">
      <c r="A455" s="187"/>
      <c r="AG455" s="419"/>
    </row>
    <row r="456">
      <c r="A456" s="187"/>
      <c r="AG456" s="419"/>
    </row>
    <row r="457">
      <c r="A457" s="187"/>
      <c r="AG457" s="419"/>
    </row>
    <row r="458">
      <c r="A458" s="187"/>
      <c r="AG458" s="419"/>
    </row>
    <row r="459">
      <c r="A459" s="187"/>
      <c r="AG459" s="419"/>
    </row>
    <row r="460">
      <c r="A460" s="187"/>
      <c r="AG460" s="419"/>
    </row>
    <row r="461">
      <c r="A461" s="187"/>
      <c r="AG461" s="419"/>
    </row>
    <row r="462">
      <c r="A462" s="187"/>
      <c r="AG462" s="419"/>
    </row>
    <row r="463">
      <c r="A463" s="187"/>
      <c r="AG463" s="419"/>
    </row>
    <row r="464">
      <c r="A464" s="187"/>
      <c r="AG464" s="419"/>
    </row>
    <row r="465">
      <c r="A465" s="187"/>
      <c r="AG465" s="419"/>
    </row>
    <row r="466">
      <c r="A466" s="187"/>
      <c r="AG466" s="419"/>
    </row>
    <row r="467">
      <c r="A467" s="187"/>
      <c r="AG467" s="419"/>
    </row>
    <row r="468">
      <c r="A468" s="187"/>
      <c r="AG468" s="419"/>
    </row>
    <row r="469">
      <c r="A469" s="187"/>
      <c r="AG469" s="419"/>
    </row>
    <row r="470">
      <c r="A470" s="187"/>
      <c r="AG470" s="419"/>
    </row>
    <row r="471">
      <c r="A471" s="187"/>
      <c r="AG471" s="419"/>
    </row>
    <row r="472">
      <c r="A472" s="187"/>
      <c r="AG472" s="419"/>
    </row>
    <row r="473">
      <c r="A473" s="187"/>
      <c r="AG473" s="419"/>
    </row>
    <row r="474">
      <c r="A474" s="187"/>
      <c r="AG474" s="419"/>
    </row>
    <row r="475">
      <c r="A475" s="187"/>
      <c r="AG475" s="419"/>
    </row>
    <row r="476">
      <c r="A476" s="187"/>
      <c r="AG476" s="419"/>
    </row>
    <row r="477">
      <c r="A477" s="187"/>
      <c r="AG477" s="419"/>
    </row>
    <row r="478">
      <c r="A478" s="187"/>
      <c r="AG478" s="419"/>
    </row>
    <row r="479">
      <c r="A479" s="187"/>
      <c r="AG479" s="419"/>
    </row>
    <row r="480">
      <c r="A480" s="187"/>
      <c r="AG480" s="419"/>
    </row>
    <row r="481">
      <c r="A481" s="187"/>
      <c r="AG481" s="419"/>
    </row>
    <row r="482">
      <c r="A482" s="187"/>
      <c r="AG482" s="419"/>
    </row>
    <row r="483">
      <c r="A483" s="187"/>
      <c r="AG483" s="419"/>
    </row>
    <row r="484">
      <c r="A484" s="187"/>
      <c r="AG484" s="419"/>
    </row>
    <row r="485">
      <c r="A485" s="187"/>
      <c r="AG485" s="419"/>
    </row>
    <row r="486">
      <c r="A486" s="187"/>
      <c r="AG486" s="419"/>
    </row>
    <row r="487">
      <c r="A487" s="187"/>
      <c r="AG487" s="419"/>
    </row>
    <row r="488">
      <c r="A488" s="187"/>
      <c r="AG488" s="419"/>
    </row>
    <row r="489">
      <c r="A489" s="187"/>
      <c r="AG489" s="419"/>
    </row>
    <row r="490">
      <c r="A490" s="187"/>
      <c r="AG490" s="419"/>
    </row>
    <row r="491">
      <c r="A491" s="187"/>
      <c r="AG491" s="419"/>
    </row>
    <row r="492">
      <c r="A492" s="187"/>
      <c r="AG492" s="419"/>
    </row>
    <row r="493">
      <c r="A493" s="187"/>
      <c r="AG493" s="419"/>
    </row>
    <row r="494">
      <c r="A494" s="187"/>
      <c r="AG494" s="419"/>
    </row>
    <row r="495">
      <c r="A495" s="187"/>
      <c r="AG495" s="419"/>
    </row>
    <row r="496">
      <c r="A496" s="187"/>
      <c r="AG496" s="419"/>
    </row>
    <row r="497">
      <c r="A497" s="187"/>
      <c r="AG497" s="419"/>
    </row>
    <row r="498">
      <c r="A498" s="187"/>
      <c r="AG498" s="419"/>
    </row>
    <row r="499">
      <c r="A499" s="187"/>
      <c r="AG499" s="419"/>
    </row>
    <row r="500">
      <c r="A500" s="187"/>
      <c r="AG500" s="419"/>
    </row>
    <row r="501">
      <c r="A501" s="187"/>
      <c r="AG501" s="419"/>
    </row>
    <row r="502">
      <c r="A502" s="187"/>
      <c r="AG502" s="419"/>
    </row>
    <row r="503">
      <c r="A503" s="187"/>
      <c r="AG503" s="419"/>
    </row>
    <row r="504">
      <c r="A504" s="187"/>
      <c r="AG504" s="419"/>
    </row>
    <row r="505">
      <c r="A505" s="187"/>
      <c r="AG505" s="419"/>
    </row>
    <row r="506">
      <c r="A506" s="187"/>
      <c r="AG506" s="419"/>
    </row>
    <row r="507">
      <c r="A507" s="187"/>
      <c r="AG507" s="419"/>
    </row>
    <row r="508">
      <c r="A508" s="187"/>
      <c r="AG508" s="419"/>
    </row>
    <row r="509">
      <c r="A509" s="187"/>
      <c r="AG509" s="419"/>
    </row>
    <row r="510">
      <c r="A510" s="187"/>
      <c r="AG510" s="419"/>
    </row>
    <row r="511">
      <c r="A511" s="187"/>
      <c r="AG511" s="419"/>
    </row>
    <row r="512">
      <c r="A512" s="187"/>
      <c r="AG512" s="419"/>
    </row>
    <row r="513">
      <c r="A513" s="187"/>
      <c r="AG513" s="419"/>
    </row>
    <row r="514">
      <c r="A514" s="187"/>
      <c r="AG514" s="419"/>
    </row>
    <row r="515">
      <c r="A515" s="187"/>
      <c r="AG515" s="419"/>
    </row>
    <row r="516">
      <c r="A516" s="187"/>
      <c r="AG516" s="419"/>
    </row>
    <row r="517">
      <c r="A517" s="187"/>
      <c r="AG517" s="419"/>
    </row>
    <row r="518">
      <c r="A518" s="187"/>
      <c r="AG518" s="419"/>
    </row>
    <row r="519">
      <c r="A519" s="187"/>
      <c r="AG519" s="419"/>
    </row>
    <row r="520">
      <c r="A520" s="187"/>
      <c r="AG520" s="419"/>
    </row>
    <row r="521">
      <c r="A521" s="187"/>
      <c r="AG521" s="419"/>
    </row>
    <row r="522">
      <c r="A522" s="187"/>
      <c r="AG522" s="419"/>
    </row>
    <row r="523">
      <c r="A523" s="187"/>
      <c r="AG523" s="419"/>
    </row>
    <row r="524">
      <c r="A524" s="187"/>
      <c r="AG524" s="419"/>
    </row>
    <row r="525">
      <c r="A525" s="187"/>
      <c r="AG525" s="419"/>
    </row>
    <row r="526">
      <c r="A526" s="187"/>
      <c r="AG526" s="419"/>
    </row>
    <row r="527">
      <c r="A527" s="187"/>
      <c r="AG527" s="419"/>
    </row>
    <row r="528">
      <c r="A528" s="187"/>
      <c r="AG528" s="419"/>
    </row>
    <row r="529">
      <c r="A529" s="187"/>
      <c r="AG529" s="419"/>
    </row>
    <row r="530">
      <c r="A530" s="187"/>
      <c r="AG530" s="419"/>
    </row>
    <row r="531">
      <c r="A531" s="187"/>
      <c r="AG531" s="419"/>
    </row>
    <row r="532">
      <c r="A532" s="187"/>
      <c r="AG532" s="419"/>
    </row>
    <row r="533">
      <c r="A533" s="187"/>
      <c r="AG533" s="419"/>
    </row>
    <row r="534">
      <c r="A534" s="187"/>
      <c r="AG534" s="419"/>
    </row>
    <row r="535">
      <c r="A535" s="187"/>
      <c r="AG535" s="419"/>
    </row>
    <row r="536">
      <c r="A536" s="187"/>
      <c r="AG536" s="419"/>
    </row>
    <row r="537">
      <c r="A537" s="187"/>
      <c r="AG537" s="419"/>
    </row>
    <row r="538">
      <c r="A538" s="187"/>
      <c r="AG538" s="419"/>
    </row>
    <row r="539">
      <c r="A539" s="187"/>
      <c r="AG539" s="419"/>
    </row>
    <row r="540">
      <c r="A540" s="187"/>
      <c r="AG540" s="419"/>
    </row>
    <row r="541">
      <c r="A541" s="187"/>
      <c r="AG541" s="419"/>
    </row>
    <row r="542">
      <c r="A542" s="187"/>
      <c r="AG542" s="419"/>
    </row>
    <row r="543">
      <c r="A543" s="187"/>
      <c r="AG543" s="419"/>
    </row>
    <row r="544">
      <c r="A544" s="187"/>
      <c r="AG544" s="419"/>
    </row>
    <row r="545">
      <c r="A545" s="187"/>
      <c r="AG545" s="419"/>
    </row>
    <row r="546">
      <c r="A546" s="187"/>
      <c r="AG546" s="419"/>
    </row>
    <row r="547">
      <c r="A547" s="187"/>
      <c r="AG547" s="419"/>
    </row>
    <row r="548">
      <c r="A548" s="187"/>
      <c r="AG548" s="419"/>
    </row>
    <row r="549">
      <c r="A549" s="187"/>
      <c r="AG549" s="419"/>
    </row>
    <row r="550">
      <c r="A550" s="187"/>
      <c r="AG550" s="419"/>
    </row>
    <row r="551">
      <c r="A551" s="187"/>
      <c r="AG551" s="419"/>
    </row>
    <row r="552">
      <c r="A552" s="187"/>
      <c r="AG552" s="419"/>
    </row>
    <row r="553">
      <c r="A553" s="187"/>
      <c r="AG553" s="419"/>
    </row>
    <row r="554">
      <c r="A554" s="187"/>
      <c r="AG554" s="419"/>
    </row>
    <row r="555">
      <c r="A555" s="187"/>
      <c r="AG555" s="419"/>
    </row>
    <row r="556">
      <c r="A556" s="187"/>
      <c r="AG556" s="419"/>
    </row>
    <row r="557">
      <c r="A557" s="187"/>
      <c r="AG557" s="419"/>
    </row>
    <row r="558">
      <c r="A558" s="187"/>
      <c r="AG558" s="419"/>
    </row>
    <row r="559">
      <c r="A559" s="187"/>
      <c r="AG559" s="419"/>
    </row>
    <row r="560">
      <c r="A560" s="187"/>
      <c r="AG560" s="419"/>
    </row>
    <row r="561">
      <c r="A561" s="187"/>
      <c r="AG561" s="419"/>
    </row>
    <row r="562">
      <c r="A562" s="187"/>
      <c r="AG562" s="419"/>
    </row>
    <row r="563">
      <c r="A563" s="187"/>
      <c r="AG563" s="419"/>
    </row>
    <row r="564">
      <c r="A564" s="187"/>
      <c r="AG564" s="419"/>
    </row>
    <row r="565">
      <c r="A565" s="187"/>
      <c r="AG565" s="419"/>
    </row>
    <row r="566">
      <c r="A566" s="187"/>
      <c r="AG566" s="419"/>
    </row>
    <row r="567">
      <c r="A567" s="187"/>
      <c r="AG567" s="419"/>
    </row>
    <row r="568">
      <c r="A568" s="187"/>
      <c r="AG568" s="419"/>
    </row>
    <row r="569">
      <c r="A569" s="187"/>
      <c r="AG569" s="419"/>
    </row>
    <row r="570">
      <c r="A570" s="187"/>
      <c r="AG570" s="419"/>
    </row>
    <row r="571">
      <c r="A571" s="187"/>
      <c r="AG571" s="419"/>
    </row>
    <row r="572">
      <c r="A572" s="187"/>
      <c r="AG572" s="419"/>
    </row>
    <row r="573">
      <c r="A573" s="187"/>
      <c r="AG573" s="419"/>
    </row>
    <row r="574">
      <c r="A574" s="187"/>
      <c r="AG574" s="419"/>
    </row>
    <row r="575">
      <c r="A575" s="187"/>
      <c r="AG575" s="419"/>
    </row>
    <row r="576">
      <c r="A576" s="187"/>
      <c r="AG576" s="419"/>
    </row>
    <row r="577">
      <c r="A577" s="187"/>
      <c r="AG577" s="419"/>
    </row>
    <row r="578">
      <c r="A578" s="187"/>
      <c r="AG578" s="419"/>
    </row>
    <row r="579">
      <c r="A579" s="187"/>
      <c r="AG579" s="419"/>
    </row>
    <row r="580">
      <c r="A580" s="187"/>
      <c r="AG580" s="419"/>
    </row>
    <row r="581">
      <c r="A581" s="187"/>
      <c r="AG581" s="419"/>
    </row>
    <row r="582">
      <c r="A582" s="187"/>
      <c r="AG582" s="419"/>
    </row>
    <row r="583">
      <c r="A583" s="187"/>
      <c r="AG583" s="419"/>
    </row>
    <row r="584">
      <c r="A584" s="187"/>
      <c r="AG584" s="419"/>
    </row>
    <row r="585">
      <c r="A585" s="187"/>
      <c r="AG585" s="419"/>
    </row>
    <row r="586">
      <c r="A586" s="187"/>
      <c r="AG586" s="419"/>
    </row>
    <row r="587">
      <c r="A587" s="187"/>
      <c r="AG587" s="419"/>
    </row>
    <row r="588">
      <c r="A588" s="187"/>
      <c r="AG588" s="419"/>
    </row>
    <row r="589">
      <c r="A589" s="187"/>
      <c r="AG589" s="419"/>
    </row>
    <row r="590">
      <c r="A590" s="187"/>
      <c r="AG590" s="419"/>
    </row>
    <row r="591">
      <c r="A591" s="187"/>
      <c r="AG591" s="419"/>
    </row>
    <row r="592">
      <c r="A592" s="187"/>
      <c r="AG592" s="419"/>
    </row>
    <row r="593">
      <c r="A593" s="187"/>
      <c r="AG593" s="419"/>
    </row>
    <row r="594">
      <c r="A594" s="187"/>
      <c r="AG594" s="419"/>
    </row>
    <row r="595">
      <c r="A595" s="187"/>
      <c r="AG595" s="419"/>
    </row>
    <row r="596">
      <c r="A596" s="187"/>
      <c r="AG596" s="419"/>
    </row>
    <row r="597">
      <c r="A597" s="187"/>
      <c r="AG597" s="419"/>
    </row>
    <row r="598">
      <c r="A598" s="187"/>
      <c r="AG598" s="419"/>
    </row>
    <row r="599">
      <c r="A599" s="187"/>
      <c r="AG599" s="419"/>
    </row>
    <row r="600">
      <c r="A600" s="187"/>
      <c r="AG600" s="419"/>
    </row>
    <row r="601">
      <c r="A601" s="187"/>
      <c r="AG601" s="419"/>
    </row>
    <row r="602">
      <c r="A602" s="187"/>
      <c r="AG602" s="419"/>
    </row>
    <row r="603">
      <c r="A603" s="187"/>
      <c r="AG603" s="419"/>
    </row>
    <row r="604">
      <c r="A604" s="187"/>
      <c r="AG604" s="419"/>
    </row>
    <row r="605">
      <c r="A605" s="187"/>
      <c r="AG605" s="419"/>
    </row>
    <row r="606">
      <c r="A606" s="187"/>
      <c r="AG606" s="419"/>
    </row>
    <row r="607">
      <c r="A607" s="187"/>
      <c r="AG607" s="419"/>
    </row>
    <row r="608">
      <c r="A608" s="187"/>
      <c r="AG608" s="419"/>
    </row>
    <row r="609">
      <c r="A609" s="187"/>
      <c r="AG609" s="419"/>
    </row>
    <row r="610">
      <c r="A610" s="187"/>
      <c r="AG610" s="419"/>
    </row>
    <row r="611">
      <c r="A611" s="187"/>
      <c r="AG611" s="419"/>
    </row>
    <row r="612">
      <c r="A612" s="187"/>
      <c r="AG612" s="419"/>
    </row>
    <row r="613">
      <c r="A613" s="187"/>
      <c r="AG613" s="419"/>
    </row>
    <row r="614">
      <c r="A614" s="187"/>
      <c r="AG614" s="419"/>
    </row>
    <row r="615">
      <c r="A615" s="187"/>
      <c r="AG615" s="419"/>
    </row>
    <row r="616">
      <c r="A616" s="187"/>
      <c r="AG616" s="419"/>
    </row>
    <row r="617">
      <c r="A617" s="187"/>
      <c r="AG617" s="419"/>
    </row>
    <row r="618">
      <c r="A618" s="187"/>
      <c r="AG618" s="419"/>
    </row>
    <row r="619">
      <c r="A619" s="187"/>
      <c r="AG619" s="419"/>
    </row>
    <row r="620">
      <c r="A620" s="187"/>
      <c r="AG620" s="419"/>
    </row>
    <row r="621">
      <c r="A621" s="187"/>
      <c r="AG621" s="419"/>
    </row>
    <row r="622">
      <c r="A622" s="187"/>
      <c r="AG622" s="419"/>
    </row>
    <row r="623">
      <c r="A623" s="187"/>
      <c r="AG623" s="419"/>
    </row>
    <row r="624">
      <c r="A624" s="187"/>
      <c r="AG624" s="419"/>
    </row>
    <row r="625">
      <c r="A625" s="187"/>
      <c r="AG625" s="419"/>
    </row>
    <row r="626">
      <c r="A626" s="187"/>
      <c r="AG626" s="419"/>
    </row>
    <row r="627">
      <c r="A627" s="187"/>
      <c r="AG627" s="419"/>
    </row>
    <row r="628">
      <c r="A628" s="187"/>
      <c r="AG628" s="419"/>
    </row>
    <row r="629">
      <c r="A629" s="187"/>
      <c r="AG629" s="419"/>
    </row>
    <row r="630">
      <c r="A630" s="187"/>
      <c r="AG630" s="419"/>
    </row>
    <row r="631">
      <c r="A631" s="187"/>
      <c r="AG631" s="419"/>
    </row>
    <row r="632">
      <c r="A632" s="187"/>
      <c r="AG632" s="419"/>
    </row>
    <row r="633">
      <c r="A633" s="187"/>
      <c r="AG633" s="419"/>
    </row>
    <row r="634">
      <c r="A634" s="187"/>
      <c r="AG634" s="419"/>
    </row>
    <row r="635">
      <c r="A635" s="187"/>
      <c r="AG635" s="419"/>
    </row>
    <row r="636">
      <c r="A636" s="187"/>
      <c r="AG636" s="419"/>
    </row>
    <row r="637">
      <c r="A637" s="187"/>
      <c r="AG637" s="419"/>
    </row>
    <row r="638">
      <c r="A638" s="187"/>
      <c r="AG638" s="419"/>
    </row>
    <row r="639">
      <c r="A639" s="187"/>
      <c r="AG639" s="419"/>
    </row>
    <row r="640">
      <c r="A640" s="187"/>
      <c r="AG640" s="419"/>
    </row>
    <row r="641">
      <c r="A641" s="187"/>
      <c r="AG641" s="419"/>
    </row>
    <row r="642">
      <c r="A642" s="187"/>
      <c r="AG642" s="419"/>
    </row>
    <row r="643">
      <c r="A643" s="187"/>
      <c r="AG643" s="419"/>
    </row>
    <row r="644">
      <c r="A644" s="187"/>
      <c r="AG644" s="419"/>
    </row>
    <row r="645">
      <c r="A645" s="187"/>
      <c r="AG645" s="419"/>
    </row>
    <row r="646">
      <c r="A646" s="187"/>
      <c r="AG646" s="419"/>
    </row>
    <row r="647">
      <c r="A647" s="187"/>
      <c r="AG647" s="419"/>
    </row>
    <row r="648">
      <c r="A648" s="187"/>
      <c r="AG648" s="419"/>
    </row>
    <row r="649">
      <c r="A649" s="187"/>
      <c r="AG649" s="419"/>
    </row>
    <row r="650">
      <c r="A650" s="187"/>
      <c r="AG650" s="419"/>
    </row>
    <row r="651">
      <c r="A651" s="187"/>
      <c r="AG651" s="419"/>
    </row>
    <row r="652">
      <c r="A652" s="187"/>
      <c r="AG652" s="419"/>
    </row>
    <row r="653">
      <c r="A653" s="187"/>
      <c r="AG653" s="419"/>
    </row>
    <row r="654">
      <c r="A654" s="187"/>
      <c r="AG654" s="419"/>
    </row>
    <row r="655">
      <c r="A655" s="187"/>
      <c r="AG655" s="419"/>
    </row>
    <row r="656">
      <c r="A656" s="187"/>
      <c r="AG656" s="419"/>
    </row>
    <row r="657">
      <c r="A657" s="187"/>
      <c r="AG657" s="419"/>
    </row>
    <row r="658">
      <c r="A658" s="187"/>
      <c r="AG658" s="419"/>
    </row>
    <row r="659">
      <c r="A659" s="187"/>
      <c r="AG659" s="419"/>
    </row>
    <row r="660">
      <c r="A660" s="187"/>
      <c r="AG660" s="419"/>
    </row>
    <row r="661">
      <c r="A661" s="187"/>
      <c r="AG661" s="419"/>
    </row>
    <row r="662">
      <c r="A662" s="187"/>
      <c r="AG662" s="419"/>
    </row>
    <row r="663">
      <c r="A663" s="187"/>
      <c r="AG663" s="419"/>
    </row>
    <row r="664">
      <c r="A664" s="187"/>
      <c r="AG664" s="419"/>
    </row>
    <row r="665">
      <c r="A665" s="187"/>
      <c r="AG665" s="419"/>
    </row>
    <row r="666">
      <c r="A666" s="187"/>
      <c r="AG666" s="419"/>
    </row>
    <row r="667">
      <c r="A667" s="187"/>
      <c r="AG667" s="419"/>
    </row>
    <row r="668">
      <c r="A668" s="187"/>
      <c r="AG668" s="419"/>
    </row>
    <row r="669">
      <c r="A669" s="187"/>
      <c r="AG669" s="419"/>
    </row>
    <row r="670">
      <c r="A670" s="187"/>
      <c r="AG670" s="419"/>
    </row>
    <row r="671">
      <c r="A671" s="187"/>
      <c r="AG671" s="419"/>
    </row>
    <row r="672">
      <c r="A672" s="187"/>
      <c r="AG672" s="419"/>
    </row>
    <row r="673">
      <c r="A673" s="187"/>
      <c r="AG673" s="419"/>
    </row>
    <row r="674">
      <c r="A674" s="187"/>
      <c r="AG674" s="419"/>
    </row>
    <row r="675">
      <c r="A675" s="187"/>
      <c r="AG675" s="419"/>
    </row>
    <row r="676">
      <c r="A676" s="187"/>
      <c r="AG676" s="419"/>
    </row>
    <row r="677">
      <c r="A677" s="187"/>
      <c r="AG677" s="419"/>
    </row>
    <row r="678">
      <c r="A678" s="187"/>
      <c r="AG678" s="419"/>
    </row>
    <row r="679">
      <c r="A679" s="187"/>
      <c r="AG679" s="419"/>
    </row>
    <row r="680">
      <c r="A680" s="187"/>
      <c r="AG680" s="419"/>
    </row>
    <row r="681">
      <c r="A681" s="187"/>
      <c r="AG681" s="419"/>
    </row>
    <row r="682">
      <c r="A682" s="187"/>
      <c r="AG682" s="419"/>
    </row>
    <row r="683">
      <c r="A683" s="187"/>
      <c r="AG683" s="419"/>
    </row>
    <row r="684">
      <c r="A684" s="187"/>
      <c r="AG684" s="419"/>
    </row>
    <row r="685">
      <c r="A685" s="187"/>
      <c r="AG685" s="419"/>
    </row>
    <row r="686">
      <c r="A686" s="187"/>
      <c r="AG686" s="419"/>
    </row>
    <row r="687">
      <c r="A687" s="187"/>
      <c r="AG687" s="419"/>
    </row>
    <row r="688">
      <c r="A688" s="187"/>
      <c r="AG688" s="419"/>
    </row>
    <row r="689">
      <c r="A689" s="187"/>
      <c r="AG689" s="419"/>
    </row>
    <row r="690">
      <c r="A690" s="187"/>
      <c r="AG690" s="419"/>
    </row>
    <row r="691">
      <c r="A691" s="187"/>
      <c r="AG691" s="419"/>
    </row>
    <row r="692">
      <c r="A692" s="187"/>
      <c r="AG692" s="419"/>
    </row>
    <row r="693">
      <c r="A693" s="187"/>
      <c r="AG693" s="419"/>
    </row>
    <row r="694">
      <c r="A694" s="187"/>
      <c r="AG694" s="419"/>
    </row>
    <row r="695">
      <c r="A695" s="187"/>
      <c r="AG695" s="419"/>
    </row>
    <row r="696">
      <c r="A696" s="187"/>
      <c r="AG696" s="419"/>
    </row>
    <row r="697">
      <c r="A697" s="187"/>
      <c r="AG697" s="419"/>
    </row>
    <row r="698">
      <c r="A698" s="187"/>
      <c r="AG698" s="419"/>
    </row>
    <row r="699">
      <c r="A699" s="187"/>
      <c r="AG699" s="419"/>
    </row>
    <row r="700">
      <c r="A700" s="187"/>
      <c r="AG700" s="419"/>
    </row>
    <row r="701">
      <c r="A701" s="187"/>
      <c r="AG701" s="419"/>
    </row>
    <row r="702">
      <c r="A702" s="187"/>
      <c r="AG702" s="419"/>
    </row>
    <row r="703">
      <c r="A703" s="187"/>
      <c r="AG703" s="419"/>
    </row>
    <row r="704">
      <c r="A704" s="187"/>
      <c r="AG704" s="419"/>
    </row>
    <row r="705">
      <c r="A705" s="187"/>
      <c r="AG705" s="419"/>
    </row>
    <row r="706">
      <c r="A706" s="187"/>
      <c r="AG706" s="419"/>
    </row>
    <row r="707">
      <c r="A707" s="187"/>
      <c r="AG707" s="419"/>
    </row>
    <row r="708">
      <c r="A708" s="187"/>
      <c r="AG708" s="419"/>
    </row>
    <row r="709">
      <c r="A709" s="187"/>
      <c r="AG709" s="419"/>
    </row>
    <row r="710">
      <c r="A710" s="187"/>
      <c r="AG710" s="419"/>
    </row>
    <row r="711">
      <c r="A711" s="187"/>
      <c r="AG711" s="419"/>
    </row>
    <row r="712">
      <c r="A712" s="187"/>
      <c r="AG712" s="419"/>
    </row>
    <row r="713">
      <c r="A713" s="187"/>
      <c r="AG713" s="419"/>
    </row>
    <row r="714">
      <c r="A714" s="187"/>
      <c r="AG714" s="419"/>
    </row>
    <row r="715">
      <c r="A715" s="187"/>
      <c r="AG715" s="419"/>
    </row>
    <row r="716">
      <c r="A716" s="187"/>
      <c r="AG716" s="419"/>
    </row>
    <row r="717">
      <c r="A717" s="187"/>
      <c r="AG717" s="419"/>
    </row>
    <row r="718">
      <c r="A718" s="187"/>
      <c r="AG718" s="419"/>
    </row>
    <row r="719">
      <c r="A719" s="187"/>
      <c r="AG719" s="419"/>
    </row>
    <row r="720">
      <c r="A720" s="187"/>
      <c r="AG720" s="419"/>
    </row>
    <row r="721">
      <c r="A721" s="187"/>
      <c r="AG721" s="419"/>
    </row>
    <row r="722">
      <c r="A722" s="187"/>
      <c r="AG722" s="419"/>
    </row>
    <row r="723">
      <c r="A723" s="187"/>
      <c r="AG723" s="419"/>
    </row>
    <row r="724">
      <c r="A724" s="187"/>
      <c r="AG724" s="419"/>
    </row>
    <row r="725">
      <c r="A725" s="187"/>
      <c r="AG725" s="419"/>
    </row>
    <row r="726">
      <c r="A726" s="187"/>
      <c r="AG726" s="419"/>
    </row>
    <row r="727">
      <c r="A727" s="187"/>
      <c r="AG727" s="419"/>
    </row>
    <row r="728">
      <c r="A728" s="187"/>
      <c r="AG728" s="419"/>
    </row>
    <row r="729">
      <c r="A729" s="187"/>
      <c r="AG729" s="419"/>
    </row>
    <row r="730">
      <c r="A730" s="187"/>
      <c r="AG730" s="419"/>
    </row>
    <row r="731">
      <c r="A731" s="187"/>
      <c r="AG731" s="419"/>
    </row>
    <row r="732">
      <c r="A732" s="187"/>
      <c r="AG732" s="419"/>
    </row>
    <row r="733">
      <c r="A733" s="187"/>
      <c r="AG733" s="419"/>
    </row>
    <row r="734">
      <c r="A734" s="187"/>
      <c r="AG734" s="419"/>
    </row>
    <row r="735">
      <c r="A735" s="187"/>
      <c r="AG735" s="419"/>
    </row>
    <row r="736">
      <c r="A736" s="187"/>
      <c r="AG736" s="419"/>
    </row>
    <row r="737">
      <c r="A737" s="187"/>
      <c r="AG737" s="419"/>
    </row>
    <row r="738">
      <c r="A738" s="187"/>
      <c r="AG738" s="419"/>
    </row>
    <row r="739">
      <c r="A739" s="187"/>
      <c r="AG739" s="419"/>
    </row>
    <row r="740">
      <c r="A740" s="187"/>
      <c r="AG740" s="419"/>
    </row>
    <row r="741">
      <c r="A741" s="187"/>
      <c r="AG741" s="419"/>
    </row>
    <row r="742">
      <c r="A742" s="187"/>
      <c r="AG742" s="419"/>
    </row>
    <row r="743">
      <c r="A743" s="187"/>
      <c r="AG743" s="419"/>
    </row>
    <row r="744">
      <c r="A744" s="187"/>
      <c r="AG744" s="419"/>
    </row>
    <row r="745">
      <c r="A745" s="187"/>
      <c r="AG745" s="419"/>
    </row>
    <row r="746">
      <c r="A746" s="187"/>
      <c r="AG746" s="419"/>
    </row>
    <row r="747">
      <c r="A747" s="187"/>
      <c r="AG747" s="419"/>
    </row>
    <row r="748">
      <c r="A748" s="187"/>
      <c r="AG748" s="419"/>
    </row>
    <row r="749">
      <c r="A749" s="187"/>
      <c r="AG749" s="419"/>
    </row>
    <row r="750">
      <c r="A750" s="187"/>
      <c r="AG750" s="419"/>
    </row>
    <row r="751">
      <c r="A751" s="187"/>
      <c r="AG751" s="419"/>
    </row>
    <row r="752">
      <c r="A752" s="187"/>
      <c r="AG752" s="419"/>
    </row>
    <row r="753">
      <c r="A753" s="187"/>
      <c r="AG753" s="419"/>
    </row>
    <row r="754">
      <c r="A754" s="187"/>
      <c r="AG754" s="419"/>
    </row>
    <row r="755">
      <c r="A755" s="187"/>
      <c r="AG755" s="419"/>
    </row>
    <row r="756">
      <c r="A756" s="187"/>
      <c r="AG756" s="419"/>
    </row>
    <row r="757">
      <c r="A757" s="187"/>
      <c r="AG757" s="419"/>
    </row>
    <row r="758">
      <c r="A758" s="187"/>
      <c r="AG758" s="419"/>
    </row>
    <row r="759">
      <c r="A759" s="187"/>
      <c r="AG759" s="419"/>
    </row>
    <row r="760">
      <c r="A760" s="187"/>
      <c r="AG760" s="419"/>
    </row>
    <row r="761">
      <c r="A761" s="187"/>
      <c r="AG761" s="419"/>
    </row>
    <row r="762">
      <c r="A762" s="187"/>
      <c r="AG762" s="419"/>
    </row>
    <row r="763">
      <c r="A763" s="187"/>
      <c r="AG763" s="419"/>
    </row>
    <row r="764">
      <c r="A764" s="187"/>
      <c r="AG764" s="419"/>
    </row>
    <row r="765">
      <c r="A765" s="187"/>
      <c r="AG765" s="419"/>
    </row>
    <row r="766">
      <c r="A766" s="187"/>
      <c r="AG766" s="419"/>
    </row>
    <row r="767">
      <c r="A767" s="187"/>
      <c r="AG767" s="419"/>
    </row>
    <row r="768">
      <c r="A768" s="187"/>
      <c r="AG768" s="419"/>
    </row>
    <row r="769">
      <c r="A769" s="187"/>
      <c r="AG769" s="419"/>
    </row>
    <row r="770">
      <c r="A770" s="187"/>
      <c r="AG770" s="419"/>
    </row>
    <row r="771">
      <c r="A771" s="187"/>
      <c r="AG771" s="419"/>
    </row>
    <row r="772">
      <c r="A772" s="187"/>
      <c r="AG772" s="419"/>
    </row>
    <row r="773">
      <c r="A773" s="187"/>
      <c r="AG773" s="419"/>
    </row>
    <row r="774">
      <c r="A774" s="187"/>
      <c r="AG774" s="419"/>
    </row>
    <row r="775">
      <c r="A775" s="187"/>
      <c r="AG775" s="419"/>
    </row>
    <row r="776">
      <c r="A776" s="187"/>
      <c r="AG776" s="419"/>
    </row>
    <row r="777">
      <c r="A777" s="187"/>
      <c r="AG777" s="419"/>
    </row>
    <row r="778">
      <c r="A778" s="187"/>
      <c r="AG778" s="419"/>
    </row>
    <row r="779">
      <c r="A779" s="187"/>
      <c r="AG779" s="419"/>
    </row>
    <row r="780">
      <c r="A780" s="187"/>
      <c r="AG780" s="419"/>
    </row>
    <row r="781">
      <c r="A781" s="187"/>
      <c r="AG781" s="419"/>
    </row>
    <row r="782">
      <c r="A782" s="187"/>
      <c r="AG782" s="419"/>
    </row>
    <row r="783">
      <c r="A783" s="187"/>
      <c r="AG783" s="419"/>
    </row>
    <row r="784">
      <c r="A784" s="187"/>
      <c r="AG784" s="419"/>
    </row>
    <row r="785">
      <c r="A785" s="187"/>
      <c r="AG785" s="419"/>
    </row>
    <row r="786">
      <c r="A786" s="187"/>
      <c r="AG786" s="419"/>
    </row>
    <row r="787">
      <c r="A787" s="187"/>
      <c r="AG787" s="419"/>
    </row>
    <row r="788">
      <c r="A788" s="187"/>
      <c r="AG788" s="419"/>
    </row>
    <row r="789">
      <c r="A789" s="187"/>
      <c r="AG789" s="419"/>
    </row>
    <row r="790">
      <c r="A790" s="187"/>
      <c r="AG790" s="419"/>
    </row>
    <row r="791">
      <c r="A791" s="187"/>
      <c r="AG791" s="419"/>
    </row>
    <row r="792">
      <c r="A792" s="187"/>
      <c r="AG792" s="419"/>
    </row>
    <row r="793">
      <c r="A793" s="187"/>
      <c r="AG793" s="419"/>
    </row>
    <row r="794">
      <c r="A794" s="187"/>
      <c r="AG794" s="419"/>
    </row>
    <row r="795">
      <c r="A795" s="187"/>
      <c r="AG795" s="419"/>
    </row>
    <row r="796">
      <c r="A796" s="187"/>
      <c r="AG796" s="419"/>
    </row>
    <row r="797">
      <c r="A797" s="187"/>
      <c r="AG797" s="419"/>
    </row>
    <row r="798">
      <c r="A798" s="187"/>
      <c r="AG798" s="419"/>
    </row>
    <row r="799">
      <c r="A799" s="187"/>
      <c r="AG799" s="419"/>
    </row>
    <row r="800">
      <c r="A800" s="187"/>
      <c r="AG800" s="419"/>
    </row>
    <row r="801">
      <c r="A801" s="187"/>
      <c r="AG801" s="419"/>
    </row>
    <row r="802">
      <c r="A802" s="187"/>
      <c r="AG802" s="419"/>
    </row>
    <row r="803">
      <c r="A803" s="187"/>
      <c r="AG803" s="419"/>
    </row>
    <row r="804">
      <c r="A804" s="187"/>
      <c r="AG804" s="419"/>
    </row>
    <row r="805">
      <c r="A805" s="187"/>
      <c r="AG805" s="419"/>
    </row>
    <row r="806">
      <c r="A806" s="187"/>
      <c r="AG806" s="419"/>
    </row>
    <row r="807">
      <c r="A807" s="187"/>
      <c r="AG807" s="419"/>
    </row>
    <row r="808">
      <c r="A808" s="187"/>
      <c r="AG808" s="419"/>
    </row>
    <row r="809">
      <c r="A809" s="187"/>
      <c r="AG809" s="419"/>
    </row>
    <row r="810">
      <c r="A810" s="187"/>
      <c r="AG810" s="419"/>
    </row>
  </sheetData>
  <conditionalFormatting sqref="B252:AF252">
    <cfRule type="colorScale" priority="1">
      <colorScale>
        <cfvo type="min"/>
        <cfvo type="max"/>
        <color rgb="FFFFFFFF"/>
        <color rgb="FFE67C73"/>
      </colorScale>
    </cfRule>
  </conditionalFormatting>
  <conditionalFormatting sqref="B279:AF279 B343:AF343">
    <cfRule type="colorScale" priority="2">
      <colorScale>
        <cfvo type="min"/>
        <cfvo type="max"/>
        <color rgb="FFFFFFFF"/>
        <color rgb="FF57BB8A"/>
      </colorScale>
    </cfRule>
  </conditionalFormatting>
  <conditionalFormatting sqref="B270:AF270">
    <cfRule type="colorScale" priority="3">
      <colorScale>
        <cfvo type="min"/>
        <cfvo type="max"/>
        <color rgb="FFFFFFFF"/>
        <color rgb="FFE67C73"/>
      </colorScale>
    </cfRule>
  </conditionalFormatting>
  <conditionalFormatting sqref="B277:AF277">
    <cfRule type="cellIs" dxfId="2" priority="4" operator="greaterThan">
      <formula>0</formula>
    </cfRule>
  </conditionalFormatting>
  <conditionalFormatting sqref="B277:AF277">
    <cfRule type="cellIs" dxfId="1" priority="5" operator="lessThan">
      <formula>0</formula>
    </cfRule>
  </conditionalFormatting>
  <conditionalFormatting sqref="B275:AF275">
    <cfRule type="cellIs" dxfId="2" priority="6" operator="greaterThan">
      <formula>0</formula>
    </cfRule>
  </conditionalFormatting>
  <conditionalFormatting sqref="B275:AF275">
    <cfRule type="cellIs" dxfId="1" priority="7" operator="lessThan">
      <formula>0</formula>
    </cfRule>
  </conditionalFormatting>
  <conditionalFormatting sqref="B341:AF341">
    <cfRule type="cellIs" dxfId="0" priority="8" operator="greaterThan">
      <formula>0</formula>
    </cfRule>
  </conditionalFormatting>
  <conditionalFormatting sqref="B341:AF341">
    <cfRule type="cellIs" dxfId="1" priority="9" operator="lessThan">
      <formula>0</formula>
    </cfRule>
  </conditionalFormatting>
  <conditionalFormatting sqref="B271:AF271 B335:AF338">
    <cfRule type="cellIs" dxfId="0" priority="10" operator="greaterThan">
      <formula>0</formula>
    </cfRule>
  </conditionalFormatting>
  <conditionalFormatting sqref="B271:AF271 B335:AF338">
    <cfRule type="cellIs" dxfId="1" priority="11" operator="lessThan">
      <formula>0</formula>
    </cfRule>
  </conditionalFormatting>
  <conditionalFormatting sqref="B331:AF331">
    <cfRule type="colorScale" priority="12">
      <colorScale>
        <cfvo type="min"/>
        <cfvo type="max"/>
        <color rgb="FFE67C73"/>
        <color rgb="FFFFFFFF"/>
      </colorScale>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s>
  <sheetData>
    <row r="1">
      <c r="A1" s="115" t="s">
        <v>189</v>
      </c>
      <c r="B1" s="1">
        <v>45658.0</v>
      </c>
      <c r="C1" s="1">
        <v>45659.0</v>
      </c>
      <c r="D1" s="1">
        <v>45660.0</v>
      </c>
      <c r="E1" s="1">
        <v>45661.0</v>
      </c>
      <c r="F1" s="1">
        <v>45662.0</v>
      </c>
      <c r="G1" s="1">
        <v>45663.0</v>
      </c>
      <c r="H1" s="1">
        <v>45664.0</v>
      </c>
      <c r="I1" s="1">
        <v>45665.0</v>
      </c>
      <c r="J1" s="1">
        <v>45666.0</v>
      </c>
      <c r="K1" s="1">
        <v>45667.0</v>
      </c>
      <c r="L1" s="1">
        <v>45668.0</v>
      </c>
      <c r="M1" s="1">
        <v>45669.0</v>
      </c>
      <c r="N1" s="1">
        <v>45670.0</v>
      </c>
      <c r="O1" s="1">
        <v>45671.0</v>
      </c>
      <c r="P1" s="1">
        <v>45672.0</v>
      </c>
      <c r="Q1" s="1">
        <v>45673.0</v>
      </c>
      <c r="R1" s="1">
        <v>45674.0</v>
      </c>
      <c r="S1" s="1">
        <v>45675.0</v>
      </c>
      <c r="T1" s="1">
        <v>45676.0</v>
      </c>
      <c r="U1" s="1">
        <v>45677.0</v>
      </c>
      <c r="V1" s="1">
        <v>45678.0</v>
      </c>
      <c r="W1" s="1">
        <v>45679.0</v>
      </c>
      <c r="X1" s="1">
        <v>45680.0</v>
      </c>
      <c r="Y1" s="1">
        <v>45681.0</v>
      </c>
      <c r="Z1" s="1">
        <v>45682.0</v>
      </c>
      <c r="AA1" s="1">
        <v>45683.0</v>
      </c>
      <c r="AB1" s="1">
        <v>45684.0</v>
      </c>
      <c r="AC1" s="1">
        <v>45685.0</v>
      </c>
      <c r="AD1" s="1">
        <v>45686.0</v>
      </c>
      <c r="AE1" s="1">
        <v>45687.0</v>
      </c>
      <c r="AF1" s="1">
        <v>45688.0</v>
      </c>
      <c r="AG1" s="118"/>
    </row>
    <row r="2">
      <c r="A2" s="116" t="s">
        <v>190</v>
      </c>
      <c r="B2" s="117" t="s">
        <v>3</v>
      </c>
      <c r="C2" s="117" t="s">
        <v>4</v>
      </c>
      <c r="D2" s="117" t="s">
        <v>5</v>
      </c>
      <c r="E2" s="117" t="s">
        <v>6</v>
      </c>
      <c r="F2" s="117" t="s">
        <v>7</v>
      </c>
      <c r="G2" s="117" t="s">
        <v>8</v>
      </c>
      <c r="H2" s="117" t="s">
        <v>9</v>
      </c>
      <c r="I2" s="117" t="s">
        <v>3</v>
      </c>
      <c r="J2" s="117" t="s">
        <v>4</v>
      </c>
      <c r="K2" s="117" t="s">
        <v>5</v>
      </c>
      <c r="L2" s="117" t="s">
        <v>6</v>
      </c>
      <c r="M2" s="117" t="s">
        <v>7</v>
      </c>
      <c r="N2" s="117" t="s">
        <v>8</v>
      </c>
      <c r="O2" s="117" t="s">
        <v>9</v>
      </c>
      <c r="P2" s="117" t="s">
        <v>3</v>
      </c>
      <c r="Q2" s="117" t="s">
        <v>4</v>
      </c>
      <c r="R2" s="117" t="s">
        <v>5</v>
      </c>
      <c r="S2" s="117" t="s">
        <v>6</v>
      </c>
      <c r="T2" s="117" t="s">
        <v>7</v>
      </c>
      <c r="U2" s="117" t="s">
        <v>8</v>
      </c>
      <c r="V2" s="117" t="s">
        <v>9</v>
      </c>
      <c r="W2" s="117" t="s">
        <v>3</v>
      </c>
      <c r="X2" s="117" t="s">
        <v>4</v>
      </c>
      <c r="Y2" s="117" t="s">
        <v>5</v>
      </c>
      <c r="Z2" s="117" t="s">
        <v>6</v>
      </c>
      <c r="AA2" s="117" t="s">
        <v>7</v>
      </c>
      <c r="AB2" s="117" t="s">
        <v>8</v>
      </c>
      <c r="AC2" s="117" t="s">
        <v>9</v>
      </c>
      <c r="AD2" s="117" t="s">
        <v>3</v>
      </c>
      <c r="AE2" s="117" t="s">
        <v>4</v>
      </c>
      <c r="AF2" s="117" t="s">
        <v>5</v>
      </c>
      <c r="AG2" s="118"/>
    </row>
    <row r="3" ht="30.0" customHeight="1">
      <c r="A3" s="420" t="s">
        <v>49</v>
      </c>
      <c r="B3" s="172"/>
      <c r="C3" s="172"/>
      <c r="D3" s="172"/>
      <c r="E3" s="172"/>
      <c r="F3" s="172"/>
      <c r="G3" s="172"/>
      <c r="H3" s="172"/>
      <c r="I3" s="172"/>
      <c r="J3" s="172"/>
      <c r="K3" s="172"/>
      <c r="L3" s="172"/>
      <c r="M3" s="172"/>
      <c r="N3" s="172"/>
      <c r="O3" s="172"/>
      <c r="P3" s="172"/>
      <c r="Q3" s="172"/>
      <c r="R3" s="172"/>
      <c r="S3" s="172"/>
      <c r="T3" s="172"/>
      <c r="U3" s="172"/>
      <c r="V3" s="172"/>
      <c r="W3" s="172"/>
      <c r="X3" s="172"/>
      <c r="Y3" s="172"/>
      <c r="Z3" s="172"/>
      <c r="AA3" s="172"/>
      <c r="AB3" s="172"/>
      <c r="AC3" s="172"/>
      <c r="AD3" s="172"/>
      <c r="AE3" s="172"/>
      <c r="AF3" s="172"/>
      <c r="AG3" s="421"/>
    </row>
    <row r="4">
      <c r="A4" s="158" t="s">
        <v>170</v>
      </c>
      <c r="B4" s="159">
        <f>Summary!B53</f>
        <v>62.63</v>
      </c>
      <c r="C4" s="159">
        <f>Summary!C53</f>
        <v>635.17</v>
      </c>
      <c r="D4" s="159">
        <f>Summary!D53</f>
        <v>271.93</v>
      </c>
      <c r="E4" s="159">
        <f>Summary!E53</f>
        <v>0</v>
      </c>
      <c r="F4" s="159">
        <f>Summary!F53</f>
        <v>0</v>
      </c>
      <c r="G4" s="159">
        <f>Summary!G53</f>
        <v>382.97</v>
      </c>
      <c r="H4" s="159">
        <f>Summary!H53</f>
        <v>336.83</v>
      </c>
      <c r="I4" s="159">
        <f>Summary!I53</f>
        <v>31.39</v>
      </c>
      <c r="J4" s="159">
        <f>Summary!J53</f>
        <v>0</v>
      </c>
      <c r="K4" s="159">
        <f>Summary!K53</f>
        <v>343.81</v>
      </c>
      <c r="L4" s="159">
        <f>Summary!L53</f>
        <v>0</v>
      </c>
      <c r="M4" s="159">
        <f>Summary!M53</f>
        <v>380.3</v>
      </c>
      <c r="N4" s="159">
        <f>Summary!N53</f>
        <v>32.05</v>
      </c>
      <c r="O4" s="159">
        <f>Summary!O53</f>
        <v>603.34</v>
      </c>
      <c r="P4" s="159">
        <f>Summary!P53</f>
        <v>0</v>
      </c>
      <c r="Q4" s="159">
        <f>Summary!Q53</f>
        <v>279</v>
      </c>
      <c r="R4" s="159">
        <f>Summary!R53</f>
        <v>298.53</v>
      </c>
      <c r="S4" s="159">
        <f>Summary!S53</f>
        <v>0</v>
      </c>
      <c r="T4" s="159">
        <f>Summary!T53</f>
        <v>41.58</v>
      </c>
      <c r="U4" s="159">
        <f>Summary!U53</f>
        <v>0</v>
      </c>
      <c r="V4" s="159">
        <f>Summary!V53</f>
        <v>593.57</v>
      </c>
      <c r="W4" s="159">
        <f>Summary!W53</f>
        <v>0</v>
      </c>
      <c r="X4" s="159">
        <f>Summary!X53</f>
        <v>0</v>
      </c>
      <c r="Y4" s="159">
        <f>Summary!Y53</f>
        <v>336.54</v>
      </c>
      <c r="Z4" s="159">
        <f>Summary!Z53</f>
        <v>0</v>
      </c>
      <c r="AA4" s="159">
        <f>Summary!AA53</f>
        <v>230.61</v>
      </c>
      <c r="AB4" s="159">
        <f>Summary!AB53</f>
        <v>304.11</v>
      </c>
      <c r="AC4" s="159">
        <f>Summary!AC53</f>
        <v>0</v>
      </c>
      <c r="AD4" s="159">
        <f>Summary!AD53</f>
        <v>259.91</v>
      </c>
      <c r="AE4" s="159">
        <f>Summary!AE53</f>
        <v>253.34</v>
      </c>
      <c r="AF4" s="159">
        <f>Summary!AF53</f>
        <v>31.32</v>
      </c>
      <c r="AG4" s="342">
        <f t="shared" ref="AG4:AG8" si="1">SUM(B4:AF4)</f>
        <v>5708.93</v>
      </c>
    </row>
    <row r="5" outlineLevel="1">
      <c r="A5" s="422" t="s">
        <v>208</v>
      </c>
      <c r="B5" s="423"/>
      <c r="C5" s="423"/>
      <c r="D5" s="423"/>
      <c r="E5" s="423"/>
      <c r="F5" s="423"/>
      <c r="G5" s="423"/>
      <c r="H5" s="423"/>
      <c r="I5" s="423"/>
      <c r="J5" s="423"/>
      <c r="K5" s="423"/>
      <c r="L5" s="423"/>
      <c r="M5" s="423"/>
      <c r="N5" s="423"/>
      <c r="O5" s="423"/>
      <c r="P5" s="423"/>
      <c r="Q5" s="423"/>
      <c r="R5" s="423"/>
      <c r="S5" s="423"/>
      <c r="T5" s="423"/>
      <c r="U5" s="423"/>
      <c r="V5" s="423"/>
      <c r="W5" s="423"/>
      <c r="X5" s="423"/>
      <c r="Y5" s="423"/>
      <c r="Z5" s="423"/>
      <c r="AA5" s="423"/>
      <c r="AB5" s="423"/>
      <c r="AC5" s="423"/>
      <c r="AD5" s="423"/>
      <c r="AE5" s="423"/>
      <c r="AF5" s="423"/>
      <c r="AG5" s="342">
        <f t="shared" si="1"/>
        <v>0</v>
      </c>
    </row>
    <row r="6" outlineLevel="1">
      <c r="A6" s="424" t="s">
        <v>61</v>
      </c>
      <c r="B6" s="159">
        <f>Summary!B55</f>
        <v>4.63</v>
      </c>
      <c r="C6" s="159">
        <f>Summary!C55</f>
        <v>45.18</v>
      </c>
      <c r="D6" s="159">
        <f>Summary!D55</f>
        <v>16.94</v>
      </c>
      <c r="E6" s="159">
        <f>Summary!E55</f>
        <v>0</v>
      </c>
      <c r="F6" s="159">
        <f>Summary!F55</f>
        <v>0</v>
      </c>
      <c r="G6" s="159">
        <f>Summary!G55</f>
        <v>6.97</v>
      </c>
      <c r="H6" s="159">
        <f>Summary!H55</f>
        <v>28.83</v>
      </c>
      <c r="I6" s="159">
        <f>Summary!I55</f>
        <v>2.39</v>
      </c>
      <c r="J6" s="159">
        <f>Summary!J55</f>
        <v>0</v>
      </c>
      <c r="K6" s="159">
        <f>Summary!K55</f>
        <v>28.82</v>
      </c>
      <c r="L6" s="159">
        <f>Summary!L55</f>
        <v>0</v>
      </c>
      <c r="M6" s="159">
        <f>Summary!M55</f>
        <v>7.31</v>
      </c>
      <c r="N6" s="159">
        <f>Summary!N55</f>
        <v>3.05</v>
      </c>
      <c r="O6" s="159">
        <f>Summary!O55</f>
        <v>45.34</v>
      </c>
      <c r="P6" s="159">
        <f>Summary!P55</f>
        <v>0</v>
      </c>
      <c r="Q6" s="159">
        <f>Summary!Q55</f>
        <v>0</v>
      </c>
      <c r="R6" s="159">
        <f>Summary!R55</f>
        <v>19.53</v>
      </c>
      <c r="S6" s="159">
        <f>Summary!S55</f>
        <v>0</v>
      </c>
      <c r="T6" s="159">
        <f>Summary!T55</f>
        <v>2.58</v>
      </c>
      <c r="U6" s="159">
        <f>Summary!U55</f>
        <v>0</v>
      </c>
      <c r="V6" s="159">
        <f>Summary!V55</f>
        <v>35.57</v>
      </c>
      <c r="W6" s="159">
        <f>Summary!W55</f>
        <v>0</v>
      </c>
      <c r="X6" s="159">
        <f>Summary!X55</f>
        <v>0</v>
      </c>
      <c r="Y6" s="159">
        <f>Summary!Y55</f>
        <v>28.54</v>
      </c>
      <c r="Z6" s="159">
        <f>Summary!Z55</f>
        <v>0</v>
      </c>
      <c r="AA6" s="159">
        <f>Summary!AA55</f>
        <v>11.61</v>
      </c>
      <c r="AB6" s="159">
        <f>Summary!AB55</f>
        <v>25.11</v>
      </c>
      <c r="AC6" s="159">
        <f>Summary!AC55</f>
        <v>0</v>
      </c>
      <c r="AD6" s="159">
        <f>Summary!AD55</f>
        <v>20.91</v>
      </c>
      <c r="AE6" s="159">
        <f>Summary!AE55</f>
        <v>14.34</v>
      </c>
      <c r="AF6" s="159">
        <f>Summary!AF55</f>
        <v>2.32</v>
      </c>
      <c r="AG6" s="342">
        <f t="shared" si="1"/>
        <v>349.97</v>
      </c>
    </row>
    <row r="7" outlineLevel="1">
      <c r="A7" s="424" t="s">
        <v>1351</v>
      </c>
      <c r="B7" s="159">
        <f>Summary!B56</f>
        <v>0</v>
      </c>
      <c r="C7" s="159">
        <f>Summary!C56</f>
        <v>6.99</v>
      </c>
      <c r="D7" s="159">
        <f>Summary!D56</f>
        <v>6.99</v>
      </c>
      <c r="E7" s="159">
        <f>Summary!E56</f>
        <v>0</v>
      </c>
      <c r="F7" s="159">
        <f>Summary!F56</f>
        <v>0</v>
      </c>
      <c r="G7" s="159">
        <f>Summary!G56</f>
        <v>0</v>
      </c>
      <c r="H7" s="159">
        <f>Summary!H56</f>
        <v>0</v>
      </c>
      <c r="I7" s="159">
        <f>Summary!I56</f>
        <v>0</v>
      </c>
      <c r="J7" s="159">
        <f>Summary!J56</f>
        <v>0</v>
      </c>
      <c r="K7" s="159">
        <f>Summary!K56</f>
        <v>6.99</v>
      </c>
      <c r="L7" s="159">
        <f>Summary!L56</f>
        <v>0</v>
      </c>
      <c r="M7" s="159">
        <f>Summary!M56</f>
        <v>6.99</v>
      </c>
      <c r="N7" s="159">
        <f>Summary!N56</f>
        <v>0</v>
      </c>
      <c r="O7" s="159">
        <f>Summary!O56</f>
        <v>0</v>
      </c>
      <c r="P7" s="159">
        <f>Summary!P56</f>
        <v>0</v>
      </c>
      <c r="Q7" s="159">
        <f>Summary!Q56</f>
        <v>0</v>
      </c>
      <c r="R7" s="159">
        <f>Summary!R56</f>
        <v>0</v>
      </c>
      <c r="S7" s="159">
        <f>Summary!S56</f>
        <v>0</v>
      </c>
      <c r="T7" s="159">
        <f>Summary!T56</f>
        <v>0</v>
      </c>
      <c r="U7" s="159">
        <f>Summary!U56</f>
        <v>0</v>
      </c>
      <c r="V7" s="159">
        <f>Summary!V56</f>
        <v>0</v>
      </c>
      <c r="W7" s="159">
        <f>Summary!W56</f>
        <v>0</v>
      </c>
      <c r="X7" s="159">
        <f>Summary!X56</f>
        <v>0</v>
      </c>
      <c r="Y7" s="159">
        <f>Summary!Y56</f>
        <v>0</v>
      </c>
      <c r="Z7" s="159">
        <f>Summary!Z56</f>
        <v>0</v>
      </c>
      <c r="AA7" s="159">
        <f>Summary!AA56</f>
        <v>0</v>
      </c>
      <c r="AB7" s="159">
        <f>Summary!AB56</f>
        <v>0</v>
      </c>
      <c r="AC7" s="159">
        <f>Summary!AC56</f>
        <v>0</v>
      </c>
      <c r="AD7" s="159">
        <f>Summary!AD56</f>
        <v>0</v>
      </c>
      <c r="AE7" s="159">
        <f>Summary!AE56</f>
        <v>0</v>
      </c>
      <c r="AF7" s="159">
        <f>Summary!AF56</f>
        <v>0</v>
      </c>
      <c r="AG7" s="342">
        <f t="shared" si="1"/>
        <v>27.96</v>
      </c>
    </row>
    <row r="8">
      <c r="A8" s="158" t="s">
        <v>181</v>
      </c>
      <c r="B8" s="303">
        <f>Summary!B106</f>
        <v>2</v>
      </c>
      <c r="C8" s="303">
        <f>Summary!C106</f>
        <v>8</v>
      </c>
      <c r="D8" s="303">
        <f>Summary!D106</f>
        <v>2</v>
      </c>
      <c r="E8" s="303">
        <f>Summary!E106</f>
        <v>0</v>
      </c>
      <c r="F8" s="303">
        <f>Summary!F106</f>
        <v>0</v>
      </c>
      <c r="G8" s="303">
        <f>Summary!G106</f>
        <v>5</v>
      </c>
      <c r="H8" s="303">
        <f>Summary!H106</f>
        <v>2</v>
      </c>
      <c r="I8" s="303">
        <f>Summary!I106</f>
        <v>1</v>
      </c>
      <c r="J8" s="303">
        <f>Summary!J106</f>
        <v>0</v>
      </c>
      <c r="K8" s="303">
        <f>Summary!K106</f>
        <v>2</v>
      </c>
      <c r="L8" s="303">
        <f>Summary!L106</f>
        <v>0</v>
      </c>
      <c r="M8" s="303">
        <f>Summary!M106</f>
        <v>4</v>
      </c>
      <c r="N8" s="303">
        <f>Summary!N106</f>
        <v>1</v>
      </c>
      <c r="O8" s="303">
        <f>Summary!O106</f>
        <v>2</v>
      </c>
      <c r="P8" s="303">
        <f>Summary!P106</f>
        <v>0</v>
      </c>
      <c r="Q8" s="303">
        <f>Summary!Q106</f>
        <v>1</v>
      </c>
      <c r="R8" s="303">
        <f>Summary!R106</f>
        <v>1</v>
      </c>
      <c r="S8" s="303">
        <f>Summary!S106</f>
        <v>0</v>
      </c>
      <c r="T8" s="303">
        <f>Summary!T106</f>
        <v>1</v>
      </c>
      <c r="U8" s="303">
        <f>Summary!U106</f>
        <v>0</v>
      </c>
      <c r="V8" s="303">
        <f>Summary!V106</f>
        <v>2</v>
      </c>
      <c r="W8" s="303">
        <f>Summary!W106</f>
        <v>0</v>
      </c>
      <c r="X8" s="303">
        <f>Summary!X106</f>
        <v>0</v>
      </c>
      <c r="Y8" s="303">
        <f>Summary!Y106</f>
        <v>2</v>
      </c>
      <c r="Z8" s="303">
        <f>Summary!Z106</f>
        <v>0</v>
      </c>
      <c r="AA8" s="303">
        <f>Summary!AA106</f>
        <v>1</v>
      </c>
      <c r="AB8" s="303">
        <f>Summary!AB106</f>
        <v>1</v>
      </c>
      <c r="AC8" s="303">
        <f>Summary!AC106</f>
        <v>0</v>
      </c>
      <c r="AD8" s="303">
        <f>Summary!AD106</f>
        <v>1</v>
      </c>
      <c r="AE8" s="303">
        <f>Summary!AE106</f>
        <v>1</v>
      </c>
      <c r="AF8" s="303">
        <f>Summary!AF106</f>
        <v>1</v>
      </c>
      <c r="AG8" s="342">
        <f t="shared" si="1"/>
        <v>41</v>
      </c>
    </row>
    <row r="9">
      <c r="A9" s="127"/>
      <c r="B9" s="120"/>
      <c r="C9" s="120"/>
      <c r="D9" s="120"/>
      <c r="E9" s="120"/>
      <c r="F9" s="120"/>
      <c r="G9" s="120"/>
      <c r="H9" s="120"/>
      <c r="I9" s="120"/>
      <c r="J9" s="120"/>
      <c r="K9" s="120"/>
      <c r="L9" s="120"/>
      <c r="M9" s="120"/>
      <c r="N9" s="120"/>
      <c r="O9" s="120"/>
      <c r="P9" s="120"/>
      <c r="Q9" s="120"/>
      <c r="R9" s="120"/>
      <c r="S9" s="120"/>
      <c r="T9" s="120"/>
      <c r="U9" s="120"/>
      <c r="V9" s="120"/>
      <c r="W9" s="120"/>
      <c r="X9" s="120"/>
      <c r="Y9" s="120"/>
      <c r="Z9" s="120"/>
      <c r="AA9" s="120"/>
      <c r="AB9" s="120"/>
      <c r="AC9" s="120"/>
      <c r="AD9" s="120"/>
      <c r="AE9" s="120"/>
      <c r="AF9" s="120"/>
      <c r="AG9" s="425"/>
    </row>
    <row r="10">
      <c r="A10" s="146" t="s">
        <v>201</v>
      </c>
      <c r="B10" s="213"/>
      <c r="C10" s="213"/>
      <c r="D10" s="213"/>
      <c r="E10" s="213"/>
      <c r="F10" s="213"/>
      <c r="G10" s="213"/>
      <c r="H10" s="213"/>
      <c r="I10" s="213"/>
      <c r="J10" s="213"/>
      <c r="K10" s="213"/>
      <c r="L10" s="213"/>
      <c r="M10" s="213"/>
      <c r="N10" s="213"/>
      <c r="O10" s="213"/>
      <c r="P10" s="213"/>
      <c r="Q10" s="213"/>
      <c r="R10" s="213"/>
      <c r="S10" s="213"/>
      <c r="T10" s="213"/>
      <c r="U10" s="213"/>
      <c r="V10" s="213"/>
      <c r="W10" s="213"/>
      <c r="X10" s="213"/>
      <c r="Y10" s="213"/>
      <c r="Z10" s="213"/>
      <c r="AA10" s="213"/>
      <c r="AB10" s="213"/>
      <c r="AC10" s="213"/>
      <c r="AD10" s="213"/>
      <c r="AE10" s="213"/>
      <c r="AF10" s="213"/>
      <c r="AG10" s="426"/>
    </row>
    <row r="11">
      <c r="A11" s="222" t="s">
        <v>97</v>
      </c>
      <c r="B11" s="213">
        <f>Summary!B134</f>
        <v>89.51</v>
      </c>
      <c r="C11" s="213">
        <f>Summary!C134</f>
        <v>52.05</v>
      </c>
      <c r="D11" s="213">
        <f>Summary!D134</f>
        <v>57.88</v>
      </c>
      <c r="E11" s="213">
        <f>Summary!E134</f>
        <v>95.74</v>
      </c>
      <c r="F11" s="213">
        <f>Summary!F134</f>
        <v>137.25</v>
      </c>
      <c r="G11" s="213">
        <f>Summary!G134</f>
        <v>112.61</v>
      </c>
      <c r="H11" s="213">
        <f>Summary!H134</f>
        <v>59.18</v>
      </c>
      <c r="I11" s="213">
        <f>Summary!I134</f>
        <v>81.69</v>
      </c>
      <c r="J11" s="213">
        <f>Summary!J134</f>
        <v>53.79</v>
      </c>
      <c r="K11" s="213">
        <f>Summary!K134</f>
        <v>72.18</v>
      </c>
      <c r="L11" s="213">
        <f>Summary!L134</f>
        <v>58.7</v>
      </c>
      <c r="M11" s="213">
        <f>Summary!M134</f>
        <v>49.31</v>
      </c>
      <c r="N11" s="213">
        <f>Summary!N134</f>
        <v>79.27</v>
      </c>
      <c r="O11" s="213">
        <f>Summary!O134</f>
        <v>29.38</v>
      </c>
      <c r="P11" s="213">
        <f>Summary!P134</f>
        <v>30.55</v>
      </c>
      <c r="Q11" s="213">
        <f>Summary!Q134</f>
        <v>41.9</v>
      </c>
      <c r="R11" s="213">
        <f>Summary!R134</f>
        <v>10.17</v>
      </c>
      <c r="S11" s="213">
        <f>Summary!S134</f>
        <v>9.23</v>
      </c>
      <c r="T11" s="213">
        <f>Summary!T134</f>
        <v>20.72</v>
      </c>
      <c r="U11" s="213">
        <f>Summary!U134</f>
        <v>125.33</v>
      </c>
      <c r="V11" s="213">
        <f>Summary!V134</f>
        <v>44.98</v>
      </c>
      <c r="W11" s="213">
        <f>Summary!W134</f>
        <v>11.55</v>
      </c>
      <c r="X11" s="213">
        <f>Summary!X134</f>
        <v>21.49</v>
      </c>
      <c r="Y11" s="213">
        <f>Summary!Y134</f>
        <v>23.27</v>
      </c>
      <c r="Z11" s="213">
        <f>Summary!Z134</f>
        <v>65.65</v>
      </c>
      <c r="AA11" s="213">
        <f>Summary!AA134</f>
        <v>23.18</v>
      </c>
      <c r="AB11" s="213">
        <f>Summary!AB134</f>
        <v>25.81</v>
      </c>
      <c r="AC11" s="213">
        <f>Summary!AC134</f>
        <v>25.75</v>
      </c>
      <c r="AD11" s="213">
        <f>Summary!AD134</f>
        <v>77.23</v>
      </c>
      <c r="AE11" s="213">
        <f>Summary!AE134</f>
        <v>42.22</v>
      </c>
      <c r="AF11" s="213">
        <f>Summary!AF134</f>
        <v>71.49</v>
      </c>
      <c r="AG11" s="426"/>
    </row>
    <row r="12">
      <c r="A12" s="222" t="s">
        <v>1352</v>
      </c>
      <c r="B12" s="213">
        <f t="shared" ref="B12:AF12" si="2">B4*0.15</f>
        <v>9.3945</v>
      </c>
      <c r="C12" s="213">
        <f t="shared" si="2"/>
        <v>95.2755</v>
      </c>
      <c r="D12" s="213">
        <f t="shared" si="2"/>
        <v>40.7895</v>
      </c>
      <c r="E12" s="213">
        <f t="shared" si="2"/>
        <v>0</v>
      </c>
      <c r="F12" s="213">
        <f t="shared" si="2"/>
        <v>0</v>
      </c>
      <c r="G12" s="213">
        <f t="shared" si="2"/>
        <v>57.4455</v>
      </c>
      <c r="H12" s="213">
        <f t="shared" si="2"/>
        <v>50.5245</v>
      </c>
      <c r="I12" s="213">
        <f t="shared" si="2"/>
        <v>4.7085</v>
      </c>
      <c r="J12" s="213">
        <f t="shared" si="2"/>
        <v>0</v>
      </c>
      <c r="K12" s="213">
        <f t="shared" si="2"/>
        <v>51.5715</v>
      </c>
      <c r="L12" s="213">
        <f t="shared" si="2"/>
        <v>0</v>
      </c>
      <c r="M12" s="213">
        <f t="shared" si="2"/>
        <v>57.045</v>
      </c>
      <c r="N12" s="213">
        <f t="shared" si="2"/>
        <v>4.8075</v>
      </c>
      <c r="O12" s="213">
        <f t="shared" si="2"/>
        <v>90.501</v>
      </c>
      <c r="P12" s="213">
        <f t="shared" si="2"/>
        <v>0</v>
      </c>
      <c r="Q12" s="213">
        <f t="shared" si="2"/>
        <v>41.85</v>
      </c>
      <c r="R12" s="213">
        <f t="shared" si="2"/>
        <v>44.7795</v>
      </c>
      <c r="S12" s="213">
        <f t="shared" si="2"/>
        <v>0</v>
      </c>
      <c r="T12" s="213">
        <f t="shared" si="2"/>
        <v>6.237</v>
      </c>
      <c r="U12" s="213">
        <f t="shared" si="2"/>
        <v>0</v>
      </c>
      <c r="V12" s="213">
        <f t="shared" si="2"/>
        <v>89.0355</v>
      </c>
      <c r="W12" s="213">
        <f t="shared" si="2"/>
        <v>0</v>
      </c>
      <c r="X12" s="213">
        <f t="shared" si="2"/>
        <v>0</v>
      </c>
      <c r="Y12" s="213">
        <f t="shared" si="2"/>
        <v>50.481</v>
      </c>
      <c r="Z12" s="213">
        <f t="shared" si="2"/>
        <v>0</v>
      </c>
      <c r="AA12" s="213">
        <f t="shared" si="2"/>
        <v>34.5915</v>
      </c>
      <c r="AB12" s="213">
        <f t="shared" si="2"/>
        <v>45.6165</v>
      </c>
      <c r="AC12" s="213">
        <f t="shared" si="2"/>
        <v>0</v>
      </c>
      <c r="AD12" s="213">
        <f t="shared" si="2"/>
        <v>38.9865</v>
      </c>
      <c r="AE12" s="213">
        <f t="shared" si="2"/>
        <v>38.001</v>
      </c>
      <c r="AF12" s="213">
        <f t="shared" si="2"/>
        <v>4.698</v>
      </c>
      <c r="AG12" s="342">
        <f>SUM(B12:AF12)</f>
        <v>856.3395</v>
      </c>
    </row>
    <row r="13">
      <c r="A13" s="127"/>
      <c r="B13" s="120"/>
      <c r="C13" s="120"/>
      <c r="D13" s="120"/>
      <c r="E13" s="120"/>
      <c r="F13" s="120"/>
      <c r="G13" s="120"/>
      <c r="H13" s="120"/>
      <c r="I13" s="120"/>
      <c r="J13" s="120"/>
      <c r="K13" s="120"/>
      <c r="L13" s="120"/>
      <c r="M13" s="120"/>
      <c r="N13" s="120"/>
      <c r="O13" s="120"/>
      <c r="P13" s="120"/>
      <c r="Q13" s="120"/>
      <c r="R13" s="120"/>
      <c r="S13" s="120"/>
      <c r="T13" s="120"/>
      <c r="U13" s="120"/>
      <c r="V13" s="120"/>
      <c r="W13" s="120"/>
      <c r="X13" s="120"/>
      <c r="Y13" s="120"/>
      <c r="Z13" s="120"/>
      <c r="AA13" s="120"/>
      <c r="AB13" s="120"/>
      <c r="AC13" s="120"/>
      <c r="AD13" s="120"/>
      <c r="AE13" s="120"/>
      <c r="AF13" s="120"/>
      <c r="AG13" s="425"/>
    </row>
    <row r="14">
      <c r="A14" s="165" t="s">
        <v>1353</v>
      </c>
      <c r="B14" s="120"/>
      <c r="C14" s="120"/>
      <c r="D14" s="120"/>
      <c r="E14" s="120"/>
      <c r="F14" s="120"/>
      <c r="G14" s="120"/>
      <c r="H14" s="120"/>
      <c r="I14" s="120"/>
      <c r="J14" s="120"/>
      <c r="K14" s="120"/>
      <c r="L14" s="120"/>
      <c r="M14" s="120"/>
      <c r="N14" s="120"/>
      <c r="O14" s="120"/>
      <c r="P14" s="120"/>
      <c r="Q14" s="120"/>
      <c r="R14" s="120"/>
      <c r="S14" s="120"/>
      <c r="T14" s="120"/>
      <c r="U14" s="120"/>
      <c r="V14" s="120"/>
      <c r="W14" s="120"/>
      <c r="X14" s="120"/>
      <c r="Y14" s="120"/>
      <c r="Z14" s="120"/>
      <c r="AA14" s="120"/>
      <c r="AB14" s="120"/>
      <c r="AC14" s="120"/>
      <c r="AD14" s="120"/>
      <c r="AE14" s="120"/>
      <c r="AF14" s="120"/>
      <c r="AG14" s="421"/>
    </row>
    <row r="15">
      <c r="A15" s="183" t="s">
        <v>1354</v>
      </c>
      <c r="B15" s="303">
        <v>0.0</v>
      </c>
      <c r="C15" s="303">
        <v>2.0</v>
      </c>
      <c r="D15" s="303">
        <v>1.0</v>
      </c>
      <c r="E15" s="303">
        <v>0.0</v>
      </c>
      <c r="F15" s="303">
        <v>0.0</v>
      </c>
      <c r="G15" s="303">
        <v>0.0</v>
      </c>
      <c r="H15" s="303">
        <v>0.0</v>
      </c>
      <c r="I15" s="303">
        <v>0.0</v>
      </c>
      <c r="J15" s="303">
        <v>0.0</v>
      </c>
      <c r="K15" s="303">
        <v>0.0</v>
      </c>
      <c r="L15" s="303">
        <v>0.0</v>
      </c>
      <c r="M15" s="303">
        <v>0.0</v>
      </c>
      <c r="N15" s="303">
        <v>0.0</v>
      </c>
      <c r="O15" s="303">
        <v>0.0</v>
      </c>
      <c r="P15" s="303">
        <v>0.0</v>
      </c>
      <c r="Q15" s="303">
        <v>0.0</v>
      </c>
      <c r="R15" s="303">
        <v>0.0</v>
      </c>
      <c r="S15" s="303">
        <v>0.0</v>
      </c>
      <c r="T15" s="303">
        <v>0.0</v>
      </c>
      <c r="U15" s="303">
        <v>0.0</v>
      </c>
      <c r="V15" s="303">
        <v>0.0</v>
      </c>
      <c r="W15" s="303">
        <v>0.0</v>
      </c>
      <c r="X15" s="303">
        <v>0.0</v>
      </c>
      <c r="Y15" s="303">
        <v>0.0</v>
      </c>
      <c r="Z15" s="303">
        <v>0.0</v>
      </c>
      <c r="AA15" s="303">
        <v>1.0</v>
      </c>
      <c r="AB15" s="303">
        <v>0.0</v>
      </c>
      <c r="AC15" s="303">
        <v>0.0</v>
      </c>
      <c r="AD15" s="303">
        <v>0.0</v>
      </c>
      <c r="AE15" s="303">
        <v>0.0</v>
      </c>
      <c r="AF15" s="303">
        <v>0.0</v>
      </c>
      <c r="AG15" s="350">
        <f t="shared" ref="AG15:AG19" si="3">SUM(B15:AF15)</f>
        <v>4</v>
      </c>
    </row>
    <row r="16">
      <c r="A16" s="183" t="s">
        <v>1355</v>
      </c>
      <c r="B16" s="303">
        <v>0.0</v>
      </c>
      <c r="C16" s="303">
        <v>0.0</v>
      </c>
      <c r="D16" s="303">
        <v>0.0</v>
      </c>
      <c r="E16" s="303">
        <v>0.0</v>
      </c>
      <c r="F16" s="303">
        <v>0.0</v>
      </c>
      <c r="G16" s="303">
        <v>0.0</v>
      </c>
      <c r="H16" s="303">
        <v>0.0</v>
      </c>
      <c r="I16" s="303">
        <v>0.0</v>
      </c>
      <c r="J16" s="303">
        <v>0.0</v>
      </c>
      <c r="K16" s="303">
        <v>0.0</v>
      </c>
      <c r="L16" s="303">
        <v>0.0</v>
      </c>
      <c r="M16" s="303">
        <v>0.0</v>
      </c>
      <c r="N16" s="303">
        <v>0.0</v>
      </c>
      <c r="O16" s="303">
        <v>0.0</v>
      </c>
      <c r="P16" s="303">
        <v>0.0</v>
      </c>
      <c r="Q16" s="303">
        <v>0.0</v>
      </c>
      <c r="R16" s="303">
        <v>0.0</v>
      </c>
      <c r="S16" s="303">
        <v>0.0</v>
      </c>
      <c r="T16" s="303">
        <v>0.0</v>
      </c>
      <c r="U16" s="303">
        <v>0.0</v>
      </c>
      <c r="V16" s="303">
        <v>0.0</v>
      </c>
      <c r="W16" s="303">
        <v>0.0</v>
      </c>
      <c r="X16" s="303">
        <v>0.0</v>
      </c>
      <c r="Y16" s="303">
        <v>0.0</v>
      </c>
      <c r="Z16" s="303">
        <v>0.0</v>
      </c>
      <c r="AA16" s="303">
        <v>0.0</v>
      </c>
      <c r="AB16" s="303">
        <v>0.0</v>
      </c>
      <c r="AC16" s="303">
        <v>0.0</v>
      </c>
      <c r="AD16" s="303">
        <v>0.0</v>
      </c>
      <c r="AE16" s="303">
        <v>0.0</v>
      </c>
      <c r="AF16" s="303">
        <v>0.0</v>
      </c>
      <c r="AG16" s="350">
        <f t="shared" si="3"/>
        <v>0</v>
      </c>
    </row>
    <row r="17">
      <c r="A17" s="183" t="s">
        <v>1356</v>
      </c>
      <c r="B17" s="303">
        <v>0.0</v>
      </c>
      <c r="C17" s="303">
        <v>0.0</v>
      </c>
      <c r="D17" s="303">
        <v>0.0</v>
      </c>
      <c r="E17" s="303">
        <v>0.0</v>
      </c>
      <c r="F17" s="303">
        <v>0.0</v>
      </c>
      <c r="G17" s="303">
        <v>1.0</v>
      </c>
      <c r="H17" s="303">
        <v>1.0</v>
      </c>
      <c r="I17" s="303">
        <v>0.0</v>
      </c>
      <c r="J17" s="303">
        <v>0.0</v>
      </c>
      <c r="K17" s="303">
        <v>1.0</v>
      </c>
      <c r="L17" s="303">
        <v>0.0</v>
      </c>
      <c r="M17" s="303">
        <v>1.0</v>
      </c>
      <c r="N17" s="303">
        <v>0.0</v>
      </c>
      <c r="O17" s="303">
        <v>2.0</v>
      </c>
      <c r="P17" s="303">
        <v>0.0</v>
      </c>
      <c r="Q17" s="303">
        <v>1.0</v>
      </c>
      <c r="R17" s="303">
        <v>1.0</v>
      </c>
      <c r="S17" s="303">
        <v>0.0</v>
      </c>
      <c r="T17" s="303">
        <v>0.0</v>
      </c>
      <c r="U17" s="303">
        <v>0.0</v>
      </c>
      <c r="V17" s="303">
        <v>2.0</v>
      </c>
      <c r="W17" s="303">
        <v>0.0</v>
      </c>
      <c r="X17" s="303">
        <v>0.0</v>
      </c>
      <c r="Y17" s="303">
        <v>1.0</v>
      </c>
      <c r="Z17" s="303">
        <v>0.0</v>
      </c>
      <c r="AA17" s="303">
        <v>0.0</v>
      </c>
      <c r="AB17" s="303">
        <v>1.0</v>
      </c>
      <c r="AC17" s="303">
        <v>0.0</v>
      </c>
      <c r="AD17" s="303">
        <v>1.0</v>
      </c>
      <c r="AE17" s="303">
        <v>1.0</v>
      </c>
      <c r="AF17" s="303">
        <v>0.0</v>
      </c>
      <c r="AG17" s="350">
        <f t="shared" si="3"/>
        <v>14</v>
      </c>
    </row>
    <row r="18">
      <c r="A18" s="183" t="s">
        <v>1357</v>
      </c>
      <c r="B18" s="303">
        <v>0.0</v>
      </c>
      <c r="C18" s="303">
        <v>0.0</v>
      </c>
      <c r="D18" s="303">
        <v>0.0</v>
      </c>
      <c r="E18" s="303">
        <v>0.0</v>
      </c>
      <c r="F18" s="303">
        <v>0.0</v>
      </c>
      <c r="G18" s="303">
        <v>0.0</v>
      </c>
      <c r="H18" s="303">
        <v>0.0</v>
      </c>
      <c r="I18" s="303">
        <v>0.0</v>
      </c>
      <c r="J18" s="303">
        <v>0.0</v>
      </c>
      <c r="K18" s="303">
        <v>0.0</v>
      </c>
      <c r="L18" s="303">
        <v>0.0</v>
      </c>
      <c r="M18" s="303">
        <v>0.0</v>
      </c>
      <c r="N18" s="303">
        <v>0.0</v>
      </c>
      <c r="O18" s="303">
        <v>0.0</v>
      </c>
      <c r="P18" s="303">
        <v>0.0</v>
      </c>
      <c r="Q18" s="303">
        <v>0.0</v>
      </c>
      <c r="R18" s="303">
        <v>0.0</v>
      </c>
      <c r="S18" s="303">
        <v>0.0</v>
      </c>
      <c r="T18" s="303">
        <v>0.0</v>
      </c>
      <c r="U18" s="303">
        <v>0.0</v>
      </c>
      <c r="V18" s="303">
        <v>0.0</v>
      </c>
      <c r="W18" s="303">
        <v>0.0</v>
      </c>
      <c r="X18" s="303">
        <v>0.0</v>
      </c>
      <c r="Y18" s="303">
        <v>0.0</v>
      </c>
      <c r="Z18" s="303">
        <v>0.0</v>
      </c>
      <c r="AA18" s="303">
        <v>0.0</v>
      </c>
      <c r="AB18" s="303">
        <v>0.0</v>
      </c>
      <c r="AC18" s="303">
        <v>0.0</v>
      </c>
      <c r="AD18" s="303">
        <v>0.0</v>
      </c>
      <c r="AE18" s="303">
        <v>0.0</v>
      </c>
      <c r="AF18" s="303">
        <v>0.0</v>
      </c>
      <c r="AG18" s="350">
        <f t="shared" si="3"/>
        <v>0</v>
      </c>
    </row>
    <row r="19">
      <c r="A19" s="181" t="s">
        <v>219</v>
      </c>
      <c r="B19" s="427">
        <f t="shared" ref="B19:AF19" si="4">SUM(B15:B18)</f>
        <v>0</v>
      </c>
      <c r="C19" s="427">
        <f t="shared" si="4"/>
        <v>2</v>
      </c>
      <c r="D19" s="427">
        <f t="shared" si="4"/>
        <v>1</v>
      </c>
      <c r="E19" s="427">
        <f t="shared" si="4"/>
        <v>0</v>
      </c>
      <c r="F19" s="427">
        <f t="shared" si="4"/>
        <v>0</v>
      </c>
      <c r="G19" s="427">
        <f t="shared" si="4"/>
        <v>1</v>
      </c>
      <c r="H19" s="427">
        <f t="shared" si="4"/>
        <v>1</v>
      </c>
      <c r="I19" s="427">
        <f t="shared" si="4"/>
        <v>0</v>
      </c>
      <c r="J19" s="427">
        <f t="shared" si="4"/>
        <v>0</v>
      </c>
      <c r="K19" s="427">
        <f t="shared" si="4"/>
        <v>1</v>
      </c>
      <c r="L19" s="427">
        <f t="shared" si="4"/>
        <v>0</v>
      </c>
      <c r="M19" s="427">
        <f t="shared" si="4"/>
        <v>1</v>
      </c>
      <c r="N19" s="427">
        <f t="shared" si="4"/>
        <v>0</v>
      </c>
      <c r="O19" s="427">
        <f t="shared" si="4"/>
        <v>2</v>
      </c>
      <c r="P19" s="427">
        <f t="shared" si="4"/>
        <v>0</v>
      </c>
      <c r="Q19" s="427">
        <f t="shared" si="4"/>
        <v>1</v>
      </c>
      <c r="R19" s="427">
        <f t="shared" si="4"/>
        <v>1</v>
      </c>
      <c r="S19" s="427">
        <f t="shared" si="4"/>
        <v>0</v>
      </c>
      <c r="T19" s="427">
        <f t="shared" si="4"/>
        <v>0</v>
      </c>
      <c r="U19" s="427">
        <f t="shared" si="4"/>
        <v>0</v>
      </c>
      <c r="V19" s="427">
        <f t="shared" si="4"/>
        <v>2</v>
      </c>
      <c r="W19" s="427">
        <f t="shared" si="4"/>
        <v>0</v>
      </c>
      <c r="X19" s="427">
        <f t="shared" si="4"/>
        <v>0</v>
      </c>
      <c r="Y19" s="427">
        <f t="shared" si="4"/>
        <v>1</v>
      </c>
      <c r="Z19" s="427">
        <f t="shared" si="4"/>
        <v>0</v>
      </c>
      <c r="AA19" s="427">
        <f t="shared" si="4"/>
        <v>1</v>
      </c>
      <c r="AB19" s="427">
        <f t="shared" si="4"/>
        <v>1</v>
      </c>
      <c r="AC19" s="427">
        <f t="shared" si="4"/>
        <v>0</v>
      </c>
      <c r="AD19" s="427">
        <f t="shared" si="4"/>
        <v>1</v>
      </c>
      <c r="AE19" s="427">
        <f t="shared" si="4"/>
        <v>1</v>
      </c>
      <c r="AF19" s="427">
        <f t="shared" si="4"/>
        <v>0</v>
      </c>
      <c r="AG19" s="350">
        <f t="shared" si="3"/>
        <v>18</v>
      </c>
    </row>
    <row r="20">
      <c r="A20" s="127"/>
      <c r="B20" s="120"/>
      <c r="C20" s="120"/>
      <c r="D20" s="120"/>
      <c r="E20" s="120"/>
      <c r="F20" s="120"/>
      <c r="G20" s="120"/>
      <c r="H20" s="120"/>
      <c r="I20" s="120"/>
      <c r="J20" s="120"/>
      <c r="K20" s="120"/>
      <c r="L20" s="120"/>
      <c r="M20" s="120"/>
      <c r="N20" s="120"/>
      <c r="O20" s="120"/>
      <c r="P20" s="120"/>
      <c r="Q20" s="120"/>
      <c r="R20" s="120"/>
      <c r="S20" s="120"/>
      <c r="T20" s="120"/>
      <c r="U20" s="120"/>
      <c r="V20" s="120"/>
      <c r="W20" s="120"/>
      <c r="X20" s="120"/>
      <c r="Y20" s="120"/>
      <c r="Z20" s="120"/>
      <c r="AA20" s="120"/>
      <c r="AB20" s="120"/>
      <c r="AC20" s="120"/>
      <c r="AD20" s="120"/>
      <c r="AE20" s="120"/>
      <c r="AF20" s="120"/>
      <c r="AG20" s="428"/>
    </row>
    <row r="21">
      <c r="A21" s="183" t="s">
        <v>223</v>
      </c>
      <c r="B21" s="330">
        <v>2.0</v>
      </c>
      <c r="C21" s="330">
        <v>5.0</v>
      </c>
      <c r="D21" s="330">
        <v>1.0</v>
      </c>
      <c r="E21" s="330">
        <v>0.0</v>
      </c>
      <c r="F21" s="330">
        <v>0.0</v>
      </c>
      <c r="G21" s="330">
        <v>2.0</v>
      </c>
      <c r="H21" s="330">
        <v>1.0</v>
      </c>
      <c r="I21" s="330">
        <v>1.0</v>
      </c>
      <c r="J21" s="330">
        <v>0.0</v>
      </c>
      <c r="K21" s="330">
        <v>1.0</v>
      </c>
      <c r="L21" s="330">
        <v>0.0</v>
      </c>
      <c r="M21" s="330">
        <v>3.0</v>
      </c>
      <c r="N21" s="330">
        <v>1.0</v>
      </c>
      <c r="O21" s="330">
        <v>0.0</v>
      </c>
      <c r="P21" s="330">
        <v>0.0</v>
      </c>
      <c r="Q21" s="330">
        <v>0.0</v>
      </c>
      <c r="R21" s="330">
        <v>0.0</v>
      </c>
      <c r="S21" s="330">
        <v>0.0</v>
      </c>
      <c r="T21" s="330">
        <v>0.0</v>
      </c>
      <c r="U21" s="330">
        <v>0.0</v>
      </c>
      <c r="V21" s="330">
        <v>0.0</v>
      </c>
      <c r="W21" s="330">
        <v>0.0</v>
      </c>
      <c r="X21" s="330">
        <v>0.0</v>
      </c>
      <c r="Y21" s="330">
        <v>1.0</v>
      </c>
      <c r="Z21" s="330">
        <v>0.0</v>
      </c>
      <c r="AA21" s="330">
        <v>0.0</v>
      </c>
      <c r="AB21" s="330">
        <v>0.0</v>
      </c>
      <c r="AC21" s="330">
        <v>0.0</v>
      </c>
      <c r="AD21" s="330">
        <v>0.0</v>
      </c>
      <c r="AE21" s="330">
        <v>0.0</v>
      </c>
      <c r="AF21" s="330">
        <v>1.0</v>
      </c>
      <c r="AG21" s="350">
        <f t="shared" ref="AG21:AG29" si="5">SUM(B21:AF21)</f>
        <v>19</v>
      </c>
    </row>
    <row r="22">
      <c r="A22" s="183" t="s">
        <v>224</v>
      </c>
      <c r="B22" s="330">
        <v>0.0</v>
      </c>
      <c r="C22" s="330">
        <v>0.0</v>
      </c>
      <c r="D22" s="330">
        <v>0.0</v>
      </c>
      <c r="E22" s="330">
        <v>0.0</v>
      </c>
      <c r="F22" s="330">
        <v>0.0</v>
      </c>
      <c r="G22" s="330">
        <v>0.0</v>
      </c>
      <c r="H22" s="330">
        <v>0.0</v>
      </c>
      <c r="I22" s="330">
        <v>0.0</v>
      </c>
      <c r="J22" s="330">
        <v>0.0</v>
      </c>
      <c r="K22" s="330">
        <v>0.0</v>
      </c>
      <c r="L22" s="330">
        <v>0.0</v>
      </c>
      <c r="M22" s="330">
        <v>0.0</v>
      </c>
      <c r="N22" s="330">
        <v>0.0</v>
      </c>
      <c r="O22" s="330">
        <v>0.0</v>
      </c>
      <c r="P22" s="330">
        <v>0.0</v>
      </c>
      <c r="Q22" s="330">
        <v>0.0</v>
      </c>
      <c r="R22" s="330">
        <v>0.0</v>
      </c>
      <c r="S22" s="330">
        <v>0.0</v>
      </c>
      <c r="T22" s="330">
        <v>0.0</v>
      </c>
      <c r="U22" s="330">
        <v>0.0</v>
      </c>
      <c r="V22" s="330">
        <v>0.0</v>
      </c>
      <c r="W22" s="330">
        <v>0.0</v>
      </c>
      <c r="X22" s="330">
        <v>0.0</v>
      </c>
      <c r="Y22" s="330">
        <v>0.0</v>
      </c>
      <c r="Z22" s="330">
        <v>0.0</v>
      </c>
      <c r="AA22" s="330">
        <v>0.0</v>
      </c>
      <c r="AB22" s="330">
        <v>0.0</v>
      </c>
      <c r="AC22" s="330">
        <v>0.0</v>
      </c>
      <c r="AD22" s="330">
        <v>0.0</v>
      </c>
      <c r="AE22" s="330">
        <v>0.0</v>
      </c>
      <c r="AF22" s="330">
        <v>0.0</v>
      </c>
      <c r="AG22" s="350">
        <f t="shared" si="5"/>
        <v>0</v>
      </c>
    </row>
    <row r="23">
      <c r="A23" s="183" t="s">
        <v>1358</v>
      </c>
      <c r="B23" s="330">
        <v>0.0</v>
      </c>
      <c r="C23" s="330">
        <v>0.0</v>
      </c>
      <c r="D23" s="330">
        <v>0.0</v>
      </c>
      <c r="E23" s="330">
        <v>0.0</v>
      </c>
      <c r="F23" s="330">
        <v>0.0</v>
      </c>
      <c r="G23" s="330">
        <v>1.0</v>
      </c>
      <c r="H23" s="330">
        <v>0.0</v>
      </c>
      <c r="I23" s="330">
        <v>0.0</v>
      </c>
      <c r="J23" s="330">
        <v>0.0</v>
      </c>
      <c r="K23" s="330">
        <v>0.0</v>
      </c>
      <c r="L23" s="330">
        <v>0.0</v>
      </c>
      <c r="M23" s="330">
        <v>0.0</v>
      </c>
      <c r="N23" s="330">
        <v>0.0</v>
      </c>
      <c r="O23" s="330">
        <v>0.0</v>
      </c>
      <c r="P23" s="330">
        <v>0.0</v>
      </c>
      <c r="Q23" s="330">
        <v>0.0</v>
      </c>
      <c r="R23" s="330">
        <v>0.0</v>
      </c>
      <c r="S23" s="330">
        <v>0.0</v>
      </c>
      <c r="T23" s="330">
        <v>1.0</v>
      </c>
      <c r="U23" s="330">
        <v>0.0</v>
      </c>
      <c r="V23" s="330">
        <v>0.0</v>
      </c>
      <c r="W23" s="330">
        <v>0.0</v>
      </c>
      <c r="X23" s="330">
        <v>0.0</v>
      </c>
      <c r="Y23" s="330">
        <v>0.0</v>
      </c>
      <c r="Z23" s="330">
        <v>0.0</v>
      </c>
      <c r="AA23" s="330">
        <v>0.0</v>
      </c>
      <c r="AB23" s="330">
        <v>0.0</v>
      </c>
      <c r="AC23" s="330">
        <v>0.0</v>
      </c>
      <c r="AD23" s="330">
        <v>0.0</v>
      </c>
      <c r="AE23" s="330">
        <v>0.0</v>
      </c>
      <c r="AF23" s="330">
        <v>0.0</v>
      </c>
      <c r="AG23" s="350">
        <f t="shared" si="5"/>
        <v>2</v>
      </c>
    </row>
    <row r="24">
      <c r="A24" s="183" t="s">
        <v>1359</v>
      </c>
      <c r="B24" s="330">
        <v>0.0</v>
      </c>
      <c r="C24" s="330">
        <v>0.0</v>
      </c>
      <c r="D24" s="330">
        <v>0.0</v>
      </c>
      <c r="E24" s="330">
        <v>0.0</v>
      </c>
      <c r="F24" s="330">
        <v>0.0</v>
      </c>
      <c r="G24" s="330">
        <v>0.0</v>
      </c>
      <c r="H24" s="330">
        <v>0.0</v>
      </c>
      <c r="I24" s="330">
        <v>0.0</v>
      </c>
      <c r="J24" s="330">
        <v>0.0</v>
      </c>
      <c r="K24" s="330">
        <v>0.0</v>
      </c>
      <c r="L24" s="330">
        <v>0.0</v>
      </c>
      <c r="M24" s="330">
        <v>0.0</v>
      </c>
      <c r="N24" s="330">
        <v>0.0</v>
      </c>
      <c r="O24" s="330">
        <v>0.0</v>
      </c>
      <c r="P24" s="330">
        <v>0.0</v>
      </c>
      <c r="Q24" s="330">
        <v>0.0</v>
      </c>
      <c r="R24" s="330">
        <v>0.0</v>
      </c>
      <c r="S24" s="330">
        <v>0.0</v>
      </c>
      <c r="T24" s="330">
        <v>0.0</v>
      </c>
      <c r="U24" s="330">
        <v>0.0</v>
      </c>
      <c r="V24" s="330">
        <v>0.0</v>
      </c>
      <c r="W24" s="330">
        <v>0.0</v>
      </c>
      <c r="X24" s="330">
        <v>0.0</v>
      </c>
      <c r="Y24" s="330">
        <v>0.0</v>
      </c>
      <c r="Z24" s="330">
        <v>0.0</v>
      </c>
      <c r="AA24" s="330">
        <v>0.0</v>
      </c>
      <c r="AB24" s="330">
        <v>0.0</v>
      </c>
      <c r="AC24" s="330">
        <v>0.0</v>
      </c>
      <c r="AD24" s="330">
        <v>0.0</v>
      </c>
      <c r="AE24" s="330">
        <v>0.0</v>
      </c>
      <c r="AF24" s="330">
        <v>0.0</v>
      </c>
      <c r="AG24" s="350">
        <f t="shared" si="5"/>
        <v>0</v>
      </c>
    </row>
    <row r="25">
      <c r="A25" s="183" t="s">
        <v>1360</v>
      </c>
      <c r="B25" s="330">
        <v>0.0</v>
      </c>
      <c r="C25" s="330">
        <v>0.0</v>
      </c>
      <c r="D25" s="330">
        <v>0.0</v>
      </c>
      <c r="E25" s="330">
        <v>0.0</v>
      </c>
      <c r="F25" s="330">
        <v>0.0</v>
      </c>
      <c r="G25" s="330">
        <v>0.0</v>
      </c>
      <c r="H25" s="330">
        <v>0.0</v>
      </c>
      <c r="I25" s="330">
        <v>0.0</v>
      </c>
      <c r="J25" s="330">
        <v>0.0</v>
      </c>
      <c r="K25" s="330">
        <v>0.0</v>
      </c>
      <c r="L25" s="330">
        <v>0.0</v>
      </c>
      <c r="M25" s="330">
        <v>0.0</v>
      </c>
      <c r="N25" s="330">
        <v>0.0</v>
      </c>
      <c r="O25" s="330">
        <v>0.0</v>
      </c>
      <c r="P25" s="330">
        <v>0.0</v>
      </c>
      <c r="Q25" s="330">
        <v>0.0</v>
      </c>
      <c r="R25" s="330">
        <v>0.0</v>
      </c>
      <c r="S25" s="330">
        <v>0.0</v>
      </c>
      <c r="T25" s="330">
        <v>0.0</v>
      </c>
      <c r="U25" s="330">
        <v>0.0</v>
      </c>
      <c r="V25" s="330">
        <v>0.0</v>
      </c>
      <c r="W25" s="330">
        <v>0.0</v>
      </c>
      <c r="X25" s="330">
        <v>0.0</v>
      </c>
      <c r="Y25" s="330">
        <v>0.0</v>
      </c>
      <c r="Z25" s="330">
        <v>0.0</v>
      </c>
      <c r="AA25" s="330">
        <v>0.0</v>
      </c>
      <c r="AB25" s="330">
        <v>0.0</v>
      </c>
      <c r="AC25" s="330">
        <v>0.0</v>
      </c>
      <c r="AD25" s="330">
        <v>0.0</v>
      </c>
      <c r="AE25" s="330">
        <v>0.0</v>
      </c>
      <c r="AF25" s="330">
        <v>0.0</v>
      </c>
      <c r="AG25" s="350">
        <f t="shared" si="5"/>
        <v>0</v>
      </c>
    </row>
    <row r="26">
      <c r="A26" s="183" t="s">
        <v>1361</v>
      </c>
      <c r="B26" s="330">
        <v>0.0</v>
      </c>
      <c r="C26" s="330">
        <v>0.0</v>
      </c>
      <c r="D26" s="330">
        <v>0.0</v>
      </c>
      <c r="E26" s="330">
        <v>0.0</v>
      </c>
      <c r="F26" s="330">
        <v>0.0</v>
      </c>
      <c r="G26" s="330">
        <v>0.0</v>
      </c>
      <c r="H26" s="330">
        <v>0.0</v>
      </c>
      <c r="I26" s="330">
        <v>0.0</v>
      </c>
      <c r="J26" s="330">
        <v>0.0</v>
      </c>
      <c r="K26" s="330">
        <v>0.0</v>
      </c>
      <c r="L26" s="330">
        <v>0.0</v>
      </c>
      <c r="M26" s="330">
        <v>0.0</v>
      </c>
      <c r="N26" s="330">
        <v>0.0</v>
      </c>
      <c r="O26" s="330">
        <v>0.0</v>
      </c>
      <c r="P26" s="330">
        <v>0.0</v>
      </c>
      <c r="Q26" s="330">
        <v>0.0</v>
      </c>
      <c r="R26" s="330">
        <v>0.0</v>
      </c>
      <c r="S26" s="330">
        <v>0.0</v>
      </c>
      <c r="T26" s="330">
        <v>0.0</v>
      </c>
      <c r="U26" s="330">
        <v>0.0</v>
      </c>
      <c r="V26" s="330">
        <v>0.0</v>
      </c>
      <c r="W26" s="330">
        <v>0.0</v>
      </c>
      <c r="X26" s="330">
        <v>0.0</v>
      </c>
      <c r="Y26" s="330">
        <v>0.0</v>
      </c>
      <c r="Z26" s="330">
        <v>0.0</v>
      </c>
      <c r="AA26" s="330">
        <v>0.0</v>
      </c>
      <c r="AB26" s="330">
        <v>0.0</v>
      </c>
      <c r="AC26" s="330">
        <v>0.0</v>
      </c>
      <c r="AD26" s="330">
        <v>0.0</v>
      </c>
      <c r="AE26" s="330">
        <v>0.0</v>
      </c>
      <c r="AF26" s="330">
        <v>0.0</v>
      </c>
      <c r="AG26" s="350">
        <f t="shared" si="5"/>
        <v>0</v>
      </c>
    </row>
    <row r="27">
      <c r="A27" s="183" t="s">
        <v>1362</v>
      </c>
      <c r="B27" s="330">
        <v>0.0</v>
      </c>
      <c r="C27" s="330">
        <v>0.0</v>
      </c>
      <c r="D27" s="330">
        <v>0.0</v>
      </c>
      <c r="E27" s="330">
        <v>0.0</v>
      </c>
      <c r="F27" s="330">
        <v>0.0</v>
      </c>
      <c r="G27" s="330">
        <v>0.0</v>
      </c>
      <c r="H27" s="330">
        <v>0.0</v>
      </c>
      <c r="I27" s="330">
        <v>0.0</v>
      </c>
      <c r="J27" s="330">
        <v>0.0</v>
      </c>
      <c r="K27" s="330">
        <v>0.0</v>
      </c>
      <c r="L27" s="330">
        <v>0.0</v>
      </c>
      <c r="M27" s="330">
        <v>0.0</v>
      </c>
      <c r="N27" s="330">
        <v>0.0</v>
      </c>
      <c r="O27" s="330">
        <v>0.0</v>
      </c>
      <c r="P27" s="330">
        <v>0.0</v>
      </c>
      <c r="Q27" s="330">
        <v>0.0</v>
      </c>
      <c r="R27" s="330">
        <v>0.0</v>
      </c>
      <c r="S27" s="330">
        <v>0.0</v>
      </c>
      <c r="T27" s="330">
        <v>0.0</v>
      </c>
      <c r="U27" s="330">
        <v>0.0</v>
      </c>
      <c r="V27" s="330">
        <v>0.0</v>
      </c>
      <c r="W27" s="330">
        <v>0.0</v>
      </c>
      <c r="X27" s="330">
        <v>0.0</v>
      </c>
      <c r="Y27" s="330">
        <v>0.0</v>
      </c>
      <c r="Z27" s="330">
        <v>0.0</v>
      </c>
      <c r="AA27" s="330">
        <v>0.0</v>
      </c>
      <c r="AB27" s="330">
        <v>0.0</v>
      </c>
      <c r="AC27" s="330">
        <v>0.0</v>
      </c>
      <c r="AD27" s="330">
        <v>0.0</v>
      </c>
      <c r="AE27" s="330">
        <v>0.0</v>
      </c>
      <c r="AF27" s="330">
        <v>0.0</v>
      </c>
      <c r="AG27" s="350">
        <f t="shared" si="5"/>
        <v>0</v>
      </c>
    </row>
    <row r="28">
      <c r="A28" s="183" t="s">
        <v>1363</v>
      </c>
      <c r="B28" s="330">
        <v>0.0</v>
      </c>
      <c r="C28" s="330">
        <v>0.0</v>
      </c>
      <c r="D28" s="330">
        <v>0.0</v>
      </c>
      <c r="E28" s="330">
        <v>0.0</v>
      </c>
      <c r="F28" s="330">
        <v>0.0</v>
      </c>
      <c r="G28" s="330">
        <v>0.0</v>
      </c>
      <c r="H28" s="330">
        <v>0.0</v>
      </c>
      <c r="I28" s="330">
        <v>0.0</v>
      </c>
      <c r="J28" s="330">
        <v>0.0</v>
      </c>
      <c r="K28" s="330">
        <v>0.0</v>
      </c>
      <c r="L28" s="330">
        <v>0.0</v>
      </c>
      <c r="M28" s="330">
        <v>0.0</v>
      </c>
      <c r="N28" s="330">
        <v>0.0</v>
      </c>
      <c r="O28" s="330">
        <v>0.0</v>
      </c>
      <c r="P28" s="330">
        <v>0.0</v>
      </c>
      <c r="Q28" s="330">
        <v>0.0</v>
      </c>
      <c r="R28" s="330">
        <v>0.0</v>
      </c>
      <c r="S28" s="330">
        <v>0.0</v>
      </c>
      <c r="T28" s="330">
        <v>0.0</v>
      </c>
      <c r="U28" s="330">
        <v>0.0</v>
      </c>
      <c r="V28" s="330">
        <v>0.0</v>
      </c>
      <c r="W28" s="330">
        <v>0.0</v>
      </c>
      <c r="X28" s="330">
        <v>0.0</v>
      </c>
      <c r="Y28" s="330">
        <v>0.0</v>
      </c>
      <c r="Z28" s="330">
        <v>0.0</v>
      </c>
      <c r="AA28" s="330">
        <v>0.0</v>
      </c>
      <c r="AB28" s="330">
        <v>0.0</v>
      </c>
      <c r="AC28" s="330">
        <v>0.0</v>
      </c>
      <c r="AD28" s="330">
        <v>0.0</v>
      </c>
      <c r="AE28" s="330">
        <v>0.0</v>
      </c>
      <c r="AF28" s="330">
        <v>0.0</v>
      </c>
      <c r="AG28" s="350">
        <f t="shared" si="5"/>
        <v>0</v>
      </c>
    </row>
    <row r="29">
      <c r="A29" s="181" t="s">
        <v>234</v>
      </c>
      <c r="B29" s="427">
        <f t="shared" ref="B29:AF29" si="6">SUM(B21:B28)</f>
        <v>2</v>
      </c>
      <c r="C29" s="427">
        <f t="shared" si="6"/>
        <v>5</v>
      </c>
      <c r="D29" s="427">
        <f t="shared" si="6"/>
        <v>1</v>
      </c>
      <c r="E29" s="427">
        <f t="shared" si="6"/>
        <v>0</v>
      </c>
      <c r="F29" s="427">
        <f t="shared" si="6"/>
        <v>0</v>
      </c>
      <c r="G29" s="427">
        <f t="shared" si="6"/>
        <v>3</v>
      </c>
      <c r="H29" s="427">
        <f t="shared" si="6"/>
        <v>1</v>
      </c>
      <c r="I29" s="427">
        <f t="shared" si="6"/>
        <v>1</v>
      </c>
      <c r="J29" s="427">
        <f t="shared" si="6"/>
        <v>0</v>
      </c>
      <c r="K29" s="427">
        <f t="shared" si="6"/>
        <v>1</v>
      </c>
      <c r="L29" s="427">
        <f t="shared" si="6"/>
        <v>0</v>
      </c>
      <c r="M29" s="427">
        <f t="shared" si="6"/>
        <v>3</v>
      </c>
      <c r="N29" s="427">
        <f t="shared" si="6"/>
        <v>1</v>
      </c>
      <c r="O29" s="427">
        <f t="shared" si="6"/>
        <v>0</v>
      </c>
      <c r="P29" s="427">
        <f t="shared" si="6"/>
        <v>0</v>
      </c>
      <c r="Q29" s="427">
        <f t="shared" si="6"/>
        <v>0</v>
      </c>
      <c r="R29" s="427">
        <f t="shared" si="6"/>
        <v>0</v>
      </c>
      <c r="S29" s="427">
        <f t="shared" si="6"/>
        <v>0</v>
      </c>
      <c r="T29" s="427">
        <f t="shared" si="6"/>
        <v>1</v>
      </c>
      <c r="U29" s="427">
        <f t="shared" si="6"/>
        <v>0</v>
      </c>
      <c r="V29" s="427">
        <f t="shared" si="6"/>
        <v>0</v>
      </c>
      <c r="W29" s="427">
        <f t="shared" si="6"/>
        <v>0</v>
      </c>
      <c r="X29" s="427">
        <f t="shared" si="6"/>
        <v>0</v>
      </c>
      <c r="Y29" s="427">
        <f t="shared" si="6"/>
        <v>1</v>
      </c>
      <c r="Z29" s="427">
        <f t="shared" si="6"/>
        <v>0</v>
      </c>
      <c r="AA29" s="427">
        <f t="shared" si="6"/>
        <v>0</v>
      </c>
      <c r="AB29" s="427">
        <f t="shared" si="6"/>
        <v>0</v>
      </c>
      <c r="AC29" s="427">
        <f t="shared" si="6"/>
        <v>0</v>
      </c>
      <c r="AD29" s="427">
        <f t="shared" si="6"/>
        <v>0</v>
      </c>
      <c r="AE29" s="427">
        <f t="shared" si="6"/>
        <v>0</v>
      </c>
      <c r="AF29" s="427">
        <f t="shared" si="6"/>
        <v>1</v>
      </c>
      <c r="AG29" s="350">
        <f t="shared" si="5"/>
        <v>21</v>
      </c>
    </row>
    <row r="30">
      <c r="A30" s="127"/>
      <c r="B30" s="120"/>
      <c r="C30" s="120"/>
      <c r="D30" s="120"/>
      <c r="E30" s="120"/>
      <c r="F30" s="120"/>
      <c r="G30" s="120"/>
      <c r="H30" s="120"/>
      <c r="I30" s="120"/>
      <c r="J30" s="120"/>
      <c r="K30" s="120"/>
      <c r="L30" s="120"/>
      <c r="M30" s="120"/>
      <c r="N30" s="120"/>
      <c r="O30" s="120"/>
      <c r="P30" s="120"/>
      <c r="Q30" s="120"/>
      <c r="R30" s="120"/>
      <c r="S30" s="120"/>
      <c r="T30" s="120"/>
      <c r="U30" s="120"/>
      <c r="V30" s="120"/>
      <c r="W30" s="120"/>
      <c r="X30" s="120"/>
      <c r="Y30" s="120"/>
      <c r="Z30" s="120"/>
      <c r="AA30" s="120"/>
      <c r="AB30" s="120"/>
      <c r="AC30" s="120"/>
      <c r="AD30" s="120"/>
      <c r="AE30" s="120"/>
      <c r="AF30" s="120"/>
      <c r="AG30" s="425"/>
    </row>
    <row r="31">
      <c r="A31" s="429" t="s">
        <v>1364</v>
      </c>
      <c r="B31" s="430"/>
      <c r="C31" s="430"/>
      <c r="D31" s="430"/>
      <c r="E31" s="430"/>
      <c r="F31" s="430"/>
      <c r="G31" s="430"/>
      <c r="H31" s="430"/>
      <c r="I31" s="430"/>
      <c r="J31" s="430"/>
      <c r="K31" s="430"/>
      <c r="L31" s="430"/>
      <c r="M31" s="430"/>
      <c r="N31" s="430"/>
      <c r="O31" s="430"/>
      <c r="P31" s="430"/>
      <c r="Q31" s="430"/>
      <c r="R31" s="430"/>
      <c r="S31" s="430"/>
      <c r="T31" s="430"/>
      <c r="U31" s="430"/>
      <c r="V31" s="430"/>
      <c r="W31" s="430"/>
      <c r="X31" s="430"/>
      <c r="Y31" s="430"/>
      <c r="Z31" s="430"/>
      <c r="AA31" s="430"/>
      <c r="AB31" s="430"/>
      <c r="AC31" s="430"/>
      <c r="AD31" s="430"/>
      <c r="AE31" s="430"/>
      <c r="AF31" s="430"/>
      <c r="AG31" s="431"/>
    </row>
    <row r="32" outlineLevel="1">
      <c r="A32" s="432"/>
      <c r="AG32" s="431"/>
    </row>
    <row r="33" outlineLevel="1">
      <c r="A33" s="165" t="s">
        <v>1365</v>
      </c>
      <c r="B33" s="172"/>
      <c r="C33" s="172"/>
      <c r="D33" s="172"/>
      <c r="E33" s="172"/>
      <c r="F33" s="172"/>
      <c r="G33" s="172"/>
      <c r="H33" s="172"/>
      <c r="I33" s="172"/>
      <c r="J33" s="172"/>
      <c r="K33" s="172"/>
      <c r="L33" s="172"/>
      <c r="M33" s="172"/>
      <c r="N33" s="172"/>
      <c r="O33" s="172"/>
      <c r="P33" s="172"/>
      <c r="Q33" s="172"/>
      <c r="R33" s="172"/>
      <c r="S33" s="172"/>
      <c r="T33" s="172"/>
      <c r="U33" s="172"/>
      <c r="V33" s="172"/>
      <c r="W33" s="172"/>
      <c r="X33" s="172"/>
      <c r="Y33" s="172"/>
      <c r="Z33" s="172"/>
      <c r="AA33" s="172"/>
      <c r="AB33" s="172"/>
      <c r="AC33" s="172"/>
      <c r="AD33" s="172"/>
      <c r="AE33" s="172"/>
      <c r="AF33" s="172"/>
      <c r="AG33" s="433"/>
    </row>
    <row r="34" outlineLevel="1">
      <c r="A34" s="222" t="s">
        <v>1366</v>
      </c>
      <c r="B34" s="308"/>
      <c r="C34" s="308"/>
      <c r="D34" s="308"/>
      <c r="E34" s="308"/>
      <c r="F34" s="308"/>
      <c r="G34" s="308"/>
      <c r="H34" s="308"/>
      <c r="I34" s="308"/>
      <c r="J34" s="308"/>
      <c r="K34" s="308"/>
      <c r="L34" s="308"/>
      <c r="M34" s="308"/>
      <c r="N34" s="308"/>
      <c r="O34" s="308"/>
      <c r="P34" s="308"/>
      <c r="Q34" s="308"/>
      <c r="R34" s="308"/>
      <c r="S34" s="308"/>
      <c r="T34" s="308"/>
      <c r="U34" s="308"/>
      <c r="V34" s="308"/>
      <c r="W34" s="308"/>
      <c r="X34" s="308"/>
      <c r="Y34" s="308"/>
      <c r="Z34" s="308"/>
      <c r="AA34" s="308"/>
      <c r="AB34" s="308"/>
      <c r="AC34" s="308"/>
      <c r="AD34" s="308"/>
      <c r="AE34" s="308"/>
      <c r="AF34" s="308"/>
      <c r="AG34" s="342">
        <f t="shared" ref="AG34:AG39" si="7">SUM(B34:AF34)</f>
        <v>0</v>
      </c>
    </row>
    <row r="35" outlineLevel="1">
      <c r="A35" s="222" t="s">
        <v>1367</v>
      </c>
      <c r="B35" s="308"/>
      <c r="C35" s="308"/>
      <c r="D35" s="308"/>
      <c r="E35" s="308"/>
      <c r="F35" s="308"/>
      <c r="G35" s="308"/>
      <c r="H35" s="308"/>
      <c r="I35" s="308"/>
      <c r="J35" s="308"/>
      <c r="K35" s="308"/>
      <c r="L35" s="308"/>
      <c r="M35" s="308"/>
      <c r="N35" s="308"/>
      <c r="O35" s="308"/>
      <c r="P35" s="308"/>
      <c r="Q35" s="308"/>
      <c r="R35" s="308"/>
      <c r="S35" s="308"/>
      <c r="T35" s="308"/>
      <c r="U35" s="308"/>
      <c r="V35" s="308"/>
      <c r="W35" s="308"/>
      <c r="X35" s="308"/>
      <c r="Y35" s="308"/>
      <c r="Z35" s="308"/>
      <c r="AA35" s="308"/>
      <c r="AB35" s="308"/>
      <c r="AC35" s="308"/>
      <c r="AD35" s="308"/>
      <c r="AE35" s="308"/>
      <c r="AF35" s="308"/>
      <c r="AG35" s="342">
        <f t="shared" si="7"/>
        <v>0</v>
      </c>
    </row>
    <row r="36" outlineLevel="1">
      <c r="A36" s="222" t="s">
        <v>1368</v>
      </c>
      <c r="B36" s="308"/>
      <c r="C36" s="308"/>
      <c r="D36" s="308"/>
      <c r="E36" s="308"/>
      <c r="F36" s="308"/>
      <c r="G36" s="308"/>
      <c r="H36" s="308"/>
      <c r="I36" s="308"/>
      <c r="J36" s="308"/>
      <c r="K36" s="308"/>
      <c r="L36" s="308"/>
      <c r="M36" s="308"/>
      <c r="N36" s="308"/>
      <c r="O36" s="308"/>
      <c r="P36" s="308"/>
      <c r="Q36" s="308"/>
      <c r="R36" s="308"/>
      <c r="S36" s="308"/>
      <c r="T36" s="308"/>
      <c r="U36" s="308"/>
      <c r="V36" s="308"/>
      <c r="W36" s="308"/>
      <c r="X36" s="308"/>
      <c r="Y36" s="308"/>
      <c r="Z36" s="308"/>
      <c r="AA36" s="308"/>
      <c r="AB36" s="308"/>
      <c r="AC36" s="308"/>
      <c r="AD36" s="308"/>
      <c r="AE36" s="308"/>
      <c r="AF36" s="308"/>
      <c r="AG36" s="342">
        <f t="shared" si="7"/>
        <v>0</v>
      </c>
    </row>
    <row r="37" outlineLevel="1">
      <c r="A37" s="222" t="s">
        <v>1369</v>
      </c>
      <c r="B37" s="308"/>
      <c r="C37" s="308"/>
      <c r="D37" s="308"/>
      <c r="E37" s="308"/>
      <c r="F37" s="308"/>
      <c r="G37" s="308"/>
      <c r="H37" s="308"/>
      <c r="I37" s="308"/>
      <c r="J37" s="308"/>
      <c r="K37" s="308"/>
      <c r="L37" s="308"/>
      <c r="M37" s="308"/>
      <c r="N37" s="308"/>
      <c r="O37" s="308"/>
      <c r="P37" s="308"/>
      <c r="Q37" s="308"/>
      <c r="R37" s="308"/>
      <c r="S37" s="308"/>
      <c r="T37" s="308"/>
      <c r="U37" s="308"/>
      <c r="V37" s="308"/>
      <c r="W37" s="308"/>
      <c r="X37" s="308"/>
      <c r="Y37" s="308"/>
      <c r="Z37" s="308"/>
      <c r="AA37" s="308"/>
      <c r="AB37" s="308"/>
      <c r="AC37" s="308"/>
      <c r="AD37" s="308"/>
      <c r="AE37" s="308"/>
      <c r="AF37" s="308"/>
      <c r="AG37" s="342">
        <f t="shared" si="7"/>
        <v>0</v>
      </c>
    </row>
    <row r="38" outlineLevel="1">
      <c r="A38" s="226" t="s">
        <v>334</v>
      </c>
      <c r="B38" s="378">
        <f t="shared" ref="B38:AF38" si="8">SUM(B34:B35)</f>
        <v>0</v>
      </c>
      <c r="C38" s="378">
        <f t="shared" si="8"/>
        <v>0</v>
      </c>
      <c r="D38" s="378">
        <f t="shared" si="8"/>
        <v>0</v>
      </c>
      <c r="E38" s="378">
        <f t="shared" si="8"/>
        <v>0</v>
      </c>
      <c r="F38" s="378">
        <f t="shared" si="8"/>
        <v>0</v>
      </c>
      <c r="G38" s="378">
        <f t="shared" si="8"/>
        <v>0</v>
      </c>
      <c r="H38" s="378">
        <f t="shared" si="8"/>
        <v>0</v>
      </c>
      <c r="I38" s="378">
        <f t="shared" si="8"/>
        <v>0</v>
      </c>
      <c r="J38" s="378">
        <f t="shared" si="8"/>
        <v>0</v>
      </c>
      <c r="K38" s="378">
        <f t="shared" si="8"/>
        <v>0</v>
      </c>
      <c r="L38" s="378">
        <f t="shared" si="8"/>
        <v>0</v>
      </c>
      <c r="M38" s="378">
        <f t="shared" si="8"/>
        <v>0</v>
      </c>
      <c r="N38" s="378">
        <f t="shared" si="8"/>
        <v>0</v>
      </c>
      <c r="O38" s="378">
        <f t="shared" si="8"/>
        <v>0</v>
      </c>
      <c r="P38" s="378">
        <f t="shared" si="8"/>
        <v>0</v>
      </c>
      <c r="Q38" s="378">
        <f t="shared" si="8"/>
        <v>0</v>
      </c>
      <c r="R38" s="378">
        <f t="shared" si="8"/>
        <v>0</v>
      </c>
      <c r="S38" s="378">
        <f t="shared" si="8"/>
        <v>0</v>
      </c>
      <c r="T38" s="378">
        <f t="shared" si="8"/>
        <v>0</v>
      </c>
      <c r="U38" s="378">
        <f t="shared" si="8"/>
        <v>0</v>
      </c>
      <c r="V38" s="378">
        <f t="shared" si="8"/>
        <v>0</v>
      </c>
      <c r="W38" s="378">
        <f t="shared" si="8"/>
        <v>0</v>
      </c>
      <c r="X38" s="378">
        <f t="shared" si="8"/>
        <v>0</v>
      </c>
      <c r="Y38" s="378">
        <f t="shared" si="8"/>
        <v>0</v>
      </c>
      <c r="Z38" s="378">
        <f t="shared" si="8"/>
        <v>0</v>
      </c>
      <c r="AA38" s="378">
        <f t="shared" si="8"/>
        <v>0</v>
      </c>
      <c r="AB38" s="378">
        <f t="shared" si="8"/>
        <v>0</v>
      </c>
      <c r="AC38" s="378">
        <f t="shared" si="8"/>
        <v>0</v>
      </c>
      <c r="AD38" s="378">
        <f t="shared" si="8"/>
        <v>0</v>
      </c>
      <c r="AE38" s="378">
        <f t="shared" si="8"/>
        <v>0</v>
      </c>
      <c r="AF38" s="378">
        <f t="shared" si="8"/>
        <v>0</v>
      </c>
      <c r="AG38" s="342">
        <f t="shared" si="7"/>
        <v>0</v>
      </c>
    </row>
    <row r="39" outlineLevel="1">
      <c r="A39" s="226" t="s">
        <v>335</v>
      </c>
      <c r="B39" s="378">
        <f t="shared" ref="B39:AF39" si="9">SUM(B36:B37)</f>
        <v>0</v>
      </c>
      <c r="C39" s="378">
        <f t="shared" si="9"/>
        <v>0</v>
      </c>
      <c r="D39" s="378">
        <f t="shared" si="9"/>
        <v>0</v>
      </c>
      <c r="E39" s="378">
        <f t="shared" si="9"/>
        <v>0</v>
      </c>
      <c r="F39" s="378">
        <f t="shared" si="9"/>
        <v>0</v>
      </c>
      <c r="G39" s="378">
        <f t="shared" si="9"/>
        <v>0</v>
      </c>
      <c r="H39" s="378">
        <f t="shared" si="9"/>
        <v>0</v>
      </c>
      <c r="I39" s="378">
        <f t="shared" si="9"/>
        <v>0</v>
      </c>
      <c r="J39" s="378">
        <f t="shared" si="9"/>
        <v>0</v>
      </c>
      <c r="K39" s="378">
        <f t="shared" si="9"/>
        <v>0</v>
      </c>
      <c r="L39" s="378">
        <f t="shared" si="9"/>
        <v>0</v>
      </c>
      <c r="M39" s="378">
        <f t="shared" si="9"/>
        <v>0</v>
      </c>
      <c r="N39" s="378">
        <f t="shared" si="9"/>
        <v>0</v>
      </c>
      <c r="O39" s="378">
        <f t="shared" si="9"/>
        <v>0</v>
      </c>
      <c r="P39" s="378">
        <f t="shared" si="9"/>
        <v>0</v>
      </c>
      <c r="Q39" s="378">
        <f t="shared" si="9"/>
        <v>0</v>
      </c>
      <c r="R39" s="378">
        <f t="shared" si="9"/>
        <v>0</v>
      </c>
      <c r="S39" s="378">
        <f t="shared" si="9"/>
        <v>0</v>
      </c>
      <c r="T39" s="378">
        <f t="shared" si="9"/>
        <v>0</v>
      </c>
      <c r="U39" s="378">
        <f t="shared" si="9"/>
        <v>0</v>
      </c>
      <c r="V39" s="378">
        <f t="shared" si="9"/>
        <v>0</v>
      </c>
      <c r="W39" s="378">
        <f t="shared" si="9"/>
        <v>0</v>
      </c>
      <c r="X39" s="378">
        <f t="shared" si="9"/>
        <v>0</v>
      </c>
      <c r="Y39" s="378">
        <f t="shared" si="9"/>
        <v>0</v>
      </c>
      <c r="Z39" s="378">
        <f t="shared" si="9"/>
        <v>0</v>
      </c>
      <c r="AA39" s="378">
        <f t="shared" si="9"/>
        <v>0</v>
      </c>
      <c r="AB39" s="378">
        <f t="shared" si="9"/>
        <v>0</v>
      </c>
      <c r="AC39" s="378">
        <f t="shared" si="9"/>
        <v>0</v>
      </c>
      <c r="AD39" s="378">
        <f t="shared" si="9"/>
        <v>0</v>
      </c>
      <c r="AE39" s="378">
        <f t="shared" si="9"/>
        <v>0</v>
      </c>
      <c r="AF39" s="378">
        <f t="shared" si="9"/>
        <v>0</v>
      </c>
      <c r="AG39" s="342">
        <f t="shared" si="7"/>
        <v>0</v>
      </c>
    </row>
    <row r="40" outlineLevel="1">
      <c r="A40" s="127"/>
      <c r="B40" s="120"/>
      <c r="C40" s="120"/>
      <c r="D40" s="120"/>
      <c r="E40" s="120"/>
      <c r="F40" s="120"/>
      <c r="G40" s="120"/>
      <c r="H40" s="120"/>
      <c r="I40" s="120"/>
      <c r="J40" s="120"/>
      <c r="K40" s="120"/>
      <c r="L40" s="120"/>
      <c r="M40" s="120"/>
      <c r="N40" s="120"/>
      <c r="O40" s="120"/>
      <c r="P40" s="120"/>
      <c r="Q40" s="120"/>
      <c r="R40" s="120"/>
      <c r="S40" s="120"/>
      <c r="T40" s="120"/>
      <c r="U40" s="120"/>
      <c r="V40" s="120"/>
      <c r="W40" s="120"/>
      <c r="X40" s="120"/>
      <c r="Y40" s="120"/>
      <c r="Z40" s="120"/>
      <c r="AA40" s="120"/>
      <c r="AB40" s="120"/>
      <c r="AC40" s="120"/>
      <c r="AD40" s="120"/>
      <c r="AE40" s="120"/>
      <c r="AF40" s="120"/>
      <c r="AG40" s="421"/>
    </row>
    <row r="41" outlineLevel="1">
      <c r="A41" s="222" t="s">
        <v>337</v>
      </c>
      <c r="B41" s="308"/>
      <c r="C41" s="308"/>
      <c r="D41" s="308"/>
      <c r="E41" s="308"/>
      <c r="F41" s="308"/>
      <c r="G41" s="308"/>
      <c r="H41" s="308"/>
      <c r="I41" s="308"/>
      <c r="J41" s="308"/>
      <c r="K41" s="308"/>
      <c r="L41" s="308"/>
      <c r="M41" s="308"/>
      <c r="N41" s="308"/>
      <c r="O41" s="308"/>
      <c r="P41" s="308"/>
      <c r="Q41" s="308"/>
      <c r="R41" s="308"/>
      <c r="S41" s="308"/>
      <c r="T41" s="308"/>
      <c r="U41" s="308"/>
      <c r="V41" s="308"/>
      <c r="W41" s="308"/>
      <c r="X41" s="308"/>
      <c r="Y41" s="308"/>
      <c r="Z41" s="308"/>
      <c r="AA41" s="308"/>
      <c r="AB41" s="308"/>
      <c r="AC41" s="308"/>
      <c r="AD41" s="308"/>
      <c r="AE41" s="308"/>
      <c r="AF41" s="308"/>
      <c r="AG41" s="342">
        <f t="shared" ref="AG41:AG49" si="10">SUM(B41:AF41)</f>
        <v>0</v>
      </c>
    </row>
    <row r="42" outlineLevel="1">
      <c r="A42" s="222" t="s">
        <v>338</v>
      </c>
      <c r="B42" s="308"/>
      <c r="C42" s="308"/>
      <c r="D42" s="308"/>
      <c r="E42" s="308"/>
      <c r="F42" s="308"/>
      <c r="G42" s="308"/>
      <c r="H42" s="308"/>
      <c r="I42" s="308"/>
      <c r="J42" s="308"/>
      <c r="K42" s="308"/>
      <c r="L42" s="308"/>
      <c r="M42" s="308"/>
      <c r="N42" s="308"/>
      <c r="O42" s="308"/>
      <c r="P42" s="308"/>
      <c r="Q42" s="308"/>
      <c r="R42" s="308"/>
      <c r="S42" s="308"/>
      <c r="T42" s="308"/>
      <c r="U42" s="308"/>
      <c r="V42" s="308"/>
      <c r="W42" s="308"/>
      <c r="X42" s="308"/>
      <c r="Y42" s="308"/>
      <c r="Z42" s="308"/>
      <c r="AA42" s="308"/>
      <c r="AB42" s="308"/>
      <c r="AC42" s="308"/>
      <c r="AD42" s="308"/>
      <c r="AE42" s="308"/>
      <c r="AF42" s="308"/>
      <c r="AG42" s="342">
        <f t="shared" si="10"/>
        <v>0</v>
      </c>
    </row>
    <row r="43" outlineLevel="1">
      <c r="A43" s="222" t="s">
        <v>1370</v>
      </c>
      <c r="B43" s="308"/>
      <c r="C43" s="308"/>
      <c r="D43" s="308"/>
      <c r="E43" s="308"/>
      <c r="F43" s="308"/>
      <c r="G43" s="308"/>
      <c r="H43" s="308"/>
      <c r="I43" s="308"/>
      <c r="J43" s="308"/>
      <c r="K43" s="308"/>
      <c r="L43" s="308"/>
      <c r="M43" s="308"/>
      <c r="N43" s="308"/>
      <c r="O43" s="308"/>
      <c r="P43" s="308"/>
      <c r="Q43" s="308"/>
      <c r="R43" s="308"/>
      <c r="S43" s="308"/>
      <c r="T43" s="308"/>
      <c r="U43" s="308"/>
      <c r="V43" s="308"/>
      <c r="W43" s="308"/>
      <c r="X43" s="308"/>
      <c r="Y43" s="308"/>
      <c r="Z43" s="308"/>
      <c r="AA43" s="308"/>
      <c r="AB43" s="308"/>
      <c r="AC43" s="308"/>
      <c r="AD43" s="308"/>
      <c r="AE43" s="308"/>
      <c r="AF43" s="308"/>
      <c r="AG43" s="342">
        <f t="shared" si="10"/>
        <v>0</v>
      </c>
    </row>
    <row r="44" outlineLevel="1">
      <c r="A44" s="222" t="s">
        <v>1371</v>
      </c>
      <c r="B44" s="308"/>
      <c r="C44" s="308"/>
      <c r="D44" s="308"/>
      <c r="E44" s="308"/>
      <c r="F44" s="308"/>
      <c r="G44" s="308"/>
      <c r="H44" s="308"/>
      <c r="I44" s="308"/>
      <c r="J44" s="308"/>
      <c r="K44" s="308"/>
      <c r="L44" s="308"/>
      <c r="M44" s="308"/>
      <c r="N44" s="308"/>
      <c r="O44" s="308"/>
      <c r="P44" s="308"/>
      <c r="Q44" s="308"/>
      <c r="R44" s="308"/>
      <c r="S44" s="308"/>
      <c r="T44" s="308"/>
      <c r="U44" s="308"/>
      <c r="V44" s="308"/>
      <c r="W44" s="308"/>
      <c r="X44" s="308"/>
      <c r="Y44" s="308"/>
      <c r="Z44" s="308"/>
      <c r="AA44" s="308"/>
      <c r="AB44" s="308"/>
      <c r="AC44" s="308"/>
      <c r="AD44" s="308"/>
      <c r="AE44" s="308"/>
      <c r="AF44" s="308"/>
      <c r="AG44" s="342">
        <f t="shared" si="10"/>
        <v>0</v>
      </c>
    </row>
    <row r="45" outlineLevel="1">
      <c r="A45" s="222" t="s">
        <v>1372</v>
      </c>
      <c r="B45" s="308"/>
      <c r="C45" s="308"/>
      <c r="D45" s="308"/>
      <c r="E45" s="308"/>
      <c r="F45" s="308"/>
      <c r="G45" s="308"/>
      <c r="H45" s="308"/>
      <c r="I45" s="308"/>
      <c r="J45" s="308"/>
      <c r="K45" s="308"/>
      <c r="L45" s="308"/>
      <c r="M45" s="308"/>
      <c r="N45" s="308"/>
      <c r="O45" s="308"/>
      <c r="P45" s="308"/>
      <c r="Q45" s="308"/>
      <c r="R45" s="308"/>
      <c r="S45" s="308"/>
      <c r="T45" s="308"/>
      <c r="U45" s="308"/>
      <c r="V45" s="308"/>
      <c r="W45" s="308"/>
      <c r="X45" s="308"/>
      <c r="Y45" s="308"/>
      <c r="Z45" s="308"/>
      <c r="AA45" s="308"/>
      <c r="AB45" s="308"/>
      <c r="AC45" s="308"/>
      <c r="AD45" s="308"/>
      <c r="AE45" s="308"/>
      <c r="AF45" s="308"/>
      <c r="AG45" s="342">
        <f t="shared" si="10"/>
        <v>0</v>
      </c>
    </row>
    <row r="46" outlineLevel="1">
      <c r="A46" s="222" t="s">
        <v>1373</v>
      </c>
      <c r="B46" s="308"/>
      <c r="C46" s="308"/>
      <c r="D46" s="308"/>
      <c r="E46" s="308"/>
      <c r="F46" s="308"/>
      <c r="G46" s="308"/>
      <c r="H46" s="308"/>
      <c r="I46" s="308"/>
      <c r="J46" s="308"/>
      <c r="K46" s="308"/>
      <c r="L46" s="308"/>
      <c r="M46" s="308"/>
      <c r="N46" s="308"/>
      <c r="O46" s="308"/>
      <c r="P46" s="308"/>
      <c r="Q46" s="308"/>
      <c r="R46" s="308"/>
      <c r="S46" s="308"/>
      <c r="T46" s="308"/>
      <c r="U46" s="308"/>
      <c r="V46" s="308"/>
      <c r="W46" s="308"/>
      <c r="X46" s="308"/>
      <c r="Y46" s="308"/>
      <c r="Z46" s="308"/>
      <c r="AA46" s="308"/>
      <c r="AB46" s="308"/>
      <c r="AC46" s="308"/>
      <c r="AD46" s="308"/>
      <c r="AE46" s="308"/>
      <c r="AF46" s="308"/>
      <c r="AG46" s="342">
        <f t="shared" si="10"/>
        <v>0</v>
      </c>
    </row>
    <row r="47" outlineLevel="1">
      <c r="A47" s="222" t="s">
        <v>1374</v>
      </c>
      <c r="B47" s="308"/>
      <c r="C47" s="308"/>
      <c r="D47" s="308"/>
      <c r="E47" s="308"/>
      <c r="F47" s="308"/>
      <c r="G47" s="308"/>
      <c r="H47" s="308"/>
      <c r="I47" s="308"/>
      <c r="J47" s="308"/>
      <c r="K47" s="308"/>
      <c r="L47" s="308"/>
      <c r="M47" s="308"/>
      <c r="N47" s="308"/>
      <c r="O47" s="308"/>
      <c r="P47" s="308"/>
      <c r="Q47" s="308"/>
      <c r="R47" s="308"/>
      <c r="S47" s="308"/>
      <c r="T47" s="308"/>
      <c r="U47" s="308"/>
      <c r="V47" s="308"/>
      <c r="W47" s="308"/>
      <c r="X47" s="308"/>
      <c r="Y47" s="308"/>
      <c r="Z47" s="308"/>
      <c r="AA47" s="308"/>
      <c r="AB47" s="308"/>
      <c r="AC47" s="308"/>
      <c r="AD47" s="308"/>
      <c r="AE47" s="308"/>
      <c r="AF47" s="308"/>
      <c r="AG47" s="342">
        <f t="shared" si="10"/>
        <v>0</v>
      </c>
    </row>
    <row r="48" outlineLevel="1">
      <c r="A48" s="222" t="s">
        <v>1375</v>
      </c>
      <c r="B48" s="308"/>
      <c r="C48" s="308"/>
      <c r="D48" s="308"/>
      <c r="E48" s="308"/>
      <c r="F48" s="308"/>
      <c r="G48" s="308"/>
      <c r="H48" s="308"/>
      <c r="I48" s="308"/>
      <c r="J48" s="308"/>
      <c r="K48" s="308"/>
      <c r="L48" s="308"/>
      <c r="M48" s="308"/>
      <c r="N48" s="308"/>
      <c r="O48" s="308"/>
      <c r="P48" s="308"/>
      <c r="Q48" s="308"/>
      <c r="R48" s="308"/>
      <c r="S48" s="308"/>
      <c r="T48" s="308"/>
      <c r="U48" s="308"/>
      <c r="V48" s="308"/>
      <c r="W48" s="308"/>
      <c r="X48" s="308"/>
      <c r="Y48" s="308"/>
      <c r="Z48" s="308"/>
      <c r="AA48" s="308"/>
      <c r="AB48" s="308"/>
      <c r="AC48" s="308"/>
      <c r="AD48" s="308"/>
      <c r="AE48" s="308"/>
      <c r="AF48" s="308"/>
      <c r="AG48" s="342">
        <f t="shared" si="10"/>
        <v>0</v>
      </c>
    </row>
    <row r="49" outlineLevel="1">
      <c r="A49" s="228" t="s">
        <v>234</v>
      </c>
      <c r="B49" s="378">
        <f t="shared" ref="B49:AF49" si="11">SUM(B41:B48)</f>
        <v>0</v>
      </c>
      <c r="C49" s="378">
        <f t="shared" si="11"/>
        <v>0</v>
      </c>
      <c r="D49" s="378">
        <f t="shared" si="11"/>
        <v>0</v>
      </c>
      <c r="E49" s="378">
        <f t="shared" si="11"/>
        <v>0</v>
      </c>
      <c r="F49" s="378">
        <f t="shared" si="11"/>
        <v>0</v>
      </c>
      <c r="G49" s="378">
        <f t="shared" si="11"/>
        <v>0</v>
      </c>
      <c r="H49" s="378">
        <f t="shared" si="11"/>
        <v>0</v>
      </c>
      <c r="I49" s="378">
        <f t="shared" si="11"/>
        <v>0</v>
      </c>
      <c r="J49" s="378">
        <f t="shared" si="11"/>
        <v>0</v>
      </c>
      <c r="K49" s="378">
        <f t="shared" si="11"/>
        <v>0</v>
      </c>
      <c r="L49" s="378">
        <f t="shared" si="11"/>
        <v>0</v>
      </c>
      <c r="M49" s="378">
        <f t="shared" si="11"/>
        <v>0</v>
      </c>
      <c r="N49" s="378">
        <f t="shared" si="11"/>
        <v>0</v>
      </c>
      <c r="O49" s="378">
        <f t="shared" si="11"/>
        <v>0</v>
      </c>
      <c r="P49" s="378">
        <f t="shared" si="11"/>
        <v>0</v>
      </c>
      <c r="Q49" s="378">
        <f t="shared" si="11"/>
        <v>0</v>
      </c>
      <c r="R49" s="378">
        <f t="shared" si="11"/>
        <v>0</v>
      </c>
      <c r="S49" s="378">
        <f t="shared" si="11"/>
        <v>0</v>
      </c>
      <c r="T49" s="378">
        <f t="shared" si="11"/>
        <v>0</v>
      </c>
      <c r="U49" s="378">
        <f t="shared" si="11"/>
        <v>0</v>
      </c>
      <c r="V49" s="378">
        <f t="shared" si="11"/>
        <v>0</v>
      </c>
      <c r="W49" s="378">
        <f t="shared" si="11"/>
        <v>0</v>
      </c>
      <c r="X49" s="378">
        <f t="shared" si="11"/>
        <v>0</v>
      </c>
      <c r="Y49" s="378">
        <f t="shared" si="11"/>
        <v>0</v>
      </c>
      <c r="Z49" s="378">
        <f t="shared" si="11"/>
        <v>0</v>
      </c>
      <c r="AA49" s="378">
        <f t="shared" si="11"/>
        <v>0</v>
      </c>
      <c r="AB49" s="378">
        <f t="shared" si="11"/>
        <v>0</v>
      </c>
      <c r="AC49" s="378">
        <f t="shared" si="11"/>
        <v>0</v>
      </c>
      <c r="AD49" s="378">
        <f t="shared" si="11"/>
        <v>0</v>
      </c>
      <c r="AE49" s="378">
        <f t="shared" si="11"/>
        <v>0</v>
      </c>
      <c r="AF49" s="378">
        <f t="shared" si="11"/>
        <v>0</v>
      </c>
      <c r="AG49" s="342">
        <f t="shared" si="10"/>
        <v>0</v>
      </c>
    </row>
    <row r="50" outlineLevel="1">
      <c r="A50" s="127"/>
      <c r="B50" s="120"/>
      <c r="C50" s="120"/>
      <c r="D50" s="120"/>
      <c r="E50" s="120"/>
      <c r="F50" s="120"/>
      <c r="G50" s="120"/>
      <c r="H50" s="120"/>
      <c r="I50" s="120"/>
      <c r="J50" s="120"/>
      <c r="K50" s="120"/>
      <c r="L50" s="120"/>
      <c r="M50" s="120"/>
      <c r="N50" s="120"/>
      <c r="O50" s="120"/>
      <c r="P50" s="120"/>
      <c r="Q50" s="120"/>
      <c r="R50" s="120"/>
      <c r="S50" s="120"/>
      <c r="T50" s="120"/>
      <c r="U50" s="120"/>
      <c r="V50" s="120"/>
      <c r="W50" s="120"/>
      <c r="X50" s="120"/>
      <c r="Y50" s="120"/>
      <c r="Z50" s="120"/>
      <c r="AA50" s="120"/>
      <c r="AB50" s="120"/>
      <c r="AC50" s="120"/>
      <c r="AD50" s="120"/>
      <c r="AE50" s="120"/>
      <c r="AF50" s="120"/>
      <c r="AG50" s="421"/>
    </row>
    <row r="51" outlineLevel="1">
      <c r="A51" s="165" t="s">
        <v>1376</v>
      </c>
      <c r="B51" s="120"/>
      <c r="C51" s="120"/>
      <c r="D51" s="120"/>
      <c r="E51" s="120"/>
      <c r="F51" s="120"/>
      <c r="G51" s="120"/>
      <c r="H51" s="120"/>
      <c r="I51" s="120"/>
      <c r="J51" s="120"/>
      <c r="K51" s="120"/>
      <c r="L51" s="120"/>
      <c r="M51" s="120"/>
      <c r="N51" s="120"/>
      <c r="O51" s="120"/>
      <c r="P51" s="120"/>
      <c r="Q51" s="120"/>
      <c r="R51" s="120"/>
      <c r="S51" s="120"/>
      <c r="T51" s="120"/>
      <c r="U51" s="120"/>
      <c r="V51" s="120"/>
      <c r="W51" s="120"/>
      <c r="X51" s="120"/>
      <c r="Y51" s="120"/>
      <c r="Z51" s="120"/>
      <c r="AA51" s="120"/>
      <c r="AB51" s="120"/>
      <c r="AC51" s="120"/>
      <c r="AD51" s="120"/>
      <c r="AE51" s="120"/>
      <c r="AF51" s="120"/>
      <c r="AG51" s="433"/>
    </row>
    <row r="52" outlineLevel="1">
      <c r="A52" s="222" t="s">
        <v>1377</v>
      </c>
      <c r="B52" s="309"/>
      <c r="C52" s="309"/>
      <c r="D52" s="309"/>
      <c r="E52" s="309"/>
      <c r="F52" s="309"/>
      <c r="G52" s="309"/>
      <c r="H52" s="309"/>
      <c r="I52" s="309"/>
      <c r="J52" s="309"/>
      <c r="K52" s="309"/>
      <c r="L52" s="309"/>
      <c r="M52" s="309"/>
      <c r="N52" s="309"/>
      <c r="O52" s="309"/>
      <c r="P52" s="309"/>
      <c r="Q52" s="309"/>
      <c r="R52" s="309"/>
      <c r="S52" s="309"/>
      <c r="T52" s="309"/>
      <c r="U52" s="309"/>
      <c r="V52" s="309"/>
      <c r="W52" s="309"/>
      <c r="X52" s="309"/>
      <c r="Y52" s="309"/>
      <c r="Z52" s="309"/>
      <c r="AA52" s="309"/>
      <c r="AB52" s="309"/>
      <c r="AC52" s="309"/>
      <c r="AD52" s="309"/>
      <c r="AE52" s="309"/>
      <c r="AF52" s="309"/>
      <c r="AG52" s="342">
        <f t="shared" ref="AG52:AG55" si="12">SUM(B52:AF52)</f>
        <v>0</v>
      </c>
    </row>
    <row r="53" outlineLevel="1">
      <c r="A53" s="222" t="s">
        <v>1193</v>
      </c>
      <c r="B53" s="141"/>
      <c r="C53" s="141"/>
      <c r="D53" s="141"/>
      <c r="E53" s="141"/>
      <c r="F53" s="141"/>
      <c r="G53" s="141"/>
      <c r="H53" s="141"/>
      <c r="I53" s="141"/>
      <c r="J53" s="141"/>
      <c r="K53" s="141"/>
      <c r="L53" s="141"/>
      <c r="M53" s="141"/>
      <c r="N53" s="141"/>
      <c r="O53" s="141"/>
      <c r="P53" s="141"/>
      <c r="Q53" s="141"/>
      <c r="R53" s="141"/>
      <c r="S53" s="141"/>
      <c r="T53" s="141"/>
      <c r="U53" s="141"/>
      <c r="V53" s="141"/>
      <c r="W53" s="141"/>
      <c r="X53" s="141"/>
      <c r="Y53" s="141"/>
      <c r="Z53" s="141"/>
      <c r="AA53" s="141"/>
      <c r="AB53" s="141"/>
      <c r="AC53" s="141"/>
      <c r="AD53" s="141"/>
      <c r="AE53" s="141"/>
      <c r="AF53" s="141"/>
      <c r="AG53" s="342">
        <f t="shared" si="12"/>
        <v>0</v>
      </c>
    </row>
    <row r="54" outlineLevel="1">
      <c r="A54" s="222" t="s">
        <v>1378</v>
      </c>
      <c r="B54" s="141"/>
      <c r="C54" s="141"/>
      <c r="D54" s="141"/>
      <c r="E54" s="141"/>
      <c r="F54" s="141"/>
      <c r="G54" s="141"/>
      <c r="H54" s="141"/>
      <c r="I54" s="141"/>
      <c r="J54" s="141"/>
      <c r="K54" s="141"/>
      <c r="L54" s="141"/>
      <c r="M54" s="141"/>
      <c r="N54" s="141"/>
      <c r="O54" s="141"/>
      <c r="P54" s="141"/>
      <c r="Q54" s="141"/>
      <c r="R54" s="141"/>
      <c r="S54" s="141"/>
      <c r="T54" s="141"/>
      <c r="U54" s="141"/>
      <c r="V54" s="141"/>
      <c r="W54" s="141"/>
      <c r="X54" s="141"/>
      <c r="Y54" s="141"/>
      <c r="Z54" s="141"/>
      <c r="AA54" s="141"/>
      <c r="AB54" s="141"/>
      <c r="AC54" s="141"/>
      <c r="AD54" s="141"/>
      <c r="AE54" s="141"/>
      <c r="AF54" s="141"/>
      <c r="AG54" s="342">
        <f t="shared" si="12"/>
        <v>0</v>
      </c>
    </row>
    <row r="55" outlineLevel="1">
      <c r="A55" s="402" t="s">
        <v>1379</v>
      </c>
      <c r="B55" s="387">
        <f t="shared" ref="B55:AF55" si="13">SUM(B52:B54)</f>
        <v>0</v>
      </c>
      <c r="C55" s="387">
        <f t="shared" si="13"/>
        <v>0</v>
      </c>
      <c r="D55" s="387">
        <f t="shared" si="13"/>
        <v>0</v>
      </c>
      <c r="E55" s="387">
        <f t="shared" si="13"/>
        <v>0</v>
      </c>
      <c r="F55" s="387">
        <f t="shared" si="13"/>
        <v>0</v>
      </c>
      <c r="G55" s="387">
        <f t="shared" si="13"/>
        <v>0</v>
      </c>
      <c r="H55" s="387">
        <f t="shared" si="13"/>
        <v>0</v>
      </c>
      <c r="I55" s="387">
        <f t="shared" si="13"/>
        <v>0</v>
      </c>
      <c r="J55" s="387">
        <f t="shared" si="13"/>
        <v>0</v>
      </c>
      <c r="K55" s="387">
        <f t="shared" si="13"/>
        <v>0</v>
      </c>
      <c r="L55" s="387">
        <f t="shared" si="13"/>
        <v>0</v>
      </c>
      <c r="M55" s="387">
        <f t="shared" si="13"/>
        <v>0</v>
      </c>
      <c r="N55" s="387">
        <f t="shared" si="13"/>
        <v>0</v>
      </c>
      <c r="O55" s="387">
        <f t="shared" si="13"/>
        <v>0</v>
      </c>
      <c r="P55" s="387">
        <f t="shared" si="13"/>
        <v>0</v>
      </c>
      <c r="Q55" s="387">
        <f t="shared" si="13"/>
        <v>0</v>
      </c>
      <c r="R55" s="387">
        <f t="shared" si="13"/>
        <v>0</v>
      </c>
      <c r="S55" s="387">
        <f t="shared" si="13"/>
        <v>0</v>
      </c>
      <c r="T55" s="387">
        <f t="shared" si="13"/>
        <v>0</v>
      </c>
      <c r="U55" s="387">
        <f t="shared" si="13"/>
        <v>0</v>
      </c>
      <c r="V55" s="387">
        <f t="shared" si="13"/>
        <v>0</v>
      </c>
      <c r="W55" s="387">
        <f t="shared" si="13"/>
        <v>0</v>
      </c>
      <c r="X55" s="387">
        <f t="shared" si="13"/>
        <v>0</v>
      </c>
      <c r="Y55" s="387">
        <f t="shared" si="13"/>
        <v>0</v>
      </c>
      <c r="Z55" s="387">
        <f t="shared" si="13"/>
        <v>0</v>
      </c>
      <c r="AA55" s="387">
        <f t="shared" si="13"/>
        <v>0</v>
      </c>
      <c r="AB55" s="387">
        <f t="shared" si="13"/>
        <v>0</v>
      </c>
      <c r="AC55" s="387">
        <f t="shared" si="13"/>
        <v>0</v>
      </c>
      <c r="AD55" s="387">
        <f t="shared" si="13"/>
        <v>0</v>
      </c>
      <c r="AE55" s="387">
        <f t="shared" si="13"/>
        <v>0</v>
      </c>
      <c r="AF55" s="387">
        <f t="shared" si="13"/>
        <v>0</v>
      </c>
      <c r="AG55" s="342">
        <f t="shared" si="12"/>
        <v>0</v>
      </c>
    </row>
    <row r="56" outlineLevel="1">
      <c r="A56" s="127"/>
      <c r="B56" s="120"/>
      <c r="C56" s="120"/>
      <c r="D56" s="120"/>
      <c r="E56" s="120"/>
      <c r="F56" s="120"/>
      <c r="G56" s="120"/>
      <c r="H56" s="120"/>
      <c r="I56" s="120"/>
      <c r="J56" s="120"/>
      <c r="K56" s="120"/>
      <c r="L56" s="120"/>
      <c r="M56" s="120"/>
      <c r="N56" s="120"/>
      <c r="O56" s="120"/>
      <c r="P56" s="120"/>
      <c r="Q56" s="120"/>
      <c r="R56" s="120"/>
      <c r="S56" s="120"/>
      <c r="T56" s="120"/>
      <c r="U56" s="120"/>
      <c r="V56" s="120"/>
      <c r="W56" s="120"/>
      <c r="X56" s="120"/>
      <c r="Y56" s="120"/>
      <c r="Z56" s="120"/>
      <c r="AA56" s="120"/>
      <c r="AB56" s="120"/>
      <c r="AC56" s="120"/>
      <c r="AD56" s="120"/>
      <c r="AE56" s="120"/>
      <c r="AF56" s="120"/>
      <c r="AG56" s="421"/>
    </row>
    <row r="57" outlineLevel="1">
      <c r="A57" s="225" t="s">
        <v>438</v>
      </c>
      <c r="B57" s="309"/>
      <c r="C57" s="309"/>
      <c r="D57" s="309"/>
      <c r="E57" s="309"/>
      <c r="F57" s="309"/>
      <c r="G57" s="309"/>
      <c r="H57" s="309"/>
      <c r="I57" s="309"/>
      <c r="J57" s="309"/>
      <c r="K57" s="309"/>
      <c r="L57" s="309"/>
      <c r="M57" s="309"/>
      <c r="N57" s="309"/>
      <c r="O57" s="309"/>
      <c r="P57" s="309"/>
      <c r="Q57" s="309"/>
      <c r="R57" s="309"/>
      <c r="S57" s="309"/>
      <c r="T57" s="309"/>
      <c r="U57" s="309"/>
      <c r="V57" s="309"/>
      <c r="W57" s="309"/>
      <c r="X57" s="309"/>
      <c r="Y57" s="309"/>
      <c r="Z57" s="309"/>
      <c r="AA57" s="309"/>
      <c r="AB57" s="309"/>
      <c r="AC57" s="309"/>
      <c r="AD57" s="309"/>
      <c r="AE57" s="309"/>
      <c r="AF57" s="309"/>
      <c r="AG57" s="342">
        <f t="shared" ref="AG57:AG59" si="14">SUM(B57:AF57)</f>
        <v>0</v>
      </c>
    </row>
    <row r="58" outlineLevel="1">
      <c r="A58" s="434" t="s">
        <v>439</v>
      </c>
      <c r="B58" s="435"/>
      <c r="C58" s="435"/>
      <c r="D58" s="435"/>
      <c r="E58" s="435"/>
      <c r="F58" s="435"/>
      <c r="G58" s="435"/>
      <c r="H58" s="435"/>
      <c r="I58" s="435"/>
      <c r="J58" s="435"/>
      <c r="K58" s="435"/>
      <c r="L58" s="435"/>
      <c r="M58" s="435"/>
      <c r="N58" s="435"/>
      <c r="O58" s="435"/>
      <c r="P58" s="435"/>
      <c r="Q58" s="435"/>
      <c r="R58" s="435"/>
      <c r="S58" s="435"/>
      <c r="T58" s="435"/>
      <c r="U58" s="435"/>
      <c r="V58" s="435"/>
      <c r="W58" s="435"/>
      <c r="X58" s="435"/>
      <c r="Y58" s="435"/>
      <c r="Z58" s="435"/>
      <c r="AA58" s="435"/>
      <c r="AB58" s="435"/>
      <c r="AC58" s="435"/>
      <c r="AD58" s="435"/>
      <c r="AE58" s="435"/>
      <c r="AF58" s="435"/>
      <c r="AG58" s="342">
        <f t="shared" si="14"/>
        <v>0</v>
      </c>
    </row>
    <row r="59" outlineLevel="1">
      <c r="A59" s="436" t="s">
        <v>1380</v>
      </c>
      <c r="B59" s="437">
        <f t="shared" ref="B59:AF59" si="15">sum(B57:B58)</f>
        <v>0</v>
      </c>
      <c r="C59" s="437">
        <f t="shared" si="15"/>
        <v>0</v>
      </c>
      <c r="D59" s="437">
        <f t="shared" si="15"/>
        <v>0</v>
      </c>
      <c r="E59" s="437">
        <f t="shared" si="15"/>
        <v>0</v>
      </c>
      <c r="F59" s="437">
        <f t="shared" si="15"/>
        <v>0</v>
      </c>
      <c r="G59" s="437">
        <f t="shared" si="15"/>
        <v>0</v>
      </c>
      <c r="H59" s="437">
        <f t="shared" si="15"/>
        <v>0</v>
      </c>
      <c r="I59" s="437">
        <f t="shared" si="15"/>
        <v>0</v>
      </c>
      <c r="J59" s="437">
        <f t="shared" si="15"/>
        <v>0</v>
      </c>
      <c r="K59" s="437">
        <f t="shared" si="15"/>
        <v>0</v>
      </c>
      <c r="L59" s="437">
        <f t="shared" si="15"/>
        <v>0</v>
      </c>
      <c r="M59" s="437">
        <f t="shared" si="15"/>
        <v>0</v>
      </c>
      <c r="N59" s="437">
        <f t="shared" si="15"/>
        <v>0</v>
      </c>
      <c r="O59" s="437">
        <f t="shared" si="15"/>
        <v>0</v>
      </c>
      <c r="P59" s="437">
        <f t="shared" si="15"/>
        <v>0</v>
      </c>
      <c r="Q59" s="437">
        <f t="shared" si="15"/>
        <v>0</v>
      </c>
      <c r="R59" s="437">
        <f t="shared" si="15"/>
        <v>0</v>
      </c>
      <c r="S59" s="437">
        <f t="shared" si="15"/>
        <v>0</v>
      </c>
      <c r="T59" s="437">
        <f t="shared" si="15"/>
        <v>0</v>
      </c>
      <c r="U59" s="437">
        <f t="shared" si="15"/>
        <v>0</v>
      </c>
      <c r="V59" s="437">
        <f t="shared" si="15"/>
        <v>0</v>
      </c>
      <c r="W59" s="437">
        <f t="shared" si="15"/>
        <v>0</v>
      </c>
      <c r="X59" s="437">
        <f t="shared" si="15"/>
        <v>0</v>
      </c>
      <c r="Y59" s="437">
        <f t="shared" si="15"/>
        <v>0</v>
      </c>
      <c r="Z59" s="437">
        <f t="shared" si="15"/>
        <v>0</v>
      </c>
      <c r="AA59" s="437">
        <f t="shared" si="15"/>
        <v>0</v>
      </c>
      <c r="AB59" s="437">
        <f t="shared" si="15"/>
        <v>0</v>
      </c>
      <c r="AC59" s="437">
        <f t="shared" si="15"/>
        <v>0</v>
      </c>
      <c r="AD59" s="437">
        <f t="shared" si="15"/>
        <v>0</v>
      </c>
      <c r="AE59" s="437">
        <f t="shared" si="15"/>
        <v>0</v>
      </c>
      <c r="AF59" s="437">
        <f t="shared" si="15"/>
        <v>0</v>
      </c>
      <c r="AG59" s="342">
        <f t="shared" si="14"/>
        <v>0</v>
      </c>
    </row>
    <row r="60" outlineLevel="1">
      <c r="A60" s="127"/>
      <c r="B60" s="120"/>
      <c r="C60" s="120"/>
      <c r="D60" s="120"/>
      <c r="E60" s="120"/>
      <c r="F60" s="120"/>
      <c r="G60" s="120"/>
      <c r="H60" s="120"/>
      <c r="I60" s="120"/>
      <c r="J60" s="120"/>
      <c r="K60" s="120"/>
      <c r="L60" s="120"/>
      <c r="M60" s="120"/>
      <c r="N60" s="120"/>
      <c r="O60" s="120"/>
      <c r="P60" s="120"/>
      <c r="Q60" s="120"/>
      <c r="R60" s="120"/>
      <c r="S60" s="120"/>
      <c r="T60" s="120"/>
      <c r="U60" s="120"/>
      <c r="V60" s="120"/>
      <c r="W60" s="120"/>
      <c r="X60" s="120"/>
      <c r="Y60" s="120"/>
      <c r="Z60" s="120"/>
      <c r="AA60" s="120"/>
      <c r="AB60" s="120"/>
      <c r="AC60" s="120"/>
      <c r="AD60" s="120"/>
      <c r="AE60" s="120"/>
      <c r="AF60" s="120"/>
      <c r="AG60" s="421"/>
    </row>
    <row r="61" outlineLevel="1">
      <c r="A61" s="438" t="s">
        <v>1381</v>
      </c>
      <c r="B61" s="233"/>
      <c r="C61" s="233"/>
      <c r="D61" s="233"/>
      <c r="E61" s="233"/>
      <c r="F61" s="233"/>
      <c r="G61" s="233"/>
      <c r="H61" s="233"/>
      <c r="I61" s="233"/>
      <c r="J61" s="233"/>
      <c r="K61" s="233"/>
      <c r="L61" s="233"/>
      <c r="M61" s="233"/>
      <c r="N61" s="233"/>
      <c r="O61" s="233"/>
      <c r="P61" s="233"/>
      <c r="Q61" s="233"/>
      <c r="R61" s="233"/>
      <c r="S61" s="233"/>
      <c r="T61" s="233"/>
      <c r="U61" s="233"/>
      <c r="V61" s="233"/>
      <c r="W61" s="233"/>
      <c r="X61" s="233"/>
      <c r="Y61" s="233"/>
      <c r="Z61" s="233"/>
      <c r="AA61" s="233"/>
      <c r="AB61" s="233"/>
      <c r="AC61" s="233"/>
      <c r="AD61" s="233"/>
      <c r="AE61" s="233"/>
      <c r="AF61" s="233"/>
      <c r="AG61" s="433"/>
    </row>
    <row r="62" outlineLevel="1">
      <c r="A62" s="222" t="s">
        <v>1382</v>
      </c>
      <c r="B62" s="308"/>
      <c r="C62" s="308"/>
      <c r="D62" s="308"/>
      <c r="E62" s="308"/>
      <c r="F62" s="308"/>
      <c r="G62" s="308"/>
      <c r="H62" s="308"/>
      <c r="I62" s="308"/>
      <c r="J62" s="308"/>
      <c r="K62" s="308"/>
      <c r="L62" s="308"/>
      <c r="M62" s="308"/>
      <c r="N62" s="308"/>
      <c r="O62" s="308"/>
      <c r="P62" s="308"/>
      <c r="Q62" s="308"/>
      <c r="R62" s="308"/>
      <c r="S62" s="308"/>
      <c r="T62" s="308"/>
      <c r="U62" s="308"/>
      <c r="V62" s="308"/>
      <c r="W62" s="308"/>
      <c r="X62" s="308"/>
      <c r="Y62" s="308"/>
      <c r="Z62" s="308"/>
      <c r="AA62" s="308"/>
      <c r="AB62" s="308"/>
      <c r="AC62" s="308"/>
      <c r="AD62" s="308"/>
      <c r="AE62" s="308"/>
      <c r="AF62" s="308"/>
      <c r="AG62" s="342">
        <f t="shared" ref="AG62:AG67" si="16">SUM(B62:AF62)</f>
        <v>0</v>
      </c>
    </row>
    <row r="63" outlineLevel="1">
      <c r="A63" s="222" t="s">
        <v>1383</v>
      </c>
      <c r="B63" s="308"/>
      <c r="C63" s="308"/>
      <c r="D63" s="308"/>
      <c r="E63" s="308"/>
      <c r="F63" s="308"/>
      <c r="G63" s="308"/>
      <c r="H63" s="308"/>
      <c r="I63" s="308"/>
      <c r="J63" s="308"/>
      <c r="K63" s="308"/>
      <c r="L63" s="308"/>
      <c r="M63" s="308"/>
      <c r="N63" s="308"/>
      <c r="O63" s="308"/>
      <c r="P63" s="308"/>
      <c r="Q63" s="308"/>
      <c r="R63" s="308"/>
      <c r="S63" s="308"/>
      <c r="T63" s="308"/>
      <c r="U63" s="308"/>
      <c r="V63" s="308"/>
      <c r="W63" s="308"/>
      <c r="X63" s="308"/>
      <c r="Y63" s="308"/>
      <c r="Z63" s="308"/>
      <c r="AA63" s="308"/>
      <c r="AB63" s="308"/>
      <c r="AC63" s="308"/>
      <c r="AD63" s="308"/>
      <c r="AE63" s="308"/>
      <c r="AF63" s="308"/>
      <c r="AG63" s="342">
        <f t="shared" si="16"/>
        <v>0</v>
      </c>
    </row>
    <row r="64" outlineLevel="1">
      <c r="A64" s="222" t="s">
        <v>1384</v>
      </c>
      <c r="B64" s="308"/>
      <c r="C64" s="308"/>
      <c r="D64" s="308"/>
      <c r="E64" s="308"/>
      <c r="F64" s="308"/>
      <c r="G64" s="308"/>
      <c r="H64" s="308"/>
      <c r="I64" s="308"/>
      <c r="J64" s="308"/>
      <c r="K64" s="308"/>
      <c r="L64" s="308"/>
      <c r="M64" s="308"/>
      <c r="N64" s="308"/>
      <c r="O64" s="308"/>
      <c r="P64" s="308"/>
      <c r="Q64" s="308"/>
      <c r="R64" s="308"/>
      <c r="S64" s="308"/>
      <c r="T64" s="308"/>
      <c r="U64" s="308"/>
      <c r="V64" s="308"/>
      <c r="W64" s="308"/>
      <c r="X64" s="308"/>
      <c r="Y64" s="308"/>
      <c r="Z64" s="308"/>
      <c r="AA64" s="308"/>
      <c r="AB64" s="308"/>
      <c r="AC64" s="308"/>
      <c r="AD64" s="308"/>
      <c r="AE64" s="308"/>
      <c r="AF64" s="308"/>
      <c r="AG64" s="342">
        <f t="shared" si="16"/>
        <v>0</v>
      </c>
    </row>
    <row r="65" outlineLevel="1">
      <c r="A65" s="222" t="s">
        <v>1385</v>
      </c>
      <c r="B65" s="308"/>
      <c r="C65" s="308"/>
      <c r="D65" s="308"/>
      <c r="E65" s="308"/>
      <c r="F65" s="308"/>
      <c r="G65" s="308"/>
      <c r="H65" s="308"/>
      <c r="I65" s="308"/>
      <c r="J65" s="308"/>
      <c r="K65" s="308"/>
      <c r="L65" s="308"/>
      <c r="M65" s="308"/>
      <c r="N65" s="308"/>
      <c r="O65" s="308"/>
      <c r="P65" s="308"/>
      <c r="Q65" s="308"/>
      <c r="R65" s="308"/>
      <c r="S65" s="308"/>
      <c r="T65" s="308"/>
      <c r="U65" s="308"/>
      <c r="V65" s="308"/>
      <c r="W65" s="308"/>
      <c r="X65" s="308"/>
      <c r="Y65" s="308"/>
      <c r="Z65" s="308"/>
      <c r="AA65" s="308"/>
      <c r="AB65" s="308"/>
      <c r="AC65" s="308"/>
      <c r="AD65" s="308"/>
      <c r="AE65" s="308"/>
      <c r="AF65" s="308"/>
      <c r="AG65" s="342">
        <f t="shared" si="16"/>
        <v>0</v>
      </c>
    </row>
    <row r="66" outlineLevel="1">
      <c r="A66" s="226" t="s">
        <v>334</v>
      </c>
      <c r="B66" s="378">
        <f t="shared" ref="B66:AF66" si="17">SUM(B62:B63)</f>
        <v>0</v>
      </c>
      <c r="C66" s="378">
        <f t="shared" si="17"/>
        <v>0</v>
      </c>
      <c r="D66" s="378">
        <f t="shared" si="17"/>
        <v>0</v>
      </c>
      <c r="E66" s="378">
        <f t="shared" si="17"/>
        <v>0</v>
      </c>
      <c r="F66" s="378">
        <f t="shared" si="17"/>
        <v>0</v>
      </c>
      <c r="G66" s="378">
        <f t="shared" si="17"/>
        <v>0</v>
      </c>
      <c r="H66" s="378">
        <f t="shared" si="17"/>
        <v>0</v>
      </c>
      <c r="I66" s="378">
        <f t="shared" si="17"/>
        <v>0</v>
      </c>
      <c r="J66" s="378">
        <f t="shared" si="17"/>
        <v>0</v>
      </c>
      <c r="K66" s="378">
        <f t="shared" si="17"/>
        <v>0</v>
      </c>
      <c r="L66" s="378">
        <f t="shared" si="17"/>
        <v>0</v>
      </c>
      <c r="M66" s="378">
        <f t="shared" si="17"/>
        <v>0</v>
      </c>
      <c r="N66" s="378">
        <f t="shared" si="17"/>
        <v>0</v>
      </c>
      <c r="O66" s="378">
        <f t="shared" si="17"/>
        <v>0</v>
      </c>
      <c r="P66" s="378">
        <f t="shared" si="17"/>
        <v>0</v>
      </c>
      <c r="Q66" s="378">
        <f t="shared" si="17"/>
        <v>0</v>
      </c>
      <c r="R66" s="378">
        <f t="shared" si="17"/>
        <v>0</v>
      </c>
      <c r="S66" s="378">
        <f t="shared" si="17"/>
        <v>0</v>
      </c>
      <c r="T66" s="378">
        <f t="shared" si="17"/>
        <v>0</v>
      </c>
      <c r="U66" s="378">
        <f t="shared" si="17"/>
        <v>0</v>
      </c>
      <c r="V66" s="378">
        <f t="shared" si="17"/>
        <v>0</v>
      </c>
      <c r="W66" s="378">
        <f t="shared" si="17"/>
        <v>0</v>
      </c>
      <c r="X66" s="378">
        <f t="shared" si="17"/>
        <v>0</v>
      </c>
      <c r="Y66" s="378">
        <f t="shared" si="17"/>
        <v>0</v>
      </c>
      <c r="Z66" s="378">
        <f t="shared" si="17"/>
        <v>0</v>
      </c>
      <c r="AA66" s="378">
        <f t="shared" si="17"/>
        <v>0</v>
      </c>
      <c r="AB66" s="378">
        <f t="shared" si="17"/>
        <v>0</v>
      </c>
      <c r="AC66" s="378">
        <f t="shared" si="17"/>
        <v>0</v>
      </c>
      <c r="AD66" s="378">
        <f t="shared" si="17"/>
        <v>0</v>
      </c>
      <c r="AE66" s="378">
        <f t="shared" si="17"/>
        <v>0</v>
      </c>
      <c r="AF66" s="378">
        <f t="shared" si="17"/>
        <v>0</v>
      </c>
      <c r="AG66" s="342">
        <f t="shared" si="16"/>
        <v>0</v>
      </c>
    </row>
    <row r="67" outlineLevel="1">
      <c r="A67" s="226" t="s">
        <v>335</v>
      </c>
      <c r="B67" s="378">
        <f t="shared" ref="B67:AF67" si="18">SUM(B64:B65)</f>
        <v>0</v>
      </c>
      <c r="C67" s="378">
        <f t="shared" si="18"/>
        <v>0</v>
      </c>
      <c r="D67" s="378">
        <f t="shared" si="18"/>
        <v>0</v>
      </c>
      <c r="E67" s="378">
        <f t="shared" si="18"/>
        <v>0</v>
      </c>
      <c r="F67" s="378">
        <f t="shared" si="18"/>
        <v>0</v>
      </c>
      <c r="G67" s="378">
        <f t="shared" si="18"/>
        <v>0</v>
      </c>
      <c r="H67" s="378">
        <f t="shared" si="18"/>
        <v>0</v>
      </c>
      <c r="I67" s="378">
        <f t="shared" si="18"/>
        <v>0</v>
      </c>
      <c r="J67" s="378">
        <f t="shared" si="18"/>
        <v>0</v>
      </c>
      <c r="K67" s="378">
        <f t="shared" si="18"/>
        <v>0</v>
      </c>
      <c r="L67" s="378">
        <f t="shared" si="18"/>
        <v>0</v>
      </c>
      <c r="M67" s="378">
        <f t="shared" si="18"/>
        <v>0</v>
      </c>
      <c r="N67" s="378">
        <f t="shared" si="18"/>
        <v>0</v>
      </c>
      <c r="O67" s="378">
        <f t="shared" si="18"/>
        <v>0</v>
      </c>
      <c r="P67" s="378">
        <f t="shared" si="18"/>
        <v>0</v>
      </c>
      <c r="Q67" s="378">
        <f t="shared" si="18"/>
        <v>0</v>
      </c>
      <c r="R67" s="378">
        <f t="shared" si="18"/>
        <v>0</v>
      </c>
      <c r="S67" s="378">
        <f t="shared" si="18"/>
        <v>0</v>
      </c>
      <c r="T67" s="378">
        <f t="shared" si="18"/>
        <v>0</v>
      </c>
      <c r="U67" s="378">
        <f t="shared" si="18"/>
        <v>0</v>
      </c>
      <c r="V67" s="378">
        <f t="shared" si="18"/>
        <v>0</v>
      </c>
      <c r="W67" s="378">
        <f t="shared" si="18"/>
        <v>0</v>
      </c>
      <c r="X67" s="378">
        <f t="shared" si="18"/>
        <v>0</v>
      </c>
      <c r="Y67" s="378">
        <f t="shared" si="18"/>
        <v>0</v>
      </c>
      <c r="Z67" s="378">
        <f t="shared" si="18"/>
        <v>0</v>
      </c>
      <c r="AA67" s="378">
        <f t="shared" si="18"/>
        <v>0</v>
      </c>
      <c r="AB67" s="378">
        <f t="shared" si="18"/>
        <v>0</v>
      </c>
      <c r="AC67" s="378">
        <f t="shared" si="18"/>
        <v>0</v>
      </c>
      <c r="AD67" s="378">
        <f t="shared" si="18"/>
        <v>0</v>
      </c>
      <c r="AE67" s="378">
        <f t="shared" si="18"/>
        <v>0</v>
      </c>
      <c r="AF67" s="378">
        <f t="shared" si="18"/>
        <v>0</v>
      </c>
      <c r="AG67" s="342">
        <f t="shared" si="16"/>
        <v>0</v>
      </c>
    </row>
    <row r="68" outlineLevel="1">
      <c r="A68" s="127"/>
      <c r="B68" s="195"/>
      <c r="C68" s="195"/>
      <c r="D68" s="195"/>
      <c r="E68" s="195"/>
      <c r="F68" s="195"/>
      <c r="G68" s="195"/>
      <c r="H68" s="195"/>
      <c r="I68" s="195"/>
      <c r="J68" s="195"/>
      <c r="K68" s="195"/>
      <c r="L68" s="195"/>
      <c r="M68" s="195"/>
      <c r="N68" s="195"/>
      <c r="O68" s="195"/>
      <c r="P68" s="195"/>
      <c r="Q68" s="195"/>
      <c r="R68" s="195"/>
      <c r="S68" s="195"/>
      <c r="T68" s="195"/>
      <c r="U68" s="195"/>
      <c r="V68" s="195"/>
      <c r="W68" s="195"/>
      <c r="X68" s="195"/>
      <c r="Y68" s="195"/>
      <c r="Z68" s="195"/>
      <c r="AA68" s="195"/>
      <c r="AB68" s="195"/>
      <c r="AC68" s="195"/>
      <c r="AD68" s="195"/>
      <c r="AE68" s="195"/>
      <c r="AF68" s="195"/>
      <c r="AG68" s="433"/>
    </row>
    <row r="69" outlineLevel="1">
      <c r="A69" s="222" t="s">
        <v>337</v>
      </c>
      <c r="B69" s="308"/>
      <c r="C69" s="308"/>
      <c r="D69" s="308"/>
      <c r="E69" s="308"/>
      <c r="F69" s="308"/>
      <c r="G69" s="308"/>
      <c r="H69" s="308"/>
      <c r="I69" s="308"/>
      <c r="J69" s="308"/>
      <c r="K69" s="308"/>
      <c r="L69" s="308"/>
      <c r="M69" s="308"/>
      <c r="N69" s="308"/>
      <c r="O69" s="308"/>
      <c r="P69" s="308"/>
      <c r="Q69" s="308"/>
      <c r="R69" s="308"/>
      <c r="S69" s="308"/>
      <c r="T69" s="308"/>
      <c r="U69" s="308"/>
      <c r="V69" s="308"/>
      <c r="W69" s="308"/>
      <c r="X69" s="308"/>
      <c r="Y69" s="308"/>
      <c r="Z69" s="308"/>
      <c r="AA69" s="308"/>
      <c r="AB69" s="308"/>
      <c r="AC69" s="308"/>
      <c r="AD69" s="308"/>
      <c r="AE69" s="308"/>
      <c r="AF69" s="308"/>
      <c r="AG69" s="342">
        <f t="shared" ref="AG69:AG77" si="19">SUM(B69:AF69)</f>
        <v>0</v>
      </c>
    </row>
    <row r="70" outlineLevel="1">
      <c r="A70" s="222" t="s">
        <v>338</v>
      </c>
      <c r="B70" s="308"/>
      <c r="C70" s="308"/>
      <c r="D70" s="308"/>
      <c r="E70" s="308"/>
      <c r="F70" s="308"/>
      <c r="G70" s="308"/>
      <c r="H70" s="308"/>
      <c r="I70" s="308"/>
      <c r="J70" s="308"/>
      <c r="K70" s="308"/>
      <c r="L70" s="308"/>
      <c r="M70" s="308"/>
      <c r="N70" s="308"/>
      <c r="O70" s="308"/>
      <c r="P70" s="308"/>
      <c r="Q70" s="308"/>
      <c r="R70" s="308"/>
      <c r="S70" s="308"/>
      <c r="T70" s="308"/>
      <c r="U70" s="308"/>
      <c r="V70" s="308"/>
      <c r="W70" s="308"/>
      <c r="X70" s="308"/>
      <c r="Y70" s="308"/>
      <c r="Z70" s="308"/>
      <c r="AA70" s="308"/>
      <c r="AB70" s="308"/>
      <c r="AC70" s="308"/>
      <c r="AD70" s="308"/>
      <c r="AE70" s="308"/>
      <c r="AF70" s="308"/>
      <c r="AG70" s="342">
        <f t="shared" si="19"/>
        <v>0</v>
      </c>
    </row>
    <row r="71" outlineLevel="1">
      <c r="A71" s="222" t="s">
        <v>1386</v>
      </c>
      <c r="B71" s="308"/>
      <c r="C71" s="308"/>
      <c r="D71" s="308"/>
      <c r="E71" s="308"/>
      <c r="F71" s="308"/>
      <c r="G71" s="308"/>
      <c r="H71" s="308"/>
      <c r="I71" s="308"/>
      <c r="J71" s="308"/>
      <c r="K71" s="308"/>
      <c r="L71" s="308"/>
      <c r="M71" s="308"/>
      <c r="N71" s="308"/>
      <c r="O71" s="308"/>
      <c r="P71" s="308"/>
      <c r="Q71" s="308"/>
      <c r="R71" s="308"/>
      <c r="S71" s="308"/>
      <c r="T71" s="308"/>
      <c r="U71" s="308"/>
      <c r="V71" s="308"/>
      <c r="W71" s="308"/>
      <c r="X71" s="308"/>
      <c r="Y71" s="308"/>
      <c r="Z71" s="308"/>
      <c r="AA71" s="308"/>
      <c r="AB71" s="308"/>
      <c r="AC71" s="308"/>
      <c r="AD71" s="308"/>
      <c r="AE71" s="308"/>
      <c r="AF71" s="308"/>
      <c r="AG71" s="342">
        <f t="shared" si="19"/>
        <v>0</v>
      </c>
    </row>
    <row r="72" outlineLevel="1">
      <c r="A72" s="222" t="s">
        <v>1387</v>
      </c>
      <c r="B72" s="308"/>
      <c r="C72" s="308"/>
      <c r="D72" s="308"/>
      <c r="E72" s="308"/>
      <c r="F72" s="308"/>
      <c r="G72" s="308"/>
      <c r="H72" s="308"/>
      <c r="I72" s="308"/>
      <c r="J72" s="308"/>
      <c r="K72" s="308"/>
      <c r="L72" s="308"/>
      <c r="M72" s="308"/>
      <c r="N72" s="308"/>
      <c r="O72" s="308"/>
      <c r="P72" s="308"/>
      <c r="Q72" s="308"/>
      <c r="R72" s="308"/>
      <c r="S72" s="308"/>
      <c r="T72" s="308"/>
      <c r="U72" s="308"/>
      <c r="V72" s="308"/>
      <c r="W72" s="308"/>
      <c r="X72" s="308"/>
      <c r="Y72" s="308"/>
      <c r="Z72" s="308"/>
      <c r="AA72" s="308"/>
      <c r="AB72" s="308"/>
      <c r="AC72" s="308"/>
      <c r="AD72" s="308"/>
      <c r="AE72" s="308"/>
      <c r="AF72" s="308"/>
      <c r="AG72" s="342">
        <f t="shared" si="19"/>
        <v>0</v>
      </c>
    </row>
    <row r="73" outlineLevel="1">
      <c r="A73" s="222" t="s">
        <v>1388</v>
      </c>
      <c r="B73" s="308"/>
      <c r="C73" s="308"/>
      <c r="D73" s="308"/>
      <c r="E73" s="308"/>
      <c r="F73" s="308"/>
      <c r="G73" s="308"/>
      <c r="H73" s="308"/>
      <c r="I73" s="308"/>
      <c r="J73" s="308"/>
      <c r="K73" s="308"/>
      <c r="L73" s="308"/>
      <c r="M73" s="308"/>
      <c r="N73" s="308"/>
      <c r="O73" s="308"/>
      <c r="P73" s="308"/>
      <c r="Q73" s="308"/>
      <c r="R73" s="308"/>
      <c r="S73" s="308"/>
      <c r="T73" s="308"/>
      <c r="U73" s="308"/>
      <c r="V73" s="308"/>
      <c r="W73" s="308"/>
      <c r="X73" s="308"/>
      <c r="Y73" s="308"/>
      <c r="Z73" s="308"/>
      <c r="AA73" s="308"/>
      <c r="AB73" s="308"/>
      <c r="AC73" s="308"/>
      <c r="AD73" s="308"/>
      <c r="AE73" s="308"/>
      <c r="AF73" s="308"/>
      <c r="AG73" s="342">
        <f t="shared" si="19"/>
        <v>0</v>
      </c>
    </row>
    <row r="74" outlineLevel="1">
      <c r="A74" s="222" t="s">
        <v>1389</v>
      </c>
      <c r="B74" s="308"/>
      <c r="C74" s="308"/>
      <c r="D74" s="308"/>
      <c r="E74" s="308"/>
      <c r="F74" s="308"/>
      <c r="G74" s="308"/>
      <c r="H74" s="308"/>
      <c r="I74" s="308"/>
      <c r="J74" s="308"/>
      <c r="K74" s="308"/>
      <c r="L74" s="308"/>
      <c r="M74" s="308"/>
      <c r="N74" s="308"/>
      <c r="O74" s="308"/>
      <c r="P74" s="308"/>
      <c r="Q74" s="308"/>
      <c r="R74" s="308"/>
      <c r="S74" s="308"/>
      <c r="T74" s="308"/>
      <c r="U74" s="308"/>
      <c r="V74" s="308"/>
      <c r="W74" s="308"/>
      <c r="X74" s="308"/>
      <c r="Y74" s="308"/>
      <c r="Z74" s="308"/>
      <c r="AA74" s="308"/>
      <c r="AB74" s="308"/>
      <c r="AC74" s="308"/>
      <c r="AD74" s="308"/>
      <c r="AE74" s="308"/>
      <c r="AF74" s="308"/>
      <c r="AG74" s="342">
        <f t="shared" si="19"/>
        <v>0</v>
      </c>
    </row>
    <row r="75" outlineLevel="1">
      <c r="A75" s="222" t="s">
        <v>1390</v>
      </c>
      <c r="B75" s="308"/>
      <c r="C75" s="308"/>
      <c r="D75" s="308"/>
      <c r="E75" s="308"/>
      <c r="F75" s="308"/>
      <c r="G75" s="308"/>
      <c r="H75" s="308"/>
      <c r="I75" s="308"/>
      <c r="J75" s="308"/>
      <c r="K75" s="308"/>
      <c r="L75" s="308"/>
      <c r="M75" s="308"/>
      <c r="N75" s="308"/>
      <c r="O75" s="308"/>
      <c r="P75" s="308"/>
      <c r="Q75" s="308"/>
      <c r="R75" s="308"/>
      <c r="S75" s="308"/>
      <c r="T75" s="308"/>
      <c r="U75" s="308"/>
      <c r="V75" s="308"/>
      <c r="W75" s="308"/>
      <c r="X75" s="308"/>
      <c r="Y75" s="308"/>
      <c r="Z75" s="308"/>
      <c r="AA75" s="308"/>
      <c r="AB75" s="308"/>
      <c r="AC75" s="308"/>
      <c r="AD75" s="308"/>
      <c r="AE75" s="308"/>
      <c r="AF75" s="308"/>
      <c r="AG75" s="342">
        <f t="shared" si="19"/>
        <v>0</v>
      </c>
    </row>
    <row r="76" outlineLevel="1">
      <c r="A76" s="222" t="s">
        <v>1391</v>
      </c>
      <c r="B76" s="308"/>
      <c r="C76" s="308"/>
      <c r="D76" s="308"/>
      <c r="E76" s="308"/>
      <c r="F76" s="308"/>
      <c r="G76" s="308"/>
      <c r="H76" s="308"/>
      <c r="I76" s="308"/>
      <c r="J76" s="308"/>
      <c r="K76" s="308"/>
      <c r="L76" s="308"/>
      <c r="M76" s="308"/>
      <c r="N76" s="308"/>
      <c r="O76" s="308"/>
      <c r="P76" s="308"/>
      <c r="Q76" s="308"/>
      <c r="R76" s="308"/>
      <c r="S76" s="308"/>
      <c r="T76" s="308"/>
      <c r="U76" s="308"/>
      <c r="V76" s="308"/>
      <c r="W76" s="308"/>
      <c r="X76" s="308"/>
      <c r="Y76" s="308"/>
      <c r="Z76" s="308"/>
      <c r="AA76" s="308"/>
      <c r="AB76" s="308"/>
      <c r="AC76" s="308"/>
      <c r="AD76" s="308"/>
      <c r="AE76" s="308"/>
      <c r="AF76" s="308"/>
      <c r="AG76" s="342">
        <f t="shared" si="19"/>
        <v>0</v>
      </c>
    </row>
    <row r="77" outlineLevel="1">
      <c r="A77" s="228" t="s">
        <v>234</v>
      </c>
      <c r="B77" s="378">
        <f t="shared" ref="B77:AF77" si="20">SUM(B69:B76)</f>
        <v>0</v>
      </c>
      <c r="C77" s="378">
        <f t="shared" si="20"/>
        <v>0</v>
      </c>
      <c r="D77" s="378">
        <f t="shared" si="20"/>
        <v>0</v>
      </c>
      <c r="E77" s="378">
        <f t="shared" si="20"/>
        <v>0</v>
      </c>
      <c r="F77" s="378">
        <f t="shared" si="20"/>
        <v>0</v>
      </c>
      <c r="G77" s="378">
        <f t="shared" si="20"/>
        <v>0</v>
      </c>
      <c r="H77" s="378">
        <f t="shared" si="20"/>
        <v>0</v>
      </c>
      <c r="I77" s="378">
        <f t="shared" si="20"/>
        <v>0</v>
      </c>
      <c r="J77" s="378">
        <f t="shared" si="20"/>
        <v>0</v>
      </c>
      <c r="K77" s="378">
        <f t="shared" si="20"/>
        <v>0</v>
      </c>
      <c r="L77" s="378">
        <f t="shared" si="20"/>
        <v>0</v>
      </c>
      <c r="M77" s="378">
        <f t="shared" si="20"/>
        <v>0</v>
      </c>
      <c r="N77" s="378">
        <f t="shared" si="20"/>
        <v>0</v>
      </c>
      <c r="O77" s="378">
        <f t="shared" si="20"/>
        <v>0</v>
      </c>
      <c r="P77" s="378">
        <f t="shared" si="20"/>
        <v>0</v>
      </c>
      <c r="Q77" s="378">
        <f t="shared" si="20"/>
        <v>0</v>
      </c>
      <c r="R77" s="378">
        <f t="shared" si="20"/>
        <v>0</v>
      </c>
      <c r="S77" s="378">
        <f t="shared" si="20"/>
        <v>0</v>
      </c>
      <c r="T77" s="378">
        <f t="shared" si="20"/>
        <v>0</v>
      </c>
      <c r="U77" s="378">
        <f t="shared" si="20"/>
        <v>0</v>
      </c>
      <c r="V77" s="378">
        <f t="shared" si="20"/>
        <v>0</v>
      </c>
      <c r="W77" s="378">
        <f t="shared" si="20"/>
        <v>0</v>
      </c>
      <c r="X77" s="378">
        <f t="shared" si="20"/>
        <v>0</v>
      </c>
      <c r="Y77" s="378">
        <f t="shared" si="20"/>
        <v>0</v>
      </c>
      <c r="Z77" s="378">
        <f t="shared" si="20"/>
        <v>0</v>
      </c>
      <c r="AA77" s="378">
        <f t="shared" si="20"/>
        <v>0</v>
      </c>
      <c r="AB77" s="378">
        <f t="shared" si="20"/>
        <v>0</v>
      </c>
      <c r="AC77" s="378">
        <f t="shared" si="20"/>
        <v>0</v>
      </c>
      <c r="AD77" s="378">
        <f t="shared" si="20"/>
        <v>0</v>
      </c>
      <c r="AE77" s="378">
        <f t="shared" si="20"/>
        <v>0</v>
      </c>
      <c r="AF77" s="378">
        <f t="shared" si="20"/>
        <v>0</v>
      </c>
      <c r="AG77" s="342">
        <f t="shared" si="19"/>
        <v>0</v>
      </c>
    </row>
    <row r="78" outlineLevel="1">
      <c r="A78" s="127"/>
      <c r="B78" s="120"/>
      <c r="C78" s="120"/>
      <c r="D78" s="120"/>
      <c r="E78" s="120"/>
      <c r="F78" s="120"/>
      <c r="G78" s="120"/>
      <c r="H78" s="120"/>
      <c r="I78" s="120"/>
      <c r="J78" s="120"/>
      <c r="K78" s="120"/>
      <c r="L78" s="120"/>
      <c r="M78" s="120"/>
      <c r="N78" s="120"/>
      <c r="O78" s="120"/>
      <c r="P78" s="120"/>
      <c r="Q78" s="120"/>
      <c r="R78" s="120"/>
      <c r="S78" s="120"/>
      <c r="T78" s="120"/>
      <c r="U78" s="120"/>
      <c r="V78" s="120"/>
      <c r="W78" s="120"/>
      <c r="X78" s="120"/>
      <c r="Y78" s="120"/>
      <c r="Z78" s="120"/>
      <c r="AA78" s="120"/>
      <c r="AB78" s="120"/>
      <c r="AC78" s="120"/>
      <c r="AD78" s="120"/>
      <c r="AE78" s="120"/>
      <c r="AF78" s="120"/>
      <c r="AG78" s="421"/>
    </row>
    <row r="79" outlineLevel="1">
      <c r="A79" s="222" t="s">
        <v>1392</v>
      </c>
      <c r="B79" s="241"/>
      <c r="C79" s="241"/>
      <c r="D79" s="241"/>
      <c r="E79" s="241"/>
      <c r="F79" s="241"/>
      <c r="G79" s="241"/>
      <c r="H79" s="241"/>
      <c r="I79" s="241"/>
      <c r="J79" s="241"/>
      <c r="K79" s="241"/>
      <c r="L79" s="241"/>
      <c r="M79" s="241"/>
      <c r="N79" s="241"/>
      <c r="O79" s="241"/>
      <c r="P79" s="241"/>
      <c r="Q79" s="241"/>
      <c r="R79" s="241"/>
      <c r="S79" s="241"/>
      <c r="T79" s="241"/>
      <c r="U79" s="241"/>
      <c r="V79" s="241"/>
      <c r="W79" s="241"/>
      <c r="X79" s="241"/>
      <c r="Y79" s="241"/>
      <c r="Z79" s="241"/>
      <c r="AA79" s="241"/>
      <c r="AB79" s="241"/>
      <c r="AC79" s="241"/>
      <c r="AD79" s="241"/>
      <c r="AE79" s="241"/>
      <c r="AF79" s="241"/>
      <c r="AG79" s="342">
        <f>SUM(B79:AF79)</f>
        <v>0</v>
      </c>
    </row>
    <row r="80" outlineLevel="1">
      <c r="A80" s="127"/>
      <c r="B80" s="120"/>
      <c r="C80" s="120"/>
      <c r="D80" s="120"/>
      <c r="E80" s="120"/>
      <c r="F80" s="120"/>
      <c r="G80" s="120"/>
      <c r="H80" s="120"/>
      <c r="I80" s="120"/>
      <c r="J80" s="120"/>
      <c r="K80" s="120"/>
      <c r="L80" s="120"/>
      <c r="M80" s="120"/>
      <c r="N80" s="120"/>
      <c r="O80" s="120"/>
      <c r="P80" s="120"/>
      <c r="Q80" s="120"/>
      <c r="R80" s="120"/>
      <c r="S80" s="120"/>
      <c r="T80" s="120"/>
      <c r="U80" s="120"/>
      <c r="V80" s="120"/>
      <c r="W80" s="120"/>
      <c r="X80" s="120"/>
      <c r="Y80" s="120"/>
      <c r="Z80" s="120"/>
      <c r="AA80" s="120"/>
      <c r="AB80" s="120"/>
      <c r="AC80" s="120"/>
      <c r="AD80" s="120"/>
      <c r="AE80" s="120"/>
      <c r="AF80" s="120"/>
      <c r="AG80" s="421"/>
    </row>
    <row r="81" outlineLevel="1">
      <c r="A81" s="165" t="s">
        <v>1393</v>
      </c>
      <c r="B81" s="195"/>
      <c r="C81" s="195"/>
      <c r="D81" s="195"/>
      <c r="E81" s="195"/>
      <c r="F81" s="195"/>
      <c r="G81" s="195"/>
      <c r="H81" s="195"/>
      <c r="I81" s="195"/>
      <c r="J81" s="195"/>
      <c r="K81" s="195"/>
      <c r="L81" s="195"/>
      <c r="M81" s="195"/>
      <c r="N81" s="195"/>
      <c r="O81" s="195"/>
      <c r="P81" s="195"/>
      <c r="Q81" s="195"/>
      <c r="R81" s="195"/>
      <c r="S81" s="195"/>
      <c r="T81" s="195"/>
      <c r="U81" s="195"/>
      <c r="V81" s="195"/>
      <c r="W81" s="195"/>
      <c r="X81" s="195"/>
      <c r="Y81" s="195"/>
      <c r="Z81" s="195"/>
      <c r="AA81" s="195"/>
      <c r="AB81" s="195"/>
      <c r="AC81" s="195"/>
      <c r="AD81" s="195"/>
      <c r="AE81" s="195"/>
      <c r="AF81" s="195"/>
      <c r="AG81" s="433"/>
    </row>
    <row r="82" outlineLevel="1">
      <c r="A82" s="222" t="s">
        <v>1377</v>
      </c>
      <c r="B82" s="126"/>
      <c r="C82" s="126"/>
      <c r="D82" s="126"/>
      <c r="E82" s="126"/>
      <c r="F82" s="126"/>
      <c r="G82" s="126"/>
      <c r="H82" s="126"/>
      <c r="I82" s="126"/>
      <c r="J82" s="126"/>
      <c r="K82" s="126"/>
      <c r="L82" s="126"/>
      <c r="M82" s="126"/>
      <c r="N82" s="126"/>
      <c r="O82" s="126"/>
      <c r="P82" s="126"/>
      <c r="Q82" s="126"/>
      <c r="R82" s="126"/>
      <c r="S82" s="126"/>
      <c r="T82" s="126"/>
      <c r="U82" s="126"/>
      <c r="V82" s="126"/>
      <c r="W82" s="126"/>
      <c r="X82" s="126"/>
      <c r="Y82" s="126"/>
      <c r="Z82" s="126"/>
      <c r="AA82" s="126"/>
      <c r="AB82" s="126"/>
      <c r="AC82" s="126"/>
      <c r="AD82" s="126"/>
      <c r="AE82" s="126"/>
      <c r="AF82" s="126"/>
      <c r="AG82" s="342">
        <f t="shared" ref="AG82:AG85" si="21">SUM(B82:AF82)</f>
        <v>0</v>
      </c>
    </row>
    <row r="83" outlineLevel="1">
      <c r="A83" s="222" t="s">
        <v>1193</v>
      </c>
      <c r="B83" s="435"/>
      <c r="C83" s="435"/>
      <c r="D83" s="435"/>
      <c r="E83" s="435"/>
      <c r="F83" s="435"/>
      <c r="G83" s="435"/>
      <c r="H83" s="435"/>
      <c r="I83" s="435"/>
      <c r="J83" s="435"/>
      <c r="K83" s="435"/>
      <c r="L83" s="435"/>
      <c r="M83" s="435"/>
      <c r="N83" s="435"/>
      <c r="O83" s="435"/>
      <c r="P83" s="435"/>
      <c r="Q83" s="435"/>
      <c r="R83" s="435"/>
      <c r="S83" s="435"/>
      <c r="T83" s="435"/>
      <c r="U83" s="435"/>
      <c r="V83" s="435"/>
      <c r="W83" s="435"/>
      <c r="X83" s="435"/>
      <c r="Y83" s="435"/>
      <c r="Z83" s="435"/>
      <c r="AA83" s="435"/>
      <c r="AB83" s="435"/>
      <c r="AC83" s="435"/>
      <c r="AD83" s="435"/>
      <c r="AE83" s="435"/>
      <c r="AF83" s="435"/>
      <c r="AG83" s="342">
        <f t="shared" si="21"/>
        <v>0</v>
      </c>
    </row>
    <row r="84" outlineLevel="1">
      <c r="A84" s="222" t="s">
        <v>1378</v>
      </c>
      <c r="B84" s="435"/>
      <c r="C84" s="435"/>
      <c r="D84" s="435"/>
      <c r="E84" s="435"/>
      <c r="F84" s="435"/>
      <c r="G84" s="435"/>
      <c r="H84" s="435"/>
      <c r="I84" s="435"/>
      <c r="J84" s="435"/>
      <c r="K84" s="435"/>
      <c r="L84" s="435"/>
      <c r="M84" s="435"/>
      <c r="N84" s="435"/>
      <c r="O84" s="435"/>
      <c r="P84" s="435"/>
      <c r="Q84" s="435"/>
      <c r="R84" s="435"/>
      <c r="S84" s="435"/>
      <c r="T84" s="435"/>
      <c r="U84" s="435"/>
      <c r="V84" s="435"/>
      <c r="W84" s="435"/>
      <c r="X84" s="435"/>
      <c r="Y84" s="435"/>
      <c r="Z84" s="435"/>
      <c r="AA84" s="435"/>
      <c r="AB84" s="435"/>
      <c r="AC84" s="435"/>
      <c r="AD84" s="435"/>
      <c r="AE84" s="435"/>
      <c r="AF84" s="435"/>
      <c r="AG84" s="342">
        <f t="shared" si="21"/>
        <v>0</v>
      </c>
    </row>
    <row r="85" outlineLevel="1">
      <c r="A85" s="402" t="s">
        <v>1379</v>
      </c>
      <c r="B85" s="391">
        <f t="shared" ref="B85:AF85" si="22">sum(B82:B84)</f>
        <v>0</v>
      </c>
      <c r="C85" s="391">
        <f t="shared" si="22"/>
        <v>0</v>
      </c>
      <c r="D85" s="391">
        <f t="shared" si="22"/>
        <v>0</v>
      </c>
      <c r="E85" s="391">
        <f t="shared" si="22"/>
        <v>0</v>
      </c>
      <c r="F85" s="391">
        <f t="shared" si="22"/>
        <v>0</v>
      </c>
      <c r="G85" s="391">
        <f t="shared" si="22"/>
        <v>0</v>
      </c>
      <c r="H85" s="391">
        <f t="shared" si="22"/>
        <v>0</v>
      </c>
      <c r="I85" s="391">
        <f t="shared" si="22"/>
        <v>0</v>
      </c>
      <c r="J85" s="391">
        <f t="shared" si="22"/>
        <v>0</v>
      </c>
      <c r="K85" s="391">
        <f t="shared" si="22"/>
        <v>0</v>
      </c>
      <c r="L85" s="391">
        <f t="shared" si="22"/>
        <v>0</v>
      </c>
      <c r="M85" s="391">
        <f t="shared" si="22"/>
        <v>0</v>
      </c>
      <c r="N85" s="391">
        <f t="shared" si="22"/>
        <v>0</v>
      </c>
      <c r="O85" s="391">
        <f t="shared" si="22"/>
        <v>0</v>
      </c>
      <c r="P85" s="391">
        <f t="shared" si="22"/>
        <v>0</v>
      </c>
      <c r="Q85" s="391">
        <f t="shared" si="22"/>
        <v>0</v>
      </c>
      <c r="R85" s="391">
        <f t="shared" si="22"/>
        <v>0</v>
      </c>
      <c r="S85" s="391">
        <f t="shared" si="22"/>
        <v>0</v>
      </c>
      <c r="T85" s="391">
        <f t="shared" si="22"/>
        <v>0</v>
      </c>
      <c r="U85" s="391">
        <f t="shared" si="22"/>
        <v>0</v>
      </c>
      <c r="V85" s="391">
        <f t="shared" si="22"/>
        <v>0</v>
      </c>
      <c r="W85" s="391">
        <f t="shared" si="22"/>
        <v>0</v>
      </c>
      <c r="X85" s="391">
        <f t="shared" si="22"/>
        <v>0</v>
      </c>
      <c r="Y85" s="391">
        <f t="shared" si="22"/>
        <v>0</v>
      </c>
      <c r="Z85" s="391">
        <f t="shared" si="22"/>
        <v>0</v>
      </c>
      <c r="AA85" s="391">
        <f t="shared" si="22"/>
        <v>0</v>
      </c>
      <c r="AB85" s="391">
        <f t="shared" si="22"/>
        <v>0</v>
      </c>
      <c r="AC85" s="391">
        <f t="shared" si="22"/>
        <v>0</v>
      </c>
      <c r="AD85" s="391">
        <f t="shared" si="22"/>
        <v>0</v>
      </c>
      <c r="AE85" s="391">
        <f t="shared" si="22"/>
        <v>0</v>
      </c>
      <c r="AF85" s="391">
        <f t="shared" si="22"/>
        <v>0</v>
      </c>
      <c r="AG85" s="342">
        <f t="shared" si="21"/>
        <v>0</v>
      </c>
    </row>
    <row r="86" outlineLevel="1">
      <c r="A86" s="187"/>
      <c r="B86" s="195"/>
      <c r="C86" s="195"/>
      <c r="D86" s="195"/>
      <c r="E86" s="195"/>
      <c r="F86" s="195"/>
      <c r="G86" s="195"/>
      <c r="H86" s="195"/>
      <c r="I86" s="195"/>
      <c r="J86" s="195"/>
      <c r="K86" s="195"/>
      <c r="L86" s="195"/>
      <c r="M86" s="195"/>
      <c r="N86" s="195"/>
      <c r="O86" s="195"/>
      <c r="P86" s="195"/>
      <c r="Q86" s="195"/>
      <c r="R86" s="195"/>
      <c r="S86" s="195"/>
      <c r="T86" s="195"/>
      <c r="U86" s="195"/>
      <c r="V86" s="195"/>
      <c r="W86" s="195"/>
      <c r="X86" s="195"/>
      <c r="Y86" s="195"/>
      <c r="Z86" s="195"/>
      <c r="AA86" s="195"/>
      <c r="AB86" s="195"/>
      <c r="AC86" s="195"/>
      <c r="AD86" s="195"/>
      <c r="AE86" s="195"/>
      <c r="AF86" s="195"/>
      <c r="AG86" s="439"/>
    </row>
    <row r="87" outlineLevel="1">
      <c r="A87" s="225" t="s">
        <v>438</v>
      </c>
      <c r="B87" s="309"/>
      <c r="C87" s="309"/>
      <c r="D87" s="309"/>
      <c r="E87" s="309"/>
      <c r="F87" s="309"/>
      <c r="G87" s="309"/>
      <c r="H87" s="309"/>
      <c r="I87" s="309"/>
      <c r="J87" s="309"/>
      <c r="K87" s="309"/>
      <c r="L87" s="309"/>
      <c r="M87" s="309"/>
      <c r="N87" s="309"/>
      <c r="O87" s="309"/>
      <c r="P87" s="309"/>
      <c r="Q87" s="309"/>
      <c r="R87" s="309"/>
      <c r="S87" s="309"/>
      <c r="T87" s="309"/>
      <c r="U87" s="309"/>
      <c r="V87" s="309"/>
      <c r="W87" s="309"/>
      <c r="X87" s="309"/>
      <c r="Y87" s="309"/>
      <c r="Z87" s="309"/>
      <c r="AA87" s="309"/>
      <c r="AB87" s="309"/>
      <c r="AC87" s="309"/>
      <c r="AD87" s="309"/>
      <c r="AE87" s="309"/>
      <c r="AF87" s="309"/>
      <c r="AG87" s="342">
        <f t="shared" ref="AG87:AG89" si="23">SUM(B87:AF87)</f>
        <v>0</v>
      </c>
    </row>
    <row r="88" outlineLevel="1">
      <c r="A88" s="434" t="s">
        <v>439</v>
      </c>
      <c r="B88" s="435"/>
      <c r="C88" s="435"/>
      <c r="D88" s="435"/>
      <c r="E88" s="435"/>
      <c r="F88" s="435"/>
      <c r="G88" s="435"/>
      <c r="H88" s="435"/>
      <c r="I88" s="435"/>
      <c r="J88" s="435"/>
      <c r="K88" s="435"/>
      <c r="L88" s="435"/>
      <c r="M88" s="435"/>
      <c r="N88" s="435"/>
      <c r="O88" s="435"/>
      <c r="P88" s="435"/>
      <c r="Q88" s="435"/>
      <c r="R88" s="435"/>
      <c r="S88" s="435"/>
      <c r="T88" s="435"/>
      <c r="U88" s="435"/>
      <c r="V88" s="435"/>
      <c r="W88" s="435"/>
      <c r="X88" s="435"/>
      <c r="Y88" s="435"/>
      <c r="Z88" s="435"/>
      <c r="AA88" s="435"/>
      <c r="AB88" s="435"/>
      <c r="AC88" s="435"/>
      <c r="AD88" s="435"/>
      <c r="AE88" s="435"/>
      <c r="AF88" s="435"/>
      <c r="AG88" s="342">
        <f t="shared" si="23"/>
        <v>0</v>
      </c>
    </row>
    <row r="89" outlineLevel="1">
      <c r="A89" s="436" t="s">
        <v>1380</v>
      </c>
      <c r="B89" s="437">
        <f t="shared" ref="B89:AF89" si="24">sum(B87:B88)</f>
        <v>0</v>
      </c>
      <c r="C89" s="437">
        <f t="shared" si="24"/>
        <v>0</v>
      </c>
      <c r="D89" s="437">
        <f t="shared" si="24"/>
        <v>0</v>
      </c>
      <c r="E89" s="437">
        <f t="shared" si="24"/>
        <v>0</v>
      </c>
      <c r="F89" s="437">
        <f t="shared" si="24"/>
        <v>0</v>
      </c>
      <c r="G89" s="437">
        <f t="shared" si="24"/>
        <v>0</v>
      </c>
      <c r="H89" s="437">
        <f t="shared" si="24"/>
        <v>0</v>
      </c>
      <c r="I89" s="437">
        <f t="shared" si="24"/>
        <v>0</v>
      </c>
      <c r="J89" s="437">
        <f t="shared" si="24"/>
        <v>0</v>
      </c>
      <c r="K89" s="437">
        <f t="shared" si="24"/>
        <v>0</v>
      </c>
      <c r="L89" s="437">
        <f t="shared" si="24"/>
        <v>0</v>
      </c>
      <c r="M89" s="437">
        <f t="shared" si="24"/>
        <v>0</v>
      </c>
      <c r="N89" s="437">
        <f t="shared" si="24"/>
        <v>0</v>
      </c>
      <c r="O89" s="437">
        <f t="shared" si="24"/>
        <v>0</v>
      </c>
      <c r="P89" s="437">
        <f t="shared" si="24"/>
        <v>0</v>
      </c>
      <c r="Q89" s="437">
        <f t="shared" si="24"/>
        <v>0</v>
      </c>
      <c r="R89" s="437">
        <f t="shared" si="24"/>
        <v>0</v>
      </c>
      <c r="S89" s="437">
        <f t="shared" si="24"/>
        <v>0</v>
      </c>
      <c r="T89" s="437">
        <f t="shared" si="24"/>
        <v>0</v>
      </c>
      <c r="U89" s="437">
        <f t="shared" si="24"/>
        <v>0</v>
      </c>
      <c r="V89" s="437">
        <f t="shared" si="24"/>
        <v>0</v>
      </c>
      <c r="W89" s="437">
        <f t="shared" si="24"/>
        <v>0</v>
      </c>
      <c r="X89" s="437">
        <f t="shared" si="24"/>
        <v>0</v>
      </c>
      <c r="Y89" s="437">
        <f t="shared" si="24"/>
        <v>0</v>
      </c>
      <c r="Z89" s="437">
        <f t="shared" si="24"/>
        <v>0</v>
      </c>
      <c r="AA89" s="437">
        <f t="shared" si="24"/>
        <v>0</v>
      </c>
      <c r="AB89" s="437">
        <f t="shared" si="24"/>
        <v>0</v>
      </c>
      <c r="AC89" s="437">
        <f t="shared" si="24"/>
        <v>0</v>
      </c>
      <c r="AD89" s="437">
        <f t="shared" si="24"/>
        <v>0</v>
      </c>
      <c r="AE89" s="437">
        <f t="shared" si="24"/>
        <v>0</v>
      </c>
      <c r="AF89" s="437">
        <f t="shared" si="24"/>
        <v>0</v>
      </c>
      <c r="AG89" s="342">
        <f t="shared" si="23"/>
        <v>0</v>
      </c>
    </row>
    <row r="90">
      <c r="A90" s="187"/>
      <c r="B90" s="195"/>
      <c r="C90" s="195"/>
      <c r="D90" s="195"/>
      <c r="E90" s="195"/>
      <c r="F90" s="195"/>
      <c r="G90" s="195"/>
      <c r="H90" s="195"/>
      <c r="I90" s="195"/>
      <c r="J90" s="195"/>
      <c r="K90" s="195"/>
      <c r="L90" s="195"/>
      <c r="M90" s="195"/>
      <c r="N90" s="195"/>
      <c r="O90" s="195"/>
      <c r="P90" s="195"/>
      <c r="Q90" s="195"/>
      <c r="R90" s="195"/>
      <c r="S90" s="195"/>
      <c r="T90" s="195"/>
      <c r="U90" s="195"/>
      <c r="V90" s="195"/>
      <c r="W90" s="195"/>
      <c r="X90" s="195"/>
      <c r="Y90" s="195"/>
      <c r="Z90" s="195"/>
      <c r="AA90" s="195"/>
      <c r="AB90" s="195"/>
      <c r="AC90" s="195"/>
      <c r="AD90" s="195"/>
      <c r="AE90" s="195"/>
      <c r="AF90" s="195"/>
      <c r="AG90" s="439"/>
    </row>
    <row r="91">
      <c r="A91" s="429" t="s">
        <v>1394</v>
      </c>
      <c r="B91" s="430"/>
      <c r="C91" s="430"/>
      <c r="D91" s="430"/>
      <c r="E91" s="430"/>
      <c r="F91" s="430"/>
      <c r="G91" s="430"/>
      <c r="H91" s="430"/>
      <c r="I91" s="430"/>
      <c r="J91" s="430"/>
      <c r="K91" s="430"/>
      <c r="L91" s="430"/>
      <c r="M91" s="430"/>
      <c r="N91" s="430"/>
      <c r="O91" s="430"/>
      <c r="P91" s="430"/>
      <c r="Q91" s="430"/>
      <c r="R91" s="430"/>
      <c r="S91" s="430"/>
      <c r="T91" s="430"/>
      <c r="U91" s="430"/>
      <c r="V91" s="430"/>
      <c r="W91" s="430"/>
      <c r="X91" s="430"/>
      <c r="Y91" s="430"/>
      <c r="Z91" s="430"/>
      <c r="AA91" s="430"/>
      <c r="AB91" s="430"/>
      <c r="AC91" s="430"/>
      <c r="AD91" s="430"/>
      <c r="AE91" s="430"/>
      <c r="AF91" s="430"/>
      <c r="AG91" s="431"/>
    </row>
    <row r="92" outlineLevel="1">
      <c r="A92" s="222" t="s">
        <v>1395</v>
      </c>
      <c r="B92" s="186">
        <v>0.0</v>
      </c>
      <c r="C92" s="186">
        <v>0.0</v>
      </c>
      <c r="D92" s="186">
        <v>0.0</v>
      </c>
      <c r="E92" s="186">
        <v>0.0</v>
      </c>
      <c r="F92" s="186">
        <v>0.0</v>
      </c>
      <c r="G92" s="186">
        <v>0.0</v>
      </c>
      <c r="H92" s="186">
        <v>0.0</v>
      </c>
      <c r="I92" s="186">
        <v>0.0</v>
      </c>
      <c r="J92" s="186">
        <v>0.0</v>
      </c>
      <c r="K92" s="186">
        <v>0.0</v>
      </c>
      <c r="L92" s="186">
        <v>0.0</v>
      </c>
      <c r="M92" s="186">
        <v>0.0</v>
      </c>
      <c r="N92" s="186">
        <v>0.0</v>
      </c>
      <c r="O92" s="186">
        <v>0.0</v>
      </c>
      <c r="P92" s="186">
        <v>0.0</v>
      </c>
      <c r="Q92" s="186">
        <v>0.0</v>
      </c>
      <c r="R92" s="186">
        <v>0.0</v>
      </c>
      <c r="S92" s="186">
        <v>0.0</v>
      </c>
      <c r="T92" s="186">
        <v>0.0</v>
      </c>
      <c r="U92" s="186">
        <v>0.0</v>
      </c>
      <c r="V92" s="186">
        <v>0.0</v>
      </c>
      <c r="W92" s="186">
        <v>0.0</v>
      </c>
      <c r="X92" s="191">
        <v>0.0</v>
      </c>
      <c r="Y92" s="191">
        <v>0.0</v>
      </c>
      <c r="Z92" s="191">
        <v>0.0</v>
      </c>
      <c r="AA92" s="191">
        <v>0.0</v>
      </c>
      <c r="AB92" s="191">
        <v>0.0</v>
      </c>
      <c r="AC92" s="191">
        <v>0.0</v>
      </c>
      <c r="AD92" s="191">
        <v>0.0</v>
      </c>
      <c r="AE92" s="191">
        <v>0.0</v>
      </c>
      <c r="AF92" s="191">
        <v>0.0</v>
      </c>
      <c r="AG92" s="342">
        <f t="shared" ref="AG92:AG107" si="25">SUM(B92:AF92)</f>
        <v>0</v>
      </c>
    </row>
    <row r="93" outlineLevel="1">
      <c r="A93" s="222" t="s">
        <v>1396</v>
      </c>
      <c r="B93" s="186">
        <v>0.0</v>
      </c>
      <c r="C93" s="186">
        <v>0.0</v>
      </c>
      <c r="D93" s="186">
        <v>0.0</v>
      </c>
      <c r="E93" s="186">
        <v>0.0</v>
      </c>
      <c r="F93" s="186">
        <v>0.0</v>
      </c>
      <c r="G93" s="186">
        <v>0.0</v>
      </c>
      <c r="H93" s="186">
        <v>0.0</v>
      </c>
      <c r="I93" s="186">
        <v>0.0</v>
      </c>
      <c r="J93" s="186">
        <v>0.0</v>
      </c>
      <c r="K93" s="186">
        <v>0.0</v>
      </c>
      <c r="L93" s="186">
        <v>0.0</v>
      </c>
      <c r="M93" s="186">
        <v>0.0</v>
      </c>
      <c r="N93" s="186">
        <v>0.0</v>
      </c>
      <c r="O93" s="186">
        <v>0.0</v>
      </c>
      <c r="P93" s="186">
        <v>0.0</v>
      </c>
      <c r="Q93" s="186">
        <v>0.0</v>
      </c>
      <c r="R93" s="186">
        <v>0.0</v>
      </c>
      <c r="S93" s="186">
        <v>0.0</v>
      </c>
      <c r="T93" s="186">
        <v>0.0</v>
      </c>
      <c r="U93" s="186">
        <v>0.0</v>
      </c>
      <c r="V93" s="186">
        <v>0.0</v>
      </c>
      <c r="W93" s="186">
        <v>0.0</v>
      </c>
      <c r="X93" s="191">
        <v>0.0</v>
      </c>
      <c r="Y93" s="191">
        <v>0.0</v>
      </c>
      <c r="Z93" s="191">
        <v>0.0</v>
      </c>
      <c r="AA93" s="191">
        <v>0.0</v>
      </c>
      <c r="AB93" s="191">
        <v>0.0</v>
      </c>
      <c r="AC93" s="191">
        <v>0.0</v>
      </c>
      <c r="AD93" s="191">
        <v>0.0</v>
      </c>
      <c r="AE93" s="191">
        <v>0.0</v>
      </c>
      <c r="AF93" s="191">
        <v>0.0</v>
      </c>
      <c r="AG93" s="342">
        <f t="shared" si="25"/>
        <v>0</v>
      </c>
    </row>
    <row r="94" outlineLevel="1">
      <c r="A94" s="222" t="s">
        <v>1397</v>
      </c>
      <c r="B94" s="186">
        <v>0.0</v>
      </c>
      <c r="C94" s="186">
        <v>0.0</v>
      </c>
      <c r="D94" s="186">
        <v>0.0</v>
      </c>
      <c r="E94" s="186">
        <v>0.0</v>
      </c>
      <c r="F94" s="186">
        <v>0.0</v>
      </c>
      <c r="G94" s="186">
        <v>0.0</v>
      </c>
      <c r="H94" s="186">
        <v>0.0</v>
      </c>
      <c r="I94" s="186">
        <v>0.0</v>
      </c>
      <c r="J94" s="186">
        <v>0.0</v>
      </c>
      <c r="K94" s="186">
        <v>0.0</v>
      </c>
      <c r="L94" s="186">
        <v>0.0</v>
      </c>
      <c r="M94" s="186">
        <v>0.0</v>
      </c>
      <c r="N94" s="186">
        <v>0.0</v>
      </c>
      <c r="O94" s="186">
        <v>0.0</v>
      </c>
      <c r="P94" s="186">
        <v>0.0</v>
      </c>
      <c r="Q94" s="186">
        <v>0.0</v>
      </c>
      <c r="R94" s="186">
        <v>0.0</v>
      </c>
      <c r="S94" s="186">
        <v>0.0</v>
      </c>
      <c r="T94" s="186">
        <v>0.0</v>
      </c>
      <c r="U94" s="186">
        <v>0.0</v>
      </c>
      <c r="V94" s="186">
        <v>0.0</v>
      </c>
      <c r="W94" s="186">
        <v>0.0</v>
      </c>
      <c r="X94" s="191">
        <v>0.0</v>
      </c>
      <c r="Y94" s="191">
        <v>0.0</v>
      </c>
      <c r="Z94" s="191">
        <v>0.0</v>
      </c>
      <c r="AA94" s="191">
        <v>0.0</v>
      </c>
      <c r="AB94" s="191">
        <v>0.0</v>
      </c>
      <c r="AC94" s="191">
        <v>0.0</v>
      </c>
      <c r="AD94" s="191">
        <v>0.0</v>
      </c>
      <c r="AE94" s="191">
        <v>0.0</v>
      </c>
      <c r="AF94" s="191">
        <v>0.0</v>
      </c>
      <c r="AG94" s="342">
        <f t="shared" si="25"/>
        <v>0</v>
      </c>
    </row>
    <row r="95" outlineLevel="1">
      <c r="A95" s="222" t="s">
        <v>1398</v>
      </c>
      <c r="B95" s="186">
        <v>0.0</v>
      </c>
      <c r="C95" s="186">
        <v>0.0</v>
      </c>
      <c r="D95" s="186">
        <v>0.0</v>
      </c>
      <c r="E95" s="186">
        <v>0.0</v>
      </c>
      <c r="F95" s="186">
        <v>0.0</v>
      </c>
      <c r="G95" s="186">
        <v>0.0</v>
      </c>
      <c r="H95" s="186">
        <v>0.0</v>
      </c>
      <c r="I95" s="186">
        <v>0.0</v>
      </c>
      <c r="J95" s="186">
        <v>0.0</v>
      </c>
      <c r="K95" s="186">
        <v>0.0</v>
      </c>
      <c r="L95" s="186">
        <v>0.0</v>
      </c>
      <c r="M95" s="186">
        <v>0.0</v>
      </c>
      <c r="N95" s="186">
        <v>0.0</v>
      </c>
      <c r="O95" s="186">
        <v>0.0</v>
      </c>
      <c r="P95" s="186">
        <v>0.0</v>
      </c>
      <c r="Q95" s="186">
        <v>0.0</v>
      </c>
      <c r="R95" s="186">
        <v>0.0</v>
      </c>
      <c r="S95" s="186">
        <v>0.0</v>
      </c>
      <c r="T95" s="186">
        <v>0.0</v>
      </c>
      <c r="U95" s="186">
        <v>0.0</v>
      </c>
      <c r="V95" s="186">
        <v>0.0</v>
      </c>
      <c r="W95" s="186">
        <v>0.0</v>
      </c>
      <c r="X95" s="191">
        <v>0.0</v>
      </c>
      <c r="Y95" s="191">
        <v>0.0</v>
      </c>
      <c r="Z95" s="191">
        <v>0.0</v>
      </c>
      <c r="AA95" s="191">
        <v>0.0</v>
      </c>
      <c r="AB95" s="191">
        <v>0.0</v>
      </c>
      <c r="AC95" s="191">
        <v>0.0</v>
      </c>
      <c r="AD95" s="191">
        <v>0.0</v>
      </c>
      <c r="AE95" s="191">
        <v>0.0</v>
      </c>
      <c r="AF95" s="191">
        <v>0.0</v>
      </c>
      <c r="AG95" s="342">
        <f t="shared" si="25"/>
        <v>0</v>
      </c>
    </row>
    <row r="96" outlineLevel="1">
      <c r="A96" s="226" t="s">
        <v>334</v>
      </c>
      <c r="B96" s="393">
        <v>0.0</v>
      </c>
      <c r="C96" s="393">
        <v>0.0</v>
      </c>
      <c r="D96" s="393">
        <v>0.0</v>
      </c>
      <c r="E96" s="393">
        <v>0.0</v>
      </c>
      <c r="F96" s="393">
        <v>0.0</v>
      </c>
      <c r="G96" s="393">
        <v>0.0</v>
      </c>
      <c r="H96" s="393">
        <v>0.0</v>
      </c>
      <c r="I96" s="393">
        <v>0.0</v>
      </c>
      <c r="J96" s="393">
        <v>0.0</v>
      </c>
      <c r="K96" s="393">
        <v>0.0</v>
      </c>
      <c r="L96" s="393">
        <v>0.0</v>
      </c>
      <c r="M96" s="393">
        <v>0.0</v>
      </c>
      <c r="N96" s="393">
        <v>0.0</v>
      </c>
      <c r="O96" s="393">
        <v>0.0</v>
      </c>
      <c r="P96" s="393">
        <v>0.0</v>
      </c>
      <c r="Q96" s="393">
        <v>0.0</v>
      </c>
      <c r="R96" s="393">
        <v>0.0</v>
      </c>
      <c r="S96" s="393">
        <v>0.0</v>
      </c>
      <c r="T96" s="393">
        <v>0.0</v>
      </c>
      <c r="U96" s="393">
        <v>0.0</v>
      </c>
      <c r="V96" s="393">
        <v>0.0</v>
      </c>
      <c r="W96" s="393">
        <v>0.0</v>
      </c>
      <c r="X96" s="440">
        <v>0.0</v>
      </c>
      <c r="Y96" s="440">
        <v>0.0</v>
      </c>
      <c r="Z96" s="440">
        <v>0.0</v>
      </c>
      <c r="AA96" s="440">
        <v>0.0</v>
      </c>
      <c r="AB96" s="440">
        <v>0.0</v>
      </c>
      <c r="AC96" s="440">
        <v>0.0</v>
      </c>
      <c r="AD96" s="440">
        <v>0.0</v>
      </c>
      <c r="AE96" s="440">
        <v>0.0</v>
      </c>
      <c r="AF96" s="440">
        <v>0.0</v>
      </c>
      <c r="AG96" s="342">
        <f t="shared" si="25"/>
        <v>0</v>
      </c>
    </row>
    <row r="97" outlineLevel="1">
      <c r="A97" s="226" t="s">
        <v>335</v>
      </c>
      <c r="B97" s="393">
        <v>0.0</v>
      </c>
      <c r="C97" s="393">
        <v>0.0</v>
      </c>
      <c r="D97" s="393">
        <v>0.0</v>
      </c>
      <c r="E97" s="393">
        <v>0.0</v>
      </c>
      <c r="F97" s="393">
        <v>0.0</v>
      </c>
      <c r="G97" s="393">
        <v>0.0</v>
      </c>
      <c r="H97" s="393">
        <v>0.0</v>
      </c>
      <c r="I97" s="393">
        <v>0.0</v>
      </c>
      <c r="J97" s="393">
        <v>0.0</v>
      </c>
      <c r="K97" s="393">
        <v>0.0</v>
      </c>
      <c r="L97" s="393">
        <v>0.0</v>
      </c>
      <c r="M97" s="393">
        <v>0.0</v>
      </c>
      <c r="N97" s="393">
        <v>0.0</v>
      </c>
      <c r="O97" s="393">
        <v>0.0</v>
      </c>
      <c r="P97" s="393">
        <v>0.0</v>
      </c>
      <c r="Q97" s="393">
        <v>0.0</v>
      </c>
      <c r="R97" s="393">
        <v>0.0</v>
      </c>
      <c r="S97" s="393">
        <v>0.0</v>
      </c>
      <c r="T97" s="393">
        <v>0.0</v>
      </c>
      <c r="U97" s="393">
        <v>0.0</v>
      </c>
      <c r="V97" s="393">
        <v>0.0</v>
      </c>
      <c r="W97" s="393">
        <v>0.0</v>
      </c>
      <c r="X97" s="440">
        <v>0.0</v>
      </c>
      <c r="Y97" s="440">
        <v>0.0</v>
      </c>
      <c r="Z97" s="440">
        <v>0.0</v>
      </c>
      <c r="AA97" s="440">
        <v>0.0</v>
      </c>
      <c r="AB97" s="440">
        <v>0.0</v>
      </c>
      <c r="AC97" s="440">
        <v>0.0</v>
      </c>
      <c r="AD97" s="440">
        <v>0.0</v>
      </c>
      <c r="AE97" s="440">
        <v>0.0</v>
      </c>
      <c r="AF97" s="440">
        <v>0.0</v>
      </c>
      <c r="AG97" s="342">
        <f t="shared" si="25"/>
        <v>0</v>
      </c>
    </row>
    <row r="98" outlineLevel="1">
      <c r="A98" s="127"/>
      <c r="B98" s="195"/>
      <c r="C98" s="195"/>
      <c r="D98" s="195"/>
      <c r="E98" s="195"/>
      <c r="F98" s="195"/>
      <c r="G98" s="195"/>
      <c r="H98" s="195"/>
      <c r="I98" s="195"/>
      <c r="J98" s="195"/>
      <c r="K98" s="195"/>
      <c r="L98" s="195"/>
      <c r="M98" s="195"/>
      <c r="N98" s="195"/>
      <c r="O98" s="195"/>
      <c r="P98" s="195"/>
      <c r="Q98" s="195"/>
      <c r="R98" s="195"/>
      <c r="S98" s="195"/>
      <c r="T98" s="195"/>
      <c r="U98" s="195"/>
      <c r="V98" s="195"/>
      <c r="W98" s="195"/>
      <c r="X98" s="296"/>
      <c r="Y98" s="296"/>
      <c r="Z98" s="296"/>
      <c r="AA98" s="296"/>
      <c r="AB98" s="296"/>
      <c r="AC98" s="296"/>
      <c r="AD98" s="296"/>
      <c r="AE98" s="296"/>
      <c r="AF98" s="296"/>
      <c r="AG98" s="342">
        <f t="shared" si="25"/>
        <v>0</v>
      </c>
    </row>
    <row r="99" outlineLevel="1">
      <c r="A99" s="222" t="s">
        <v>337</v>
      </c>
      <c r="B99" s="186">
        <v>0.0</v>
      </c>
      <c r="C99" s="186">
        <v>0.0</v>
      </c>
      <c r="D99" s="186">
        <v>0.0</v>
      </c>
      <c r="E99" s="186">
        <v>0.0</v>
      </c>
      <c r="F99" s="186">
        <v>0.0</v>
      </c>
      <c r="G99" s="186">
        <v>0.0</v>
      </c>
      <c r="H99" s="186">
        <v>0.0</v>
      </c>
      <c r="I99" s="186">
        <v>0.0</v>
      </c>
      <c r="J99" s="186">
        <v>0.0</v>
      </c>
      <c r="K99" s="186">
        <v>0.0</v>
      </c>
      <c r="L99" s="186">
        <v>0.0</v>
      </c>
      <c r="M99" s="186">
        <v>0.0</v>
      </c>
      <c r="N99" s="186">
        <v>0.0</v>
      </c>
      <c r="O99" s="186">
        <v>0.0</v>
      </c>
      <c r="P99" s="186">
        <v>0.0</v>
      </c>
      <c r="Q99" s="186">
        <v>0.0</v>
      </c>
      <c r="R99" s="186">
        <v>0.0</v>
      </c>
      <c r="S99" s="186">
        <v>0.0</v>
      </c>
      <c r="T99" s="186">
        <v>0.0</v>
      </c>
      <c r="U99" s="186">
        <v>0.0</v>
      </c>
      <c r="V99" s="186">
        <v>0.0</v>
      </c>
      <c r="W99" s="186">
        <v>0.0</v>
      </c>
      <c r="X99" s="191">
        <v>0.0</v>
      </c>
      <c r="Y99" s="191">
        <v>0.0</v>
      </c>
      <c r="Z99" s="191">
        <v>0.0</v>
      </c>
      <c r="AA99" s="191">
        <v>0.0</v>
      </c>
      <c r="AB99" s="191">
        <v>0.0</v>
      </c>
      <c r="AC99" s="191">
        <v>0.0</v>
      </c>
      <c r="AD99" s="191">
        <v>0.0</v>
      </c>
      <c r="AE99" s="191">
        <v>0.0</v>
      </c>
      <c r="AF99" s="191">
        <v>0.0</v>
      </c>
      <c r="AG99" s="342">
        <f t="shared" si="25"/>
        <v>0</v>
      </c>
    </row>
    <row r="100" outlineLevel="1">
      <c r="A100" s="222" t="s">
        <v>338</v>
      </c>
      <c r="B100" s="186">
        <v>0.0</v>
      </c>
      <c r="C100" s="186">
        <v>0.0</v>
      </c>
      <c r="D100" s="186">
        <v>0.0</v>
      </c>
      <c r="E100" s="186">
        <v>0.0</v>
      </c>
      <c r="F100" s="186">
        <v>0.0</v>
      </c>
      <c r="G100" s="186">
        <v>0.0</v>
      </c>
      <c r="H100" s="186">
        <v>0.0</v>
      </c>
      <c r="I100" s="186">
        <v>0.0</v>
      </c>
      <c r="J100" s="186">
        <v>0.0</v>
      </c>
      <c r="K100" s="186">
        <v>0.0</v>
      </c>
      <c r="L100" s="186">
        <v>0.0</v>
      </c>
      <c r="M100" s="186">
        <v>0.0</v>
      </c>
      <c r="N100" s="186">
        <v>0.0</v>
      </c>
      <c r="O100" s="186">
        <v>0.0</v>
      </c>
      <c r="P100" s="186">
        <v>0.0</v>
      </c>
      <c r="Q100" s="186">
        <v>0.0</v>
      </c>
      <c r="R100" s="186">
        <v>0.0</v>
      </c>
      <c r="S100" s="186">
        <v>0.0</v>
      </c>
      <c r="T100" s="186">
        <v>0.0</v>
      </c>
      <c r="U100" s="186">
        <v>0.0</v>
      </c>
      <c r="V100" s="186">
        <v>0.0</v>
      </c>
      <c r="W100" s="186">
        <v>0.0</v>
      </c>
      <c r="X100" s="191">
        <v>0.0</v>
      </c>
      <c r="Y100" s="191">
        <v>0.0</v>
      </c>
      <c r="Z100" s="191">
        <v>0.0</v>
      </c>
      <c r="AA100" s="191">
        <v>0.0</v>
      </c>
      <c r="AB100" s="191">
        <v>0.0</v>
      </c>
      <c r="AC100" s="191">
        <v>0.0</v>
      </c>
      <c r="AD100" s="191">
        <v>0.0</v>
      </c>
      <c r="AE100" s="191">
        <v>0.0</v>
      </c>
      <c r="AF100" s="191">
        <v>0.0</v>
      </c>
      <c r="AG100" s="342">
        <f t="shared" si="25"/>
        <v>0</v>
      </c>
    </row>
    <row r="101" outlineLevel="1">
      <c r="A101" s="222" t="s">
        <v>1399</v>
      </c>
      <c r="B101" s="186">
        <v>0.0</v>
      </c>
      <c r="C101" s="186">
        <v>0.0</v>
      </c>
      <c r="D101" s="186">
        <v>0.0</v>
      </c>
      <c r="E101" s="186">
        <v>0.0</v>
      </c>
      <c r="F101" s="186">
        <v>0.0</v>
      </c>
      <c r="G101" s="186">
        <v>0.0</v>
      </c>
      <c r="H101" s="186">
        <v>0.0</v>
      </c>
      <c r="I101" s="186">
        <v>0.0</v>
      </c>
      <c r="J101" s="186">
        <v>0.0</v>
      </c>
      <c r="K101" s="186">
        <v>0.0</v>
      </c>
      <c r="L101" s="186">
        <v>0.0</v>
      </c>
      <c r="M101" s="186">
        <v>0.0</v>
      </c>
      <c r="N101" s="186">
        <v>0.0</v>
      </c>
      <c r="O101" s="186">
        <v>0.0</v>
      </c>
      <c r="P101" s="186">
        <v>0.0</v>
      </c>
      <c r="Q101" s="186">
        <v>0.0</v>
      </c>
      <c r="R101" s="186">
        <v>0.0</v>
      </c>
      <c r="S101" s="186">
        <v>0.0</v>
      </c>
      <c r="T101" s="186">
        <v>0.0</v>
      </c>
      <c r="U101" s="186">
        <v>0.0</v>
      </c>
      <c r="V101" s="186">
        <v>0.0</v>
      </c>
      <c r="W101" s="186">
        <v>0.0</v>
      </c>
      <c r="X101" s="191">
        <v>0.0</v>
      </c>
      <c r="Y101" s="191">
        <v>0.0</v>
      </c>
      <c r="Z101" s="191">
        <v>0.0</v>
      </c>
      <c r="AA101" s="191">
        <v>0.0</v>
      </c>
      <c r="AB101" s="191">
        <v>0.0</v>
      </c>
      <c r="AC101" s="191">
        <v>0.0</v>
      </c>
      <c r="AD101" s="191">
        <v>0.0</v>
      </c>
      <c r="AE101" s="191">
        <v>0.0</v>
      </c>
      <c r="AF101" s="191">
        <v>0.0</v>
      </c>
      <c r="AG101" s="342">
        <f t="shared" si="25"/>
        <v>0</v>
      </c>
    </row>
    <row r="102" outlineLevel="1">
      <c r="A102" s="222" t="s">
        <v>1400</v>
      </c>
      <c r="B102" s="186">
        <v>0.0</v>
      </c>
      <c r="C102" s="186">
        <v>0.0</v>
      </c>
      <c r="D102" s="186">
        <v>0.0</v>
      </c>
      <c r="E102" s="186">
        <v>0.0</v>
      </c>
      <c r="F102" s="186">
        <v>0.0</v>
      </c>
      <c r="G102" s="186">
        <v>0.0</v>
      </c>
      <c r="H102" s="186">
        <v>0.0</v>
      </c>
      <c r="I102" s="186">
        <v>0.0</v>
      </c>
      <c r="J102" s="186">
        <v>0.0</v>
      </c>
      <c r="K102" s="186">
        <v>0.0</v>
      </c>
      <c r="L102" s="186">
        <v>0.0</v>
      </c>
      <c r="M102" s="186">
        <v>0.0</v>
      </c>
      <c r="N102" s="186">
        <v>0.0</v>
      </c>
      <c r="O102" s="186">
        <v>0.0</v>
      </c>
      <c r="P102" s="186">
        <v>0.0</v>
      </c>
      <c r="Q102" s="186">
        <v>0.0</v>
      </c>
      <c r="R102" s="186">
        <v>0.0</v>
      </c>
      <c r="S102" s="186">
        <v>0.0</v>
      </c>
      <c r="T102" s="186">
        <v>0.0</v>
      </c>
      <c r="U102" s="186">
        <v>0.0</v>
      </c>
      <c r="V102" s="186">
        <v>0.0</v>
      </c>
      <c r="W102" s="186">
        <v>0.0</v>
      </c>
      <c r="X102" s="191">
        <v>0.0</v>
      </c>
      <c r="Y102" s="191">
        <v>0.0</v>
      </c>
      <c r="Z102" s="191">
        <v>0.0</v>
      </c>
      <c r="AA102" s="191">
        <v>0.0</v>
      </c>
      <c r="AB102" s="191">
        <v>0.0</v>
      </c>
      <c r="AC102" s="191">
        <v>0.0</v>
      </c>
      <c r="AD102" s="191">
        <v>0.0</v>
      </c>
      <c r="AE102" s="191">
        <v>0.0</v>
      </c>
      <c r="AF102" s="191">
        <v>0.0</v>
      </c>
      <c r="AG102" s="342">
        <f t="shared" si="25"/>
        <v>0</v>
      </c>
    </row>
    <row r="103" outlineLevel="1">
      <c r="A103" s="222" t="s">
        <v>1401</v>
      </c>
      <c r="B103" s="186">
        <v>0.0</v>
      </c>
      <c r="C103" s="186">
        <v>0.0</v>
      </c>
      <c r="D103" s="186">
        <v>0.0</v>
      </c>
      <c r="E103" s="186">
        <v>0.0</v>
      </c>
      <c r="F103" s="186">
        <v>0.0</v>
      </c>
      <c r="G103" s="186">
        <v>0.0</v>
      </c>
      <c r="H103" s="186">
        <v>0.0</v>
      </c>
      <c r="I103" s="186">
        <v>0.0</v>
      </c>
      <c r="J103" s="186">
        <v>0.0</v>
      </c>
      <c r="K103" s="186">
        <v>0.0</v>
      </c>
      <c r="L103" s="186">
        <v>0.0</v>
      </c>
      <c r="M103" s="186">
        <v>0.0</v>
      </c>
      <c r="N103" s="186">
        <v>0.0</v>
      </c>
      <c r="O103" s="186">
        <v>0.0</v>
      </c>
      <c r="P103" s="186">
        <v>0.0</v>
      </c>
      <c r="Q103" s="186">
        <v>0.0</v>
      </c>
      <c r="R103" s="186">
        <v>0.0</v>
      </c>
      <c r="S103" s="186">
        <v>0.0</v>
      </c>
      <c r="T103" s="186">
        <v>0.0</v>
      </c>
      <c r="U103" s="186">
        <v>0.0</v>
      </c>
      <c r="V103" s="186">
        <v>0.0</v>
      </c>
      <c r="W103" s="186">
        <v>0.0</v>
      </c>
      <c r="X103" s="191">
        <v>0.0</v>
      </c>
      <c r="Y103" s="191">
        <v>0.0</v>
      </c>
      <c r="Z103" s="191">
        <v>0.0</v>
      </c>
      <c r="AA103" s="191">
        <v>0.0</v>
      </c>
      <c r="AB103" s="191">
        <v>0.0</v>
      </c>
      <c r="AC103" s="191">
        <v>0.0</v>
      </c>
      <c r="AD103" s="191">
        <v>0.0</v>
      </c>
      <c r="AE103" s="191">
        <v>0.0</v>
      </c>
      <c r="AF103" s="191">
        <v>0.0</v>
      </c>
      <c r="AG103" s="342">
        <f t="shared" si="25"/>
        <v>0</v>
      </c>
    </row>
    <row r="104" outlineLevel="1">
      <c r="A104" s="222" t="s">
        <v>1402</v>
      </c>
      <c r="B104" s="186">
        <v>0.0</v>
      </c>
      <c r="C104" s="186">
        <v>0.0</v>
      </c>
      <c r="D104" s="186">
        <v>0.0</v>
      </c>
      <c r="E104" s="186">
        <v>0.0</v>
      </c>
      <c r="F104" s="186">
        <v>0.0</v>
      </c>
      <c r="G104" s="186">
        <v>0.0</v>
      </c>
      <c r="H104" s="186">
        <v>0.0</v>
      </c>
      <c r="I104" s="186">
        <v>0.0</v>
      </c>
      <c r="J104" s="186">
        <v>0.0</v>
      </c>
      <c r="K104" s="186">
        <v>0.0</v>
      </c>
      <c r="L104" s="186">
        <v>0.0</v>
      </c>
      <c r="M104" s="186">
        <v>0.0</v>
      </c>
      <c r="N104" s="186">
        <v>0.0</v>
      </c>
      <c r="O104" s="186">
        <v>0.0</v>
      </c>
      <c r="P104" s="186">
        <v>0.0</v>
      </c>
      <c r="Q104" s="186">
        <v>0.0</v>
      </c>
      <c r="R104" s="186">
        <v>0.0</v>
      </c>
      <c r="S104" s="186">
        <v>0.0</v>
      </c>
      <c r="T104" s="186">
        <v>0.0</v>
      </c>
      <c r="U104" s="186">
        <v>0.0</v>
      </c>
      <c r="V104" s="186">
        <v>0.0</v>
      </c>
      <c r="W104" s="186">
        <v>0.0</v>
      </c>
      <c r="X104" s="191">
        <v>0.0</v>
      </c>
      <c r="Y104" s="191">
        <v>0.0</v>
      </c>
      <c r="Z104" s="191">
        <v>0.0</v>
      </c>
      <c r="AA104" s="191">
        <v>0.0</v>
      </c>
      <c r="AB104" s="191">
        <v>0.0</v>
      </c>
      <c r="AC104" s="191">
        <v>0.0</v>
      </c>
      <c r="AD104" s="191">
        <v>0.0</v>
      </c>
      <c r="AE104" s="191">
        <v>0.0</v>
      </c>
      <c r="AF104" s="191">
        <v>0.0</v>
      </c>
      <c r="AG104" s="342">
        <f t="shared" si="25"/>
        <v>0</v>
      </c>
    </row>
    <row r="105" outlineLevel="1">
      <c r="A105" s="222" t="s">
        <v>1403</v>
      </c>
      <c r="B105" s="186">
        <v>0.0</v>
      </c>
      <c r="C105" s="186">
        <v>0.0</v>
      </c>
      <c r="D105" s="186">
        <v>0.0</v>
      </c>
      <c r="E105" s="186">
        <v>0.0</v>
      </c>
      <c r="F105" s="186">
        <v>0.0</v>
      </c>
      <c r="G105" s="186">
        <v>0.0</v>
      </c>
      <c r="H105" s="186">
        <v>0.0</v>
      </c>
      <c r="I105" s="186">
        <v>0.0</v>
      </c>
      <c r="J105" s="186">
        <v>0.0</v>
      </c>
      <c r="K105" s="186">
        <v>0.0</v>
      </c>
      <c r="L105" s="186">
        <v>0.0</v>
      </c>
      <c r="M105" s="186">
        <v>0.0</v>
      </c>
      <c r="N105" s="186">
        <v>0.0</v>
      </c>
      <c r="O105" s="186">
        <v>0.0</v>
      </c>
      <c r="P105" s="186">
        <v>0.0</v>
      </c>
      <c r="Q105" s="186">
        <v>0.0</v>
      </c>
      <c r="R105" s="186">
        <v>0.0</v>
      </c>
      <c r="S105" s="186">
        <v>0.0</v>
      </c>
      <c r="T105" s="186">
        <v>0.0</v>
      </c>
      <c r="U105" s="186">
        <v>0.0</v>
      </c>
      <c r="V105" s="186">
        <v>0.0</v>
      </c>
      <c r="W105" s="186">
        <v>0.0</v>
      </c>
      <c r="X105" s="191">
        <v>0.0</v>
      </c>
      <c r="Y105" s="191">
        <v>0.0</v>
      </c>
      <c r="Z105" s="191">
        <v>0.0</v>
      </c>
      <c r="AA105" s="191">
        <v>0.0</v>
      </c>
      <c r="AB105" s="191">
        <v>0.0</v>
      </c>
      <c r="AC105" s="191">
        <v>0.0</v>
      </c>
      <c r="AD105" s="191">
        <v>0.0</v>
      </c>
      <c r="AE105" s="191">
        <v>0.0</v>
      </c>
      <c r="AF105" s="191">
        <v>0.0</v>
      </c>
      <c r="AG105" s="342">
        <f t="shared" si="25"/>
        <v>0</v>
      </c>
    </row>
    <row r="106" outlineLevel="1">
      <c r="A106" s="222" t="s">
        <v>1404</v>
      </c>
      <c r="B106" s="186">
        <v>0.0</v>
      </c>
      <c r="C106" s="186">
        <v>0.0</v>
      </c>
      <c r="D106" s="186">
        <v>0.0</v>
      </c>
      <c r="E106" s="186">
        <v>0.0</v>
      </c>
      <c r="F106" s="186">
        <v>0.0</v>
      </c>
      <c r="G106" s="186">
        <v>0.0</v>
      </c>
      <c r="H106" s="186">
        <v>0.0</v>
      </c>
      <c r="I106" s="186">
        <v>0.0</v>
      </c>
      <c r="J106" s="186">
        <v>0.0</v>
      </c>
      <c r="K106" s="186">
        <v>0.0</v>
      </c>
      <c r="L106" s="186">
        <v>0.0</v>
      </c>
      <c r="M106" s="186">
        <v>0.0</v>
      </c>
      <c r="N106" s="186">
        <v>0.0</v>
      </c>
      <c r="O106" s="186">
        <v>0.0</v>
      </c>
      <c r="P106" s="186">
        <v>0.0</v>
      </c>
      <c r="Q106" s="186">
        <v>0.0</v>
      </c>
      <c r="R106" s="186">
        <v>0.0</v>
      </c>
      <c r="S106" s="186">
        <v>0.0</v>
      </c>
      <c r="T106" s="186">
        <v>0.0</v>
      </c>
      <c r="U106" s="186">
        <v>0.0</v>
      </c>
      <c r="V106" s="186">
        <v>0.0</v>
      </c>
      <c r="W106" s="186">
        <v>0.0</v>
      </c>
      <c r="X106" s="191">
        <v>0.0</v>
      </c>
      <c r="Y106" s="191">
        <v>0.0</v>
      </c>
      <c r="Z106" s="191">
        <v>0.0</v>
      </c>
      <c r="AA106" s="191">
        <v>0.0</v>
      </c>
      <c r="AB106" s="191">
        <v>0.0</v>
      </c>
      <c r="AC106" s="191">
        <v>0.0</v>
      </c>
      <c r="AD106" s="191">
        <v>0.0</v>
      </c>
      <c r="AE106" s="191">
        <v>0.0</v>
      </c>
      <c r="AF106" s="191">
        <v>0.0</v>
      </c>
      <c r="AG106" s="342">
        <f t="shared" si="25"/>
        <v>0</v>
      </c>
    </row>
    <row r="107" outlineLevel="1">
      <c r="A107" s="228" t="s">
        <v>234</v>
      </c>
      <c r="B107" s="246">
        <v>0.0</v>
      </c>
      <c r="C107" s="246">
        <v>0.0</v>
      </c>
      <c r="D107" s="246">
        <v>0.0</v>
      </c>
      <c r="E107" s="246">
        <v>0.0</v>
      </c>
      <c r="F107" s="246">
        <v>0.0</v>
      </c>
      <c r="G107" s="246">
        <v>0.0</v>
      </c>
      <c r="H107" s="246">
        <v>0.0</v>
      </c>
      <c r="I107" s="246">
        <v>0.0</v>
      </c>
      <c r="J107" s="246">
        <v>0.0</v>
      </c>
      <c r="K107" s="246">
        <v>0.0</v>
      </c>
      <c r="L107" s="246">
        <v>0.0</v>
      </c>
      <c r="M107" s="246">
        <v>0.0</v>
      </c>
      <c r="N107" s="246">
        <v>0.0</v>
      </c>
      <c r="O107" s="246">
        <v>0.0</v>
      </c>
      <c r="P107" s="246">
        <v>0.0</v>
      </c>
      <c r="Q107" s="246">
        <v>0.0</v>
      </c>
      <c r="R107" s="246">
        <v>0.0</v>
      </c>
      <c r="S107" s="246">
        <v>0.0</v>
      </c>
      <c r="T107" s="246">
        <v>0.0</v>
      </c>
      <c r="U107" s="246">
        <v>0.0</v>
      </c>
      <c r="V107" s="246">
        <v>0.0</v>
      </c>
      <c r="W107" s="246">
        <v>0.0</v>
      </c>
      <c r="X107" s="378">
        <v>0.0</v>
      </c>
      <c r="Y107" s="378">
        <v>0.0</v>
      </c>
      <c r="Z107" s="378">
        <v>0.0</v>
      </c>
      <c r="AA107" s="378">
        <v>0.0</v>
      </c>
      <c r="AB107" s="378">
        <v>0.0</v>
      </c>
      <c r="AC107" s="378">
        <v>0.0</v>
      </c>
      <c r="AD107" s="378">
        <v>0.0</v>
      </c>
      <c r="AE107" s="378">
        <v>0.0</v>
      </c>
      <c r="AF107" s="378">
        <v>0.0</v>
      </c>
      <c r="AG107" s="342">
        <f t="shared" si="25"/>
        <v>0</v>
      </c>
    </row>
    <row r="108" outlineLevel="1">
      <c r="A108" s="400"/>
      <c r="B108" s="184"/>
      <c r="C108" s="184"/>
      <c r="D108" s="184"/>
      <c r="E108" s="184"/>
      <c r="F108" s="184"/>
      <c r="G108" s="184"/>
      <c r="H108" s="184"/>
      <c r="I108" s="184"/>
      <c r="J108" s="184"/>
      <c r="K108" s="184"/>
      <c r="L108" s="184"/>
      <c r="M108" s="184"/>
      <c r="N108" s="184"/>
      <c r="O108" s="184"/>
      <c r="P108" s="184"/>
      <c r="Q108" s="184"/>
      <c r="R108" s="184"/>
      <c r="S108" s="184"/>
      <c r="T108" s="184"/>
      <c r="U108" s="184"/>
      <c r="V108" s="184"/>
      <c r="W108" s="184"/>
      <c r="X108" s="441"/>
      <c r="Y108" s="441"/>
      <c r="Z108" s="441"/>
      <c r="AA108" s="441"/>
      <c r="AB108" s="441"/>
      <c r="AC108" s="441"/>
      <c r="AD108" s="441"/>
      <c r="AE108" s="441"/>
      <c r="AF108" s="441"/>
      <c r="AG108" s="439"/>
    </row>
    <row r="109" outlineLevel="1">
      <c r="A109" s="228" t="s">
        <v>1329</v>
      </c>
      <c r="B109" s="246"/>
      <c r="C109" s="246"/>
      <c r="D109" s="246"/>
      <c r="E109" s="246"/>
      <c r="F109" s="246"/>
      <c r="G109" s="246"/>
      <c r="H109" s="246"/>
      <c r="I109" s="246"/>
      <c r="J109" s="246"/>
      <c r="K109" s="246"/>
      <c r="L109" s="246"/>
      <c r="M109" s="246"/>
      <c r="N109" s="246"/>
      <c r="O109" s="246"/>
      <c r="P109" s="246"/>
      <c r="Q109" s="246"/>
      <c r="R109" s="246"/>
      <c r="S109" s="246"/>
      <c r="T109" s="246"/>
      <c r="U109" s="246"/>
      <c r="V109" s="246"/>
      <c r="W109" s="246"/>
      <c r="X109" s="442"/>
      <c r="Y109" s="442"/>
      <c r="Z109" s="442"/>
      <c r="AA109" s="442"/>
      <c r="AB109" s="442"/>
      <c r="AC109" s="442"/>
      <c r="AD109" s="442"/>
      <c r="AE109" s="442"/>
      <c r="AF109" s="442"/>
      <c r="AG109" s="439"/>
    </row>
    <row r="110" outlineLevel="1">
      <c r="A110" s="222" t="s">
        <v>1330</v>
      </c>
      <c r="B110" s="186">
        <v>0.0</v>
      </c>
      <c r="C110" s="186">
        <v>0.0</v>
      </c>
      <c r="D110" s="186">
        <v>0.0</v>
      </c>
      <c r="E110" s="186">
        <v>0.0</v>
      </c>
      <c r="F110" s="186">
        <v>0.0</v>
      </c>
      <c r="G110" s="186">
        <v>0.0</v>
      </c>
      <c r="H110" s="186">
        <v>0.0</v>
      </c>
      <c r="I110" s="186">
        <v>0.0</v>
      </c>
      <c r="J110" s="186">
        <v>0.0</v>
      </c>
      <c r="K110" s="186">
        <v>0.0</v>
      </c>
      <c r="L110" s="186">
        <v>0.0</v>
      </c>
      <c r="M110" s="186">
        <v>0.0</v>
      </c>
      <c r="N110" s="186">
        <v>0.0</v>
      </c>
      <c r="O110" s="186">
        <v>0.0</v>
      </c>
      <c r="P110" s="186">
        <v>0.0</v>
      </c>
      <c r="Q110" s="186">
        <v>0.0</v>
      </c>
      <c r="R110" s="186">
        <v>0.0</v>
      </c>
      <c r="S110" s="186">
        <v>0.0</v>
      </c>
      <c r="T110" s="186">
        <v>0.0</v>
      </c>
      <c r="U110" s="186">
        <v>0.0</v>
      </c>
      <c r="V110" s="186">
        <v>0.0</v>
      </c>
      <c r="W110" s="186">
        <v>0.0</v>
      </c>
      <c r="X110" s="191">
        <v>0.0</v>
      </c>
      <c r="Y110" s="191">
        <v>0.0</v>
      </c>
      <c r="Z110" s="191">
        <v>0.0</v>
      </c>
      <c r="AA110" s="191">
        <v>0.0</v>
      </c>
      <c r="AB110" s="191">
        <v>0.0</v>
      </c>
      <c r="AC110" s="191">
        <v>0.0</v>
      </c>
      <c r="AD110" s="191">
        <v>0.0</v>
      </c>
      <c r="AE110" s="191">
        <v>0.0</v>
      </c>
      <c r="AF110" s="191">
        <v>0.0</v>
      </c>
      <c r="AG110" s="342">
        <f t="shared" ref="AG110:AG112" si="26">SUM(B110:AF110)</f>
        <v>0</v>
      </c>
    </row>
    <row r="111" outlineLevel="1">
      <c r="A111" s="222" t="s">
        <v>1331</v>
      </c>
      <c r="B111" s="186">
        <v>0.0</v>
      </c>
      <c r="C111" s="186">
        <v>0.0</v>
      </c>
      <c r="D111" s="186">
        <v>0.0</v>
      </c>
      <c r="E111" s="186">
        <v>0.0</v>
      </c>
      <c r="F111" s="186">
        <v>0.0</v>
      </c>
      <c r="G111" s="186">
        <v>0.0</v>
      </c>
      <c r="H111" s="186">
        <v>0.0</v>
      </c>
      <c r="I111" s="186">
        <v>0.0</v>
      </c>
      <c r="J111" s="186">
        <v>0.0</v>
      </c>
      <c r="K111" s="186">
        <v>0.0</v>
      </c>
      <c r="L111" s="186">
        <v>0.0</v>
      </c>
      <c r="M111" s="186">
        <v>0.0</v>
      </c>
      <c r="N111" s="186">
        <v>0.0</v>
      </c>
      <c r="O111" s="186">
        <v>0.0</v>
      </c>
      <c r="P111" s="186">
        <v>0.0</v>
      </c>
      <c r="Q111" s="186">
        <v>0.0</v>
      </c>
      <c r="R111" s="186">
        <v>0.0</v>
      </c>
      <c r="S111" s="186">
        <v>0.0</v>
      </c>
      <c r="T111" s="186">
        <v>0.0</v>
      </c>
      <c r="U111" s="186">
        <v>0.0</v>
      </c>
      <c r="V111" s="186">
        <v>0.0</v>
      </c>
      <c r="W111" s="186">
        <v>0.0</v>
      </c>
      <c r="X111" s="191">
        <v>0.0</v>
      </c>
      <c r="Y111" s="191">
        <v>0.0</v>
      </c>
      <c r="Z111" s="191">
        <v>0.0</v>
      </c>
      <c r="AA111" s="191">
        <v>0.0</v>
      </c>
      <c r="AB111" s="191">
        <v>0.0</v>
      </c>
      <c r="AC111" s="191">
        <v>0.0</v>
      </c>
      <c r="AD111" s="191">
        <v>0.0</v>
      </c>
      <c r="AE111" s="191">
        <v>0.0</v>
      </c>
      <c r="AF111" s="191">
        <v>0.0</v>
      </c>
      <c r="AG111" s="342">
        <f t="shared" si="26"/>
        <v>0</v>
      </c>
    </row>
    <row r="112" outlineLevel="1">
      <c r="A112" s="222" t="s">
        <v>1332</v>
      </c>
      <c r="B112" s="186">
        <v>0.0</v>
      </c>
      <c r="C112" s="186">
        <v>0.0</v>
      </c>
      <c r="D112" s="186">
        <v>0.0</v>
      </c>
      <c r="E112" s="186">
        <v>0.0</v>
      </c>
      <c r="F112" s="186">
        <v>0.0</v>
      </c>
      <c r="G112" s="186">
        <v>0.0</v>
      </c>
      <c r="H112" s="186">
        <v>0.0</v>
      </c>
      <c r="I112" s="186">
        <v>0.0</v>
      </c>
      <c r="J112" s="186">
        <v>0.0</v>
      </c>
      <c r="K112" s="186">
        <v>0.0</v>
      </c>
      <c r="L112" s="186">
        <v>0.0</v>
      </c>
      <c r="M112" s="186">
        <v>0.0</v>
      </c>
      <c r="N112" s="186">
        <v>0.0</v>
      </c>
      <c r="O112" s="186">
        <v>0.0</v>
      </c>
      <c r="P112" s="186">
        <v>0.0</v>
      </c>
      <c r="Q112" s="186">
        <v>0.0</v>
      </c>
      <c r="R112" s="186">
        <v>0.0</v>
      </c>
      <c r="S112" s="186">
        <v>0.0</v>
      </c>
      <c r="T112" s="186">
        <v>0.0</v>
      </c>
      <c r="U112" s="186">
        <v>0.0</v>
      </c>
      <c r="V112" s="186">
        <v>0.0</v>
      </c>
      <c r="W112" s="186">
        <v>0.0</v>
      </c>
      <c r="X112" s="191">
        <v>0.0</v>
      </c>
      <c r="Y112" s="191">
        <v>0.0</v>
      </c>
      <c r="Z112" s="191">
        <v>0.0</v>
      </c>
      <c r="AA112" s="191">
        <v>0.0</v>
      </c>
      <c r="AB112" s="191">
        <v>0.0</v>
      </c>
      <c r="AC112" s="191">
        <v>0.0</v>
      </c>
      <c r="AD112" s="191">
        <v>0.0</v>
      </c>
      <c r="AE112" s="191">
        <v>0.0</v>
      </c>
      <c r="AF112" s="191">
        <v>0.0</v>
      </c>
      <c r="AG112" s="342">
        <f t="shared" si="26"/>
        <v>0</v>
      </c>
    </row>
    <row r="113" outlineLevel="1">
      <c r="A113" s="401"/>
      <c r="B113" s="184"/>
      <c r="C113" s="184"/>
      <c r="D113" s="184"/>
      <c r="E113" s="184"/>
      <c r="F113" s="184"/>
      <c r="G113" s="184"/>
      <c r="H113" s="184"/>
      <c r="I113" s="184"/>
      <c r="J113" s="184"/>
      <c r="K113" s="184"/>
      <c r="L113" s="184"/>
      <c r="M113" s="184"/>
      <c r="N113" s="184"/>
      <c r="O113" s="184"/>
      <c r="P113" s="184"/>
      <c r="Q113" s="184"/>
      <c r="R113" s="184"/>
      <c r="S113" s="184"/>
      <c r="T113" s="184"/>
      <c r="U113" s="184"/>
      <c r="V113" s="184"/>
      <c r="W113" s="184"/>
      <c r="X113" s="441"/>
      <c r="Y113" s="441"/>
      <c r="Z113" s="441"/>
      <c r="AA113" s="441"/>
      <c r="AB113" s="441"/>
      <c r="AC113" s="441"/>
      <c r="AD113" s="441"/>
      <c r="AE113" s="441"/>
      <c r="AF113" s="441"/>
      <c r="AG113" s="439"/>
    </row>
    <row r="114" outlineLevel="1">
      <c r="A114" s="402" t="s">
        <v>1333</v>
      </c>
      <c r="B114" s="246">
        <v>0.0</v>
      </c>
      <c r="C114" s="246">
        <v>0.0</v>
      </c>
      <c r="D114" s="246">
        <v>0.0</v>
      </c>
      <c r="E114" s="246">
        <v>0.0</v>
      </c>
      <c r="F114" s="246">
        <v>0.0</v>
      </c>
      <c r="G114" s="246">
        <v>0.0</v>
      </c>
      <c r="H114" s="246">
        <v>0.0</v>
      </c>
      <c r="I114" s="246">
        <v>0.0</v>
      </c>
      <c r="J114" s="246">
        <v>0.0</v>
      </c>
      <c r="K114" s="246">
        <v>0.0</v>
      </c>
      <c r="L114" s="246">
        <v>0.0</v>
      </c>
      <c r="M114" s="246">
        <v>0.0</v>
      </c>
      <c r="N114" s="246">
        <v>0.0</v>
      </c>
      <c r="O114" s="246">
        <v>0.0</v>
      </c>
      <c r="P114" s="246">
        <v>0.0</v>
      </c>
      <c r="Q114" s="246">
        <v>0.0</v>
      </c>
      <c r="R114" s="246">
        <v>0.0</v>
      </c>
      <c r="S114" s="246">
        <v>0.0</v>
      </c>
      <c r="T114" s="246">
        <v>0.0</v>
      </c>
      <c r="U114" s="246">
        <v>0.0</v>
      </c>
      <c r="V114" s="246">
        <v>0.0</v>
      </c>
      <c r="W114" s="246">
        <v>0.0</v>
      </c>
      <c r="X114" s="378">
        <v>0.0</v>
      </c>
      <c r="Y114" s="378">
        <v>0.0</v>
      </c>
      <c r="Z114" s="378">
        <v>0.0</v>
      </c>
      <c r="AA114" s="378">
        <v>0.0</v>
      </c>
      <c r="AB114" s="378">
        <v>0.0</v>
      </c>
      <c r="AC114" s="378">
        <v>0.0</v>
      </c>
      <c r="AD114" s="378">
        <v>0.0</v>
      </c>
      <c r="AE114" s="378">
        <v>0.0</v>
      </c>
      <c r="AF114" s="378">
        <v>0.0</v>
      </c>
      <c r="AG114" s="342">
        <f>SUM(B114:AF114)</f>
        <v>0</v>
      </c>
    </row>
    <row r="115">
      <c r="A115" s="187"/>
      <c r="B115" s="195"/>
      <c r="C115" s="195"/>
      <c r="D115" s="195"/>
      <c r="E115" s="195"/>
      <c r="F115" s="195"/>
      <c r="G115" s="195"/>
      <c r="H115" s="195"/>
      <c r="I115" s="195"/>
      <c r="J115" s="195"/>
      <c r="K115" s="195"/>
      <c r="L115" s="195"/>
      <c r="M115" s="195"/>
      <c r="N115" s="195"/>
      <c r="O115" s="195"/>
      <c r="P115" s="195"/>
      <c r="Q115" s="195"/>
      <c r="R115" s="195"/>
      <c r="S115" s="195"/>
      <c r="T115" s="195"/>
      <c r="U115" s="195"/>
      <c r="V115" s="195"/>
      <c r="W115" s="195"/>
      <c r="X115" s="195"/>
      <c r="Y115" s="195"/>
      <c r="Z115" s="195"/>
      <c r="AA115" s="195"/>
      <c r="AB115" s="195"/>
      <c r="AC115" s="195"/>
      <c r="AD115" s="195"/>
      <c r="AE115" s="195"/>
      <c r="AF115" s="195"/>
      <c r="AG115" s="439"/>
    </row>
    <row r="116">
      <c r="A116" s="187"/>
      <c r="B116" s="239"/>
      <c r="C116" s="239"/>
      <c r="D116" s="239"/>
      <c r="E116" s="239"/>
      <c r="F116" s="239"/>
      <c r="G116" s="239"/>
      <c r="H116" s="239"/>
      <c r="I116" s="239"/>
      <c r="J116" s="239"/>
      <c r="K116" s="239"/>
      <c r="L116" s="239"/>
      <c r="M116" s="239"/>
      <c r="N116" s="239"/>
      <c r="O116" s="239"/>
      <c r="P116" s="239"/>
      <c r="Q116" s="239"/>
      <c r="R116" s="239"/>
      <c r="S116" s="239"/>
      <c r="T116" s="239"/>
      <c r="U116" s="239"/>
      <c r="V116" s="239"/>
      <c r="W116" s="239"/>
      <c r="X116" s="239"/>
      <c r="Y116" s="239"/>
      <c r="Z116" s="239"/>
      <c r="AA116" s="239"/>
      <c r="AB116" s="239"/>
      <c r="AC116" s="239"/>
      <c r="AD116" s="239"/>
      <c r="AE116" s="239"/>
      <c r="AF116" s="239"/>
      <c r="AG116" s="433"/>
    </row>
    <row r="117" ht="22.5" customHeight="1">
      <c r="A117" s="443"/>
      <c r="B117" s="444"/>
      <c r="C117" s="444"/>
      <c r="D117" s="444"/>
      <c r="E117" s="444"/>
      <c r="F117" s="444"/>
      <c r="G117" s="444"/>
      <c r="H117" s="444"/>
      <c r="I117" s="444"/>
      <c r="J117" s="444"/>
      <c r="K117" s="444"/>
      <c r="L117" s="444"/>
      <c r="M117" s="444"/>
      <c r="N117" s="444"/>
      <c r="O117" s="444"/>
      <c r="P117" s="444"/>
      <c r="Q117" s="444"/>
      <c r="R117" s="444"/>
      <c r="S117" s="444"/>
      <c r="T117" s="444"/>
      <c r="U117" s="444"/>
      <c r="V117" s="444"/>
      <c r="W117" s="444"/>
      <c r="X117" s="444"/>
      <c r="Y117" s="444"/>
      <c r="Z117" s="444"/>
      <c r="AA117" s="444"/>
      <c r="AB117" s="444"/>
      <c r="AC117" s="444"/>
      <c r="AD117" s="444"/>
      <c r="AE117" s="444"/>
      <c r="AF117" s="444"/>
      <c r="AG117" s="433"/>
    </row>
    <row r="118">
      <c r="A118" s="187"/>
      <c r="AG118" s="431"/>
    </row>
    <row r="119">
      <c r="A119" s="445" t="s">
        <v>536</v>
      </c>
      <c r="B119" s="446"/>
      <c r="C119" s="446"/>
      <c r="D119" s="446"/>
      <c r="E119" s="446"/>
      <c r="F119" s="446"/>
      <c r="G119" s="446"/>
      <c r="H119" s="446"/>
      <c r="I119" s="446"/>
      <c r="J119" s="446"/>
      <c r="K119" s="446"/>
      <c r="L119" s="446"/>
      <c r="M119" s="446"/>
      <c r="N119" s="446"/>
      <c r="O119" s="446"/>
      <c r="P119" s="446"/>
      <c r="Q119" s="446"/>
      <c r="R119" s="446"/>
      <c r="S119" s="446"/>
      <c r="T119" s="446"/>
      <c r="U119" s="446"/>
      <c r="V119" s="446"/>
      <c r="W119" s="446"/>
      <c r="X119" s="446"/>
      <c r="Y119" s="446"/>
      <c r="Z119" s="446"/>
      <c r="AA119" s="446"/>
      <c r="AB119" s="446"/>
      <c r="AC119" s="446"/>
      <c r="AD119" s="446"/>
      <c r="AE119" s="446"/>
      <c r="AF119" s="446"/>
      <c r="AG119" s="433"/>
    </row>
    <row r="120">
      <c r="A120" s="447" t="s">
        <v>537</v>
      </c>
      <c r="B120" s="448">
        <v>0.0</v>
      </c>
      <c r="C120" s="448">
        <v>0.0</v>
      </c>
      <c r="D120" s="448">
        <v>0.0</v>
      </c>
      <c r="E120" s="448">
        <v>0.0</v>
      </c>
      <c r="F120" s="448">
        <v>0.0</v>
      </c>
      <c r="G120" s="448">
        <v>0.0</v>
      </c>
      <c r="H120" s="448">
        <v>0.0</v>
      </c>
      <c r="I120" s="448">
        <v>0.0</v>
      </c>
      <c r="J120" s="448">
        <v>0.0</v>
      </c>
      <c r="K120" s="448">
        <v>0.0</v>
      </c>
      <c r="L120" s="448">
        <v>0.0</v>
      </c>
      <c r="M120" s="448">
        <v>0.0</v>
      </c>
      <c r="N120" s="448">
        <v>0.0</v>
      </c>
      <c r="O120" s="448">
        <v>0.0</v>
      </c>
      <c r="P120" s="448">
        <v>0.0</v>
      </c>
      <c r="Q120" s="448">
        <v>0.0</v>
      </c>
      <c r="R120" s="448">
        <v>0.0</v>
      </c>
      <c r="S120" s="448">
        <v>0.0</v>
      </c>
      <c r="T120" s="448">
        <v>0.0</v>
      </c>
      <c r="U120" s="448">
        <v>0.0</v>
      </c>
      <c r="V120" s="448">
        <v>0.0</v>
      </c>
      <c r="W120" s="448">
        <v>0.0</v>
      </c>
      <c r="X120" s="448">
        <v>0.0</v>
      </c>
      <c r="Y120" s="448">
        <v>0.0</v>
      </c>
      <c r="Z120" s="448">
        <v>0.0</v>
      </c>
      <c r="AA120" s="448">
        <v>0.0</v>
      </c>
      <c r="AB120" s="448">
        <v>0.0</v>
      </c>
      <c r="AC120" s="448">
        <v>0.0</v>
      </c>
      <c r="AD120" s="448">
        <v>0.0</v>
      </c>
      <c r="AE120" s="448">
        <v>0.0</v>
      </c>
      <c r="AF120" s="448">
        <v>0.0</v>
      </c>
      <c r="AG120" s="342">
        <f t="shared" ref="AG120:AG133" si="28">SUM(B120:AF120)</f>
        <v>0</v>
      </c>
    </row>
    <row r="121">
      <c r="A121" s="447" t="s">
        <v>1405</v>
      </c>
      <c r="B121" s="159">
        <f t="shared" ref="B121:AF121" si="27">B12</f>
        <v>9.3945</v>
      </c>
      <c r="C121" s="159">
        <f t="shared" si="27"/>
        <v>95.2755</v>
      </c>
      <c r="D121" s="159">
        <f t="shared" si="27"/>
        <v>40.7895</v>
      </c>
      <c r="E121" s="159">
        <f t="shared" si="27"/>
        <v>0</v>
      </c>
      <c r="F121" s="159">
        <f t="shared" si="27"/>
        <v>0</v>
      </c>
      <c r="G121" s="159">
        <f t="shared" si="27"/>
        <v>57.4455</v>
      </c>
      <c r="H121" s="159">
        <f t="shared" si="27"/>
        <v>50.5245</v>
      </c>
      <c r="I121" s="159">
        <f t="shared" si="27"/>
        <v>4.7085</v>
      </c>
      <c r="J121" s="159">
        <f t="shared" si="27"/>
        <v>0</v>
      </c>
      <c r="K121" s="159">
        <f t="shared" si="27"/>
        <v>51.5715</v>
      </c>
      <c r="L121" s="159">
        <f t="shared" si="27"/>
        <v>0</v>
      </c>
      <c r="M121" s="159">
        <f t="shared" si="27"/>
        <v>57.045</v>
      </c>
      <c r="N121" s="159">
        <f t="shared" si="27"/>
        <v>4.8075</v>
      </c>
      <c r="O121" s="159">
        <f t="shared" si="27"/>
        <v>90.501</v>
      </c>
      <c r="P121" s="159">
        <f t="shared" si="27"/>
        <v>0</v>
      </c>
      <c r="Q121" s="159">
        <f t="shared" si="27"/>
        <v>41.85</v>
      </c>
      <c r="R121" s="159">
        <f t="shared" si="27"/>
        <v>44.7795</v>
      </c>
      <c r="S121" s="159">
        <f t="shared" si="27"/>
        <v>0</v>
      </c>
      <c r="T121" s="159">
        <f t="shared" si="27"/>
        <v>6.237</v>
      </c>
      <c r="U121" s="159">
        <f t="shared" si="27"/>
        <v>0</v>
      </c>
      <c r="V121" s="159">
        <f t="shared" si="27"/>
        <v>89.0355</v>
      </c>
      <c r="W121" s="159">
        <f t="shared" si="27"/>
        <v>0</v>
      </c>
      <c r="X121" s="159">
        <f t="shared" si="27"/>
        <v>0</v>
      </c>
      <c r="Y121" s="159">
        <f t="shared" si="27"/>
        <v>50.481</v>
      </c>
      <c r="Z121" s="159">
        <f t="shared" si="27"/>
        <v>0</v>
      </c>
      <c r="AA121" s="159">
        <f t="shared" si="27"/>
        <v>34.5915</v>
      </c>
      <c r="AB121" s="159">
        <f t="shared" si="27"/>
        <v>45.6165</v>
      </c>
      <c r="AC121" s="159">
        <f t="shared" si="27"/>
        <v>0</v>
      </c>
      <c r="AD121" s="159">
        <f t="shared" si="27"/>
        <v>38.9865</v>
      </c>
      <c r="AE121" s="159">
        <f t="shared" si="27"/>
        <v>38.001</v>
      </c>
      <c r="AF121" s="159">
        <f t="shared" si="27"/>
        <v>4.698</v>
      </c>
      <c r="AG121" s="342">
        <f t="shared" si="28"/>
        <v>856.3395</v>
      </c>
    </row>
    <row r="122">
      <c r="A122" s="252" t="s">
        <v>1406</v>
      </c>
      <c r="B122" s="255">
        <f>(B15+B16)*'Data - P&amp;L'!$C$3</f>
        <v>0</v>
      </c>
      <c r="C122" s="255">
        <f>(C15+C16)*'Data - P&amp;L'!$C$3</f>
        <v>167.74</v>
      </c>
      <c r="D122" s="255">
        <f>(D15+D16)*'Data - P&amp;L'!$C$3</f>
        <v>83.87</v>
      </c>
      <c r="E122" s="255">
        <f>(E15+E16)*'Data - P&amp;L'!$C$3</f>
        <v>0</v>
      </c>
      <c r="F122" s="255">
        <f>(F15+F16)*'Data - P&amp;L'!$C$3</f>
        <v>0</v>
      </c>
      <c r="G122" s="255">
        <f>(G15+G16)*'Data - P&amp;L'!$C$3</f>
        <v>0</v>
      </c>
      <c r="H122" s="255">
        <f>(H15+H16)*'Data - P&amp;L'!$C$3</f>
        <v>0</v>
      </c>
      <c r="I122" s="255">
        <f>(I15+I16)*'Data - P&amp;L'!$C$3</f>
        <v>0</v>
      </c>
      <c r="J122" s="255">
        <f>(J15+J16)*'Data - P&amp;L'!$C$3</f>
        <v>0</v>
      </c>
      <c r="K122" s="255">
        <f>(K15+K16)*'Data - P&amp;L'!$C$3</f>
        <v>0</v>
      </c>
      <c r="L122" s="255">
        <f>(L15+L16)*'Data - P&amp;L'!$C$3</f>
        <v>0</v>
      </c>
      <c r="M122" s="255">
        <f>(M15+M16)*'Data - P&amp;L'!$C$3</f>
        <v>0</v>
      </c>
      <c r="N122" s="255">
        <f>(N15+N16)*'Data - P&amp;L'!$C$3</f>
        <v>0</v>
      </c>
      <c r="O122" s="255">
        <f>(O15+O16)*'Data - P&amp;L'!$C$3</f>
        <v>0</v>
      </c>
      <c r="P122" s="255">
        <f>(P15+P16)*'Data - P&amp;L'!$C$3</f>
        <v>0</v>
      </c>
      <c r="Q122" s="255">
        <f>(Q15+Q16)*'Data - P&amp;L'!$C$3</f>
        <v>0</v>
      </c>
      <c r="R122" s="255">
        <f>(R15+R16)*'Data - P&amp;L'!$C$3</f>
        <v>0</v>
      </c>
      <c r="S122" s="255">
        <f>(S15+S16)*'Data - P&amp;L'!$C$3</f>
        <v>0</v>
      </c>
      <c r="T122" s="255">
        <f>(T15+T16)*'Data - P&amp;L'!$C$3</f>
        <v>0</v>
      </c>
      <c r="U122" s="255">
        <f>(U15+U16)*'Data - P&amp;L'!$C$3</f>
        <v>0</v>
      </c>
      <c r="V122" s="255">
        <f>(V15+V16)*'Data - P&amp;L'!$C$3</f>
        <v>0</v>
      </c>
      <c r="W122" s="255">
        <f>(W15+W16)*'Data - P&amp;L'!$C$3</f>
        <v>0</v>
      </c>
      <c r="X122" s="255">
        <f>(X15+X16)*'Data - P&amp;L'!$C$3</f>
        <v>0</v>
      </c>
      <c r="Y122" s="255">
        <f>(Y15+Y16)*'Data - P&amp;L'!$C$3</f>
        <v>0</v>
      </c>
      <c r="Z122" s="255">
        <f>(Z15+Z16)*'Data - P&amp;L'!$C$3</f>
        <v>0</v>
      </c>
      <c r="AA122" s="255">
        <f>(AA15+AA16)*'Data - P&amp;L'!$C$3</f>
        <v>83.87</v>
      </c>
      <c r="AB122" s="255">
        <f>(AB15+AB16)*'Data - P&amp;L'!$C$3</f>
        <v>0</v>
      </c>
      <c r="AC122" s="255">
        <f>(AC15+AC16)*'Data - P&amp;L'!$C$3</f>
        <v>0</v>
      </c>
      <c r="AD122" s="255">
        <f>(AD15+AD16)*'Data - P&amp;L'!$C$3</f>
        <v>0</v>
      </c>
      <c r="AE122" s="255">
        <f>(AE15+AE16)*'Data - P&amp;L'!$C$3</f>
        <v>0</v>
      </c>
      <c r="AF122" s="255">
        <f>(AF15+AF16)*'Data - P&amp;L'!$C$3</f>
        <v>0</v>
      </c>
      <c r="AG122" s="342">
        <f t="shared" si="28"/>
        <v>335.48</v>
      </c>
    </row>
    <row r="123" ht="19.5" customHeight="1">
      <c r="A123" s="254" t="s">
        <v>1407</v>
      </c>
      <c r="B123" s="159">
        <f>(B17+B18)*'Data - P&amp;L'!$C$4</f>
        <v>0</v>
      </c>
      <c r="C123" s="159">
        <f>(C17+C18)*'Data - P&amp;L'!$C$4</f>
        <v>0</v>
      </c>
      <c r="D123" s="159">
        <f>(D17+D18)*'Data - P&amp;L'!$C$4</f>
        <v>0</v>
      </c>
      <c r="E123" s="159">
        <f>(E17+E18)*'Data - P&amp;L'!$C$4</f>
        <v>0</v>
      </c>
      <c r="F123" s="159">
        <f>(F17+F18)*'Data - P&amp;L'!$C$4</f>
        <v>0</v>
      </c>
      <c r="G123" s="159">
        <f>(G17+G18)*'Data - P&amp;L'!$C$4</f>
        <v>95.58</v>
      </c>
      <c r="H123" s="159">
        <f>(H17+H18)*'Data - P&amp;L'!$C$4</f>
        <v>95.58</v>
      </c>
      <c r="I123" s="159">
        <f>(I17+I18)*'Data - P&amp;L'!$C$4</f>
        <v>0</v>
      </c>
      <c r="J123" s="159">
        <f>(J17+J18)*'Data - P&amp;L'!$C$4</f>
        <v>0</v>
      </c>
      <c r="K123" s="159">
        <f>(K17+K18)*'Data - P&amp;L'!$C$4</f>
        <v>95.58</v>
      </c>
      <c r="L123" s="159">
        <f>(L17+L18)*'Data - P&amp;L'!$C$4</f>
        <v>0</v>
      </c>
      <c r="M123" s="159">
        <f>(M17+M18)*'Data - P&amp;L'!$C$4</f>
        <v>95.58</v>
      </c>
      <c r="N123" s="159">
        <f>(N17+N18)*'Data - P&amp;L'!$C$4</f>
        <v>0</v>
      </c>
      <c r="O123" s="159">
        <f>(O17+O18)*'Data - P&amp;L'!$C$4</f>
        <v>191.16</v>
      </c>
      <c r="P123" s="159">
        <f>(P17+P18)*'Data - P&amp;L'!$C$4</f>
        <v>0</v>
      </c>
      <c r="Q123" s="159">
        <f>(Q17+Q18)*'Data - P&amp;L'!$C$4</f>
        <v>95.58</v>
      </c>
      <c r="R123" s="159">
        <f>(R17+R18)*'Data - P&amp;L'!$C$4</f>
        <v>95.58</v>
      </c>
      <c r="S123" s="159">
        <f>(S17+S18)*'Data - P&amp;L'!$C$4</f>
        <v>0</v>
      </c>
      <c r="T123" s="159">
        <f>(T17+T18)*'Data - P&amp;L'!$C$4</f>
        <v>0</v>
      </c>
      <c r="U123" s="159">
        <f>(U17+U18)*'Data - P&amp;L'!$C$4</f>
        <v>0</v>
      </c>
      <c r="V123" s="159">
        <f>(V17+V18)*'Data - P&amp;L'!$C$4</f>
        <v>191.16</v>
      </c>
      <c r="W123" s="159">
        <f>(W17+W18)*'Data - P&amp;L'!$C$4</f>
        <v>0</v>
      </c>
      <c r="X123" s="159">
        <f>(X17+X18)*'Data - P&amp;L'!$C$4</f>
        <v>0</v>
      </c>
      <c r="Y123" s="159">
        <f>(Y17+Y18)*'Data - P&amp;L'!$C$4</f>
        <v>95.58</v>
      </c>
      <c r="Z123" s="159">
        <f>(Z17+Z18)*'Data - P&amp;L'!$C$4</f>
        <v>0</v>
      </c>
      <c r="AA123" s="159">
        <f>(AA17+AA18)*'Data - P&amp;L'!$C$4</f>
        <v>0</v>
      </c>
      <c r="AB123" s="159">
        <f>(AB17+AB18)*'Data - P&amp;L'!$C$4</f>
        <v>95.58</v>
      </c>
      <c r="AC123" s="159">
        <f>(AC17+AC18)*'Data - P&amp;L'!$C$4</f>
        <v>0</v>
      </c>
      <c r="AD123" s="159">
        <f>(AD17+AD18)*'Data - P&amp;L'!$C$4</f>
        <v>95.58</v>
      </c>
      <c r="AE123" s="159">
        <f>(AE17+AE18)*'Data - P&amp;L'!$C$4</f>
        <v>95.58</v>
      </c>
      <c r="AF123" s="159">
        <f>(AF17+AF18)*'Data - P&amp;L'!$C$4</f>
        <v>0</v>
      </c>
      <c r="AG123" s="342">
        <f t="shared" si="28"/>
        <v>1338.12</v>
      </c>
    </row>
    <row r="124" ht="17.25" customHeight="1">
      <c r="A124" s="254" t="s">
        <v>1408</v>
      </c>
      <c r="B124" s="159">
        <f>(B21)*'Data - P&amp;L'!$C$6</f>
        <v>9.86</v>
      </c>
      <c r="C124" s="159">
        <f>(C21)*'Data - P&amp;L'!$C$6</f>
        <v>24.65</v>
      </c>
      <c r="D124" s="159">
        <f>(D21)*'Data - P&amp;L'!$C$6</f>
        <v>4.93</v>
      </c>
      <c r="E124" s="159">
        <f>(E21)*'Data - P&amp;L'!$C$6</f>
        <v>0</v>
      </c>
      <c r="F124" s="159">
        <f>(F21)*'Data - P&amp;L'!$C$6</f>
        <v>0</v>
      </c>
      <c r="G124" s="159">
        <f>(G21)*'Data - P&amp;L'!$C$6</f>
        <v>9.86</v>
      </c>
      <c r="H124" s="159">
        <f>(H21)*'Data - P&amp;L'!$C$6</f>
        <v>4.93</v>
      </c>
      <c r="I124" s="159">
        <f>(I21)*'Data - P&amp;L'!$C$6</f>
        <v>4.93</v>
      </c>
      <c r="J124" s="159">
        <f>(J21)*'Data - P&amp;L'!$C$6</f>
        <v>0</v>
      </c>
      <c r="K124" s="159">
        <f>(K21)*'Data - P&amp;L'!$C$6</f>
        <v>4.93</v>
      </c>
      <c r="L124" s="159">
        <f>(L21)*'Data - P&amp;L'!$C$6</f>
        <v>0</v>
      </c>
      <c r="M124" s="159">
        <f>(M21)*'Data - P&amp;L'!$C$6</f>
        <v>14.79</v>
      </c>
      <c r="N124" s="159">
        <f>(N21)*'Data - P&amp;L'!$C$6</f>
        <v>4.93</v>
      </c>
      <c r="O124" s="159">
        <f>(O21)*'Data - P&amp;L'!$C$6</f>
        <v>0</v>
      </c>
      <c r="P124" s="159">
        <f>(P21)*'Data - P&amp;L'!$C$6</f>
        <v>0</v>
      </c>
      <c r="Q124" s="159">
        <f>(Q21)*'Data - P&amp;L'!$C$6</f>
        <v>0</v>
      </c>
      <c r="R124" s="159">
        <f>(R21)*'Data - P&amp;L'!$C$6</f>
        <v>0</v>
      </c>
      <c r="S124" s="159">
        <f>(S21)*'Data - P&amp;L'!$C$6</f>
        <v>0</v>
      </c>
      <c r="T124" s="159">
        <f>(T21)*'Data - P&amp;L'!$C$6</f>
        <v>0</v>
      </c>
      <c r="U124" s="159">
        <f>(U21)*'Data - P&amp;L'!$C$6</f>
        <v>0</v>
      </c>
      <c r="V124" s="159">
        <f>(V21)*'Data - P&amp;L'!$C$6</f>
        <v>0</v>
      </c>
      <c r="W124" s="159">
        <f>(W21)*'Data - P&amp;L'!$C$6</f>
        <v>0</v>
      </c>
      <c r="X124" s="159">
        <f>(X21)*'Data - P&amp;L'!$C$6</f>
        <v>0</v>
      </c>
      <c r="Y124" s="159">
        <f>(Y21)*'Data - P&amp;L'!$C$6</f>
        <v>4.93</v>
      </c>
      <c r="Z124" s="159">
        <f>(Z21)*'Data - P&amp;L'!$C$6</f>
        <v>0</v>
      </c>
      <c r="AA124" s="159">
        <f>(AA21)*'Data - P&amp;L'!$C$6</f>
        <v>0</v>
      </c>
      <c r="AB124" s="159">
        <f>(AB21)*'Data - P&amp;L'!$C$6</f>
        <v>0</v>
      </c>
      <c r="AC124" s="159">
        <f>(AC21)*'Data - P&amp;L'!$C$6</f>
        <v>0</v>
      </c>
      <c r="AD124" s="159">
        <f>(AD21)*'Data - P&amp;L'!$C$6</f>
        <v>0</v>
      </c>
      <c r="AE124" s="159">
        <f>(AE21)*'Data - P&amp;L'!$C$6</f>
        <v>0</v>
      </c>
      <c r="AF124" s="159">
        <f>(AF21)*'Data - P&amp;L'!$C$6</f>
        <v>4.93</v>
      </c>
      <c r="AG124" s="342">
        <f t="shared" si="28"/>
        <v>93.67</v>
      </c>
    </row>
    <row r="125">
      <c r="A125" s="254" t="s">
        <v>1409</v>
      </c>
      <c r="B125" s="159">
        <f>(B22)*'Data - P&amp;L'!$C$8</f>
        <v>0</v>
      </c>
      <c r="C125" s="159">
        <f>(C22)*'Data - P&amp;L'!$C$8</f>
        <v>0</v>
      </c>
      <c r="D125" s="159">
        <f>(D22)*'Data - P&amp;L'!$C$8</f>
        <v>0</v>
      </c>
      <c r="E125" s="159">
        <f>(E22)*'Data - P&amp;L'!$C$8</f>
        <v>0</v>
      </c>
      <c r="F125" s="159">
        <f>(F22)*'Data - P&amp;L'!$C$8</f>
        <v>0</v>
      </c>
      <c r="G125" s="159">
        <f>(G22)*'Data - P&amp;L'!$C$8</f>
        <v>0</v>
      </c>
      <c r="H125" s="159">
        <f>(H22)*'Data - P&amp;L'!$C$8</f>
        <v>0</v>
      </c>
      <c r="I125" s="159">
        <f>(I22)*'Data - P&amp;L'!$C$8</f>
        <v>0</v>
      </c>
      <c r="J125" s="159">
        <f>(J22)*'Data - P&amp;L'!$C$8</f>
        <v>0</v>
      </c>
      <c r="K125" s="159">
        <f>(K22)*'Data - P&amp;L'!$C$8</f>
        <v>0</v>
      </c>
      <c r="L125" s="159">
        <f>(L22)*'Data - P&amp;L'!$C$8</f>
        <v>0</v>
      </c>
      <c r="M125" s="159">
        <f>(M22)*'Data - P&amp;L'!$C$8</f>
        <v>0</v>
      </c>
      <c r="N125" s="159">
        <f>(N22)*'Data - P&amp;L'!$C$8</f>
        <v>0</v>
      </c>
      <c r="O125" s="159">
        <f>(O22)*'Data - P&amp;L'!$C$8</f>
        <v>0</v>
      </c>
      <c r="P125" s="159">
        <f>(P22)*'Data - P&amp;L'!$C$8</f>
        <v>0</v>
      </c>
      <c r="Q125" s="159">
        <f>(Q22)*'Data - P&amp;L'!$C$8</f>
        <v>0</v>
      </c>
      <c r="R125" s="159">
        <f>(R22)*'Data - P&amp;L'!$C$8</f>
        <v>0</v>
      </c>
      <c r="S125" s="159">
        <f>(S22)*'Data - P&amp;L'!$C$8</f>
        <v>0</v>
      </c>
      <c r="T125" s="159">
        <f>(T22)*'Data - P&amp;L'!$C$8</f>
        <v>0</v>
      </c>
      <c r="U125" s="159">
        <f>(U22)*'Data - P&amp;L'!$C$8</f>
        <v>0</v>
      </c>
      <c r="V125" s="159">
        <f>(V22)*'Data - P&amp;L'!$C$8</f>
        <v>0</v>
      </c>
      <c r="W125" s="159">
        <f>(W22)*'Data - P&amp;L'!$C$8</f>
        <v>0</v>
      </c>
      <c r="X125" s="159">
        <f>(X22)*'Data - P&amp;L'!$C$8</f>
        <v>0</v>
      </c>
      <c r="Y125" s="159">
        <f>(Y22)*'Data - P&amp;L'!$C$8</f>
        <v>0</v>
      </c>
      <c r="Z125" s="159">
        <f>(Z22)*'Data - P&amp;L'!$C$8</f>
        <v>0</v>
      </c>
      <c r="AA125" s="159">
        <f>(AA22)*'Data - P&amp;L'!$C$8</f>
        <v>0</v>
      </c>
      <c r="AB125" s="159">
        <f>(AB22)*'Data - P&amp;L'!$C$8</f>
        <v>0</v>
      </c>
      <c r="AC125" s="159">
        <f>(AC22)*'Data - P&amp;L'!$C$8</f>
        <v>0</v>
      </c>
      <c r="AD125" s="159">
        <f>(AD22)*'Data - P&amp;L'!$C$8</f>
        <v>0</v>
      </c>
      <c r="AE125" s="159">
        <f>(AE22)*'Data - P&amp;L'!$C$8</f>
        <v>0</v>
      </c>
      <c r="AF125" s="159">
        <f>(AF22)*'Data - P&amp;L'!$C$8</f>
        <v>0</v>
      </c>
      <c r="AG125" s="342">
        <f t="shared" si="28"/>
        <v>0</v>
      </c>
    </row>
    <row r="126" ht="15.75" customHeight="1">
      <c r="A126" s="254" t="s">
        <v>1410</v>
      </c>
      <c r="B126" s="159">
        <f>(B23+B24)*'Data - P&amp;L'!$C$9</f>
        <v>0</v>
      </c>
      <c r="C126" s="159">
        <f>(C23+C24)*'Data - P&amp;L'!$C$9</f>
        <v>0</v>
      </c>
      <c r="D126" s="159">
        <f>(D23+D24)*'Data - P&amp;L'!$C$9</f>
        <v>0</v>
      </c>
      <c r="E126" s="159">
        <f>(E23+E24)*'Data - P&amp;L'!$C$9</f>
        <v>0</v>
      </c>
      <c r="F126" s="159">
        <f>(F23+F24)*'Data - P&amp;L'!$C$9</f>
        <v>0</v>
      </c>
      <c r="G126" s="159">
        <f>(G23+G24)*'Data - P&amp;L'!$C$9</f>
        <v>5.98</v>
      </c>
      <c r="H126" s="159">
        <f>(H23+H24)*'Data - P&amp;L'!$C$9</f>
        <v>0</v>
      </c>
      <c r="I126" s="159">
        <f>(I23+I24)*'Data - P&amp;L'!$C$9</f>
        <v>0</v>
      </c>
      <c r="J126" s="159">
        <f>(J23+J24)*'Data - P&amp;L'!$C$9</f>
        <v>0</v>
      </c>
      <c r="K126" s="159">
        <f>(K23+K24)*'Data - P&amp;L'!$C$9</f>
        <v>0</v>
      </c>
      <c r="L126" s="159">
        <f>(L23+L24)*'Data - P&amp;L'!$C$9</f>
        <v>0</v>
      </c>
      <c r="M126" s="159">
        <f>(M23+M24)*'Data - P&amp;L'!$C$9</f>
        <v>0</v>
      </c>
      <c r="N126" s="159">
        <f>(N23+N24)*'Data - P&amp;L'!$C$9</f>
        <v>0</v>
      </c>
      <c r="O126" s="159">
        <f>(O23+O24)*'Data - P&amp;L'!$C$9</f>
        <v>0</v>
      </c>
      <c r="P126" s="159">
        <f>(P23+P24)*'Data - P&amp;L'!$C$9</f>
        <v>0</v>
      </c>
      <c r="Q126" s="159">
        <f>(Q23+Q24)*'Data - P&amp;L'!$C$9</f>
        <v>0</v>
      </c>
      <c r="R126" s="159">
        <f>(R23+R24)*'Data - P&amp;L'!$C$9</f>
        <v>0</v>
      </c>
      <c r="S126" s="159">
        <f>(S23+S24)*'Data - P&amp;L'!$C$9</f>
        <v>0</v>
      </c>
      <c r="T126" s="159">
        <f>(T23+T24)*'Data - P&amp;L'!$C$9</f>
        <v>5.98</v>
      </c>
      <c r="U126" s="159">
        <f>(U23+U24)*'Data - P&amp;L'!$C$9</f>
        <v>0</v>
      </c>
      <c r="V126" s="159">
        <f>(V23+V24)*'Data - P&amp;L'!$C$9</f>
        <v>0</v>
      </c>
      <c r="W126" s="159">
        <f>(W23+W24)*'Data - P&amp;L'!$C$9</f>
        <v>0</v>
      </c>
      <c r="X126" s="159">
        <f>(X23+X24)*'Data - P&amp;L'!$C$9</f>
        <v>0</v>
      </c>
      <c r="Y126" s="159">
        <f>(Y23+Y24)*'Data - P&amp;L'!$C$9</f>
        <v>0</v>
      </c>
      <c r="Z126" s="159">
        <f>(Z23+Z24)*'Data - P&amp;L'!$C$9</f>
        <v>0</v>
      </c>
      <c r="AA126" s="159">
        <f>(AA23+AA24)*'Data - P&amp;L'!$C$9</f>
        <v>0</v>
      </c>
      <c r="AB126" s="159">
        <f>(AB23+AB24)*'Data - P&amp;L'!$C$9</f>
        <v>0</v>
      </c>
      <c r="AC126" s="159">
        <f>(AC23+AC24)*'Data - P&amp;L'!$C$9</f>
        <v>0</v>
      </c>
      <c r="AD126" s="159">
        <f>(AD23+AD24)*'Data - P&amp;L'!$C$9</f>
        <v>0</v>
      </c>
      <c r="AE126" s="159">
        <f>(AE23+AE24)*'Data - P&amp;L'!$C$9</f>
        <v>0</v>
      </c>
      <c r="AF126" s="159">
        <f>(AF23+AF24)*'Data - P&amp;L'!$C$9</f>
        <v>0</v>
      </c>
      <c r="AG126" s="342">
        <f t="shared" si="28"/>
        <v>11.96</v>
      </c>
    </row>
    <row r="127" ht="18.0" customHeight="1">
      <c r="A127" s="254" t="s">
        <v>1411</v>
      </c>
      <c r="B127" s="159">
        <f>(B25+B26)*'Data - P&amp;L'!$C$5</f>
        <v>0</v>
      </c>
      <c r="C127" s="159">
        <f>(C25+C26)*'Data - P&amp;L'!$C$5</f>
        <v>0</v>
      </c>
      <c r="D127" s="159">
        <f>(D25+D26)*'Data - P&amp;L'!$C$5</f>
        <v>0</v>
      </c>
      <c r="E127" s="159">
        <f>(E25+E26)*'Data - P&amp;L'!$C$5</f>
        <v>0</v>
      </c>
      <c r="F127" s="159">
        <f>(F25+F26)*'Data - P&amp;L'!$C$5</f>
        <v>0</v>
      </c>
      <c r="G127" s="159">
        <f>(G25+G26)*'Data - P&amp;L'!$C$5</f>
        <v>0</v>
      </c>
      <c r="H127" s="159">
        <f>(H25+H26)*'Data - P&amp;L'!$C$5</f>
        <v>0</v>
      </c>
      <c r="I127" s="159">
        <f>(I25+I26)*'Data - P&amp;L'!$C$5</f>
        <v>0</v>
      </c>
      <c r="J127" s="159">
        <f>(J25+J26)*'Data - P&amp;L'!$C$5</f>
        <v>0</v>
      </c>
      <c r="K127" s="159">
        <f>(K25+K26)*'Data - P&amp;L'!$C$5</f>
        <v>0</v>
      </c>
      <c r="L127" s="159">
        <f>(L25+L26)*'Data - P&amp;L'!$C$5</f>
        <v>0</v>
      </c>
      <c r="M127" s="159">
        <f>(M25+M26)*'Data - P&amp;L'!$C$5</f>
        <v>0</v>
      </c>
      <c r="N127" s="159">
        <f>(N25+N26)*'Data - P&amp;L'!$C$5</f>
        <v>0</v>
      </c>
      <c r="O127" s="159">
        <f>(O25+O26)*'Data - P&amp;L'!$C$5</f>
        <v>0</v>
      </c>
      <c r="P127" s="159">
        <f>(P25+P26)*'Data - P&amp;L'!$C$5</f>
        <v>0</v>
      </c>
      <c r="Q127" s="159">
        <f>(Q25+Q26)*'Data - P&amp;L'!$C$5</f>
        <v>0</v>
      </c>
      <c r="R127" s="159">
        <f>(R25+R26)*'Data - P&amp;L'!$C$5</f>
        <v>0</v>
      </c>
      <c r="S127" s="159">
        <f>(S25+S26)*'Data - P&amp;L'!$C$5</f>
        <v>0</v>
      </c>
      <c r="T127" s="159">
        <f>(T25+T26)*'Data - P&amp;L'!$C$5</f>
        <v>0</v>
      </c>
      <c r="U127" s="159">
        <f>(U25+U26)*'Data - P&amp;L'!$C$5</f>
        <v>0</v>
      </c>
      <c r="V127" s="159">
        <f>(V25+V26)*'Data - P&amp;L'!$C$5</f>
        <v>0</v>
      </c>
      <c r="W127" s="159">
        <f>(W25+W26)*'Data - P&amp;L'!$C$5</f>
        <v>0</v>
      </c>
      <c r="X127" s="159">
        <f>(X25+X26)*'Data - P&amp;L'!$C$5</f>
        <v>0</v>
      </c>
      <c r="Y127" s="159">
        <f>(Y25+Y26)*'Data - P&amp;L'!$C$5</f>
        <v>0</v>
      </c>
      <c r="Z127" s="159">
        <f>(Z25+Z26)*'Data - P&amp;L'!$C$5</f>
        <v>0</v>
      </c>
      <c r="AA127" s="159">
        <f>(AA25+AA26)*'Data - P&amp;L'!$C$5</f>
        <v>0</v>
      </c>
      <c r="AB127" s="159">
        <f>(AB25+AB26)*'Data - P&amp;L'!$C$5</f>
        <v>0</v>
      </c>
      <c r="AC127" s="159">
        <f>(AC25+AC26)*'Data - P&amp;L'!$C$5</f>
        <v>0</v>
      </c>
      <c r="AD127" s="159">
        <f>(AD25+AD26)*'Data - P&amp;L'!$C$5</f>
        <v>0</v>
      </c>
      <c r="AE127" s="159">
        <f>(AE25+AE26)*'Data - P&amp;L'!$C$5</f>
        <v>0</v>
      </c>
      <c r="AF127" s="159">
        <f>(AF25+AF26)*'Data - P&amp;L'!$C$5</f>
        <v>0</v>
      </c>
      <c r="AG127" s="342">
        <f t="shared" si="28"/>
        <v>0</v>
      </c>
    </row>
    <row r="128">
      <c r="A128" s="260" t="s">
        <v>1412</v>
      </c>
      <c r="B128" s="261">
        <f>(B27+B28)*'Data - P&amp;L'!$C$10</f>
        <v>0</v>
      </c>
      <c r="C128" s="261">
        <f>(C27+C28)*'Data - P&amp;L'!$C$10</f>
        <v>0</v>
      </c>
      <c r="D128" s="261">
        <f>(D27+D28)*'Data - P&amp;L'!$C$10</f>
        <v>0</v>
      </c>
      <c r="E128" s="261">
        <f>(E27+E28)*'Data - P&amp;L'!$C$10</f>
        <v>0</v>
      </c>
      <c r="F128" s="261">
        <f>(F27+F28)*'Data - P&amp;L'!$C$10</f>
        <v>0</v>
      </c>
      <c r="G128" s="261">
        <f>(G27+G28)*'Data - P&amp;L'!$C$10</f>
        <v>0</v>
      </c>
      <c r="H128" s="261">
        <f>(H27+H28)*'Data - P&amp;L'!$C$10</f>
        <v>0</v>
      </c>
      <c r="I128" s="261">
        <f>(I27+I28)*'Data - P&amp;L'!$C$10</f>
        <v>0</v>
      </c>
      <c r="J128" s="261">
        <f>(J27+J28)*'Data - P&amp;L'!$C$10</f>
        <v>0</v>
      </c>
      <c r="K128" s="261">
        <f>(K27+K28)*'Data - P&amp;L'!$C$10</f>
        <v>0</v>
      </c>
      <c r="L128" s="261">
        <f>(L27+L28)*'Data - P&amp;L'!$C$10</f>
        <v>0</v>
      </c>
      <c r="M128" s="261">
        <f>(M27+M28)*'Data - P&amp;L'!$C$10</f>
        <v>0</v>
      </c>
      <c r="N128" s="261">
        <f>(N27+N28)*'Data - P&amp;L'!$C$10</f>
        <v>0</v>
      </c>
      <c r="O128" s="261">
        <f>(O27+O28)*'Data - P&amp;L'!$C$10</f>
        <v>0</v>
      </c>
      <c r="P128" s="261">
        <f>(P27+P28)*'Data - P&amp;L'!$C$10</f>
        <v>0</v>
      </c>
      <c r="Q128" s="261">
        <f>(Q27+Q28)*'Data - P&amp;L'!$C$10</f>
        <v>0</v>
      </c>
      <c r="R128" s="261">
        <f>(R27+R28)*'Data - P&amp;L'!$C$10</f>
        <v>0</v>
      </c>
      <c r="S128" s="261">
        <f>(S27+S28)*'Data - P&amp;L'!$C$10</f>
        <v>0</v>
      </c>
      <c r="T128" s="261">
        <f>(T27+T28)*'Data - P&amp;L'!$C$10</f>
        <v>0</v>
      </c>
      <c r="U128" s="261">
        <f>(U27+U28)*'Data - P&amp;L'!$C$10</f>
        <v>0</v>
      </c>
      <c r="V128" s="261">
        <f>(V27+V28)*'Data - P&amp;L'!$C$10</f>
        <v>0</v>
      </c>
      <c r="W128" s="261">
        <f>(W27+W28)*'Data - P&amp;L'!$C$10</f>
        <v>0</v>
      </c>
      <c r="X128" s="261">
        <f>(X27+X28)*'Data - P&amp;L'!$C$10</f>
        <v>0</v>
      </c>
      <c r="Y128" s="261">
        <f>(Y27+Y28)*'Data - P&amp;L'!$C$10</f>
        <v>0</v>
      </c>
      <c r="Z128" s="261">
        <f>(Z27+Z28)*'Data - P&amp;L'!$C$10</f>
        <v>0</v>
      </c>
      <c r="AA128" s="261">
        <f>(AA27+AA28)*'Data - P&amp;L'!$C$10</f>
        <v>0</v>
      </c>
      <c r="AB128" s="261">
        <f>(AB27+AB28)*'Data - P&amp;L'!$C$10</f>
        <v>0</v>
      </c>
      <c r="AC128" s="261">
        <f>(AC27+AC28)*'Data - P&amp;L'!$C$10</f>
        <v>0</v>
      </c>
      <c r="AD128" s="261">
        <f>(AD27+AD28)*'Data - P&amp;L'!$C$10</f>
        <v>0</v>
      </c>
      <c r="AE128" s="261">
        <f>(AE27+AE28)*'Data - P&amp;L'!$C$10</f>
        <v>0</v>
      </c>
      <c r="AF128" s="261">
        <f>(AF27+AF28)*'Data - P&amp;L'!$C$10</f>
        <v>0</v>
      </c>
      <c r="AG128" s="342">
        <f t="shared" si="28"/>
        <v>0</v>
      </c>
    </row>
    <row r="129" ht="16.5" customHeight="1">
      <c r="A129" s="449" t="s">
        <v>1413</v>
      </c>
      <c r="B129" s="159">
        <f>(B19*'Data - P&amp;L'!$C$38)</f>
        <v>0</v>
      </c>
      <c r="C129" s="159">
        <f>(C19*'Data - P&amp;L'!$C$38)</f>
        <v>23.88</v>
      </c>
      <c r="D129" s="159">
        <f>(D19*'Data - P&amp;L'!$C$38)</f>
        <v>11.94</v>
      </c>
      <c r="E129" s="159">
        <f>(E19*'Data - P&amp;L'!$C$38)</f>
        <v>0</v>
      </c>
      <c r="F129" s="159">
        <f>(F19*'Data - P&amp;L'!$C$38)</f>
        <v>0</v>
      </c>
      <c r="G129" s="159">
        <f>(G19*'Data - P&amp;L'!$C$38)</f>
        <v>11.94</v>
      </c>
      <c r="H129" s="159">
        <f>(H19*'Data - P&amp;L'!$C$38)</f>
        <v>11.94</v>
      </c>
      <c r="I129" s="159">
        <f>(I19*'Data - P&amp;L'!$C$38)</f>
        <v>0</v>
      </c>
      <c r="J129" s="159">
        <f>(J19*'Data - P&amp;L'!$C$38)</f>
        <v>0</v>
      </c>
      <c r="K129" s="159">
        <f>(K19*'Data - P&amp;L'!$C$38)</f>
        <v>11.94</v>
      </c>
      <c r="L129" s="159">
        <f>(L19*'Data - P&amp;L'!$C$38)</f>
        <v>0</v>
      </c>
      <c r="M129" s="159">
        <f>(M19*'Data - P&amp;L'!$C$38)</f>
        <v>11.94</v>
      </c>
      <c r="N129" s="159">
        <f>(N19*'Data - P&amp;L'!$C$38)</f>
        <v>0</v>
      </c>
      <c r="O129" s="159">
        <f>(O19*'Data - P&amp;L'!$C$38)</f>
        <v>23.88</v>
      </c>
      <c r="P129" s="159">
        <f>(P19*'Data - P&amp;L'!$C$38)</f>
        <v>0</v>
      </c>
      <c r="Q129" s="159">
        <f>(Q19*'Data - P&amp;L'!$C$38)</f>
        <v>11.94</v>
      </c>
      <c r="R129" s="159">
        <f>(R19*'Data - P&amp;L'!$C$38)</f>
        <v>11.94</v>
      </c>
      <c r="S129" s="159">
        <f>(S19*'Data - P&amp;L'!$C$38)</f>
        <v>0</v>
      </c>
      <c r="T129" s="159">
        <f>(T19*'Data - P&amp;L'!$C$38)</f>
        <v>0</v>
      </c>
      <c r="U129" s="159">
        <f>(U19*'Data - P&amp;L'!$C$38)</f>
        <v>0</v>
      </c>
      <c r="V129" s="159">
        <f>(V19*'Data - P&amp;L'!$C$38)</f>
        <v>23.88</v>
      </c>
      <c r="W129" s="159">
        <f>(W19*'Data - P&amp;L'!$C$38)</f>
        <v>0</v>
      </c>
      <c r="X129" s="159">
        <f>(X19*'Data - P&amp;L'!$C$38)</f>
        <v>0</v>
      </c>
      <c r="Y129" s="159">
        <f>(Y19*'Data - P&amp;L'!$C$38)</f>
        <v>11.94</v>
      </c>
      <c r="Z129" s="159">
        <f>(Z19*'Data - P&amp;L'!$C$38)</f>
        <v>0</v>
      </c>
      <c r="AA129" s="159">
        <f>(AA19*'Data - P&amp;L'!$C$38)</f>
        <v>11.94</v>
      </c>
      <c r="AB129" s="159">
        <f>(AB19*'Data - P&amp;L'!$C$38)</f>
        <v>11.94</v>
      </c>
      <c r="AC129" s="159">
        <f>(AC19*'Data - P&amp;L'!$C$38)</f>
        <v>0</v>
      </c>
      <c r="AD129" s="159">
        <f>(AD19*'Data - P&amp;L'!$C$38)</f>
        <v>11.94</v>
      </c>
      <c r="AE129" s="159">
        <f>(AE19*'Data - P&amp;L'!$C$38)</f>
        <v>11.94</v>
      </c>
      <c r="AF129" s="159">
        <f>(AF19*'Data - P&amp;L'!$C$38)</f>
        <v>0</v>
      </c>
      <c r="AG129" s="342">
        <f t="shared" si="28"/>
        <v>214.92</v>
      </c>
    </row>
    <row r="130" ht="20.25" customHeight="1">
      <c r="A130" s="254" t="s">
        <v>1414</v>
      </c>
      <c r="B130" s="159">
        <f>(B19*'Data - P&amp;L'!$C$34)</f>
        <v>0</v>
      </c>
      <c r="C130" s="159">
        <f>(C19*'Data - P&amp;L'!$C$34)</f>
        <v>23.88</v>
      </c>
      <c r="D130" s="159">
        <f>(D19*'Data - P&amp;L'!$C$34)</f>
        <v>11.94</v>
      </c>
      <c r="E130" s="159">
        <f>(E19*'Data - P&amp;L'!$C$34)</f>
        <v>0</v>
      </c>
      <c r="F130" s="159">
        <f>(F19*'Data - P&amp;L'!$C$34)</f>
        <v>0</v>
      </c>
      <c r="G130" s="159">
        <f>(G19*'Data - P&amp;L'!$C$34)</f>
        <v>11.94</v>
      </c>
      <c r="H130" s="159">
        <f>(H19*'Data - P&amp;L'!$C$34)</f>
        <v>11.94</v>
      </c>
      <c r="I130" s="159">
        <f>(I19*'Data - P&amp;L'!$C$34)</f>
        <v>0</v>
      </c>
      <c r="J130" s="159">
        <f>(J19*'Data - P&amp;L'!$C$34)</f>
        <v>0</v>
      </c>
      <c r="K130" s="159">
        <f>(K19*'Data - P&amp;L'!$C$34)</f>
        <v>11.94</v>
      </c>
      <c r="L130" s="159">
        <f>(L19*'Data - P&amp;L'!$C$34)</f>
        <v>0</v>
      </c>
      <c r="M130" s="159">
        <f>(M19*'Data - P&amp;L'!$C$34)</f>
        <v>11.94</v>
      </c>
      <c r="N130" s="159">
        <f>(N19*'Data - P&amp;L'!$C$34)</f>
        <v>0</v>
      </c>
      <c r="O130" s="159">
        <f>(O19*'Data - P&amp;L'!$C$34)</f>
        <v>23.88</v>
      </c>
      <c r="P130" s="159">
        <f>(P19*'Data - P&amp;L'!$C$34)</f>
        <v>0</v>
      </c>
      <c r="Q130" s="159">
        <f>(Q19*'Data - P&amp;L'!$C$34)</f>
        <v>11.94</v>
      </c>
      <c r="R130" s="159">
        <f>(R19*'Data - P&amp;L'!$C$34)</f>
        <v>11.94</v>
      </c>
      <c r="S130" s="159">
        <f>(S19*'Data - P&amp;L'!$C$34)</f>
        <v>0</v>
      </c>
      <c r="T130" s="159">
        <f>(T19*'Data - P&amp;L'!$C$34)</f>
        <v>0</v>
      </c>
      <c r="U130" s="159">
        <f>(U19*'Data - P&amp;L'!$C$34)</f>
        <v>0</v>
      </c>
      <c r="V130" s="159">
        <f>(V19*'Data - P&amp;L'!$C$34)</f>
        <v>23.88</v>
      </c>
      <c r="W130" s="159">
        <f>(W19*'Data - P&amp;L'!$C$34)</f>
        <v>0</v>
      </c>
      <c r="X130" s="159">
        <f>(X19*'Data - P&amp;L'!$C$34)</f>
        <v>0</v>
      </c>
      <c r="Y130" s="159">
        <f>(Y19*'Data - P&amp;L'!$C$34)</f>
        <v>11.94</v>
      </c>
      <c r="Z130" s="159">
        <f>(Z19*'Data - P&amp;L'!$C$34)</f>
        <v>0</v>
      </c>
      <c r="AA130" s="159">
        <f>(AA19*'Data - P&amp;L'!$C$34)</f>
        <v>11.94</v>
      </c>
      <c r="AB130" s="159">
        <f>(AB19*'Data - P&amp;L'!$C$34)</f>
        <v>11.94</v>
      </c>
      <c r="AC130" s="159">
        <f>(AC19*'Data - P&amp;L'!$C$34)</f>
        <v>0</v>
      </c>
      <c r="AD130" s="159">
        <f>(AD19*'Data - P&amp;L'!$C$34)</f>
        <v>11.94</v>
      </c>
      <c r="AE130" s="159">
        <f>(AE19*'Data - P&amp;L'!$C$34)</f>
        <v>11.94</v>
      </c>
      <c r="AF130" s="159">
        <f>(AF19*'Data - P&amp;L'!$C$34)</f>
        <v>0</v>
      </c>
      <c r="AG130" s="342">
        <f t="shared" si="28"/>
        <v>214.92</v>
      </c>
    </row>
    <row r="131" ht="20.25" customHeight="1">
      <c r="A131" s="254" t="s">
        <v>1415</v>
      </c>
      <c r="B131" s="159">
        <f>(B29*'Data - P&amp;L'!$D$38)</f>
        <v>2.87</v>
      </c>
      <c r="C131" s="159">
        <f>(C29*'Data - P&amp;L'!$D$38)</f>
        <v>7.175</v>
      </c>
      <c r="D131" s="159">
        <f>(D29*'Data - P&amp;L'!$D$38)</f>
        <v>1.435</v>
      </c>
      <c r="E131" s="159">
        <f>(E29*'Data - P&amp;L'!$D$38)</f>
        <v>0</v>
      </c>
      <c r="F131" s="159">
        <f>(F29*'Data - P&amp;L'!$D$38)</f>
        <v>0</v>
      </c>
      <c r="G131" s="159">
        <f>(G29*'Data - P&amp;L'!$D$38)</f>
        <v>4.305</v>
      </c>
      <c r="H131" s="159">
        <f>(H29*'Data - P&amp;L'!$D$38)</f>
        <v>1.435</v>
      </c>
      <c r="I131" s="159">
        <f>(I29*'Data - P&amp;L'!$D$38)</f>
        <v>1.435</v>
      </c>
      <c r="J131" s="159">
        <f>(J29*'Data - P&amp;L'!$D$38)</f>
        <v>0</v>
      </c>
      <c r="K131" s="159">
        <f>(K29*'Data - P&amp;L'!$D$38)</f>
        <v>1.435</v>
      </c>
      <c r="L131" s="159">
        <f>(L29*'Data - P&amp;L'!$D$38)</f>
        <v>0</v>
      </c>
      <c r="M131" s="159">
        <f>(M29*'Data - P&amp;L'!$D$38)</f>
        <v>4.305</v>
      </c>
      <c r="N131" s="159">
        <f>(N29*'Data - P&amp;L'!$D$38)</f>
        <v>1.435</v>
      </c>
      <c r="O131" s="159">
        <f>(O29*'Data - P&amp;L'!$D$38)</f>
        <v>0</v>
      </c>
      <c r="P131" s="159">
        <f>(P29*'Data - P&amp;L'!$D$38)</f>
        <v>0</v>
      </c>
      <c r="Q131" s="159">
        <f>(Q29*'Data - P&amp;L'!$D$38)</f>
        <v>0</v>
      </c>
      <c r="R131" s="159">
        <f>(R29*'Data - P&amp;L'!$D$38)</f>
        <v>0</v>
      </c>
      <c r="S131" s="159">
        <f>(S29*'Data - P&amp;L'!$D$38)</f>
        <v>0</v>
      </c>
      <c r="T131" s="159">
        <f>(T29*'Data - P&amp;L'!$D$38)</f>
        <v>1.435</v>
      </c>
      <c r="U131" s="159">
        <f>(U29*'Data - P&amp;L'!$D$38)</f>
        <v>0</v>
      </c>
      <c r="V131" s="159">
        <f>(V29*'Data - P&amp;L'!$D$38)</f>
        <v>0</v>
      </c>
      <c r="W131" s="159">
        <f>(W29*'Data - P&amp;L'!$D$38)</f>
        <v>0</v>
      </c>
      <c r="X131" s="159">
        <f>(X29*'Data - P&amp;L'!$D$38)</f>
        <v>0</v>
      </c>
      <c r="Y131" s="159">
        <f>(Y29*'Data - P&amp;L'!$D$38)</f>
        <v>1.435</v>
      </c>
      <c r="Z131" s="159">
        <f>(Z29*'Data - P&amp;L'!$D$38)</f>
        <v>0</v>
      </c>
      <c r="AA131" s="159">
        <f>(AA29*'Data - P&amp;L'!$D$38)</f>
        <v>0</v>
      </c>
      <c r="AB131" s="159">
        <f>(AB29*'Data - P&amp;L'!$D$38)</f>
        <v>0</v>
      </c>
      <c r="AC131" s="159">
        <f>(AC29*'Data - P&amp;L'!$D$38)</f>
        <v>0</v>
      </c>
      <c r="AD131" s="159">
        <f>(AD29*'Data - P&amp;L'!$D$38)</f>
        <v>0</v>
      </c>
      <c r="AE131" s="159">
        <f>(AE29*'Data - P&amp;L'!$D$38)</f>
        <v>0</v>
      </c>
      <c r="AF131" s="159">
        <f>(AF29*'Data - P&amp;L'!$D$38)</f>
        <v>1.435</v>
      </c>
      <c r="AG131" s="342">
        <f t="shared" si="28"/>
        <v>30.135</v>
      </c>
    </row>
    <row r="132" ht="20.25" customHeight="1">
      <c r="A132" s="260" t="s">
        <v>1416</v>
      </c>
      <c r="B132" s="261">
        <f>(B29*'Data - P&amp;L'!$D$34)</f>
        <v>12.31</v>
      </c>
      <c r="C132" s="261">
        <f>(C29*'Data - P&amp;L'!$D$34)</f>
        <v>30.775</v>
      </c>
      <c r="D132" s="261">
        <f>(D29*'Data - P&amp;L'!$D$34)</f>
        <v>6.155</v>
      </c>
      <c r="E132" s="261">
        <f>(E29*'Data - P&amp;L'!$D$34)</f>
        <v>0</v>
      </c>
      <c r="F132" s="261">
        <f>(F29*'Data - P&amp;L'!$D$34)</f>
        <v>0</v>
      </c>
      <c r="G132" s="261">
        <f>(G29*'Data - P&amp;L'!$D$34)</f>
        <v>18.465</v>
      </c>
      <c r="H132" s="261">
        <f>(H29*'Data - P&amp;L'!$D$34)</f>
        <v>6.155</v>
      </c>
      <c r="I132" s="261">
        <f>(I29*'Data - P&amp;L'!$D$34)</f>
        <v>6.155</v>
      </c>
      <c r="J132" s="261">
        <f>(J29*'Data - P&amp;L'!$D$34)</f>
        <v>0</v>
      </c>
      <c r="K132" s="261">
        <f>(K29*'Data - P&amp;L'!$D$34)</f>
        <v>6.155</v>
      </c>
      <c r="L132" s="261">
        <f>(L29*'Data - P&amp;L'!$D$34)</f>
        <v>0</v>
      </c>
      <c r="M132" s="261">
        <f>(M29*'Data - P&amp;L'!$D$34)</f>
        <v>18.465</v>
      </c>
      <c r="N132" s="261">
        <f>(N29*'Data - P&amp;L'!$D$34)</f>
        <v>6.155</v>
      </c>
      <c r="O132" s="261">
        <f>(O29*'Data - P&amp;L'!$D$34)</f>
        <v>0</v>
      </c>
      <c r="P132" s="261">
        <f>(P29*'Data - P&amp;L'!$D$34)</f>
        <v>0</v>
      </c>
      <c r="Q132" s="261">
        <f>(Q29*'Data - P&amp;L'!$D$34)</f>
        <v>0</v>
      </c>
      <c r="R132" s="261">
        <f>(R29*'Data - P&amp;L'!$D$34)</f>
        <v>0</v>
      </c>
      <c r="S132" s="261">
        <f>(S29*'Data - P&amp;L'!$D$34)</f>
        <v>0</v>
      </c>
      <c r="T132" s="261">
        <f>(T29*'Data - P&amp;L'!$D$34)</f>
        <v>6.155</v>
      </c>
      <c r="U132" s="261">
        <f>(U29*'Data - P&amp;L'!$D$34)</f>
        <v>0</v>
      </c>
      <c r="V132" s="261">
        <f>(V29*'Data - P&amp;L'!$D$34)</f>
        <v>0</v>
      </c>
      <c r="W132" s="261">
        <f>(W29*'Data - P&amp;L'!$D$34)</f>
        <v>0</v>
      </c>
      <c r="X132" s="261">
        <f>(X29*'Data - P&amp;L'!$D$34)</f>
        <v>0</v>
      </c>
      <c r="Y132" s="261">
        <f>(Y29*'Data - P&amp;L'!$D$34)</f>
        <v>6.155</v>
      </c>
      <c r="Z132" s="261">
        <f>(Z29*'Data - P&amp;L'!$D$34)</f>
        <v>0</v>
      </c>
      <c r="AA132" s="261">
        <f>(AA29*'Data - P&amp;L'!$D$34)</f>
        <v>0</v>
      </c>
      <c r="AB132" s="261">
        <f>(AB29*'Data - P&amp;L'!$D$34)</f>
        <v>0</v>
      </c>
      <c r="AC132" s="261">
        <f>(AC29*'Data - P&amp;L'!$D$34)</f>
        <v>0</v>
      </c>
      <c r="AD132" s="261">
        <f>(AD29*'Data - P&amp;L'!$D$34)</f>
        <v>0</v>
      </c>
      <c r="AE132" s="261">
        <f>(AE29*'Data - P&amp;L'!$D$34)</f>
        <v>0</v>
      </c>
      <c r="AF132" s="261">
        <f>(AF29*'Data - P&amp;L'!$D$34)</f>
        <v>6.155</v>
      </c>
      <c r="AG132" s="342">
        <f t="shared" si="28"/>
        <v>129.255</v>
      </c>
    </row>
    <row r="133">
      <c r="A133" s="254" t="s">
        <v>1417</v>
      </c>
      <c r="B133" s="450">
        <f t="shared" ref="B133:AF133" si="29">B6</f>
        <v>4.63</v>
      </c>
      <c r="C133" s="450">
        <f t="shared" si="29"/>
        <v>45.18</v>
      </c>
      <c r="D133" s="450">
        <f t="shared" si="29"/>
        <v>16.94</v>
      </c>
      <c r="E133" s="450">
        <f t="shared" si="29"/>
        <v>0</v>
      </c>
      <c r="F133" s="450">
        <f t="shared" si="29"/>
        <v>0</v>
      </c>
      <c r="G133" s="450">
        <f t="shared" si="29"/>
        <v>6.97</v>
      </c>
      <c r="H133" s="450">
        <f t="shared" si="29"/>
        <v>28.83</v>
      </c>
      <c r="I133" s="450">
        <f t="shared" si="29"/>
        <v>2.39</v>
      </c>
      <c r="J133" s="450">
        <f t="shared" si="29"/>
        <v>0</v>
      </c>
      <c r="K133" s="450">
        <f t="shared" si="29"/>
        <v>28.82</v>
      </c>
      <c r="L133" s="450">
        <f t="shared" si="29"/>
        <v>0</v>
      </c>
      <c r="M133" s="450">
        <f t="shared" si="29"/>
        <v>7.31</v>
      </c>
      <c r="N133" s="450">
        <f t="shared" si="29"/>
        <v>3.05</v>
      </c>
      <c r="O133" s="450">
        <f t="shared" si="29"/>
        <v>45.34</v>
      </c>
      <c r="P133" s="450">
        <f t="shared" si="29"/>
        <v>0</v>
      </c>
      <c r="Q133" s="450">
        <f t="shared" si="29"/>
        <v>0</v>
      </c>
      <c r="R133" s="450">
        <f t="shared" si="29"/>
        <v>19.53</v>
      </c>
      <c r="S133" s="450">
        <f t="shared" si="29"/>
        <v>0</v>
      </c>
      <c r="T133" s="450">
        <f t="shared" si="29"/>
        <v>2.58</v>
      </c>
      <c r="U133" s="450">
        <f t="shared" si="29"/>
        <v>0</v>
      </c>
      <c r="V133" s="450">
        <f t="shared" si="29"/>
        <v>35.57</v>
      </c>
      <c r="W133" s="450">
        <f t="shared" si="29"/>
        <v>0</v>
      </c>
      <c r="X133" s="450">
        <f t="shared" si="29"/>
        <v>0</v>
      </c>
      <c r="Y133" s="450">
        <f t="shared" si="29"/>
        <v>28.54</v>
      </c>
      <c r="Z133" s="450">
        <f t="shared" si="29"/>
        <v>0</v>
      </c>
      <c r="AA133" s="450">
        <f t="shared" si="29"/>
        <v>11.61</v>
      </c>
      <c r="AB133" s="450">
        <f t="shared" si="29"/>
        <v>25.11</v>
      </c>
      <c r="AC133" s="450">
        <f t="shared" si="29"/>
        <v>0</v>
      </c>
      <c r="AD133" s="450">
        <f t="shared" si="29"/>
        <v>20.91</v>
      </c>
      <c r="AE133" s="450">
        <f t="shared" si="29"/>
        <v>14.34</v>
      </c>
      <c r="AF133" s="450">
        <f t="shared" si="29"/>
        <v>2.32</v>
      </c>
      <c r="AG133" s="342">
        <f t="shared" si="28"/>
        <v>349.97</v>
      </c>
    </row>
    <row r="134">
      <c r="A134" s="187"/>
      <c r="AG134" s="451"/>
    </row>
    <row r="135">
      <c r="A135" s="226" t="s">
        <v>562</v>
      </c>
      <c r="B135" s="268">
        <f t="shared" ref="B135:AF135" si="30">SUM(B120:B133)</f>
        <v>39.0645</v>
      </c>
      <c r="C135" s="268">
        <f t="shared" si="30"/>
        <v>418.5555</v>
      </c>
      <c r="D135" s="268">
        <f t="shared" si="30"/>
        <v>177.9995</v>
      </c>
      <c r="E135" s="268">
        <f t="shared" si="30"/>
        <v>0</v>
      </c>
      <c r="F135" s="268">
        <f t="shared" si="30"/>
        <v>0</v>
      </c>
      <c r="G135" s="268">
        <f t="shared" si="30"/>
        <v>222.4855</v>
      </c>
      <c r="H135" s="268">
        <f t="shared" si="30"/>
        <v>211.3345</v>
      </c>
      <c r="I135" s="268">
        <f t="shared" si="30"/>
        <v>19.6185</v>
      </c>
      <c r="J135" s="268">
        <f t="shared" si="30"/>
        <v>0</v>
      </c>
      <c r="K135" s="268">
        <f t="shared" si="30"/>
        <v>212.3715</v>
      </c>
      <c r="L135" s="268">
        <f t="shared" si="30"/>
        <v>0</v>
      </c>
      <c r="M135" s="268">
        <f t="shared" si="30"/>
        <v>221.375</v>
      </c>
      <c r="N135" s="268">
        <f t="shared" si="30"/>
        <v>20.3775</v>
      </c>
      <c r="O135" s="268">
        <f t="shared" si="30"/>
        <v>374.761</v>
      </c>
      <c r="P135" s="268">
        <f t="shared" si="30"/>
        <v>0</v>
      </c>
      <c r="Q135" s="268">
        <f t="shared" si="30"/>
        <v>161.31</v>
      </c>
      <c r="R135" s="268">
        <f t="shared" si="30"/>
        <v>183.7695</v>
      </c>
      <c r="S135" s="268">
        <f t="shared" si="30"/>
        <v>0</v>
      </c>
      <c r="T135" s="268">
        <f t="shared" si="30"/>
        <v>22.387</v>
      </c>
      <c r="U135" s="268">
        <f t="shared" si="30"/>
        <v>0</v>
      </c>
      <c r="V135" s="268">
        <f t="shared" si="30"/>
        <v>363.5255</v>
      </c>
      <c r="W135" s="268">
        <f t="shared" si="30"/>
        <v>0</v>
      </c>
      <c r="X135" s="268">
        <f t="shared" si="30"/>
        <v>0</v>
      </c>
      <c r="Y135" s="268">
        <f t="shared" si="30"/>
        <v>211.001</v>
      </c>
      <c r="Z135" s="268">
        <f t="shared" si="30"/>
        <v>0</v>
      </c>
      <c r="AA135" s="268">
        <f t="shared" si="30"/>
        <v>153.9515</v>
      </c>
      <c r="AB135" s="268">
        <f t="shared" si="30"/>
        <v>190.1865</v>
      </c>
      <c r="AC135" s="268">
        <f t="shared" si="30"/>
        <v>0</v>
      </c>
      <c r="AD135" s="268">
        <f t="shared" si="30"/>
        <v>179.3565</v>
      </c>
      <c r="AE135" s="268">
        <f t="shared" si="30"/>
        <v>171.801</v>
      </c>
      <c r="AF135" s="268">
        <f t="shared" si="30"/>
        <v>19.538</v>
      </c>
      <c r="AG135" s="342">
        <f>SUM(B135:AF135)</f>
        <v>3574.7695</v>
      </c>
    </row>
    <row r="136">
      <c r="A136" s="187"/>
      <c r="AG136" s="431"/>
    </row>
    <row r="137">
      <c r="A137" s="445" t="s">
        <v>567</v>
      </c>
      <c r="B137" s="452"/>
      <c r="C137" s="452"/>
      <c r="D137" s="452"/>
      <c r="E137" s="452"/>
      <c r="F137" s="452"/>
      <c r="G137" s="452"/>
      <c r="H137" s="452"/>
      <c r="I137" s="452"/>
      <c r="J137" s="452"/>
      <c r="K137" s="452"/>
      <c r="L137" s="452"/>
      <c r="M137" s="452"/>
      <c r="N137" s="452"/>
      <c r="O137" s="452"/>
      <c r="P137" s="452"/>
      <c r="Q137" s="452"/>
      <c r="R137" s="452"/>
      <c r="S137" s="452"/>
      <c r="T137" s="452"/>
      <c r="U137" s="452"/>
      <c r="V137" s="452"/>
      <c r="W137" s="452"/>
      <c r="X137" s="452"/>
      <c r="Y137" s="452"/>
      <c r="Z137" s="452"/>
      <c r="AA137" s="452"/>
      <c r="AB137" s="452"/>
      <c r="AC137" s="452"/>
      <c r="AD137" s="452"/>
      <c r="AE137" s="452"/>
      <c r="AF137" s="452"/>
      <c r="AG137" s="451"/>
    </row>
    <row r="138">
      <c r="A138" s="254" t="s">
        <v>1418</v>
      </c>
      <c r="B138" s="281">
        <f t="shared" ref="B138:AF138" si="31">SUM(B139:B145)-B148</f>
        <v>0</v>
      </c>
      <c r="C138" s="281">
        <f t="shared" si="31"/>
        <v>0</v>
      </c>
      <c r="D138" s="281">
        <f t="shared" si="31"/>
        <v>0</v>
      </c>
      <c r="E138" s="281">
        <f t="shared" si="31"/>
        <v>0</v>
      </c>
      <c r="F138" s="281">
        <f t="shared" si="31"/>
        <v>0</v>
      </c>
      <c r="G138" s="281">
        <f t="shared" si="31"/>
        <v>0</v>
      </c>
      <c r="H138" s="281">
        <f t="shared" si="31"/>
        <v>0</v>
      </c>
      <c r="I138" s="281">
        <f t="shared" si="31"/>
        <v>0</v>
      </c>
      <c r="J138" s="281">
        <f t="shared" si="31"/>
        <v>0</v>
      </c>
      <c r="K138" s="281">
        <f t="shared" si="31"/>
        <v>0</v>
      </c>
      <c r="L138" s="281">
        <f t="shared" si="31"/>
        <v>0</v>
      </c>
      <c r="M138" s="281">
        <f t="shared" si="31"/>
        <v>0</v>
      </c>
      <c r="N138" s="281">
        <f t="shared" si="31"/>
        <v>0</v>
      </c>
      <c r="O138" s="281">
        <f t="shared" si="31"/>
        <v>0</v>
      </c>
      <c r="P138" s="281">
        <f t="shared" si="31"/>
        <v>0</v>
      </c>
      <c r="Q138" s="281">
        <f t="shared" si="31"/>
        <v>0</v>
      </c>
      <c r="R138" s="281">
        <f t="shared" si="31"/>
        <v>0</v>
      </c>
      <c r="S138" s="281">
        <f t="shared" si="31"/>
        <v>0</v>
      </c>
      <c r="T138" s="281">
        <f t="shared" si="31"/>
        <v>0</v>
      </c>
      <c r="U138" s="281">
        <f t="shared" si="31"/>
        <v>0</v>
      </c>
      <c r="V138" s="281">
        <f t="shared" si="31"/>
        <v>0</v>
      </c>
      <c r="W138" s="281">
        <f t="shared" si="31"/>
        <v>0</v>
      </c>
      <c r="X138" s="281">
        <f t="shared" si="31"/>
        <v>0</v>
      </c>
      <c r="Y138" s="281">
        <f t="shared" si="31"/>
        <v>0</v>
      </c>
      <c r="Z138" s="281">
        <f t="shared" si="31"/>
        <v>0</v>
      </c>
      <c r="AA138" s="281">
        <f t="shared" si="31"/>
        <v>0</v>
      </c>
      <c r="AB138" s="281">
        <f t="shared" si="31"/>
        <v>0</v>
      </c>
      <c r="AC138" s="281">
        <f t="shared" si="31"/>
        <v>0</v>
      </c>
      <c r="AD138" s="281">
        <f t="shared" si="31"/>
        <v>0</v>
      </c>
      <c r="AE138" s="281">
        <f t="shared" si="31"/>
        <v>0</v>
      </c>
      <c r="AF138" s="281">
        <f t="shared" si="31"/>
        <v>0</v>
      </c>
      <c r="AG138" s="342">
        <f t="shared" ref="AG138:AG172" si="32">SUM(B138:AF138)</f>
        <v>0</v>
      </c>
    </row>
    <row r="139" outlineLevel="1">
      <c r="A139" s="173" t="s">
        <v>1419</v>
      </c>
      <c r="B139" s="267">
        <f>(B34+B35)*'Data - P&amp;L'!$C$3</f>
        <v>0</v>
      </c>
      <c r="C139" s="267">
        <f>(C34+C35)*'Data - P&amp;L'!$C$3</f>
        <v>0</v>
      </c>
      <c r="D139" s="267">
        <f>(D34+D35)*'Data - P&amp;L'!$C$3</f>
        <v>0</v>
      </c>
      <c r="E139" s="267">
        <f>(E34+E35)*'Data - P&amp;L'!$C$3</f>
        <v>0</v>
      </c>
      <c r="F139" s="267">
        <f>(F34+F35)*'Data - P&amp;L'!$C$3</f>
        <v>0</v>
      </c>
      <c r="G139" s="267">
        <f>(G34+G35)*'Data - P&amp;L'!$C$3</f>
        <v>0</v>
      </c>
      <c r="H139" s="267">
        <f>(H34+H35)*'Data - P&amp;L'!$C$3</f>
        <v>0</v>
      </c>
      <c r="I139" s="267">
        <f>(I34+I35)*'Data - P&amp;L'!$C$3</f>
        <v>0</v>
      </c>
      <c r="J139" s="267">
        <f>(J34+J35)*'Data - P&amp;L'!$C$3</f>
        <v>0</v>
      </c>
      <c r="K139" s="267">
        <f>(K34+K35)*'Data - P&amp;L'!$C$3</f>
        <v>0</v>
      </c>
      <c r="L139" s="267">
        <f>(L34+L35)*'Data - P&amp;L'!$C$3</f>
        <v>0</v>
      </c>
      <c r="M139" s="267">
        <f>(M34+M35)*'Data - P&amp;L'!$C$3</f>
        <v>0</v>
      </c>
      <c r="N139" s="267">
        <f>(N34+N35)*'Data - P&amp;L'!$C$3</f>
        <v>0</v>
      </c>
      <c r="O139" s="267">
        <f>(O34+O35)*'Data - P&amp;L'!$C$3</f>
        <v>0</v>
      </c>
      <c r="P139" s="267">
        <f>(P34+P35)*'Data - P&amp;L'!$C$3</f>
        <v>0</v>
      </c>
      <c r="Q139" s="267">
        <f>(Q34+Q35)*'Data - P&amp;L'!$C$3</f>
        <v>0</v>
      </c>
      <c r="R139" s="267">
        <f>(R34+R35)*'Data - P&amp;L'!$C$3</f>
        <v>0</v>
      </c>
      <c r="S139" s="267">
        <f>(S34+S35)*'Data - P&amp;L'!$C$3</f>
        <v>0</v>
      </c>
      <c r="T139" s="267">
        <f>(T34+T35)*'Data - P&amp;L'!$C$3</f>
        <v>0</v>
      </c>
      <c r="U139" s="267">
        <f>(U34+U35)*'Data - P&amp;L'!$C$3</f>
        <v>0</v>
      </c>
      <c r="V139" s="267">
        <f>(V34+V35)*'Data - P&amp;L'!$C$3</f>
        <v>0</v>
      </c>
      <c r="W139" s="267">
        <f>(W34+W35)*'Data - P&amp;L'!$C$3</f>
        <v>0</v>
      </c>
      <c r="X139" s="267">
        <f>(X34+X35)*'Data - P&amp;L'!$C$3</f>
        <v>0</v>
      </c>
      <c r="Y139" s="267">
        <f>(Y34+Y35)*'Data - P&amp;L'!$C$3</f>
        <v>0</v>
      </c>
      <c r="Z139" s="267">
        <f>(Z34+Z35)*'Data - P&amp;L'!$C$3</f>
        <v>0</v>
      </c>
      <c r="AA139" s="267">
        <f>(AA34+AA35)*'Data - P&amp;L'!$C$3</f>
        <v>0</v>
      </c>
      <c r="AB139" s="267">
        <f>(AB34+AB35)*'Data - P&amp;L'!$C$3</f>
        <v>0</v>
      </c>
      <c r="AC139" s="267">
        <f>(AC34+AC35)*'Data - P&amp;L'!$C$3</f>
        <v>0</v>
      </c>
      <c r="AD139" s="267">
        <f>(AD34+AD35)*'Data - P&amp;L'!$C$3</f>
        <v>0</v>
      </c>
      <c r="AE139" s="267">
        <f>(AE34+AE35)*'Data - P&amp;L'!$C$3</f>
        <v>0</v>
      </c>
      <c r="AF139" s="267">
        <f>(AF34+AF35)*'Data - P&amp;L'!$C$3</f>
        <v>0</v>
      </c>
      <c r="AG139" s="451">
        <f t="shared" si="32"/>
        <v>0</v>
      </c>
    </row>
    <row r="140" outlineLevel="1">
      <c r="A140" s="173" t="s">
        <v>1420</v>
      </c>
      <c r="B140" s="267">
        <f>(B36+B37)*'Data - P&amp;L'!$C$4</f>
        <v>0</v>
      </c>
      <c r="C140" s="267">
        <f>(C36+C37)*'Data - P&amp;L'!$C$4</f>
        <v>0</v>
      </c>
      <c r="D140" s="267">
        <f>(D36+D37)*'Data - P&amp;L'!$C$4</f>
        <v>0</v>
      </c>
      <c r="E140" s="267">
        <f>(E36+E37)*'Data - P&amp;L'!$C$4</f>
        <v>0</v>
      </c>
      <c r="F140" s="267">
        <f>(F36+F37)*'Data - P&amp;L'!$C$4</f>
        <v>0</v>
      </c>
      <c r="G140" s="267">
        <f>(G36+G37)*'Data - P&amp;L'!$C$4</f>
        <v>0</v>
      </c>
      <c r="H140" s="267">
        <f>(H36+H37)*'Data - P&amp;L'!$C$4</f>
        <v>0</v>
      </c>
      <c r="I140" s="267">
        <f>(I36+I37)*'Data - P&amp;L'!$C$4</f>
        <v>0</v>
      </c>
      <c r="J140" s="267">
        <f>(J36+J37)*'Data - P&amp;L'!$C$4</f>
        <v>0</v>
      </c>
      <c r="K140" s="267">
        <f>(K36+K37)*'Data - P&amp;L'!$C$4</f>
        <v>0</v>
      </c>
      <c r="L140" s="267">
        <f>(L36+L37)*'Data - P&amp;L'!$C$4</f>
        <v>0</v>
      </c>
      <c r="M140" s="267">
        <f>(M36+M37)*'Data - P&amp;L'!$C$4</f>
        <v>0</v>
      </c>
      <c r="N140" s="267">
        <f>(N36+N37)*'Data - P&amp;L'!$C$4</f>
        <v>0</v>
      </c>
      <c r="O140" s="267">
        <f>(O36+O37)*'Data - P&amp;L'!$C$4</f>
        <v>0</v>
      </c>
      <c r="P140" s="267">
        <f>(P36+P37)*'Data - P&amp;L'!$C$4</f>
        <v>0</v>
      </c>
      <c r="Q140" s="267">
        <f>(Q36+Q37)*'Data - P&amp;L'!$C$4</f>
        <v>0</v>
      </c>
      <c r="R140" s="267">
        <f>(R36+R37)*'Data - P&amp;L'!$C$4</f>
        <v>0</v>
      </c>
      <c r="S140" s="267">
        <f>(S36+S37)*'Data - P&amp;L'!$C$4</f>
        <v>0</v>
      </c>
      <c r="T140" s="267">
        <f>(T36+T37)*'Data - P&amp;L'!$C$4</f>
        <v>0</v>
      </c>
      <c r="U140" s="267">
        <f>(U36+U37)*'Data - P&amp;L'!$C$4</f>
        <v>0</v>
      </c>
      <c r="V140" s="267">
        <f>(V36+V37)*'Data - P&amp;L'!$C$4</f>
        <v>0</v>
      </c>
      <c r="W140" s="267">
        <f>(W36+W37)*'Data - P&amp;L'!$C$4</f>
        <v>0</v>
      </c>
      <c r="X140" s="267">
        <f>(X36+X37)*'Data - P&amp;L'!$C$4</f>
        <v>0</v>
      </c>
      <c r="Y140" s="267">
        <f>(Y36+Y37)*'Data - P&amp;L'!$C$4</f>
        <v>0</v>
      </c>
      <c r="Z140" s="267">
        <f>(Z36+Z37)*'Data - P&amp;L'!$C$4</f>
        <v>0</v>
      </c>
      <c r="AA140" s="267">
        <f>(AA36+AA37)*'Data - P&amp;L'!$C$4</f>
        <v>0</v>
      </c>
      <c r="AB140" s="267">
        <f>(AB36+AB37)*'Data - P&amp;L'!$C$4</f>
        <v>0</v>
      </c>
      <c r="AC140" s="267">
        <f>(AC36+AC37)*'Data - P&amp;L'!$C$4</f>
        <v>0</v>
      </c>
      <c r="AD140" s="267">
        <f>(AD36+AD37)*'Data - P&amp;L'!$C$4</f>
        <v>0</v>
      </c>
      <c r="AE140" s="267">
        <f>(AE36+AE37)*'Data - P&amp;L'!$C$4</f>
        <v>0</v>
      </c>
      <c r="AF140" s="267">
        <f>(AF36+AF37)*'Data - P&amp;L'!$C$4</f>
        <v>0</v>
      </c>
      <c r="AG140" s="451">
        <f t="shared" si="32"/>
        <v>0</v>
      </c>
    </row>
    <row r="141" outlineLevel="1">
      <c r="A141" s="173" t="s">
        <v>1421</v>
      </c>
      <c r="B141" s="267">
        <f>(B41)*'Data - P&amp;L'!$C$6</f>
        <v>0</v>
      </c>
      <c r="C141" s="267">
        <f>(C41)*'Data - P&amp;L'!$C$6</f>
        <v>0</v>
      </c>
      <c r="D141" s="267">
        <f>(D41)*'Data - P&amp;L'!$C$6</f>
        <v>0</v>
      </c>
      <c r="E141" s="267">
        <f>(E41)*'Data - P&amp;L'!$C$6</f>
        <v>0</v>
      </c>
      <c r="F141" s="267">
        <f>(F41)*'Data - P&amp;L'!$C$6</f>
        <v>0</v>
      </c>
      <c r="G141" s="267">
        <f>(G41)*'Data - P&amp;L'!$C$6</f>
        <v>0</v>
      </c>
      <c r="H141" s="267">
        <f>(H41)*'Data - P&amp;L'!$C$6</f>
        <v>0</v>
      </c>
      <c r="I141" s="267">
        <f>(I41)*'Data - P&amp;L'!$C$6</f>
        <v>0</v>
      </c>
      <c r="J141" s="267">
        <f>(J41)*'Data - P&amp;L'!$C$6</f>
        <v>0</v>
      </c>
      <c r="K141" s="267">
        <f>(K41)*'Data - P&amp;L'!$C$6</f>
        <v>0</v>
      </c>
      <c r="L141" s="267">
        <f>(L41)*'Data - P&amp;L'!$C$6</f>
        <v>0</v>
      </c>
      <c r="M141" s="267">
        <f>(M41)*'Data - P&amp;L'!$C$6</f>
        <v>0</v>
      </c>
      <c r="N141" s="267">
        <f>(N41)*'Data - P&amp;L'!$C$6</f>
        <v>0</v>
      </c>
      <c r="O141" s="267">
        <f>(O41)*'Data - P&amp;L'!$C$6</f>
        <v>0</v>
      </c>
      <c r="P141" s="267">
        <f>(P41)*'Data - P&amp;L'!$C$6</f>
        <v>0</v>
      </c>
      <c r="Q141" s="267">
        <f>(Q41)*'Data - P&amp;L'!$C$6</f>
        <v>0</v>
      </c>
      <c r="R141" s="267">
        <f>(R41)*'Data - P&amp;L'!$C$6</f>
        <v>0</v>
      </c>
      <c r="S141" s="267">
        <f>(S41)*'Data - P&amp;L'!$C$6</f>
        <v>0</v>
      </c>
      <c r="T141" s="267">
        <f>(T41)*'Data - P&amp;L'!$C$6</f>
        <v>0</v>
      </c>
      <c r="U141" s="267">
        <f>(U41)*'Data - P&amp;L'!$C$6</f>
        <v>0</v>
      </c>
      <c r="V141" s="267">
        <f>(V41)*'Data - P&amp;L'!$C$6</f>
        <v>0</v>
      </c>
      <c r="W141" s="267">
        <f>(W41)*'Data - P&amp;L'!$C$6</f>
        <v>0</v>
      </c>
      <c r="X141" s="267">
        <f>(X41)*'Data - P&amp;L'!$C$6</f>
        <v>0</v>
      </c>
      <c r="Y141" s="267">
        <f>(Y41)*'Data - P&amp;L'!$C$6</f>
        <v>0</v>
      </c>
      <c r="Z141" s="267">
        <f>(Z41)*'Data - P&amp;L'!$C$6</f>
        <v>0</v>
      </c>
      <c r="AA141" s="267">
        <f>(AA41)*'Data - P&amp;L'!$C$6</f>
        <v>0</v>
      </c>
      <c r="AB141" s="267">
        <f>(AB41)*'Data - P&amp;L'!$C$6</f>
        <v>0</v>
      </c>
      <c r="AC141" s="267">
        <f>(AC41)*'Data - P&amp;L'!$C$6</f>
        <v>0</v>
      </c>
      <c r="AD141" s="267">
        <f>(AD41)*'Data - P&amp;L'!$C$6</f>
        <v>0</v>
      </c>
      <c r="AE141" s="267">
        <f>(AE41)*'Data - P&amp;L'!$C$6</f>
        <v>0</v>
      </c>
      <c r="AF141" s="267">
        <f>(AF41)*'Data - P&amp;L'!$C$6</f>
        <v>0</v>
      </c>
      <c r="AG141" s="451">
        <f t="shared" si="32"/>
        <v>0</v>
      </c>
    </row>
    <row r="142" outlineLevel="1">
      <c r="A142" s="173" t="s">
        <v>1422</v>
      </c>
      <c r="B142" s="267">
        <f>(B42)*'Data - P&amp;L'!$C$8</f>
        <v>0</v>
      </c>
      <c r="C142" s="267">
        <f>(C42)*'Data - P&amp;L'!$C$8</f>
        <v>0</v>
      </c>
      <c r="D142" s="267">
        <f>(D42)*'Data - P&amp;L'!$C$8</f>
        <v>0</v>
      </c>
      <c r="E142" s="267">
        <f>(E42)*'Data - P&amp;L'!$C$8</f>
        <v>0</v>
      </c>
      <c r="F142" s="267">
        <f>(F42)*'Data - P&amp;L'!$C$8</f>
        <v>0</v>
      </c>
      <c r="G142" s="267">
        <f>(G42)*'Data - P&amp;L'!$C$8</f>
        <v>0</v>
      </c>
      <c r="H142" s="267">
        <f>(H42)*'Data - P&amp;L'!$C$8</f>
        <v>0</v>
      </c>
      <c r="I142" s="267">
        <f>(I42)*'Data - P&amp;L'!$C$8</f>
        <v>0</v>
      </c>
      <c r="J142" s="267">
        <f>(J42)*'Data - P&amp;L'!$C$8</f>
        <v>0</v>
      </c>
      <c r="K142" s="267">
        <f>(K42)*'Data - P&amp;L'!$C$8</f>
        <v>0</v>
      </c>
      <c r="L142" s="267">
        <f>(L42)*'Data - P&amp;L'!$C$8</f>
        <v>0</v>
      </c>
      <c r="M142" s="267">
        <f>(M42)*'Data - P&amp;L'!$C$8</f>
        <v>0</v>
      </c>
      <c r="N142" s="267">
        <f>(N42)*'Data - P&amp;L'!$C$8</f>
        <v>0</v>
      </c>
      <c r="O142" s="267">
        <f>(O42)*'Data - P&amp;L'!$C$8</f>
        <v>0</v>
      </c>
      <c r="P142" s="267">
        <f>(P42)*'Data - P&amp;L'!$C$8</f>
        <v>0</v>
      </c>
      <c r="Q142" s="267">
        <f>(Q42)*'Data - P&amp;L'!$C$8</f>
        <v>0</v>
      </c>
      <c r="R142" s="267">
        <f>(R42)*'Data - P&amp;L'!$C$8</f>
        <v>0</v>
      </c>
      <c r="S142" s="267">
        <f>(S42)*'Data - P&amp;L'!$C$8</f>
        <v>0</v>
      </c>
      <c r="T142" s="267">
        <f>(T42)*'Data - P&amp;L'!$C$8</f>
        <v>0</v>
      </c>
      <c r="U142" s="267">
        <f>(U42)*'Data - P&amp;L'!$C$8</f>
        <v>0</v>
      </c>
      <c r="V142" s="267">
        <f>(V42)*'Data - P&amp;L'!$C$8</f>
        <v>0</v>
      </c>
      <c r="W142" s="267">
        <f>(W42)*'Data - P&amp;L'!$C$8</f>
        <v>0</v>
      </c>
      <c r="X142" s="267">
        <f>(X42)*'Data - P&amp;L'!$C$8</f>
        <v>0</v>
      </c>
      <c r="Y142" s="267">
        <f>(Y42)*'Data - P&amp;L'!$C$8</f>
        <v>0</v>
      </c>
      <c r="Z142" s="267">
        <f>(Z42)*'Data - P&amp;L'!$C$8</f>
        <v>0</v>
      </c>
      <c r="AA142" s="267">
        <f>(AA42)*'Data - P&amp;L'!$C$8</f>
        <v>0</v>
      </c>
      <c r="AB142" s="267">
        <f>(AB42)*'Data - P&amp;L'!$C$8</f>
        <v>0</v>
      </c>
      <c r="AC142" s="267">
        <f>(AC42)*'Data - P&amp;L'!$C$8</f>
        <v>0</v>
      </c>
      <c r="AD142" s="267">
        <f>(AD42)*'Data - P&amp;L'!$C$8</f>
        <v>0</v>
      </c>
      <c r="AE142" s="267">
        <f>(AE42)*'Data - P&amp;L'!$C$8</f>
        <v>0</v>
      </c>
      <c r="AF142" s="267">
        <f>(AF42)*'Data - P&amp;L'!$C$8</f>
        <v>0</v>
      </c>
      <c r="AG142" s="451">
        <f t="shared" si="32"/>
        <v>0</v>
      </c>
    </row>
    <row r="143" outlineLevel="1">
      <c r="A143" s="173" t="s">
        <v>1423</v>
      </c>
      <c r="B143" s="267">
        <f>(B43+B44)*'Data - P&amp;L'!$C$9</f>
        <v>0</v>
      </c>
      <c r="C143" s="267">
        <f>(C43+C44)*'Data - P&amp;L'!$C$9</f>
        <v>0</v>
      </c>
      <c r="D143" s="267">
        <f>(D43+D44)*'Data - P&amp;L'!$C$9</f>
        <v>0</v>
      </c>
      <c r="E143" s="267">
        <f>(E43+E44)*'Data - P&amp;L'!$C$9</f>
        <v>0</v>
      </c>
      <c r="F143" s="267">
        <f>(F43+F44)*'Data - P&amp;L'!$C$9</f>
        <v>0</v>
      </c>
      <c r="G143" s="267">
        <f>(G43+G44)*'Data - P&amp;L'!$C$9</f>
        <v>0</v>
      </c>
      <c r="H143" s="267">
        <f>(H43+H44)*'Data - P&amp;L'!$C$9</f>
        <v>0</v>
      </c>
      <c r="I143" s="267">
        <f>(I43+I44)*'Data - P&amp;L'!$C$9</f>
        <v>0</v>
      </c>
      <c r="J143" s="267">
        <f>(J43+J44)*'Data - P&amp;L'!$C$9</f>
        <v>0</v>
      </c>
      <c r="K143" s="267">
        <f>(K43+K44)*'Data - P&amp;L'!$C$9</f>
        <v>0</v>
      </c>
      <c r="L143" s="267">
        <f>(L43+L44)*'Data - P&amp;L'!$C$9</f>
        <v>0</v>
      </c>
      <c r="M143" s="267">
        <f>(M43+M44)*'Data - P&amp;L'!$C$9</f>
        <v>0</v>
      </c>
      <c r="N143" s="267">
        <f>(N43+N44)*'Data - P&amp;L'!$C$9</f>
        <v>0</v>
      </c>
      <c r="O143" s="267">
        <f>(O43+O44)*'Data - P&amp;L'!$C$9</f>
        <v>0</v>
      </c>
      <c r="P143" s="267">
        <f>(P43+P44)*'Data - P&amp;L'!$C$9</f>
        <v>0</v>
      </c>
      <c r="Q143" s="267">
        <f>(Q43+Q44)*'Data - P&amp;L'!$C$9</f>
        <v>0</v>
      </c>
      <c r="R143" s="267">
        <f>(R43+R44)*'Data - P&amp;L'!$C$9</f>
        <v>0</v>
      </c>
      <c r="S143" s="267">
        <f>(S43+S44)*'Data - P&amp;L'!$C$9</f>
        <v>0</v>
      </c>
      <c r="T143" s="267">
        <f>(T43+T44)*'Data - P&amp;L'!$C$9</f>
        <v>0</v>
      </c>
      <c r="U143" s="267">
        <f>(U43+U44)*'Data - P&amp;L'!$C$9</f>
        <v>0</v>
      </c>
      <c r="V143" s="267">
        <f>(V43+V44)*'Data - P&amp;L'!$C$9</f>
        <v>0</v>
      </c>
      <c r="W143" s="267">
        <f>(W43+W44)*'Data - P&amp;L'!$C$9</f>
        <v>0</v>
      </c>
      <c r="X143" s="267">
        <f>(X43+X44)*'Data - P&amp;L'!$C$9</f>
        <v>0</v>
      </c>
      <c r="Y143" s="267">
        <f>(Y43+Y44)*'Data - P&amp;L'!$C$9</f>
        <v>0</v>
      </c>
      <c r="Z143" s="267">
        <f>(Z43+Z44)*'Data - P&amp;L'!$C$9</f>
        <v>0</v>
      </c>
      <c r="AA143" s="267">
        <f>(AA43+AA44)*'Data - P&amp;L'!$C$9</f>
        <v>0</v>
      </c>
      <c r="AB143" s="267">
        <f>(AB43+AB44)*'Data - P&amp;L'!$C$9</f>
        <v>0</v>
      </c>
      <c r="AC143" s="267">
        <f>(AC43+AC44)*'Data - P&amp;L'!$C$9</f>
        <v>0</v>
      </c>
      <c r="AD143" s="267">
        <f>(AD43+AD44)*'Data - P&amp;L'!$C$9</f>
        <v>0</v>
      </c>
      <c r="AE143" s="267">
        <f>(AE43+AE44)*'Data - P&amp;L'!$C$9</f>
        <v>0</v>
      </c>
      <c r="AF143" s="267">
        <f>(AF43+AF44)*'Data - P&amp;L'!$C$9</f>
        <v>0</v>
      </c>
      <c r="AG143" s="451">
        <f t="shared" si="32"/>
        <v>0</v>
      </c>
    </row>
    <row r="144" outlineLevel="1">
      <c r="A144" s="173" t="s">
        <v>1424</v>
      </c>
      <c r="B144" s="267">
        <f>(B45+B46)*'Data - P&amp;L'!$C$5</f>
        <v>0</v>
      </c>
      <c r="C144" s="267">
        <f>(C45+C46)*'Data - P&amp;L'!$C$5</f>
        <v>0</v>
      </c>
      <c r="D144" s="267">
        <f>(D45+D46)*'Data - P&amp;L'!$C$5</f>
        <v>0</v>
      </c>
      <c r="E144" s="267">
        <f>(E45+E46)*'Data - P&amp;L'!$C$5</f>
        <v>0</v>
      </c>
      <c r="F144" s="267">
        <f>(F45+F46)*'Data - P&amp;L'!$C$5</f>
        <v>0</v>
      </c>
      <c r="G144" s="267">
        <f>(G45+G46)*'Data - P&amp;L'!$C$5</f>
        <v>0</v>
      </c>
      <c r="H144" s="267">
        <f>(H45+H46)*'Data - P&amp;L'!$C$5</f>
        <v>0</v>
      </c>
      <c r="I144" s="267">
        <f>(I45+I46)*'Data - P&amp;L'!$C$5</f>
        <v>0</v>
      </c>
      <c r="J144" s="267">
        <f>(J45+J46)*'Data - P&amp;L'!$C$5</f>
        <v>0</v>
      </c>
      <c r="K144" s="267">
        <f>(K45+K46)*'Data - P&amp;L'!$C$5</f>
        <v>0</v>
      </c>
      <c r="L144" s="267">
        <f>(L45+L46)*'Data - P&amp;L'!$C$5</f>
        <v>0</v>
      </c>
      <c r="M144" s="267">
        <f>(M45+M46)*'Data - P&amp;L'!$C$5</f>
        <v>0</v>
      </c>
      <c r="N144" s="267">
        <f>(N45+N46)*'Data - P&amp;L'!$C$5</f>
        <v>0</v>
      </c>
      <c r="O144" s="267">
        <f>(O45+O46)*'Data - P&amp;L'!$C$5</f>
        <v>0</v>
      </c>
      <c r="P144" s="267">
        <f>(P45+P46)*'Data - P&amp;L'!$C$5</f>
        <v>0</v>
      </c>
      <c r="Q144" s="267">
        <f>(Q45+Q46)*'Data - P&amp;L'!$C$5</f>
        <v>0</v>
      </c>
      <c r="R144" s="267">
        <f>(R45+R46)*'Data - P&amp;L'!$C$5</f>
        <v>0</v>
      </c>
      <c r="S144" s="267">
        <f>(S45+S46)*'Data - P&amp;L'!$C$5</f>
        <v>0</v>
      </c>
      <c r="T144" s="267">
        <f>(T45+T46)*'Data - P&amp;L'!$C$5</f>
        <v>0</v>
      </c>
      <c r="U144" s="267">
        <f>(U45+U46)*'Data - P&amp;L'!$C$5</f>
        <v>0</v>
      </c>
      <c r="V144" s="267">
        <f>(V45+V46)*'Data - P&amp;L'!$C$5</f>
        <v>0</v>
      </c>
      <c r="W144" s="267">
        <f>(W45+W46)*'Data - P&amp;L'!$C$5</f>
        <v>0</v>
      </c>
      <c r="X144" s="267">
        <f>(X45+X46)*'Data - P&amp;L'!$C$5</f>
        <v>0</v>
      </c>
      <c r="Y144" s="267">
        <f>(Y45+Y46)*'Data - P&amp;L'!$C$5</f>
        <v>0</v>
      </c>
      <c r="Z144" s="267">
        <f>(Z45+Z46)*'Data - P&amp;L'!$C$5</f>
        <v>0</v>
      </c>
      <c r="AA144" s="267">
        <f>(AA45+AA46)*'Data - P&amp;L'!$C$5</f>
        <v>0</v>
      </c>
      <c r="AB144" s="267">
        <f>(AB45+AB46)*'Data - P&amp;L'!$C$5</f>
        <v>0</v>
      </c>
      <c r="AC144" s="267">
        <f>(AC45+AC46)*'Data - P&amp;L'!$C$5</f>
        <v>0</v>
      </c>
      <c r="AD144" s="267">
        <f>(AD45+AD46)*'Data - P&amp;L'!$C$5</f>
        <v>0</v>
      </c>
      <c r="AE144" s="267">
        <f>(AE45+AE46)*'Data - P&amp;L'!$C$5</f>
        <v>0</v>
      </c>
      <c r="AF144" s="267">
        <f>(AF45+AF46)*'Data - P&amp;L'!$C$5</f>
        <v>0</v>
      </c>
      <c r="AG144" s="451">
        <f t="shared" si="32"/>
        <v>0</v>
      </c>
    </row>
    <row r="145" outlineLevel="1">
      <c r="A145" s="173" t="s">
        <v>1425</v>
      </c>
      <c r="B145" s="267">
        <f>(B47+B48)*'Data - P&amp;L'!$C$10</f>
        <v>0</v>
      </c>
      <c r="C145" s="267">
        <f>(C47+C48)*'Data - P&amp;L'!$C$10</f>
        <v>0</v>
      </c>
      <c r="D145" s="267">
        <f>(D47+D48)*'Data - P&amp;L'!$C$10</f>
        <v>0</v>
      </c>
      <c r="E145" s="267">
        <f>(E47+E48)*'Data - P&amp;L'!$C$10</f>
        <v>0</v>
      </c>
      <c r="F145" s="267">
        <f>(F47+F48)*'Data - P&amp;L'!$C$10</f>
        <v>0</v>
      </c>
      <c r="G145" s="267">
        <f>(G47+G48)*'Data - P&amp;L'!$C$10</f>
        <v>0</v>
      </c>
      <c r="H145" s="267">
        <f>(H47+H48)*'Data - P&amp;L'!$C$10</f>
        <v>0</v>
      </c>
      <c r="I145" s="267">
        <f>(I47+I48)*'Data - P&amp;L'!$C$10</f>
        <v>0</v>
      </c>
      <c r="J145" s="267">
        <f>(J47+J48)*'Data - P&amp;L'!$C$10</f>
        <v>0</v>
      </c>
      <c r="K145" s="267">
        <f>(K47+K48)*'Data - P&amp;L'!$C$10</f>
        <v>0</v>
      </c>
      <c r="L145" s="267">
        <f>(L47+L48)*'Data - P&amp;L'!$C$10</f>
        <v>0</v>
      </c>
      <c r="M145" s="267">
        <f>(M47+M48)*'Data - P&amp;L'!$C$10</f>
        <v>0</v>
      </c>
      <c r="N145" s="267">
        <f>(N47+N48)*'Data - P&amp;L'!$C$10</f>
        <v>0</v>
      </c>
      <c r="O145" s="267">
        <f>(O47+O48)*'Data - P&amp;L'!$C$10</f>
        <v>0</v>
      </c>
      <c r="P145" s="267">
        <f>(P47+P48)*'Data - P&amp;L'!$C$10</f>
        <v>0</v>
      </c>
      <c r="Q145" s="267">
        <f>(Q47+Q48)*'Data - P&amp;L'!$C$10</f>
        <v>0</v>
      </c>
      <c r="R145" s="267">
        <f>(R47+R48)*'Data - P&amp;L'!$C$10</f>
        <v>0</v>
      </c>
      <c r="S145" s="267">
        <f>(S47+S48)*'Data - P&amp;L'!$C$10</f>
        <v>0</v>
      </c>
      <c r="T145" s="267">
        <f>(T47+T48)*'Data - P&amp;L'!$C$10</f>
        <v>0</v>
      </c>
      <c r="U145" s="267">
        <f>(U47+U48)*'Data - P&amp;L'!$C$10</f>
        <v>0</v>
      </c>
      <c r="V145" s="267">
        <f>(V47+V48)*'Data - P&amp;L'!$C$10</f>
        <v>0</v>
      </c>
      <c r="W145" s="267">
        <f>(W47+W48)*'Data - P&amp;L'!$C$10</f>
        <v>0</v>
      </c>
      <c r="X145" s="267">
        <f>(X47+X48)*'Data - P&amp;L'!$C$10</f>
        <v>0</v>
      </c>
      <c r="Y145" s="267">
        <f>(Y47+Y48)*'Data - P&amp;L'!$C$10</f>
        <v>0</v>
      </c>
      <c r="Z145" s="267">
        <f>(Z47+Z48)*'Data - P&amp;L'!$C$10</f>
        <v>0</v>
      </c>
      <c r="AA145" s="267">
        <f>(AA47+AA48)*'Data - P&amp;L'!$C$10</f>
        <v>0</v>
      </c>
      <c r="AB145" s="267">
        <f>(AB47+AB48)*'Data - P&amp;L'!$C$10</f>
        <v>0</v>
      </c>
      <c r="AC145" s="267">
        <f>(AC47+AC48)*'Data - P&amp;L'!$C$10</f>
        <v>0</v>
      </c>
      <c r="AD145" s="267">
        <f>(AD47+AD48)*'Data - P&amp;L'!$C$10</f>
        <v>0</v>
      </c>
      <c r="AE145" s="267">
        <f>(AE47+AE48)*'Data - P&amp;L'!$C$10</f>
        <v>0</v>
      </c>
      <c r="AF145" s="267">
        <f>(AF47+AF48)*'Data - P&amp;L'!$C$10</f>
        <v>0</v>
      </c>
      <c r="AG145" s="451">
        <f t="shared" si="32"/>
        <v>0</v>
      </c>
    </row>
    <row r="146" outlineLevel="1">
      <c r="A146" s="173" t="s">
        <v>1426</v>
      </c>
      <c r="B146" s="267">
        <f>((B38+B39*'Data - P&amp;L'!$C$38))*'Data - P&amp;L'!$C$54</f>
        <v>0</v>
      </c>
      <c r="C146" s="267">
        <f>((C38+C39*'Data - P&amp;L'!$C$38))*'Data - P&amp;L'!$C$54</f>
        <v>0</v>
      </c>
      <c r="D146" s="267">
        <f>((D38+D39*'Data - P&amp;L'!$C$38))*'Data - P&amp;L'!$C$54</f>
        <v>0</v>
      </c>
      <c r="E146" s="267">
        <f>((E38+E39*'Data - P&amp;L'!$C$38))*'Data - P&amp;L'!$C$54</f>
        <v>0</v>
      </c>
      <c r="F146" s="267">
        <f>((F38+F39*'Data - P&amp;L'!$C$38))*'Data - P&amp;L'!$C$54</f>
        <v>0</v>
      </c>
      <c r="G146" s="267">
        <f>((G38+G39*'Data - P&amp;L'!$C$38))*'Data - P&amp;L'!$C$54</f>
        <v>0</v>
      </c>
      <c r="H146" s="267">
        <f>((H38+H39*'Data - P&amp;L'!$C$38))*'Data - P&amp;L'!$C$54</f>
        <v>0</v>
      </c>
      <c r="I146" s="267">
        <f>((I38+I39*'Data - P&amp;L'!$C$38))*'Data - P&amp;L'!$C$54</f>
        <v>0</v>
      </c>
      <c r="J146" s="267">
        <f>((J38+J39*'Data - P&amp;L'!$C$38))*'Data - P&amp;L'!$C$54</f>
        <v>0</v>
      </c>
      <c r="K146" s="267">
        <f>((K38+K39*'Data - P&amp;L'!$C$38))*'Data - P&amp;L'!$C$54</f>
        <v>0</v>
      </c>
      <c r="L146" s="267">
        <f>((L38+L39*'Data - P&amp;L'!$C$38))*'Data - P&amp;L'!$C$54</f>
        <v>0</v>
      </c>
      <c r="M146" s="267">
        <f>((M38+M39*'Data - P&amp;L'!$C$38))*'Data - P&amp;L'!$C$54</f>
        <v>0</v>
      </c>
      <c r="N146" s="267">
        <f>((N38+N39*'Data - P&amp;L'!$C$38))*'Data - P&amp;L'!$C$54</f>
        <v>0</v>
      </c>
      <c r="O146" s="267">
        <f>((O38+O39*'Data - P&amp;L'!$C$38))*'Data - P&amp;L'!$C$54</f>
        <v>0</v>
      </c>
      <c r="P146" s="267">
        <f>((P38+P39*'Data - P&amp;L'!$C$38))*'Data - P&amp;L'!$C$54</f>
        <v>0</v>
      </c>
      <c r="Q146" s="267">
        <f>((Q38+Q39*'Data - P&amp;L'!$C$38))*'Data - P&amp;L'!$C$54</f>
        <v>0</v>
      </c>
      <c r="R146" s="267">
        <f>((R38+R39*'Data - P&amp;L'!$C$38))*'Data - P&amp;L'!$C$54</f>
        <v>0</v>
      </c>
      <c r="S146" s="267">
        <f>((S38+S39*'Data - P&amp;L'!$C$38))*'Data - P&amp;L'!$C$54</f>
        <v>0</v>
      </c>
      <c r="T146" s="267">
        <f>((T38+T39*'Data - P&amp;L'!$C$38))*'Data - P&amp;L'!$C$54</f>
        <v>0</v>
      </c>
      <c r="U146" s="267">
        <f>((U38+U39*'Data - P&amp;L'!$C$38))*'Data - P&amp;L'!$C$54</f>
        <v>0</v>
      </c>
      <c r="V146" s="267">
        <f>((V38+V39*'Data - P&amp;L'!$C$38))*'Data - P&amp;L'!$C$54</f>
        <v>0</v>
      </c>
      <c r="W146" s="267">
        <f>((W38+W39*'Data - P&amp;L'!$C$38))*'Data - P&amp;L'!$C$54</f>
        <v>0</v>
      </c>
      <c r="X146" s="267">
        <f>((X38+X39*'Data - P&amp;L'!$C$38))*'Data - P&amp;L'!$C$54</f>
        <v>0</v>
      </c>
      <c r="Y146" s="267">
        <f>((Y38+Y39*'Data - P&amp;L'!$C$38))*'Data - P&amp;L'!$C$54</f>
        <v>0</v>
      </c>
      <c r="Z146" s="267">
        <f>((Z38+Z39*'Data - P&amp;L'!$C$38))*'Data - P&amp;L'!$C$54</f>
        <v>0</v>
      </c>
      <c r="AA146" s="267">
        <f>((AA38+AA39*'Data - P&amp;L'!$C$38))*'Data - P&amp;L'!$C$54</f>
        <v>0</v>
      </c>
      <c r="AB146" s="267">
        <f>((AB38+AB39*'Data - P&amp;L'!$C$38))*'Data - P&amp;L'!$C$54</f>
        <v>0</v>
      </c>
      <c r="AC146" s="267">
        <f>((AC38+AC39*'Data - P&amp;L'!$C$38))*'Data - P&amp;L'!$C$54</f>
        <v>0</v>
      </c>
      <c r="AD146" s="267">
        <f>((AD38+AD39*'Data - P&amp;L'!$C$38))*'Data - P&amp;L'!$C$54</f>
        <v>0</v>
      </c>
      <c r="AE146" s="267">
        <f>((AE38+AE39*'Data - P&amp;L'!$C$38))*'Data - P&amp;L'!$C$54</f>
        <v>0</v>
      </c>
      <c r="AF146" s="267">
        <f>((AF38+AF39*'Data - P&amp;L'!$C$38))*'Data - P&amp;L'!$C$54</f>
        <v>0</v>
      </c>
      <c r="AG146" s="451">
        <f t="shared" si="32"/>
        <v>0</v>
      </c>
    </row>
    <row r="147" outlineLevel="1">
      <c r="A147" s="173" t="s">
        <v>1427</v>
      </c>
      <c r="B147" s="267">
        <f>((SUM(B38+B39))*'Data - P&amp;L'!$C$34)</f>
        <v>0</v>
      </c>
      <c r="C147" s="267">
        <f>((SUM(C38+C39))*'Data - P&amp;L'!$C$34)</f>
        <v>0</v>
      </c>
      <c r="D147" s="267">
        <f>((SUM(D38+D39))*'Data - P&amp;L'!$C$34)</f>
        <v>0</v>
      </c>
      <c r="E147" s="267">
        <f>((SUM(E38+E39))*'Data - P&amp;L'!$C$34)</f>
        <v>0</v>
      </c>
      <c r="F147" s="267">
        <f>((SUM(F38+F39))*'Data - P&amp;L'!$C$34)</f>
        <v>0</v>
      </c>
      <c r="G147" s="267">
        <f>((SUM(G38+G39))*'Data - P&amp;L'!$C$34)</f>
        <v>0</v>
      </c>
      <c r="H147" s="267">
        <f>((SUM(H38+H39))*'Data - P&amp;L'!$C$34)</f>
        <v>0</v>
      </c>
      <c r="I147" s="267">
        <f>((SUM(I38+I39))*'Data - P&amp;L'!$C$34)</f>
        <v>0</v>
      </c>
      <c r="J147" s="267">
        <f>((SUM(J38+J39))*'Data - P&amp;L'!$C$34)</f>
        <v>0</v>
      </c>
      <c r="K147" s="267">
        <f>((SUM(K38+K39))*'Data - P&amp;L'!$C$34)</f>
        <v>0</v>
      </c>
      <c r="L147" s="267">
        <f>((SUM(L38+L39))*'Data - P&amp;L'!$C$34)</f>
        <v>0</v>
      </c>
      <c r="M147" s="267">
        <f>((SUM(M38+M39))*'Data - P&amp;L'!$C$34)</f>
        <v>0</v>
      </c>
      <c r="N147" s="267">
        <f>((SUM(N38+N39))*'Data - P&amp;L'!$C$34)</f>
        <v>0</v>
      </c>
      <c r="O147" s="267">
        <f>((SUM(O38+O39))*'Data - P&amp;L'!$C$34)</f>
        <v>0</v>
      </c>
      <c r="P147" s="267">
        <f>((SUM(P38+P39))*'Data - P&amp;L'!$C$34)</f>
        <v>0</v>
      </c>
      <c r="Q147" s="267">
        <f>((SUM(Q38+Q39))*'Data - P&amp;L'!$C$34)</f>
        <v>0</v>
      </c>
      <c r="R147" s="267">
        <f>((SUM(R38+R39))*'Data - P&amp;L'!$C$34)</f>
        <v>0</v>
      </c>
      <c r="S147" s="267">
        <f>((SUM(S38+S39))*'Data - P&amp;L'!$C$34)</f>
        <v>0</v>
      </c>
      <c r="T147" s="267">
        <f>((SUM(T38+T39))*'Data - P&amp;L'!$C$34)</f>
        <v>0</v>
      </c>
      <c r="U147" s="267">
        <f>((SUM(U38+U39))*'Data - P&amp;L'!$C$34)</f>
        <v>0</v>
      </c>
      <c r="V147" s="267">
        <f>((SUM(V38+V39))*'Data - P&amp;L'!$C$34)</f>
        <v>0</v>
      </c>
      <c r="W147" s="267">
        <f>((SUM(W38+W39))*'Data - P&amp;L'!$C$34)</f>
        <v>0</v>
      </c>
      <c r="X147" s="267">
        <f>((SUM(X38+X39))*'Data - P&amp;L'!$C$34)</f>
        <v>0</v>
      </c>
      <c r="Y147" s="267">
        <f>((SUM(Y38+Y39))*'Data - P&amp;L'!$C$34)</f>
        <v>0</v>
      </c>
      <c r="Z147" s="267">
        <f>((SUM(Z38+Z39))*'Data - P&amp;L'!$C$34)</f>
        <v>0</v>
      </c>
      <c r="AA147" s="267">
        <f>((SUM(AA38+AA39))*'Data - P&amp;L'!$C$34)</f>
        <v>0</v>
      </c>
      <c r="AB147" s="267">
        <f>((SUM(AB38+AB39))*'Data - P&amp;L'!$C$34)</f>
        <v>0</v>
      </c>
      <c r="AC147" s="267">
        <f>((SUM(AC38+AC39))*'Data - P&amp;L'!$C$34)</f>
        <v>0</v>
      </c>
      <c r="AD147" s="267">
        <f>((SUM(AD38+AD39))*'Data - P&amp;L'!$C$34)</f>
        <v>0</v>
      </c>
      <c r="AE147" s="267">
        <f>((SUM(AE38+AE39))*'Data - P&amp;L'!$C$34)</f>
        <v>0</v>
      </c>
      <c r="AF147" s="267">
        <f>((SUM(AF38+AF39))*'Data - P&amp;L'!$C$34)</f>
        <v>0</v>
      </c>
      <c r="AG147" s="451">
        <f t="shared" si="32"/>
        <v>0</v>
      </c>
    </row>
    <row r="148" outlineLevel="1">
      <c r="A148" s="453" t="s">
        <v>1428</v>
      </c>
      <c r="B148" s="266">
        <f t="shared" ref="B148:AF148" si="33">B55+B59</f>
        <v>0</v>
      </c>
      <c r="C148" s="266">
        <f t="shared" si="33"/>
        <v>0</v>
      </c>
      <c r="D148" s="266">
        <f t="shared" si="33"/>
        <v>0</v>
      </c>
      <c r="E148" s="266">
        <f t="shared" si="33"/>
        <v>0</v>
      </c>
      <c r="F148" s="266">
        <f t="shared" si="33"/>
        <v>0</v>
      </c>
      <c r="G148" s="266">
        <f t="shared" si="33"/>
        <v>0</v>
      </c>
      <c r="H148" s="266">
        <f t="shared" si="33"/>
        <v>0</v>
      </c>
      <c r="I148" s="266">
        <f t="shared" si="33"/>
        <v>0</v>
      </c>
      <c r="J148" s="266">
        <f t="shared" si="33"/>
        <v>0</v>
      </c>
      <c r="K148" s="266">
        <f t="shared" si="33"/>
        <v>0</v>
      </c>
      <c r="L148" s="266">
        <f t="shared" si="33"/>
        <v>0</v>
      </c>
      <c r="M148" s="266">
        <f t="shared" si="33"/>
        <v>0</v>
      </c>
      <c r="N148" s="266">
        <f t="shared" si="33"/>
        <v>0</v>
      </c>
      <c r="O148" s="266">
        <f t="shared" si="33"/>
        <v>0</v>
      </c>
      <c r="P148" s="266">
        <f t="shared" si="33"/>
        <v>0</v>
      </c>
      <c r="Q148" s="266">
        <f t="shared" si="33"/>
        <v>0</v>
      </c>
      <c r="R148" s="266">
        <f t="shared" si="33"/>
        <v>0</v>
      </c>
      <c r="S148" s="266">
        <f t="shared" si="33"/>
        <v>0</v>
      </c>
      <c r="T148" s="266">
        <f t="shared" si="33"/>
        <v>0</v>
      </c>
      <c r="U148" s="266">
        <f t="shared" si="33"/>
        <v>0</v>
      </c>
      <c r="V148" s="266">
        <f t="shared" si="33"/>
        <v>0</v>
      </c>
      <c r="W148" s="266">
        <f t="shared" si="33"/>
        <v>0</v>
      </c>
      <c r="X148" s="266">
        <f t="shared" si="33"/>
        <v>0</v>
      </c>
      <c r="Y148" s="266">
        <f t="shared" si="33"/>
        <v>0</v>
      </c>
      <c r="Z148" s="266">
        <f t="shared" si="33"/>
        <v>0</v>
      </c>
      <c r="AA148" s="266">
        <f t="shared" si="33"/>
        <v>0</v>
      </c>
      <c r="AB148" s="266">
        <f t="shared" si="33"/>
        <v>0</v>
      </c>
      <c r="AC148" s="266">
        <f t="shared" si="33"/>
        <v>0</v>
      </c>
      <c r="AD148" s="266">
        <f t="shared" si="33"/>
        <v>0</v>
      </c>
      <c r="AE148" s="266">
        <f t="shared" si="33"/>
        <v>0</v>
      </c>
      <c r="AF148" s="266">
        <f t="shared" si="33"/>
        <v>0</v>
      </c>
      <c r="AG148" s="454">
        <f t="shared" si="32"/>
        <v>0</v>
      </c>
    </row>
    <row r="149">
      <c r="A149" s="254" t="s">
        <v>1429</v>
      </c>
      <c r="B149" s="281">
        <f t="shared" ref="B149:AF149" si="34">SUM(B150:B158)-B159-B160</f>
        <v>0</v>
      </c>
      <c r="C149" s="281">
        <f t="shared" si="34"/>
        <v>0</v>
      </c>
      <c r="D149" s="281">
        <f t="shared" si="34"/>
        <v>0</v>
      </c>
      <c r="E149" s="281">
        <f t="shared" si="34"/>
        <v>0</v>
      </c>
      <c r="F149" s="281">
        <f t="shared" si="34"/>
        <v>0</v>
      </c>
      <c r="G149" s="281">
        <f t="shared" si="34"/>
        <v>0</v>
      </c>
      <c r="H149" s="281">
        <f t="shared" si="34"/>
        <v>0</v>
      </c>
      <c r="I149" s="281">
        <f t="shared" si="34"/>
        <v>0</v>
      </c>
      <c r="J149" s="281">
        <f t="shared" si="34"/>
        <v>0</v>
      </c>
      <c r="K149" s="281">
        <f t="shared" si="34"/>
        <v>0</v>
      </c>
      <c r="L149" s="281">
        <f t="shared" si="34"/>
        <v>0</v>
      </c>
      <c r="M149" s="281">
        <f t="shared" si="34"/>
        <v>0</v>
      </c>
      <c r="N149" s="281">
        <f t="shared" si="34"/>
        <v>0</v>
      </c>
      <c r="O149" s="281">
        <f t="shared" si="34"/>
        <v>0</v>
      </c>
      <c r="P149" s="281">
        <f t="shared" si="34"/>
        <v>0</v>
      </c>
      <c r="Q149" s="281">
        <f t="shared" si="34"/>
        <v>0</v>
      </c>
      <c r="R149" s="281">
        <f t="shared" si="34"/>
        <v>0</v>
      </c>
      <c r="S149" s="281">
        <f t="shared" si="34"/>
        <v>0</v>
      </c>
      <c r="T149" s="281">
        <f t="shared" si="34"/>
        <v>0</v>
      </c>
      <c r="U149" s="281">
        <f t="shared" si="34"/>
        <v>0</v>
      </c>
      <c r="V149" s="281">
        <f t="shared" si="34"/>
        <v>0</v>
      </c>
      <c r="W149" s="281">
        <f t="shared" si="34"/>
        <v>0</v>
      </c>
      <c r="X149" s="281">
        <f t="shared" si="34"/>
        <v>0</v>
      </c>
      <c r="Y149" s="281">
        <f t="shared" si="34"/>
        <v>0</v>
      </c>
      <c r="Z149" s="281">
        <f t="shared" si="34"/>
        <v>0</v>
      </c>
      <c r="AA149" s="281">
        <f t="shared" si="34"/>
        <v>0</v>
      </c>
      <c r="AB149" s="281">
        <f t="shared" si="34"/>
        <v>0</v>
      </c>
      <c r="AC149" s="281">
        <f t="shared" si="34"/>
        <v>0</v>
      </c>
      <c r="AD149" s="281">
        <f t="shared" si="34"/>
        <v>0</v>
      </c>
      <c r="AE149" s="281">
        <f t="shared" si="34"/>
        <v>0</v>
      </c>
      <c r="AF149" s="281">
        <f t="shared" si="34"/>
        <v>0</v>
      </c>
      <c r="AG149" s="342">
        <f t="shared" si="32"/>
        <v>0</v>
      </c>
    </row>
    <row r="150" outlineLevel="1">
      <c r="A150" s="173" t="s">
        <v>582</v>
      </c>
      <c r="B150" s="267">
        <f>((B62+B63)*'Data - P&amp;L'!$C$3)*'Data - P&amp;L'!$C$54</f>
        <v>0</v>
      </c>
      <c r="C150" s="267">
        <f>((C62+C63)*'Data - P&amp;L'!$C$3)*'Data - P&amp;L'!$C$54</f>
        <v>0</v>
      </c>
      <c r="D150" s="267">
        <f>((D62+D63)*'Data - P&amp;L'!$C$3)*'Data - P&amp;L'!$C$54</f>
        <v>0</v>
      </c>
      <c r="E150" s="267">
        <f>((E62+E63)*'Data - P&amp;L'!$C$3)*'Data - P&amp;L'!$C$54</f>
        <v>0</v>
      </c>
      <c r="F150" s="267">
        <f>((F62+F63)*'Data - P&amp;L'!$C$3)*'Data - P&amp;L'!$C$54</f>
        <v>0</v>
      </c>
      <c r="G150" s="267">
        <f>((G62+G63)*'Data - P&amp;L'!$C$3)*'Data - P&amp;L'!$C$54</f>
        <v>0</v>
      </c>
      <c r="H150" s="267">
        <f>((H62+H63)*'Data - P&amp;L'!$C$3)*'Data - P&amp;L'!$C$54</f>
        <v>0</v>
      </c>
      <c r="I150" s="267">
        <f>((I62+I63)*'Data - P&amp;L'!$C$3)*'Data - P&amp;L'!$C$54</f>
        <v>0</v>
      </c>
      <c r="J150" s="267">
        <f>((J62+J63)*'Data - P&amp;L'!$C$3)*'Data - P&amp;L'!$C$54</f>
        <v>0</v>
      </c>
      <c r="K150" s="267">
        <f>((K62+K63)*'Data - P&amp;L'!$C$3)*'Data - P&amp;L'!$C$54</f>
        <v>0</v>
      </c>
      <c r="L150" s="267">
        <f>((L62+L63)*'Data - P&amp;L'!$C$3)*'Data - P&amp;L'!$C$54</f>
        <v>0</v>
      </c>
      <c r="M150" s="267">
        <f>((M62+M63)*'Data - P&amp;L'!$C$3)*'Data - P&amp;L'!$C$54</f>
        <v>0</v>
      </c>
      <c r="N150" s="267">
        <f>((N62+N63)*'Data - P&amp;L'!$C$3)*'Data - P&amp;L'!$C$54</f>
        <v>0</v>
      </c>
      <c r="O150" s="267">
        <f>((O62+O63)*'Data - P&amp;L'!$C$3)*'Data - P&amp;L'!$C$54</f>
        <v>0</v>
      </c>
      <c r="P150" s="267">
        <f>((P62+P63)*'Data - P&amp;L'!$C$3)*'Data - P&amp;L'!$C$54</f>
        <v>0</v>
      </c>
      <c r="Q150" s="267">
        <f>((Q62+Q63)*'Data - P&amp;L'!$C$3)*'Data - P&amp;L'!$C$54</f>
        <v>0</v>
      </c>
      <c r="R150" s="267">
        <f>((R62+R63)*'Data - P&amp;L'!$C$3)*'Data - P&amp;L'!$C$54</f>
        <v>0</v>
      </c>
      <c r="S150" s="267">
        <f>((S62+S63)*'Data - P&amp;L'!$C$3)*'Data - P&amp;L'!$C$54</f>
        <v>0</v>
      </c>
      <c r="T150" s="267">
        <f>((T62+T63)*'Data - P&amp;L'!$C$3)*'Data - P&amp;L'!$C$54</f>
        <v>0</v>
      </c>
      <c r="U150" s="267">
        <f>((U62+U63)*'Data - P&amp;L'!$C$3)*'Data - P&amp;L'!$C$54</f>
        <v>0</v>
      </c>
      <c r="V150" s="267">
        <f>((V62+V63)*'Data - P&amp;L'!$C$3)*'Data - P&amp;L'!$C$54</f>
        <v>0</v>
      </c>
      <c r="W150" s="267">
        <f>((W62+W63)*'Data - P&amp;L'!$C$3)*'Data - P&amp;L'!$C$54</f>
        <v>0</v>
      </c>
      <c r="X150" s="267">
        <f>((X62+X63)*'Data - P&amp;L'!$C$3)*'Data - P&amp;L'!$C$54</f>
        <v>0</v>
      </c>
      <c r="Y150" s="267">
        <f>((Y62+Y63)*'Data - P&amp;L'!$C$3)*'Data - P&amp;L'!$C$54</f>
        <v>0</v>
      </c>
      <c r="Z150" s="267">
        <f>((Z62+Z63)*'Data - P&amp;L'!$C$3)*'Data - P&amp;L'!$C$54</f>
        <v>0</v>
      </c>
      <c r="AA150" s="267">
        <f>((AA62+AA63)*'Data - P&amp;L'!$C$3)*'Data - P&amp;L'!$C$54</f>
        <v>0</v>
      </c>
      <c r="AB150" s="267">
        <f>((AB62+AB63)*'Data - P&amp;L'!$C$3)*'Data - P&amp;L'!$C$54</f>
        <v>0</v>
      </c>
      <c r="AC150" s="267">
        <f>((AC62+AC63)*'Data - P&amp;L'!$C$3)*'Data - P&amp;L'!$C$54</f>
        <v>0</v>
      </c>
      <c r="AD150" s="267">
        <f>((AD62+AD63)*'Data - P&amp;L'!$C$3)*'Data - P&amp;L'!$C$54</f>
        <v>0</v>
      </c>
      <c r="AE150" s="267">
        <f>((AE62+AE63)*'Data - P&amp;L'!$C$3)*'Data - P&amp;L'!$C$54</f>
        <v>0</v>
      </c>
      <c r="AF150" s="267">
        <f>((AF62+AF63)*'Data - P&amp;L'!$C$3)*'Data - P&amp;L'!$C$54</f>
        <v>0</v>
      </c>
      <c r="AG150" s="451">
        <f t="shared" si="32"/>
        <v>0</v>
      </c>
    </row>
    <row r="151" outlineLevel="1">
      <c r="A151" s="173" t="s">
        <v>583</v>
      </c>
      <c r="B151" s="267">
        <f>(B64+B65)*'Data - P&amp;L'!$C$4*'Data - P&amp;L'!$C$54</f>
        <v>0</v>
      </c>
      <c r="C151" s="267">
        <f>(C64+C65)*'Data - P&amp;L'!$C$4*'Data - P&amp;L'!$C$54</f>
        <v>0</v>
      </c>
      <c r="D151" s="267">
        <f>(D64+D65)*'Data - P&amp;L'!$C$4*'Data - P&amp;L'!$C$54</f>
        <v>0</v>
      </c>
      <c r="E151" s="267">
        <f>(E64+E65)*'Data - P&amp;L'!$C$4*'Data - P&amp;L'!$C$54</f>
        <v>0</v>
      </c>
      <c r="F151" s="267">
        <f>(F64+F65)*'Data - P&amp;L'!$C$4*'Data - P&amp;L'!$C$54</f>
        <v>0</v>
      </c>
      <c r="G151" s="267">
        <f>(G64+G65)*'Data - P&amp;L'!$C$4*'Data - P&amp;L'!$C$54</f>
        <v>0</v>
      </c>
      <c r="H151" s="267">
        <f>(H64+H65)*'Data - P&amp;L'!$C$4*'Data - P&amp;L'!$C$54</f>
        <v>0</v>
      </c>
      <c r="I151" s="267">
        <f>(I64+I65)*'Data - P&amp;L'!$C$4*'Data - P&amp;L'!$C$54</f>
        <v>0</v>
      </c>
      <c r="J151" s="267">
        <f>(J64+J65)*'Data - P&amp;L'!$C$4*'Data - P&amp;L'!$C$54</f>
        <v>0</v>
      </c>
      <c r="K151" s="267">
        <f>(K64+K65)*'Data - P&amp;L'!$C$4*'Data - P&amp;L'!$C$54</f>
        <v>0</v>
      </c>
      <c r="L151" s="267">
        <f>(L64+L65)*'Data - P&amp;L'!$C$4*'Data - P&amp;L'!$C$54</f>
        <v>0</v>
      </c>
      <c r="M151" s="267">
        <f>(M64+M65)*'Data - P&amp;L'!$C$4*'Data - P&amp;L'!$C$54</f>
        <v>0</v>
      </c>
      <c r="N151" s="267">
        <f>(N64+N65)*'Data - P&amp;L'!$C$4*'Data - P&amp;L'!$C$54</f>
        <v>0</v>
      </c>
      <c r="O151" s="267">
        <f>(O64+O65)*'Data - P&amp;L'!$C$4*'Data - P&amp;L'!$C$54</f>
        <v>0</v>
      </c>
      <c r="P151" s="267">
        <f>(P64+P65)*'Data - P&amp;L'!$C$4*'Data - P&amp;L'!$C$54</f>
        <v>0</v>
      </c>
      <c r="Q151" s="267">
        <f>(Q64+Q65)*'Data - P&amp;L'!$C$4*'Data - P&amp;L'!$C$54</f>
        <v>0</v>
      </c>
      <c r="R151" s="267">
        <f>(R64+R65)*'Data - P&amp;L'!$C$4*'Data - P&amp;L'!$C$54</f>
        <v>0</v>
      </c>
      <c r="S151" s="267">
        <f>(S64+S65)*'Data - P&amp;L'!$C$4*'Data - P&amp;L'!$C$54</f>
        <v>0</v>
      </c>
      <c r="T151" s="267">
        <f>(T64+T65)*'Data - P&amp;L'!$C$4*'Data - P&amp;L'!$C$54</f>
        <v>0</v>
      </c>
      <c r="U151" s="267">
        <f>(U64+U65)*'Data - P&amp;L'!$C$4*'Data - P&amp;L'!$C$54</f>
        <v>0</v>
      </c>
      <c r="V151" s="267">
        <f>(V64+V65)*'Data - P&amp;L'!$C$4*'Data - P&amp;L'!$C$54</f>
        <v>0</v>
      </c>
      <c r="W151" s="267">
        <f>(W64+W65)*'Data - P&amp;L'!$C$4*'Data - P&amp;L'!$C$54</f>
        <v>0</v>
      </c>
      <c r="X151" s="267">
        <f>(X64+X65)*'Data - P&amp;L'!$C$4*'Data - P&amp;L'!$C$54</f>
        <v>0</v>
      </c>
      <c r="Y151" s="267">
        <f>(Y64+Y65)*'Data - P&amp;L'!$C$4*'Data - P&amp;L'!$C$54</f>
        <v>0</v>
      </c>
      <c r="Z151" s="267">
        <f>(Z64+Z65)*'Data - P&amp;L'!$C$4*'Data - P&amp;L'!$C$54</f>
        <v>0</v>
      </c>
      <c r="AA151" s="267">
        <f>(AA64+AA65)*'Data - P&amp;L'!$C$4*'Data - P&amp;L'!$C$54</f>
        <v>0</v>
      </c>
      <c r="AB151" s="267">
        <f>(AB64+AB65)*'Data - P&amp;L'!$C$4*'Data - P&amp;L'!$C$54</f>
        <v>0</v>
      </c>
      <c r="AC151" s="267">
        <f>(AC64+AC65)*'Data - P&amp;L'!$C$4*'Data - P&amp;L'!$C$54</f>
        <v>0</v>
      </c>
      <c r="AD151" s="267">
        <f>(AD64+AD65)*'Data - P&amp;L'!$C$4*'Data - P&amp;L'!$C$54</f>
        <v>0</v>
      </c>
      <c r="AE151" s="267">
        <f>(AE64+AE65)*'Data - P&amp;L'!$C$4*'Data - P&amp;L'!$C$54</f>
        <v>0</v>
      </c>
      <c r="AF151" s="267">
        <f>(AF64+AF65)*'Data - P&amp;L'!$C$4*'Data - P&amp;L'!$C$54</f>
        <v>0</v>
      </c>
      <c r="AG151" s="451">
        <f t="shared" si="32"/>
        <v>0</v>
      </c>
    </row>
    <row r="152" outlineLevel="1">
      <c r="A152" s="173" t="s">
        <v>584</v>
      </c>
      <c r="B152" s="267">
        <f>(B69)*'Data - P&amp;L'!$C$6*'Data - P&amp;L'!$C$54</f>
        <v>0</v>
      </c>
      <c r="C152" s="267">
        <f>(C69)*'Data - P&amp;L'!$C$6*'Data - P&amp;L'!$C$54</f>
        <v>0</v>
      </c>
      <c r="D152" s="267">
        <f>(D69)*'Data - P&amp;L'!$C$6*'Data - P&amp;L'!$C$54</f>
        <v>0</v>
      </c>
      <c r="E152" s="267">
        <f>(E69)*'Data - P&amp;L'!$C$6*'Data - P&amp;L'!$C$54</f>
        <v>0</v>
      </c>
      <c r="F152" s="267">
        <f>(F69)*'Data - P&amp;L'!$C$6*'Data - P&amp;L'!$C$54</f>
        <v>0</v>
      </c>
      <c r="G152" s="267">
        <f>(G69)*'Data - P&amp;L'!$C$6*'Data - P&amp;L'!$C$54</f>
        <v>0</v>
      </c>
      <c r="H152" s="267">
        <f>(H69)*'Data - P&amp;L'!$C$6*'Data - P&amp;L'!$C$54</f>
        <v>0</v>
      </c>
      <c r="I152" s="267">
        <f>(I69)*'Data - P&amp;L'!$C$6*'Data - P&amp;L'!$C$54</f>
        <v>0</v>
      </c>
      <c r="J152" s="267">
        <f>(J69)*'Data - P&amp;L'!$C$6*'Data - P&amp;L'!$C$54</f>
        <v>0</v>
      </c>
      <c r="K152" s="267">
        <f>(K69)*'Data - P&amp;L'!$C$6*'Data - P&amp;L'!$C$54</f>
        <v>0</v>
      </c>
      <c r="L152" s="267">
        <f>(L69)*'Data - P&amp;L'!$C$6*'Data - P&amp;L'!$C$54</f>
        <v>0</v>
      </c>
      <c r="M152" s="267">
        <f>(M69)*'Data - P&amp;L'!$C$6*'Data - P&amp;L'!$C$54</f>
        <v>0</v>
      </c>
      <c r="N152" s="267">
        <f>(N69)*'Data - P&amp;L'!$C$6*'Data - P&amp;L'!$C$54</f>
        <v>0</v>
      </c>
      <c r="O152" s="267">
        <f>(O69)*'Data - P&amp;L'!$C$6*'Data - P&amp;L'!$C$54</f>
        <v>0</v>
      </c>
      <c r="P152" s="267">
        <f>(P69)*'Data - P&amp;L'!$C$6*'Data - P&amp;L'!$C$54</f>
        <v>0</v>
      </c>
      <c r="Q152" s="267">
        <f>(Q69)*'Data - P&amp;L'!$C$6*'Data - P&amp;L'!$C$54</f>
        <v>0</v>
      </c>
      <c r="R152" s="267">
        <f>(R69)*'Data - P&amp;L'!$C$6*'Data - P&amp;L'!$C$54</f>
        <v>0</v>
      </c>
      <c r="S152" s="267">
        <f>(S69)*'Data - P&amp;L'!$C$6*'Data - P&amp;L'!$C$54</f>
        <v>0</v>
      </c>
      <c r="T152" s="267">
        <f>(T69)*'Data - P&amp;L'!$C$6*'Data - P&amp;L'!$C$54</f>
        <v>0</v>
      </c>
      <c r="U152" s="267">
        <f>(U69)*'Data - P&amp;L'!$C$6*'Data - P&amp;L'!$C$54</f>
        <v>0</v>
      </c>
      <c r="V152" s="267">
        <f>(V69)*'Data - P&amp;L'!$C$6*'Data - P&amp;L'!$C$54</f>
        <v>0</v>
      </c>
      <c r="W152" s="267">
        <f>(W69)*'Data - P&amp;L'!$C$6*'Data - P&amp;L'!$C$54</f>
        <v>0</v>
      </c>
      <c r="X152" s="267">
        <f>(X69)*'Data - P&amp;L'!$C$6*'Data - P&amp;L'!$C$54</f>
        <v>0</v>
      </c>
      <c r="Y152" s="267">
        <f>(Y69)*'Data - P&amp;L'!$C$6*'Data - P&amp;L'!$C$54</f>
        <v>0</v>
      </c>
      <c r="Z152" s="267">
        <f>(Z69)*'Data - P&amp;L'!$C$6*'Data - P&amp;L'!$C$54</f>
        <v>0</v>
      </c>
      <c r="AA152" s="267">
        <f>(AA69)*'Data - P&amp;L'!$C$6*'Data - P&amp;L'!$C$54</f>
        <v>0</v>
      </c>
      <c r="AB152" s="267">
        <f>(AB69)*'Data - P&amp;L'!$C$6*'Data - P&amp;L'!$C$54</f>
        <v>0</v>
      </c>
      <c r="AC152" s="267">
        <f>(AC69)*'Data - P&amp;L'!$C$6*'Data - P&amp;L'!$C$54</f>
        <v>0</v>
      </c>
      <c r="AD152" s="267">
        <f>(AD69)*'Data - P&amp;L'!$C$6*'Data - P&amp;L'!$C$54</f>
        <v>0</v>
      </c>
      <c r="AE152" s="267">
        <f>(AE69)*'Data - P&amp;L'!$C$6*'Data - P&amp;L'!$C$54</f>
        <v>0</v>
      </c>
      <c r="AF152" s="267">
        <f>(AF69)*'Data - P&amp;L'!$C$6*'Data - P&amp;L'!$C$54</f>
        <v>0</v>
      </c>
      <c r="AG152" s="451">
        <f t="shared" si="32"/>
        <v>0</v>
      </c>
    </row>
    <row r="153" outlineLevel="1">
      <c r="A153" s="173" t="s">
        <v>585</v>
      </c>
      <c r="B153" s="267">
        <f>(B70)*'Data - P&amp;L'!$C$8*'Data - P&amp;L'!$C$54</f>
        <v>0</v>
      </c>
      <c r="C153" s="267">
        <f>(C70)*'Data - P&amp;L'!$C$8*'Data - P&amp;L'!$C$54</f>
        <v>0</v>
      </c>
      <c r="D153" s="267">
        <f>(D70)*'Data - P&amp;L'!$C$8*'Data - P&amp;L'!$C$54</f>
        <v>0</v>
      </c>
      <c r="E153" s="267">
        <f>(E70)*'Data - P&amp;L'!$C$8*'Data - P&amp;L'!$C$54</f>
        <v>0</v>
      </c>
      <c r="F153" s="267">
        <f>(F70)*'Data - P&amp;L'!$C$8*'Data - P&amp;L'!$C$54</f>
        <v>0</v>
      </c>
      <c r="G153" s="267">
        <f>(G70)*'Data - P&amp;L'!$C$8*'Data - P&amp;L'!$C$54</f>
        <v>0</v>
      </c>
      <c r="H153" s="267">
        <f>(H70)*'Data - P&amp;L'!$C$8*'Data - P&amp;L'!$C$54</f>
        <v>0</v>
      </c>
      <c r="I153" s="267">
        <f>(I70)*'Data - P&amp;L'!$C$8*'Data - P&amp;L'!$C$54</f>
        <v>0</v>
      </c>
      <c r="J153" s="267">
        <f>(J70)*'Data - P&amp;L'!$C$8*'Data - P&amp;L'!$C$54</f>
        <v>0</v>
      </c>
      <c r="K153" s="267">
        <f>(K70)*'Data - P&amp;L'!$C$8*'Data - P&amp;L'!$C$54</f>
        <v>0</v>
      </c>
      <c r="L153" s="267">
        <f>(L70)*'Data - P&amp;L'!$C$8*'Data - P&amp;L'!$C$54</f>
        <v>0</v>
      </c>
      <c r="M153" s="267">
        <f>(M70)*'Data - P&amp;L'!$C$8*'Data - P&amp;L'!$C$54</f>
        <v>0</v>
      </c>
      <c r="N153" s="267">
        <f>(N70)*'Data - P&amp;L'!$C$8*'Data - P&amp;L'!$C$54</f>
        <v>0</v>
      </c>
      <c r="O153" s="267">
        <f>(O70)*'Data - P&amp;L'!$C$8*'Data - P&amp;L'!$C$54</f>
        <v>0</v>
      </c>
      <c r="P153" s="267">
        <f>(P70)*'Data - P&amp;L'!$C$8*'Data - P&amp;L'!$C$54</f>
        <v>0</v>
      </c>
      <c r="Q153" s="267">
        <f>(Q70)*'Data - P&amp;L'!$C$8*'Data - P&amp;L'!$C$54</f>
        <v>0</v>
      </c>
      <c r="R153" s="267">
        <f>(R70)*'Data - P&amp;L'!$C$8*'Data - P&amp;L'!$C$54</f>
        <v>0</v>
      </c>
      <c r="S153" s="267">
        <f>(S70)*'Data - P&amp;L'!$C$8*'Data - P&amp;L'!$C$54</f>
        <v>0</v>
      </c>
      <c r="T153" s="267">
        <f>(T70)*'Data - P&amp;L'!$C$8*'Data - P&amp;L'!$C$54</f>
        <v>0</v>
      </c>
      <c r="U153" s="267">
        <f>(U70)*'Data - P&amp;L'!$C$8*'Data - P&amp;L'!$C$54</f>
        <v>0</v>
      </c>
      <c r="V153" s="267">
        <f>(V70)*'Data - P&amp;L'!$C$8*'Data - P&amp;L'!$C$54</f>
        <v>0</v>
      </c>
      <c r="W153" s="267">
        <f>(W70)*'Data - P&amp;L'!$C$8*'Data - P&amp;L'!$C$54</f>
        <v>0</v>
      </c>
      <c r="X153" s="267">
        <f>(X70)*'Data - P&amp;L'!$C$8*'Data - P&amp;L'!$C$54</f>
        <v>0</v>
      </c>
      <c r="Y153" s="267">
        <f>(Y70)*'Data - P&amp;L'!$C$8*'Data - P&amp;L'!$C$54</f>
        <v>0</v>
      </c>
      <c r="Z153" s="267">
        <f>(Z70)*'Data - P&amp;L'!$C$8*'Data - P&amp;L'!$C$54</f>
        <v>0</v>
      </c>
      <c r="AA153" s="267">
        <f>(AA70)*'Data - P&amp;L'!$C$8*'Data - P&amp;L'!$C$54</f>
        <v>0</v>
      </c>
      <c r="AB153" s="267">
        <f>(AB70)*'Data - P&amp;L'!$C$8*'Data - P&amp;L'!$C$54</f>
        <v>0</v>
      </c>
      <c r="AC153" s="267">
        <f>(AC70)*'Data - P&amp;L'!$C$8*'Data - P&amp;L'!$C$54</f>
        <v>0</v>
      </c>
      <c r="AD153" s="267">
        <f>(AD70)*'Data - P&amp;L'!$C$8*'Data - P&amp;L'!$C$54</f>
        <v>0</v>
      </c>
      <c r="AE153" s="267">
        <f>(AE70)*'Data - P&amp;L'!$C$8*'Data - P&amp;L'!$C$54</f>
        <v>0</v>
      </c>
      <c r="AF153" s="267">
        <f>(AF70)*'Data - P&amp;L'!$C$8*'Data - P&amp;L'!$C$54</f>
        <v>0</v>
      </c>
      <c r="AG153" s="451">
        <f t="shared" si="32"/>
        <v>0</v>
      </c>
    </row>
    <row r="154" outlineLevel="1">
      <c r="A154" s="173" t="s">
        <v>573</v>
      </c>
      <c r="B154" s="267">
        <f>(B71+B72)*'Data - P&amp;L'!$C$9*'Data - P&amp;L'!$C$54</f>
        <v>0</v>
      </c>
      <c r="C154" s="267">
        <f>(C71+C72)*'Data - P&amp;L'!$C$9*'Data - P&amp;L'!$C$54</f>
        <v>0</v>
      </c>
      <c r="D154" s="267">
        <f>(D71+D72)*'Data - P&amp;L'!$C$9*'Data - P&amp;L'!$C$54</f>
        <v>0</v>
      </c>
      <c r="E154" s="267">
        <f>(E71+E72)*'Data - P&amp;L'!$C$9*'Data - P&amp;L'!$C$54</f>
        <v>0</v>
      </c>
      <c r="F154" s="267">
        <f>(F71+F72)*'Data - P&amp;L'!$C$9*'Data - P&amp;L'!$C$54</f>
        <v>0</v>
      </c>
      <c r="G154" s="267">
        <f>(G71+G72)*'Data - P&amp;L'!$C$9*'Data - P&amp;L'!$C$54</f>
        <v>0</v>
      </c>
      <c r="H154" s="267">
        <f>(H71+H72)*'Data - P&amp;L'!$C$9*'Data - P&amp;L'!$C$54</f>
        <v>0</v>
      </c>
      <c r="I154" s="267">
        <f>(I71+I72)*'Data - P&amp;L'!$C$9*'Data - P&amp;L'!$C$54</f>
        <v>0</v>
      </c>
      <c r="J154" s="267">
        <f>(J71+J72)*'Data - P&amp;L'!$C$9*'Data - P&amp;L'!$C$54</f>
        <v>0</v>
      </c>
      <c r="K154" s="267">
        <f>(K71+K72)*'Data - P&amp;L'!$C$9*'Data - P&amp;L'!$C$54</f>
        <v>0</v>
      </c>
      <c r="L154" s="267">
        <f>(L71+L72)*'Data - P&amp;L'!$C$9*'Data - P&amp;L'!$C$54</f>
        <v>0</v>
      </c>
      <c r="M154" s="267">
        <f>(M71+M72)*'Data - P&amp;L'!$C$9*'Data - P&amp;L'!$C$54</f>
        <v>0</v>
      </c>
      <c r="N154" s="267">
        <f>(N71+N72)*'Data - P&amp;L'!$C$9*'Data - P&amp;L'!$C$54</f>
        <v>0</v>
      </c>
      <c r="O154" s="267">
        <f>(O71+O72)*'Data - P&amp;L'!$C$9*'Data - P&amp;L'!$C$54</f>
        <v>0</v>
      </c>
      <c r="P154" s="267">
        <f>(P71+P72)*'Data - P&amp;L'!$C$9*'Data - P&amp;L'!$C$54</f>
        <v>0</v>
      </c>
      <c r="Q154" s="267">
        <f>(Q71+Q72)*'Data - P&amp;L'!$C$9*'Data - P&amp;L'!$C$54</f>
        <v>0</v>
      </c>
      <c r="R154" s="267">
        <f>(R71+R72)*'Data - P&amp;L'!$C$9*'Data - P&amp;L'!$C$54</f>
        <v>0</v>
      </c>
      <c r="S154" s="267">
        <f>(S71+S72)*'Data - P&amp;L'!$C$9*'Data - P&amp;L'!$C$54</f>
        <v>0</v>
      </c>
      <c r="T154" s="267">
        <f>(T71+T72)*'Data - P&amp;L'!$C$9*'Data - P&amp;L'!$C$54</f>
        <v>0</v>
      </c>
      <c r="U154" s="267">
        <f>(U71+U72)*'Data - P&amp;L'!$C$9*'Data - P&amp;L'!$C$54</f>
        <v>0</v>
      </c>
      <c r="V154" s="267">
        <f>(V71+V72)*'Data - P&amp;L'!$C$9*'Data - P&amp;L'!$C$54</f>
        <v>0</v>
      </c>
      <c r="W154" s="267">
        <f>(W71+W72)*'Data - P&amp;L'!$C$9*'Data - P&amp;L'!$C$54</f>
        <v>0</v>
      </c>
      <c r="X154" s="267">
        <f>(X71+X72)*'Data - P&amp;L'!$C$9*'Data - P&amp;L'!$C$54</f>
        <v>0</v>
      </c>
      <c r="Y154" s="267">
        <f>(Y71+Y72)*'Data - P&amp;L'!$C$9*'Data - P&amp;L'!$C$54</f>
        <v>0</v>
      </c>
      <c r="Z154" s="267">
        <f>(Z71+Z72)*'Data - P&amp;L'!$C$9*'Data - P&amp;L'!$C$54</f>
        <v>0</v>
      </c>
      <c r="AA154" s="267">
        <f>(AA71+AA72)*'Data - P&amp;L'!$C$9*'Data - P&amp;L'!$C$54</f>
        <v>0</v>
      </c>
      <c r="AB154" s="267">
        <f>(AB71+AB72)*'Data - P&amp;L'!$C$9*'Data - P&amp;L'!$C$54</f>
        <v>0</v>
      </c>
      <c r="AC154" s="267">
        <f>(AC71+AC72)*'Data - P&amp;L'!$C$9*'Data - P&amp;L'!$C$54</f>
        <v>0</v>
      </c>
      <c r="AD154" s="267">
        <f>(AD71+AD72)*'Data - P&amp;L'!$C$9*'Data - P&amp;L'!$C$54</f>
        <v>0</v>
      </c>
      <c r="AE154" s="267">
        <f>(AE71+AE72)*'Data - P&amp;L'!$C$9*'Data - P&amp;L'!$C$54</f>
        <v>0</v>
      </c>
      <c r="AF154" s="267">
        <f>(AF71+AF72)*'Data - P&amp;L'!$C$9*'Data - P&amp;L'!$C$54</f>
        <v>0</v>
      </c>
      <c r="AG154" s="451">
        <f t="shared" si="32"/>
        <v>0</v>
      </c>
    </row>
    <row r="155" outlineLevel="1">
      <c r="A155" s="173" t="s">
        <v>574</v>
      </c>
      <c r="B155" s="267">
        <f>(B73+B74)*'Data - P&amp;L'!$C$5*'Data - P&amp;L'!$C$54</f>
        <v>0</v>
      </c>
      <c r="C155" s="267">
        <f>(C73+C74)*'Data - P&amp;L'!$C$5*'Data - P&amp;L'!$C$54</f>
        <v>0</v>
      </c>
      <c r="D155" s="267">
        <f>(D73+D74)*'Data - P&amp;L'!$C$5*'Data - P&amp;L'!$C$54</f>
        <v>0</v>
      </c>
      <c r="E155" s="267">
        <f>(E73+E74)*'Data - P&amp;L'!$C$5*'Data - P&amp;L'!$C$54</f>
        <v>0</v>
      </c>
      <c r="F155" s="267">
        <f>(F73+F74)*'Data - P&amp;L'!$C$5*'Data - P&amp;L'!$C$54</f>
        <v>0</v>
      </c>
      <c r="G155" s="267">
        <f>(G73+G74)*'Data - P&amp;L'!$C$5*'Data - P&amp;L'!$C$54</f>
        <v>0</v>
      </c>
      <c r="H155" s="267">
        <f>(H73+H74)*'Data - P&amp;L'!$C$5*'Data - P&amp;L'!$C$54</f>
        <v>0</v>
      </c>
      <c r="I155" s="267">
        <f>(I73+I74)*'Data - P&amp;L'!$C$5*'Data - P&amp;L'!$C$54</f>
        <v>0</v>
      </c>
      <c r="J155" s="267">
        <f>(J73+J74)*'Data - P&amp;L'!$C$5*'Data - P&amp;L'!$C$54</f>
        <v>0</v>
      </c>
      <c r="K155" s="267">
        <f>(K73+K74)*'Data - P&amp;L'!$C$5*'Data - P&amp;L'!$C$54</f>
        <v>0</v>
      </c>
      <c r="L155" s="267">
        <f>(L73+L74)*'Data - P&amp;L'!$C$5*'Data - P&amp;L'!$C$54</f>
        <v>0</v>
      </c>
      <c r="M155" s="267">
        <f>(M73+M74)*'Data - P&amp;L'!$C$5*'Data - P&amp;L'!$C$54</f>
        <v>0</v>
      </c>
      <c r="N155" s="267">
        <f>(N73+N74)*'Data - P&amp;L'!$C$5*'Data - P&amp;L'!$C$54</f>
        <v>0</v>
      </c>
      <c r="O155" s="267">
        <f>(O73+O74)*'Data - P&amp;L'!$C$5*'Data - P&amp;L'!$C$54</f>
        <v>0</v>
      </c>
      <c r="P155" s="267">
        <f>(P73+P74)*'Data - P&amp;L'!$C$5*'Data - P&amp;L'!$C$54</f>
        <v>0</v>
      </c>
      <c r="Q155" s="267">
        <f>(Q73+Q74)*'Data - P&amp;L'!$C$5*'Data - P&amp;L'!$C$54</f>
        <v>0</v>
      </c>
      <c r="R155" s="267">
        <f>(R73+R74)*'Data - P&amp;L'!$C$5*'Data - P&amp;L'!$C$54</f>
        <v>0</v>
      </c>
      <c r="S155" s="267">
        <f>(S73+S74)*'Data - P&amp;L'!$C$5*'Data - P&amp;L'!$C$54</f>
        <v>0</v>
      </c>
      <c r="T155" s="267">
        <f>(T73+T74)*'Data - P&amp;L'!$C$5*'Data - P&amp;L'!$C$54</f>
        <v>0</v>
      </c>
      <c r="U155" s="267">
        <f>(U73+U74)*'Data - P&amp;L'!$C$5*'Data - P&amp;L'!$C$54</f>
        <v>0</v>
      </c>
      <c r="V155" s="267">
        <f>(V73+V74)*'Data - P&amp;L'!$C$5*'Data - P&amp;L'!$C$54</f>
        <v>0</v>
      </c>
      <c r="W155" s="267">
        <f>(W73+W74)*'Data - P&amp;L'!$C$5*'Data - P&amp;L'!$C$54</f>
        <v>0</v>
      </c>
      <c r="X155" s="267">
        <f>(X73+X74)*'Data - P&amp;L'!$C$5*'Data - P&amp;L'!$C$54</f>
        <v>0</v>
      </c>
      <c r="Y155" s="267">
        <f>(Y73+Y74)*'Data - P&amp;L'!$C$5*'Data - P&amp;L'!$C$54</f>
        <v>0</v>
      </c>
      <c r="Z155" s="267">
        <f>(Z73+Z74)*'Data - P&amp;L'!$C$5*'Data - P&amp;L'!$C$54</f>
        <v>0</v>
      </c>
      <c r="AA155" s="267">
        <f>(AA73+AA74)*'Data - P&amp;L'!$C$5*'Data - P&amp;L'!$C$54</f>
        <v>0</v>
      </c>
      <c r="AB155" s="267">
        <f>(AB73+AB74)*'Data - P&amp;L'!$C$5*'Data - P&amp;L'!$C$54</f>
        <v>0</v>
      </c>
      <c r="AC155" s="267">
        <f>(AC73+AC74)*'Data - P&amp;L'!$C$5*'Data - P&amp;L'!$C$54</f>
        <v>0</v>
      </c>
      <c r="AD155" s="267">
        <f>(AD73+AD74)*'Data - P&amp;L'!$C$5*'Data - P&amp;L'!$C$54</f>
        <v>0</v>
      </c>
      <c r="AE155" s="267">
        <f>(AE73+AE74)*'Data - P&amp;L'!$C$5*'Data - P&amp;L'!$C$54</f>
        <v>0</v>
      </c>
      <c r="AF155" s="267">
        <f>(AF73+AF74)*'Data - P&amp;L'!$C$5*'Data - P&amp;L'!$C$54</f>
        <v>0</v>
      </c>
      <c r="AG155" s="451">
        <f t="shared" si="32"/>
        <v>0</v>
      </c>
    </row>
    <row r="156" outlineLevel="1">
      <c r="A156" s="173" t="s">
        <v>575</v>
      </c>
      <c r="B156" s="267">
        <f>(B75+B76)*'Data - P&amp;L'!$C$10*'Data - P&amp;L'!$C$54</f>
        <v>0</v>
      </c>
      <c r="C156" s="267">
        <f>(C75+C76)*'Data - P&amp;L'!$C$10*'Data - P&amp;L'!$C$54</f>
        <v>0</v>
      </c>
      <c r="D156" s="267">
        <f>(D75+D76)*'Data - P&amp;L'!$C$10*'Data - P&amp;L'!$C$54</f>
        <v>0</v>
      </c>
      <c r="E156" s="267">
        <f>(E75+E76)*'Data - P&amp;L'!$C$10*'Data - P&amp;L'!$C$54</f>
        <v>0</v>
      </c>
      <c r="F156" s="267">
        <f>(F75+F76)*'Data - P&amp;L'!$C$10*'Data - P&amp;L'!$C$54</f>
        <v>0</v>
      </c>
      <c r="G156" s="267">
        <f>(G75+G76)*'Data - P&amp;L'!$C$10*'Data - P&amp;L'!$C$54</f>
        <v>0</v>
      </c>
      <c r="H156" s="267">
        <f>(H75+H76)*'Data - P&amp;L'!$C$10*'Data - P&amp;L'!$C$54</f>
        <v>0</v>
      </c>
      <c r="I156" s="267">
        <f>(I75+I76)*'Data - P&amp;L'!$C$10*'Data - P&amp;L'!$C$54</f>
        <v>0</v>
      </c>
      <c r="J156" s="267">
        <f>(J75+J76)*'Data - P&amp;L'!$C$10*'Data - P&amp;L'!$C$54</f>
        <v>0</v>
      </c>
      <c r="K156" s="267">
        <f>(K75+K76)*'Data - P&amp;L'!$C$10*'Data - P&amp;L'!$C$54</f>
        <v>0</v>
      </c>
      <c r="L156" s="267">
        <f>(L75+L76)*'Data - P&amp;L'!$C$10*'Data - P&amp;L'!$C$54</f>
        <v>0</v>
      </c>
      <c r="M156" s="267">
        <f>(M75+M76)*'Data - P&amp;L'!$C$10*'Data - P&amp;L'!$C$54</f>
        <v>0</v>
      </c>
      <c r="N156" s="267">
        <f>(N75+N76)*'Data - P&amp;L'!$C$10*'Data - P&amp;L'!$C$54</f>
        <v>0</v>
      </c>
      <c r="O156" s="267">
        <f>(O75+O76)*'Data - P&amp;L'!$C$10*'Data - P&amp;L'!$C$54</f>
        <v>0</v>
      </c>
      <c r="P156" s="267">
        <f>(P75+P76)*'Data - P&amp;L'!$C$10*'Data - P&amp;L'!$C$54</f>
        <v>0</v>
      </c>
      <c r="Q156" s="267">
        <f>(Q75+Q76)*'Data - P&amp;L'!$C$10*'Data - P&amp;L'!$C$54</f>
        <v>0</v>
      </c>
      <c r="R156" s="267">
        <f>(R75+R76)*'Data - P&amp;L'!$C$10*'Data - P&amp;L'!$C$54</f>
        <v>0</v>
      </c>
      <c r="S156" s="267">
        <f>(S75+S76)*'Data - P&amp;L'!$C$10*'Data - P&amp;L'!$C$54</f>
        <v>0</v>
      </c>
      <c r="T156" s="267">
        <f>(T75+T76)*'Data - P&amp;L'!$C$10*'Data - P&amp;L'!$C$54</f>
        <v>0</v>
      </c>
      <c r="U156" s="267">
        <f>(U75+U76)*'Data - P&amp;L'!$C$10*'Data - P&amp;L'!$C$54</f>
        <v>0</v>
      </c>
      <c r="V156" s="267">
        <f>(V75+V76)*'Data - P&amp;L'!$C$10*'Data - P&amp;L'!$C$54</f>
        <v>0</v>
      </c>
      <c r="W156" s="267">
        <f>(W75+W76)*'Data - P&amp;L'!$C$10*'Data - P&amp;L'!$C$54</f>
        <v>0</v>
      </c>
      <c r="X156" s="267">
        <f>(X75+X76)*'Data - P&amp;L'!$C$10*'Data - P&amp;L'!$C$54</f>
        <v>0</v>
      </c>
      <c r="Y156" s="267">
        <f>(Y75+Y76)*'Data - P&amp;L'!$C$10*'Data - P&amp;L'!$C$54</f>
        <v>0</v>
      </c>
      <c r="Z156" s="267">
        <f>(Z75+Z76)*'Data - P&amp;L'!$C$10*'Data - P&amp;L'!$C$54</f>
        <v>0</v>
      </c>
      <c r="AA156" s="267">
        <f>(AA75+AA76)*'Data - P&amp;L'!$C$10*'Data - P&amp;L'!$C$54</f>
        <v>0</v>
      </c>
      <c r="AB156" s="267">
        <f>(AB75+AB76)*'Data - P&amp;L'!$C$10*'Data - P&amp;L'!$C$54</f>
        <v>0</v>
      </c>
      <c r="AC156" s="267">
        <f>(AC75+AC76)*'Data - P&amp;L'!$C$10*'Data - P&amp;L'!$C$54</f>
        <v>0</v>
      </c>
      <c r="AD156" s="267">
        <f>(AD75+AD76)*'Data - P&amp;L'!$C$10*'Data - P&amp;L'!$C$54</f>
        <v>0</v>
      </c>
      <c r="AE156" s="267">
        <f>(AE75+AE76)*'Data - P&amp;L'!$C$10*'Data - P&amp;L'!$C$54</f>
        <v>0</v>
      </c>
      <c r="AF156" s="267">
        <f>(AF75+AF76)*'Data - P&amp;L'!$C$10*'Data - P&amp;L'!$C$54</f>
        <v>0</v>
      </c>
      <c r="AG156" s="451">
        <f t="shared" si="32"/>
        <v>0</v>
      </c>
    </row>
    <row r="157" outlineLevel="1">
      <c r="A157" s="282" t="s">
        <v>576</v>
      </c>
      <c r="B157" s="267">
        <f>((B66*'Data - P&amp;L'!$C$38))*'Data - P&amp;L'!$C$54</f>
        <v>0</v>
      </c>
      <c r="C157" s="267">
        <f>((C66*'Data - P&amp;L'!$C$38))*'Data - P&amp;L'!$C$54</f>
        <v>0</v>
      </c>
      <c r="D157" s="267">
        <f>((D66*'Data - P&amp;L'!$C$38))*'Data - P&amp;L'!$C$54</f>
        <v>0</v>
      </c>
      <c r="E157" s="267">
        <f>((E66*'Data - P&amp;L'!$C$38))*'Data - P&amp;L'!$C$54</f>
        <v>0</v>
      </c>
      <c r="F157" s="267">
        <f>((F66*'Data - P&amp;L'!$C$38))*'Data - P&amp;L'!$C$54</f>
        <v>0</v>
      </c>
      <c r="G157" s="267">
        <f>((G66*'Data - P&amp;L'!$C$38))*'Data - P&amp;L'!$C$54</f>
        <v>0</v>
      </c>
      <c r="H157" s="267">
        <f>((H66*'Data - P&amp;L'!$C$38))*'Data - P&amp;L'!$C$54</f>
        <v>0</v>
      </c>
      <c r="I157" s="267">
        <f>((I66*'Data - P&amp;L'!$C$38))*'Data - P&amp;L'!$C$54</f>
        <v>0</v>
      </c>
      <c r="J157" s="267">
        <f>((J66*'Data - P&amp;L'!$C$38))*'Data - P&amp;L'!$C$54</f>
        <v>0</v>
      </c>
      <c r="K157" s="267">
        <f>((K66*'Data - P&amp;L'!$C$38))*'Data - P&amp;L'!$C$54</f>
        <v>0</v>
      </c>
      <c r="L157" s="267">
        <f>((L66*'Data - P&amp;L'!$C$38))*'Data - P&amp;L'!$C$54</f>
        <v>0</v>
      </c>
      <c r="M157" s="267">
        <f>((M66*'Data - P&amp;L'!$C$38))*'Data - P&amp;L'!$C$54</f>
        <v>0</v>
      </c>
      <c r="N157" s="267">
        <f>((N66*'Data - P&amp;L'!$C$38))*'Data - P&amp;L'!$C$54</f>
        <v>0</v>
      </c>
      <c r="O157" s="267">
        <f>((O66*'Data - P&amp;L'!$C$38))*'Data - P&amp;L'!$C$54</f>
        <v>0</v>
      </c>
      <c r="P157" s="267">
        <f>((P66*'Data - P&amp;L'!$C$38))*'Data - P&amp;L'!$C$54</f>
        <v>0</v>
      </c>
      <c r="Q157" s="267">
        <f>((Q66*'Data - P&amp;L'!$C$38))*'Data - P&amp;L'!$C$54</f>
        <v>0</v>
      </c>
      <c r="R157" s="267">
        <f>((R66*'Data - P&amp;L'!$C$38))*'Data - P&amp;L'!$C$54</f>
        <v>0</v>
      </c>
      <c r="S157" s="267">
        <f>((S66*'Data - P&amp;L'!$C$38))*'Data - P&amp;L'!$C$54</f>
        <v>0</v>
      </c>
      <c r="T157" s="267">
        <f>((T66*'Data - P&amp;L'!$C$38))*'Data - P&amp;L'!$C$54</f>
        <v>0</v>
      </c>
      <c r="U157" s="267">
        <f>((U66*'Data - P&amp;L'!$C$38))*'Data - P&amp;L'!$C$54</f>
        <v>0</v>
      </c>
      <c r="V157" s="267">
        <f>((V66*'Data - P&amp;L'!$C$38))*'Data - P&amp;L'!$C$54</f>
        <v>0</v>
      </c>
      <c r="W157" s="267">
        <f>((W66*'Data - P&amp;L'!$C$38))*'Data - P&amp;L'!$C$54</f>
        <v>0</v>
      </c>
      <c r="X157" s="267">
        <f>((X66*'Data - P&amp;L'!$C$38))*'Data - P&amp;L'!$C$54</f>
        <v>0</v>
      </c>
      <c r="Y157" s="267">
        <f>((Y66*'Data - P&amp;L'!$C$38))*'Data - P&amp;L'!$C$54</f>
        <v>0</v>
      </c>
      <c r="Z157" s="267">
        <f>((Z66*'Data - P&amp;L'!$C$38))*'Data - P&amp;L'!$C$54</f>
        <v>0</v>
      </c>
      <c r="AA157" s="267">
        <f>((AA66*'Data - P&amp;L'!$C$38))*'Data - P&amp;L'!$C$54</f>
        <v>0</v>
      </c>
      <c r="AB157" s="267">
        <f>((AB66*'Data - P&amp;L'!$C$38))*'Data - P&amp;L'!$C$54</f>
        <v>0</v>
      </c>
      <c r="AC157" s="267">
        <f>((AC66*'Data - P&amp;L'!$C$38))*'Data - P&amp;L'!$C$54</f>
        <v>0</v>
      </c>
      <c r="AD157" s="267">
        <f>((AD66*'Data - P&amp;L'!$C$38))*'Data - P&amp;L'!$C$54</f>
        <v>0</v>
      </c>
      <c r="AE157" s="267">
        <f>((AE66*'Data - P&amp;L'!$C$38))*'Data - P&amp;L'!$C$54</f>
        <v>0</v>
      </c>
      <c r="AF157" s="267">
        <f>((AF66*'Data - P&amp;L'!$C$38))*'Data - P&amp;L'!$C$54</f>
        <v>0</v>
      </c>
      <c r="AG157" s="451">
        <f t="shared" si="32"/>
        <v>0</v>
      </c>
    </row>
    <row r="158" outlineLevel="1">
      <c r="A158" s="282" t="s">
        <v>578</v>
      </c>
      <c r="B158" s="267">
        <f>((B77*'Data - P&amp;L'!$D$38))*'Data - P&amp;L'!$C$54</f>
        <v>0</v>
      </c>
      <c r="C158" s="267">
        <f>((C77*'Data - P&amp;L'!$D$38))*'Data - P&amp;L'!$C$54</f>
        <v>0</v>
      </c>
      <c r="D158" s="267">
        <f>((D77*'Data - P&amp;L'!$D$38))*'Data - P&amp;L'!$C$54</f>
        <v>0</v>
      </c>
      <c r="E158" s="267">
        <f>((E77*'Data - P&amp;L'!$D$38))*'Data - P&amp;L'!$C$54</f>
        <v>0</v>
      </c>
      <c r="F158" s="267">
        <f>((F77*'Data - P&amp;L'!$D$38))*'Data - P&amp;L'!$C$54</f>
        <v>0</v>
      </c>
      <c r="G158" s="267">
        <f>((G77*'Data - P&amp;L'!$D$38))*'Data - P&amp;L'!$C$54</f>
        <v>0</v>
      </c>
      <c r="H158" s="267">
        <f>((H77*'Data - P&amp;L'!$D$38))*'Data - P&amp;L'!$C$54</f>
        <v>0</v>
      </c>
      <c r="I158" s="267">
        <f>((I77*'Data - P&amp;L'!$D$38))*'Data - P&amp;L'!$C$54</f>
        <v>0</v>
      </c>
      <c r="J158" s="267">
        <f>((J77*'Data - P&amp;L'!$D$38))*'Data - P&amp;L'!$C$54</f>
        <v>0</v>
      </c>
      <c r="K158" s="267">
        <f>((K77*'Data - P&amp;L'!$D$38))*'Data - P&amp;L'!$C$54</f>
        <v>0</v>
      </c>
      <c r="L158" s="267">
        <f>((L77*'Data - P&amp;L'!$D$38))*'Data - P&amp;L'!$C$54</f>
        <v>0</v>
      </c>
      <c r="M158" s="267">
        <f>((M77*'Data - P&amp;L'!$D$38))*'Data - P&amp;L'!$C$54</f>
        <v>0</v>
      </c>
      <c r="N158" s="267">
        <f>((N77*'Data - P&amp;L'!$D$38))*'Data - P&amp;L'!$C$54</f>
        <v>0</v>
      </c>
      <c r="O158" s="267">
        <f>((O77*'Data - P&amp;L'!$D$38))*'Data - P&amp;L'!$C$54</f>
        <v>0</v>
      </c>
      <c r="P158" s="267">
        <f>((P77*'Data - P&amp;L'!$D$38))*'Data - P&amp;L'!$C$54</f>
        <v>0</v>
      </c>
      <c r="Q158" s="267">
        <f>((Q77*'Data - P&amp;L'!$D$38))*'Data - P&amp;L'!$C$54</f>
        <v>0</v>
      </c>
      <c r="R158" s="267">
        <f>((R77*'Data - P&amp;L'!$D$38))*'Data - P&amp;L'!$C$54</f>
        <v>0</v>
      </c>
      <c r="S158" s="267">
        <f>((S77*'Data - P&amp;L'!$D$38))*'Data - P&amp;L'!$C$54</f>
        <v>0</v>
      </c>
      <c r="T158" s="267">
        <f>((T77*'Data - P&amp;L'!$D$38))*'Data - P&amp;L'!$C$54</f>
        <v>0</v>
      </c>
      <c r="U158" s="267">
        <f>((U77*'Data - P&amp;L'!$D$38))*'Data - P&amp;L'!$C$54</f>
        <v>0</v>
      </c>
      <c r="V158" s="267">
        <f>((V77*'Data - P&amp;L'!$D$38))*'Data - P&amp;L'!$C$54</f>
        <v>0</v>
      </c>
      <c r="W158" s="267">
        <f>((W77*'Data - P&amp;L'!$D$38))*'Data - P&amp;L'!$C$54</f>
        <v>0</v>
      </c>
      <c r="X158" s="267">
        <f>((X77*'Data - P&amp;L'!$D$38))*'Data - P&amp;L'!$C$54</f>
        <v>0</v>
      </c>
      <c r="Y158" s="267">
        <f>((Y77*'Data - P&amp;L'!$D$38))*'Data - P&amp;L'!$C$54</f>
        <v>0</v>
      </c>
      <c r="Z158" s="267">
        <f>((Z77*'Data - P&amp;L'!$D$38))*'Data - P&amp;L'!$C$54</f>
        <v>0</v>
      </c>
      <c r="AA158" s="267">
        <f>((AA77*'Data - P&amp;L'!$D$38))*'Data - P&amp;L'!$C$54</f>
        <v>0</v>
      </c>
      <c r="AB158" s="267">
        <f>((AB77*'Data - P&amp;L'!$D$38))*'Data - P&amp;L'!$C$54</f>
        <v>0</v>
      </c>
      <c r="AC158" s="267">
        <f>((AC77*'Data - P&amp;L'!$D$38))*'Data - P&amp;L'!$C$54</f>
        <v>0</v>
      </c>
      <c r="AD158" s="267">
        <f>((AD77*'Data - P&amp;L'!$D$38))*'Data - P&amp;L'!$C$54</f>
        <v>0</v>
      </c>
      <c r="AE158" s="267">
        <f>((AE77*'Data - P&amp;L'!$D$38))*'Data - P&amp;L'!$C$54</f>
        <v>0</v>
      </c>
      <c r="AF158" s="267">
        <f>((AF77*'Data - P&amp;L'!$D$38))*'Data - P&amp;L'!$C$54</f>
        <v>0</v>
      </c>
      <c r="AG158" s="451">
        <f t="shared" si="32"/>
        <v>0</v>
      </c>
    </row>
    <row r="159" outlineLevel="1">
      <c r="A159" s="283" t="s">
        <v>586</v>
      </c>
      <c r="B159" s="455">
        <f>B79*'Data - P&amp;L'!$R$3</f>
        <v>0</v>
      </c>
      <c r="C159" s="455">
        <f>C79*'Data - P&amp;L'!$R$3</f>
        <v>0</v>
      </c>
      <c r="D159" s="455">
        <f>D79*'Data - P&amp;L'!$R$3</f>
        <v>0</v>
      </c>
      <c r="E159" s="455">
        <f>E79*'Data - P&amp;L'!$R$3</f>
        <v>0</v>
      </c>
      <c r="F159" s="455">
        <f>F79*'Data - P&amp;L'!$R$3</f>
        <v>0</v>
      </c>
      <c r="G159" s="455">
        <f>G79*'Data - P&amp;L'!$R$3</f>
        <v>0</v>
      </c>
      <c r="H159" s="455">
        <f>H79*'Data - P&amp;L'!$R$3</f>
        <v>0</v>
      </c>
      <c r="I159" s="455">
        <f>I79*'Data - P&amp;L'!$R$3</f>
        <v>0</v>
      </c>
      <c r="J159" s="455">
        <f>J79*'Data - P&amp;L'!$R$3</f>
        <v>0</v>
      </c>
      <c r="K159" s="455">
        <f>K79*'Data - P&amp;L'!$R$3</f>
        <v>0</v>
      </c>
      <c r="L159" s="455">
        <f>L79*'Data - P&amp;L'!$R$3</f>
        <v>0</v>
      </c>
      <c r="M159" s="455">
        <f>M79*'Data - P&amp;L'!$R$3</f>
        <v>0</v>
      </c>
      <c r="N159" s="455">
        <f>N79*'Data - P&amp;L'!$R$3</f>
        <v>0</v>
      </c>
      <c r="O159" s="455">
        <f>O79*'Data - P&amp;L'!$R$3</f>
        <v>0</v>
      </c>
      <c r="P159" s="455">
        <f>P79*'Data - P&amp;L'!$R$3</f>
        <v>0</v>
      </c>
      <c r="Q159" s="455">
        <f>Q79*'Data - P&amp;L'!$R$3</f>
        <v>0</v>
      </c>
      <c r="R159" s="455">
        <f>R79*'Data - P&amp;L'!$R$3</f>
        <v>0</v>
      </c>
      <c r="S159" s="455">
        <f>S79*'Data - P&amp;L'!$R$3</f>
        <v>0</v>
      </c>
      <c r="T159" s="455">
        <f>T79*'Data - P&amp;L'!$R$3</f>
        <v>0</v>
      </c>
      <c r="U159" s="455">
        <f>U79*'Data - P&amp;L'!$R$3</f>
        <v>0</v>
      </c>
      <c r="V159" s="455">
        <f>V79*'Data - P&amp;L'!$R$3</f>
        <v>0</v>
      </c>
      <c r="W159" s="455">
        <f>W79*'Data - P&amp;L'!$R$3</f>
        <v>0</v>
      </c>
      <c r="X159" s="455">
        <f>X79*'Data - P&amp;L'!$R$3</f>
        <v>0</v>
      </c>
      <c r="Y159" s="455">
        <f>Y79*'Data - P&amp;L'!$R$3</f>
        <v>0</v>
      </c>
      <c r="Z159" s="455">
        <f>Z79*'Data - P&amp;L'!$R$3</f>
        <v>0</v>
      </c>
      <c r="AA159" s="455">
        <f>AA79*'Data - P&amp;L'!$R$3</f>
        <v>0</v>
      </c>
      <c r="AB159" s="455">
        <f>AB79*'Data - P&amp;L'!$R$3</f>
        <v>0</v>
      </c>
      <c r="AC159" s="455">
        <f>AC79*'Data - P&amp;L'!$R$3</f>
        <v>0</v>
      </c>
      <c r="AD159" s="455">
        <f>AD79*'Data - P&amp;L'!$R$3</f>
        <v>0</v>
      </c>
      <c r="AE159" s="455">
        <f>AE79*'Data - P&amp;L'!$R$3</f>
        <v>0</v>
      </c>
      <c r="AF159" s="455">
        <f>AF79*'Data - P&amp;L'!$R$3</f>
        <v>0</v>
      </c>
      <c r="AG159" s="451">
        <f t="shared" si="32"/>
        <v>0</v>
      </c>
    </row>
    <row r="160" outlineLevel="1">
      <c r="A160" s="456" t="s">
        <v>587</v>
      </c>
      <c r="B160" s="266">
        <f t="shared" ref="B160:AF160" si="35">B85</f>
        <v>0</v>
      </c>
      <c r="C160" s="266">
        <f t="shared" si="35"/>
        <v>0</v>
      </c>
      <c r="D160" s="266">
        <f t="shared" si="35"/>
        <v>0</v>
      </c>
      <c r="E160" s="266">
        <f t="shared" si="35"/>
        <v>0</v>
      </c>
      <c r="F160" s="266">
        <f t="shared" si="35"/>
        <v>0</v>
      </c>
      <c r="G160" s="266">
        <f t="shared" si="35"/>
        <v>0</v>
      </c>
      <c r="H160" s="266">
        <f t="shared" si="35"/>
        <v>0</v>
      </c>
      <c r="I160" s="266">
        <f t="shared" si="35"/>
        <v>0</v>
      </c>
      <c r="J160" s="266">
        <f t="shared" si="35"/>
        <v>0</v>
      </c>
      <c r="K160" s="266">
        <f t="shared" si="35"/>
        <v>0</v>
      </c>
      <c r="L160" s="266">
        <f t="shared" si="35"/>
        <v>0</v>
      </c>
      <c r="M160" s="266">
        <f t="shared" si="35"/>
        <v>0</v>
      </c>
      <c r="N160" s="266">
        <f t="shared" si="35"/>
        <v>0</v>
      </c>
      <c r="O160" s="266">
        <f t="shared" si="35"/>
        <v>0</v>
      </c>
      <c r="P160" s="266">
        <f t="shared" si="35"/>
        <v>0</v>
      </c>
      <c r="Q160" s="266">
        <f t="shared" si="35"/>
        <v>0</v>
      </c>
      <c r="R160" s="266">
        <f t="shared" si="35"/>
        <v>0</v>
      </c>
      <c r="S160" s="266">
        <f t="shared" si="35"/>
        <v>0</v>
      </c>
      <c r="T160" s="266">
        <f t="shared" si="35"/>
        <v>0</v>
      </c>
      <c r="U160" s="266">
        <f t="shared" si="35"/>
        <v>0</v>
      </c>
      <c r="V160" s="266">
        <f t="shared" si="35"/>
        <v>0</v>
      </c>
      <c r="W160" s="266">
        <f t="shared" si="35"/>
        <v>0</v>
      </c>
      <c r="X160" s="266">
        <f t="shared" si="35"/>
        <v>0</v>
      </c>
      <c r="Y160" s="266">
        <f t="shared" si="35"/>
        <v>0</v>
      </c>
      <c r="Z160" s="266">
        <f t="shared" si="35"/>
        <v>0</v>
      </c>
      <c r="AA160" s="266">
        <f t="shared" si="35"/>
        <v>0</v>
      </c>
      <c r="AB160" s="266">
        <f t="shared" si="35"/>
        <v>0</v>
      </c>
      <c r="AC160" s="266">
        <f t="shared" si="35"/>
        <v>0</v>
      </c>
      <c r="AD160" s="266">
        <f t="shared" si="35"/>
        <v>0</v>
      </c>
      <c r="AE160" s="266">
        <f t="shared" si="35"/>
        <v>0</v>
      </c>
      <c r="AF160" s="266">
        <f t="shared" si="35"/>
        <v>0</v>
      </c>
      <c r="AG160" s="454">
        <f t="shared" si="32"/>
        <v>0</v>
      </c>
    </row>
    <row r="161">
      <c r="A161" s="254" t="s">
        <v>1430</v>
      </c>
      <c r="B161" s="281">
        <f t="shared" ref="B161:AF161" si="36">sum(B162:B172)-B175</f>
        <v>0</v>
      </c>
      <c r="C161" s="281">
        <f t="shared" si="36"/>
        <v>0</v>
      </c>
      <c r="D161" s="281">
        <f t="shared" si="36"/>
        <v>0</v>
      </c>
      <c r="E161" s="281">
        <f t="shared" si="36"/>
        <v>0</v>
      </c>
      <c r="F161" s="281">
        <f t="shared" si="36"/>
        <v>0</v>
      </c>
      <c r="G161" s="281">
        <f t="shared" si="36"/>
        <v>0</v>
      </c>
      <c r="H161" s="281">
        <f t="shared" si="36"/>
        <v>0</v>
      </c>
      <c r="I161" s="281">
        <f t="shared" si="36"/>
        <v>0</v>
      </c>
      <c r="J161" s="281">
        <f t="shared" si="36"/>
        <v>0</v>
      </c>
      <c r="K161" s="281">
        <f t="shared" si="36"/>
        <v>0</v>
      </c>
      <c r="L161" s="281">
        <f t="shared" si="36"/>
        <v>0</v>
      </c>
      <c r="M161" s="281">
        <f t="shared" si="36"/>
        <v>0</v>
      </c>
      <c r="N161" s="281">
        <f t="shared" si="36"/>
        <v>0</v>
      </c>
      <c r="O161" s="281">
        <f t="shared" si="36"/>
        <v>0</v>
      </c>
      <c r="P161" s="281">
        <f t="shared" si="36"/>
        <v>0</v>
      </c>
      <c r="Q161" s="281">
        <f t="shared" si="36"/>
        <v>0</v>
      </c>
      <c r="R161" s="281">
        <f t="shared" si="36"/>
        <v>0</v>
      </c>
      <c r="S161" s="281">
        <f t="shared" si="36"/>
        <v>0</v>
      </c>
      <c r="T161" s="281">
        <f t="shared" si="36"/>
        <v>0</v>
      </c>
      <c r="U161" s="281">
        <f t="shared" si="36"/>
        <v>0</v>
      </c>
      <c r="V161" s="281">
        <f t="shared" si="36"/>
        <v>0</v>
      </c>
      <c r="W161" s="281">
        <f t="shared" si="36"/>
        <v>0</v>
      </c>
      <c r="X161" s="281">
        <f t="shared" si="36"/>
        <v>0</v>
      </c>
      <c r="Y161" s="281">
        <f t="shared" si="36"/>
        <v>0</v>
      </c>
      <c r="Z161" s="281">
        <f t="shared" si="36"/>
        <v>0</v>
      </c>
      <c r="AA161" s="281">
        <f t="shared" si="36"/>
        <v>0</v>
      </c>
      <c r="AB161" s="281">
        <f t="shared" si="36"/>
        <v>0</v>
      </c>
      <c r="AC161" s="281">
        <f t="shared" si="36"/>
        <v>0</v>
      </c>
      <c r="AD161" s="281">
        <f t="shared" si="36"/>
        <v>0</v>
      </c>
      <c r="AE161" s="281">
        <f t="shared" si="36"/>
        <v>0</v>
      </c>
      <c r="AF161" s="281">
        <f t="shared" si="36"/>
        <v>0</v>
      </c>
      <c r="AG161" s="342">
        <f t="shared" si="32"/>
        <v>0</v>
      </c>
    </row>
    <row r="162" outlineLevel="1">
      <c r="A162" s="173" t="s">
        <v>569</v>
      </c>
      <c r="B162" s="267">
        <f>(B96)*'Data - P&amp;L'!$C$3*'Data - P&amp;L'!$C$55</f>
        <v>0</v>
      </c>
      <c r="C162" s="267">
        <f>(C96)*'Data - P&amp;L'!$C$3*'Data - P&amp;L'!$C$55</f>
        <v>0</v>
      </c>
      <c r="D162" s="267">
        <f>(D96)*'Data - P&amp;L'!$C$3*'Data - P&amp;L'!$C$55</f>
        <v>0</v>
      </c>
      <c r="E162" s="267">
        <f>(E96)*'Data - P&amp;L'!$C$3*'Data - P&amp;L'!$C$55</f>
        <v>0</v>
      </c>
      <c r="F162" s="267">
        <f>(F96)*'Data - P&amp;L'!$C$3*'Data - P&amp;L'!$C$55</f>
        <v>0</v>
      </c>
      <c r="G162" s="267">
        <f>(G96)*'Data - P&amp;L'!$C$3*'Data - P&amp;L'!$C$55</f>
        <v>0</v>
      </c>
      <c r="H162" s="267">
        <f>(H96)*'Data - P&amp;L'!$C$3*'Data - P&amp;L'!$C$55</f>
        <v>0</v>
      </c>
      <c r="I162" s="267">
        <f>(I96)*'Data - P&amp;L'!$C$3*'Data - P&amp;L'!$C$55</f>
        <v>0</v>
      </c>
      <c r="J162" s="267">
        <f>(J96)*'Data - P&amp;L'!$C$3*'Data - P&amp;L'!$C$55</f>
        <v>0</v>
      </c>
      <c r="K162" s="267">
        <f>(K96)*'Data - P&amp;L'!$C$3*'Data - P&amp;L'!$C$55</f>
        <v>0</v>
      </c>
      <c r="L162" s="267">
        <f>(L96)*'Data - P&amp;L'!$C$3*'Data - P&amp;L'!$C$55</f>
        <v>0</v>
      </c>
      <c r="M162" s="267">
        <f>(M96)*'Data - P&amp;L'!$C$3*'Data - P&amp;L'!$C$55</f>
        <v>0</v>
      </c>
      <c r="N162" s="267">
        <f>(N96)*'Data - P&amp;L'!$C$3*'Data - P&amp;L'!$C$55</f>
        <v>0</v>
      </c>
      <c r="O162" s="267">
        <f>(O96)*'Data - P&amp;L'!$C$3*'Data - P&amp;L'!$C$55</f>
        <v>0</v>
      </c>
      <c r="P162" s="267">
        <f>(P96)*'Data - P&amp;L'!$C$3*'Data - P&amp;L'!$C$55</f>
        <v>0</v>
      </c>
      <c r="Q162" s="267">
        <f>(Q96)*'Data - P&amp;L'!$C$3*'Data - P&amp;L'!$C$55</f>
        <v>0</v>
      </c>
      <c r="R162" s="267">
        <f>(R96)*'Data - P&amp;L'!$C$3*'Data - P&amp;L'!$C$55</f>
        <v>0</v>
      </c>
      <c r="S162" s="267">
        <f>(S96)*'Data - P&amp;L'!$C$3*'Data - P&amp;L'!$C$55</f>
        <v>0</v>
      </c>
      <c r="T162" s="267">
        <f>(T96)*'Data - P&amp;L'!$C$3*'Data - P&amp;L'!$C$55</f>
        <v>0</v>
      </c>
      <c r="U162" s="267">
        <f>(U96)*'Data - P&amp;L'!$C$3*'Data - P&amp;L'!$C$55</f>
        <v>0</v>
      </c>
      <c r="V162" s="267">
        <f>(V96)*'Data - P&amp;L'!$C$3*'Data - P&amp;L'!$C$55</f>
        <v>0</v>
      </c>
      <c r="W162" s="267">
        <f>(W96)*'Data - P&amp;L'!$C$3*'Data - P&amp;L'!$C$55</f>
        <v>0</v>
      </c>
      <c r="X162" s="267">
        <f>(X96)*'Data - P&amp;L'!$C$3*'Data - P&amp;L'!$C$55</f>
        <v>0</v>
      </c>
      <c r="Y162" s="267">
        <f>(Y96)*'Data - P&amp;L'!$C$3*'Data - P&amp;L'!$C$55</f>
        <v>0</v>
      </c>
      <c r="Z162" s="267">
        <f>(Z96)*'Data - P&amp;L'!$C$3*'Data - P&amp;L'!$C$55</f>
        <v>0</v>
      </c>
      <c r="AA162" s="267">
        <f>(AA96)*'Data - P&amp;L'!$C$3*'Data - P&amp;L'!$C$55</f>
        <v>0</v>
      </c>
      <c r="AB162" s="267">
        <f>(AB96)*'Data - P&amp;L'!$C$3*'Data - P&amp;L'!$C$55</f>
        <v>0</v>
      </c>
      <c r="AC162" s="267">
        <f>(AC96)*'Data - P&amp;L'!$C$3*'Data - P&amp;L'!$C$55</f>
        <v>0</v>
      </c>
      <c r="AD162" s="267">
        <f>(AD96)*'Data - P&amp;L'!$C$3*'Data - P&amp;L'!$C$55</f>
        <v>0</v>
      </c>
      <c r="AE162" s="267">
        <f>(AE96)*'Data - P&amp;L'!$C$3*'Data - P&amp;L'!$C$55</f>
        <v>0</v>
      </c>
      <c r="AF162" s="267">
        <f>(AF96)*'Data - P&amp;L'!$C$3*'Data - P&amp;L'!$C$55</f>
        <v>0</v>
      </c>
      <c r="AG162" s="451">
        <f t="shared" si="32"/>
        <v>0</v>
      </c>
    </row>
    <row r="163" outlineLevel="1">
      <c r="A163" s="173" t="s">
        <v>570</v>
      </c>
      <c r="B163" s="267">
        <f>(B97)*'Data - P&amp;L'!$C$4*'Data - P&amp;L'!$C$55</f>
        <v>0</v>
      </c>
      <c r="C163" s="267">
        <f>(C97)*'Data - P&amp;L'!$C$4*'Data - P&amp;L'!$C$55</f>
        <v>0</v>
      </c>
      <c r="D163" s="267">
        <f>(D97)*'Data - P&amp;L'!$C$4*'Data - P&amp;L'!$C$55</f>
        <v>0</v>
      </c>
      <c r="E163" s="267">
        <f>(E97)*'Data - P&amp;L'!$C$4*'Data - P&amp;L'!$C$55</f>
        <v>0</v>
      </c>
      <c r="F163" s="267">
        <f>(F97)*'Data - P&amp;L'!$C$4*'Data - P&amp;L'!$C$55</f>
        <v>0</v>
      </c>
      <c r="G163" s="267">
        <f>(G97)*'Data - P&amp;L'!$C$4*'Data - P&amp;L'!$C$55</f>
        <v>0</v>
      </c>
      <c r="H163" s="267">
        <f>(H97)*'Data - P&amp;L'!$C$4*'Data - P&amp;L'!$C$55</f>
        <v>0</v>
      </c>
      <c r="I163" s="267">
        <f>(I97)*'Data - P&amp;L'!$C$4*'Data - P&amp;L'!$C$55</f>
        <v>0</v>
      </c>
      <c r="J163" s="267">
        <f>(J97)*'Data - P&amp;L'!$C$4*'Data - P&amp;L'!$C$55</f>
        <v>0</v>
      </c>
      <c r="K163" s="267">
        <f>(K97)*'Data - P&amp;L'!$C$4*'Data - P&amp;L'!$C$55</f>
        <v>0</v>
      </c>
      <c r="L163" s="267">
        <f>(L97)*'Data - P&amp;L'!$C$4*'Data - P&amp;L'!$C$55</f>
        <v>0</v>
      </c>
      <c r="M163" s="267">
        <f>(M97)*'Data - P&amp;L'!$C$4*'Data - P&amp;L'!$C$55</f>
        <v>0</v>
      </c>
      <c r="N163" s="267">
        <f>(N97)*'Data - P&amp;L'!$C$4*'Data - P&amp;L'!$C$55</f>
        <v>0</v>
      </c>
      <c r="O163" s="267">
        <f>(O97)*'Data - P&amp;L'!$C$4*'Data - P&amp;L'!$C$55</f>
        <v>0</v>
      </c>
      <c r="P163" s="267">
        <f>(P97)*'Data - P&amp;L'!$C$4*'Data - P&amp;L'!$C$55</f>
        <v>0</v>
      </c>
      <c r="Q163" s="267">
        <f>(Q97)*'Data - P&amp;L'!$C$4*'Data - P&amp;L'!$C$55</f>
        <v>0</v>
      </c>
      <c r="R163" s="267">
        <f>(R97)*'Data - P&amp;L'!$C$4*'Data - P&amp;L'!$C$55</f>
        <v>0</v>
      </c>
      <c r="S163" s="267">
        <f>(S97)*'Data - P&amp;L'!$C$4*'Data - P&amp;L'!$C$55</f>
        <v>0</v>
      </c>
      <c r="T163" s="267">
        <f>(T97)*'Data - P&amp;L'!$C$4*'Data - P&amp;L'!$C$55</f>
        <v>0</v>
      </c>
      <c r="U163" s="267">
        <f>(U97)*'Data - P&amp;L'!$C$4*'Data - P&amp;L'!$C$55</f>
        <v>0</v>
      </c>
      <c r="V163" s="267">
        <f>(V97)*'Data - P&amp;L'!$C$4*'Data - P&amp;L'!$C$55</f>
        <v>0</v>
      </c>
      <c r="W163" s="267">
        <f>(W97)*'Data - P&amp;L'!$C$4*'Data - P&amp;L'!$C$55</f>
        <v>0</v>
      </c>
      <c r="X163" s="267">
        <f>(X97)*'Data - P&amp;L'!$C$4*'Data - P&amp;L'!$C$55</f>
        <v>0</v>
      </c>
      <c r="Y163" s="267">
        <f>(Y97)*'Data - P&amp;L'!$C$4*'Data - P&amp;L'!$C$55</f>
        <v>0</v>
      </c>
      <c r="Z163" s="267">
        <f>(Z97)*'Data - P&amp;L'!$C$4*'Data - P&amp;L'!$C$55</f>
        <v>0</v>
      </c>
      <c r="AA163" s="267">
        <f>(AA97)*'Data - P&amp;L'!$C$4*'Data - P&amp;L'!$C$55</f>
        <v>0</v>
      </c>
      <c r="AB163" s="267">
        <f>(AB97)*'Data - P&amp;L'!$C$4*'Data - P&amp;L'!$C$55</f>
        <v>0</v>
      </c>
      <c r="AC163" s="267">
        <f>(AC97)*'Data - P&amp;L'!$C$4*'Data - P&amp;L'!$C$55</f>
        <v>0</v>
      </c>
      <c r="AD163" s="267">
        <f>(AD97)*'Data - P&amp;L'!$C$4*'Data - P&amp;L'!$C$55</f>
        <v>0</v>
      </c>
      <c r="AE163" s="267">
        <f>(AE97)*'Data - P&amp;L'!$C$4*'Data - P&amp;L'!$C$55</f>
        <v>0</v>
      </c>
      <c r="AF163" s="267">
        <f>(AF97)*'Data - P&amp;L'!$C$4*'Data - P&amp;L'!$C$55</f>
        <v>0</v>
      </c>
      <c r="AG163" s="451">
        <f t="shared" si="32"/>
        <v>0</v>
      </c>
    </row>
    <row r="164" outlineLevel="1">
      <c r="A164" s="173" t="s">
        <v>571</v>
      </c>
      <c r="B164" s="267">
        <f>(B99)*'Data - P&amp;L'!$C$6*'Data - P&amp;L'!$C$55</f>
        <v>0</v>
      </c>
      <c r="C164" s="267">
        <f>(C99)*'Data - P&amp;L'!$C$6*'Data - P&amp;L'!$C$55</f>
        <v>0</v>
      </c>
      <c r="D164" s="267">
        <f>(D99)*'Data - P&amp;L'!$C$6*'Data - P&amp;L'!$C$55</f>
        <v>0</v>
      </c>
      <c r="E164" s="267">
        <f>(E99)*'Data - P&amp;L'!$C$6*'Data - P&amp;L'!$C$55</f>
        <v>0</v>
      </c>
      <c r="F164" s="267">
        <f>(F99)*'Data - P&amp;L'!$C$6*'Data - P&amp;L'!$C$55</f>
        <v>0</v>
      </c>
      <c r="G164" s="267">
        <f>(G99)*'Data - P&amp;L'!$C$6*'Data - P&amp;L'!$C$55</f>
        <v>0</v>
      </c>
      <c r="H164" s="267">
        <f>(H99)*'Data - P&amp;L'!$C$6*'Data - P&amp;L'!$C$55</f>
        <v>0</v>
      </c>
      <c r="I164" s="267">
        <f>(I99)*'Data - P&amp;L'!$C$6*'Data - P&amp;L'!$C$55</f>
        <v>0</v>
      </c>
      <c r="J164" s="267">
        <f>(J99)*'Data - P&amp;L'!$C$6*'Data - P&amp;L'!$C$55</f>
        <v>0</v>
      </c>
      <c r="K164" s="267">
        <f>(K99)*'Data - P&amp;L'!$C$6*'Data - P&amp;L'!$C$55</f>
        <v>0</v>
      </c>
      <c r="L164" s="267">
        <f>(L99)*'Data - P&amp;L'!$C$6*'Data - P&amp;L'!$C$55</f>
        <v>0</v>
      </c>
      <c r="M164" s="267">
        <f>(M99)*'Data - P&amp;L'!$C$6*'Data - P&amp;L'!$C$55</f>
        <v>0</v>
      </c>
      <c r="N164" s="267">
        <f>(N99)*'Data - P&amp;L'!$C$6*'Data - P&amp;L'!$C$55</f>
        <v>0</v>
      </c>
      <c r="O164" s="267">
        <f>(O99)*'Data - P&amp;L'!$C$6*'Data - P&amp;L'!$C$55</f>
        <v>0</v>
      </c>
      <c r="P164" s="267">
        <f>(P99)*'Data - P&amp;L'!$C$6*'Data - P&amp;L'!$C$55</f>
        <v>0</v>
      </c>
      <c r="Q164" s="267">
        <f>(Q99)*'Data - P&amp;L'!$C$6*'Data - P&amp;L'!$C$55</f>
        <v>0</v>
      </c>
      <c r="R164" s="267">
        <f>(R99)*'Data - P&amp;L'!$C$6*'Data - P&amp;L'!$C$55</f>
        <v>0</v>
      </c>
      <c r="S164" s="267">
        <f>(S99)*'Data - P&amp;L'!$C$6*'Data - P&amp;L'!$C$55</f>
        <v>0</v>
      </c>
      <c r="T164" s="267">
        <f>(T99)*'Data - P&amp;L'!$C$6*'Data - P&amp;L'!$C$55</f>
        <v>0</v>
      </c>
      <c r="U164" s="267">
        <f>(U99)*'Data - P&amp;L'!$C$6*'Data - P&amp;L'!$C$55</f>
        <v>0</v>
      </c>
      <c r="V164" s="267">
        <f>(V99)*'Data - P&amp;L'!$C$6*'Data - P&amp;L'!$C$55</f>
        <v>0</v>
      </c>
      <c r="W164" s="267">
        <f>(W99)*'Data - P&amp;L'!$C$6*'Data - P&amp;L'!$C$55</f>
        <v>0</v>
      </c>
      <c r="X164" s="267">
        <f>(X99)*'Data - P&amp;L'!$C$6*'Data - P&amp;L'!$C$55</f>
        <v>0</v>
      </c>
      <c r="Y164" s="267">
        <f>(Y99)*'Data - P&amp;L'!$C$6*'Data - P&amp;L'!$C$55</f>
        <v>0</v>
      </c>
      <c r="Z164" s="267">
        <f>(Z99)*'Data - P&amp;L'!$C$6*'Data - P&amp;L'!$C$55</f>
        <v>0</v>
      </c>
      <c r="AA164" s="267">
        <f>(AA99)*'Data - P&amp;L'!$C$6*'Data - P&amp;L'!$C$55</f>
        <v>0</v>
      </c>
      <c r="AB164" s="267">
        <f>(AB99)*'Data - P&amp;L'!$C$6*'Data - P&amp;L'!$C$55</f>
        <v>0</v>
      </c>
      <c r="AC164" s="267">
        <f>(AC99)*'Data - P&amp;L'!$C$6*'Data - P&amp;L'!$C$55</f>
        <v>0</v>
      </c>
      <c r="AD164" s="267">
        <f>(AD99)*'Data - P&amp;L'!$C$6*'Data - P&amp;L'!$C$55</f>
        <v>0</v>
      </c>
      <c r="AE164" s="267">
        <f>(AE99)*'Data - P&amp;L'!$C$6*'Data - P&amp;L'!$C$55</f>
        <v>0</v>
      </c>
      <c r="AF164" s="267">
        <f>(AF99)*'Data - P&amp;L'!$C$6*'Data - P&amp;L'!$C$55</f>
        <v>0</v>
      </c>
      <c r="AG164" s="451">
        <f t="shared" si="32"/>
        <v>0</v>
      </c>
    </row>
    <row r="165" outlineLevel="1">
      <c r="A165" s="173" t="s">
        <v>572</v>
      </c>
      <c r="B165" s="267">
        <f>(B100)*'Data - P&amp;L'!$C$8*'Data - P&amp;L'!$C$55</f>
        <v>0</v>
      </c>
      <c r="C165" s="267">
        <f>(C100)*'Data - P&amp;L'!$C$8*'Data - P&amp;L'!$C$55</f>
        <v>0</v>
      </c>
      <c r="D165" s="267">
        <f>(D100)*'Data - P&amp;L'!$C$8*'Data - P&amp;L'!$C$55</f>
        <v>0</v>
      </c>
      <c r="E165" s="267">
        <f>(E100)*'Data - P&amp;L'!$C$8*'Data - P&amp;L'!$C$55</f>
        <v>0</v>
      </c>
      <c r="F165" s="267">
        <f>(F100)*'Data - P&amp;L'!$C$8*'Data - P&amp;L'!$C$55</f>
        <v>0</v>
      </c>
      <c r="G165" s="267">
        <f>(G100)*'Data - P&amp;L'!$C$8*'Data - P&amp;L'!$C$55</f>
        <v>0</v>
      </c>
      <c r="H165" s="267">
        <f>(H100)*'Data - P&amp;L'!$C$8*'Data - P&amp;L'!$C$55</f>
        <v>0</v>
      </c>
      <c r="I165" s="267">
        <f>(I100)*'Data - P&amp;L'!$C$8*'Data - P&amp;L'!$C$55</f>
        <v>0</v>
      </c>
      <c r="J165" s="267">
        <f>(J100)*'Data - P&amp;L'!$C$8*'Data - P&amp;L'!$C$55</f>
        <v>0</v>
      </c>
      <c r="K165" s="267">
        <f>(K100)*'Data - P&amp;L'!$C$8*'Data - P&amp;L'!$C$55</f>
        <v>0</v>
      </c>
      <c r="L165" s="267">
        <f>(L100)*'Data - P&amp;L'!$C$8*'Data - P&amp;L'!$C$55</f>
        <v>0</v>
      </c>
      <c r="M165" s="267">
        <f>(M100)*'Data - P&amp;L'!$C$8*'Data - P&amp;L'!$C$55</f>
        <v>0</v>
      </c>
      <c r="N165" s="267">
        <f>(N100)*'Data - P&amp;L'!$C$8*'Data - P&amp;L'!$C$55</f>
        <v>0</v>
      </c>
      <c r="O165" s="267">
        <f>(O100)*'Data - P&amp;L'!$C$8*'Data - P&amp;L'!$C$55</f>
        <v>0</v>
      </c>
      <c r="P165" s="267">
        <f>(P100)*'Data - P&amp;L'!$C$8*'Data - P&amp;L'!$C$55</f>
        <v>0</v>
      </c>
      <c r="Q165" s="267">
        <f>(Q100)*'Data - P&amp;L'!$C$8*'Data - P&amp;L'!$C$55</f>
        <v>0</v>
      </c>
      <c r="R165" s="267">
        <f>(R100)*'Data - P&amp;L'!$C$8*'Data - P&amp;L'!$C$55</f>
        <v>0</v>
      </c>
      <c r="S165" s="267">
        <f>(S100)*'Data - P&amp;L'!$C$8*'Data - P&amp;L'!$C$55</f>
        <v>0</v>
      </c>
      <c r="T165" s="267">
        <f>(T100)*'Data - P&amp;L'!$C$8*'Data - P&amp;L'!$C$55</f>
        <v>0</v>
      </c>
      <c r="U165" s="267">
        <f>(U100)*'Data - P&amp;L'!$C$8*'Data - P&amp;L'!$C$55</f>
        <v>0</v>
      </c>
      <c r="V165" s="267">
        <f>(V100)*'Data - P&amp;L'!$C$8*'Data - P&amp;L'!$C$55</f>
        <v>0</v>
      </c>
      <c r="W165" s="267">
        <f>(W100)*'Data - P&amp;L'!$C$8*'Data - P&amp;L'!$C$55</f>
        <v>0</v>
      </c>
      <c r="X165" s="267">
        <f>(X100)*'Data - P&amp;L'!$C$8*'Data - P&amp;L'!$C$55</f>
        <v>0</v>
      </c>
      <c r="Y165" s="267">
        <f>(Y100)*'Data - P&amp;L'!$C$8*'Data - P&amp;L'!$C$55</f>
        <v>0</v>
      </c>
      <c r="Z165" s="267">
        <f>(Z100)*'Data - P&amp;L'!$C$8*'Data - P&amp;L'!$C$55</f>
        <v>0</v>
      </c>
      <c r="AA165" s="267">
        <f>(AA100)*'Data - P&amp;L'!$C$8*'Data - P&amp;L'!$C$55</f>
        <v>0</v>
      </c>
      <c r="AB165" s="267">
        <f>(AB100)*'Data - P&amp;L'!$C$8*'Data - P&amp;L'!$C$55</f>
        <v>0</v>
      </c>
      <c r="AC165" s="267">
        <f>(AC100)*'Data - P&amp;L'!$C$8*'Data - P&amp;L'!$C$55</f>
        <v>0</v>
      </c>
      <c r="AD165" s="267">
        <f>(AD100)*'Data - P&amp;L'!$C$8*'Data - P&amp;L'!$C$55</f>
        <v>0</v>
      </c>
      <c r="AE165" s="267">
        <f>(AE100)*'Data - P&amp;L'!$C$8*'Data - P&amp;L'!$C$55</f>
        <v>0</v>
      </c>
      <c r="AF165" s="267">
        <f>(AF100)*'Data - P&amp;L'!$C$8*'Data - P&amp;L'!$C$55</f>
        <v>0</v>
      </c>
      <c r="AG165" s="451">
        <f t="shared" si="32"/>
        <v>0</v>
      </c>
    </row>
    <row r="166" outlineLevel="1">
      <c r="A166" s="173" t="s">
        <v>573</v>
      </c>
      <c r="B166" s="267">
        <f>(B101+B102)*'Data - P&amp;L'!$C$9*'Data - P&amp;L'!$C$55</f>
        <v>0</v>
      </c>
      <c r="C166" s="267">
        <f>(C101+C102)*'Data - P&amp;L'!$C$9*'Data - P&amp;L'!$C$55</f>
        <v>0</v>
      </c>
      <c r="D166" s="267">
        <f>(D101+D102)*'Data - P&amp;L'!$C$9*'Data - P&amp;L'!$C$55</f>
        <v>0</v>
      </c>
      <c r="E166" s="267">
        <f>(E101+E102)*'Data - P&amp;L'!$C$9*'Data - P&amp;L'!$C$55</f>
        <v>0</v>
      </c>
      <c r="F166" s="267">
        <f>(F101+F102)*'Data - P&amp;L'!$C$9*'Data - P&amp;L'!$C$55</f>
        <v>0</v>
      </c>
      <c r="G166" s="267">
        <f>(G101+G102)*'Data - P&amp;L'!$C$9*'Data - P&amp;L'!$C$55</f>
        <v>0</v>
      </c>
      <c r="H166" s="267">
        <f>(H101+H102)*'Data - P&amp;L'!$C$9*'Data - P&amp;L'!$C$55</f>
        <v>0</v>
      </c>
      <c r="I166" s="267">
        <f>(I101+I102)*'Data - P&amp;L'!$C$9*'Data - P&amp;L'!$C$55</f>
        <v>0</v>
      </c>
      <c r="J166" s="267">
        <f>(J101+J102)*'Data - P&amp;L'!$C$9*'Data - P&amp;L'!$C$55</f>
        <v>0</v>
      </c>
      <c r="K166" s="267">
        <f>(K101+K102)*'Data - P&amp;L'!$C$9*'Data - P&amp;L'!$C$55</f>
        <v>0</v>
      </c>
      <c r="L166" s="267">
        <f>(L101+L102)*'Data - P&amp;L'!$C$9*'Data - P&amp;L'!$C$55</f>
        <v>0</v>
      </c>
      <c r="M166" s="267">
        <f>(M101+M102)*'Data - P&amp;L'!$C$9*'Data - P&amp;L'!$C$55</f>
        <v>0</v>
      </c>
      <c r="N166" s="267">
        <f>(N101+N102)*'Data - P&amp;L'!$C$9*'Data - P&amp;L'!$C$55</f>
        <v>0</v>
      </c>
      <c r="O166" s="267">
        <f>(O101+O102)*'Data - P&amp;L'!$C$9*'Data - P&amp;L'!$C$55</f>
        <v>0</v>
      </c>
      <c r="P166" s="267">
        <f>(P101+P102)*'Data - P&amp;L'!$C$9*'Data - P&amp;L'!$C$55</f>
        <v>0</v>
      </c>
      <c r="Q166" s="267">
        <f>(Q101+Q102)*'Data - P&amp;L'!$C$9*'Data - P&amp;L'!$C$55</f>
        <v>0</v>
      </c>
      <c r="R166" s="267">
        <f>(R101+R102)*'Data - P&amp;L'!$C$9*'Data - P&amp;L'!$C$55</f>
        <v>0</v>
      </c>
      <c r="S166" s="267">
        <f>(S101+S102)*'Data - P&amp;L'!$C$9*'Data - P&amp;L'!$C$55</f>
        <v>0</v>
      </c>
      <c r="T166" s="267">
        <f>(T101+T102)*'Data - P&amp;L'!$C$9*'Data - P&amp;L'!$C$55</f>
        <v>0</v>
      </c>
      <c r="U166" s="267">
        <f>(U101+U102)*'Data - P&amp;L'!$C$9*'Data - P&amp;L'!$C$55</f>
        <v>0</v>
      </c>
      <c r="V166" s="267">
        <f>(V101+V102)*'Data - P&amp;L'!$C$9*'Data - P&amp;L'!$C$55</f>
        <v>0</v>
      </c>
      <c r="W166" s="267">
        <f>(W101+W102)*'Data - P&amp;L'!$C$9*'Data - P&amp;L'!$C$55</f>
        <v>0</v>
      </c>
      <c r="X166" s="267">
        <f>(X101+X102)*'Data - P&amp;L'!$C$9*'Data - P&amp;L'!$C$55</f>
        <v>0</v>
      </c>
      <c r="Y166" s="267">
        <f>(Y101+Y102)*'Data - P&amp;L'!$C$9*'Data - P&amp;L'!$C$55</f>
        <v>0</v>
      </c>
      <c r="Z166" s="267">
        <f>(Z101+Z102)*'Data - P&amp;L'!$C$9*'Data - P&amp;L'!$C$55</f>
        <v>0</v>
      </c>
      <c r="AA166" s="267">
        <f>(AA101+AA102)*'Data - P&amp;L'!$C$9*'Data - P&amp;L'!$C$55</f>
        <v>0</v>
      </c>
      <c r="AB166" s="267">
        <f>(AB101+AB102)*'Data - P&amp;L'!$C$9*'Data - P&amp;L'!$C$55</f>
        <v>0</v>
      </c>
      <c r="AC166" s="267">
        <f>(AC101+AC102)*'Data - P&amp;L'!$C$9*'Data - P&amp;L'!$C$55</f>
        <v>0</v>
      </c>
      <c r="AD166" s="267">
        <f>(AD101+AD102)*'Data - P&amp;L'!$C$9*'Data - P&amp;L'!$C$55</f>
        <v>0</v>
      </c>
      <c r="AE166" s="267">
        <f>(AE101+AE102)*'Data - P&amp;L'!$C$9*'Data - P&amp;L'!$C$55</f>
        <v>0</v>
      </c>
      <c r="AF166" s="267">
        <f>(AF101+AF102)*'Data - P&amp;L'!$C$9*'Data - P&amp;L'!$C$55</f>
        <v>0</v>
      </c>
      <c r="AG166" s="451">
        <f t="shared" si="32"/>
        <v>0</v>
      </c>
    </row>
    <row r="167" outlineLevel="1">
      <c r="A167" s="173" t="s">
        <v>574</v>
      </c>
      <c r="B167" s="267">
        <f>(B103+B104)*'Data - P&amp;L'!$C$5*'Data - P&amp;L'!$C$55</f>
        <v>0</v>
      </c>
      <c r="C167" s="267">
        <f>(C103+C104)*'Data - P&amp;L'!$C$5*'Data - P&amp;L'!$C$55</f>
        <v>0</v>
      </c>
      <c r="D167" s="267">
        <f>(D103+D104)*'Data - P&amp;L'!$C$5*'Data - P&amp;L'!$C$55</f>
        <v>0</v>
      </c>
      <c r="E167" s="267">
        <f>(E103+E104)*'Data - P&amp;L'!$C$5*'Data - P&amp;L'!$C$55</f>
        <v>0</v>
      </c>
      <c r="F167" s="267">
        <f>(F103+F104)*'Data - P&amp;L'!$C$5*'Data - P&amp;L'!$C$55</f>
        <v>0</v>
      </c>
      <c r="G167" s="267">
        <f>(G103+G104)*'Data - P&amp;L'!$C$5*'Data - P&amp;L'!$C$55</f>
        <v>0</v>
      </c>
      <c r="H167" s="267">
        <f>(H103+H104)*'Data - P&amp;L'!$C$5*'Data - P&amp;L'!$C$55</f>
        <v>0</v>
      </c>
      <c r="I167" s="267">
        <f>(I103+I104)*'Data - P&amp;L'!$C$5*'Data - P&amp;L'!$C$55</f>
        <v>0</v>
      </c>
      <c r="J167" s="267">
        <f>(J103+J104)*'Data - P&amp;L'!$C$5*'Data - P&amp;L'!$C$55</f>
        <v>0</v>
      </c>
      <c r="K167" s="267">
        <f>(K103+K104)*'Data - P&amp;L'!$C$5*'Data - P&amp;L'!$C$55</f>
        <v>0</v>
      </c>
      <c r="L167" s="267">
        <f>(L103+L104)*'Data - P&amp;L'!$C$5*'Data - P&amp;L'!$C$55</f>
        <v>0</v>
      </c>
      <c r="M167" s="267">
        <f>(M103+M104)*'Data - P&amp;L'!$C$5*'Data - P&amp;L'!$C$55</f>
        <v>0</v>
      </c>
      <c r="N167" s="267">
        <f>(N103+N104)*'Data - P&amp;L'!$C$5*'Data - P&amp;L'!$C$55</f>
        <v>0</v>
      </c>
      <c r="O167" s="267">
        <f>(O103+O104)*'Data - P&amp;L'!$C$5*'Data - P&amp;L'!$C$55</f>
        <v>0</v>
      </c>
      <c r="P167" s="267">
        <f>(P103+P104)*'Data - P&amp;L'!$C$5*'Data - P&amp;L'!$C$55</f>
        <v>0</v>
      </c>
      <c r="Q167" s="267">
        <f>(Q103+Q104)*'Data - P&amp;L'!$C$5*'Data - P&amp;L'!$C$55</f>
        <v>0</v>
      </c>
      <c r="R167" s="267">
        <f>(R103+R104)*'Data - P&amp;L'!$C$5*'Data - P&amp;L'!$C$55</f>
        <v>0</v>
      </c>
      <c r="S167" s="267">
        <f>(S103+S104)*'Data - P&amp;L'!$C$5*'Data - P&amp;L'!$C$55</f>
        <v>0</v>
      </c>
      <c r="T167" s="267">
        <f>(T103+T104)*'Data - P&amp;L'!$C$5*'Data - P&amp;L'!$C$55</f>
        <v>0</v>
      </c>
      <c r="U167" s="267">
        <f>(U103+U104)*'Data - P&amp;L'!$C$5*'Data - P&amp;L'!$C$55</f>
        <v>0</v>
      </c>
      <c r="V167" s="267">
        <f>(V103+V104)*'Data - P&amp;L'!$C$5*'Data - P&amp;L'!$C$55</f>
        <v>0</v>
      </c>
      <c r="W167" s="267">
        <f>(W103+W104)*'Data - P&amp;L'!$C$5*'Data - P&amp;L'!$C$55</f>
        <v>0</v>
      </c>
      <c r="X167" s="267">
        <f>(X103+X104)*'Data - P&amp;L'!$C$5*'Data - P&amp;L'!$C$55</f>
        <v>0</v>
      </c>
      <c r="Y167" s="267">
        <f>(Y103+Y104)*'Data - P&amp;L'!$C$5*'Data - P&amp;L'!$C$55</f>
        <v>0</v>
      </c>
      <c r="Z167" s="267">
        <f>(Z103+Z104)*'Data - P&amp;L'!$C$5*'Data - P&amp;L'!$C$55</f>
        <v>0</v>
      </c>
      <c r="AA167" s="267">
        <f>(AA103+AA104)*'Data - P&amp;L'!$C$5*'Data - P&amp;L'!$C$55</f>
        <v>0</v>
      </c>
      <c r="AB167" s="267">
        <f>(AB103+AB104)*'Data - P&amp;L'!$C$5*'Data - P&amp;L'!$C$55</f>
        <v>0</v>
      </c>
      <c r="AC167" s="267">
        <f>(AC103+AC104)*'Data - P&amp;L'!$C$5*'Data - P&amp;L'!$C$55</f>
        <v>0</v>
      </c>
      <c r="AD167" s="267">
        <f>(AD103+AD104)*'Data - P&amp;L'!$C$5*'Data - P&amp;L'!$C$55</f>
        <v>0</v>
      </c>
      <c r="AE167" s="267">
        <f>(AE103+AE104)*'Data - P&amp;L'!$C$5*'Data - P&amp;L'!$C$55</f>
        <v>0</v>
      </c>
      <c r="AF167" s="267">
        <f>(AF103+AF104)*'Data - P&amp;L'!$C$5*'Data - P&amp;L'!$C$55</f>
        <v>0</v>
      </c>
      <c r="AG167" s="451">
        <f t="shared" si="32"/>
        <v>0</v>
      </c>
    </row>
    <row r="168" outlineLevel="1">
      <c r="A168" s="173" t="s">
        <v>575</v>
      </c>
      <c r="B168" s="267">
        <f>(B105+B106)*'Data - P&amp;L'!$C$10*'Data - P&amp;L'!$C$55</f>
        <v>0</v>
      </c>
      <c r="C168" s="267">
        <f>(C105+C106)*'Data - P&amp;L'!$C$10*'Data - P&amp;L'!$C$55</f>
        <v>0</v>
      </c>
      <c r="D168" s="267">
        <f>(D105+D106)*'Data - P&amp;L'!$C$10*'Data - P&amp;L'!$C$55</f>
        <v>0</v>
      </c>
      <c r="E168" s="267">
        <f>(E105+E106)*'Data - P&amp;L'!$C$10*'Data - P&amp;L'!$C$55</f>
        <v>0</v>
      </c>
      <c r="F168" s="267">
        <f>(F105+F106)*'Data - P&amp;L'!$C$10*'Data - P&amp;L'!$C$55</f>
        <v>0</v>
      </c>
      <c r="G168" s="267">
        <f>(G105+G106)*'Data - P&amp;L'!$C$10*'Data - P&amp;L'!$C$55</f>
        <v>0</v>
      </c>
      <c r="H168" s="267">
        <f>(H105+H106)*'Data - P&amp;L'!$C$10*'Data - P&amp;L'!$C$55</f>
        <v>0</v>
      </c>
      <c r="I168" s="267">
        <f>(I105+I106)*'Data - P&amp;L'!$C$10*'Data - P&amp;L'!$C$55</f>
        <v>0</v>
      </c>
      <c r="J168" s="267">
        <f>(J105+J106)*'Data - P&amp;L'!$C$10*'Data - P&amp;L'!$C$55</f>
        <v>0</v>
      </c>
      <c r="K168" s="267">
        <f>(K105+K106)*'Data - P&amp;L'!$C$10*'Data - P&amp;L'!$C$55</f>
        <v>0</v>
      </c>
      <c r="L168" s="267">
        <f>(L105+L106)*'Data - P&amp;L'!$C$10*'Data - P&amp;L'!$C$55</f>
        <v>0</v>
      </c>
      <c r="M168" s="267">
        <f>(M105+M106)*'Data - P&amp;L'!$C$10*'Data - P&amp;L'!$C$55</f>
        <v>0</v>
      </c>
      <c r="N168" s="267">
        <f>(N105+N106)*'Data - P&amp;L'!$C$10*'Data - P&amp;L'!$C$55</f>
        <v>0</v>
      </c>
      <c r="O168" s="267">
        <f>(O105+O106)*'Data - P&amp;L'!$C$10*'Data - P&amp;L'!$C$55</f>
        <v>0</v>
      </c>
      <c r="P168" s="267">
        <f>(P105+P106)*'Data - P&amp;L'!$C$10*'Data - P&amp;L'!$C$55</f>
        <v>0</v>
      </c>
      <c r="Q168" s="267">
        <f>(Q105+Q106)*'Data - P&amp;L'!$C$10*'Data - P&amp;L'!$C$55</f>
        <v>0</v>
      </c>
      <c r="R168" s="267">
        <f>(R105+R106)*'Data - P&amp;L'!$C$10*'Data - P&amp;L'!$C$55</f>
        <v>0</v>
      </c>
      <c r="S168" s="267">
        <f>(S105+S106)*'Data - P&amp;L'!$C$10*'Data - P&amp;L'!$C$55</f>
        <v>0</v>
      </c>
      <c r="T168" s="267">
        <f>(T105+T106)*'Data - P&amp;L'!$C$10*'Data - P&amp;L'!$C$55</f>
        <v>0</v>
      </c>
      <c r="U168" s="267">
        <f>(U105+U106)*'Data - P&amp;L'!$C$10*'Data - P&amp;L'!$C$55</f>
        <v>0</v>
      </c>
      <c r="V168" s="267">
        <f>(V105+V106)*'Data - P&amp;L'!$C$10*'Data - P&amp;L'!$C$55</f>
        <v>0</v>
      </c>
      <c r="W168" s="267">
        <f>(W105+W106)*'Data - P&amp;L'!$C$10*'Data - P&amp;L'!$C$55</f>
        <v>0</v>
      </c>
      <c r="X168" s="267">
        <f>(X105+X106)*'Data - P&amp;L'!$C$10*'Data - P&amp;L'!$C$55</f>
        <v>0</v>
      </c>
      <c r="Y168" s="267">
        <f>(Y105+Y106)*'Data - P&amp;L'!$C$10*'Data - P&amp;L'!$C$55</f>
        <v>0</v>
      </c>
      <c r="Z168" s="267">
        <f>(Z105+Z106)*'Data - P&amp;L'!$C$10*'Data - P&amp;L'!$C$55</f>
        <v>0</v>
      </c>
      <c r="AA168" s="267">
        <f>(AA105+AA106)*'Data - P&amp;L'!$C$10*'Data - P&amp;L'!$C$55</f>
        <v>0</v>
      </c>
      <c r="AB168" s="267">
        <f>(AB105+AB106)*'Data - P&amp;L'!$C$10*'Data - P&amp;L'!$C$55</f>
        <v>0</v>
      </c>
      <c r="AC168" s="267">
        <f>(AC105+AC106)*'Data - P&amp;L'!$C$10*'Data - P&amp;L'!$C$55</f>
        <v>0</v>
      </c>
      <c r="AD168" s="267">
        <f>(AD105+AD106)*'Data - P&amp;L'!$C$10*'Data - P&amp;L'!$C$55</f>
        <v>0</v>
      </c>
      <c r="AE168" s="267">
        <f>(AE105+AE106)*'Data - P&amp;L'!$C$10*'Data - P&amp;L'!$C$55</f>
        <v>0</v>
      </c>
      <c r="AF168" s="267">
        <f>(AF105+AF106)*'Data - P&amp;L'!$C$10*'Data - P&amp;L'!$C$55</f>
        <v>0</v>
      </c>
      <c r="AG168" s="451">
        <f t="shared" si="32"/>
        <v>0</v>
      </c>
    </row>
    <row r="169" outlineLevel="1">
      <c r="A169" s="173" t="s">
        <v>589</v>
      </c>
      <c r="B169" s="267">
        <f>((B110+B111)*'Data - P&amp;L'!$C$13)*'Data - P&amp;L'!$C$55</f>
        <v>0</v>
      </c>
      <c r="C169" s="267">
        <f>((C110+C111)*'Data - P&amp;L'!$C$13)*'Data - P&amp;L'!$C$55</f>
        <v>0</v>
      </c>
      <c r="D169" s="267">
        <f>((D110+D111)*'Data - P&amp;L'!$C$13)*'Data - P&amp;L'!$C$55</f>
        <v>0</v>
      </c>
      <c r="E169" s="267">
        <f>((E110+E111)*'Data - P&amp;L'!$C$13)*'Data - P&amp;L'!$C$55</f>
        <v>0</v>
      </c>
      <c r="F169" s="267">
        <f>((F110+F111)*'Data - P&amp;L'!$C$13)*'Data - P&amp;L'!$C$55</f>
        <v>0</v>
      </c>
      <c r="G169" s="267">
        <f>((G110+G111)*'Data - P&amp;L'!$C$13)*'Data - P&amp;L'!$C$55</f>
        <v>0</v>
      </c>
      <c r="H169" s="267">
        <f>((H110+H111)*'Data - P&amp;L'!$C$13)*'Data - P&amp;L'!$C$55</f>
        <v>0</v>
      </c>
      <c r="I169" s="267">
        <f>((I110+I111)*'Data - P&amp;L'!$C$13)*'Data - P&amp;L'!$C$55</f>
        <v>0</v>
      </c>
      <c r="J169" s="267">
        <f>((J110+J111)*'Data - P&amp;L'!$C$13)*'Data - P&amp;L'!$C$55</f>
        <v>0</v>
      </c>
      <c r="K169" s="267">
        <f>((K110+K111)*'Data - P&amp;L'!$C$13)*'Data - P&amp;L'!$C$55</f>
        <v>0</v>
      </c>
      <c r="L169" s="267">
        <f>((L110+L111)*'Data - P&amp;L'!$C$13)*'Data - P&amp;L'!$C$55</f>
        <v>0</v>
      </c>
      <c r="M169" s="267">
        <f>((M110+M111)*'Data - P&amp;L'!$C$13)*'Data - P&amp;L'!$C$55</f>
        <v>0</v>
      </c>
      <c r="N169" s="267">
        <f>((N110+N111)*'Data - P&amp;L'!$C$13)*'Data - P&amp;L'!$C$55</f>
        <v>0</v>
      </c>
      <c r="O169" s="267">
        <f>((O110+O111)*'Data - P&amp;L'!$C$13)*'Data - P&amp;L'!$C$55</f>
        <v>0</v>
      </c>
      <c r="P169" s="267">
        <f>((P110+P111)*'Data - P&amp;L'!$C$13)*'Data - P&amp;L'!$C$55</f>
        <v>0</v>
      </c>
      <c r="Q169" s="267">
        <f>((Q110+Q111)*'Data - P&amp;L'!$C$13)*'Data - P&amp;L'!$C$55</f>
        <v>0</v>
      </c>
      <c r="R169" s="267">
        <f>((R110+R111)*'Data - P&amp;L'!$C$13)*'Data - P&amp;L'!$C$55</f>
        <v>0</v>
      </c>
      <c r="S169" s="267">
        <f>((S110+S111)*'Data - P&amp;L'!$C$13)*'Data - P&amp;L'!$C$55</f>
        <v>0</v>
      </c>
      <c r="T169" s="267">
        <f>((T110+T111)*'Data - P&amp;L'!$C$13)*'Data - P&amp;L'!$C$55</f>
        <v>0</v>
      </c>
      <c r="U169" s="267">
        <f>((U110+U111)*'Data - P&amp;L'!$C$13)*'Data - P&amp;L'!$C$55</f>
        <v>0</v>
      </c>
      <c r="V169" s="267">
        <f>((V110+V111)*'Data - P&amp;L'!$C$13)*'Data - P&amp;L'!$C$55</f>
        <v>0</v>
      </c>
      <c r="W169" s="267">
        <f>((W110+W111)*'Data - P&amp;L'!$C$13)*'Data - P&amp;L'!$C$55</f>
        <v>0</v>
      </c>
      <c r="X169" s="267">
        <f>((X110+X111)*'Data - P&amp;L'!$C$13)*'Data - P&amp;L'!$C$55</f>
        <v>0</v>
      </c>
      <c r="Y169" s="267">
        <f>((Y110+Y111)*'Data - P&amp;L'!$C$13)*'Data - P&amp;L'!$C$55</f>
        <v>0</v>
      </c>
      <c r="Z169" s="267">
        <f>((Z110+Z111)*'Data - P&amp;L'!$C$13)*'Data - P&amp;L'!$C$55</f>
        <v>0</v>
      </c>
      <c r="AA169" s="267">
        <f>((AA110+AA111)*'Data - P&amp;L'!$C$13)*'Data - P&amp;L'!$C$55</f>
        <v>0</v>
      </c>
      <c r="AB169" s="267">
        <f>((AB110+AB111)*'Data - P&amp;L'!$C$13)*'Data - P&amp;L'!$C$55</f>
        <v>0</v>
      </c>
      <c r="AC169" s="267">
        <f>((AC110+AC111)*'Data - P&amp;L'!$C$13)*'Data - P&amp;L'!$C$55</f>
        <v>0</v>
      </c>
      <c r="AD169" s="267">
        <f>((AD110+AD111)*'Data - P&amp;L'!$C$13)*'Data - P&amp;L'!$C$55</f>
        <v>0</v>
      </c>
      <c r="AE169" s="267">
        <f>((AE110+AE111)*'Data - P&amp;L'!$C$13)*'Data - P&amp;L'!$C$55</f>
        <v>0</v>
      </c>
      <c r="AF169" s="267">
        <f>((AF110+AF111)*'Data - P&amp;L'!$C$13)*'Data - P&amp;L'!$C$55</f>
        <v>0</v>
      </c>
      <c r="AG169" s="451">
        <f t="shared" si="32"/>
        <v>0</v>
      </c>
    </row>
    <row r="170" outlineLevel="1">
      <c r="A170" s="173" t="s">
        <v>590</v>
      </c>
      <c r="B170" s="267">
        <f>((B112)*'Data - P&amp;L'!$C$14)*'Data - P&amp;L'!$C$55</f>
        <v>0</v>
      </c>
      <c r="C170" s="267">
        <f>((C112)*'Data - P&amp;L'!$C$14)*'Data - P&amp;L'!$C$55</f>
        <v>0</v>
      </c>
      <c r="D170" s="267">
        <f>((D112)*'Data - P&amp;L'!$C$14)*'Data - P&amp;L'!$C$55</f>
        <v>0</v>
      </c>
      <c r="E170" s="267">
        <f>((E112)*'Data - P&amp;L'!$C$14)*'Data - P&amp;L'!$C$55</f>
        <v>0</v>
      </c>
      <c r="F170" s="267">
        <f>((F112)*'Data - P&amp;L'!$C$14)*'Data - P&amp;L'!$C$55</f>
        <v>0</v>
      </c>
      <c r="G170" s="267">
        <f>((G112)*'Data - P&amp;L'!$C$14)*'Data - P&amp;L'!$C$55</f>
        <v>0</v>
      </c>
      <c r="H170" s="267">
        <f>((H112)*'Data - P&amp;L'!$C$14)*'Data - P&amp;L'!$C$55</f>
        <v>0</v>
      </c>
      <c r="I170" s="267">
        <f>((I112)*'Data - P&amp;L'!$C$14)*'Data - P&amp;L'!$C$55</f>
        <v>0</v>
      </c>
      <c r="J170" s="267">
        <f>((J112)*'Data - P&amp;L'!$C$14)*'Data - P&amp;L'!$C$55</f>
        <v>0</v>
      </c>
      <c r="K170" s="267">
        <f>((K112)*'Data - P&amp;L'!$C$14)*'Data - P&amp;L'!$C$55</f>
        <v>0</v>
      </c>
      <c r="L170" s="267">
        <f>((L112)*'Data - P&amp;L'!$C$14)*'Data - P&amp;L'!$C$55</f>
        <v>0</v>
      </c>
      <c r="M170" s="267">
        <f>((M112)*'Data - P&amp;L'!$C$14)*'Data - P&amp;L'!$C$55</f>
        <v>0</v>
      </c>
      <c r="N170" s="267">
        <f>((N112)*'Data - P&amp;L'!$C$14)*'Data - P&amp;L'!$C$55</f>
        <v>0</v>
      </c>
      <c r="O170" s="267">
        <f>((O112)*'Data - P&amp;L'!$C$14)*'Data - P&amp;L'!$C$55</f>
        <v>0</v>
      </c>
      <c r="P170" s="267">
        <f>((P112)*'Data - P&amp;L'!$C$14)*'Data - P&amp;L'!$C$55</f>
        <v>0</v>
      </c>
      <c r="Q170" s="267">
        <f>((Q112)*'Data - P&amp;L'!$C$14)*'Data - P&amp;L'!$C$55</f>
        <v>0</v>
      </c>
      <c r="R170" s="267">
        <f>((R112)*'Data - P&amp;L'!$C$14)*'Data - P&amp;L'!$C$55</f>
        <v>0</v>
      </c>
      <c r="S170" s="267">
        <f>((S112)*'Data - P&amp;L'!$C$14)*'Data - P&amp;L'!$C$55</f>
        <v>0</v>
      </c>
      <c r="T170" s="267">
        <f>((T112)*'Data - P&amp;L'!$C$14)*'Data - P&amp;L'!$C$55</f>
        <v>0</v>
      </c>
      <c r="U170" s="267">
        <f>((U112)*'Data - P&amp;L'!$C$14)*'Data - P&amp;L'!$C$55</f>
        <v>0</v>
      </c>
      <c r="V170" s="267">
        <f>((V112)*'Data - P&amp;L'!$C$14)*'Data - P&amp;L'!$C$55</f>
        <v>0</v>
      </c>
      <c r="W170" s="267">
        <f>((W112)*'Data - P&amp;L'!$C$14)*'Data - P&amp;L'!$C$55</f>
        <v>0</v>
      </c>
      <c r="X170" s="267">
        <f>((X112)*'Data - P&amp;L'!$C$14)*'Data - P&amp;L'!$C$55</f>
        <v>0</v>
      </c>
      <c r="Y170" s="267">
        <f>((Y112)*'Data - P&amp;L'!$C$14)*'Data - P&amp;L'!$C$55</f>
        <v>0</v>
      </c>
      <c r="Z170" s="267">
        <f>((Z112)*'Data - P&amp;L'!$C$14)*'Data - P&amp;L'!$C$55</f>
        <v>0</v>
      </c>
      <c r="AA170" s="267">
        <f>((AA112)*'Data - P&amp;L'!$C$14)*'Data - P&amp;L'!$C$55</f>
        <v>0</v>
      </c>
      <c r="AB170" s="267">
        <f>((AB112)*'Data - P&amp;L'!$C$14)*'Data - P&amp;L'!$C$55</f>
        <v>0</v>
      </c>
      <c r="AC170" s="267">
        <f>((AC112)*'Data - P&amp;L'!$C$14)*'Data - P&amp;L'!$C$55</f>
        <v>0</v>
      </c>
      <c r="AD170" s="267">
        <f>((AD112)*'Data - P&amp;L'!$C$14)*'Data - P&amp;L'!$C$55</f>
        <v>0</v>
      </c>
      <c r="AE170" s="267">
        <f>((AE112)*'Data - P&amp;L'!$C$14)*'Data - P&amp;L'!$C$55</f>
        <v>0</v>
      </c>
      <c r="AF170" s="267">
        <f>((AF112)*'Data - P&amp;L'!$C$14)*'Data - P&amp;L'!$C$55</f>
        <v>0</v>
      </c>
      <c r="AG170" s="451">
        <f t="shared" si="32"/>
        <v>0</v>
      </c>
    </row>
    <row r="171" outlineLevel="1">
      <c r="A171" s="282" t="s">
        <v>576</v>
      </c>
      <c r="B171" s="267">
        <f>(((B96)*'Data - P&amp;L'!$C$38)+((B97)*'Data - P&amp;L'!$C$38))*'Data - P&amp;L'!$C$55</f>
        <v>0</v>
      </c>
      <c r="C171" s="267">
        <f>(((C96)*'Data - P&amp;L'!$C$38)+((C97)*'Data - P&amp;L'!$C$38))*'Data - P&amp;L'!$C$55</f>
        <v>0</v>
      </c>
      <c r="D171" s="267">
        <f>(((D96)*'Data - P&amp;L'!$C$38)+((D97)*'Data - P&amp;L'!$C$38))*'Data - P&amp;L'!$C$55</f>
        <v>0</v>
      </c>
      <c r="E171" s="267">
        <f>(((E96)*'Data - P&amp;L'!$C$38)+((E97)*'Data - P&amp;L'!$C$38))*'Data - P&amp;L'!$C$55</f>
        <v>0</v>
      </c>
      <c r="F171" s="267">
        <f>(((F96)*'Data - P&amp;L'!$C$38)+((F97)*'Data - P&amp;L'!$C$38))*'Data - P&amp;L'!$C$55</f>
        <v>0</v>
      </c>
      <c r="G171" s="267">
        <f>(((G96)*'Data - P&amp;L'!$C$38)+((G97)*'Data - P&amp;L'!$C$38))*'Data - P&amp;L'!$C$55</f>
        <v>0</v>
      </c>
      <c r="H171" s="267">
        <f>(((H96)*'Data - P&amp;L'!$C$38)+((H97)*'Data - P&amp;L'!$C$38))*'Data - P&amp;L'!$C$55</f>
        <v>0</v>
      </c>
      <c r="I171" s="267">
        <f>(((I96)*'Data - P&amp;L'!$C$38)+((I97)*'Data - P&amp;L'!$C$38))*'Data - P&amp;L'!$C$55</f>
        <v>0</v>
      </c>
      <c r="J171" s="267">
        <f>(((J96)*'Data - P&amp;L'!$C$38)+((J97)*'Data - P&amp;L'!$C$38))*'Data - P&amp;L'!$C$55</f>
        <v>0</v>
      </c>
      <c r="K171" s="267">
        <f>(((K96)*'Data - P&amp;L'!$C$38)+((K97)*'Data - P&amp;L'!$C$38))*'Data - P&amp;L'!$C$55</f>
        <v>0</v>
      </c>
      <c r="L171" s="267">
        <f>(((L96)*'Data - P&amp;L'!$C$38)+((L97)*'Data - P&amp;L'!$C$38))*'Data - P&amp;L'!$C$55</f>
        <v>0</v>
      </c>
      <c r="M171" s="267">
        <f>(((M96)*'Data - P&amp;L'!$C$38)+((M97)*'Data - P&amp;L'!$C$38))*'Data - P&amp;L'!$C$55</f>
        <v>0</v>
      </c>
      <c r="N171" s="267">
        <f>(((N96)*'Data - P&amp;L'!$C$38)+((N97)*'Data - P&amp;L'!$C$38))*'Data - P&amp;L'!$C$55</f>
        <v>0</v>
      </c>
      <c r="O171" s="267">
        <f>(((O96)*'Data - P&amp;L'!$C$38)+((O97)*'Data - P&amp;L'!$C$38))*'Data - P&amp;L'!$C$55</f>
        <v>0</v>
      </c>
      <c r="P171" s="267">
        <f>(((P96)*'Data - P&amp;L'!$C$38)+((P97)*'Data - P&amp;L'!$C$38))*'Data - P&amp;L'!$C$55</f>
        <v>0</v>
      </c>
      <c r="Q171" s="267">
        <f>(((Q96)*'Data - P&amp;L'!$C$38)+((Q97)*'Data - P&amp;L'!$C$38))*'Data - P&amp;L'!$C$55</f>
        <v>0</v>
      </c>
      <c r="R171" s="267">
        <f>(((R96)*'Data - P&amp;L'!$C$38)+((R97)*'Data - P&amp;L'!$C$38))*'Data - P&amp;L'!$C$55</f>
        <v>0</v>
      </c>
      <c r="S171" s="267">
        <f>(((S96)*'Data - P&amp;L'!$C$38)+((S97)*'Data - P&amp;L'!$C$38))*'Data - P&amp;L'!$C$55</f>
        <v>0</v>
      </c>
      <c r="T171" s="267">
        <f>(((T96)*'Data - P&amp;L'!$C$38)+((T97)*'Data - P&amp;L'!$C$38))*'Data - P&amp;L'!$C$55</f>
        <v>0</v>
      </c>
      <c r="U171" s="267">
        <f>(((U96)*'Data - P&amp;L'!$C$38)+((U97)*'Data - P&amp;L'!$C$38))*'Data - P&amp;L'!$C$55</f>
        <v>0</v>
      </c>
      <c r="V171" s="267">
        <f>(((V96)*'Data - P&amp;L'!$C$38)+((V97)*'Data - P&amp;L'!$C$38))*'Data - P&amp;L'!$C$55</f>
        <v>0</v>
      </c>
      <c r="W171" s="267">
        <f>(((W96)*'Data - P&amp;L'!$C$38)+((W97)*'Data - P&amp;L'!$C$38))*'Data - P&amp;L'!$C$55</f>
        <v>0</v>
      </c>
      <c r="X171" s="267">
        <f>(((X96)*'Data - P&amp;L'!$C$38)+((X97)*'Data - P&amp;L'!$C$38))*'Data - P&amp;L'!$C$55</f>
        <v>0</v>
      </c>
      <c r="Y171" s="267">
        <f>(((Y96)*'Data - P&amp;L'!$C$38)+((Y97)*'Data - P&amp;L'!$C$38))*'Data - P&amp;L'!$C$55</f>
        <v>0</v>
      </c>
      <c r="Z171" s="267">
        <f>(((Z96)*'Data - P&amp;L'!$C$38)+((Z97)*'Data - P&amp;L'!$C$38))*'Data - P&amp;L'!$C$55</f>
        <v>0</v>
      </c>
      <c r="AA171" s="267">
        <f>(((AA96)*'Data - P&amp;L'!$C$38)+((AA97)*'Data - P&amp;L'!$C$38))*'Data - P&amp;L'!$C$55</f>
        <v>0</v>
      </c>
      <c r="AB171" s="267">
        <f>(((AB96)*'Data - P&amp;L'!$C$38)+((AB97)*'Data - P&amp;L'!$C$38))*'Data - P&amp;L'!$C$55</f>
        <v>0</v>
      </c>
      <c r="AC171" s="267">
        <f>(((AC96)*'Data - P&amp;L'!$C$38)+((AC97)*'Data - P&amp;L'!$C$38))*'Data - P&amp;L'!$C$55</f>
        <v>0</v>
      </c>
      <c r="AD171" s="267">
        <f>(((AD96)*'Data - P&amp;L'!$C$38)+((AD97)*'Data - P&amp;L'!$C$38))*'Data - P&amp;L'!$C$55</f>
        <v>0</v>
      </c>
      <c r="AE171" s="267">
        <f>(((AE96)*'Data - P&amp;L'!$C$38)+((AE97)*'Data - P&amp;L'!$C$38))*'Data - P&amp;L'!$C$55</f>
        <v>0</v>
      </c>
      <c r="AF171" s="267">
        <f>(((AF96)*'Data - P&amp;L'!$C$38)+((AF97)*'Data - P&amp;L'!$C$38))*'Data - P&amp;L'!$C$55</f>
        <v>0</v>
      </c>
      <c r="AG171" s="451">
        <f t="shared" si="32"/>
        <v>0</v>
      </c>
    </row>
    <row r="172" outlineLevel="1">
      <c r="A172" s="282" t="s">
        <v>578</v>
      </c>
      <c r="B172" s="455">
        <f>((B107*'Data - P&amp;L'!$D$38))*'Data - P&amp;L'!$C$55</f>
        <v>0</v>
      </c>
      <c r="C172" s="455">
        <f>((C107*'Data - P&amp;L'!$D$38))*'Data - P&amp;L'!$C$55</f>
        <v>0</v>
      </c>
      <c r="D172" s="455">
        <f>((D107*'Data - P&amp;L'!$D$38))*'Data - P&amp;L'!$C$55</f>
        <v>0</v>
      </c>
      <c r="E172" s="455">
        <f>((E107*'Data - P&amp;L'!$D$38))*'Data - P&amp;L'!$C$55</f>
        <v>0</v>
      </c>
      <c r="F172" s="455">
        <f>((F107*'Data - P&amp;L'!$D$38))*'Data - P&amp;L'!$C$55</f>
        <v>0</v>
      </c>
      <c r="G172" s="455">
        <f>((G107*'Data - P&amp;L'!$D$38))*'Data - P&amp;L'!$C$55</f>
        <v>0</v>
      </c>
      <c r="H172" s="455">
        <f>((H107*'Data - P&amp;L'!$D$38))*'Data - P&amp;L'!$C$55</f>
        <v>0</v>
      </c>
      <c r="I172" s="455">
        <f>((I107*'Data - P&amp;L'!$D$38))*'Data - P&amp;L'!$C$55</f>
        <v>0</v>
      </c>
      <c r="J172" s="455">
        <f>((J107*'Data - P&amp;L'!$D$38))*'Data - P&amp;L'!$C$55</f>
        <v>0</v>
      </c>
      <c r="K172" s="455">
        <f>((K107*'Data - P&amp;L'!$D$38))*'Data - P&amp;L'!$C$55</f>
        <v>0</v>
      </c>
      <c r="L172" s="455">
        <f>((L107*'Data - P&amp;L'!$D$38))*'Data - P&amp;L'!$C$55</f>
        <v>0</v>
      </c>
      <c r="M172" s="455">
        <f>((M107*'Data - P&amp;L'!$D$38))*'Data - P&amp;L'!$C$55</f>
        <v>0</v>
      </c>
      <c r="N172" s="455">
        <f>((N107*'Data - P&amp;L'!$D$38))*'Data - P&amp;L'!$C$55</f>
        <v>0</v>
      </c>
      <c r="O172" s="455">
        <f>((O107*'Data - P&amp;L'!$D$38))*'Data - P&amp;L'!$C$55</f>
        <v>0</v>
      </c>
      <c r="P172" s="455">
        <f>((P107*'Data - P&amp;L'!$D$38))*'Data - P&amp;L'!$C$55</f>
        <v>0</v>
      </c>
      <c r="Q172" s="455">
        <f>((Q107*'Data - P&amp;L'!$D$38))*'Data - P&amp;L'!$C$55</f>
        <v>0</v>
      </c>
      <c r="R172" s="455">
        <f>((R107*'Data - P&amp;L'!$D$38))*'Data - P&amp;L'!$C$55</f>
        <v>0</v>
      </c>
      <c r="S172" s="455">
        <f>((S107*'Data - P&amp;L'!$D$38))*'Data - P&amp;L'!$C$55</f>
        <v>0</v>
      </c>
      <c r="T172" s="455">
        <f>((T107*'Data - P&amp;L'!$D$38))*'Data - P&amp;L'!$C$55</f>
        <v>0</v>
      </c>
      <c r="U172" s="455">
        <f>((U107*'Data - P&amp;L'!$D$38))*'Data - P&amp;L'!$C$55</f>
        <v>0</v>
      </c>
      <c r="V172" s="455">
        <f>((V107*'Data - P&amp;L'!$D$38))*'Data - P&amp;L'!$C$55</f>
        <v>0</v>
      </c>
      <c r="W172" s="455">
        <f>((W107*'Data - P&amp;L'!$D$38))*'Data - P&amp;L'!$C$55</f>
        <v>0</v>
      </c>
      <c r="X172" s="455">
        <f>((X107*'Data - P&amp;L'!$D$38))*'Data - P&amp;L'!$C$55</f>
        <v>0</v>
      </c>
      <c r="Y172" s="455">
        <f>((Y107*'Data - P&amp;L'!$D$38))*'Data - P&amp;L'!$C$55</f>
        <v>0</v>
      </c>
      <c r="Z172" s="455">
        <f>((Z107*'Data - P&amp;L'!$D$38))*'Data - P&amp;L'!$C$55</f>
        <v>0</v>
      </c>
      <c r="AA172" s="455">
        <f>((AA107*'Data - P&amp;L'!$D$38))*'Data - P&amp;L'!$C$55</f>
        <v>0</v>
      </c>
      <c r="AB172" s="455">
        <f>((AB107*'Data - P&amp;L'!$D$38))*'Data - P&amp;L'!$C$55</f>
        <v>0</v>
      </c>
      <c r="AC172" s="455">
        <f>((AC107*'Data - P&amp;L'!$D$38))*'Data - P&amp;L'!$C$55</f>
        <v>0</v>
      </c>
      <c r="AD172" s="455">
        <f>((AD107*'Data - P&amp;L'!$D$38))*'Data - P&amp;L'!$C$55</f>
        <v>0</v>
      </c>
      <c r="AE172" s="455">
        <f>((AE107*'Data - P&amp;L'!$D$38))*'Data - P&amp;L'!$C$55</f>
        <v>0</v>
      </c>
      <c r="AF172" s="455">
        <f>((AF107*'Data - P&amp;L'!$D$38))*'Data - P&amp;L'!$C$55</f>
        <v>0</v>
      </c>
      <c r="AG172" s="451">
        <f t="shared" si="32"/>
        <v>0</v>
      </c>
    </row>
    <row r="173" outlineLevel="1">
      <c r="A173" s="173" t="s">
        <v>591</v>
      </c>
      <c r="B173" s="457"/>
      <c r="C173" s="457"/>
      <c r="D173" s="457"/>
      <c r="E173" s="457"/>
      <c r="F173" s="457"/>
      <c r="G173" s="457"/>
      <c r="H173" s="457"/>
      <c r="I173" s="457"/>
      <c r="J173" s="457"/>
      <c r="K173" s="457"/>
      <c r="L173" s="457"/>
      <c r="M173" s="457"/>
      <c r="N173" s="457"/>
      <c r="O173" s="457"/>
      <c r="P173" s="457"/>
      <c r="Q173" s="457"/>
      <c r="R173" s="457"/>
      <c r="S173" s="457"/>
      <c r="T173" s="457"/>
      <c r="U173" s="457"/>
      <c r="V173" s="457"/>
      <c r="W173" s="457"/>
      <c r="X173" s="457"/>
      <c r="Y173" s="457"/>
      <c r="Z173" s="457"/>
      <c r="AA173" s="457"/>
      <c r="AB173" s="457"/>
      <c r="AC173" s="457"/>
      <c r="AD173" s="457"/>
      <c r="AE173" s="457"/>
      <c r="AF173" s="457"/>
      <c r="AG173" s="451"/>
    </row>
    <row r="174" outlineLevel="1">
      <c r="A174" s="173" t="s">
        <v>592</v>
      </c>
      <c r="B174" s="457"/>
      <c r="C174" s="457"/>
      <c r="D174" s="457"/>
      <c r="E174" s="457"/>
      <c r="F174" s="457"/>
      <c r="G174" s="457"/>
      <c r="H174" s="457"/>
      <c r="I174" s="457"/>
      <c r="J174" s="457"/>
      <c r="K174" s="457"/>
      <c r="L174" s="457"/>
      <c r="M174" s="457"/>
      <c r="N174" s="457"/>
      <c r="O174" s="457"/>
      <c r="P174" s="457"/>
      <c r="Q174" s="457"/>
      <c r="R174" s="457"/>
      <c r="S174" s="457"/>
      <c r="T174" s="457"/>
      <c r="U174" s="457"/>
      <c r="V174" s="457"/>
      <c r="W174" s="457"/>
      <c r="X174" s="457"/>
      <c r="Y174" s="457"/>
      <c r="Z174" s="457"/>
      <c r="AA174" s="457"/>
      <c r="AB174" s="457"/>
      <c r="AC174" s="457"/>
      <c r="AD174" s="457"/>
      <c r="AE174" s="457"/>
      <c r="AF174" s="457"/>
      <c r="AG174" s="451"/>
    </row>
    <row r="175" outlineLevel="1">
      <c r="A175" s="173" t="s">
        <v>593</v>
      </c>
      <c r="B175" s="455">
        <f>B114*'Data - P&amp;L'!$R$3</f>
        <v>0</v>
      </c>
      <c r="C175" s="455">
        <f>C114*'Data - P&amp;L'!$R$3</f>
        <v>0</v>
      </c>
      <c r="D175" s="455">
        <f>D114*'Data - P&amp;L'!$R$3</f>
        <v>0</v>
      </c>
      <c r="E175" s="455">
        <f>E114*'Data - P&amp;L'!$R$3</f>
        <v>0</v>
      </c>
      <c r="F175" s="455">
        <f>F114*'Data - P&amp;L'!$R$3</f>
        <v>0</v>
      </c>
      <c r="G175" s="455">
        <f>G114*'Data - P&amp;L'!$R$3</f>
        <v>0</v>
      </c>
      <c r="H175" s="455">
        <f>H114*'Data - P&amp;L'!$R$3</f>
        <v>0</v>
      </c>
      <c r="I175" s="455">
        <f>I114*'Data - P&amp;L'!$R$3</f>
        <v>0</v>
      </c>
      <c r="J175" s="455">
        <f>J114*'Data - P&amp;L'!$R$3</f>
        <v>0</v>
      </c>
      <c r="K175" s="455">
        <f>K114*'Data - P&amp;L'!$R$3</f>
        <v>0</v>
      </c>
      <c r="L175" s="455">
        <f>L114*'Data - P&amp;L'!$R$3</f>
        <v>0</v>
      </c>
      <c r="M175" s="455">
        <f>M114*'Data - P&amp;L'!$R$3</f>
        <v>0</v>
      </c>
      <c r="N175" s="455">
        <f>N114*'Data - P&amp;L'!$R$3</f>
        <v>0</v>
      </c>
      <c r="O175" s="455">
        <f>O114*'Data - P&amp;L'!$R$3</f>
        <v>0</v>
      </c>
      <c r="P175" s="455">
        <f>P114*'Data - P&amp;L'!$R$3</f>
        <v>0</v>
      </c>
      <c r="Q175" s="455">
        <f>Q114*'Data - P&amp;L'!$R$3</f>
        <v>0</v>
      </c>
      <c r="R175" s="455">
        <f>R114*'Data - P&amp;L'!$R$3</f>
        <v>0</v>
      </c>
      <c r="S175" s="455">
        <f>S114*'Data - P&amp;L'!$R$3</f>
        <v>0</v>
      </c>
      <c r="T175" s="455">
        <f>T114*'Data - P&amp;L'!$R$3</f>
        <v>0</v>
      </c>
      <c r="U175" s="455">
        <f>U114*'Data - P&amp;L'!$R$3</f>
        <v>0</v>
      </c>
      <c r="V175" s="455">
        <f>V114*'Data - P&amp;L'!$R$3</f>
        <v>0</v>
      </c>
      <c r="W175" s="455">
        <f>W114*'Data - P&amp;L'!$R$3</f>
        <v>0</v>
      </c>
      <c r="X175" s="455">
        <f>X114*'Data - P&amp;L'!$R$3</f>
        <v>0</v>
      </c>
      <c r="Y175" s="455">
        <f>Y114*'Data - P&amp;L'!$R$3</f>
        <v>0</v>
      </c>
      <c r="Z175" s="455">
        <f>Z114*'Data - P&amp;L'!$R$3</f>
        <v>0</v>
      </c>
      <c r="AA175" s="455">
        <f>AA114*'Data - P&amp;L'!$R$3</f>
        <v>0</v>
      </c>
      <c r="AB175" s="455">
        <f>AB114*'Data - P&amp;L'!$R$3</f>
        <v>0</v>
      </c>
      <c r="AC175" s="455">
        <f>AC114*'Data - P&amp;L'!$R$3</f>
        <v>0</v>
      </c>
      <c r="AD175" s="455">
        <f>AD114*'Data - P&amp;L'!$R$3</f>
        <v>0</v>
      </c>
      <c r="AE175" s="455">
        <f>AE114*'Data - P&amp;L'!$R$3</f>
        <v>0</v>
      </c>
      <c r="AF175" s="455">
        <f>AF114*'Data - P&amp;L'!$R$3</f>
        <v>0</v>
      </c>
      <c r="AG175" s="451">
        <f>SUM(B175:AF175)</f>
        <v>0</v>
      </c>
    </row>
    <row r="176" outlineLevel="1">
      <c r="A176" s="252" t="s">
        <v>594</v>
      </c>
      <c r="B176" s="285">
        <f t="shared" ref="B176:AF176" si="37">sum(B177:B189)</f>
        <v>0</v>
      </c>
      <c r="C176" s="285">
        <f t="shared" si="37"/>
        <v>0</v>
      </c>
      <c r="D176" s="285">
        <f t="shared" si="37"/>
        <v>0</v>
      </c>
      <c r="E176" s="285">
        <f t="shared" si="37"/>
        <v>0</v>
      </c>
      <c r="F176" s="285">
        <f t="shared" si="37"/>
        <v>0</v>
      </c>
      <c r="G176" s="285">
        <f t="shared" si="37"/>
        <v>0</v>
      </c>
      <c r="H176" s="285">
        <f t="shared" si="37"/>
        <v>0</v>
      </c>
      <c r="I176" s="285">
        <f t="shared" si="37"/>
        <v>0</v>
      </c>
      <c r="J176" s="285">
        <f t="shared" si="37"/>
        <v>0</v>
      </c>
      <c r="K176" s="285">
        <f t="shared" si="37"/>
        <v>0</v>
      </c>
      <c r="L176" s="285">
        <f t="shared" si="37"/>
        <v>0</v>
      </c>
      <c r="M176" s="285">
        <f t="shared" si="37"/>
        <v>0</v>
      </c>
      <c r="N176" s="285">
        <f t="shared" si="37"/>
        <v>0</v>
      </c>
      <c r="O176" s="285">
        <f t="shared" si="37"/>
        <v>0</v>
      </c>
      <c r="P176" s="285">
        <f t="shared" si="37"/>
        <v>0</v>
      </c>
      <c r="Q176" s="285">
        <f t="shared" si="37"/>
        <v>0</v>
      </c>
      <c r="R176" s="285">
        <f t="shared" si="37"/>
        <v>0</v>
      </c>
      <c r="S176" s="285">
        <f t="shared" si="37"/>
        <v>0</v>
      </c>
      <c r="T176" s="285">
        <f t="shared" si="37"/>
        <v>0</v>
      </c>
      <c r="U176" s="285">
        <f t="shared" si="37"/>
        <v>0</v>
      </c>
      <c r="V176" s="285">
        <f t="shared" si="37"/>
        <v>0</v>
      </c>
      <c r="W176" s="285">
        <f t="shared" si="37"/>
        <v>0</v>
      </c>
      <c r="X176" s="285">
        <f t="shared" si="37"/>
        <v>0</v>
      </c>
      <c r="Y176" s="285">
        <f t="shared" si="37"/>
        <v>0</v>
      </c>
      <c r="Z176" s="285">
        <f t="shared" si="37"/>
        <v>0</v>
      </c>
      <c r="AA176" s="285">
        <f t="shared" si="37"/>
        <v>0</v>
      </c>
      <c r="AB176" s="285">
        <f t="shared" si="37"/>
        <v>0</v>
      </c>
      <c r="AC176" s="285">
        <f t="shared" si="37"/>
        <v>0</v>
      </c>
      <c r="AD176" s="285">
        <f t="shared" si="37"/>
        <v>0</v>
      </c>
      <c r="AE176" s="285">
        <f t="shared" si="37"/>
        <v>0</v>
      </c>
      <c r="AF176" s="285">
        <f t="shared" si="37"/>
        <v>0</v>
      </c>
      <c r="AG176" s="458">
        <f>SUM(AF162:AG175)</f>
        <v>0</v>
      </c>
    </row>
    <row r="177" outlineLevel="1">
      <c r="A177" s="173" t="s">
        <v>595</v>
      </c>
      <c r="B177" s="267">
        <f>(B96)*'Data - P&amp;L'!$C$3</f>
        <v>0</v>
      </c>
      <c r="C177" s="267">
        <f>(C96)*'Data - P&amp;L'!$C$3</f>
        <v>0</v>
      </c>
      <c r="D177" s="267">
        <f>(D96)*'Data - P&amp;L'!$C$3</f>
        <v>0</v>
      </c>
      <c r="E177" s="267">
        <f>(E96)*'Data - P&amp;L'!$C$3</f>
        <v>0</v>
      </c>
      <c r="F177" s="267">
        <f>(F96)*'Data - P&amp;L'!$C$3</f>
        <v>0</v>
      </c>
      <c r="G177" s="267">
        <f>(G96)*'Data - P&amp;L'!$C$3</f>
        <v>0</v>
      </c>
      <c r="H177" s="267">
        <f>(H96)*'Data - P&amp;L'!$C$3</f>
        <v>0</v>
      </c>
      <c r="I177" s="267">
        <f>(I96)*'Data - P&amp;L'!$C$3</f>
        <v>0</v>
      </c>
      <c r="J177" s="267">
        <f>(J96)*'Data - P&amp;L'!$C$3</f>
        <v>0</v>
      </c>
      <c r="K177" s="267">
        <f>(K96)*'Data - P&amp;L'!$C$3</f>
        <v>0</v>
      </c>
      <c r="L177" s="267">
        <f>(L96)*'Data - P&amp;L'!$C$3</f>
        <v>0</v>
      </c>
      <c r="M177" s="267">
        <f>(M96)*'Data - P&amp;L'!$C$3</f>
        <v>0</v>
      </c>
      <c r="N177" s="267">
        <f>(N96)*'Data - P&amp;L'!$C$3</f>
        <v>0</v>
      </c>
      <c r="O177" s="267">
        <f>(O96)*'Data - P&amp;L'!$C$3</f>
        <v>0</v>
      </c>
      <c r="P177" s="267">
        <f>(P96)*'Data - P&amp;L'!$C$3</f>
        <v>0</v>
      </c>
      <c r="Q177" s="267">
        <f>(Q96)*'Data - P&amp;L'!$C$3</f>
        <v>0</v>
      </c>
      <c r="R177" s="267">
        <f>(R96)*'Data - P&amp;L'!$C$3</f>
        <v>0</v>
      </c>
      <c r="S177" s="267">
        <f>(S96)*'Data - P&amp;L'!$C$3</f>
        <v>0</v>
      </c>
      <c r="T177" s="267">
        <f>(T96)*'Data - P&amp;L'!$C$3</f>
        <v>0</v>
      </c>
      <c r="U177" s="267">
        <f>(U96)*'Data - P&amp;L'!$C$3</f>
        <v>0</v>
      </c>
      <c r="V177" s="267">
        <f>(V96)*'Data - P&amp;L'!$C$3</f>
        <v>0</v>
      </c>
      <c r="W177" s="267">
        <f>(W96)*'Data - P&amp;L'!$C$3</f>
        <v>0</v>
      </c>
      <c r="X177" s="267">
        <f>(X96)*'Data - P&amp;L'!$C$3</f>
        <v>0</v>
      </c>
      <c r="Y177" s="267">
        <f>(Y96)*'Data - P&amp;L'!$C$3</f>
        <v>0</v>
      </c>
      <c r="Z177" s="267">
        <f>(Z96)*'Data - P&amp;L'!$C$3</f>
        <v>0</v>
      </c>
      <c r="AA177" s="267">
        <f>(AA96)*'Data - P&amp;L'!$C$3</f>
        <v>0</v>
      </c>
      <c r="AB177" s="267">
        <f>(AB96)*'Data - P&amp;L'!$C$3</f>
        <v>0</v>
      </c>
      <c r="AC177" s="267">
        <f>(AC96)*'Data - P&amp;L'!$C$3</f>
        <v>0</v>
      </c>
      <c r="AD177" s="267">
        <f>(AD96)*'Data - P&amp;L'!$C$3</f>
        <v>0</v>
      </c>
      <c r="AE177" s="267">
        <f>(AE96)*'Data - P&amp;L'!$C$3</f>
        <v>0</v>
      </c>
      <c r="AF177" s="267">
        <f>(AF96)*'Data - P&amp;L'!$C$3</f>
        <v>0</v>
      </c>
      <c r="AG177" s="451">
        <f t="shared" ref="AG177:AG189" si="38">SUM(B177:AF177)</f>
        <v>0</v>
      </c>
    </row>
    <row r="178" outlineLevel="1">
      <c r="A178" s="173" t="s">
        <v>596</v>
      </c>
      <c r="B178" s="267">
        <f>(B97)*'Data - P&amp;L'!$C$4</f>
        <v>0</v>
      </c>
      <c r="C178" s="267">
        <f>(C97)*'Data - P&amp;L'!$C$4</f>
        <v>0</v>
      </c>
      <c r="D178" s="267">
        <f>(D97)*'Data - P&amp;L'!$C$4</f>
        <v>0</v>
      </c>
      <c r="E178" s="267">
        <f>(E97)*'Data - P&amp;L'!$C$4</f>
        <v>0</v>
      </c>
      <c r="F178" s="267">
        <f>(F97)*'Data - P&amp;L'!$C$4</f>
        <v>0</v>
      </c>
      <c r="G178" s="267">
        <f>(G97)*'Data - P&amp;L'!$C$4</f>
        <v>0</v>
      </c>
      <c r="H178" s="267">
        <f>(H97)*'Data - P&amp;L'!$C$4</f>
        <v>0</v>
      </c>
      <c r="I178" s="267">
        <f>(I97)*'Data - P&amp;L'!$C$4</f>
        <v>0</v>
      </c>
      <c r="J178" s="267">
        <f>(J97)*'Data - P&amp;L'!$C$4</f>
        <v>0</v>
      </c>
      <c r="K178" s="267">
        <f>(K97)*'Data - P&amp;L'!$C$4</f>
        <v>0</v>
      </c>
      <c r="L178" s="267">
        <f>(L97)*'Data - P&amp;L'!$C$4</f>
        <v>0</v>
      </c>
      <c r="M178" s="267">
        <f>(M97)*'Data - P&amp;L'!$C$4</f>
        <v>0</v>
      </c>
      <c r="N178" s="267">
        <f>(N97)*'Data - P&amp;L'!$C$4</f>
        <v>0</v>
      </c>
      <c r="O178" s="267">
        <f>(O97)*'Data - P&amp;L'!$C$4</f>
        <v>0</v>
      </c>
      <c r="P178" s="267">
        <f>(P97)*'Data - P&amp;L'!$C$4</f>
        <v>0</v>
      </c>
      <c r="Q178" s="267">
        <f>(Q97)*'Data - P&amp;L'!$C$4</f>
        <v>0</v>
      </c>
      <c r="R178" s="267">
        <f>(R97)*'Data - P&amp;L'!$C$4</f>
        <v>0</v>
      </c>
      <c r="S178" s="267">
        <f>(S97)*'Data - P&amp;L'!$C$4</f>
        <v>0</v>
      </c>
      <c r="T178" s="267">
        <f>(T97)*'Data - P&amp;L'!$C$4</f>
        <v>0</v>
      </c>
      <c r="U178" s="267">
        <f>(U97)*'Data - P&amp;L'!$C$4</f>
        <v>0</v>
      </c>
      <c r="V178" s="267">
        <f>(V97)*'Data - P&amp;L'!$C$4</f>
        <v>0</v>
      </c>
      <c r="W178" s="267">
        <f>(W97)*'Data - P&amp;L'!$C$4</f>
        <v>0</v>
      </c>
      <c r="X178" s="267">
        <f>(X97)*'Data - P&amp;L'!$C$4</f>
        <v>0</v>
      </c>
      <c r="Y178" s="267">
        <f>(Y97)*'Data - P&amp;L'!$C$4</f>
        <v>0</v>
      </c>
      <c r="Z178" s="267">
        <f>(Z97)*'Data - P&amp;L'!$C$4</f>
        <v>0</v>
      </c>
      <c r="AA178" s="267">
        <f>(AA97)*'Data - P&amp;L'!$C$4</f>
        <v>0</v>
      </c>
      <c r="AB178" s="267">
        <f>(AB97)*'Data - P&amp;L'!$C$4</f>
        <v>0</v>
      </c>
      <c r="AC178" s="267">
        <f>(AC97)*'Data - P&amp;L'!$C$4</f>
        <v>0</v>
      </c>
      <c r="AD178" s="267">
        <f>(AD97)*'Data - P&amp;L'!$C$4</f>
        <v>0</v>
      </c>
      <c r="AE178" s="267">
        <f>(AE97)*'Data - P&amp;L'!$C$4</f>
        <v>0</v>
      </c>
      <c r="AF178" s="267">
        <f>(AF97)*'Data - P&amp;L'!$C$4</f>
        <v>0</v>
      </c>
      <c r="AG178" s="451">
        <f t="shared" si="38"/>
        <v>0</v>
      </c>
    </row>
    <row r="179" outlineLevel="1">
      <c r="A179" s="173" t="s">
        <v>599</v>
      </c>
      <c r="B179" s="267">
        <f>(B99)*'Data - P&amp;L'!$C$6</f>
        <v>0</v>
      </c>
      <c r="C179" s="267">
        <f>(C99)*'Data - P&amp;L'!$C$6</f>
        <v>0</v>
      </c>
      <c r="D179" s="267">
        <f>(D99)*'Data - P&amp;L'!$C$6</f>
        <v>0</v>
      </c>
      <c r="E179" s="267">
        <f>(E99)*'Data - P&amp;L'!$C$6</f>
        <v>0</v>
      </c>
      <c r="F179" s="267">
        <f>(F99)*'Data - P&amp;L'!$C$6</f>
        <v>0</v>
      </c>
      <c r="G179" s="267">
        <f>(G99)*'Data - P&amp;L'!$C$6</f>
        <v>0</v>
      </c>
      <c r="H179" s="267">
        <f>(H99)*'Data - P&amp;L'!$C$6</f>
        <v>0</v>
      </c>
      <c r="I179" s="267">
        <f>(I99)*'Data - P&amp;L'!$C$6</f>
        <v>0</v>
      </c>
      <c r="J179" s="267">
        <f>(J99)*'Data - P&amp;L'!$C$6</f>
        <v>0</v>
      </c>
      <c r="K179" s="267">
        <f>(K99)*'Data - P&amp;L'!$C$6</f>
        <v>0</v>
      </c>
      <c r="L179" s="267">
        <f>(L99)*'Data - P&amp;L'!$C$6</f>
        <v>0</v>
      </c>
      <c r="M179" s="267">
        <f>(M99)*'Data - P&amp;L'!$C$6</f>
        <v>0</v>
      </c>
      <c r="N179" s="267">
        <f>(N99)*'Data - P&amp;L'!$C$6</f>
        <v>0</v>
      </c>
      <c r="O179" s="267">
        <f>(O99)*'Data - P&amp;L'!$C$6</f>
        <v>0</v>
      </c>
      <c r="P179" s="267">
        <f>(P99)*'Data - P&amp;L'!$C$6</f>
        <v>0</v>
      </c>
      <c r="Q179" s="267">
        <f>(Q99)*'Data - P&amp;L'!$C$6</f>
        <v>0</v>
      </c>
      <c r="R179" s="267">
        <f>(R99)*'Data - P&amp;L'!$C$6</f>
        <v>0</v>
      </c>
      <c r="S179" s="267">
        <f>(S99)*'Data - P&amp;L'!$C$6</f>
        <v>0</v>
      </c>
      <c r="T179" s="267">
        <f>(T99)*'Data - P&amp;L'!$C$6</f>
        <v>0</v>
      </c>
      <c r="U179" s="267">
        <f>(U99)*'Data - P&amp;L'!$C$6</f>
        <v>0</v>
      </c>
      <c r="V179" s="267">
        <f>(V99)*'Data - P&amp;L'!$C$6</f>
        <v>0</v>
      </c>
      <c r="W179" s="267">
        <f>(W99)*'Data - P&amp;L'!$C$6</f>
        <v>0</v>
      </c>
      <c r="X179" s="267">
        <f>(X99)*'Data - P&amp;L'!$C$6</f>
        <v>0</v>
      </c>
      <c r="Y179" s="267">
        <f>(Y99)*'Data - P&amp;L'!$C$6</f>
        <v>0</v>
      </c>
      <c r="Z179" s="267">
        <f>(Z99)*'Data - P&amp;L'!$C$6</f>
        <v>0</v>
      </c>
      <c r="AA179" s="267">
        <f>(AA99)*'Data - P&amp;L'!$C$6</f>
        <v>0</v>
      </c>
      <c r="AB179" s="267">
        <f>(AB99)*'Data - P&amp;L'!$C$6</f>
        <v>0</v>
      </c>
      <c r="AC179" s="267">
        <f>(AC99)*'Data - P&amp;L'!$C$6</f>
        <v>0</v>
      </c>
      <c r="AD179" s="267">
        <f>(AD99)*'Data - P&amp;L'!$C$6</f>
        <v>0</v>
      </c>
      <c r="AE179" s="267">
        <f>(AE99)*'Data - P&amp;L'!$C$6</f>
        <v>0</v>
      </c>
      <c r="AF179" s="267">
        <f>(AF99)*'Data - P&amp;L'!$C$6</f>
        <v>0</v>
      </c>
      <c r="AG179" s="451">
        <f t="shared" si="38"/>
        <v>0</v>
      </c>
    </row>
    <row r="180" outlineLevel="1">
      <c r="A180" s="173" t="s">
        <v>600</v>
      </c>
      <c r="B180" s="267">
        <f>(B100)*'Data - P&amp;L'!$C$8</f>
        <v>0</v>
      </c>
      <c r="C180" s="267">
        <f>(C100)*'Data - P&amp;L'!$C$8</f>
        <v>0</v>
      </c>
      <c r="D180" s="267">
        <f>(D100)*'Data - P&amp;L'!$C$8</f>
        <v>0</v>
      </c>
      <c r="E180" s="267">
        <f>(E100)*'Data - P&amp;L'!$C$8</f>
        <v>0</v>
      </c>
      <c r="F180" s="267">
        <f>(F100)*'Data - P&amp;L'!$C$8</f>
        <v>0</v>
      </c>
      <c r="G180" s="267">
        <f>(G100)*'Data - P&amp;L'!$C$8</f>
        <v>0</v>
      </c>
      <c r="H180" s="267">
        <f>(H100)*'Data - P&amp;L'!$C$8</f>
        <v>0</v>
      </c>
      <c r="I180" s="267">
        <f>(I100)*'Data - P&amp;L'!$C$8</f>
        <v>0</v>
      </c>
      <c r="J180" s="267">
        <f>(J100)*'Data - P&amp;L'!$C$8</f>
        <v>0</v>
      </c>
      <c r="K180" s="267">
        <f>(K100)*'Data - P&amp;L'!$C$8</f>
        <v>0</v>
      </c>
      <c r="L180" s="267">
        <f>(L100)*'Data - P&amp;L'!$C$8</f>
        <v>0</v>
      </c>
      <c r="M180" s="267">
        <f>(M100)*'Data - P&amp;L'!$C$8</f>
        <v>0</v>
      </c>
      <c r="N180" s="267">
        <f>(N100)*'Data - P&amp;L'!$C$8</f>
        <v>0</v>
      </c>
      <c r="O180" s="267">
        <f>(O100)*'Data - P&amp;L'!$C$8</f>
        <v>0</v>
      </c>
      <c r="P180" s="267">
        <f>(P100)*'Data - P&amp;L'!$C$8</f>
        <v>0</v>
      </c>
      <c r="Q180" s="267">
        <f>(Q100)*'Data - P&amp;L'!$C$8</f>
        <v>0</v>
      </c>
      <c r="R180" s="267">
        <f>(R100)*'Data - P&amp;L'!$C$8</f>
        <v>0</v>
      </c>
      <c r="S180" s="267">
        <f>(S100)*'Data - P&amp;L'!$C$8</f>
        <v>0</v>
      </c>
      <c r="T180" s="267">
        <f>(T100)*'Data - P&amp;L'!$C$8</f>
        <v>0</v>
      </c>
      <c r="U180" s="267">
        <f>(U100)*'Data - P&amp;L'!$C$8</f>
        <v>0</v>
      </c>
      <c r="V180" s="267">
        <f>(V100)*'Data - P&amp;L'!$C$8</f>
        <v>0</v>
      </c>
      <c r="W180" s="267">
        <f>(W100)*'Data - P&amp;L'!$C$8</f>
        <v>0</v>
      </c>
      <c r="X180" s="267">
        <f>(X100)*'Data - P&amp;L'!$C$8</f>
        <v>0</v>
      </c>
      <c r="Y180" s="267">
        <f>(Y100)*'Data - P&amp;L'!$C$8</f>
        <v>0</v>
      </c>
      <c r="Z180" s="267">
        <f>(Z100)*'Data - P&amp;L'!$C$8</f>
        <v>0</v>
      </c>
      <c r="AA180" s="267">
        <f>(AA100)*'Data - P&amp;L'!$C$8</f>
        <v>0</v>
      </c>
      <c r="AB180" s="267">
        <f>(AB100)*'Data - P&amp;L'!$C$8</f>
        <v>0</v>
      </c>
      <c r="AC180" s="267">
        <f>(AC100)*'Data - P&amp;L'!$C$8</f>
        <v>0</v>
      </c>
      <c r="AD180" s="267">
        <f>(AD100)*'Data - P&amp;L'!$C$8</f>
        <v>0</v>
      </c>
      <c r="AE180" s="267">
        <f>(AE100)*'Data - P&amp;L'!$C$8</f>
        <v>0</v>
      </c>
      <c r="AF180" s="267">
        <f>(AF100)*'Data - P&amp;L'!$C$8</f>
        <v>0</v>
      </c>
      <c r="AG180" s="451">
        <f t="shared" si="38"/>
        <v>0</v>
      </c>
    </row>
    <row r="181" outlineLevel="1">
      <c r="A181" s="173" t="s">
        <v>601</v>
      </c>
      <c r="B181" s="267">
        <f>(B101+B102)*'Data - P&amp;L'!$C$9</f>
        <v>0</v>
      </c>
      <c r="C181" s="267">
        <f>(C101+C102)*'Data - P&amp;L'!$C$9</f>
        <v>0</v>
      </c>
      <c r="D181" s="267">
        <f>(D101+D102)*'Data - P&amp;L'!$C$9</f>
        <v>0</v>
      </c>
      <c r="E181" s="267">
        <f>(E101+E102)*'Data - P&amp;L'!$C$9</f>
        <v>0</v>
      </c>
      <c r="F181" s="267">
        <f>(F101+F102)*'Data - P&amp;L'!$C$9</f>
        <v>0</v>
      </c>
      <c r="G181" s="267">
        <f>(G101+G102)*'Data - P&amp;L'!$C$9</f>
        <v>0</v>
      </c>
      <c r="H181" s="267">
        <f>(H101+H102)*'Data - P&amp;L'!$C$9</f>
        <v>0</v>
      </c>
      <c r="I181" s="267">
        <f>(I101+I102)*'Data - P&amp;L'!$C$9</f>
        <v>0</v>
      </c>
      <c r="J181" s="267">
        <f>(J101+J102)*'Data - P&amp;L'!$C$9</f>
        <v>0</v>
      </c>
      <c r="K181" s="267">
        <f>(K101+K102)*'Data - P&amp;L'!$C$9</f>
        <v>0</v>
      </c>
      <c r="L181" s="267">
        <f>(L101+L102)*'Data - P&amp;L'!$C$9</f>
        <v>0</v>
      </c>
      <c r="M181" s="267">
        <f>(M101+M102)*'Data - P&amp;L'!$C$9</f>
        <v>0</v>
      </c>
      <c r="N181" s="267">
        <f>(N101+N102)*'Data - P&amp;L'!$C$9</f>
        <v>0</v>
      </c>
      <c r="O181" s="267">
        <f>(O101+O102)*'Data - P&amp;L'!$C$9</f>
        <v>0</v>
      </c>
      <c r="P181" s="267">
        <f>(P101+P102)*'Data - P&amp;L'!$C$9</f>
        <v>0</v>
      </c>
      <c r="Q181" s="267">
        <f>(Q101+Q102)*'Data - P&amp;L'!$C$9</f>
        <v>0</v>
      </c>
      <c r="R181" s="267">
        <f>(R101+R102)*'Data - P&amp;L'!$C$9</f>
        <v>0</v>
      </c>
      <c r="S181" s="267">
        <f>(S101+S102)*'Data - P&amp;L'!$C$9</f>
        <v>0</v>
      </c>
      <c r="T181" s="267">
        <f>(T101+T102)*'Data - P&amp;L'!$C$9</f>
        <v>0</v>
      </c>
      <c r="U181" s="267">
        <f>(U101+U102)*'Data - P&amp;L'!$C$9</f>
        <v>0</v>
      </c>
      <c r="V181" s="267">
        <f>(V101+V102)*'Data - P&amp;L'!$C$9</f>
        <v>0</v>
      </c>
      <c r="W181" s="267">
        <f>(W101+W102)*'Data - P&amp;L'!$C$9</f>
        <v>0</v>
      </c>
      <c r="X181" s="267">
        <f>(X101+X102)*'Data - P&amp;L'!$C$9</f>
        <v>0</v>
      </c>
      <c r="Y181" s="267">
        <f>(Y101+Y102)*'Data - P&amp;L'!$C$9</f>
        <v>0</v>
      </c>
      <c r="Z181" s="267">
        <f>(Z101+Z102)*'Data - P&amp;L'!$C$9</f>
        <v>0</v>
      </c>
      <c r="AA181" s="267">
        <f>(AA101+AA102)*'Data - P&amp;L'!$C$9</f>
        <v>0</v>
      </c>
      <c r="AB181" s="267">
        <f>(AB101+AB102)*'Data - P&amp;L'!$C$9</f>
        <v>0</v>
      </c>
      <c r="AC181" s="267">
        <f>(AC101+AC102)*'Data - P&amp;L'!$C$9</f>
        <v>0</v>
      </c>
      <c r="AD181" s="267">
        <f>(AD101+AD102)*'Data - P&amp;L'!$C$9</f>
        <v>0</v>
      </c>
      <c r="AE181" s="267">
        <f>(AE101+AE102)*'Data - P&amp;L'!$C$9</f>
        <v>0</v>
      </c>
      <c r="AF181" s="267">
        <f>(AF101+AF102)*'Data - P&amp;L'!$C$9</f>
        <v>0</v>
      </c>
      <c r="AG181" s="451">
        <f t="shared" si="38"/>
        <v>0</v>
      </c>
    </row>
    <row r="182" outlineLevel="1">
      <c r="A182" s="173" t="s">
        <v>602</v>
      </c>
      <c r="B182" s="267">
        <f>(B103+B104)*'Data - P&amp;L'!$C$5</f>
        <v>0</v>
      </c>
      <c r="C182" s="267">
        <f>(C103+C104)*'Data - P&amp;L'!$C$5</f>
        <v>0</v>
      </c>
      <c r="D182" s="267">
        <f>(D103+D104)*'Data - P&amp;L'!$C$5</f>
        <v>0</v>
      </c>
      <c r="E182" s="267">
        <f>(E103+E104)*'Data - P&amp;L'!$C$5</f>
        <v>0</v>
      </c>
      <c r="F182" s="267">
        <f>(F103+F104)*'Data - P&amp;L'!$C$5</f>
        <v>0</v>
      </c>
      <c r="G182" s="267">
        <f>(G103+G104)*'Data - P&amp;L'!$C$5</f>
        <v>0</v>
      </c>
      <c r="H182" s="267">
        <f>(H103+H104)*'Data - P&amp;L'!$C$5</f>
        <v>0</v>
      </c>
      <c r="I182" s="267">
        <f>(I103+I104)*'Data - P&amp;L'!$C$5</f>
        <v>0</v>
      </c>
      <c r="J182" s="267">
        <f>(J103+J104)*'Data - P&amp;L'!$C$5</f>
        <v>0</v>
      </c>
      <c r="K182" s="267">
        <f>(K103+K104)*'Data - P&amp;L'!$C$5</f>
        <v>0</v>
      </c>
      <c r="L182" s="267">
        <f>(L103+L104)*'Data - P&amp;L'!$C$5</f>
        <v>0</v>
      </c>
      <c r="M182" s="267">
        <f>(M103+M104)*'Data - P&amp;L'!$C$5</f>
        <v>0</v>
      </c>
      <c r="N182" s="267">
        <f>(N103+N104)*'Data - P&amp;L'!$C$5</f>
        <v>0</v>
      </c>
      <c r="O182" s="267">
        <f>(O103+O104)*'Data - P&amp;L'!$C$5</f>
        <v>0</v>
      </c>
      <c r="P182" s="267">
        <f>(P103+P104)*'Data - P&amp;L'!$C$5</f>
        <v>0</v>
      </c>
      <c r="Q182" s="267">
        <f>(Q103+Q104)*'Data - P&amp;L'!$C$5</f>
        <v>0</v>
      </c>
      <c r="R182" s="267">
        <f>(R103+R104)*'Data - P&amp;L'!$C$5</f>
        <v>0</v>
      </c>
      <c r="S182" s="267">
        <f>(S103+S104)*'Data - P&amp;L'!$C$5</f>
        <v>0</v>
      </c>
      <c r="T182" s="267">
        <f>(T103+T104)*'Data - P&amp;L'!$C$5</f>
        <v>0</v>
      </c>
      <c r="U182" s="267">
        <f>(U103+U104)*'Data - P&amp;L'!$C$5</f>
        <v>0</v>
      </c>
      <c r="V182" s="267">
        <f>(V103+V104)*'Data - P&amp;L'!$C$5</f>
        <v>0</v>
      </c>
      <c r="W182" s="267">
        <f>(W103+W104)*'Data - P&amp;L'!$C$5</f>
        <v>0</v>
      </c>
      <c r="X182" s="267">
        <f>(X103+X104)*'Data - P&amp;L'!$C$5</f>
        <v>0</v>
      </c>
      <c r="Y182" s="267">
        <f>(Y103+Y104)*'Data - P&amp;L'!$C$5</f>
        <v>0</v>
      </c>
      <c r="Z182" s="267">
        <f>(Z103+Z104)*'Data - P&amp;L'!$C$5</f>
        <v>0</v>
      </c>
      <c r="AA182" s="267">
        <f>(AA103+AA104)*'Data - P&amp;L'!$C$5</f>
        <v>0</v>
      </c>
      <c r="AB182" s="267">
        <f>(AB103+AB104)*'Data - P&amp;L'!$C$5</f>
        <v>0</v>
      </c>
      <c r="AC182" s="267">
        <f>(AC103+AC104)*'Data - P&amp;L'!$C$5</f>
        <v>0</v>
      </c>
      <c r="AD182" s="267">
        <f>(AD103+AD104)*'Data - P&amp;L'!$C$5</f>
        <v>0</v>
      </c>
      <c r="AE182" s="267">
        <f>(AE103+AE104)*'Data - P&amp;L'!$C$5</f>
        <v>0</v>
      </c>
      <c r="AF182" s="267">
        <f>(AF103+AF104)*'Data - P&amp;L'!$C$5</f>
        <v>0</v>
      </c>
      <c r="AG182" s="451">
        <f t="shared" si="38"/>
        <v>0</v>
      </c>
    </row>
    <row r="183" outlineLevel="1">
      <c r="A183" s="173" t="s">
        <v>603</v>
      </c>
      <c r="B183" s="267">
        <f>(B105+B106)*'Data - P&amp;L'!$C$10</f>
        <v>0</v>
      </c>
      <c r="C183" s="267">
        <f>(C105+C106)*'Data - P&amp;L'!$C$10</f>
        <v>0</v>
      </c>
      <c r="D183" s="267">
        <f>(D105+D106)*'Data - P&amp;L'!$C$10</f>
        <v>0</v>
      </c>
      <c r="E183" s="267">
        <f>(E105+E106)*'Data - P&amp;L'!$C$10</f>
        <v>0</v>
      </c>
      <c r="F183" s="267">
        <f>(F105+F106)*'Data - P&amp;L'!$C$10</f>
        <v>0</v>
      </c>
      <c r="G183" s="267">
        <f>(G105+G106)*'Data - P&amp;L'!$C$10</f>
        <v>0</v>
      </c>
      <c r="H183" s="267">
        <f>(H105+H106)*'Data - P&amp;L'!$C$10</f>
        <v>0</v>
      </c>
      <c r="I183" s="267">
        <f>(I105+I106)*'Data - P&amp;L'!$C$10</f>
        <v>0</v>
      </c>
      <c r="J183" s="267">
        <f>(J105+J106)*'Data - P&amp;L'!$C$10</f>
        <v>0</v>
      </c>
      <c r="K183" s="267">
        <f>(K105+K106)*'Data - P&amp;L'!$C$10</f>
        <v>0</v>
      </c>
      <c r="L183" s="267">
        <f>(L105+L106)*'Data - P&amp;L'!$C$10</f>
        <v>0</v>
      </c>
      <c r="M183" s="267">
        <f>(M105+M106)*'Data - P&amp;L'!$C$10</f>
        <v>0</v>
      </c>
      <c r="N183" s="267">
        <f>(N105+N106)*'Data - P&amp;L'!$C$10</f>
        <v>0</v>
      </c>
      <c r="O183" s="267">
        <f>(O105+O106)*'Data - P&amp;L'!$C$10</f>
        <v>0</v>
      </c>
      <c r="P183" s="267">
        <f>(P105+P106)*'Data - P&amp;L'!$C$10</f>
        <v>0</v>
      </c>
      <c r="Q183" s="267">
        <f>(Q105+Q106)*'Data - P&amp;L'!$C$10</f>
        <v>0</v>
      </c>
      <c r="R183" s="267">
        <f>(R105+R106)*'Data - P&amp;L'!$C$10</f>
        <v>0</v>
      </c>
      <c r="S183" s="267">
        <f>(S105+S106)*'Data - P&amp;L'!$C$10</f>
        <v>0</v>
      </c>
      <c r="T183" s="267">
        <f>(T105+T106)*'Data - P&amp;L'!$C$10</f>
        <v>0</v>
      </c>
      <c r="U183" s="267">
        <f>(U105+U106)*'Data - P&amp;L'!$C$10</f>
        <v>0</v>
      </c>
      <c r="V183" s="267">
        <f>(V105+V106)*'Data - P&amp;L'!$C$10</f>
        <v>0</v>
      </c>
      <c r="W183" s="267">
        <f>(W105+W106)*'Data - P&amp;L'!$C$10</f>
        <v>0</v>
      </c>
      <c r="X183" s="267">
        <f>(X105+X106)*'Data - P&amp;L'!$C$10</f>
        <v>0</v>
      </c>
      <c r="Y183" s="267">
        <f>(Y105+Y106)*'Data - P&amp;L'!$C$10</f>
        <v>0</v>
      </c>
      <c r="Z183" s="267">
        <f>(Z105+Z106)*'Data - P&amp;L'!$C$10</f>
        <v>0</v>
      </c>
      <c r="AA183" s="267">
        <f>(AA105+AA106)*'Data - P&amp;L'!$C$10</f>
        <v>0</v>
      </c>
      <c r="AB183" s="267">
        <f>(AB105+AB106)*'Data - P&amp;L'!$C$10</f>
        <v>0</v>
      </c>
      <c r="AC183" s="267">
        <f>(AC105+AC106)*'Data - P&amp;L'!$C$10</f>
        <v>0</v>
      </c>
      <c r="AD183" s="267">
        <f>(AD105+AD106)*'Data - P&amp;L'!$C$10</f>
        <v>0</v>
      </c>
      <c r="AE183" s="267">
        <f>(AE105+AE106)*'Data - P&amp;L'!$C$10</f>
        <v>0</v>
      </c>
      <c r="AF183" s="267">
        <f>(AF105+AF106)*'Data - P&amp;L'!$C$10</f>
        <v>0</v>
      </c>
      <c r="AG183" s="451">
        <f t="shared" si="38"/>
        <v>0</v>
      </c>
    </row>
    <row r="184" outlineLevel="1">
      <c r="A184" s="173" t="s">
        <v>604</v>
      </c>
      <c r="B184" s="267">
        <f>(B110+B111)*'Data - P&amp;L'!$C$13</f>
        <v>0</v>
      </c>
      <c r="C184" s="267">
        <f>(C110+C111)*'Data - P&amp;L'!$C$13</f>
        <v>0</v>
      </c>
      <c r="D184" s="267">
        <f>(D110+D111)*'Data - P&amp;L'!$C$13</f>
        <v>0</v>
      </c>
      <c r="E184" s="267">
        <f>(E110+E111)*'Data - P&amp;L'!$C$13</f>
        <v>0</v>
      </c>
      <c r="F184" s="267">
        <f>(F110+F111)*'Data - P&amp;L'!$C$13</f>
        <v>0</v>
      </c>
      <c r="G184" s="267">
        <f>(G110+G111)*'Data - P&amp;L'!$C$13</f>
        <v>0</v>
      </c>
      <c r="H184" s="267">
        <f>(H110+H111)*'Data - P&amp;L'!$C$13</f>
        <v>0</v>
      </c>
      <c r="I184" s="267">
        <f>(I110+I111)*'Data - P&amp;L'!$C$13</f>
        <v>0</v>
      </c>
      <c r="J184" s="267">
        <f>(J110+J111)*'Data - P&amp;L'!$C$13</f>
        <v>0</v>
      </c>
      <c r="K184" s="267">
        <f>(K110+K111)*'Data - P&amp;L'!$C$13</f>
        <v>0</v>
      </c>
      <c r="L184" s="267">
        <f>(L110+L111)*'Data - P&amp;L'!$C$13</f>
        <v>0</v>
      </c>
      <c r="M184" s="267">
        <f>(M110+M111)*'Data - P&amp;L'!$C$13</f>
        <v>0</v>
      </c>
      <c r="N184" s="267">
        <f>(N110+N111)*'Data - P&amp;L'!$C$13</f>
        <v>0</v>
      </c>
      <c r="O184" s="267">
        <f>(O110+O111)*'Data - P&amp;L'!$C$13</f>
        <v>0</v>
      </c>
      <c r="P184" s="267">
        <f>(P110+P111)*'Data - P&amp;L'!$C$13</f>
        <v>0</v>
      </c>
      <c r="Q184" s="267">
        <f>(Q110+Q111)*'Data - P&amp;L'!$C$13</f>
        <v>0</v>
      </c>
      <c r="R184" s="267">
        <f>(R110+R111)*'Data - P&amp;L'!$C$13</f>
        <v>0</v>
      </c>
      <c r="S184" s="267">
        <f>(S110+S111)*'Data - P&amp;L'!$C$13</f>
        <v>0</v>
      </c>
      <c r="T184" s="267">
        <f>(T110+T111)*'Data - P&amp;L'!$C$13</f>
        <v>0</v>
      </c>
      <c r="U184" s="267">
        <f>(U110+U111)*'Data - P&amp;L'!$C$13</f>
        <v>0</v>
      </c>
      <c r="V184" s="267">
        <f>(V110+V111)*'Data - P&amp;L'!$C$13</f>
        <v>0</v>
      </c>
      <c r="W184" s="267">
        <f>(W110+W111)*'Data - P&amp;L'!$C$13</f>
        <v>0</v>
      </c>
      <c r="X184" s="267">
        <f>(X110+X111)*'Data - P&amp;L'!$C$13</f>
        <v>0</v>
      </c>
      <c r="Y184" s="267">
        <f>(Y110+Y111)*'Data - P&amp;L'!$C$13</f>
        <v>0</v>
      </c>
      <c r="Z184" s="267">
        <f>(Z110+Z111)*'Data - P&amp;L'!$C$13</f>
        <v>0</v>
      </c>
      <c r="AA184" s="267">
        <f>(AA110+AA111)*'Data - P&amp;L'!$C$13</f>
        <v>0</v>
      </c>
      <c r="AB184" s="267">
        <f>(AB110+AB111)*'Data - P&amp;L'!$C$13</f>
        <v>0</v>
      </c>
      <c r="AC184" s="267">
        <f>(AC110+AC111)*'Data - P&amp;L'!$C$13</f>
        <v>0</v>
      </c>
      <c r="AD184" s="267">
        <f>(AD110+AD111)*'Data - P&amp;L'!$C$13</f>
        <v>0</v>
      </c>
      <c r="AE184" s="267">
        <f>(AE110+AE111)*'Data - P&amp;L'!$C$13</f>
        <v>0</v>
      </c>
      <c r="AF184" s="267">
        <f>(AF110+AF111)*'Data - P&amp;L'!$C$13</f>
        <v>0</v>
      </c>
      <c r="AG184" s="451">
        <f t="shared" si="38"/>
        <v>0</v>
      </c>
    </row>
    <row r="185" outlineLevel="1">
      <c r="A185" s="173" t="s">
        <v>605</v>
      </c>
      <c r="B185" s="267">
        <f>(B112)*'Data - P&amp;L'!$C$14</f>
        <v>0</v>
      </c>
      <c r="C185" s="267">
        <f>(C112)*'Data - P&amp;L'!$C$14</f>
        <v>0</v>
      </c>
      <c r="D185" s="267">
        <f>(D112)*'Data - P&amp;L'!$C$14</f>
        <v>0</v>
      </c>
      <c r="E185" s="267">
        <f>(E112)*'Data - P&amp;L'!$C$14</f>
        <v>0</v>
      </c>
      <c r="F185" s="267">
        <f>(F112)*'Data - P&amp;L'!$C$14</f>
        <v>0</v>
      </c>
      <c r="G185" s="267">
        <f>(G112)*'Data - P&amp;L'!$C$14</f>
        <v>0</v>
      </c>
      <c r="H185" s="267">
        <f>(H112)*'Data - P&amp;L'!$C$14</f>
        <v>0</v>
      </c>
      <c r="I185" s="267">
        <f>(I112)*'Data - P&amp;L'!$C$14</f>
        <v>0</v>
      </c>
      <c r="J185" s="267">
        <f>(J112)*'Data - P&amp;L'!$C$14</f>
        <v>0</v>
      </c>
      <c r="K185" s="267">
        <f>(K112)*'Data - P&amp;L'!$C$14</f>
        <v>0</v>
      </c>
      <c r="L185" s="267">
        <f>(L112)*'Data - P&amp;L'!$C$14</f>
        <v>0</v>
      </c>
      <c r="M185" s="267">
        <f>(M112)*'Data - P&amp;L'!$C$14</f>
        <v>0</v>
      </c>
      <c r="N185" s="267">
        <f>(N112)*'Data - P&amp;L'!$C$14</f>
        <v>0</v>
      </c>
      <c r="O185" s="267">
        <f>(O112)*'Data - P&amp;L'!$C$14</f>
        <v>0</v>
      </c>
      <c r="P185" s="267">
        <f>(P112)*'Data - P&amp;L'!$C$14</f>
        <v>0</v>
      </c>
      <c r="Q185" s="267">
        <f>(Q112)*'Data - P&amp;L'!$C$14</f>
        <v>0</v>
      </c>
      <c r="R185" s="267">
        <f>(R112)*'Data - P&amp;L'!$C$14</f>
        <v>0</v>
      </c>
      <c r="S185" s="267">
        <f>(S112)*'Data - P&amp;L'!$C$14</f>
        <v>0</v>
      </c>
      <c r="T185" s="267">
        <f>(T112)*'Data - P&amp;L'!$C$14</f>
        <v>0</v>
      </c>
      <c r="U185" s="267">
        <f>(U112)*'Data - P&amp;L'!$C$14</f>
        <v>0</v>
      </c>
      <c r="V185" s="267">
        <f>(V112)*'Data - P&amp;L'!$C$14</f>
        <v>0</v>
      </c>
      <c r="W185" s="267">
        <f>(W112)*'Data - P&amp;L'!$C$14</f>
        <v>0</v>
      </c>
      <c r="X185" s="267">
        <f>(X112)*'Data - P&amp;L'!$C$14</f>
        <v>0</v>
      </c>
      <c r="Y185" s="267">
        <f>(Y112)*'Data - P&amp;L'!$C$14</f>
        <v>0</v>
      </c>
      <c r="Z185" s="267">
        <f>(Z112)*'Data - P&amp;L'!$C$14</f>
        <v>0</v>
      </c>
      <c r="AA185" s="267">
        <f>(AA112)*'Data - P&amp;L'!$C$14</f>
        <v>0</v>
      </c>
      <c r="AB185" s="267">
        <f>(AB112)*'Data - P&amp;L'!$C$14</f>
        <v>0</v>
      </c>
      <c r="AC185" s="267">
        <f>(AC112)*'Data - P&amp;L'!$C$14</f>
        <v>0</v>
      </c>
      <c r="AD185" s="267">
        <f>(AD112)*'Data - P&amp;L'!$C$14</f>
        <v>0</v>
      </c>
      <c r="AE185" s="267">
        <f>(AE112)*'Data - P&amp;L'!$C$14</f>
        <v>0</v>
      </c>
      <c r="AF185" s="267">
        <f>(AF112)*'Data - P&amp;L'!$C$14</f>
        <v>0</v>
      </c>
      <c r="AG185" s="451">
        <f t="shared" si="38"/>
        <v>0</v>
      </c>
    </row>
    <row r="186" outlineLevel="1">
      <c r="A186" s="173" t="s">
        <v>608</v>
      </c>
      <c r="B186" s="267">
        <f>(((B96)*'Data - P&amp;L'!$C$38)+((B97)*'Data - P&amp;L'!$C$38))*'Data - P&amp;L'!$C$55</f>
        <v>0</v>
      </c>
      <c r="C186" s="267">
        <f>(((C96)*'Data - P&amp;L'!$C$38)+((C97)*'Data - P&amp;L'!$C$38))*'Data - P&amp;L'!$C$55</f>
        <v>0</v>
      </c>
      <c r="D186" s="267">
        <f>(((D96)*'Data - P&amp;L'!$C$38)+((D97)*'Data - P&amp;L'!$C$38))*'Data - P&amp;L'!$C$55</f>
        <v>0</v>
      </c>
      <c r="E186" s="267">
        <f>(((E96)*'Data - P&amp;L'!$C$38)+((E97)*'Data - P&amp;L'!$C$38))*'Data - P&amp;L'!$C$55</f>
        <v>0</v>
      </c>
      <c r="F186" s="267">
        <f>(((F96)*'Data - P&amp;L'!$C$38)+((F97)*'Data - P&amp;L'!$C$38))*'Data - P&amp;L'!$C$55</f>
        <v>0</v>
      </c>
      <c r="G186" s="267">
        <f>(((G96)*'Data - P&amp;L'!$C$38)+((G97)*'Data - P&amp;L'!$C$38))*'Data - P&amp;L'!$C$55</f>
        <v>0</v>
      </c>
      <c r="H186" s="267">
        <f>(((H96)*'Data - P&amp;L'!$C$38)+((H97)*'Data - P&amp;L'!$C$38))*'Data - P&amp;L'!$C$55</f>
        <v>0</v>
      </c>
      <c r="I186" s="267">
        <f>(((I96)*'Data - P&amp;L'!$C$38)+((I97)*'Data - P&amp;L'!$C$38))*'Data - P&amp;L'!$C$55</f>
        <v>0</v>
      </c>
      <c r="J186" s="267">
        <f>(((J96)*'Data - P&amp;L'!$C$38)+((J97)*'Data - P&amp;L'!$C$38))*'Data - P&amp;L'!$C$55</f>
        <v>0</v>
      </c>
      <c r="K186" s="267">
        <f>(((K96)*'Data - P&amp;L'!$C$38)+((K97)*'Data - P&amp;L'!$C$38))*'Data - P&amp;L'!$C$55</f>
        <v>0</v>
      </c>
      <c r="L186" s="267">
        <f>(((L96)*'Data - P&amp;L'!$C$38)+((L97)*'Data - P&amp;L'!$C$38))*'Data - P&amp;L'!$C$55</f>
        <v>0</v>
      </c>
      <c r="M186" s="267">
        <f>(((M96)*'Data - P&amp;L'!$C$38)+((M97)*'Data - P&amp;L'!$C$38))*'Data - P&amp;L'!$C$55</f>
        <v>0</v>
      </c>
      <c r="N186" s="267">
        <f>(((N96)*'Data - P&amp;L'!$C$38)+((N97)*'Data - P&amp;L'!$C$38))*'Data - P&amp;L'!$C$55</f>
        <v>0</v>
      </c>
      <c r="O186" s="267">
        <f>(((O96)*'Data - P&amp;L'!$C$38)+((O97)*'Data - P&amp;L'!$C$38))*'Data - P&amp;L'!$C$55</f>
        <v>0</v>
      </c>
      <c r="P186" s="267">
        <f>(((P96)*'Data - P&amp;L'!$C$38)+((P97)*'Data - P&amp;L'!$C$38))*'Data - P&amp;L'!$C$55</f>
        <v>0</v>
      </c>
      <c r="Q186" s="267">
        <f>(((Q96)*'Data - P&amp;L'!$C$38)+((Q97)*'Data - P&amp;L'!$C$38))*'Data - P&amp;L'!$C$55</f>
        <v>0</v>
      </c>
      <c r="R186" s="267">
        <f>(((R96)*'Data - P&amp;L'!$C$38)+((R97)*'Data - P&amp;L'!$C$38))*'Data - P&amp;L'!$C$55</f>
        <v>0</v>
      </c>
      <c r="S186" s="267">
        <f>(((S96)*'Data - P&amp;L'!$C$38)+((S97)*'Data - P&amp;L'!$C$38))*'Data - P&amp;L'!$C$55</f>
        <v>0</v>
      </c>
      <c r="T186" s="267">
        <f>(((T96)*'Data - P&amp;L'!$C$38)+((T97)*'Data - P&amp;L'!$C$38))*'Data - P&amp;L'!$C$55</f>
        <v>0</v>
      </c>
      <c r="U186" s="267">
        <f>(((U96)*'Data - P&amp;L'!$C$38)+((U97)*'Data - P&amp;L'!$C$38))*'Data - P&amp;L'!$C$55</f>
        <v>0</v>
      </c>
      <c r="V186" s="267">
        <f>(((V96)*'Data - P&amp;L'!$C$38)+((V97)*'Data - P&amp;L'!$C$38))*'Data - P&amp;L'!$C$55</f>
        <v>0</v>
      </c>
      <c r="W186" s="267">
        <f>(((W96)*'Data - P&amp;L'!$C$38)+((W97)*'Data - P&amp;L'!$C$38))*'Data - P&amp;L'!$C$55</f>
        <v>0</v>
      </c>
      <c r="X186" s="267">
        <f>(((X96)*'Data - P&amp;L'!$C$38)+((X97)*'Data - P&amp;L'!$C$38))*'Data - P&amp;L'!$C$55</f>
        <v>0</v>
      </c>
      <c r="Y186" s="267">
        <f>(((Y96)*'Data - P&amp;L'!$C$38)+((Y97)*'Data - P&amp;L'!$C$38))*'Data - P&amp;L'!$C$55</f>
        <v>0</v>
      </c>
      <c r="Z186" s="267">
        <f>(((Z96)*'Data - P&amp;L'!$C$38)+((Z97)*'Data - P&amp;L'!$C$38))*'Data - P&amp;L'!$C$55</f>
        <v>0</v>
      </c>
      <c r="AA186" s="267">
        <f>(((AA96)*'Data - P&amp;L'!$C$38)+((AA97)*'Data - P&amp;L'!$C$38))*'Data - P&amp;L'!$C$55</f>
        <v>0</v>
      </c>
      <c r="AB186" s="267">
        <f>(((AB96)*'Data - P&amp;L'!$C$38)+((AB97)*'Data - P&amp;L'!$C$38))*'Data - P&amp;L'!$C$55</f>
        <v>0</v>
      </c>
      <c r="AC186" s="267">
        <f>(((AC96)*'Data - P&amp;L'!$C$38)+((AC97)*'Data - P&amp;L'!$C$38))*'Data - P&amp;L'!$C$55</f>
        <v>0</v>
      </c>
      <c r="AD186" s="267">
        <f>(((AD96)*'Data - P&amp;L'!$C$38)+((AD97)*'Data - P&amp;L'!$C$38))*'Data - P&amp;L'!$C$55</f>
        <v>0</v>
      </c>
      <c r="AE186" s="267">
        <f>(((AE96)*'Data - P&amp;L'!$C$38)+((AE97)*'Data - P&amp;L'!$C$38))*'Data - P&amp;L'!$C$55</f>
        <v>0</v>
      </c>
      <c r="AF186" s="267">
        <f>(((AF96)*'Data - P&amp;L'!$C$38)+((AF97)*'Data - P&amp;L'!$C$38))*'Data - P&amp;L'!$C$55</f>
        <v>0</v>
      </c>
      <c r="AG186" s="451">
        <f t="shared" si="38"/>
        <v>0</v>
      </c>
    </row>
    <row r="187" outlineLevel="1">
      <c r="A187" s="173" t="s">
        <v>609</v>
      </c>
      <c r="B187" s="267">
        <f>((B92+B93+B94+B95)*'Data - P&amp;L'!$C$34)</f>
        <v>0</v>
      </c>
      <c r="C187" s="267">
        <f>((C92+C93+C94+C95)*'Data - P&amp;L'!$C$34)</f>
        <v>0</v>
      </c>
      <c r="D187" s="267">
        <f>((D92+D93+D94+D95)*'Data - P&amp;L'!$C$34)</f>
        <v>0</v>
      </c>
      <c r="E187" s="267">
        <f>((E92+E93+E94+E95)*'Data - P&amp;L'!$C$34)</f>
        <v>0</v>
      </c>
      <c r="F187" s="267">
        <f>((F92+F93+F94+F95)*'Data - P&amp;L'!$C$34)</f>
        <v>0</v>
      </c>
      <c r="G187" s="267">
        <f>((G92+G93+G94+G95)*'Data - P&amp;L'!$C$34)</f>
        <v>0</v>
      </c>
      <c r="H187" s="267">
        <f>((H92+H93+H94+H95)*'Data - P&amp;L'!$C$34)</f>
        <v>0</v>
      </c>
      <c r="I187" s="267">
        <f>((I92+I93+I94+I95)*'Data - P&amp;L'!$C$34)</f>
        <v>0</v>
      </c>
      <c r="J187" s="267">
        <f>((J92+J93+J94+J95)*'Data - P&amp;L'!$C$34)</f>
        <v>0</v>
      </c>
      <c r="K187" s="267">
        <f>((K92+K93+K94+K95)*'Data - P&amp;L'!$C$34)</f>
        <v>0</v>
      </c>
      <c r="L187" s="267">
        <f>((L92+L93+L94+L95)*'Data - P&amp;L'!$C$34)</f>
        <v>0</v>
      </c>
      <c r="M187" s="267">
        <f>((M92+M93+M94+M95)*'Data - P&amp;L'!$C$34)</f>
        <v>0</v>
      </c>
      <c r="N187" s="267">
        <f>((N92+N93+N94+N95)*'Data - P&amp;L'!$C$34)</f>
        <v>0</v>
      </c>
      <c r="O187" s="267">
        <f>((O92+O93+O94+O95)*'Data - P&amp;L'!$C$34)</f>
        <v>0</v>
      </c>
      <c r="P187" s="267">
        <f>((P92+P93+P94+P95)*'Data - P&amp;L'!$C$34)</f>
        <v>0</v>
      </c>
      <c r="Q187" s="267">
        <f>((Q92+Q93+Q94+Q95)*'Data - P&amp;L'!$C$34)</f>
        <v>0</v>
      </c>
      <c r="R187" s="267">
        <f>((R92+R93+R94+R95)*'Data - P&amp;L'!$C$34)</f>
        <v>0</v>
      </c>
      <c r="S187" s="267">
        <f>((S92+S93+S94+S95)*'Data - P&amp;L'!$C$34)</f>
        <v>0</v>
      </c>
      <c r="T187" s="267">
        <f>((T92+T93+T94+T95)*'Data - P&amp;L'!$C$34)</f>
        <v>0</v>
      </c>
      <c r="U187" s="267">
        <f>((U92+U93+U94+U95)*'Data - P&amp;L'!$C$34)</f>
        <v>0</v>
      </c>
      <c r="V187" s="267">
        <f>((V92+V93+V94+V95)*'Data - P&amp;L'!$C$34)</f>
        <v>0</v>
      </c>
      <c r="W187" s="267">
        <f>((W92+W93+W94+W95)*'Data - P&amp;L'!$C$34)</f>
        <v>0</v>
      </c>
      <c r="X187" s="267">
        <f>((X92+X93+X94+X95)*'Data - P&amp;L'!$C$34)</f>
        <v>0</v>
      </c>
      <c r="Y187" s="267">
        <f>((Y92+Y93+Y94+Y95)*'Data - P&amp;L'!$C$34)</f>
        <v>0</v>
      </c>
      <c r="Z187" s="267">
        <f>((Z92+Z93+Z94+Z95)*'Data - P&amp;L'!$C$34)</f>
        <v>0</v>
      </c>
      <c r="AA187" s="267">
        <f>((AA92+AA93+AA94+AA95)*'Data - P&amp;L'!$C$34)</f>
        <v>0</v>
      </c>
      <c r="AB187" s="267">
        <f>((AB92+AB93+AB94+AB95)*'Data - P&amp;L'!$C$34)</f>
        <v>0</v>
      </c>
      <c r="AC187" s="267">
        <f>((AC92+AC93+AC94+AC95)*'Data - P&amp;L'!$C$34)</f>
        <v>0</v>
      </c>
      <c r="AD187" s="267">
        <f>((AD92+AD93+AD94+AD95)*'Data - P&amp;L'!$C$34)</f>
        <v>0</v>
      </c>
      <c r="AE187" s="267">
        <f>((AE92+AE93+AE94+AE95)*'Data - P&amp;L'!$C$34)</f>
        <v>0</v>
      </c>
      <c r="AF187" s="267">
        <f>((AF92+AF93+AF94+AF95)*'Data - P&amp;L'!$C$34)</f>
        <v>0</v>
      </c>
      <c r="AG187" s="451">
        <f t="shared" si="38"/>
        <v>0</v>
      </c>
    </row>
    <row r="188" outlineLevel="1">
      <c r="A188" s="173" t="s">
        <v>610</v>
      </c>
      <c r="B188" s="455">
        <f>((B107*'Data - P&amp;L'!$D$38))*'Data - P&amp;L'!$C$55</f>
        <v>0</v>
      </c>
      <c r="C188" s="455">
        <f>((C107*'Data - P&amp;L'!$D$38))*'Data - P&amp;L'!$C$55</f>
        <v>0</v>
      </c>
      <c r="D188" s="455">
        <f>((D107*'Data - P&amp;L'!$D$38))*'Data - P&amp;L'!$C$55</f>
        <v>0</v>
      </c>
      <c r="E188" s="455">
        <f>((E107*'Data - P&amp;L'!$D$38))*'Data - P&amp;L'!$C$55</f>
        <v>0</v>
      </c>
      <c r="F188" s="455">
        <f>((F107*'Data - P&amp;L'!$D$38))*'Data - P&amp;L'!$C$55</f>
        <v>0</v>
      </c>
      <c r="G188" s="455">
        <f>((G107*'Data - P&amp;L'!$D$38))*'Data - P&amp;L'!$C$55</f>
        <v>0</v>
      </c>
      <c r="H188" s="455">
        <f>((H107*'Data - P&amp;L'!$D$38))*'Data - P&amp;L'!$C$55</f>
        <v>0</v>
      </c>
      <c r="I188" s="455">
        <f>((I107*'Data - P&amp;L'!$D$38))*'Data - P&amp;L'!$C$55</f>
        <v>0</v>
      </c>
      <c r="J188" s="455">
        <f>((J107*'Data - P&amp;L'!$D$38))*'Data - P&amp;L'!$C$55</f>
        <v>0</v>
      </c>
      <c r="K188" s="455">
        <f>((K107*'Data - P&amp;L'!$D$38))*'Data - P&amp;L'!$C$55</f>
        <v>0</v>
      </c>
      <c r="L188" s="455">
        <f>((L107*'Data - P&amp;L'!$D$38))*'Data - P&amp;L'!$C$55</f>
        <v>0</v>
      </c>
      <c r="M188" s="455">
        <f>((M107*'Data - P&amp;L'!$D$38))*'Data - P&amp;L'!$C$55</f>
        <v>0</v>
      </c>
      <c r="N188" s="455">
        <f>((N107*'Data - P&amp;L'!$D$38))*'Data - P&amp;L'!$C$55</f>
        <v>0</v>
      </c>
      <c r="O188" s="455">
        <f>((O107*'Data - P&amp;L'!$D$38))*'Data - P&amp;L'!$C$55</f>
        <v>0</v>
      </c>
      <c r="P188" s="455">
        <f>((P107*'Data - P&amp;L'!$D$38))*'Data - P&amp;L'!$C$55</f>
        <v>0</v>
      </c>
      <c r="Q188" s="455">
        <f>((Q107*'Data - P&amp;L'!$D$38))*'Data - P&amp;L'!$C$55</f>
        <v>0</v>
      </c>
      <c r="R188" s="455">
        <f>((R107*'Data - P&amp;L'!$D$38))*'Data - P&amp;L'!$C$55</f>
        <v>0</v>
      </c>
      <c r="S188" s="455">
        <f>((S107*'Data - P&amp;L'!$D$38))*'Data - P&amp;L'!$C$55</f>
        <v>0</v>
      </c>
      <c r="T188" s="455">
        <f>((T107*'Data - P&amp;L'!$D$38))*'Data - P&amp;L'!$C$55</f>
        <v>0</v>
      </c>
      <c r="U188" s="455">
        <f>((U107*'Data - P&amp;L'!$D$38))*'Data - P&amp;L'!$C$55</f>
        <v>0</v>
      </c>
      <c r="V188" s="455">
        <f>((V107*'Data - P&amp;L'!$D$38))*'Data - P&amp;L'!$C$55</f>
        <v>0</v>
      </c>
      <c r="W188" s="455">
        <f>((W107*'Data - P&amp;L'!$D$38))*'Data - P&amp;L'!$C$55</f>
        <v>0</v>
      </c>
      <c r="X188" s="455">
        <f>((X107*'Data - P&amp;L'!$D$38))*'Data - P&amp;L'!$C$55</f>
        <v>0</v>
      </c>
      <c r="Y188" s="455">
        <f>((Y107*'Data - P&amp;L'!$D$38))*'Data - P&amp;L'!$C$55</f>
        <v>0</v>
      </c>
      <c r="Z188" s="455">
        <f>((Z107*'Data - P&amp;L'!$D$38))*'Data - P&amp;L'!$C$55</f>
        <v>0</v>
      </c>
      <c r="AA188" s="455">
        <f>((AA107*'Data - P&amp;L'!$D$38))*'Data - P&amp;L'!$C$55</f>
        <v>0</v>
      </c>
      <c r="AB188" s="455">
        <f>((AB107*'Data - P&amp;L'!$D$38))*'Data - P&amp;L'!$C$55</f>
        <v>0</v>
      </c>
      <c r="AC188" s="455">
        <f>((AC107*'Data - P&amp;L'!$D$38))*'Data - P&amp;L'!$C$55</f>
        <v>0</v>
      </c>
      <c r="AD188" s="455">
        <f>((AD107*'Data - P&amp;L'!$D$38))*'Data - P&amp;L'!$C$55</f>
        <v>0</v>
      </c>
      <c r="AE188" s="455">
        <f>((AE107*'Data - P&amp;L'!$D$38))*'Data - P&amp;L'!$C$55</f>
        <v>0</v>
      </c>
      <c r="AF188" s="455">
        <f>((AF107*'Data - P&amp;L'!$D$38))*'Data - P&amp;L'!$C$55</f>
        <v>0</v>
      </c>
      <c r="AG188" s="451">
        <f t="shared" si="38"/>
        <v>0</v>
      </c>
    </row>
    <row r="189" outlineLevel="1">
      <c r="A189" s="173" t="s">
        <v>611</v>
      </c>
      <c r="B189" s="267">
        <f>(B107*'Data - P&amp;L'!$D$34)</f>
        <v>0</v>
      </c>
      <c r="C189" s="267">
        <f>(C107*'Data - P&amp;L'!$D$34)</f>
        <v>0</v>
      </c>
      <c r="D189" s="267">
        <f>(D107*'Data - P&amp;L'!$D$34)</f>
        <v>0</v>
      </c>
      <c r="E189" s="267">
        <f>(E107*'Data - P&amp;L'!$D$34)</f>
        <v>0</v>
      </c>
      <c r="F189" s="267">
        <f>(F107*'Data - P&amp;L'!$D$34)</f>
        <v>0</v>
      </c>
      <c r="G189" s="267">
        <f>(G107*'Data - P&amp;L'!$D$34)</f>
        <v>0</v>
      </c>
      <c r="H189" s="267">
        <f>(H107*'Data - P&amp;L'!$D$34)</f>
        <v>0</v>
      </c>
      <c r="I189" s="267">
        <f>(I107*'Data - P&amp;L'!$D$34)</f>
        <v>0</v>
      </c>
      <c r="J189" s="267">
        <f>(J107*'Data - P&amp;L'!$D$34)</f>
        <v>0</v>
      </c>
      <c r="K189" s="267">
        <f>(K107*'Data - P&amp;L'!$D$34)</f>
        <v>0</v>
      </c>
      <c r="L189" s="267">
        <f>(L107*'Data - P&amp;L'!$D$34)</f>
        <v>0</v>
      </c>
      <c r="M189" s="267">
        <f>(M107*'Data - P&amp;L'!$D$34)</f>
        <v>0</v>
      </c>
      <c r="N189" s="267">
        <f>(N107*'Data - P&amp;L'!$D$34)</f>
        <v>0</v>
      </c>
      <c r="O189" s="267">
        <f>(O107*'Data - P&amp;L'!$D$34)</f>
        <v>0</v>
      </c>
      <c r="P189" s="267">
        <f>(P107*'Data - P&amp;L'!$D$34)</f>
        <v>0</v>
      </c>
      <c r="Q189" s="267">
        <f>(Q107*'Data - P&amp;L'!$D$34)</f>
        <v>0</v>
      </c>
      <c r="R189" s="267">
        <f>(R107*'Data - P&amp;L'!$D$34)</f>
        <v>0</v>
      </c>
      <c r="S189" s="267">
        <f>(S107*'Data - P&amp;L'!$D$34)</f>
        <v>0</v>
      </c>
      <c r="T189" s="267">
        <f>(T107*'Data - P&amp;L'!$D$34)</f>
        <v>0</v>
      </c>
      <c r="U189" s="267">
        <f>(U107*'Data - P&amp;L'!$D$34)</f>
        <v>0</v>
      </c>
      <c r="V189" s="267">
        <f>(V107*'Data - P&amp;L'!$D$34)</f>
        <v>0</v>
      </c>
      <c r="W189" s="267">
        <f>(W107*'Data - P&amp;L'!$D$34)</f>
        <v>0</v>
      </c>
      <c r="X189" s="267">
        <f>(X107*'Data - P&amp;L'!$D$34)</f>
        <v>0</v>
      </c>
      <c r="Y189" s="267">
        <f>(Y107*'Data - P&amp;L'!$D$34)</f>
        <v>0</v>
      </c>
      <c r="Z189" s="267">
        <f>(Z107*'Data - P&amp;L'!$D$34)</f>
        <v>0</v>
      </c>
      <c r="AA189" s="267">
        <f>(AA107*'Data - P&amp;L'!$D$34)</f>
        <v>0</v>
      </c>
      <c r="AB189" s="267">
        <f>(AB107*'Data - P&amp;L'!$D$34)</f>
        <v>0</v>
      </c>
      <c r="AC189" s="267">
        <f>(AC107*'Data - P&amp;L'!$D$34)</f>
        <v>0</v>
      </c>
      <c r="AD189" s="267">
        <f>(AD107*'Data - P&amp;L'!$D$34)</f>
        <v>0</v>
      </c>
      <c r="AE189" s="267">
        <f>(AE107*'Data - P&amp;L'!$D$34)</f>
        <v>0</v>
      </c>
      <c r="AF189" s="267">
        <f>(AF107*'Data - P&amp;L'!$D$34)</f>
        <v>0</v>
      </c>
      <c r="AG189" s="451">
        <f t="shared" si="38"/>
        <v>0</v>
      </c>
    </row>
    <row r="190" outlineLevel="1">
      <c r="A190" s="459" t="s">
        <v>612</v>
      </c>
      <c r="B190" s="460"/>
      <c r="C190" s="460"/>
      <c r="D190" s="460"/>
      <c r="E190" s="460"/>
      <c r="F190" s="460"/>
      <c r="G190" s="460"/>
      <c r="H190" s="460"/>
      <c r="I190" s="460"/>
      <c r="J190" s="460"/>
      <c r="K190" s="460"/>
      <c r="L190" s="460"/>
      <c r="M190" s="460"/>
      <c r="N190" s="460"/>
      <c r="O190" s="460"/>
      <c r="P190" s="460"/>
      <c r="Q190" s="460"/>
      <c r="R190" s="460"/>
      <c r="S190" s="460"/>
      <c r="T190" s="460"/>
      <c r="U190" s="460"/>
      <c r="V190" s="460"/>
      <c r="W190" s="460"/>
      <c r="X190" s="460"/>
      <c r="Y190" s="460"/>
      <c r="Z190" s="460"/>
      <c r="AA190" s="460"/>
      <c r="AB190" s="460"/>
      <c r="AC190" s="460"/>
      <c r="AD190" s="460"/>
      <c r="AE190" s="460"/>
      <c r="AF190" s="460"/>
      <c r="AG190" s="458"/>
    </row>
    <row r="191" outlineLevel="1">
      <c r="A191" s="173" t="s">
        <v>613</v>
      </c>
      <c r="B191" s="457"/>
      <c r="C191" s="457"/>
      <c r="D191" s="457"/>
      <c r="E191" s="457"/>
      <c r="F191" s="457"/>
      <c r="G191" s="457"/>
      <c r="H191" s="457"/>
      <c r="I191" s="457"/>
      <c r="J191" s="457"/>
      <c r="K191" s="457"/>
      <c r="L191" s="457"/>
      <c r="M191" s="457"/>
      <c r="N191" s="457"/>
      <c r="O191" s="457"/>
      <c r="P191" s="457"/>
      <c r="Q191" s="457"/>
      <c r="R191" s="457"/>
      <c r="S191" s="457"/>
      <c r="T191" s="457"/>
      <c r="U191" s="457"/>
      <c r="V191" s="457"/>
      <c r="W191" s="457"/>
      <c r="X191" s="457"/>
      <c r="Y191" s="457"/>
      <c r="Z191" s="457"/>
      <c r="AA191" s="457"/>
      <c r="AB191" s="457"/>
      <c r="AC191" s="457"/>
      <c r="AD191" s="457"/>
      <c r="AE191" s="457"/>
      <c r="AF191" s="457"/>
      <c r="AG191" s="451"/>
    </row>
    <row r="192" outlineLevel="1">
      <c r="A192" s="173" t="s">
        <v>614</v>
      </c>
      <c r="B192" s="457"/>
      <c r="C192" s="457"/>
      <c r="D192" s="457"/>
      <c r="E192" s="457"/>
      <c r="F192" s="457"/>
      <c r="G192" s="457"/>
      <c r="H192" s="457"/>
      <c r="I192" s="457"/>
      <c r="J192" s="457"/>
      <c r="K192" s="457"/>
      <c r="L192" s="457"/>
      <c r="M192" s="457"/>
      <c r="N192" s="457"/>
      <c r="O192" s="457"/>
      <c r="P192" s="457"/>
      <c r="Q192" s="457"/>
      <c r="R192" s="457"/>
      <c r="S192" s="457"/>
      <c r="T192" s="457"/>
      <c r="U192" s="457"/>
      <c r="V192" s="457"/>
      <c r="W192" s="457"/>
      <c r="X192" s="457"/>
      <c r="Y192" s="457"/>
      <c r="Z192" s="457"/>
      <c r="AA192" s="457"/>
      <c r="AB192" s="457"/>
      <c r="AC192" s="457"/>
      <c r="AD192" s="457"/>
      <c r="AE192" s="457"/>
      <c r="AF192" s="457"/>
      <c r="AG192" s="451"/>
    </row>
    <row r="193" outlineLevel="1">
      <c r="A193" s="453" t="s">
        <v>615</v>
      </c>
      <c r="B193" s="461"/>
      <c r="C193" s="461"/>
      <c r="D193" s="461"/>
      <c r="E193" s="461"/>
      <c r="F193" s="461"/>
      <c r="G193" s="461"/>
      <c r="H193" s="461"/>
      <c r="I193" s="461"/>
      <c r="J193" s="461"/>
      <c r="K193" s="461"/>
      <c r="L193" s="461"/>
      <c r="M193" s="461"/>
      <c r="N193" s="461"/>
      <c r="O193" s="461"/>
      <c r="P193" s="461"/>
      <c r="Q193" s="461"/>
      <c r="R193" s="461"/>
      <c r="S193" s="461"/>
      <c r="T193" s="461"/>
      <c r="U193" s="461"/>
      <c r="V193" s="461"/>
      <c r="W193" s="461"/>
      <c r="X193" s="461"/>
      <c r="Y193" s="461"/>
      <c r="Z193" s="461"/>
      <c r="AA193" s="461"/>
      <c r="AB193" s="461"/>
      <c r="AC193" s="461"/>
      <c r="AD193" s="461"/>
      <c r="AE193" s="461"/>
      <c r="AF193" s="461"/>
      <c r="AG193" s="451"/>
    </row>
    <row r="194">
      <c r="A194" s="123"/>
      <c r="B194" s="267"/>
      <c r="C194" s="267"/>
      <c r="D194" s="267"/>
      <c r="E194" s="267"/>
      <c r="F194" s="267"/>
      <c r="G194" s="267"/>
      <c r="H194" s="267"/>
      <c r="I194" s="267"/>
      <c r="J194" s="267"/>
      <c r="K194" s="267"/>
      <c r="L194" s="267"/>
      <c r="M194" s="267"/>
      <c r="N194" s="267"/>
      <c r="O194" s="267"/>
      <c r="P194" s="267"/>
      <c r="Q194" s="267"/>
      <c r="R194" s="267"/>
      <c r="S194" s="267"/>
      <c r="T194" s="267"/>
      <c r="U194" s="267"/>
      <c r="V194" s="267"/>
      <c r="W194" s="267"/>
      <c r="X194" s="267"/>
      <c r="Y194" s="267"/>
      <c r="Z194" s="267"/>
      <c r="AA194" s="267"/>
      <c r="AB194" s="267"/>
      <c r="AC194" s="267"/>
      <c r="AD194" s="267"/>
      <c r="AE194" s="267"/>
      <c r="AF194" s="267"/>
      <c r="AG194" s="451"/>
    </row>
    <row r="195">
      <c r="A195" s="288" t="s">
        <v>1431</v>
      </c>
      <c r="B195" s="462">
        <f t="shared" ref="B195:AF195" si="39">B148+B160</f>
        <v>0</v>
      </c>
      <c r="C195" s="462">
        <f t="shared" si="39"/>
        <v>0</v>
      </c>
      <c r="D195" s="462">
        <f t="shared" si="39"/>
        <v>0</v>
      </c>
      <c r="E195" s="462">
        <f t="shared" si="39"/>
        <v>0</v>
      </c>
      <c r="F195" s="462">
        <f t="shared" si="39"/>
        <v>0</v>
      </c>
      <c r="G195" s="462">
        <f t="shared" si="39"/>
        <v>0</v>
      </c>
      <c r="H195" s="462">
        <f t="shared" si="39"/>
        <v>0</v>
      </c>
      <c r="I195" s="462">
        <f t="shared" si="39"/>
        <v>0</v>
      </c>
      <c r="J195" s="462">
        <f t="shared" si="39"/>
        <v>0</v>
      </c>
      <c r="K195" s="462">
        <f t="shared" si="39"/>
        <v>0</v>
      </c>
      <c r="L195" s="462">
        <f t="shared" si="39"/>
        <v>0</v>
      </c>
      <c r="M195" s="462">
        <f t="shared" si="39"/>
        <v>0</v>
      </c>
      <c r="N195" s="462">
        <f t="shared" si="39"/>
        <v>0</v>
      </c>
      <c r="O195" s="462">
        <f t="shared" si="39"/>
        <v>0</v>
      </c>
      <c r="P195" s="462">
        <f t="shared" si="39"/>
        <v>0</v>
      </c>
      <c r="Q195" s="462">
        <f t="shared" si="39"/>
        <v>0</v>
      </c>
      <c r="R195" s="462">
        <f t="shared" si="39"/>
        <v>0</v>
      </c>
      <c r="S195" s="462">
        <f t="shared" si="39"/>
        <v>0</v>
      </c>
      <c r="T195" s="462">
        <f t="shared" si="39"/>
        <v>0</v>
      </c>
      <c r="U195" s="462">
        <f t="shared" si="39"/>
        <v>0</v>
      </c>
      <c r="V195" s="462">
        <f t="shared" si="39"/>
        <v>0</v>
      </c>
      <c r="W195" s="462">
        <f t="shared" si="39"/>
        <v>0</v>
      </c>
      <c r="X195" s="462">
        <f t="shared" si="39"/>
        <v>0</v>
      </c>
      <c r="Y195" s="462">
        <f t="shared" si="39"/>
        <v>0</v>
      </c>
      <c r="Z195" s="462">
        <f t="shared" si="39"/>
        <v>0</v>
      </c>
      <c r="AA195" s="462">
        <f t="shared" si="39"/>
        <v>0</v>
      </c>
      <c r="AB195" s="462">
        <f t="shared" si="39"/>
        <v>0</v>
      </c>
      <c r="AC195" s="462">
        <f t="shared" si="39"/>
        <v>0</v>
      </c>
      <c r="AD195" s="462">
        <f t="shared" si="39"/>
        <v>0</v>
      </c>
      <c r="AE195" s="462">
        <f t="shared" si="39"/>
        <v>0</v>
      </c>
      <c r="AF195" s="462">
        <f t="shared" si="39"/>
        <v>0</v>
      </c>
      <c r="AG195" s="342">
        <f>SUM(B195:AF195)</f>
        <v>0</v>
      </c>
    </row>
    <row r="196">
      <c r="A196" s="187"/>
      <c r="B196" s="267"/>
      <c r="C196" s="267"/>
      <c r="D196" s="267"/>
      <c r="E196" s="267"/>
      <c r="F196" s="267"/>
      <c r="G196" s="267"/>
      <c r="H196" s="267"/>
      <c r="I196" s="267"/>
      <c r="J196" s="267"/>
      <c r="K196" s="267"/>
      <c r="L196" s="267"/>
      <c r="M196" s="267"/>
      <c r="N196" s="267"/>
      <c r="O196" s="267"/>
      <c r="P196" s="267"/>
      <c r="Q196" s="267"/>
      <c r="R196" s="267"/>
      <c r="S196" s="267"/>
      <c r="T196" s="267"/>
      <c r="U196" s="267"/>
      <c r="V196" s="267"/>
      <c r="W196" s="267"/>
      <c r="X196" s="267"/>
      <c r="Y196" s="267"/>
      <c r="Z196" s="267"/>
      <c r="AA196" s="267"/>
      <c r="AB196" s="267"/>
      <c r="AC196" s="267"/>
      <c r="AD196" s="267"/>
      <c r="AE196" s="267"/>
      <c r="AF196" s="267"/>
      <c r="AG196" s="451"/>
    </row>
    <row r="197">
      <c r="A197" s="226" t="s">
        <v>562</v>
      </c>
      <c r="B197" s="463">
        <f t="shared" ref="B197:AF197" si="40">B138+B149+B161-B176</f>
        <v>0</v>
      </c>
      <c r="C197" s="463">
        <f t="shared" si="40"/>
        <v>0</v>
      </c>
      <c r="D197" s="463">
        <f t="shared" si="40"/>
        <v>0</v>
      </c>
      <c r="E197" s="463">
        <f t="shared" si="40"/>
        <v>0</v>
      </c>
      <c r="F197" s="463">
        <f t="shared" si="40"/>
        <v>0</v>
      </c>
      <c r="G197" s="463">
        <f t="shared" si="40"/>
        <v>0</v>
      </c>
      <c r="H197" s="463">
        <f t="shared" si="40"/>
        <v>0</v>
      </c>
      <c r="I197" s="463">
        <f t="shared" si="40"/>
        <v>0</v>
      </c>
      <c r="J197" s="463">
        <f t="shared" si="40"/>
        <v>0</v>
      </c>
      <c r="K197" s="463">
        <f t="shared" si="40"/>
        <v>0</v>
      </c>
      <c r="L197" s="463">
        <f t="shared" si="40"/>
        <v>0</v>
      </c>
      <c r="M197" s="463">
        <f t="shared" si="40"/>
        <v>0</v>
      </c>
      <c r="N197" s="463">
        <f t="shared" si="40"/>
        <v>0</v>
      </c>
      <c r="O197" s="463">
        <f t="shared" si="40"/>
        <v>0</v>
      </c>
      <c r="P197" s="463">
        <f t="shared" si="40"/>
        <v>0</v>
      </c>
      <c r="Q197" s="463">
        <f t="shared" si="40"/>
        <v>0</v>
      </c>
      <c r="R197" s="463">
        <f t="shared" si="40"/>
        <v>0</v>
      </c>
      <c r="S197" s="463">
        <f t="shared" si="40"/>
        <v>0</v>
      </c>
      <c r="T197" s="463">
        <f t="shared" si="40"/>
        <v>0</v>
      </c>
      <c r="U197" s="463">
        <f t="shared" si="40"/>
        <v>0</v>
      </c>
      <c r="V197" s="463">
        <f t="shared" si="40"/>
        <v>0</v>
      </c>
      <c r="W197" s="463">
        <f t="shared" si="40"/>
        <v>0</v>
      </c>
      <c r="X197" s="463">
        <f t="shared" si="40"/>
        <v>0</v>
      </c>
      <c r="Y197" s="463">
        <f t="shared" si="40"/>
        <v>0</v>
      </c>
      <c r="Z197" s="463">
        <f t="shared" si="40"/>
        <v>0</v>
      </c>
      <c r="AA197" s="463">
        <f t="shared" si="40"/>
        <v>0</v>
      </c>
      <c r="AB197" s="463">
        <f t="shared" si="40"/>
        <v>0</v>
      </c>
      <c r="AC197" s="463">
        <f t="shared" si="40"/>
        <v>0</v>
      </c>
      <c r="AD197" s="463">
        <f t="shared" si="40"/>
        <v>0</v>
      </c>
      <c r="AE197" s="463">
        <f t="shared" si="40"/>
        <v>0</v>
      </c>
      <c r="AF197" s="463">
        <f t="shared" si="40"/>
        <v>0</v>
      </c>
      <c r="AG197" s="342">
        <f>SUM(B197:AF197)</f>
        <v>0</v>
      </c>
    </row>
    <row r="198">
      <c r="A198" s="123"/>
      <c r="B198" s="267"/>
      <c r="C198" s="267"/>
      <c r="D198" s="267"/>
      <c r="E198" s="267"/>
      <c r="F198" s="267"/>
      <c r="G198" s="267"/>
      <c r="H198" s="267"/>
      <c r="I198" s="267"/>
      <c r="J198" s="267"/>
      <c r="K198" s="267"/>
      <c r="L198" s="267"/>
      <c r="M198" s="267"/>
      <c r="N198" s="267"/>
      <c r="O198" s="267"/>
      <c r="P198" s="267"/>
      <c r="Q198" s="267"/>
      <c r="R198" s="267"/>
      <c r="S198" s="267"/>
      <c r="T198" s="267"/>
      <c r="U198" s="267"/>
      <c r="V198" s="267"/>
      <c r="W198" s="267"/>
      <c r="X198" s="267"/>
      <c r="Y198" s="267"/>
      <c r="Z198" s="267"/>
      <c r="AA198" s="267"/>
      <c r="AB198" s="267"/>
      <c r="AC198" s="267"/>
      <c r="AD198" s="267"/>
      <c r="AE198" s="267"/>
      <c r="AF198" s="267"/>
      <c r="AG198" s="451"/>
    </row>
    <row r="199">
      <c r="A199" s="464" t="s">
        <v>1432</v>
      </c>
      <c r="B199" s="271"/>
      <c r="C199" s="271"/>
      <c r="D199" s="271"/>
      <c r="E199" s="271"/>
      <c r="F199" s="271"/>
      <c r="G199" s="271"/>
      <c r="H199" s="271"/>
      <c r="I199" s="271"/>
      <c r="J199" s="271"/>
      <c r="K199" s="271"/>
      <c r="L199" s="271"/>
      <c r="M199" s="271"/>
      <c r="N199" s="271"/>
      <c r="O199" s="271"/>
      <c r="P199" s="271"/>
      <c r="Q199" s="271"/>
      <c r="R199" s="271"/>
      <c r="S199" s="271"/>
      <c r="T199" s="271"/>
      <c r="U199" s="271"/>
      <c r="V199" s="271"/>
      <c r="W199" s="271"/>
      <c r="X199" s="271"/>
      <c r="Y199" s="271"/>
      <c r="Z199" s="271"/>
      <c r="AA199" s="271"/>
      <c r="AB199" s="271"/>
      <c r="AC199" s="271"/>
      <c r="AD199" s="271"/>
      <c r="AE199" s="271"/>
      <c r="AF199" s="271"/>
      <c r="AG199" s="451"/>
    </row>
    <row r="200">
      <c r="A200" s="273">
        <f>SUM(AG4)</f>
        <v>5708.93</v>
      </c>
      <c r="B200" s="267"/>
      <c r="C200" s="267"/>
      <c r="D200" s="267"/>
      <c r="E200" s="267"/>
      <c r="F200" s="267"/>
      <c r="G200" s="267"/>
      <c r="H200" s="267"/>
      <c r="I200" s="267"/>
      <c r="J200" s="267"/>
      <c r="K200" s="267"/>
      <c r="L200" s="267"/>
      <c r="M200" s="267"/>
      <c r="N200" s="267"/>
      <c r="O200" s="267"/>
      <c r="P200" s="267"/>
      <c r="Q200" s="267"/>
      <c r="R200" s="267"/>
      <c r="S200" s="267"/>
      <c r="T200" s="267"/>
      <c r="U200" s="267"/>
      <c r="V200" s="267"/>
      <c r="W200" s="267"/>
      <c r="X200" s="267"/>
      <c r="Y200" s="267"/>
      <c r="Z200" s="267"/>
      <c r="AA200" s="267"/>
      <c r="AB200" s="267"/>
      <c r="AC200" s="267"/>
      <c r="AD200" s="267"/>
      <c r="AE200" s="267"/>
      <c r="AF200" s="267"/>
      <c r="AG200" s="451"/>
    </row>
    <row r="201">
      <c r="A201" s="464" t="s">
        <v>1433</v>
      </c>
      <c r="B201" s="271">
        <f t="shared" ref="B201:AF201" si="41">(B4)-B135</f>
        <v>23.5655</v>
      </c>
      <c r="C201" s="271">
        <f t="shared" si="41"/>
        <v>216.6145</v>
      </c>
      <c r="D201" s="271">
        <f t="shared" si="41"/>
        <v>93.9305</v>
      </c>
      <c r="E201" s="271">
        <f t="shared" si="41"/>
        <v>0</v>
      </c>
      <c r="F201" s="271">
        <f t="shared" si="41"/>
        <v>0</v>
      </c>
      <c r="G201" s="271">
        <f t="shared" si="41"/>
        <v>160.4845</v>
      </c>
      <c r="H201" s="271">
        <f t="shared" si="41"/>
        <v>125.4955</v>
      </c>
      <c r="I201" s="271">
        <f t="shared" si="41"/>
        <v>11.7715</v>
      </c>
      <c r="J201" s="271">
        <f t="shared" si="41"/>
        <v>0</v>
      </c>
      <c r="K201" s="271">
        <f t="shared" si="41"/>
        <v>131.4385</v>
      </c>
      <c r="L201" s="271">
        <f t="shared" si="41"/>
        <v>0</v>
      </c>
      <c r="M201" s="271">
        <f t="shared" si="41"/>
        <v>158.925</v>
      </c>
      <c r="N201" s="271">
        <f t="shared" si="41"/>
        <v>11.6725</v>
      </c>
      <c r="O201" s="271">
        <f t="shared" si="41"/>
        <v>228.579</v>
      </c>
      <c r="P201" s="271">
        <f t="shared" si="41"/>
        <v>0</v>
      </c>
      <c r="Q201" s="271">
        <f t="shared" si="41"/>
        <v>117.69</v>
      </c>
      <c r="R201" s="271">
        <f t="shared" si="41"/>
        <v>114.7605</v>
      </c>
      <c r="S201" s="271">
        <f t="shared" si="41"/>
        <v>0</v>
      </c>
      <c r="T201" s="271">
        <f t="shared" si="41"/>
        <v>19.193</v>
      </c>
      <c r="U201" s="271">
        <f t="shared" si="41"/>
        <v>0</v>
      </c>
      <c r="V201" s="271">
        <f t="shared" si="41"/>
        <v>230.0445</v>
      </c>
      <c r="W201" s="271">
        <f t="shared" si="41"/>
        <v>0</v>
      </c>
      <c r="X201" s="271">
        <f t="shared" si="41"/>
        <v>0</v>
      </c>
      <c r="Y201" s="271">
        <f t="shared" si="41"/>
        <v>125.539</v>
      </c>
      <c r="Z201" s="271">
        <f t="shared" si="41"/>
        <v>0</v>
      </c>
      <c r="AA201" s="271">
        <f t="shared" si="41"/>
        <v>76.6585</v>
      </c>
      <c r="AB201" s="271">
        <f t="shared" si="41"/>
        <v>113.9235</v>
      </c>
      <c r="AC201" s="271">
        <f t="shared" si="41"/>
        <v>0</v>
      </c>
      <c r="AD201" s="271">
        <f t="shared" si="41"/>
        <v>80.5535</v>
      </c>
      <c r="AE201" s="271">
        <f t="shared" si="41"/>
        <v>81.539</v>
      </c>
      <c r="AF201" s="271">
        <f t="shared" si="41"/>
        <v>11.782</v>
      </c>
      <c r="AG201" s="342"/>
    </row>
    <row r="202">
      <c r="A202" s="465">
        <f>SUM(B201:AF201)</f>
        <v>2134.1605</v>
      </c>
      <c r="B202" s="276"/>
      <c r="C202" s="276"/>
      <c r="D202" s="276"/>
      <c r="E202" s="276"/>
      <c r="F202" s="276"/>
      <c r="G202" s="276"/>
      <c r="H202" s="276"/>
      <c r="I202" s="276"/>
      <c r="J202" s="276"/>
      <c r="K202" s="276"/>
      <c r="L202" s="276"/>
      <c r="M202" s="276"/>
      <c r="N202" s="276"/>
      <c r="O202" s="276"/>
      <c r="P202" s="276"/>
      <c r="Q202" s="276"/>
      <c r="R202" s="276"/>
      <c r="S202" s="276"/>
      <c r="T202" s="276"/>
      <c r="U202" s="276"/>
      <c r="V202" s="276"/>
      <c r="W202" s="276"/>
      <c r="X202" s="276"/>
      <c r="Y202" s="276"/>
      <c r="Z202" s="276"/>
      <c r="AA202" s="276"/>
      <c r="AB202" s="276"/>
      <c r="AC202" s="276"/>
      <c r="AD202" s="276"/>
      <c r="AE202" s="276"/>
      <c r="AF202" s="276"/>
      <c r="AG202" s="451"/>
    </row>
    <row r="203">
      <c r="A203" s="466" t="s">
        <v>1434</v>
      </c>
      <c r="B203" s="467"/>
      <c r="C203" s="467"/>
      <c r="D203" s="467"/>
      <c r="E203" s="467"/>
      <c r="F203" s="467"/>
      <c r="G203" s="467"/>
      <c r="H203" s="467"/>
      <c r="I203" s="467"/>
      <c r="J203" s="467"/>
      <c r="K203" s="467"/>
      <c r="L203" s="467"/>
      <c r="M203" s="467"/>
      <c r="N203" s="467"/>
      <c r="O203" s="467"/>
      <c r="P203" s="467"/>
      <c r="Q203" s="467"/>
      <c r="R203" s="467"/>
      <c r="S203" s="467"/>
      <c r="T203" s="467"/>
      <c r="U203" s="467"/>
      <c r="V203" s="467"/>
      <c r="W203" s="467"/>
      <c r="X203" s="467"/>
      <c r="Y203" s="467"/>
      <c r="Z203" s="467"/>
      <c r="AA203" s="467"/>
      <c r="AB203" s="467"/>
      <c r="AC203" s="467"/>
      <c r="AD203" s="467"/>
      <c r="AE203" s="467"/>
      <c r="AF203" s="467"/>
      <c r="AG203" s="451"/>
    </row>
    <row r="204">
      <c r="A204" s="468">
        <f>A202/A200</f>
        <v>0.3738284582</v>
      </c>
      <c r="B204" s="469"/>
      <c r="C204" s="469"/>
      <c r="D204" s="469"/>
      <c r="E204" s="469"/>
      <c r="F204" s="469"/>
      <c r="G204" s="469"/>
      <c r="H204" s="469"/>
      <c r="I204" s="469"/>
      <c r="J204" s="469"/>
      <c r="K204" s="469"/>
      <c r="L204" s="469"/>
      <c r="M204" s="469"/>
      <c r="N204" s="469"/>
      <c r="O204" s="469"/>
      <c r="P204" s="469"/>
      <c r="Q204" s="469"/>
      <c r="R204" s="469"/>
      <c r="S204" s="469"/>
      <c r="T204" s="469"/>
      <c r="U204" s="469"/>
      <c r="V204" s="469"/>
      <c r="W204" s="469"/>
      <c r="X204" s="469"/>
      <c r="Y204" s="469"/>
      <c r="Z204" s="469"/>
      <c r="AA204" s="469"/>
      <c r="AB204" s="469"/>
      <c r="AC204" s="469"/>
      <c r="AD204" s="469"/>
      <c r="AE204" s="469"/>
      <c r="AF204" s="469"/>
      <c r="AG204" s="451"/>
    </row>
    <row r="205">
      <c r="A205" s="121"/>
      <c r="B205" s="267"/>
      <c r="C205" s="267"/>
      <c r="D205" s="267"/>
      <c r="E205" s="267"/>
      <c r="F205" s="267"/>
      <c r="G205" s="267"/>
      <c r="H205" s="267"/>
      <c r="I205" s="267"/>
      <c r="J205" s="267"/>
      <c r="K205" s="267"/>
      <c r="L205" s="267"/>
      <c r="M205" s="267"/>
      <c r="N205" s="267"/>
      <c r="O205" s="267"/>
      <c r="P205" s="267"/>
      <c r="Q205" s="267"/>
      <c r="R205" s="267"/>
      <c r="S205" s="267"/>
      <c r="T205" s="267"/>
      <c r="U205" s="267"/>
      <c r="V205" s="267"/>
      <c r="W205" s="267"/>
      <c r="X205" s="267"/>
      <c r="Y205" s="267"/>
      <c r="Z205" s="267"/>
      <c r="AA205" s="267"/>
      <c r="AB205" s="267"/>
      <c r="AC205" s="267"/>
      <c r="AD205" s="267"/>
      <c r="AE205" s="267"/>
      <c r="AF205" s="267"/>
      <c r="AG205" s="451"/>
    </row>
    <row r="206">
      <c r="A206" s="121"/>
      <c r="B206" s="267"/>
      <c r="C206" s="267"/>
      <c r="D206" s="267"/>
      <c r="E206" s="267"/>
      <c r="F206" s="267"/>
      <c r="G206" s="267"/>
      <c r="H206" s="267"/>
      <c r="I206" s="267"/>
      <c r="J206" s="267"/>
      <c r="K206" s="267"/>
      <c r="L206" s="267"/>
      <c r="M206" s="267"/>
      <c r="N206" s="267"/>
      <c r="O206" s="267"/>
      <c r="P206" s="267"/>
      <c r="Q206" s="267"/>
      <c r="R206" s="267"/>
      <c r="S206" s="267"/>
      <c r="T206" s="267"/>
      <c r="U206" s="267"/>
      <c r="V206" s="267"/>
      <c r="W206" s="267"/>
      <c r="X206" s="267"/>
      <c r="Y206" s="267"/>
      <c r="Z206" s="267"/>
      <c r="AA206" s="267"/>
      <c r="AB206" s="267"/>
      <c r="AC206" s="267"/>
      <c r="AD206" s="267"/>
      <c r="AE206" s="267"/>
      <c r="AF206" s="267"/>
      <c r="AG206" s="451"/>
    </row>
    <row r="207">
      <c r="A207" s="470" t="s">
        <v>563</v>
      </c>
      <c r="B207" s="267"/>
      <c r="C207" s="267"/>
      <c r="D207" s="267"/>
      <c r="E207" s="267"/>
      <c r="F207" s="267"/>
      <c r="G207" s="267"/>
      <c r="H207" s="267"/>
      <c r="I207" s="267"/>
      <c r="J207" s="267"/>
      <c r="K207" s="267"/>
      <c r="L207" s="267"/>
      <c r="M207" s="267"/>
      <c r="N207" s="267"/>
      <c r="O207" s="267"/>
      <c r="P207" s="267"/>
      <c r="Q207" s="267"/>
      <c r="R207" s="267"/>
      <c r="S207" s="267"/>
      <c r="T207" s="267"/>
      <c r="U207" s="267"/>
      <c r="V207" s="267"/>
      <c r="W207" s="267"/>
      <c r="X207" s="267"/>
      <c r="Y207" s="267"/>
      <c r="Z207" s="267"/>
      <c r="AA207" s="267"/>
      <c r="AB207" s="267"/>
      <c r="AC207" s="267"/>
      <c r="AD207" s="267"/>
      <c r="AE207" s="267"/>
      <c r="AF207" s="267"/>
      <c r="AG207" s="451"/>
    </row>
    <row r="208">
      <c r="A208" s="273">
        <f>A200</f>
        <v>5708.93</v>
      </c>
      <c r="B208" s="267"/>
      <c r="C208" s="267"/>
      <c r="D208" s="267"/>
      <c r="E208" s="267"/>
      <c r="F208" s="267"/>
      <c r="G208" s="267"/>
      <c r="H208" s="267"/>
      <c r="I208" s="267"/>
      <c r="J208" s="267"/>
      <c r="K208" s="267"/>
      <c r="L208" s="267"/>
      <c r="M208" s="267"/>
      <c r="N208" s="267"/>
      <c r="O208" s="267"/>
      <c r="P208" s="267"/>
      <c r="Q208" s="267"/>
      <c r="R208" s="267"/>
      <c r="S208" s="267"/>
      <c r="T208" s="267"/>
      <c r="U208" s="267"/>
      <c r="V208" s="267"/>
      <c r="W208" s="267"/>
      <c r="X208" s="267"/>
      <c r="Y208" s="267"/>
      <c r="Z208" s="267"/>
      <c r="AA208" s="267"/>
      <c r="AB208" s="267"/>
      <c r="AC208" s="267"/>
      <c r="AD208" s="267"/>
      <c r="AE208" s="267"/>
      <c r="AF208" s="267"/>
      <c r="AG208" s="451"/>
    </row>
    <row r="209">
      <c r="A209" s="470" t="s">
        <v>620</v>
      </c>
      <c r="B209" s="267">
        <f t="shared" ref="B209:AF209" si="42">B201+B197</f>
        <v>23.5655</v>
      </c>
      <c r="C209" s="267">
        <f t="shared" si="42"/>
        <v>216.6145</v>
      </c>
      <c r="D209" s="267">
        <f t="shared" si="42"/>
        <v>93.9305</v>
      </c>
      <c r="E209" s="267">
        <f t="shared" si="42"/>
        <v>0</v>
      </c>
      <c r="F209" s="267">
        <f t="shared" si="42"/>
        <v>0</v>
      </c>
      <c r="G209" s="267">
        <f t="shared" si="42"/>
        <v>160.4845</v>
      </c>
      <c r="H209" s="267">
        <f t="shared" si="42"/>
        <v>125.4955</v>
      </c>
      <c r="I209" s="267">
        <f t="shared" si="42"/>
        <v>11.7715</v>
      </c>
      <c r="J209" s="267">
        <f t="shared" si="42"/>
        <v>0</v>
      </c>
      <c r="K209" s="267">
        <f t="shared" si="42"/>
        <v>131.4385</v>
      </c>
      <c r="L209" s="267">
        <f t="shared" si="42"/>
        <v>0</v>
      </c>
      <c r="M209" s="267">
        <f t="shared" si="42"/>
        <v>158.925</v>
      </c>
      <c r="N209" s="267">
        <f t="shared" si="42"/>
        <v>11.6725</v>
      </c>
      <c r="O209" s="267">
        <f t="shared" si="42"/>
        <v>228.579</v>
      </c>
      <c r="P209" s="267">
        <f t="shared" si="42"/>
        <v>0</v>
      </c>
      <c r="Q209" s="267">
        <f t="shared" si="42"/>
        <v>117.69</v>
      </c>
      <c r="R209" s="267">
        <f t="shared" si="42"/>
        <v>114.7605</v>
      </c>
      <c r="S209" s="267">
        <f t="shared" si="42"/>
        <v>0</v>
      </c>
      <c r="T209" s="267">
        <f t="shared" si="42"/>
        <v>19.193</v>
      </c>
      <c r="U209" s="267">
        <f t="shared" si="42"/>
        <v>0</v>
      </c>
      <c r="V209" s="267">
        <f t="shared" si="42"/>
        <v>230.0445</v>
      </c>
      <c r="W209" s="267">
        <f t="shared" si="42"/>
        <v>0</v>
      </c>
      <c r="X209" s="267">
        <f t="shared" si="42"/>
        <v>0</v>
      </c>
      <c r="Y209" s="267">
        <f t="shared" si="42"/>
        <v>125.539</v>
      </c>
      <c r="Z209" s="267">
        <f t="shared" si="42"/>
        <v>0</v>
      </c>
      <c r="AA209" s="267">
        <f t="shared" si="42"/>
        <v>76.6585</v>
      </c>
      <c r="AB209" s="267">
        <f t="shared" si="42"/>
        <v>113.9235</v>
      </c>
      <c r="AC209" s="267">
        <f t="shared" si="42"/>
        <v>0</v>
      </c>
      <c r="AD209" s="267">
        <f t="shared" si="42"/>
        <v>80.5535</v>
      </c>
      <c r="AE209" s="267">
        <f t="shared" si="42"/>
        <v>81.539</v>
      </c>
      <c r="AF209" s="267">
        <f t="shared" si="42"/>
        <v>11.782</v>
      </c>
      <c r="AG209" s="342"/>
    </row>
    <row r="210">
      <c r="A210" s="465">
        <f>sum(B209:AF209)</f>
        <v>2134.1605</v>
      </c>
      <c r="B210" s="267"/>
      <c r="C210" s="267"/>
      <c r="D210" s="267"/>
      <c r="E210" s="267"/>
      <c r="F210" s="267"/>
      <c r="G210" s="267"/>
      <c r="H210" s="267"/>
      <c r="I210" s="267"/>
      <c r="J210" s="267"/>
      <c r="K210" s="267"/>
      <c r="L210" s="267"/>
      <c r="M210" s="267"/>
      <c r="N210" s="267"/>
      <c r="O210" s="267"/>
      <c r="P210" s="267"/>
      <c r="Q210" s="267"/>
      <c r="R210" s="267"/>
      <c r="S210" s="267"/>
      <c r="T210" s="267"/>
      <c r="U210" s="267"/>
      <c r="V210" s="267"/>
      <c r="W210" s="267"/>
      <c r="X210" s="267"/>
      <c r="Y210" s="267"/>
      <c r="Z210" s="267"/>
      <c r="AA210" s="267"/>
      <c r="AB210" s="267"/>
      <c r="AC210" s="267"/>
      <c r="AD210" s="267"/>
      <c r="AE210" s="267"/>
      <c r="AF210" s="267"/>
      <c r="AG210" s="451"/>
    </row>
    <row r="211">
      <c r="A211" s="471" t="s">
        <v>621</v>
      </c>
      <c r="B211" s="276">
        <f t="shared" ref="B211:AF211" si="43">B209/(B4)</f>
        <v>0.376265368</v>
      </c>
      <c r="C211" s="276">
        <f t="shared" si="43"/>
        <v>0.3410338964</v>
      </c>
      <c r="D211" s="276">
        <f t="shared" si="43"/>
        <v>0.3454216159</v>
      </c>
      <c r="E211" s="276" t="str">
        <f t="shared" si="43"/>
        <v>#DIV/0!</v>
      </c>
      <c r="F211" s="276" t="str">
        <f t="shared" si="43"/>
        <v>#DIV/0!</v>
      </c>
      <c r="G211" s="276">
        <f t="shared" si="43"/>
        <v>0.4190524062</v>
      </c>
      <c r="H211" s="276">
        <f t="shared" si="43"/>
        <v>0.3725781552</v>
      </c>
      <c r="I211" s="276">
        <f t="shared" si="43"/>
        <v>0.3750079643</v>
      </c>
      <c r="J211" s="276" t="str">
        <f t="shared" si="43"/>
        <v>#DIV/0!</v>
      </c>
      <c r="K211" s="276">
        <f t="shared" si="43"/>
        <v>0.3822998168</v>
      </c>
      <c r="L211" s="276" t="str">
        <f t="shared" si="43"/>
        <v>#DIV/0!</v>
      </c>
      <c r="M211" s="276">
        <f t="shared" si="43"/>
        <v>0.4178937681</v>
      </c>
      <c r="N211" s="276">
        <f t="shared" si="43"/>
        <v>0.3641965679</v>
      </c>
      <c r="O211" s="276">
        <f t="shared" si="43"/>
        <v>0.3788560347</v>
      </c>
      <c r="P211" s="276" t="str">
        <f t="shared" si="43"/>
        <v>#DIV/0!</v>
      </c>
      <c r="Q211" s="276">
        <f t="shared" si="43"/>
        <v>0.421827957</v>
      </c>
      <c r="R211" s="276">
        <f t="shared" si="43"/>
        <v>0.3844186514</v>
      </c>
      <c r="S211" s="276" t="str">
        <f t="shared" si="43"/>
        <v>#DIV/0!</v>
      </c>
      <c r="T211" s="276">
        <f t="shared" si="43"/>
        <v>0.4615921116</v>
      </c>
      <c r="U211" s="276" t="str">
        <f t="shared" si="43"/>
        <v>#DIV/0!</v>
      </c>
      <c r="V211" s="276">
        <f t="shared" si="43"/>
        <v>0.3875608606</v>
      </c>
      <c r="W211" s="276" t="str">
        <f t="shared" si="43"/>
        <v>#DIV/0!</v>
      </c>
      <c r="X211" s="276" t="str">
        <f t="shared" si="43"/>
        <v>#DIV/0!</v>
      </c>
      <c r="Y211" s="276">
        <f t="shared" si="43"/>
        <v>0.3730284662</v>
      </c>
      <c r="Z211" s="276" t="str">
        <f t="shared" si="43"/>
        <v>#DIV/0!</v>
      </c>
      <c r="AA211" s="276">
        <f t="shared" si="43"/>
        <v>0.3324162005</v>
      </c>
      <c r="AB211" s="276">
        <f t="shared" si="43"/>
        <v>0.3746128046</v>
      </c>
      <c r="AC211" s="276" t="str">
        <f t="shared" si="43"/>
        <v>#DIV/0!</v>
      </c>
      <c r="AD211" s="276">
        <f t="shared" si="43"/>
        <v>0.3099284368</v>
      </c>
      <c r="AE211" s="276">
        <f t="shared" si="43"/>
        <v>0.3218560038</v>
      </c>
      <c r="AF211" s="276">
        <f t="shared" si="43"/>
        <v>0.3761813538</v>
      </c>
      <c r="AG211" s="342"/>
    </row>
    <row r="212">
      <c r="A212" s="468">
        <f>A210/A208</f>
        <v>0.3738284582</v>
      </c>
      <c r="B212" s="267"/>
      <c r="C212" s="267"/>
      <c r="D212" s="267"/>
      <c r="E212" s="267"/>
      <c r="F212" s="267"/>
      <c r="G212" s="267"/>
      <c r="H212" s="267"/>
      <c r="I212" s="267"/>
      <c r="J212" s="267"/>
      <c r="K212" s="267"/>
      <c r="L212" s="267"/>
      <c r="M212" s="267"/>
      <c r="N212" s="267"/>
      <c r="O212" s="267"/>
      <c r="P212" s="267"/>
      <c r="Q212" s="267"/>
      <c r="R212" s="267"/>
      <c r="S212" s="267"/>
      <c r="T212" s="267"/>
      <c r="U212" s="267"/>
      <c r="V212" s="267"/>
      <c r="W212" s="267"/>
      <c r="X212" s="267"/>
      <c r="Y212" s="267"/>
      <c r="Z212" s="267"/>
      <c r="AA212" s="267"/>
      <c r="AB212" s="267"/>
      <c r="AC212" s="267"/>
      <c r="AD212" s="267"/>
      <c r="AE212" s="267"/>
      <c r="AF212" s="267"/>
      <c r="AG212" s="451"/>
    </row>
    <row r="213">
      <c r="A213" s="120"/>
      <c r="B213" s="267"/>
      <c r="C213" s="267"/>
      <c r="D213" s="267"/>
      <c r="E213" s="267"/>
      <c r="F213" s="267"/>
      <c r="G213" s="267"/>
      <c r="H213" s="267"/>
      <c r="I213" s="267"/>
      <c r="J213" s="267"/>
      <c r="K213" s="267"/>
      <c r="L213" s="267"/>
      <c r="M213" s="267"/>
      <c r="N213" s="267"/>
      <c r="O213" s="267"/>
      <c r="P213" s="267"/>
      <c r="Q213" s="267"/>
      <c r="R213" s="267"/>
      <c r="S213" s="267"/>
      <c r="T213" s="267"/>
      <c r="U213" s="267"/>
      <c r="V213" s="267"/>
      <c r="W213" s="267"/>
      <c r="X213" s="267"/>
      <c r="Y213" s="267"/>
      <c r="Z213" s="267"/>
      <c r="AA213" s="267"/>
      <c r="AB213" s="267"/>
      <c r="AC213" s="267"/>
      <c r="AD213" s="267"/>
      <c r="AE213" s="267"/>
      <c r="AF213" s="267"/>
      <c r="AG213" s="451"/>
    </row>
    <row r="214">
      <c r="A214" s="121"/>
      <c r="B214" s="267"/>
      <c r="C214" s="267"/>
      <c r="D214" s="267"/>
      <c r="E214" s="267"/>
      <c r="F214" s="267"/>
      <c r="G214" s="267"/>
      <c r="H214" s="267"/>
      <c r="I214" s="267"/>
      <c r="J214" s="267"/>
      <c r="K214" s="267"/>
      <c r="L214" s="267"/>
      <c r="M214" s="267"/>
      <c r="N214" s="267"/>
      <c r="O214" s="267"/>
      <c r="P214" s="267"/>
      <c r="Q214" s="267"/>
      <c r="R214" s="267"/>
      <c r="S214" s="267"/>
      <c r="T214" s="267"/>
      <c r="U214" s="267"/>
      <c r="V214" s="267"/>
      <c r="W214" s="267"/>
      <c r="X214" s="267"/>
      <c r="Y214" s="267"/>
      <c r="Z214" s="267"/>
      <c r="AA214" s="267"/>
      <c r="AB214" s="267"/>
      <c r="AC214" s="267"/>
      <c r="AD214" s="267"/>
      <c r="AE214" s="267"/>
      <c r="AF214" s="267"/>
      <c r="AG214" s="451"/>
    </row>
    <row r="215">
      <c r="A215" s="121"/>
      <c r="B215" s="267"/>
      <c r="C215" s="267"/>
      <c r="D215" s="267"/>
      <c r="E215" s="267"/>
      <c r="F215" s="267"/>
      <c r="G215" s="267"/>
      <c r="H215" s="267"/>
      <c r="I215" s="267"/>
      <c r="J215" s="267"/>
      <c r="K215" s="267"/>
      <c r="L215" s="267"/>
      <c r="M215" s="267"/>
      <c r="N215" s="267"/>
      <c r="O215" s="267"/>
      <c r="P215" s="267"/>
      <c r="Q215" s="267"/>
      <c r="R215" s="267"/>
      <c r="S215" s="267"/>
      <c r="T215" s="267"/>
      <c r="U215" s="267"/>
      <c r="V215" s="267"/>
      <c r="W215" s="267"/>
      <c r="X215" s="267"/>
      <c r="Y215" s="267"/>
      <c r="Z215" s="267"/>
      <c r="AA215" s="267"/>
      <c r="AB215" s="267"/>
      <c r="AC215" s="267"/>
      <c r="AD215" s="267"/>
      <c r="AE215" s="267"/>
      <c r="AF215" s="267"/>
      <c r="AG215" s="451"/>
    </row>
    <row r="216">
      <c r="A216" s="121"/>
      <c r="B216" s="267"/>
      <c r="C216" s="267"/>
      <c r="D216" s="267"/>
      <c r="E216" s="267"/>
      <c r="F216" s="267"/>
      <c r="G216" s="267"/>
      <c r="H216" s="267"/>
      <c r="I216" s="267"/>
      <c r="J216" s="267"/>
      <c r="K216" s="267"/>
      <c r="L216" s="267"/>
      <c r="M216" s="267"/>
      <c r="N216" s="267"/>
      <c r="O216" s="267"/>
      <c r="P216" s="267"/>
      <c r="Q216" s="267"/>
      <c r="R216" s="267"/>
      <c r="S216" s="267"/>
      <c r="T216" s="267"/>
      <c r="U216" s="267"/>
      <c r="V216" s="267"/>
      <c r="W216" s="267"/>
      <c r="X216" s="267"/>
      <c r="Y216" s="267"/>
      <c r="Z216" s="267"/>
      <c r="AA216" s="267"/>
      <c r="AB216" s="267"/>
      <c r="AC216" s="267"/>
      <c r="AD216" s="267"/>
      <c r="AE216" s="267"/>
      <c r="AF216" s="267"/>
      <c r="AG216" s="451"/>
    </row>
    <row r="217">
      <c r="A217" s="121"/>
      <c r="B217" s="267"/>
      <c r="C217" s="267"/>
      <c r="D217" s="267"/>
      <c r="E217" s="267"/>
      <c r="F217" s="267"/>
      <c r="G217" s="267"/>
      <c r="H217" s="267"/>
      <c r="I217" s="267"/>
      <c r="J217" s="267"/>
      <c r="K217" s="267"/>
      <c r="L217" s="267"/>
      <c r="M217" s="267"/>
      <c r="N217" s="267"/>
      <c r="O217" s="267"/>
      <c r="P217" s="267"/>
      <c r="Q217" s="267"/>
      <c r="R217" s="267"/>
      <c r="S217" s="267"/>
      <c r="T217" s="267"/>
      <c r="U217" s="267"/>
      <c r="V217" s="267"/>
      <c r="W217" s="267"/>
      <c r="X217" s="267"/>
      <c r="Y217" s="267"/>
      <c r="Z217" s="267"/>
      <c r="AA217" s="267"/>
      <c r="AB217" s="267"/>
      <c r="AC217" s="267"/>
      <c r="AD217" s="267"/>
      <c r="AE217" s="267"/>
      <c r="AF217" s="267"/>
      <c r="AG217" s="451"/>
    </row>
    <row r="218">
      <c r="A218" s="121"/>
      <c r="B218" s="267"/>
      <c r="C218" s="267"/>
      <c r="D218" s="267"/>
      <c r="E218" s="267"/>
      <c r="F218" s="267"/>
      <c r="G218" s="267"/>
      <c r="H218" s="267"/>
      <c r="I218" s="267"/>
      <c r="J218" s="267"/>
      <c r="K218" s="267"/>
      <c r="L218" s="267"/>
      <c r="M218" s="267"/>
      <c r="N218" s="267"/>
      <c r="O218" s="267"/>
      <c r="P218" s="267"/>
      <c r="Q218" s="267"/>
      <c r="R218" s="267"/>
      <c r="S218" s="267"/>
      <c r="T218" s="267"/>
      <c r="U218" s="267"/>
      <c r="V218" s="267"/>
      <c r="W218" s="267"/>
      <c r="X218" s="267"/>
      <c r="Y218" s="267"/>
      <c r="Z218" s="267"/>
      <c r="AA218" s="267"/>
      <c r="AB218" s="267"/>
      <c r="AC218" s="267"/>
      <c r="AD218" s="267"/>
      <c r="AE218" s="267"/>
      <c r="AF218" s="267"/>
      <c r="AG218" s="451"/>
    </row>
    <row r="219">
      <c r="A219" s="121"/>
      <c r="B219" s="267"/>
      <c r="C219" s="267"/>
      <c r="D219" s="267"/>
      <c r="E219" s="267"/>
      <c r="F219" s="267"/>
      <c r="G219" s="267"/>
      <c r="H219" s="267"/>
      <c r="I219" s="267"/>
      <c r="J219" s="267"/>
      <c r="K219" s="267"/>
      <c r="L219" s="267"/>
      <c r="M219" s="267"/>
      <c r="N219" s="267"/>
      <c r="O219" s="267"/>
      <c r="P219" s="267"/>
      <c r="Q219" s="267"/>
      <c r="R219" s="267"/>
      <c r="S219" s="267"/>
      <c r="T219" s="267"/>
      <c r="U219" s="267"/>
      <c r="V219" s="267"/>
      <c r="W219" s="267"/>
      <c r="X219" s="267"/>
      <c r="Y219" s="267"/>
      <c r="Z219" s="267"/>
      <c r="AA219" s="267"/>
      <c r="AB219" s="267"/>
      <c r="AC219" s="267"/>
      <c r="AD219" s="267"/>
      <c r="AE219" s="267"/>
      <c r="AF219" s="267"/>
      <c r="AG219" s="451"/>
    </row>
    <row r="220">
      <c r="A220" s="121"/>
      <c r="B220" s="267"/>
      <c r="C220" s="267"/>
      <c r="D220" s="267"/>
      <c r="E220" s="267"/>
      <c r="F220" s="267"/>
      <c r="G220" s="267"/>
      <c r="H220" s="267"/>
      <c r="I220" s="267"/>
      <c r="J220" s="267"/>
      <c r="K220" s="267"/>
      <c r="L220" s="267"/>
      <c r="M220" s="267"/>
      <c r="N220" s="267"/>
      <c r="O220" s="267"/>
      <c r="P220" s="267"/>
      <c r="Q220" s="267"/>
      <c r="R220" s="267"/>
      <c r="S220" s="267"/>
      <c r="T220" s="267"/>
      <c r="U220" s="267"/>
      <c r="V220" s="267"/>
      <c r="W220" s="267"/>
      <c r="X220" s="267"/>
      <c r="Y220" s="267"/>
      <c r="Z220" s="267"/>
      <c r="AA220" s="267"/>
      <c r="AB220" s="267"/>
      <c r="AC220" s="267"/>
      <c r="AD220" s="267"/>
      <c r="AE220" s="267"/>
      <c r="AF220" s="267"/>
      <c r="AG220" s="451"/>
    </row>
  </sheetData>
  <conditionalFormatting sqref="B201:AF201">
    <cfRule type="cellIs" dxfId="0" priority="1" operator="greaterThan">
      <formula>0</formula>
    </cfRule>
  </conditionalFormatting>
  <conditionalFormatting sqref="B201:AF201">
    <cfRule type="cellIs" dxfId="1" priority="2" operator="lessThan">
      <formula>0</formula>
    </cfRule>
  </conditionalFormatting>
  <conditionalFormatting sqref="B120:AF120">
    <cfRule type="colorScale" priority="3">
      <colorScale>
        <cfvo type="min"/>
        <cfvo type="max"/>
        <color rgb="FFFFFFFF"/>
        <color rgb="FFE67C73"/>
      </colorScale>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s>
  <sheetData>
    <row r="1">
      <c r="A1" s="115" t="s">
        <v>189</v>
      </c>
      <c r="B1" s="1">
        <v>45658.0</v>
      </c>
      <c r="C1" s="1">
        <v>45659.0</v>
      </c>
      <c r="D1" s="1">
        <v>45660.0</v>
      </c>
      <c r="E1" s="1">
        <v>45661.0</v>
      </c>
      <c r="F1" s="1">
        <v>45662.0</v>
      </c>
      <c r="G1" s="1">
        <v>45663.0</v>
      </c>
      <c r="H1" s="1">
        <v>45664.0</v>
      </c>
      <c r="I1" s="1">
        <v>45665.0</v>
      </c>
      <c r="J1" s="1">
        <v>45666.0</v>
      </c>
      <c r="K1" s="1">
        <v>45667.0</v>
      </c>
      <c r="L1" s="1">
        <v>45668.0</v>
      </c>
      <c r="M1" s="1">
        <v>45669.0</v>
      </c>
      <c r="N1" s="1">
        <v>45670.0</v>
      </c>
      <c r="O1" s="1">
        <v>45671.0</v>
      </c>
      <c r="P1" s="1">
        <v>45672.0</v>
      </c>
      <c r="Q1" s="1">
        <v>45673.0</v>
      </c>
      <c r="R1" s="1">
        <v>45674.0</v>
      </c>
      <c r="S1" s="1">
        <v>45675.0</v>
      </c>
      <c r="T1" s="1">
        <v>45676.0</v>
      </c>
      <c r="U1" s="1">
        <v>45677.0</v>
      </c>
      <c r="V1" s="1">
        <v>45678.0</v>
      </c>
      <c r="W1" s="1">
        <v>45679.0</v>
      </c>
      <c r="X1" s="1">
        <v>45680.0</v>
      </c>
      <c r="Y1" s="1">
        <v>45681.0</v>
      </c>
      <c r="Z1" s="1">
        <v>45682.0</v>
      </c>
      <c r="AA1" s="1">
        <v>45683.0</v>
      </c>
      <c r="AB1" s="1">
        <v>45684.0</v>
      </c>
      <c r="AC1" s="1">
        <v>45685.0</v>
      </c>
      <c r="AD1" s="1">
        <v>45686.0</v>
      </c>
      <c r="AE1" s="1">
        <v>45687.0</v>
      </c>
      <c r="AF1" s="1">
        <v>45688.0</v>
      </c>
      <c r="AG1" s="118"/>
    </row>
    <row r="2">
      <c r="A2" s="116" t="s">
        <v>190</v>
      </c>
      <c r="B2" s="117" t="s">
        <v>3</v>
      </c>
      <c r="C2" s="117" t="s">
        <v>4</v>
      </c>
      <c r="D2" s="117" t="s">
        <v>5</v>
      </c>
      <c r="E2" s="117" t="s">
        <v>6</v>
      </c>
      <c r="F2" s="117" t="s">
        <v>7</v>
      </c>
      <c r="G2" s="117" t="s">
        <v>8</v>
      </c>
      <c r="H2" s="117" t="s">
        <v>9</v>
      </c>
      <c r="I2" s="117" t="s">
        <v>3</v>
      </c>
      <c r="J2" s="117" t="s">
        <v>4</v>
      </c>
      <c r="K2" s="117" t="s">
        <v>5</v>
      </c>
      <c r="L2" s="117" t="s">
        <v>6</v>
      </c>
      <c r="M2" s="117" t="s">
        <v>7</v>
      </c>
      <c r="N2" s="117" t="s">
        <v>8</v>
      </c>
      <c r="O2" s="117" t="s">
        <v>9</v>
      </c>
      <c r="P2" s="117" t="s">
        <v>3</v>
      </c>
      <c r="Q2" s="117" t="s">
        <v>4</v>
      </c>
      <c r="R2" s="117" t="s">
        <v>5</v>
      </c>
      <c r="S2" s="117" t="s">
        <v>6</v>
      </c>
      <c r="T2" s="117" t="s">
        <v>7</v>
      </c>
      <c r="U2" s="117" t="s">
        <v>8</v>
      </c>
      <c r="V2" s="117" t="s">
        <v>9</v>
      </c>
      <c r="W2" s="117" t="s">
        <v>3</v>
      </c>
      <c r="X2" s="117" t="s">
        <v>4</v>
      </c>
      <c r="Y2" s="117" t="s">
        <v>5</v>
      </c>
      <c r="Z2" s="117" t="s">
        <v>6</v>
      </c>
      <c r="AA2" s="117" t="s">
        <v>7</v>
      </c>
      <c r="AB2" s="117" t="s">
        <v>8</v>
      </c>
      <c r="AC2" s="117" t="s">
        <v>9</v>
      </c>
      <c r="AD2" s="117" t="s">
        <v>3</v>
      </c>
      <c r="AE2" s="117" t="s">
        <v>4</v>
      </c>
      <c r="AF2" s="117" t="s">
        <v>5</v>
      </c>
      <c r="AG2" s="118"/>
    </row>
    <row r="3" ht="30.0" customHeight="1">
      <c r="A3" s="420" t="s">
        <v>47</v>
      </c>
      <c r="B3" s="172"/>
      <c r="C3" s="172"/>
      <c r="D3" s="172"/>
      <c r="E3" s="172"/>
      <c r="F3" s="172"/>
      <c r="G3" s="172"/>
      <c r="H3" s="172"/>
      <c r="I3" s="172"/>
      <c r="J3" s="172"/>
      <c r="K3" s="172"/>
      <c r="L3" s="172"/>
      <c r="M3" s="172"/>
      <c r="N3" s="172"/>
      <c r="O3" s="172"/>
      <c r="P3" s="172"/>
      <c r="Q3" s="172"/>
      <c r="R3" s="172"/>
      <c r="S3" s="172"/>
      <c r="T3" s="172"/>
      <c r="U3" s="172"/>
      <c r="V3" s="172"/>
      <c r="W3" s="172"/>
      <c r="X3" s="172"/>
      <c r="Y3" s="172"/>
      <c r="Z3" s="172"/>
      <c r="AA3" s="172"/>
      <c r="AB3" s="172"/>
      <c r="AC3" s="172"/>
      <c r="AD3" s="172"/>
      <c r="AE3" s="172"/>
      <c r="AF3" s="172"/>
      <c r="AG3" s="421"/>
    </row>
    <row r="4">
      <c r="A4" s="158" t="s">
        <v>170</v>
      </c>
      <c r="B4" s="159">
        <f>Summary!B45</f>
        <v>0</v>
      </c>
      <c r="C4" s="159">
        <f>Summary!C45</f>
        <v>0</v>
      </c>
      <c r="D4" s="159">
        <f>Summary!D45</f>
        <v>0</v>
      </c>
      <c r="E4" s="159">
        <f>Summary!E45</f>
        <v>0</v>
      </c>
      <c r="F4" s="159">
        <f>Summary!F45</f>
        <v>0</v>
      </c>
      <c r="G4" s="159">
        <f>Summary!G45</f>
        <v>0</v>
      </c>
      <c r="H4" s="159">
        <f>Summary!H45</f>
        <v>0</v>
      </c>
      <c r="I4" s="159">
        <f>Summary!I45</f>
        <v>0</v>
      </c>
      <c r="J4" s="159">
        <f>Summary!J45</f>
        <v>0</v>
      </c>
      <c r="K4" s="159">
        <f>Summary!K45</f>
        <v>0</v>
      </c>
      <c r="L4" s="159">
        <f>Summary!L45</f>
        <v>0</v>
      </c>
      <c r="M4" s="159">
        <f>Summary!M45</f>
        <v>0</v>
      </c>
      <c r="N4" s="159">
        <f>Summary!N45</f>
        <v>0</v>
      </c>
      <c r="O4" s="159">
        <f>Summary!O45</f>
        <v>0</v>
      </c>
      <c r="P4" s="159">
        <f>Summary!P45</f>
        <v>0</v>
      </c>
      <c r="Q4" s="159">
        <f>Summary!Q45</f>
        <v>0</v>
      </c>
      <c r="R4" s="159">
        <f>Summary!R45</f>
        <v>0</v>
      </c>
      <c r="S4" s="159">
        <f>Summary!S45</f>
        <v>0</v>
      </c>
      <c r="T4" s="159">
        <f>Summary!T45</f>
        <v>0</v>
      </c>
      <c r="U4" s="159">
        <f>Summary!U45</f>
        <v>0</v>
      </c>
      <c r="V4" s="159">
        <f>Summary!V45</f>
        <v>0</v>
      </c>
      <c r="W4" s="159">
        <f>Summary!W45</f>
        <v>0</v>
      </c>
      <c r="X4" s="159">
        <f>Summary!X45</f>
        <v>0</v>
      </c>
      <c r="Y4" s="159">
        <f>Summary!Y45</f>
        <v>0</v>
      </c>
      <c r="Z4" s="159">
        <f>Summary!Z45</f>
        <v>0</v>
      </c>
      <c r="AA4" s="159">
        <f>Summary!AA45</f>
        <v>0</v>
      </c>
      <c r="AB4" s="159">
        <f>Summary!AB45</f>
        <v>0</v>
      </c>
      <c r="AC4" s="159">
        <f>Summary!AC45</f>
        <v>0</v>
      </c>
      <c r="AD4" s="159">
        <f>Summary!AD45</f>
        <v>0</v>
      </c>
      <c r="AE4" s="159">
        <f>Summary!AE45</f>
        <v>0</v>
      </c>
      <c r="AF4" s="159">
        <f>Summary!AF45</f>
        <v>1188.725544</v>
      </c>
      <c r="AG4" s="342">
        <f t="shared" ref="AG4:AG8" si="1">SUM(B4:AF4)</f>
        <v>1188.725544</v>
      </c>
    </row>
    <row r="5" outlineLevel="1">
      <c r="A5" s="422" t="s">
        <v>208</v>
      </c>
      <c r="B5" s="423"/>
      <c r="C5" s="423"/>
      <c r="D5" s="423"/>
      <c r="E5" s="423"/>
      <c r="F5" s="423"/>
      <c r="G5" s="423"/>
      <c r="H5" s="423"/>
      <c r="I5" s="423"/>
      <c r="J5" s="423"/>
      <c r="K5" s="423"/>
      <c r="L5" s="423"/>
      <c r="M5" s="423"/>
      <c r="N5" s="423"/>
      <c r="O5" s="423"/>
      <c r="P5" s="423"/>
      <c r="Q5" s="423"/>
      <c r="R5" s="423"/>
      <c r="S5" s="423"/>
      <c r="T5" s="423"/>
      <c r="U5" s="423"/>
      <c r="V5" s="423"/>
      <c r="W5" s="423"/>
      <c r="X5" s="423"/>
      <c r="Y5" s="423"/>
      <c r="Z5" s="423"/>
      <c r="AA5" s="423"/>
      <c r="AB5" s="423"/>
      <c r="AC5" s="423"/>
      <c r="AD5" s="423"/>
      <c r="AE5" s="423"/>
      <c r="AF5" s="423"/>
      <c r="AG5" s="342">
        <f t="shared" si="1"/>
        <v>0</v>
      </c>
    </row>
    <row r="6" outlineLevel="1">
      <c r="A6" s="424" t="s">
        <v>61</v>
      </c>
      <c r="B6" s="159">
        <f>Summary!B47</f>
        <v>0</v>
      </c>
      <c r="C6" s="159">
        <f>Summary!C47</f>
        <v>0</v>
      </c>
      <c r="D6" s="159">
        <f>Summary!D47</f>
        <v>0</v>
      </c>
      <c r="E6" s="159">
        <f>Summary!E47</f>
        <v>0</v>
      </c>
      <c r="F6" s="159">
        <f>Summary!F47</f>
        <v>0</v>
      </c>
      <c r="G6" s="159">
        <f>Summary!G47</f>
        <v>0</v>
      </c>
      <c r="H6" s="159">
        <f>Summary!H47</f>
        <v>0</v>
      </c>
      <c r="I6" s="159">
        <f>Summary!I47</f>
        <v>0</v>
      </c>
      <c r="J6" s="159">
        <f>Summary!J47</f>
        <v>0</v>
      </c>
      <c r="K6" s="159">
        <f>Summary!K47</f>
        <v>0</v>
      </c>
      <c r="L6" s="159">
        <f>Summary!L47</f>
        <v>0</v>
      </c>
      <c r="M6" s="159">
        <f>Summary!M47</f>
        <v>0</v>
      </c>
      <c r="N6" s="159">
        <f>Summary!N47</f>
        <v>0</v>
      </c>
      <c r="O6" s="159">
        <f>Summary!O47</f>
        <v>0</v>
      </c>
      <c r="P6" s="159">
        <f>Summary!P47</f>
        <v>0</v>
      </c>
      <c r="Q6" s="159">
        <f>Summary!Q47</f>
        <v>0</v>
      </c>
      <c r="R6" s="159">
        <f>Summary!R47</f>
        <v>0</v>
      </c>
      <c r="S6" s="159">
        <f>Summary!S47</f>
        <v>0</v>
      </c>
      <c r="T6" s="159">
        <f>Summary!T47</f>
        <v>0</v>
      </c>
      <c r="U6" s="159">
        <f>Summary!U47</f>
        <v>0</v>
      </c>
      <c r="V6" s="159">
        <f>Summary!V47</f>
        <v>0</v>
      </c>
      <c r="W6" s="159">
        <f>Summary!W47</f>
        <v>0</v>
      </c>
      <c r="X6" s="159">
        <f>Summary!X47</f>
        <v>0</v>
      </c>
      <c r="Y6" s="159">
        <f>Summary!Y47</f>
        <v>0</v>
      </c>
      <c r="Z6" s="159">
        <f>Summary!Z47</f>
        <v>0</v>
      </c>
      <c r="AA6" s="159">
        <f>Summary!AA47</f>
        <v>0</v>
      </c>
      <c r="AB6" s="159">
        <f>Summary!AB47</f>
        <v>0</v>
      </c>
      <c r="AC6" s="159">
        <f>Summary!AC47</f>
        <v>0</v>
      </c>
      <c r="AD6" s="159">
        <f>Summary!AD47</f>
        <v>0</v>
      </c>
      <c r="AE6" s="159">
        <f>Summary!AE47</f>
        <v>0</v>
      </c>
      <c r="AF6" s="159">
        <f>Summary!AF47</f>
        <v>68.765544</v>
      </c>
      <c r="AG6" s="342">
        <f t="shared" si="1"/>
        <v>68.765544</v>
      </c>
    </row>
    <row r="7" outlineLevel="1">
      <c r="A7" s="424" t="s">
        <v>1351</v>
      </c>
      <c r="B7" s="159" t="str">
        <f>Summary!B48</f>
        <v/>
      </c>
      <c r="C7" s="159" t="str">
        <f>Summary!C48</f>
        <v/>
      </c>
      <c r="D7" s="159" t="str">
        <f>Summary!D48</f>
        <v/>
      </c>
      <c r="E7" s="159" t="str">
        <f>Summary!E48</f>
        <v/>
      </c>
      <c r="F7" s="159" t="str">
        <f>Summary!F48</f>
        <v/>
      </c>
      <c r="G7" s="159" t="str">
        <f>Summary!G48</f>
        <v/>
      </c>
      <c r="H7" s="159" t="str">
        <f>Summary!H48</f>
        <v/>
      </c>
      <c r="I7" s="159" t="str">
        <f>Summary!I48</f>
        <v/>
      </c>
      <c r="J7" s="159" t="str">
        <f>Summary!J48</f>
        <v/>
      </c>
      <c r="K7" s="159" t="str">
        <f>Summary!K48</f>
        <v/>
      </c>
      <c r="L7" s="159" t="str">
        <f>Summary!L48</f>
        <v/>
      </c>
      <c r="M7" s="159" t="str">
        <f>Summary!M48</f>
        <v/>
      </c>
      <c r="N7" s="159" t="str">
        <f>Summary!N48</f>
        <v/>
      </c>
      <c r="O7" s="159" t="str">
        <f>Summary!O48</f>
        <v/>
      </c>
      <c r="P7" s="159" t="str">
        <f>Summary!P48</f>
        <v/>
      </c>
      <c r="Q7" s="159" t="str">
        <f>Summary!Q48</f>
        <v/>
      </c>
      <c r="R7" s="159" t="str">
        <f>Summary!R48</f>
        <v/>
      </c>
      <c r="S7" s="159" t="str">
        <f>Summary!S48</f>
        <v/>
      </c>
      <c r="T7" s="159" t="str">
        <f>Summary!T48</f>
        <v/>
      </c>
      <c r="U7" s="159" t="str">
        <f>Summary!U48</f>
        <v/>
      </c>
      <c r="V7" s="159" t="str">
        <f>Summary!V48</f>
        <v/>
      </c>
      <c r="W7" s="159" t="str">
        <f>Summary!W48</f>
        <v/>
      </c>
      <c r="X7" s="159" t="str">
        <f>Summary!X48</f>
        <v/>
      </c>
      <c r="Y7" s="159" t="str">
        <f>Summary!Y48</f>
        <v/>
      </c>
      <c r="Z7" s="159" t="str">
        <f>Summary!Z48</f>
        <v/>
      </c>
      <c r="AA7" s="159" t="str">
        <f>Summary!AA48</f>
        <v/>
      </c>
      <c r="AB7" s="159" t="str">
        <f>Summary!AB48</f>
        <v/>
      </c>
      <c r="AC7" s="159" t="str">
        <f>Summary!AC48</f>
        <v/>
      </c>
      <c r="AD7" s="159" t="str">
        <f>Summary!AD48</f>
        <v/>
      </c>
      <c r="AE7" s="159" t="str">
        <f>Summary!AE48</f>
        <v/>
      </c>
      <c r="AF7" s="159" t="str">
        <f>Summary!AF48</f>
        <v/>
      </c>
      <c r="AG7" s="342">
        <f t="shared" si="1"/>
        <v>0</v>
      </c>
    </row>
    <row r="8">
      <c r="A8" s="158" t="s">
        <v>181</v>
      </c>
      <c r="B8" s="303" t="str">
        <f>Summary!B104</f>
        <v/>
      </c>
      <c r="C8" s="303" t="str">
        <f>Summary!C104</f>
        <v/>
      </c>
      <c r="D8" s="303" t="str">
        <f>Summary!D104</f>
        <v/>
      </c>
      <c r="E8" s="303" t="str">
        <f>Summary!E104</f>
        <v/>
      </c>
      <c r="F8" s="303" t="str">
        <f>Summary!F104</f>
        <v/>
      </c>
      <c r="G8" s="303" t="str">
        <f>Summary!G104</f>
        <v/>
      </c>
      <c r="H8" s="303" t="str">
        <f>Summary!H104</f>
        <v/>
      </c>
      <c r="I8" s="303" t="str">
        <f>Summary!I104</f>
        <v/>
      </c>
      <c r="J8" s="303" t="str">
        <f>Summary!J104</f>
        <v/>
      </c>
      <c r="K8" s="303" t="str">
        <f>Summary!K104</f>
        <v/>
      </c>
      <c r="L8" s="303" t="str">
        <f>Summary!L104</f>
        <v/>
      </c>
      <c r="M8" s="303" t="str">
        <f>Summary!M104</f>
        <v/>
      </c>
      <c r="N8" s="303" t="str">
        <f>Summary!N104</f>
        <v/>
      </c>
      <c r="O8" s="303" t="str">
        <f>Summary!O104</f>
        <v/>
      </c>
      <c r="P8" s="303" t="str">
        <f>Summary!P104</f>
        <v/>
      </c>
      <c r="Q8" s="303" t="str">
        <f>Summary!Q104</f>
        <v/>
      </c>
      <c r="R8" s="303" t="str">
        <f>Summary!R104</f>
        <v/>
      </c>
      <c r="S8" s="303" t="str">
        <f>Summary!S104</f>
        <v/>
      </c>
      <c r="T8" s="303" t="str">
        <f>Summary!T104</f>
        <v/>
      </c>
      <c r="U8" s="303" t="str">
        <f>Summary!U104</f>
        <v/>
      </c>
      <c r="V8" s="303" t="str">
        <f>Summary!V104</f>
        <v/>
      </c>
      <c r="W8" s="303" t="str">
        <f>Summary!W104</f>
        <v/>
      </c>
      <c r="X8" s="303" t="str">
        <f>Summary!X104</f>
        <v/>
      </c>
      <c r="Y8" s="303" t="str">
        <f>Summary!Y104</f>
        <v/>
      </c>
      <c r="Z8" s="303" t="str">
        <f>Summary!Z104</f>
        <v/>
      </c>
      <c r="AA8" s="303" t="str">
        <f>Summary!AA104</f>
        <v/>
      </c>
      <c r="AB8" s="303" t="str">
        <f>Summary!AB104</f>
        <v/>
      </c>
      <c r="AC8" s="303" t="str">
        <f>Summary!AC104</f>
        <v/>
      </c>
      <c r="AD8" s="303" t="str">
        <f>Summary!AD104</f>
        <v/>
      </c>
      <c r="AE8" s="303" t="str">
        <f>Summary!AE104</f>
        <v/>
      </c>
      <c r="AF8" s="303">
        <f>Summary!AF104</f>
        <v>4</v>
      </c>
      <c r="AG8" s="342">
        <f t="shared" si="1"/>
        <v>4</v>
      </c>
    </row>
    <row r="9">
      <c r="A9" s="127"/>
      <c r="B9" s="120"/>
      <c r="C9" s="120"/>
      <c r="D9" s="120"/>
      <c r="E9" s="120"/>
      <c r="F9" s="120"/>
      <c r="G9" s="120"/>
      <c r="H9" s="120"/>
      <c r="I9" s="120"/>
      <c r="J9" s="120"/>
      <c r="K9" s="120"/>
      <c r="L9" s="120"/>
      <c r="M9" s="120"/>
      <c r="N9" s="120"/>
      <c r="O9" s="120"/>
      <c r="P9" s="120"/>
      <c r="Q9" s="120"/>
      <c r="R9" s="120"/>
      <c r="S9" s="120"/>
      <c r="T9" s="120"/>
      <c r="U9" s="120"/>
      <c r="V9" s="120"/>
      <c r="W9" s="120"/>
      <c r="X9" s="120"/>
      <c r="Y9" s="120"/>
      <c r="Z9" s="120"/>
      <c r="AA9" s="120"/>
      <c r="AB9" s="120"/>
      <c r="AC9" s="120"/>
      <c r="AD9" s="120"/>
      <c r="AE9" s="120"/>
      <c r="AF9" s="120"/>
      <c r="AG9" s="425"/>
    </row>
    <row r="10">
      <c r="A10" s="146" t="s">
        <v>201</v>
      </c>
      <c r="B10" s="213"/>
      <c r="C10" s="213"/>
      <c r="D10" s="213"/>
      <c r="E10" s="213"/>
      <c r="F10" s="213"/>
      <c r="G10" s="213"/>
      <c r="H10" s="213"/>
      <c r="I10" s="213"/>
      <c r="J10" s="213"/>
      <c r="K10" s="213"/>
      <c r="L10" s="213"/>
      <c r="M10" s="213"/>
      <c r="N10" s="213"/>
      <c r="O10" s="213"/>
      <c r="P10" s="213"/>
      <c r="Q10" s="213"/>
      <c r="R10" s="213"/>
      <c r="S10" s="213"/>
      <c r="T10" s="213"/>
      <c r="U10" s="213"/>
      <c r="V10" s="213"/>
      <c r="W10" s="213"/>
      <c r="X10" s="213"/>
      <c r="Y10" s="213"/>
      <c r="Z10" s="213"/>
      <c r="AA10" s="213"/>
      <c r="AB10" s="213"/>
      <c r="AC10" s="213"/>
      <c r="AD10" s="213"/>
      <c r="AE10" s="213"/>
      <c r="AF10" s="213"/>
      <c r="AG10" s="426"/>
    </row>
    <row r="11">
      <c r="A11" s="472"/>
      <c r="B11" s="473"/>
      <c r="C11" s="473"/>
      <c r="D11" s="473"/>
      <c r="E11" s="473"/>
      <c r="F11" s="473"/>
      <c r="G11" s="473"/>
      <c r="H11" s="473"/>
      <c r="I11" s="473"/>
      <c r="J11" s="473"/>
      <c r="K11" s="473"/>
      <c r="L11" s="473"/>
      <c r="M11" s="473"/>
      <c r="N11" s="473"/>
      <c r="O11" s="473"/>
      <c r="P11" s="473"/>
      <c r="Q11" s="473"/>
      <c r="R11" s="473"/>
      <c r="S11" s="473"/>
      <c r="T11" s="473"/>
      <c r="U11" s="473"/>
      <c r="V11" s="473"/>
      <c r="W11" s="473"/>
      <c r="X11" s="473"/>
      <c r="Y11" s="473"/>
      <c r="Z11" s="473"/>
      <c r="AA11" s="473"/>
      <c r="AB11" s="473"/>
      <c r="AC11" s="473"/>
      <c r="AD11" s="473"/>
      <c r="AE11" s="473"/>
      <c r="AF11" s="473"/>
      <c r="AG11" s="426"/>
    </row>
    <row r="12">
      <c r="A12" s="222" t="s">
        <v>1435</v>
      </c>
      <c r="B12" s="213"/>
      <c r="C12" s="213"/>
      <c r="D12" s="213"/>
      <c r="E12" s="213"/>
      <c r="F12" s="213"/>
      <c r="G12" s="213"/>
      <c r="H12" s="213"/>
      <c r="I12" s="213"/>
      <c r="J12" s="213"/>
      <c r="K12" s="213"/>
      <c r="L12" s="213"/>
      <c r="M12" s="213"/>
      <c r="N12" s="213"/>
      <c r="O12" s="213"/>
      <c r="P12" s="213"/>
      <c r="Q12" s="213"/>
      <c r="R12" s="213"/>
      <c r="S12" s="213"/>
      <c r="T12" s="213"/>
      <c r="U12" s="213"/>
      <c r="V12" s="213"/>
      <c r="W12" s="213"/>
      <c r="X12" s="213"/>
      <c r="Y12" s="213"/>
      <c r="Z12" s="213"/>
      <c r="AA12" s="213"/>
      <c r="AB12" s="213"/>
      <c r="AC12" s="213"/>
      <c r="AD12" s="213"/>
      <c r="AE12" s="213"/>
      <c r="AF12" s="213"/>
      <c r="AG12" s="342">
        <f>SUM(B12:AF12)</f>
        <v>0</v>
      </c>
    </row>
    <row r="13">
      <c r="A13" s="127"/>
      <c r="B13" s="120"/>
      <c r="C13" s="120"/>
      <c r="D13" s="120"/>
      <c r="E13" s="120"/>
      <c r="F13" s="120"/>
      <c r="G13" s="120"/>
      <c r="H13" s="120"/>
      <c r="I13" s="120"/>
      <c r="J13" s="120"/>
      <c r="K13" s="120"/>
      <c r="L13" s="120"/>
      <c r="M13" s="120"/>
      <c r="N13" s="120"/>
      <c r="O13" s="120"/>
      <c r="P13" s="120"/>
      <c r="Q13" s="120"/>
      <c r="R13" s="120"/>
      <c r="S13" s="120"/>
      <c r="T13" s="120"/>
      <c r="U13" s="120"/>
      <c r="V13" s="120"/>
      <c r="W13" s="120"/>
      <c r="X13" s="120"/>
      <c r="Y13" s="120"/>
      <c r="Z13" s="120"/>
      <c r="AA13" s="120"/>
      <c r="AB13" s="120"/>
      <c r="AC13" s="120"/>
      <c r="AD13" s="120"/>
      <c r="AE13" s="120"/>
      <c r="AF13" s="120"/>
      <c r="AG13" s="425"/>
    </row>
    <row r="14">
      <c r="A14" s="165" t="s">
        <v>1436</v>
      </c>
      <c r="B14" s="120"/>
      <c r="C14" s="120"/>
      <c r="D14" s="120"/>
      <c r="E14" s="120"/>
      <c r="F14" s="120"/>
      <c r="G14" s="120"/>
      <c r="H14" s="120"/>
      <c r="I14" s="120"/>
      <c r="J14" s="120"/>
      <c r="K14" s="120"/>
      <c r="L14" s="120"/>
      <c r="M14" s="120"/>
      <c r="N14" s="120"/>
      <c r="O14" s="120"/>
      <c r="P14" s="120"/>
      <c r="Q14" s="120"/>
      <c r="R14" s="120"/>
      <c r="S14" s="120"/>
      <c r="T14" s="120"/>
      <c r="U14" s="120"/>
      <c r="V14" s="120"/>
      <c r="W14" s="120"/>
      <c r="X14" s="120"/>
      <c r="Y14" s="120"/>
      <c r="Z14" s="120"/>
      <c r="AA14" s="120"/>
      <c r="AB14" s="120"/>
      <c r="AC14" s="120"/>
      <c r="AD14" s="120"/>
      <c r="AE14" s="120"/>
      <c r="AF14" s="120"/>
      <c r="AG14" s="421"/>
    </row>
    <row r="15">
      <c r="A15" s="183" t="s">
        <v>1437</v>
      </c>
      <c r="B15" s="303">
        <v>0.0</v>
      </c>
      <c r="C15" s="303">
        <v>0.0</v>
      </c>
      <c r="D15" s="303">
        <v>0.0</v>
      </c>
      <c r="E15" s="303">
        <v>0.0</v>
      </c>
      <c r="F15" s="303">
        <v>0.0</v>
      </c>
      <c r="G15" s="303">
        <v>0.0</v>
      </c>
      <c r="H15" s="303">
        <v>0.0</v>
      </c>
      <c r="I15" s="303">
        <v>0.0</v>
      </c>
      <c r="J15" s="303">
        <v>0.0</v>
      </c>
      <c r="K15" s="303">
        <v>0.0</v>
      </c>
      <c r="L15" s="303">
        <v>0.0</v>
      </c>
      <c r="M15" s="303">
        <v>0.0</v>
      </c>
      <c r="N15" s="303">
        <v>0.0</v>
      </c>
      <c r="O15" s="303">
        <v>0.0</v>
      </c>
      <c r="P15" s="303">
        <v>0.0</v>
      </c>
      <c r="Q15" s="303">
        <v>0.0</v>
      </c>
      <c r="R15" s="303">
        <v>0.0</v>
      </c>
      <c r="S15" s="303">
        <v>0.0</v>
      </c>
      <c r="T15" s="303">
        <v>0.0</v>
      </c>
      <c r="U15" s="303">
        <v>0.0</v>
      </c>
      <c r="V15" s="303">
        <v>0.0</v>
      </c>
      <c r="W15" s="303">
        <v>0.0</v>
      </c>
      <c r="X15" s="303">
        <v>0.0</v>
      </c>
      <c r="Y15" s="303">
        <v>0.0</v>
      </c>
      <c r="Z15" s="303">
        <v>0.0</v>
      </c>
      <c r="AA15" s="303">
        <v>0.0</v>
      </c>
      <c r="AB15" s="303">
        <v>0.0</v>
      </c>
      <c r="AC15" s="303">
        <v>0.0</v>
      </c>
      <c r="AD15" s="303">
        <v>0.0</v>
      </c>
      <c r="AE15" s="303">
        <v>0.0</v>
      </c>
      <c r="AF15" s="303">
        <v>0.0</v>
      </c>
      <c r="AG15" s="350">
        <f t="shared" ref="AG15:AG19" si="2">SUM(B15:AF15)</f>
        <v>0</v>
      </c>
    </row>
    <row r="16">
      <c r="A16" s="183" t="s">
        <v>1438</v>
      </c>
      <c r="B16" s="303">
        <v>0.0</v>
      </c>
      <c r="C16" s="303">
        <v>0.0</v>
      </c>
      <c r="D16" s="303">
        <v>0.0</v>
      </c>
      <c r="E16" s="303">
        <v>0.0</v>
      </c>
      <c r="F16" s="303">
        <v>0.0</v>
      </c>
      <c r="G16" s="303">
        <v>0.0</v>
      </c>
      <c r="H16" s="303">
        <v>0.0</v>
      </c>
      <c r="I16" s="303">
        <v>0.0</v>
      </c>
      <c r="J16" s="303">
        <v>0.0</v>
      </c>
      <c r="K16" s="303">
        <v>0.0</v>
      </c>
      <c r="L16" s="303">
        <v>0.0</v>
      </c>
      <c r="M16" s="303">
        <v>0.0</v>
      </c>
      <c r="N16" s="303">
        <v>0.0</v>
      </c>
      <c r="O16" s="303">
        <v>0.0</v>
      </c>
      <c r="P16" s="303">
        <v>0.0</v>
      </c>
      <c r="Q16" s="303">
        <v>0.0</v>
      </c>
      <c r="R16" s="303">
        <v>0.0</v>
      </c>
      <c r="S16" s="303">
        <v>0.0</v>
      </c>
      <c r="T16" s="303">
        <v>0.0</v>
      </c>
      <c r="U16" s="303">
        <v>0.0</v>
      </c>
      <c r="V16" s="303">
        <v>0.0</v>
      </c>
      <c r="W16" s="303">
        <v>0.0</v>
      </c>
      <c r="X16" s="303">
        <v>0.0</v>
      </c>
      <c r="Y16" s="303">
        <v>0.0</v>
      </c>
      <c r="Z16" s="303">
        <v>0.0</v>
      </c>
      <c r="AA16" s="303">
        <v>0.0</v>
      </c>
      <c r="AB16" s="303">
        <v>0.0</v>
      </c>
      <c r="AC16" s="303">
        <v>0.0</v>
      </c>
      <c r="AD16" s="303">
        <v>0.0</v>
      </c>
      <c r="AE16" s="303">
        <v>0.0</v>
      </c>
      <c r="AF16" s="303">
        <v>0.0</v>
      </c>
      <c r="AG16" s="350">
        <f t="shared" si="2"/>
        <v>0</v>
      </c>
    </row>
    <row r="17">
      <c r="A17" s="183" t="s">
        <v>1439</v>
      </c>
      <c r="B17" s="303">
        <v>0.0</v>
      </c>
      <c r="C17" s="303">
        <v>0.0</v>
      </c>
      <c r="D17" s="303">
        <v>0.0</v>
      </c>
      <c r="E17" s="303">
        <v>0.0</v>
      </c>
      <c r="F17" s="303">
        <v>0.0</v>
      </c>
      <c r="G17" s="303">
        <v>0.0</v>
      </c>
      <c r="H17" s="303">
        <v>0.0</v>
      </c>
      <c r="I17" s="303">
        <v>0.0</v>
      </c>
      <c r="J17" s="303">
        <v>0.0</v>
      </c>
      <c r="K17" s="303">
        <v>0.0</v>
      </c>
      <c r="L17" s="303">
        <v>0.0</v>
      </c>
      <c r="M17" s="303">
        <v>0.0</v>
      </c>
      <c r="N17" s="303">
        <v>0.0</v>
      </c>
      <c r="O17" s="303">
        <v>0.0</v>
      </c>
      <c r="P17" s="303">
        <v>0.0</v>
      </c>
      <c r="Q17" s="303">
        <v>0.0</v>
      </c>
      <c r="R17" s="303">
        <v>0.0</v>
      </c>
      <c r="S17" s="303">
        <v>0.0</v>
      </c>
      <c r="T17" s="303">
        <v>0.0</v>
      </c>
      <c r="U17" s="303">
        <v>0.0</v>
      </c>
      <c r="V17" s="303">
        <v>0.0</v>
      </c>
      <c r="W17" s="303">
        <v>0.0</v>
      </c>
      <c r="X17" s="303">
        <v>0.0</v>
      </c>
      <c r="Y17" s="303">
        <v>0.0</v>
      </c>
      <c r="Z17" s="303">
        <v>0.0</v>
      </c>
      <c r="AA17" s="303">
        <v>0.0</v>
      </c>
      <c r="AB17" s="303">
        <v>0.0</v>
      </c>
      <c r="AC17" s="303">
        <v>0.0</v>
      </c>
      <c r="AD17" s="303">
        <v>0.0</v>
      </c>
      <c r="AE17" s="303">
        <v>0.0</v>
      </c>
      <c r="AF17" s="303">
        <v>4.0</v>
      </c>
      <c r="AG17" s="350">
        <f t="shared" si="2"/>
        <v>4</v>
      </c>
    </row>
    <row r="18">
      <c r="A18" s="183" t="s">
        <v>1440</v>
      </c>
      <c r="B18" s="303">
        <v>0.0</v>
      </c>
      <c r="C18" s="303">
        <v>0.0</v>
      </c>
      <c r="D18" s="303">
        <v>0.0</v>
      </c>
      <c r="E18" s="303">
        <v>0.0</v>
      </c>
      <c r="F18" s="303">
        <v>0.0</v>
      </c>
      <c r="G18" s="303">
        <v>0.0</v>
      </c>
      <c r="H18" s="303">
        <v>0.0</v>
      </c>
      <c r="I18" s="303">
        <v>0.0</v>
      </c>
      <c r="J18" s="303">
        <v>0.0</v>
      </c>
      <c r="K18" s="303">
        <v>0.0</v>
      </c>
      <c r="L18" s="303">
        <v>0.0</v>
      </c>
      <c r="M18" s="303">
        <v>0.0</v>
      </c>
      <c r="N18" s="303">
        <v>0.0</v>
      </c>
      <c r="O18" s="303">
        <v>0.0</v>
      </c>
      <c r="P18" s="303">
        <v>0.0</v>
      </c>
      <c r="Q18" s="303">
        <v>0.0</v>
      </c>
      <c r="R18" s="303">
        <v>0.0</v>
      </c>
      <c r="S18" s="303">
        <v>0.0</v>
      </c>
      <c r="T18" s="303">
        <v>0.0</v>
      </c>
      <c r="U18" s="303">
        <v>0.0</v>
      </c>
      <c r="V18" s="303">
        <v>0.0</v>
      </c>
      <c r="W18" s="303">
        <v>0.0</v>
      </c>
      <c r="X18" s="303">
        <v>0.0</v>
      </c>
      <c r="Y18" s="303">
        <v>0.0</v>
      </c>
      <c r="Z18" s="303">
        <v>0.0</v>
      </c>
      <c r="AA18" s="303">
        <v>0.0</v>
      </c>
      <c r="AB18" s="303">
        <v>0.0</v>
      </c>
      <c r="AC18" s="303">
        <v>0.0</v>
      </c>
      <c r="AD18" s="303">
        <v>0.0</v>
      </c>
      <c r="AE18" s="303">
        <v>0.0</v>
      </c>
      <c r="AF18" s="303">
        <v>0.0</v>
      </c>
      <c r="AG18" s="350">
        <f t="shared" si="2"/>
        <v>0</v>
      </c>
    </row>
    <row r="19">
      <c r="A19" s="181" t="s">
        <v>219</v>
      </c>
      <c r="B19" s="427">
        <f t="shared" ref="B19:AF19" si="3">SUM(B15:B18)</f>
        <v>0</v>
      </c>
      <c r="C19" s="427">
        <f t="shared" si="3"/>
        <v>0</v>
      </c>
      <c r="D19" s="427">
        <f t="shared" si="3"/>
        <v>0</v>
      </c>
      <c r="E19" s="427">
        <f t="shared" si="3"/>
        <v>0</v>
      </c>
      <c r="F19" s="427">
        <f t="shared" si="3"/>
        <v>0</v>
      </c>
      <c r="G19" s="427">
        <f t="shared" si="3"/>
        <v>0</v>
      </c>
      <c r="H19" s="427">
        <f t="shared" si="3"/>
        <v>0</v>
      </c>
      <c r="I19" s="427">
        <f t="shared" si="3"/>
        <v>0</v>
      </c>
      <c r="J19" s="427">
        <f t="shared" si="3"/>
        <v>0</v>
      </c>
      <c r="K19" s="427">
        <f t="shared" si="3"/>
        <v>0</v>
      </c>
      <c r="L19" s="427">
        <f t="shared" si="3"/>
        <v>0</v>
      </c>
      <c r="M19" s="427">
        <f t="shared" si="3"/>
        <v>0</v>
      </c>
      <c r="N19" s="427">
        <f t="shared" si="3"/>
        <v>0</v>
      </c>
      <c r="O19" s="427">
        <f t="shared" si="3"/>
        <v>0</v>
      </c>
      <c r="P19" s="427">
        <f t="shared" si="3"/>
        <v>0</v>
      </c>
      <c r="Q19" s="427">
        <f t="shared" si="3"/>
        <v>0</v>
      </c>
      <c r="R19" s="427">
        <f t="shared" si="3"/>
        <v>0</v>
      </c>
      <c r="S19" s="427">
        <f t="shared" si="3"/>
        <v>0</v>
      </c>
      <c r="T19" s="427">
        <f t="shared" si="3"/>
        <v>0</v>
      </c>
      <c r="U19" s="427">
        <f t="shared" si="3"/>
        <v>0</v>
      </c>
      <c r="V19" s="427">
        <f t="shared" si="3"/>
        <v>0</v>
      </c>
      <c r="W19" s="427">
        <f t="shared" si="3"/>
        <v>0</v>
      </c>
      <c r="X19" s="427">
        <f t="shared" si="3"/>
        <v>0</v>
      </c>
      <c r="Y19" s="427">
        <f t="shared" si="3"/>
        <v>0</v>
      </c>
      <c r="Z19" s="427">
        <f t="shared" si="3"/>
        <v>0</v>
      </c>
      <c r="AA19" s="427">
        <f t="shared" si="3"/>
        <v>0</v>
      </c>
      <c r="AB19" s="427">
        <f t="shared" si="3"/>
        <v>0</v>
      </c>
      <c r="AC19" s="427">
        <f t="shared" si="3"/>
        <v>0</v>
      </c>
      <c r="AD19" s="427">
        <f t="shared" si="3"/>
        <v>0</v>
      </c>
      <c r="AE19" s="427">
        <f t="shared" si="3"/>
        <v>0</v>
      </c>
      <c r="AF19" s="427">
        <f t="shared" si="3"/>
        <v>4</v>
      </c>
      <c r="AG19" s="350">
        <f t="shared" si="2"/>
        <v>4</v>
      </c>
    </row>
    <row r="20">
      <c r="A20" s="127"/>
      <c r="B20" s="120"/>
      <c r="C20" s="120"/>
      <c r="D20" s="120"/>
      <c r="E20" s="120"/>
      <c r="F20" s="120"/>
      <c r="G20" s="120"/>
      <c r="H20" s="120"/>
      <c r="I20" s="120"/>
      <c r="J20" s="120"/>
      <c r="K20" s="120"/>
      <c r="L20" s="120"/>
      <c r="M20" s="120"/>
      <c r="N20" s="120"/>
      <c r="O20" s="120"/>
      <c r="P20" s="120"/>
      <c r="Q20" s="120"/>
      <c r="R20" s="120"/>
      <c r="S20" s="120"/>
      <c r="T20" s="120"/>
      <c r="U20" s="120"/>
      <c r="V20" s="120"/>
      <c r="W20" s="120"/>
      <c r="X20" s="120"/>
      <c r="Y20" s="120"/>
      <c r="Z20" s="120"/>
      <c r="AA20" s="120"/>
      <c r="AB20" s="120"/>
      <c r="AC20" s="120"/>
      <c r="AD20" s="120"/>
      <c r="AE20" s="120"/>
      <c r="AF20" s="120"/>
      <c r="AG20" s="428"/>
    </row>
    <row r="21">
      <c r="A21" s="183" t="s">
        <v>223</v>
      </c>
      <c r="B21" s="330">
        <v>0.0</v>
      </c>
      <c r="C21" s="330">
        <v>0.0</v>
      </c>
      <c r="D21" s="330">
        <v>0.0</v>
      </c>
      <c r="E21" s="330">
        <v>0.0</v>
      </c>
      <c r="F21" s="330">
        <v>0.0</v>
      </c>
      <c r="G21" s="330">
        <v>0.0</v>
      </c>
      <c r="H21" s="330">
        <v>0.0</v>
      </c>
      <c r="I21" s="330">
        <v>0.0</v>
      </c>
      <c r="J21" s="330">
        <v>0.0</v>
      </c>
      <c r="K21" s="330">
        <v>0.0</v>
      </c>
      <c r="L21" s="330">
        <v>0.0</v>
      </c>
      <c r="M21" s="330">
        <v>0.0</v>
      </c>
      <c r="N21" s="330">
        <v>0.0</v>
      </c>
      <c r="O21" s="330">
        <v>0.0</v>
      </c>
      <c r="P21" s="330">
        <v>0.0</v>
      </c>
      <c r="Q21" s="330">
        <v>0.0</v>
      </c>
      <c r="R21" s="330">
        <v>0.0</v>
      </c>
      <c r="S21" s="330">
        <v>0.0</v>
      </c>
      <c r="T21" s="330">
        <v>0.0</v>
      </c>
      <c r="U21" s="330">
        <v>0.0</v>
      </c>
      <c r="V21" s="330">
        <v>0.0</v>
      </c>
      <c r="W21" s="330">
        <v>0.0</v>
      </c>
      <c r="X21" s="330">
        <v>0.0</v>
      </c>
      <c r="Y21" s="330">
        <v>0.0</v>
      </c>
      <c r="Z21" s="330">
        <v>0.0</v>
      </c>
      <c r="AA21" s="330">
        <v>0.0</v>
      </c>
      <c r="AB21" s="330">
        <v>0.0</v>
      </c>
      <c r="AC21" s="330">
        <v>0.0</v>
      </c>
      <c r="AD21" s="330">
        <v>0.0</v>
      </c>
      <c r="AE21" s="330">
        <v>0.0</v>
      </c>
      <c r="AF21" s="330">
        <v>0.0</v>
      </c>
      <c r="AG21" s="350">
        <f t="shared" ref="AG21:AG29" si="4">SUM(B21:AF21)</f>
        <v>0</v>
      </c>
    </row>
    <row r="22">
      <c r="A22" s="183" t="s">
        <v>224</v>
      </c>
      <c r="B22" s="330">
        <v>0.0</v>
      </c>
      <c r="C22" s="330">
        <v>0.0</v>
      </c>
      <c r="D22" s="330">
        <v>0.0</v>
      </c>
      <c r="E22" s="330">
        <v>0.0</v>
      </c>
      <c r="F22" s="330">
        <v>0.0</v>
      </c>
      <c r="G22" s="330">
        <v>0.0</v>
      </c>
      <c r="H22" s="330">
        <v>0.0</v>
      </c>
      <c r="I22" s="330">
        <v>0.0</v>
      </c>
      <c r="J22" s="330">
        <v>0.0</v>
      </c>
      <c r="K22" s="330">
        <v>0.0</v>
      </c>
      <c r="L22" s="330">
        <v>0.0</v>
      </c>
      <c r="M22" s="330">
        <v>0.0</v>
      </c>
      <c r="N22" s="330">
        <v>0.0</v>
      </c>
      <c r="O22" s="330">
        <v>0.0</v>
      </c>
      <c r="P22" s="330">
        <v>0.0</v>
      </c>
      <c r="Q22" s="330">
        <v>0.0</v>
      </c>
      <c r="R22" s="330">
        <v>0.0</v>
      </c>
      <c r="S22" s="330">
        <v>0.0</v>
      </c>
      <c r="T22" s="330">
        <v>0.0</v>
      </c>
      <c r="U22" s="330">
        <v>0.0</v>
      </c>
      <c r="V22" s="330">
        <v>0.0</v>
      </c>
      <c r="W22" s="330">
        <v>0.0</v>
      </c>
      <c r="X22" s="330">
        <v>0.0</v>
      </c>
      <c r="Y22" s="330">
        <v>0.0</v>
      </c>
      <c r="Z22" s="330">
        <v>0.0</v>
      </c>
      <c r="AA22" s="330">
        <v>0.0</v>
      </c>
      <c r="AB22" s="330">
        <v>0.0</v>
      </c>
      <c r="AC22" s="330">
        <v>0.0</v>
      </c>
      <c r="AD22" s="330">
        <v>0.0</v>
      </c>
      <c r="AE22" s="330">
        <v>0.0</v>
      </c>
      <c r="AF22" s="330">
        <v>0.0</v>
      </c>
      <c r="AG22" s="350">
        <f t="shared" si="4"/>
        <v>0</v>
      </c>
    </row>
    <row r="23">
      <c r="A23" s="183" t="s">
        <v>1441</v>
      </c>
      <c r="B23" s="330">
        <v>0.0</v>
      </c>
      <c r="C23" s="330">
        <v>0.0</v>
      </c>
      <c r="D23" s="330">
        <v>0.0</v>
      </c>
      <c r="E23" s="330">
        <v>0.0</v>
      </c>
      <c r="F23" s="330">
        <v>0.0</v>
      </c>
      <c r="G23" s="330">
        <v>0.0</v>
      </c>
      <c r="H23" s="330">
        <v>0.0</v>
      </c>
      <c r="I23" s="330">
        <v>0.0</v>
      </c>
      <c r="J23" s="330">
        <v>0.0</v>
      </c>
      <c r="K23" s="330">
        <v>0.0</v>
      </c>
      <c r="L23" s="330">
        <v>0.0</v>
      </c>
      <c r="M23" s="330">
        <v>0.0</v>
      </c>
      <c r="N23" s="330">
        <v>0.0</v>
      </c>
      <c r="O23" s="330">
        <v>0.0</v>
      </c>
      <c r="P23" s="330">
        <v>0.0</v>
      </c>
      <c r="Q23" s="330">
        <v>0.0</v>
      </c>
      <c r="R23" s="330">
        <v>0.0</v>
      </c>
      <c r="S23" s="330">
        <v>0.0</v>
      </c>
      <c r="T23" s="330">
        <v>0.0</v>
      </c>
      <c r="U23" s="330">
        <v>0.0</v>
      </c>
      <c r="V23" s="330">
        <v>0.0</v>
      </c>
      <c r="W23" s="330">
        <v>0.0</v>
      </c>
      <c r="X23" s="330">
        <v>0.0</v>
      </c>
      <c r="Y23" s="330">
        <v>0.0</v>
      </c>
      <c r="Z23" s="330">
        <v>0.0</v>
      </c>
      <c r="AA23" s="330">
        <v>0.0</v>
      </c>
      <c r="AB23" s="330">
        <v>0.0</v>
      </c>
      <c r="AC23" s="330">
        <v>0.0</v>
      </c>
      <c r="AD23" s="330">
        <v>0.0</v>
      </c>
      <c r="AE23" s="330">
        <v>0.0</v>
      </c>
      <c r="AF23" s="330">
        <v>4.0</v>
      </c>
      <c r="AG23" s="350">
        <f t="shared" si="4"/>
        <v>4</v>
      </c>
    </row>
    <row r="24">
      <c r="A24" s="183" t="s">
        <v>1442</v>
      </c>
      <c r="B24" s="330">
        <v>0.0</v>
      </c>
      <c r="C24" s="330">
        <v>0.0</v>
      </c>
      <c r="D24" s="330">
        <v>0.0</v>
      </c>
      <c r="E24" s="330">
        <v>0.0</v>
      </c>
      <c r="F24" s="330">
        <v>0.0</v>
      </c>
      <c r="G24" s="330">
        <v>0.0</v>
      </c>
      <c r="H24" s="330">
        <v>0.0</v>
      </c>
      <c r="I24" s="330">
        <v>0.0</v>
      </c>
      <c r="J24" s="330">
        <v>0.0</v>
      </c>
      <c r="K24" s="330">
        <v>0.0</v>
      </c>
      <c r="L24" s="330">
        <v>0.0</v>
      </c>
      <c r="M24" s="330">
        <v>0.0</v>
      </c>
      <c r="N24" s="330">
        <v>0.0</v>
      </c>
      <c r="O24" s="330">
        <v>0.0</v>
      </c>
      <c r="P24" s="330">
        <v>0.0</v>
      </c>
      <c r="Q24" s="330">
        <v>0.0</v>
      </c>
      <c r="R24" s="330">
        <v>0.0</v>
      </c>
      <c r="S24" s="330">
        <v>0.0</v>
      </c>
      <c r="T24" s="330">
        <v>0.0</v>
      </c>
      <c r="U24" s="330">
        <v>0.0</v>
      </c>
      <c r="V24" s="330">
        <v>0.0</v>
      </c>
      <c r="W24" s="330">
        <v>0.0</v>
      </c>
      <c r="X24" s="330">
        <v>0.0</v>
      </c>
      <c r="Y24" s="330">
        <v>0.0</v>
      </c>
      <c r="Z24" s="330">
        <v>0.0</v>
      </c>
      <c r="AA24" s="330">
        <v>0.0</v>
      </c>
      <c r="AB24" s="330">
        <v>0.0</v>
      </c>
      <c r="AC24" s="330">
        <v>0.0</v>
      </c>
      <c r="AD24" s="330">
        <v>0.0</v>
      </c>
      <c r="AE24" s="330">
        <v>0.0</v>
      </c>
      <c r="AF24" s="330">
        <v>0.0</v>
      </c>
      <c r="AG24" s="350">
        <f t="shared" si="4"/>
        <v>0</v>
      </c>
    </row>
    <row r="25">
      <c r="A25" s="183" t="s">
        <v>1443</v>
      </c>
      <c r="B25" s="330">
        <v>0.0</v>
      </c>
      <c r="C25" s="330">
        <v>0.0</v>
      </c>
      <c r="D25" s="330">
        <v>0.0</v>
      </c>
      <c r="E25" s="330">
        <v>0.0</v>
      </c>
      <c r="F25" s="330">
        <v>0.0</v>
      </c>
      <c r="G25" s="330">
        <v>0.0</v>
      </c>
      <c r="H25" s="330">
        <v>0.0</v>
      </c>
      <c r="I25" s="330">
        <v>0.0</v>
      </c>
      <c r="J25" s="330">
        <v>0.0</v>
      </c>
      <c r="K25" s="330">
        <v>0.0</v>
      </c>
      <c r="L25" s="330">
        <v>0.0</v>
      </c>
      <c r="M25" s="330">
        <v>0.0</v>
      </c>
      <c r="N25" s="330">
        <v>0.0</v>
      </c>
      <c r="O25" s="330">
        <v>0.0</v>
      </c>
      <c r="P25" s="330">
        <v>0.0</v>
      </c>
      <c r="Q25" s="330">
        <v>0.0</v>
      </c>
      <c r="R25" s="330">
        <v>0.0</v>
      </c>
      <c r="S25" s="330">
        <v>0.0</v>
      </c>
      <c r="T25" s="330">
        <v>0.0</v>
      </c>
      <c r="U25" s="330">
        <v>0.0</v>
      </c>
      <c r="V25" s="330">
        <v>0.0</v>
      </c>
      <c r="W25" s="330">
        <v>0.0</v>
      </c>
      <c r="X25" s="330">
        <v>0.0</v>
      </c>
      <c r="Y25" s="330">
        <v>0.0</v>
      </c>
      <c r="Z25" s="330">
        <v>0.0</v>
      </c>
      <c r="AA25" s="330">
        <v>0.0</v>
      </c>
      <c r="AB25" s="330">
        <v>0.0</v>
      </c>
      <c r="AC25" s="330">
        <v>0.0</v>
      </c>
      <c r="AD25" s="330">
        <v>0.0</v>
      </c>
      <c r="AE25" s="330">
        <v>0.0</v>
      </c>
      <c r="AF25" s="330">
        <v>0.0</v>
      </c>
      <c r="AG25" s="350">
        <f t="shared" si="4"/>
        <v>0</v>
      </c>
    </row>
    <row r="26">
      <c r="A26" s="183" t="s">
        <v>1444</v>
      </c>
      <c r="B26" s="330">
        <v>0.0</v>
      </c>
      <c r="C26" s="330">
        <v>0.0</v>
      </c>
      <c r="D26" s="330">
        <v>0.0</v>
      </c>
      <c r="E26" s="330">
        <v>0.0</v>
      </c>
      <c r="F26" s="330">
        <v>0.0</v>
      </c>
      <c r="G26" s="330">
        <v>0.0</v>
      </c>
      <c r="H26" s="330">
        <v>0.0</v>
      </c>
      <c r="I26" s="330">
        <v>0.0</v>
      </c>
      <c r="J26" s="330">
        <v>0.0</v>
      </c>
      <c r="K26" s="330">
        <v>0.0</v>
      </c>
      <c r="L26" s="330">
        <v>0.0</v>
      </c>
      <c r="M26" s="330">
        <v>0.0</v>
      </c>
      <c r="N26" s="330">
        <v>0.0</v>
      </c>
      <c r="O26" s="330">
        <v>0.0</v>
      </c>
      <c r="P26" s="330">
        <v>0.0</v>
      </c>
      <c r="Q26" s="330">
        <v>0.0</v>
      </c>
      <c r="R26" s="330">
        <v>0.0</v>
      </c>
      <c r="S26" s="330">
        <v>0.0</v>
      </c>
      <c r="T26" s="330">
        <v>0.0</v>
      </c>
      <c r="U26" s="330">
        <v>0.0</v>
      </c>
      <c r="V26" s="330">
        <v>0.0</v>
      </c>
      <c r="W26" s="330">
        <v>0.0</v>
      </c>
      <c r="X26" s="330">
        <v>0.0</v>
      </c>
      <c r="Y26" s="330">
        <v>0.0</v>
      </c>
      <c r="Z26" s="330">
        <v>0.0</v>
      </c>
      <c r="AA26" s="330">
        <v>0.0</v>
      </c>
      <c r="AB26" s="330">
        <v>0.0</v>
      </c>
      <c r="AC26" s="330">
        <v>0.0</v>
      </c>
      <c r="AD26" s="330">
        <v>0.0</v>
      </c>
      <c r="AE26" s="330">
        <v>0.0</v>
      </c>
      <c r="AF26" s="330">
        <v>0.0</v>
      </c>
      <c r="AG26" s="350">
        <f t="shared" si="4"/>
        <v>0</v>
      </c>
    </row>
    <row r="27">
      <c r="A27" s="183" t="s">
        <v>1445</v>
      </c>
      <c r="B27" s="330">
        <v>0.0</v>
      </c>
      <c r="C27" s="330">
        <v>0.0</v>
      </c>
      <c r="D27" s="330">
        <v>0.0</v>
      </c>
      <c r="E27" s="330">
        <v>0.0</v>
      </c>
      <c r="F27" s="330">
        <v>0.0</v>
      </c>
      <c r="G27" s="330">
        <v>0.0</v>
      </c>
      <c r="H27" s="330">
        <v>0.0</v>
      </c>
      <c r="I27" s="330">
        <v>0.0</v>
      </c>
      <c r="J27" s="330">
        <v>0.0</v>
      </c>
      <c r="K27" s="330">
        <v>0.0</v>
      </c>
      <c r="L27" s="330">
        <v>0.0</v>
      </c>
      <c r="M27" s="330">
        <v>0.0</v>
      </c>
      <c r="N27" s="330">
        <v>0.0</v>
      </c>
      <c r="O27" s="330">
        <v>0.0</v>
      </c>
      <c r="P27" s="330">
        <v>0.0</v>
      </c>
      <c r="Q27" s="330">
        <v>0.0</v>
      </c>
      <c r="R27" s="330">
        <v>0.0</v>
      </c>
      <c r="S27" s="330">
        <v>0.0</v>
      </c>
      <c r="T27" s="330">
        <v>0.0</v>
      </c>
      <c r="U27" s="330">
        <v>0.0</v>
      </c>
      <c r="V27" s="330">
        <v>0.0</v>
      </c>
      <c r="W27" s="330">
        <v>0.0</v>
      </c>
      <c r="X27" s="330">
        <v>0.0</v>
      </c>
      <c r="Y27" s="330">
        <v>0.0</v>
      </c>
      <c r="Z27" s="330">
        <v>0.0</v>
      </c>
      <c r="AA27" s="330">
        <v>0.0</v>
      </c>
      <c r="AB27" s="330">
        <v>0.0</v>
      </c>
      <c r="AC27" s="330">
        <v>0.0</v>
      </c>
      <c r="AD27" s="330">
        <v>0.0</v>
      </c>
      <c r="AE27" s="330">
        <v>0.0</v>
      </c>
      <c r="AF27" s="330">
        <v>0.0</v>
      </c>
      <c r="AG27" s="350">
        <f t="shared" si="4"/>
        <v>0</v>
      </c>
    </row>
    <row r="28">
      <c r="A28" s="183" t="s">
        <v>1446</v>
      </c>
      <c r="B28" s="330">
        <v>0.0</v>
      </c>
      <c r="C28" s="330">
        <v>0.0</v>
      </c>
      <c r="D28" s="330">
        <v>0.0</v>
      </c>
      <c r="E28" s="330">
        <v>0.0</v>
      </c>
      <c r="F28" s="330">
        <v>0.0</v>
      </c>
      <c r="G28" s="330">
        <v>0.0</v>
      </c>
      <c r="H28" s="330">
        <v>0.0</v>
      </c>
      <c r="I28" s="330">
        <v>0.0</v>
      </c>
      <c r="J28" s="330">
        <v>0.0</v>
      </c>
      <c r="K28" s="330">
        <v>0.0</v>
      </c>
      <c r="L28" s="330">
        <v>0.0</v>
      </c>
      <c r="M28" s="330">
        <v>0.0</v>
      </c>
      <c r="N28" s="330">
        <v>0.0</v>
      </c>
      <c r="O28" s="330">
        <v>0.0</v>
      </c>
      <c r="P28" s="330">
        <v>0.0</v>
      </c>
      <c r="Q28" s="330">
        <v>0.0</v>
      </c>
      <c r="R28" s="330">
        <v>0.0</v>
      </c>
      <c r="S28" s="330">
        <v>0.0</v>
      </c>
      <c r="T28" s="330">
        <v>0.0</v>
      </c>
      <c r="U28" s="330">
        <v>0.0</v>
      </c>
      <c r="V28" s="330">
        <v>0.0</v>
      </c>
      <c r="W28" s="330">
        <v>0.0</v>
      </c>
      <c r="X28" s="330">
        <v>0.0</v>
      </c>
      <c r="Y28" s="330">
        <v>0.0</v>
      </c>
      <c r="Z28" s="330">
        <v>0.0</v>
      </c>
      <c r="AA28" s="330">
        <v>0.0</v>
      </c>
      <c r="AB28" s="330">
        <v>0.0</v>
      </c>
      <c r="AC28" s="330">
        <v>0.0</v>
      </c>
      <c r="AD28" s="330">
        <v>0.0</v>
      </c>
      <c r="AE28" s="330">
        <v>0.0</v>
      </c>
      <c r="AF28" s="330">
        <v>0.0</v>
      </c>
      <c r="AG28" s="350">
        <f t="shared" si="4"/>
        <v>0</v>
      </c>
    </row>
    <row r="29">
      <c r="A29" s="181" t="s">
        <v>234</v>
      </c>
      <c r="B29" s="427">
        <f t="shared" ref="B29:AF29" si="5">SUM(B21:B28)</f>
        <v>0</v>
      </c>
      <c r="C29" s="427">
        <f t="shared" si="5"/>
        <v>0</v>
      </c>
      <c r="D29" s="427">
        <f t="shared" si="5"/>
        <v>0</v>
      </c>
      <c r="E29" s="427">
        <f t="shared" si="5"/>
        <v>0</v>
      </c>
      <c r="F29" s="427">
        <f t="shared" si="5"/>
        <v>0</v>
      </c>
      <c r="G29" s="427">
        <f t="shared" si="5"/>
        <v>0</v>
      </c>
      <c r="H29" s="427">
        <f t="shared" si="5"/>
        <v>0</v>
      </c>
      <c r="I29" s="427">
        <f t="shared" si="5"/>
        <v>0</v>
      </c>
      <c r="J29" s="427">
        <f t="shared" si="5"/>
        <v>0</v>
      </c>
      <c r="K29" s="427">
        <f t="shared" si="5"/>
        <v>0</v>
      </c>
      <c r="L29" s="427">
        <f t="shared" si="5"/>
        <v>0</v>
      </c>
      <c r="M29" s="427">
        <f t="shared" si="5"/>
        <v>0</v>
      </c>
      <c r="N29" s="427">
        <f t="shared" si="5"/>
        <v>0</v>
      </c>
      <c r="O29" s="427">
        <f t="shared" si="5"/>
        <v>0</v>
      </c>
      <c r="P29" s="427">
        <f t="shared" si="5"/>
        <v>0</v>
      </c>
      <c r="Q29" s="427">
        <f t="shared" si="5"/>
        <v>0</v>
      </c>
      <c r="R29" s="427">
        <f t="shared" si="5"/>
        <v>0</v>
      </c>
      <c r="S29" s="427">
        <f t="shared" si="5"/>
        <v>0</v>
      </c>
      <c r="T29" s="427">
        <f t="shared" si="5"/>
        <v>0</v>
      </c>
      <c r="U29" s="427">
        <f t="shared" si="5"/>
        <v>0</v>
      </c>
      <c r="V29" s="427">
        <f t="shared" si="5"/>
        <v>0</v>
      </c>
      <c r="W29" s="427">
        <f t="shared" si="5"/>
        <v>0</v>
      </c>
      <c r="X29" s="427">
        <f t="shared" si="5"/>
        <v>0</v>
      </c>
      <c r="Y29" s="427">
        <f t="shared" si="5"/>
        <v>0</v>
      </c>
      <c r="Z29" s="427">
        <f t="shared" si="5"/>
        <v>0</v>
      </c>
      <c r="AA29" s="427">
        <f t="shared" si="5"/>
        <v>0</v>
      </c>
      <c r="AB29" s="427">
        <f t="shared" si="5"/>
        <v>0</v>
      </c>
      <c r="AC29" s="427">
        <f t="shared" si="5"/>
        <v>0</v>
      </c>
      <c r="AD29" s="427">
        <f t="shared" si="5"/>
        <v>0</v>
      </c>
      <c r="AE29" s="427">
        <f t="shared" si="5"/>
        <v>0</v>
      </c>
      <c r="AF29" s="427">
        <f t="shared" si="5"/>
        <v>4</v>
      </c>
      <c r="AG29" s="350">
        <f t="shared" si="4"/>
        <v>4</v>
      </c>
    </row>
    <row r="30">
      <c r="A30" s="127"/>
      <c r="B30" s="120"/>
      <c r="C30" s="120"/>
      <c r="D30" s="120"/>
      <c r="E30" s="120"/>
      <c r="F30" s="120"/>
      <c r="G30" s="120"/>
      <c r="H30" s="120"/>
      <c r="I30" s="120"/>
      <c r="J30" s="120"/>
      <c r="K30" s="120"/>
      <c r="L30" s="120"/>
      <c r="M30" s="120"/>
      <c r="N30" s="120"/>
      <c r="O30" s="120"/>
      <c r="P30" s="120"/>
      <c r="Q30" s="120"/>
      <c r="R30" s="120"/>
      <c r="S30" s="120"/>
      <c r="T30" s="120"/>
      <c r="U30" s="120"/>
      <c r="V30" s="120"/>
      <c r="W30" s="120"/>
      <c r="X30" s="120"/>
      <c r="Y30" s="120"/>
      <c r="Z30" s="120"/>
      <c r="AA30" s="120"/>
      <c r="AB30" s="120"/>
      <c r="AC30" s="120"/>
      <c r="AD30" s="120"/>
      <c r="AE30" s="120"/>
      <c r="AF30" s="120"/>
      <c r="AG30" s="425"/>
    </row>
    <row r="31">
      <c r="A31" s="429" t="s">
        <v>1447</v>
      </c>
      <c r="B31" s="430"/>
      <c r="C31" s="430"/>
      <c r="D31" s="430"/>
      <c r="E31" s="430"/>
      <c r="F31" s="430"/>
      <c r="G31" s="430"/>
      <c r="H31" s="430"/>
      <c r="I31" s="430"/>
      <c r="J31" s="430"/>
      <c r="K31" s="430"/>
      <c r="L31" s="430"/>
      <c r="M31" s="430"/>
      <c r="N31" s="430"/>
      <c r="O31" s="430"/>
      <c r="P31" s="430"/>
      <c r="Q31" s="430"/>
      <c r="R31" s="430"/>
      <c r="S31" s="430"/>
      <c r="T31" s="430"/>
      <c r="U31" s="430"/>
      <c r="V31" s="430"/>
      <c r="W31" s="430"/>
      <c r="X31" s="430"/>
      <c r="Y31" s="430"/>
      <c r="Z31" s="430"/>
      <c r="AA31" s="430"/>
      <c r="AB31" s="430"/>
      <c r="AC31" s="430"/>
      <c r="AD31" s="430"/>
      <c r="AE31" s="430"/>
      <c r="AF31" s="430"/>
      <c r="AG31" s="431"/>
    </row>
    <row r="32" outlineLevel="1">
      <c r="A32" s="432"/>
      <c r="AG32" s="431"/>
    </row>
    <row r="33" outlineLevel="1">
      <c r="A33" s="165" t="s">
        <v>1448</v>
      </c>
      <c r="B33" s="172"/>
      <c r="C33" s="172"/>
      <c r="D33" s="172"/>
      <c r="E33" s="172"/>
      <c r="F33" s="172"/>
      <c r="G33" s="172"/>
      <c r="H33" s="172"/>
      <c r="I33" s="172"/>
      <c r="J33" s="172"/>
      <c r="K33" s="172"/>
      <c r="L33" s="172"/>
      <c r="M33" s="172"/>
      <c r="N33" s="172"/>
      <c r="O33" s="172"/>
      <c r="P33" s="172"/>
      <c r="Q33" s="172"/>
      <c r="R33" s="172"/>
      <c r="S33" s="172"/>
      <c r="T33" s="172"/>
      <c r="U33" s="172"/>
      <c r="V33" s="172"/>
      <c r="W33" s="172"/>
      <c r="X33" s="172"/>
      <c r="Y33" s="172"/>
      <c r="Z33" s="172"/>
      <c r="AA33" s="172"/>
      <c r="AB33" s="172"/>
      <c r="AC33" s="172"/>
      <c r="AD33" s="172"/>
      <c r="AE33" s="172"/>
      <c r="AF33" s="172"/>
      <c r="AG33" s="433"/>
    </row>
    <row r="34" outlineLevel="1">
      <c r="A34" s="222" t="s">
        <v>1449</v>
      </c>
      <c r="B34" s="308"/>
      <c r="C34" s="308"/>
      <c r="D34" s="308"/>
      <c r="E34" s="308"/>
      <c r="F34" s="308"/>
      <c r="G34" s="308"/>
      <c r="H34" s="308"/>
      <c r="I34" s="308"/>
      <c r="J34" s="308"/>
      <c r="K34" s="308"/>
      <c r="L34" s="308"/>
      <c r="M34" s="308"/>
      <c r="N34" s="308"/>
      <c r="O34" s="308"/>
      <c r="P34" s="308"/>
      <c r="Q34" s="308"/>
      <c r="R34" s="308"/>
      <c r="S34" s="308"/>
      <c r="T34" s="308"/>
      <c r="U34" s="308"/>
      <c r="V34" s="308"/>
      <c r="W34" s="308"/>
      <c r="X34" s="308"/>
      <c r="Y34" s="308"/>
      <c r="Z34" s="308"/>
      <c r="AA34" s="308"/>
      <c r="AB34" s="308"/>
      <c r="AC34" s="308"/>
      <c r="AD34" s="308"/>
      <c r="AE34" s="308"/>
      <c r="AF34" s="308"/>
      <c r="AG34" s="342">
        <f t="shared" ref="AG34:AG39" si="6">SUM(B34:AF34)</f>
        <v>0</v>
      </c>
    </row>
    <row r="35" outlineLevel="1">
      <c r="A35" s="222" t="s">
        <v>1450</v>
      </c>
      <c r="B35" s="308"/>
      <c r="C35" s="308"/>
      <c r="D35" s="308"/>
      <c r="E35" s="308"/>
      <c r="F35" s="308"/>
      <c r="G35" s="308"/>
      <c r="H35" s="308"/>
      <c r="I35" s="308"/>
      <c r="J35" s="308"/>
      <c r="K35" s="308"/>
      <c r="L35" s="308"/>
      <c r="M35" s="308"/>
      <c r="N35" s="308"/>
      <c r="O35" s="308"/>
      <c r="P35" s="308"/>
      <c r="Q35" s="308"/>
      <c r="R35" s="308"/>
      <c r="S35" s="308"/>
      <c r="T35" s="308"/>
      <c r="U35" s="308"/>
      <c r="V35" s="308"/>
      <c r="W35" s="308"/>
      <c r="X35" s="308"/>
      <c r="Y35" s="308"/>
      <c r="Z35" s="308"/>
      <c r="AA35" s="308"/>
      <c r="AB35" s="308"/>
      <c r="AC35" s="308"/>
      <c r="AD35" s="308"/>
      <c r="AE35" s="308"/>
      <c r="AF35" s="308"/>
      <c r="AG35" s="342">
        <f t="shared" si="6"/>
        <v>0</v>
      </c>
    </row>
    <row r="36" outlineLevel="1">
      <c r="A36" s="222" t="s">
        <v>1451</v>
      </c>
      <c r="B36" s="308"/>
      <c r="C36" s="308"/>
      <c r="D36" s="308"/>
      <c r="E36" s="308"/>
      <c r="F36" s="308"/>
      <c r="G36" s="308"/>
      <c r="H36" s="308"/>
      <c r="I36" s="308"/>
      <c r="J36" s="308"/>
      <c r="K36" s="308"/>
      <c r="L36" s="308"/>
      <c r="M36" s="308"/>
      <c r="N36" s="308"/>
      <c r="O36" s="308"/>
      <c r="P36" s="308"/>
      <c r="Q36" s="308"/>
      <c r="R36" s="308"/>
      <c r="S36" s="308"/>
      <c r="T36" s="308"/>
      <c r="U36" s="308"/>
      <c r="V36" s="308"/>
      <c r="W36" s="308"/>
      <c r="X36" s="308"/>
      <c r="Y36" s="308"/>
      <c r="Z36" s="308"/>
      <c r="AA36" s="308"/>
      <c r="AB36" s="308"/>
      <c r="AC36" s="308"/>
      <c r="AD36" s="308"/>
      <c r="AE36" s="308"/>
      <c r="AF36" s="308"/>
      <c r="AG36" s="342">
        <f t="shared" si="6"/>
        <v>0</v>
      </c>
    </row>
    <row r="37" outlineLevel="1">
      <c r="A37" s="222" t="s">
        <v>1452</v>
      </c>
      <c r="B37" s="308"/>
      <c r="C37" s="308"/>
      <c r="D37" s="308"/>
      <c r="E37" s="308"/>
      <c r="F37" s="308"/>
      <c r="G37" s="308"/>
      <c r="H37" s="308"/>
      <c r="I37" s="308"/>
      <c r="J37" s="308"/>
      <c r="K37" s="308"/>
      <c r="L37" s="308"/>
      <c r="M37" s="308"/>
      <c r="N37" s="308"/>
      <c r="O37" s="308"/>
      <c r="P37" s="308"/>
      <c r="Q37" s="308"/>
      <c r="R37" s="308"/>
      <c r="S37" s="308"/>
      <c r="T37" s="308"/>
      <c r="U37" s="308"/>
      <c r="V37" s="308"/>
      <c r="W37" s="308"/>
      <c r="X37" s="308"/>
      <c r="Y37" s="308"/>
      <c r="Z37" s="308"/>
      <c r="AA37" s="308"/>
      <c r="AB37" s="308"/>
      <c r="AC37" s="308"/>
      <c r="AD37" s="308"/>
      <c r="AE37" s="308"/>
      <c r="AF37" s="308"/>
      <c r="AG37" s="342">
        <f t="shared" si="6"/>
        <v>0</v>
      </c>
    </row>
    <row r="38" outlineLevel="1">
      <c r="A38" s="226" t="s">
        <v>334</v>
      </c>
      <c r="B38" s="378">
        <f t="shared" ref="B38:AF38" si="7">SUM(B34:B35)</f>
        <v>0</v>
      </c>
      <c r="C38" s="378">
        <f t="shared" si="7"/>
        <v>0</v>
      </c>
      <c r="D38" s="378">
        <f t="shared" si="7"/>
        <v>0</v>
      </c>
      <c r="E38" s="378">
        <f t="shared" si="7"/>
        <v>0</v>
      </c>
      <c r="F38" s="378">
        <f t="shared" si="7"/>
        <v>0</v>
      </c>
      <c r="G38" s="378">
        <f t="shared" si="7"/>
        <v>0</v>
      </c>
      <c r="H38" s="378">
        <f t="shared" si="7"/>
        <v>0</v>
      </c>
      <c r="I38" s="378">
        <f t="shared" si="7"/>
        <v>0</v>
      </c>
      <c r="J38" s="378">
        <f t="shared" si="7"/>
        <v>0</v>
      </c>
      <c r="K38" s="378">
        <f t="shared" si="7"/>
        <v>0</v>
      </c>
      <c r="L38" s="378">
        <f t="shared" si="7"/>
        <v>0</v>
      </c>
      <c r="M38" s="378">
        <f t="shared" si="7"/>
        <v>0</v>
      </c>
      <c r="N38" s="378">
        <f t="shared" si="7"/>
        <v>0</v>
      </c>
      <c r="O38" s="378">
        <f t="shared" si="7"/>
        <v>0</v>
      </c>
      <c r="P38" s="378">
        <f t="shared" si="7"/>
        <v>0</v>
      </c>
      <c r="Q38" s="378">
        <f t="shared" si="7"/>
        <v>0</v>
      </c>
      <c r="R38" s="378">
        <f t="shared" si="7"/>
        <v>0</v>
      </c>
      <c r="S38" s="378">
        <f t="shared" si="7"/>
        <v>0</v>
      </c>
      <c r="T38" s="378">
        <f t="shared" si="7"/>
        <v>0</v>
      </c>
      <c r="U38" s="378">
        <f t="shared" si="7"/>
        <v>0</v>
      </c>
      <c r="V38" s="378">
        <f t="shared" si="7"/>
        <v>0</v>
      </c>
      <c r="W38" s="378">
        <f t="shared" si="7"/>
        <v>0</v>
      </c>
      <c r="X38" s="378">
        <f t="shared" si="7"/>
        <v>0</v>
      </c>
      <c r="Y38" s="378">
        <f t="shared" si="7"/>
        <v>0</v>
      </c>
      <c r="Z38" s="378">
        <f t="shared" si="7"/>
        <v>0</v>
      </c>
      <c r="AA38" s="378">
        <f t="shared" si="7"/>
        <v>0</v>
      </c>
      <c r="AB38" s="378">
        <f t="shared" si="7"/>
        <v>0</v>
      </c>
      <c r="AC38" s="378">
        <f t="shared" si="7"/>
        <v>0</v>
      </c>
      <c r="AD38" s="378">
        <f t="shared" si="7"/>
        <v>0</v>
      </c>
      <c r="AE38" s="378">
        <f t="shared" si="7"/>
        <v>0</v>
      </c>
      <c r="AF38" s="378">
        <f t="shared" si="7"/>
        <v>0</v>
      </c>
      <c r="AG38" s="342">
        <f t="shared" si="6"/>
        <v>0</v>
      </c>
    </row>
    <row r="39" outlineLevel="1">
      <c r="A39" s="226" t="s">
        <v>335</v>
      </c>
      <c r="B39" s="378">
        <f t="shared" ref="B39:AF39" si="8">SUM(B36:B37)</f>
        <v>0</v>
      </c>
      <c r="C39" s="378">
        <f t="shared" si="8"/>
        <v>0</v>
      </c>
      <c r="D39" s="378">
        <f t="shared" si="8"/>
        <v>0</v>
      </c>
      <c r="E39" s="378">
        <f t="shared" si="8"/>
        <v>0</v>
      </c>
      <c r="F39" s="378">
        <f t="shared" si="8"/>
        <v>0</v>
      </c>
      <c r="G39" s="378">
        <f t="shared" si="8"/>
        <v>0</v>
      </c>
      <c r="H39" s="378">
        <f t="shared" si="8"/>
        <v>0</v>
      </c>
      <c r="I39" s="378">
        <f t="shared" si="8"/>
        <v>0</v>
      </c>
      <c r="J39" s="378">
        <f t="shared" si="8"/>
        <v>0</v>
      </c>
      <c r="K39" s="378">
        <f t="shared" si="8"/>
        <v>0</v>
      </c>
      <c r="L39" s="378">
        <f t="shared" si="8"/>
        <v>0</v>
      </c>
      <c r="M39" s="378">
        <f t="shared" si="8"/>
        <v>0</v>
      </c>
      <c r="N39" s="378">
        <f t="shared" si="8"/>
        <v>0</v>
      </c>
      <c r="O39" s="378">
        <f t="shared" si="8"/>
        <v>0</v>
      </c>
      <c r="P39" s="378">
        <f t="shared" si="8"/>
        <v>0</v>
      </c>
      <c r="Q39" s="378">
        <f t="shared" si="8"/>
        <v>0</v>
      </c>
      <c r="R39" s="378">
        <f t="shared" si="8"/>
        <v>0</v>
      </c>
      <c r="S39" s="378">
        <f t="shared" si="8"/>
        <v>0</v>
      </c>
      <c r="T39" s="378">
        <f t="shared" si="8"/>
        <v>0</v>
      </c>
      <c r="U39" s="378">
        <f t="shared" si="8"/>
        <v>0</v>
      </c>
      <c r="V39" s="378">
        <f t="shared" si="8"/>
        <v>0</v>
      </c>
      <c r="W39" s="378">
        <f t="shared" si="8"/>
        <v>0</v>
      </c>
      <c r="X39" s="378">
        <f t="shared" si="8"/>
        <v>0</v>
      </c>
      <c r="Y39" s="378">
        <f t="shared" si="8"/>
        <v>0</v>
      </c>
      <c r="Z39" s="378">
        <f t="shared" si="8"/>
        <v>0</v>
      </c>
      <c r="AA39" s="378">
        <f t="shared" si="8"/>
        <v>0</v>
      </c>
      <c r="AB39" s="378">
        <f t="shared" si="8"/>
        <v>0</v>
      </c>
      <c r="AC39" s="378">
        <f t="shared" si="8"/>
        <v>0</v>
      </c>
      <c r="AD39" s="378">
        <f t="shared" si="8"/>
        <v>0</v>
      </c>
      <c r="AE39" s="378">
        <f t="shared" si="8"/>
        <v>0</v>
      </c>
      <c r="AF39" s="378">
        <f t="shared" si="8"/>
        <v>0</v>
      </c>
      <c r="AG39" s="342">
        <f t="shared" si="6"/>
        <v>0</v>
      </c>
    </row>
    <row r="40" outlineLevel="1">
      <c r="A40" s="127"/>
      <c r="B40" s="120"/>
      <c r="C40" s="120"/>
      <c r="D40" s="120"/>
      <c r="E40" s="120"/>
      <c r="F40" s="120"/>
      <c r="G40" s="120"/>
      <c r="H40" s="120"/>
      <c r="I40" s="120"/>
      <c r="J40" s="120"/>
      <c r="K40" s="120"/>
      <c r="L40" s="120"/>
      <c r="M40" s="120"/>
      <c r="N40" s="120"/>
      <c r="O40" s="120"/>
      <c r="P40" s="120"/>
      <c r="Q40" s="120"/>
      <c r="R40" s="120"/>
      <c r="S40" s="120"/>
      <c r="T40" s="120"/>
      <c r="U40" s="120"/>
      <c r="V40" s="120"/>
      <c r="W40" s="120"/>
      <c r="X40" s="120"/>
      <c r="Y40" s="120"/>
      <c r="Z40" s="120"/>
      <c r="AA40" s="120"/>
      <c r="AB40" s="120"/>
      <c r="AC40" s="120"/>
      <c r="AD40" s="120"/>
      <c r="AE40" s="120"/>
      <c r="AF40" s="120"/>
      <c r="AG40" s="421"/>
    </row>
    <row r="41" outlineLevel="1">
      <c r="A41" s="222" t="s">
        <v>337</v>
      </c>
      <c r="B41" s="308"/>
      <c r="C41" s="308"/>
      <c r="D41" s="308"/>
      <c r="E41" s="308"/>
      <c r="F41" s="308"/>
      <c r="G41" s="308"/>
      <c r="H41" s="308"/>
      <c r="I41" s="308"/>
      <c r="J41" s="308"/>
      <c r="K41" s="308"/>
      <c r="L41" s="308"/>
      <c r="M41" s="308"/>
      <c r="N41" s="308"/>
      <c r="O41" s="308"/>
      <c r="P41" s="308"/>
      <c r="Q41" s="308"/>
      <c r="R41" s="308"/>
      <c r="S41" s="308"/>
      <c r="T41" s="308"/>
      <c r="U41" s="308"/>
      <c r="V41" s="308"/>
      <c r="W41" s="308"/>
      <c r="X41" s="308"/>
      <c r="Y41" s="308"/>
      <c r="Z41" s="308"/>
      <c r="AA41" s="308"/>
      <c r="AB41" s="308"/>
      <c r="AC41" s="308"/>
      <c r="AD41" s="308"/>
      <c r="AE41" s="308"/>
      <c r="AF41" s="308"/>
      <c r="AG41" s="342">
        <f t="shared" ref="AG41:AG49" si="9">SUM(B41:AF41)</f>
        <v>0</v>
      </c>
    </row>
    <row r="42" outlineLevel="1">
      <c r="A42" s="222" t="s">
        <v>338</v>
      </c>
      <c r="B42" s="308"/>
      <c r="C42" s="308"/>
      <c r="D42" s="308"/>
      <c r="E42" s="308"/>
      <c r="F42" s="308"/>
      <c r="G42" s="308"/>
      <c r="H42" s="308"/>
      <c r="I42" s="308"/>
      <c r="J42" s="308"/>
      <c r="K42" s="308"/>
      <c r="L42" s="308"/>
      <c r="M42" s="308"/>
      <c r="N42" s="308"/>
      <c r="O42" s="308"/>
      <c r="P42" s="308"/>
      <c r="Q42" s="308"/>
      <c r="R42" s="308"/>
      <c r="S42" s="308"/>
      <c r="T42" s="308"/>
      <c r="U42" s="308"/>
      <c r="V42" s="308"/>
      <c r="W42" s="308"/>
      <c r="X42" s="308"/>
      <c r="Y42" s="308"/>
      <c r="Z42" s="308"/>
      <c r="AA42" s="308"/>
      <c r="AB42" s="308"/>
      <c r="AC42" s="308"/>
      <c r="AD42" s="308"/>
      <c r="AE42" s="308"/>
      <c r="AF42" s="308"/>
      <c r="AG42" s="342">
        <f t="shared" si="9"/>
        <v>0</v>
      </c>
    </row>
    <row r="43" outlineLevel="1">
      <c r="A43" s="222" t="s">
        <v>1453</v>
      </c>
      <c r="B43" s="308"/>
      <c r="C43" s="308"/>
      <c r="D43" s="308"/>
      <c r="E43" s="308"/>
      <c r="F43" s="308"/>
      <c r="G43" s="308"/>
      <c r="H43" s="308"/>
      <c r="I43" s="308"/>
      <c r="J43" s="308"/>
      <c r="K43" s="308"/>
      <c r="L43" s="308"/>
      <c r="M43" s="308"/>
      <c r="N43" s="308"/>
      <c r="O43" s="308"/>
      <c r="P43" s="308"/>
      <c r="Q43" s="308"/>
      <c r="R43" s="308"/>
      <c r="S43" s="308"/>
      <c r="T43" s="308"/>
      <c r="U43" s="308"/>
      <c r="V43" s="308"/>
      <c r="W43" s="308"/>
      <c r="X43" s="308"/>
      <c r="Y43" s="308"/>
      <c r="Z43" s="308"/>
      <c r="AA43" s="308"/>
      <c r="AB43" s="308"/>
      <c r="AC43" s="308"/>
      <c r="AD43" s="308"/>
      <c r="AE43" s="308"/>
      <c r="AF43" s="308"/>
      <c r="AG43" s="342">
        <f t="shared" si="9"/>
        <v>0</v>
      </c>
    </row>
    <row r="44" outlineLevel="1">
      <c r="A44" s="222" t="s">
        <v>1454</v>
      </c>
      <c r="B44" s="308"/>
      <c r="C44" s="308"/>
      <c r="D44" s="308"/>
      <c r="E44" s="308"/>
      <c r="F44" s="308"/>
      <c r="G44" s="308"/>
      <c r="H44" s="308"/>
      <c r="I44" s="308"/>
      <c r="J44" s="308"/>
      <c r="K44" s="308"/>
      <c r="L44" s="308"/>
      <c r="M44" s="308"/>
      <c r="N44" s="308"/>
      <c r="O44" s="308"/>
      <c r="P44" s="308"/>
      <c r="Q44" s="308"/>
      <c r="R44" s="308"/>
      <c r="S44" s="308"/>
      <c r="T44" s="308"/>
      <c r="U44" s="308"/>
      <c r="V44" s="308"/>
      <c r="W44" s="308"/>
      <c r="X44" s="308"/>
      <c r="Y44" s="308"/>
      <c r="Z44" s="308"/>
      <c r="AA44" s="308"/>
      <c r="AB44" s="308"/>
      <c r="AC44" s="308"/>
      <c r="AD44" s="308"/>
      <c r="AE44" s="308"/>
      <c r="AF44" s="308"/>
      <c r="AG44" s="342">
        <f t="shared" si="9"/>
        <v>0</v>
      </c>
    </row>
    <row r="45" outlineLevel="1">
      <c r="A45" s="222" t="s">
        <v>1455</v>
      </c>
      <c r="B45" s="308"/>
      <c r="C45" s="308"/>
      <c r="D45" s="308"/>
      <c r="E45" s="308"/>
      <c r="F45" s="308"/>
      <c r="G45" s="308"/>
      <c r="H45" s="308"/>
      <c r="I45" s="308"/>
      <c r="J45" s="308"/>
      <c r="K45" s="308"/>
      <c r="L45" s="308"/>
      <c r="M45" s="308"/>
      <c r="N45" s="308"/>
      <c r="O45" s="308"/>
      <c r="P45" s="308"/>
      <c r="Q45" s="308"/>
      <c r="R45" s="308"/>
      <c r="S45" s="308"/>
      <c r="T45" s="308"/>
      <c r="U45" s="308"/>
      <c r="V45" s="308"/>
      <c r="W45" s="308"/>
      <c r="X45" s="308"/>
      <c r="Y45" s="308"/>
      <c r="Z45" s="308"/>
      <c r="AA45" s="308"/>
      <c r="AB45" s="308"/>
      <c r="AC45" s="308"/>
      <c r="AD45" s="308"/>
      <c r="AE45" s="308"/>
      <c r="AF45" s="308"/>
      <c r="AG45" s="342">
        <f t="shared" si="9"/>
        <v>0</v>
      </c>
    </row>
    <row r="46" outlineLevel="1">
      <c r="A46" s="222" t="s">
        <v>1456</v>
      </c>
      <c r="B46" s="308"/>
      <c r="C46" s="308"/>
      <c r="D46" s="308"/>
      <c r="E46" s="308"/>
      <c r="F46" s="308"/>
      <c r="G46" s="308"/>
      <c r="H46" s="308"/>
      <c r="I46" s="308"/>
      <c r="J46" s="308"/>
      <c r="K46" s="308"/>
      <c r="L46" s="308"/>
      <c r="M46" s="308"/>
      <c r="N46" s="308"/>
      <c r="O46" s="308"/>
      <c r="P46" s="308"/>
      <c r="Q46" s="308"/>
      <c r="R46" s="308"/>
      <c r="S46" s="308"/>
      <c r="T46" s="308"/>
      <c r="U46" s="308"/>
      <c r="V46" s="308"/>
      <c r="W46" s="308"/>
      <c r="X46" s="308"/>
      <c r="Y46" s="308"/>
      <c r="Z46" s="308"/>
      <c r="AA46" s="308"/>
      <c r="AB46" s="308"/>
      <c r="AC46" s="308"/>
      <c r="AD46" s="308"/>
      <c r="AE46" s="308"/>
      <c r="AF46" s="308"/>
      <c r="AG46" s="342">
        <f t="shared" si="9"/>
        <v>0</v>
      </c>
    </row>
    <row r="47" outlineLevel="1">
      <c r="A47" s="222" t="s">
        <v>1457</v>
      </c>
      <c r="B47" s="308"/>
      <c r="C47" s="308"/>
      <c r="D47" s="308"/>
      <c r="E47" s="308"/>
      <c r="F47" s="308"/>
      <c r="G47" s="308"/>
      <c r="H47" s="308"/>
      <c r="I47" s="308"/>
      <c r="J47" s="308"/>
      <c r="K47" s="308"/>
      <c r="L47" s="308"/>
      <c r="M47" s="308"/>
      <c r="N47" s="308"/>
      <c r="O47" s="308"/>
      <c r="P47" s="308"/>
      <c r="Q47" s="308"/>
      <c r="R47" s="308"/>
      <c r="S47" s="308"/>
      <c r="T47" s="308"/>
      <c r="U47" s="308"/>
      <c r="V47" s="308"/>
      <c r="W47" s="308"/>
      <c r="X47" s="308"/>
      <c r="Y47" s="308"/>
      <c r="Z47" s="308"/>
      <c r="AA47" s="308"/>
      <c r="AB47" s="308"/>
      <c r="AC47" s="308"/>
      <c r="AD47" s="308"/>
      <c r="AE47" s="308"/>
      <c r="AF47" s="308"/>
      <c r="AG47" s="342">
        <f t="shared" si="9"/>
        <v>0</v>
      </c>
    </row>
    <row r="48" outlineLevel="1">
      <c r="A48" s="222" t="s">
        <v>1458</v>
      </c>
      <c r="B48" s="308"/>
      <c r="C48" s="308"/>
      <c r="D48" s="308"/>
      <c r="E48" s="308"/>
      <c r="F48" s="308"/>
      <c r="G48" s="308"/>
      <c r="H48" s="308"/>
      <c r="I48" s="308"/>
      <c r="J48" s="308"/>
      <c r="K48" s="308"/>
      <c r="L48" s="308"/>
      <c r="M48" s="308"/>
      <c r="N48" s="308"/>
      <c r="O48" s="308"/>
      <c r="P48" s="308"/>
      <c r="Q48" s="308"/>
      <c r="R48" s="308"/>
      <c r="S48" s="308"/>
      <c r="T48" s="308"/>
      <c r="U48" s="308"/>
      <c r="V48" s="308"/>
      <c r="W48" s="308"/>
      <c r="X48" s="308"/>
      <c r="Y48" s="308"/>
      <c r="Z48" s="308"/>
      <c r="AA48" s="308"/>
      <c r="AB48" s="308"/>
      <c r="AC48" s="308"/>
      <c r="AD48" s="308"/>
      <c r="AE48" s="308"/>
      <c r="AF48" s="308"/>
      <c r="AG48" s="342">
        <f t="shared" si="9"/>
        <v>0</v>
      </c>
    </row>
    <row r="49" outlineLevel="1">
      <c r="A49" s="228" t="s">
        <v>234</v>
      </c>
      <c r="B49" s="378">
        <f t="shared" ref="B49:AF49" si="10">SUM(B41:B48)</f>
        <v>0</v>
      </c>
      <c r="C49" s="378">
        <f t="shared" si="10"/>
        <v>0</v>
      </c>
      <c r="D49" s="378">
        <f t="shared" si="10"/>
        <v>0</v>
      </c>
      <c r="E49" s="378">
        <f t="shared" si="10"/>
        <v>0</v>
      </c>
      <c r="F49" s="378">
        <f t="shared" si="10"/>
        <v>0</v>
      </c>
      <c r="G49" s="378">
        <f t="shared" si="10"/>
        <v>0</v>
      </c>
      <c r="H49" s="378">
        <f t="shared" si="10"/>
        <v>0</v>
      </c>
      <c r="I49" s="378">
        <f t="shared" si="10"/>
        <v>0</v>
      </c>
      <c r="J49" s="378">
        <f t="shared" si="10"/>
        <v>0</v>
      </c>
      <c r="K49" s="378">
        <f t="shared" si="10"/>
        <v>0</v>
      </c>
      <c r="L49" s="378">
        <f t="shared" si="10"/>
        <v>0</v>
      </c>
      <c r="M49" s="378">
        <f t="shared" si="10"/>
        <v>0</v>
      </c>
      <c r="N49" s="378">
        <f t="shared" si="10"/>
        <v>0</v>
      </c>
      <c r="O49" s="378">
        <f t="shared" si="10"/>
        <v>0</v>
      </c>
      <c r="P49" s="378">
        <f t="shared" si="10"/>
        <v>0</v>
      </c>
      <c r="Q49" s="378">
        <f t="shared" si="10"/>
        <v>0</v>
      </c>
      <c r="R49" s="378">
        <f t="shared" si="10"/>
        <v>0</v>
      </c>
      <c r="S49" s="378">
        <f t="shared" si="10"/>
        <v>0</v>
      </c>
      <c r="T49" s="378">
        <f t="shared" si="10"/>
        <v>0</v>
      </c>
      <c r="U49" s="378">
        <f t="shared" si="10"/>
        <v>0</v>
      </c>
      <c r="V49" s="378">
        <f t="shared" si="10"/>
        <v>0</v>
      </c>
      <c r="W49" s="378">
        <f t="shared" si="10"/>
        <v>0</v>
      </c>
      <c r="X49" s="378">
        <f t="shared" si="10"/>
        <v>0</v>
      </c>
      <c r="Y49" s="378">
        <f t="shared" si="10"/>
        <v>0</v>
      </c>
      <c r="Z49" s="378">
        <f t="shared" si="10"/>
        <v>0</v>
      </c>
      <c r="AA49" s="378">
        <f t="shared" si="10"/>
        <v>0</v>
      </c>
      <c r="AB49" s="378">
        <f t="shared" si="10"/>
        <v>0</v>
      </c>
      <c r="AC49" s="378">
        <f t="shared" si="10"/>
        <v>0</v>
      </c>
      <c r="AD49" s="378">
        <f t="shared" si="10"/>
        <v>0</v>
      </c>
      <c r="AE49" s="378">
        <f t="shared" si="10"/>
        <v>0</v>
      </c>
      <c r="AF49" s="378">
        <f t="shared" si="10"/>
        <v>0</v>
      </c>
      <c r="AG49" s="342">
        <f t="shared" si="9"/>
        <v>0</v>
      </c>
    </row>
    <row r="50" outlineLevel="1">
      <c r="A50" s="127"/>
      <c r="B50" s="120"/>
      <c r="C50" s="120"/>
      <c r="D50" s="120"/>
      <c r="E50" s="120"/>
      <c r="F50" s="120"/>
      <c r="G50" s="120"/>
      <c r="H50" s="120"/>
      <c r="I50" s="120"/>
      <c r="J50" s="120"/>
      <c r="K50" s="120"/>
      <c r="L50" s="120"/>
      <c r="M50" s="120"/>
      <c r="N50" s="120"/>
      <c r="O50" s="120"/>
      <c r="P50" s="120"/>
      <c r="Q50" s="120"/>
      <c r="R50" s="120"/>
      <c r="S50" s="120"/>
      <c r="T50" s="120"/>
      <c r="U50" s="120"/>
      <c r="V50" s="120"/>
      <c r="W50" s="120"/>
      <c r="X50" s="120"/>
      <c r="Y50" s="120"/>
      <c r="Z50" s="120"/>
      <c r="AA50" s="120"/>
      <c r="AB50" s="120"/>
      <c r="AC50" s="120"/>
      <c r="AD50" s="120"/>
      <c r="AE50" s="120"/>
      <c r="AF50" s="120"/>
      <c r="AG50" s="421"/>
    </row>
    <row r="51" outlineLevel="1">
      <c r="A51" s="165" t="s">
        <v>1459</v>
      </c>
      <c r="B51" s="120"/>
      <c r="C51" s="120"/>
      <c r="D51" s="120"/>
      <c r="E51" s="120"/>
      <c r="F51" s="120"/>
      <c r="G51" s="120"/>
      <c r="H51" s="120"/>
      <c r="I51" s="120"/>
      <c r="J51" s="120"/>
      <c r="K51" s="120"/>
      <c r="L51" s="120"/>
      <c r="M51" s="120"/>
      <c r="N51" s="120"/>
      <c r="O51" s="120"/>
      <c r="P51" s="120"/>
      <c r="Q51" s="120"/>
      <c r="R51" s="120"/>
      <c r="S51" s="120"/>
      <c r="T51" s="120"/>
      <c r="U51" s="120"/>
      <c r="V51" s="120"/>
      <c r="W51" s="120"/>
      <c r="X51" s="120"/>
      <c r="Y51" s="120"/>
      <c r="Z51" s="120"/>
      <c r="AA51" s="120"/>
      <c r="AB51" s="120"/>
      <c r="AC51" s="120"/>
      <c r="AD51" s="120"/>
      <c r="AE51" s="120"/>
      <c r="AF51" s="120"/>
      <c r="AG51" s="433"/>
    </row>
    <row r="52" outlineLevel="1">
      <c r="A52" s="222" t="s">
        <v>1377</v>
      </c>
      <c r="B52" s="309"/>
      <c r="C52" s="309"/>
      <c r="D52" s="309"/>
      <c r="E52" s="309"/>
      <c r="F52" s="309"/>
      <c r="G52" s="309"/>
      <c r="H52" s="309"/>
      <c r="I52" s="309"/>
      <c r="J52" s="309"/>
      <c r="K52" s="309"/>
      <c r="L52" s="309"/>
      <c r="M52" s="309"/>
      <c r="N52" s="309"/>
      <c r="O52" s="309"/>
      <c r="P52" s="309"/>
      <c r="Q52" s="309"/>
      <c r="R52" s="309"/>
      <c r="S52" s="309"/>
      <c r="T52" s="309"/>
      <c r="U52" s="309"/>
      <c r="V52" s="309"/>
      <c r="W52" s="309"/>
      <c r="X52" s="309"/>
      <c r="Y52" s="309"/>
      <c r="Z52" s="309"/>
      <c r="AA52" s="309"/>
      <c r="AB52" s="309"/>
      <c r="AC52" s="309"/>
      <c r="AD52" s="309"/>
      <c r="AE52" s="309"/>
      <c r="AF52" s="309"/>
      <c r="AG52" s="342">
        <f t="shared" ref="AG52:AG55" si="11">SUM(B52:AF52)</f>
        <v>0</v>
      </c>
    </row>
    <row r="53" outlineLevel="1">
      <c r="A53" s="222" t="s">
        <v>1193</v>
      </c>
      <c r="B53" s="141"/>
      <c r="C53" s="141"/>
      <c r="D53" s="141"/>
      <c r="E53" s="141"/>
      <c r="F53" s="141"/>
      <c r="G53" s="141"/>
      <c r="H53" s="141"/>
      <c r="I53" s="141"/>
      <c r="J53" s="141"/>
      <c r="K53" s="141"/>
      <c r="L53" s="141"/>
      <c r="M53" s="141"/>
      <c r="N53" s="141"/>
      <c r="O53" s="141"/>
      <c r="P53" s="141"/>
      <c r="Q53" s="141"/>
      <c r="R53" s="141"/>
      <c r="S53" s="141"/>
      <c r="T53" s="141"/>
      <c r="U53" s="141"/>
      <c r="V53" s="141"/>
      <c r="W53" s="141"/>
      <c r="X53" s="141"/>
      <c r="Y53" s="141"/>
      <c r="Z53" s="141"/>
      <c r="AA53" s="141"/>
      <c r="AB53" s="141"/>
      <c r="AC53" s="141"/>
      <c r="AD53" s="141"/>
      <c r="AE53" s="141"/>
      <c r="AF53" s="141"/>
      <c r="AG53" s="342">
        <f t="shared" si="11"/>
        <v>0</v>
      </c>
    </row>
    <row r="54" outlineLevel="1">
      <c r="A54" s="222" t="s">
        <v>1378</v>
      </c>
      <c r="B54" s="141"/>
      <c r="C54" s="141"/>
      <c r="D54" s="141"/>
      <c r="E54" s="141"/>
      <c r="F54" s="141"/>
      <c r="G54" s="141"/>
      <c r="H54" s="141"/>
      <c r="I54" s="141"/>
      <c r="J54" s="141"/>
      <c r="K54" s="141"/>
      <c r="L54" s="141"/>
      <c r="M54" s="141"/>
      <c r="N54" s="141"/>
      <c r="O54" s="141"/>
      <c r="P54" s="141"/>
      <c r="Q54" s="141"/>
      <c r="R54" s="141"/>
      <c r="S54" s="141"/>
      <c r="T54" s="141"/>
      <c r="U54" s="141"/>
      <c r="V54" s="141"/>
      <c r="W54" s="141"/>
      <c r="X54" s="141"/>
      <c r="Y54" s="141"/>
      <c r="Z54" s="141"/>
      <c r="AA54" s="141"/>
      <c r="AB54" s="141"/>
      <c r="AC54" s="141"/>
      <c r="AD54" s="141"/>
      <c r="AE54" s="141"/>
      <c r="AF54" s="141"/>
      <c r="AG54" s="342">
        <f t="shared" si="11"/>
        <v>0</v>
      </c>
    </row>
    <row r="55" outlineLevel="1">
      <c r="A55" s="402" t="s">
        <v>1379</v>
      </c>
      <c r="B55" s="387">
        <f t="shared" ref="B55:AF55" si="12">SUM(B52:B54)</f>
        <v>0</v>
      </c>
      <c r="C55" s="387">
        <f t="shared" si="12"/>
        <v>0</v>
      </c>
      <c r="D55" s="387">
        <f t="shared" si="12"/>
        <v>0</v>
      </c>
      <c r="E55" s="387">
        <f t="shared" si="12"/>
        <v>0</v>
      </c>
      <c r="F55" s="387">
        <f t="shared" si="12"/>
        <v>0</v>
      </c>
      <c r="G55" s="387">
        <f t="shared" si="12"/>
        <v>0</v>
      </c>
      <c r="H55" s="387">
        <f t="shared" si="12"/>
        <v>0</v>
      </c>
      <c r="I55" s="387">
        <f t="shared" si="12"/>
        <v>0</v>
      </c>
      <c r="J55" s="387">
        <f t="shared" si="12"/>
        <v>0</v>
      </c>
      <c r="K55" s="387">
        <f t="shared" si="12"/>
        <v>0</v>
      </c>
      <c r="L55" s="387">
        <f t="shared" si="12"/>
        <v>0</v>
      </c>
      <c r="M55" s="387">
        <f t="shared" si="12"/>
        <v>0</v>
      </c>
      <c r="N55" s="387">
        <f t="shared" si="12"/>
        <v>0</v>
      </c>
      <c r="O55" s="387">
        <f t="shared" si="12"/>
        <v>0</v>
      </c>
      <c r="P55" s="387">
        <f t="shared" si="12"/>
        <v>0</v>
      </c>
      <c r="Q55" s="387">
        <f t="shared" si="12"/>
        <v>0</v>
      </c>
      <c r="R55" s="387">
        <f t="shared" si="12"/>
        <v>0</v>
      </c>
      <c r="S55" s="387">
        <f t="shared" si="12"/>
        <v>0</v>
      </c>
      <c r="T55" s="387">
        <f t="shared" si="12"/>
        <v>0</v>
      </c>
      <c r="U55" s="387">
        <f t="shared" si="12"/>
        <v>0</v>
      </c>
      <c r="V55" s="387">
        <f t="shared" si="12"/>
        <v>0</v>
      </c>
      <c r="W55" s="387">
        <f t="shared" si="12"/>
        <v>0</v>
      </c>
      <c r="X55" s="387">
        <f t="shared" si="12"/>
        <v>0</v>
      </c>
      <c r="Y55" s="387">
        <f t="shared" si="12"/>
        <v>0</v>
      </c>
      <c r="Z55" s="387">
        <f t="shared" si="12"/>
        <v>0</v>
      </c>
      <c r="AA55" s="387">
        <f t="shared" si="12"/>
        <v>0</v>
      </c>
      <c r="AB55" s="387">
        <f t="shared" si="12"/>
        <v>0</v>
      </c>
      <c r="AC55" s="387">
        <f t="shared" si="12"/>
        <v>0</v>
      </c>
      <c r="AD55" s="387">
        <f t="shared" si="12"/>
        <v>0</v>
      </c>
      <c r="AE55" s="387">
        <f t="shared" si="12"/>
        <v>0</v>
      </c>
      <c r="AF55" s="387">
        <f t="shared" si="12"/>
        <v>0</v>
      </c>
      <c r="AG55" s="342">
        <f t="shared" si="11"/>
        <v>0</v>
      </c>
    </row>
    <row r="56" outlineLevel="1">
      <c r="A56" s="127"/>
      <c r="B56" s="120"/>
      <c r="C56" s="120"/>
      <c r="D56" s="120"/>
      <c r="E56" s="120"/>
      <c r="F56" s="120"/>
      <c r="G56" s="120"/>
      <c r="H56" s="120"/>
      <c r="I56" s="120"/>
      <c r="J56" s="120"/>
      <c r="K56" s="120"/>
      <c r="L56" s="120"/>
      <c r="M56" s="120"/>
      <c r="N56" s="120"/>
      <c r="O56" s="120"/>
      <c r="P56" s="120"/>
      <c r="Q56" s="120"/>
      <c r="R56" s="120"/>
      <c r="S56" s="120"/>
      <c r="T56" s="120"/>
      <c r="U56" s="120"/>
      <c r="V56" s="120"/>
      <c r="W56" s="120"/>
      <c r="X56" s="120"/>
      <c r="Y56" s="120"/>
      <c r="Z56" s="120"/>
      <c r="AA56" s="120"/>
      <c r="AB56" s="120"/>
      <c r="AC56" s="120"/>
      <c r="AD56" s="120"/>
      <c r="AE56" s="120"/>
      <c r="AF56" s="120"/>
      <c r="AG56" s="421"/>
    </row>
    <row r="57" outlineLevel="1">
      <c r="A57" s="225" t="s">
        <v>438</v>
      </c>
      <c r="B57" s="309"/>
      <c r="C57" s="309"/>
      <c r="D57" s="309"/>
      <c r="E57" s="309"/>
      <c r="F57" s="309"/>
      <c r="G57" s="309"/>
      <c r="H57" s="309"/>
      <c r="I57" s="309"/>
      <c r="J57" s="309"/>
      <c r="K57" s="309"/>
      <c r="L57" s="309"/>
      <c r="M57" s="309"/>
      <c r="N57" s="309"/>
      <c r="O57" s="309"/>
      <c r="P57" s="309"/>
      <c r="Q57" s="309"/>
      <c r="R57" s="309"/>
      <c r="S57" s="309"/>
      <c r="T57" s="309"/>
      <c r="U57" s="309"/>
      <c r="V57" s="309"/>
      <c r="W57" s="309"/>
      <c r="X57" s="309"/>
      <c r="Y57" s="309"/>
      <c r="Z57" s="309"/>
      <c r="AA57" s="309"/>
      <c r="AB57" s="309"/>
      <c r="AC57" s="309"/>
      <c r="AD57" s="309"/>
      <c r="AE57" s="309"/>
      <c r="AF57" s="309"/>
      <c r="AG57" s="342">
        <f t="shared" ref="AG57:AG59" si="13">SUM(B57:AF57)</f>
        <v>0</v>
      </c>
    </row>
    <row r="58" outlineLevel="1">
      <c r="A58" s="434" t="s">
        <v>439</v>
      </c>
      <c r="B58" s="435"/>
      <c r="C58" s="435"/>
      <c r="D58" s="435"/>
      <c r="E58" s="435"/>
      <c r="F58" s="435"/>
      <c r="G58" s="435"/>
      <c r="H58" s="435"/>
      <c r="I58" s="435"/>
      <c r="J58" s="435"/>
      <c r="K58" s="435"/>
      <c r="L58" s="435"/>
      <c r="M58" s="435"/>
      <c r="N58" s="435"/>
      <c r="O58" s="435"/>
      <c r="P58" s="435"/>
      <c r="Q58" s="435"/>
      <c r="R58" s="435"/>
      <c r="S58" s="435"/>
      <c r="T58" s="435"/>
      <c r="U58" s="435"/>
      <c r="V58" s="435"/>
      <c r="W58" s="435"/>
      <c r="X58" s="435"/>
      <c r="Y58" s="435"/>
      <c r="Z58" s="435"/>
      <c r="AA58" s="435"/>
      <c r="AB58" s="435"/>
      <c r="AC58" s="435"/>
      <c r="AD58" s="435"/>
      <c r="AE58" s="435"/>
      <c r="AF58" s="435"/>
      <c r="AG58" s="342">
        <f t="shared" si="13"/>
        <v>0</v>
      </c>
    </row>
    <row r="59" outlineLevel="1">
      <c r="A59" s="436" t="s">
        <v>1380</v>
      </c>
      <c r="B59" s="437">
        <f t="shared" ref="B59:AF59" si="14">sum(B57:B58)</f>
        <v>0</v>
      </c>
      <c r="C59" s="437">
        <f t="shared" si="14"/>
        <v>0</v>
      </c>
      <c r="D59" s="437">
        <f t="shared" si="14"/>
        <v>0</v>
      </c>
      <c r="E59" s="437">
        <f t="shared" si="14"/>
        <v>0</v>
      </c>
      <c r="F59" s="437">
        <f t="shared" si="14"/>
        <v>0</v>
      </c>
      <c r="G59" s="437">
        <f t="shared" si="14"/>
        <v>0</v>
      </c>
      <c r="H59" s="437">
        <f t="shared" si="14"/>
        <v>0</v>
      </c>
      <c r="I59" s="437">
        <f t="shared" si="14"/>
        <v>0</v>
      </c>
      <c r="J59" s="437">
        <f t="shared" si="14"/>
        <v>0</v>
      </c>
      <c r="K59" s="437">
        <f t="shared" si="14"/>
        <v>0</v>
      </c>
      <c r="L59" s="437">
        <f t="shared" si="14"/>
        <v>0</v>
      </c>
      <c r="M59" s="437">
        <f t="shared" si="14"/>
        <v>0</v>
      </c>
      <c r="N59" s="437">
        <f t="shared" si="14"/>
        <v>0</v>
      </c>
      <c r="O59" s="437">
        <f t="shared" si="14"/>
        <v>0</v>
      </c>
      <c r="P59" s="437">
        <f t="shared" si="14"/>
        <v>0</v>
      </c>
      <c r="Q59" s="437">
        <f t="shared" si="14"/>
        <v>0</v>
      </c>
      <c r="R59" s="437">
        <f t="shared" si="14"/>
        <v>0</v>
      </c>
      <c r="S59" s="437">
        <f t="shared" si="14"/>
        <v>0</v>
      </c>
      <c r="T59" s="437">
        <f t="shared" si="14"/>
        <v>0</v>
      </c>
      <c r="U59" s="437">
        <f t="shared" si="14"/>
        <v>0</v>
      </c>
      <c r="V59" s="437">
        <f t="shared" si="14"/>
        <v>0</v>
      </c>
      <c r="W59" s="437">
        <f t="shared" si="14"/>
        <v>0</v>
      </c>
      <c r="X59" s="437">
        <f t="shared" si="14"/>
        <v>0</v>
      </c>
      <c r="Y59" s="437">
        <f t="shared" si="14"/>
        <v>0</v>
      </c>
      <c r="Z59" s="437">
        <f t="shared" si="14"/>
        <v>0</v>
      </c>
      <c r="AA59" s="437">
        <f t="shared" si="14"/>
        <v>0</v>
      </c>
      <c r="AB59" s="437">
        <f t="shared" si="14"/>
        <v>0</v>
      </c>
      <c r="AC59" s="437">
        <f t="shared" si="14"/>
        <v>0</v>
      </c>
      <c r="AD59" s="437">
        <f t="shared" si="14"/>
        <v>0</v>
      </c>
      <c r="AE59" s="437">
        <f t="shared" si="14"/>
        <v>0</v>
      </c>
      <c r="AF59" s="437">
        <f t="shared" si="14"/>
        <v>0</v>
      </c>
      <c r="AG59" s="342">
        <f t="shared" si="13"/>
        <v>0</v>
      </c>
    </row>
    <row r="60" outlineLevel="1">
      <c r="A60" s="127"/>
      <c r="B60" s="120"/>
      <c r="C60" s="120"/>
      <c r="D60" s="120"/>
      <c r="E60" s="120"/>
      <c r="F60" s="120"/>
      <c r="G60" s="120"/>
      <c r="H60" s="120"/>
      <c r="I60" s="120"/>
      <c r="J60" s="120"/>
      <c r="K60" s="120"/>
      <c r="L60" s="120"/>
      <c r="M60" s="120"/>
      <c r="N60" s="120"/>
      <c r="O60" s="120"/>
      <c r="P60" s="120"/>
      <c r="Q60" s="120"/>
      <c r="R60" s="120"/>
      <c r="S60" s="120"/>
      <c r="T60" s="120"/>
      <c r="U60" s="120"/>
      <c r="V60" s="120"/>
      <c r="W60" s="120"/>
      <c r="X60" s="120"/>
      <c r="Y60" s="120"/>
      <c r="Z60" s="120"/>
      <c r="AA60" s="120"/>
      <c r="AB60" s="120"/>
      <c r="AC60" s="120"/>
      <c r="AD60" s="120"/>
      <c r="AE60" s="120"/>
      <c r="AF60" s="120"/>
      <c r="AG60" s="421"/>
    </row>
    <row r="61" outlineLevel="1">
      <c r="A61" s="438" t="s">
        <v>1460</v>
      </c>
      <c r="B61" s="233"/>
      <c r="C61" s="233"/>
      <c r="D61" s="233"/>
      <c r="E61" s="233"/>
      <c r="F61" s="233"/>
      <c r="G61" s="233"/>
      <c r="H61" s="233"/>
      <c r="I61" s="233"/>
      <c r="J61" s="233"/>
      <c r="K61" s="233"/>
      <c r="L61" s="233"/>
      <c r="M61" s="233"/>
      <c r="N61" s="233"/>
      <c r="O61" s="233"/>
      <c r="P61" s="233"/>
      <c r="Q61" s="233"/>
      <c r="R61" s="233"/>
      <c r="S61" s="233"/>
      <c r="T61" s="233"/>
      <c r="U61" s="233"/>
      <c r="V61" s="233"/>
      <c r="W61" s="233"/>
      <c r="X61" s="233"/>
      <c r="Y61" s="233"/>
      <c r="Z61" s="233"/>
      <c r="AA61" s="233"/>
      <c r="AB61" s="233"/>
      <c r="AC61" s="233"/>
      <c r="AD61" s="233"/>
      <c r="AE61" s="233"/>
      <c r="AF61" s="233"/>
      <c r="AG61" s="433"/>
    </row>
    <row r="62" outlineLevel="1">
      <c r="A62" s="222" t="s">
        <v>1461</v>
      </c>
      <c r="B62" s="308"/>
      <c r="C62" s="308"/>
      <c r="D62" s="308"/>
      <c r="E62" s="308"/>
      <c r="F62" s="308"/>
      <c r="G62" s="308"/>
      <c r="H62" s="308"/>
      <c r="I62" s="308"/>
      <c r="J62" s="308"/>
      <c r="K62" s="308"/>
      <c r="L62" s="308"/>
      <c r="M62" s="308"/>
      <c r="N62" s="308"/>
      <c r="O62" s="308"/>
      <c r="P62" s="308"/>
      <c r="Q62" s="308"/>
      <c r="R62" s="308"/>
      <c r="S62" s="308"/>
      <c r="T62" s="308"/>
      <c r="U62" s="308"/>
      <c r="V62" s="308"/>
      <c r="W62" s="308"/>
      <c r="X62" s="308"/>
      <c r="Y62" s="308"/>
      <c r="Z62" s="308"/>
      <c r="AA62" s="308"/>
      <c r="AB62" s="308"/>
      <c r="AC62" s="308"/>
      <c r="AD62" s="308"/>
      <c r="AE62" s="308"/>
      <c r="AF62" s="308"/>
      <c r="AG62" s="342">
        <f t="shared" ref="AG62:AG67" si="15">SUM(B62:AF62)</f>
        <v>0</v>
      </c>
    </row>
    <row r="63" outlineLevel="1">
      <c r="A63" s="222" t="s">
        <v>1462</v>
      </c>
      <c r="B63" s="308"/>
      <c r="C63" s="308"/>
      <c r="D63" s="308"/>
      <c r="E63" s="308"/>
      <c r="F63" s="308"/>
      <c r="G63" s="308"/>
      <c r="H63" s="308"/>
      <c r="I63" s="308"/>
      <c r="J63" s="308"/>
      <c r="K63" s="308"/>
      <c r="L63" s="308"/>
      <c r="M63" s="308"/>
      <c r="N63" s="308"/>
      <c r="O63" s="308"/>
      <c r="P63" s="308"/>
      <c r="Q63" s="308"/>
      <c r="R63" s="308"/>
      <c r="S63" s="308"/>
      <c r="T63" s="308"/>
      <c r="U63" s="308"/>
      <c r="V63" s="308"/>
      <c r="W63" s="308"/>
      <c r="X63" s="308"/>
      <c r="Y63" s="308"/>
      <c r="Z63" s="308"/>
      <c r="AA63" s="308"/>
      <c r="AB63" s="308"/>
      <c r="AC63" s="308"/>
      <c r="AD63" s="308"/>
      <c r="AE63" s="308"/>
      <c r="AF63" s="308"/>
      <c r="AG63" s="342">
        <f t="shared" si="15"/>
        <v>0</v>
      </c>
    </row>
    <row r="64" outlineLevel="1">
      <c r="A64" s="222" t="s">
        <v>1463</v>
      </c>
      <c r="B64" s="308"/>
      <c r="C64" s="308"/>
      <c r="D64" s="308"/>
      <c r="E64" s="308"/>
      <c r="F64" s="308"/>
      <c r="G64" s="308"/>
      <c r="H64" s="308"/>
      <c r="I64" s="308"/>
      <c r="J64" s="308"/>
      <c r="K64" s="308"/>
      <c r="L64" s="308"/>
      <c r="M64" s="308"/>
      <c r="N64" s="308"/>
      <c r="O64" s="308"/>
      <c r="P64" s="308"/>
      <c r="Q64" s="308"/>
      <c r="R64" s="308"/>
      <c r="S64" s="308"/>
      <c r="T64" s="308"/>
      <c r="U64" s="308"/>
      <c r="V64" s="308"/>
      <c r="W64" s="308"/>
      <c r="X64" s="308"/>
      <c r="Y64" s="308"/>
      <c r="Z64" s="308"/>
      <c r="AA64" s="308"/>
      <c r="AB64" s="308"/>
      <c r="AC64" s="308"/>
      <c r="AD64" s="308"/>
      <c r="AE64" s="308"/>
      <c r="AF64" s="308"/>
      <c r="AG64" s="342">
        <f t="shared" si="15"/>
        <v>0</v>
      </c>
    </row>
    <row r="65" outlineLevel="1">
      <c r="A65" s="222" t="s">
        <v>1464</v>
      </c>
      <c r="B65" s="308"/>
      <c r="C65" s="308"/>
      <c r="D65" s="308"/>
      <c r="E65" s="308"/>
      <c r="F65" s="308"/>
      <c r="G65" s="308"/>
      <c r="H65" s="308"/>
      <c r="I65" s="308"/>
      <c r="J65" s="308"/>
      <c r="K65" s="308"/>
      <c r="L65" s="308"/>
      <c r="M65" s="308"/>
      <c r="N65" s="308"/>
      <c r="O65" s="308"/>
      <c r="P65" s="308"/>
      <c r="Q65" s="308"/>
      <c r="R65" s="308"/>
      <c r="S65" s="308"/>
      <c r="T65" s="308"/>
      <c r="U65" s="308"/>
      <c r="V65" s="308"/>
      <c r="W65" s="308"/>
      <c r="X65" s="308"/>
      <c r="Y65" s="308"/>
      <c r="Z65" s="308"/>
      <c r="AA65" s="308"/>
      <c r="AB65" s="308"/>
      <c r="AC65" s="308"/>
      <c r="AD65" s="308"/>
      <c r="AE65" s="308"/>
      <c r="AF65" s="308"/>
      <c r="AG65" s="342">
        <f t="shared" si="15"/>
        <v>0</v>
      </c>
    </row>
    <row r="66" outlineLevel="1">
      <c r="A66" s="226" t="s">
        <v>334</v>
      </c>
      <c r="B66" s="378">
        <f t="shared" ref="B66:AF66" si="16">SUM(B62:B63)</f>
        <v>0</v>
      </c>
      <c r="C66" s="378">
        <f t="shared" si="16"/>
        <v>0</v>
      </c>
      <c r="D66" s="378">
        <f t="shared" si="16"/>
        <v>0</v>
      </c>
      <c r="E66" s="378">
        <f t="shared" si="16"/>
        <v>0</v>
      </c>
      <c r="F66" s="378">
        <f t="shared" si="16"/>
        <v>0</v>
      </c>
      <c r="G66" s="378">
        <f t="shared" si="16"/>
        <v>0</v>
      </c>
      <c r="H66" s="378">
        <f t="shared" si="16"/>
        <v>0</v>
      </c>
      <c r="I66" s="378">
        <f t="shared" si="16"/>
        <v>0</v>
      </c>
      <c r="J66" s="378">
        <f t="shared" si="16"/>
        <v>0</v>
      </c>
      <c r="K66" s="378">
        <f t="shared" si="16"/>
        <v>0</v>
      </c>
      <c r="L66" s="378">
        <f t="shared" si="16"/>
        <v>0</v>
      </c>
      <c r="M66" s="378">
        <f t="shared" si="16"/>
        <v>0</v>
      </c>
      <c r="N66" s="378">
        <f t="shared" si="16"/>
        <v>0</v>
      </c>
      <c r="O66" s="378">
        <f t="shared" si="16"/>
        <v>0</v>
      </c>
      <c r="P66" s="378">
        <f t="shared" si="16"/>
        <v>0</v>
      </c>
      <c r="Q66" s="378">
        <f t="shared" si="16"/>
        <v>0</v>
      </c>
      <c r="R66" s="378">
        <f t="shared" si="16"/>
        <v>0</v>
      </c>
      <c r="S66" s="378">
        <f t="shared" si="16"/>
        <v>0</v>
      </c>
      <c r="T66" s="378">
        <f t="shared" si="16"/>
        <v>0</v>
      </c>
      <c r="U66" s="378">
        <f t="shared" si="16"/>
        <v>0</v>
      </c>
      <c r="V66" s="378">
        <f t="shared" si="16"/>
        <v>0</v>
      </c>
      <c r="W66" s="378">
        <f t="shared" si="16"/>
        <v>0</v>
      </c>
      <c r="X66" s="378">
        <f t="shared" si="16"/>
        <v>0</v>
      </c>
      <c r="Y66" s="378">
        <f t="shared" si="16"/>
        <v>0</v>
      </c>
      <c r="Z66" s="378">
        <f t="shared" si="16"/>
        <v>0</v>
      </c>
      <c r="AA66" s="378">
        <f t="shared" si="16"/>
        <v>0</v>
      </c>
      <c r="AB66" s="378">
        <f t="shared" si="16"/>
        <v>0</v>
      </c>
      <c r="AC66" s="378">
        <f t="shared" si="16"/>
        <v>0</v>
      </c>
      <c r="AD66" s="378">
        <f t="shared" si="16"/>
        <v>0</v>
      </c>
      <c r="AE66" s="378">
        <f t="shared" si="16"/>
        <v>0</v>
      </c>
      <c r="AF66" s="378">
        <f t="shared" si="16"/>
        <v>0</v>
      </c>
      <c r="AG66" s="342">
        <f t="shared" si="15"/>
        <v>0</v>
      </c>
    </row>
    <row r="67" outlineLevel="1">
      <c r="A67" s="226" t="s">
        <v>335</v>
      </c>
      <c r="B67" s="378">
        <f t="shared" ref="B67:AF67" si="17">SUM(B64:B65)</f>
        <v>0</v>
      </c>
      <c r="C67" s="378">
        <f t="shared" si="17"/>
        <v>0</v>
      </c>
      <c r="D67" s="378">
        <f t="shared" si="17"/>
        <v>0</v>
      </c>
      <c r="E67" s="378">
        <f t="shared" si="17"/>
        <v>0</v>
      </c>
      <c r="F67" s="378">
        <f t="shared" si="17"/>
        <v>0</v>
      </c>
      <c r="G67" s="378">
        <f t="shared" si="17"/>
        <v>0</v>
      </c>
      <c r="H67" s="378">
        <f t="shared" si="17"/>
        <v>0</v>
      </c>
      <c r="I67" s="378">
        <f t="shared" si="17"/>
        <v>0</v>
      </c>
      <c r="J67" s="378">
        <f t="shared" si="17"/>
        <v>0</v>
      </c>
      <c r="K67" s="378">
        <f t="shared" si="17"/>
        <v>0</v>
      </c>
      <c r="L67" s="378">
        <f t="shared" si="17"/>
        <v>0</v>
      </c>
      <c r="M67" s="378">
        <f t="shared" si="17"/>
        <v>0</v>
      </c>
      <c r="N67" s="378">
        <f t="shared" si="17"/>
        <v>0</v>
      </c>
      <c r="O67" s="378">
        <f t="shared" si="17"/>
        <v>0</v>
      </c>
      <c r="P67" s="378">
        <f t="shared" si="17"/>
        <v>0</v>
      </c>
      <c r="Q67" s="378">
        <f t="shared" si="17"/>
        <v>0</v>
      </c>
      <c r="R67" s="378">
        <f t="shared" si="17"/>
        <v>0</v>
      </c>
      <c r="S67" s="378">
        <f t="shared" si="17"/>
        <v>0</v>
      </c>
      <c r="T67" s="378">
        <f t="shared" si="17"/>
        <v>0</v>
      </c>
      <c r="U67" s="378">
        <f t="shared" si="17"/>
        <v>0</v>
      </c>
      <c r="V67" s="378">
        <f t="shared" si="17"/>
        <v>0</v>
      </c>
      <c r="W67" s="378">
        <f t="shared" si="17"/>
        <v>0</v>
      </c>
      <c r="X67" s="378">
        <f t="shared" si="17"/>
        <v>0</v>
      </c>
      <c r="Y67" s="378">
        <f t="shared" si="17"/>
        <v>0</v>
      </c>
      <c r="Z67" s="378">
        <f t="shared" si="17"/>
        <v>0</v>
      </c>
      <c r="AA67" s="378">
        <f t="shared" si="17"/>
        <v>0</v>
      </c>
      <c r="AB67" s="378">
        <f t="shared" si="17"/>
        <v>0</v>
      </c>
      <c r="AC67" s="378">
        <f t="shared" si="17"/>
        <v>0</v>
      </c>
      <c r="AD67" s="378">
        <f t="shared" si="17"/>
        <v>0</v>
      </c>
      <c r="AE67" s="378">
        <f t="shared" si="17"/>
        <v>0</v>
      </c>
      <c r="AF67" s="378">
        <f t="shared" si="17"/>
        <v>0</v>
      </c>
      <c r="AG67" s="342">
        <f t="shared" si="15"/>
        <v>0</v>
      </c>
    </row>
    <row r="68" outlineLevel="1">
      <c r="A68" s="127"/>
      <c r="B68" s="195"/>
      <c r="C68" s="195"/>
      <c r="D68" s="195"/>
      <c r="E68" s="195"/>
      <c r="F68" s="195"/>
      <c r="G68" s="195"/>
      <c r="H68" s="195"/>
      <c r="I68" s="195"/>
      <c r="J68" s="195"/>
      <c r="K68" s="195"/>
      <c r="L68" s="195"/>
      <c r="M68" s="195"/>
      <c r="N68" s="195"/>
      <c r="O68" s="195"/>
      <c r="P68" s="195"/>
      <c r="Q68" s="195"/>
      <c r="R68" s="195"/>
      <c r="S68" s="195"/>
      <c r="T68" s="195"/>
      <c r="U68" s="195"/>
      <c r="V68" s="195"/>
      <c r="W68" s="195"/>
      <c r="X68" s="195"/>
      <c r="Y68" s="195"/>
      <c r="Z68" s="195"/>
      <c r="AA68" s="195"/>
      <c r="AB68" s="195"/>
      <c r="AC68" s="195"/>
      <c r="AD68" s="195"/>
      <c r="AE68" s="195"/>
      <c r="AF68" s="195"/>
      <c r="AG68" s="433"/>
    </row>
    <row r="69" outlineLevel="1">
      <c r="A69" s="222" t="s">
        <v>337</v>
      </c>
      <c r="B69" s="308"/>
      <c r="C69" s="308"/>
      <c r="D69" s="308"/>
      <c r="E69" s="308"/>
      <c r="F69" s="308"/>
      <c r="G69" s="308"/>
      <c r="H69" s="308"/>
      <c r="I69" s="308"/>
      <c r="J69" s="308"/>
      <c r="K69" s="308"/>
      <c r="L69" s="308"/>
      <c r="M69" s="308"/>
      <c r="N69" s="308"/>
      <c r="O69" s="308"/>
      <c r="P69" s="308"/>
      <c r="Q69" s="308"/>
      <c r="R69" s="308"/>
      <c r="S69" s="308"/>
      <c r="T69" s="308"/>
      <c r="U69" s="308"/>
      <c r="V69" s="308"/>
      <c r="W69" s="308"/>
      <c r="X69" s="308"/>
      <c r="Y69" s="308"/>
      <c r="Z69" s="308"/>
      <c r="AA69" s="308"/>
      <c r="AB69" s="308"/>
      <c r="AC69" s="308"/>
      <c r="AD69" s="308"/>
      <c r="AE69" s="308"/>
      <c r="AF69" s="308"/>
      <c r="AG69" s="342">
        <f t="shared" ref="AG69:AG77" si="18">SUM(B69:AF69)</f>
        <v>0</v>
      </c>
    </row>
    <row r="70" outlineLevel="1">
      <c r="A70" s="222" t="s">
        <v>338</v>
      </c>
      <c r="B70" s="308"/>
      <c r="C70" s="308"/>
      <c r="D70" s="308"/>
      <c r="E70" s="308"/>
      <c r="F70" s="308"/>
      <c r="G70" s="308"/>
      <c r="H70" s="308"/>
      <c r="I70" s="308"/>
      <c r="J70" s="308"/>
      <c r="K70" s="308"/>
      <c r="L70" s="308"/>
      <c r="M70" s="308"/>
      <c r="N70" s="308"/>
      <c r="O70" s="308"/>
      <c r="P70" s="308"/>
      <c r="Q70" s="308"/>
      <c r="R70" s="308"/>
      <c r="S70" s="308"/>
      <c r="T70" s="308"/>
      <c r="U70" s="308"/>
      <c r="V70" s="308"/>
      <c r="W70" s="308"/>
      <c r="X70" s="308"/>
      <c r="Y70" s="308"/>
      <c r="Z70" s="308"/>
      <c r="AA70" s="308"/>
      <c r="AB70" s="308"/>
      <c r="AC70" s="308"/>
      <c r="AD70" s="308"/>
      <c r="AE70" s="308"/>
      <c r="AF70" s="308"/>
      <c r="AG70" s="342">
        <f t="shared" si="18"/>
        <v>0</v>
      </c>
    </row>
    <row r="71" outlineLevel="1">
      <c r="A71" s="222" t="s">
        <v>1465</v>
      </c>
      <c r="B71" s="308"/>
      <c r="C71" s="308"/>
      <c r="D71" s="308"/>
      <c r="E71" s="308"/>
      <c r="F71" s="308"/>
      <c r="G71" s="308"/>
      <c r="H71" s="308"/>
      <c r="I71" s="308"/>
      <c r="J71" s="308"/>
      <c r="K71" s="308"/>
      <c r="L71" s="308"/>
      <c r="M71" s="308"/>
      <c r="N71" s="308"/>
      <c r="O71" s="308"/>
      <c r="P71" s="308"/>
      <c r="Q71" s="308"/>
      <c r="R71" s="308"/>
      <c r="S71" s="308"/>
      <c r="T71" s="308"/>
      <c r="U71" s="308"/>
      <c r="V71" s="308"/>
      <c r="W71" s="308"/>
      <c r="X71" s="308"/>
      <c r="Y71" s="308"/>
      <c r="Z71" s="308"/>
      <c r="AA71" s="308"/>
      <c r="AB71" s="308"/>
      <c r="AC71" s="308"/>
      <c r="AD71" s="308"/>
      <c r="AE71" s="308"/>
      <c r="AF71" s="308"/>
      <c r="AG71" s="342">
        <f t="shared" si="18"/>
        <v>0</v>
      </c>
    </row>
    <row r="72" outlineLevel="1">
      <c r="A72" s="222" t="s">
        <v>1466</v>
      </c>
      <c r="B72" s="308"/>
      <c r="C72" s="308"/>
      <c r="D72" s="308"/>
      <c r="E72" s="308"/>
      <c r="F72" s="308"/>
      <c r="G72" s="308"/>
      <c r="H72" s="308"/>
      <c r="I72" s="308"/>
      <c r="J72" s="308"/>
      <c r="K72" s="308"/>
      <c r="L72" s="308"/>
      <c r="M72" s="308"/>
      <c r="N72" s="308"/>
      <c r="O72" s="308"/>
      <c r="P72" s="308"/>
      <c r="Q72" s="308"/>
      <c r="R72" s="308"/>
      <c r="S72" s="308"/>
      <c r="T72" s="308"/>
      <c r="U72" s="308"/>
      <c r="V72" s="308"/>
      <c r="W72" s="308"/>
      <c r="X72" s="308"/>
      <c r="Y72" s="308"/>
      <c r="Z72" s="308"/>
      <c r="AA72" s="308"/>
      <c r="AB72" s="308"/>
      <c r="AC72" s="308"/>
      <c r="AD72" s="308"/>
      <c r="AE72" s="308"/>
      <c r="AF72" s="308"/>
      <c r="AG72" s="342">
        <f t="shared" si="18"/>
        <v>0</v>
      </c>
    </row>
    <row r="73" outlineLevel="1">
      <c r="A73" s="222" t="s">
        <v>1467</v>
      </c>
      <c r="B73" s="308"/>
      <c r="C73" s="308"/>
      <c r="D73" s="308"/>
      <c r="E73" s="308"/>
      <c r="F73" s="308"/>
      <c r="G73" s="308"/>
      <c r="H73" s="308"/>
      <c r="I73" s="308"/>
      <c r="J73" s="308"/>
      <c r="K73" s="308"/>
      <c r="L73" s="308"/>
      <c r="M73" s="308"/>
      <c r="N73" s="308"/>
      <c r="O73" s="308"/>
      <c r="P73" s="308"/>
      <c r="Q73" s="308"/>
      <c r="R73" s="308"/>
      <c r="S73" s="308"/>
      <c r="T73" s="308"/>
      <c r="U73" s="308"/>
      <c r="V73" s="308"/>
      <c r="W73" s="308"/>
      <c r="X73" s="308"/>
      <c r="Y73" s="308"/>
      <c r="Z73" s="308"/>
      <c r="AA73" s="308"/>
      <c r="AB73" s="308"/>
      <c r="AC73" s="308"/>
      <c r="AD73" s="308"/>
      <c r="AE73" s="308"/>
      <c r="AF73" s="308"/>
      <c r="AG73" s="342">
        <f t="shared" si="18"/>
        <v>0</v>
      </c>
    </row>
    <row r="74" outlineLevel="1">
      <c r="A74" s="222" t="s">
        <v>1468</v>
      </c>
      <c r="B74" s="308"/>
      <c r="C74" s="308"/>
      <c r="D74" s="308"/>
      <c r="E74" s="308"/>
      <c r="F74" s="308"/>
      <c r="G74" s="308"/>
      <c r="H74" s="308"/>
      <c r="I74" s="308"/>
      <c r="J74" s="308"/>
      <c r="K74" s="308"/>
      <c r="L74" s="308"/>
      <c r="M74" s="308"/>
      <c r="N74" s="308"/>
      <c r="O74" s="308"/>
      <c r="P74" s="308"/>
      <c r="Q74" s="308"/>
      <c r="R74" s="308"/>
      <c r="S74" s="308"/>
      <c r="T74" s="308"/>
      <c r="U74" s="308"/>
      <c r="V74" s="308"/>
      <c r="W74" s="308"/>
      <c r="X74" s="308"/>
      <c r="Y74" s="308"/>
      <c r="Z74" s="308"/>
      <c r="AA74" s="308"/>
      <c r="AB74" s="308"/>
      <c r="AC74" s="308"/>
      <c r="AD74" s="308"/>
      <c r="AE74" s="308"/>
      <c r="AF74" s="308"/>
      <c r="AG74" s="342">
        <f t="shared" si="18"/>
        <v>0</v>
      </c>
    </row>
    <row r="75" outlineLevel="1">
      <c r="A75" s="222" t="s">
        <v>1469</v>
      </c>
      <c r="B75" s="308"/>
      <c r="C75" s="308"/>
      <c r="D75" s="308"/>
      <c r="E75" s="308"/>
      <c r="F75" s="308"/>
      <c r="G75" s="308"/>
      <c r="H75" s="308"/>
      <c r="I75" s="308"/>
      <c r="J75" s="308"/>
      <c r="K75" s="308"/>
      <c r="L75" s="308"/>
      <c r="M75" s="308"/>
      <c r="N75" s="308"/>
      <c r="O75" s="308"/>
      <c r="P75" s="308"/>
      <c r="Q75" s="308"/>
      <c r="R75" s="308"/>
      <c r="S75" s="308"/>
      <c r="T75" s="308"/>
      <c r="U75" s="308"/>
      <c r="V75" s="308"/>
      <c r="W75" s="308"/>
      <c r="X75" s="308"/>
      <c r="Y75" s="308"/>
      <c r="Z75" s="308"/>
      <c r="AA75" s="308"/>
      <c r="AB75" s="308"/>
      <c r="AC75" s="308"/>
      <c r="AD75" s="308"/>
      <c r="AE75" s="308"/>
      <c r="AF75" s="308"/>
      <c r="AG75" s="342">
        <f t="shared" si="18"/>
        <v>0</v>
      </c>
    </row>
    <row r="76" outlineLevel="1">
      <c r="A76" s="222" t="s">
        <v>1470</v>
      </c>
      <c r="B76" s="308"/>
      <c r="C76" s="308"/>
      <c r="D76" s="308"/>
      <c r="E76" s="308"/>
      <c r="F76" s="308"/>
      <c r="G76" s="308"/>
      <c r="H76" s="308"/>
      <c r="I76" s="308"/>
      <c r="J76" s="308"/>
      <c r="K76" s="308"/>
      <c r="L76" s="308"/>
      <c r="M76" s="308"/>
      <c r="N76" s="308"/>
      <c r="O76" s="308"/>
      <c r="P76" s="308"/>
      <c r="Q76" s="308"/>
      <c r="R76" s="308"/>
      <c r="S76" s="308"/>
      <c r="T76" s="308"/>
      <c r="U76" s="308"/>
      <c r="V76" s="308"/>
      <c r="W76" s="308"/>
      <c r="X76" s="308"/>
      <c r="Y76" s="308"/>
      <c r="Z76" s="308"/>
      <c r="AA76" s="308"/>
      <c r="AB76" s="308"/>
      <c r="AC76" s="308"/>
      <c r="AD76" s="308"/>
      <c r="AE76" s="308"/>
      <c r="AF76" s="308"/>
      <c r="AG76" s="342">
        <f t="shared" si="18"/>
        <v>0</v>
      </c>
    </row>
    <row r="77" outlineLevel="1">
      <c r="A77" s="228" t="s">
        <v>234</v>
      </c>
      <c r="B77" s="378">
        <f t="shared" ref="B77:AF77" si="19">SUM(B69:B76)</f>
        <v>0</v>
      </c>
      <c r="C77" s="378">
        <f t="shared" si="19"/>
        <v>0</v>
      </c>
      <c r="D77" s="378">
        <f t="shared" si="19"/>
        <v>0</v>
      </c>
      <c r="E77" s="378">
        <f t="shared" si="19"/>
        <v>0</v>
      </c>
      <c r="F77" s="378">
        <f t="shared" si="19"/>
        <v>0</v>
      </c>
      <c r="G77" s="378">
        <f t="shared" si="19"/>
        <v>0</v>
      </c>
      <c r="H77" s="378">
        <f t="shared" si="19"/>
        <v>0</v>
      </c>
      <c r="I77" s="378">
        <f t="shared" si="19"/>
        <v>0</v>
      </c>
      <c r="J77" s="378">
        <f t="shared" si="19"/>
        <v>0</v>
      </c>
      <c r="K77" s="378">
        <f t="shared" si="19"/>
        <v>0</v>
      </c>
      <c r="L77" s="378">
        <f t="shared" si="19"/>
        <v>0</v>
      </c>
      <c r="M77" s="378">
        <f t="shared" si="19"/>
        <v>0</v>
      </c>
      <c r="N77" s="378">
        <f t="shared" si="19"/>
        <v>0</v>
      </c>
      <c r="O77" s="378">
        <f t="shared" si="19"/>
        <v>0</v>
      </c>
      <c r="P77" s="378">
        <f t="shared" si="19"/>
        <v>0</v>
      </c>
      <c r="Q77" s="378">
        <f t="shared" si="19"/>
        <v>0</v>
      </c>
      <c r="R77" s="378">
        <f t="shared" si="19"/>
        <v>0</v>
      </c>
      <c r="S77" s="378">
        <f t="shared" si="19"/>
        <v>0</v>
      </c>
      <c r="T77" s="378">
        <f t="shared" si="19"/>
        <v>0</v>
      </c>
      <c r="U77" s="378">
        <f t="shared" si="19"/>
        <v>0</v>
      </c>
      <c r="V77" s="378">
        <f t="shared" si="19"/>
        <v>0</v>
      </c>
      <c r="W77" s="378">
        <f t="shared" si="19"/>
        <v>0</v>
      </c>
      <c r="X77" s="378">
        <f t="shared" si="19"/>
        <v>0</v>
      </c>
      <c r="Y77" s="378">
        <f t="shared" si="19"/>
        <v>0</v>
      </c>
      <c r="Z77" s="378">
        <f t="shared" si="19"/>
        <v>0</v>
      </c>
      <c r="AA77" s="378">
        <f t="shared" si="19"/>
        <v>0</v>
      </c>
      <c r="AB77" s="378">
        <f t="shared" si="19"/>
        <v>0</v>
      </c>
      <c r="AC77" s="378">
        <f t="shared" si="19"/>
        <v>0</v>
      </c>
      <c r="AD77" s="378">
        <f t="shared" si="19"/>
        <v>0</v>
      </c>
      <c r="AE77" s="378">
        <f t="shared" si="19"/>
        <v>0</v>
      </c>
      <c r="AF77" s="378">
        <f t="shared" si="19"/>
        <v>0</v>
      </c>
      <c r="AG77" s="342">
        <f t="shared" si="18"/>
        <v>0</v>
      </c>
    </row>
    <row r="78" outlineLevel="1">
      <c r="A78" s="127"/>
      <c r="B78" s="120"/>
      <c r="C78" s="120"/>
      <c r="D78" s="120"/>
      <c r="E78" s="120"/>
      <c r="F78" s="120"/>
      <c r="G78" s="120"/>
      <c r="H78" s="120"/>
      <c r="I78" s="120"/>
      <c r="J78" s="120"/>
      <c r="K78" s="120"/>
      <c r="L78" s="120"/>
      <c r="M78" s="120"/>
      <c r="N78" s="120"/>
      <c r="O78" s="120"/>
      <c r="P78" s="120"/>
      <c r="Q78" s="120"/>
      <c r="R78" s="120"/>
      <c r="S78" s="120"/>
      <c r="T78" s="120"/>
      <c r="U78" s="120"/>
      <c r="V78" s="120"/>
      <c r="W78" s="120"/>
      <c r="X78" s="120"/>
      <c r="Y78" s="120"/>
      <c r="Z78" s="120"/>
      <c r="AA78" s="120"/>
      <c r="AB78" s="120"/>
      <c r="AC78" s="120"/>
      <c r="AD78" s="120"/>
      <c r="AE78" s="120"/>
      <c r="AF78" s="120"/>
      <c r="AG78" s="421"/>
    </row>
    <row r="79" outlineLevel="1">
      <c r="A79" s="222" t="s">
        <v>1392</v>
      </c>
      <c r="B79" s="241"/>
      <c r="C79" s="241"/>
      <c r="D79" s="241"/>
      <c r="E79" s="241"/>
      <c r="F79" s="241"/>
      <c r="G79" s="241"/>
      <c r="H79" s="241"/>
      <c r="I79" s="241"/>
      <c r="J79" s="241"/>
      <c r="K79" s="241"/>
      <c r="L79" s="241"/>
      <c r="M79" s="241"/>
      <c r="N79" s="241"/>
      <c r="O79" s="241"/>
      <c r="P79" s="241"/>
      <c r="Q79" s="241"/>
      <c r="R79" s="241"/>
      <c r="S79" s="241"/>
      <c r="T79" s="241"/>
      <c r="U79" s="241"/>
      <c r="V79" s="241"/>
      <c r="W79" s="241"/>
      <c r="X79" s="241"/>
      <c r="Y79" s="241"/>
      <c r="Z79" s="241"/>
      <c r="AA79" s="241"/>
      <c r="AB79" s="241"/>
      <c r="AC79" s="241"/>
      <c r="AD79" s="241"/>
      <c r="AE79" s="241"/>
      <c r="AF79" s="241"/>
      <c r="AG79" s="342">
        <f>SUM(B79:AF79)</f>
        <v>0</v>
      </c>
    </row>
    <row r="80" outlineLevel="1">
      <c r="A80" s="127"/>
      <c r="B80" s="120"/>
      <c r="C80" s="120"/>
      <c r="D80" s="120"/>
      <c r="E80" s="120"/>
      <c r="F80" s="120"/>
      <c r="G80" s="120"/>
      <c r="H80" s="120"/>
      <c r="I80" s="120"/>
      <c r="J80" s="120"/>
      <c r="K80" s="120"/>
      <c r="L80" s="120"/>
      <c r="M80" s="120"/>
      <c r="N80" s="120"/>
      <c r="O80" s="120"/>
      <c r="P80" s="120"/>
      <c r="Q80" s="120"/>
      <c r="R80" s="120"/>
      <c r="S80" s="120"/>
      <c r="T80" s="120"/>
      <c r="U80" s="120"/>
      <c r="V80" s="120"/>
      <c r="W80" s="120"/>
      <c r="X80" s="120"/>
      <c r="Y80" s="120"/>
      <c r="Z80" s="120"/>
      <c r="AA80" s="120"/>
      <c r="AB80" s="120"/>
      <c r="AC80" s="120"/>
      <c r="AD80" s="120"/>
      <c r="AE80" s="120"/>
      <c r="AF80" s="120"/>
      <c r="AG80" s="421"/>
    </row>
    <row r="81" outlineLevel="1">
      <c r="A81" s="165" t="s">
        <v>1471</v>
      </c>
      <c r="B81" s="195"/>
      <c r="C81" s="195"/>
      <c r="D81" s="195"/>
      <c r="E81" s="195"/>
      <c r="F81" s="195"/>
      <c r="G81" s="195"/>
      <c r="H81" s="195"/>
      <c r="I81" s="195"/>
      <c r="J81" s="195"/>
      <c r="K81" s="195"/>
      <c r="L81" s="195"/>
      <c r="M81" s="195"/>
      <c r="N81" s="195"/>
      <c r="O81" s="195"/>
      <c r="P81" s="195"/>
      <c r="Q81" s="195"/>
      <c r="R81" s="195"/>
      <c r="S81" s="195"/>
      <c r="T81" s="195"/>
      <c r="U81" s="195"/>
      <c r="V81" s="195"/>
      <c r="W81" s="195"/>
      <c r="X81" s="195"/>
      <c r="Y81" s="195"/>
      <c r="Z81" s="195"/>
      <c r="AA81" s="195"/>
      <c r="AB81" s="195"/>
      <c r="AC81" s="195"/>
      <c r="AD81" s="195"/>
      <c r="AE81" s="195"/>
      <c r="AF81" s="195"/>
      <c r="AG81" s="433"/>
    </row>
    <row r="82" outlineLevel="1">
      <c r="A82" s="222" t="s">
        <v>1377</v>
      </c>
      <c r="B82" s="126"/>
      <c r="C82" s="126"/>
      <c r="D82" s="126"/>
      <c r="E82" s="126"/>
      <c r="F82" s="126"/>
      <c r="G82" s="126"/>
      <c r="H82" s="126"/>
      <c r="I82" s="126"/>
      <c r="J82" s="126"/>
      <c r="K82" s="126"/>
      <c r="L82" s="126"/>
      <c r="M82" s="126"/>
      <c r="N82" s="126"/>
      <c r="O82" s="126"/>
      <c r="P82" s="126"/>
      <c r="Q82" s="126"/>
      <c r="R82" s="126"/>
      <c r="S82" s="126"/>
      <c r="T82" s="126"/>
      <c r="U82" s="126"/>
      <c r="V82" s="126"/>
      <c r="W82" s="126"/>
      <c r="X82" s="126"/>
      <c r="Y82" s="126"/>
      <c r="Z82" s="126"/>
      <c r="AA82" s="126"/>
      <c r="AB82" s="126"/>
      <c r="AC82" s="126"/>
      <c r="AD82" s="126"/>
      <c r="AE82" s="126"/>
      <c r="AF82" s="126"/>
      <c r="AG82" s="342">
        <f t="shared" ref="AG82:AG85" si="20">SUM(B82:AF82)</f>
        <v>0</v>
      </c>
    </row>
    <row r="83" outlineLevel="1">
      <c r="A83" s="222" t="s">
        <v>1193</v>
      </c>
      <c r="B83" s="435"/>
      <c r="C83" s="435"/>
      <c r="D83" s="435"/>
      <c r="E83" s="435"/>
      <c r="F83" s="435"/>
      <c r="G83" s="435"/>
      <c r="H83" s="435"/>
      <c r="I83" s="435"/>
      <c r="J83" s="435"/>
      <c r="K83" s="435"/>
      <c r="L83" s="435"/>
      <c r="M83" s="435"/>
      <c r="N83" s="435"/>
      <c r="O83" s="435"/>
      <c r="P83" s="435"/>
      <c r="Q83" s="435"/>
      <c r="R83" s="435"/>
      <c r="S83" s="435"/>
      <c r="T83" s="435"/>
      <c r="U83" s="435"/>
      <c r="V83" s="435"/>
      <c r="W83" s="435"/>
      <c r="X83" s="435"/>
      <c r="Y83" s="435"/>
      <c r="Z83" s="435"/>
      <c r="AA83" s="435"/>
      <c r="AB83" s="435"/>
      <c r="AC83" s="435"/>
      <c r="AD83" s="435"/>
      <c r="AE83" s="435"/>
      <c r="AF83" s="435"/>
      <c r="AG83" s="342">
        <f t="shared" si="20"/>
        <v>0</v>
      </c>
    </row>
    <row r="84" outlineLevel="1">
      <c r="A84" s="222" t="s">
        <v>1378</v>
      </c>
      <c r="B84" s="435"/>
      <c r="C84" s="435"/>
      <c r="D84" s="435"/>
      <c r="E84" s="435"/>
      <c r="F84" s="435"/>
      <c r="G84" s="435"/>
      <c r="H84" s="435"/>
      <c r="I84" s="435"/>
      <c r="J84" s="435"/>
      <c r="K84" s="435"/>
      <c r="L84" s="435"/>
      <c r="M84" s="435"/>
      <c r="N84" s="435"/>
      <c r="O84" s="435"/>
      <c r="P84" s="435"/>
      <c r="Q84" s="435"/>
      <c r="R84" s="435"/>
      <c r="S84" s="435"/>
      <c r="T84" s="435"/>
      <c r="U84" s="435"/>
      <c r="V84" s="435"/>
      <c r="W84" s="435"/>
      <c r="X84" s="435"/>
      <c r="Y84" s="435"/>
      <c r="Z84" s="435"/>
      <c r="AA84" s="435"/>
      <c r="AB84" s="435"/>
      <c r="AC84" s="435"/>
      <c r="AD84" s="435"/>
      <c r="AE84" s="435"/>
      <c r="AF84" s="435"/>
      <c r="AG84" s="342">
        <f t="shared" si="20"/>
        <v>0</v>
      </c>
    </row>
    <row r="85" outlineLevel="1">
      <c r="A85" s="402" t="s">
        <v>1379</v>
      </c>
      <c r="B85" s="391">
        <f t="shared" ref="B85:AF85" si="21">sum(B82:B84)</f>
        <v>0</v>
      </c>
      <c r="C85" s="391">
        <f t="shared" si="21"/>
        <v>0</v>
      </c>
      <c r="D85" s="391">
        <f t="shared" si="21"/>
        <v>0</v>
      </c>
      <c r="E85" s="391">
        <f t="shared" si="21"/>
        <v>0</v>
      </c>
      <c r="F85" s="391">
        <f t="shared" si="21"/>
        <v>0</v>
      </c>
      <c r="G85" s="391">
        <f t="shared" si="21"/>
        <v>0</v>
      </c>
      <c r="H85" s="391">
        <f t="shared" si="21"/>
        <v>0</v>
      </c>
      <c r="I85" s="391">
        <f t="shared" si="21"/>
        <v>0</v>
      </c>
      <c r="J85" s="391">
        <f t="shared" si="21"/>
        <v>0</v>
      </c>
      <c r="K85" s="391">
        <f t="shared" si="21"/>
        <v>0</v>
      </c>
      <c r="L85" s="391">
        <f t="shared" si="21"/>
        <v>0</v>
      </c>
      <c r="M85" s="391">
        <f t="shared" si="21"/>
        <v>0</v>
      </c>
      <c r="N85" s="391">
        <f t="shared" si="21"/>
        <v>0</v>
      </c>
      <c r="O85" s="391">
        <f t="shared" si="21"/>
        <v>0</v>
      </c>
      <c r="P85" s="391">
        <f t="shared" si="21"/>
        <v>0</v>
      </c>
      <c r="Q85" s="391">
        <f t="shared" si="21"/>
        <v>0</v>
      </c>
      <c r="R85" s="391">
        <f t="shared" si="21"/>
        <v>0</v>
      </c>
      <c r="S85" s="391">
        <f t="shared" si="21"/>
        <v>0</v>
      </c>
      <c r="T85" s="391">
        <f t="shared" si="21"/>
        <v>0</v>
      </c>
      <c r="U85" s="391">
        <f t="shared" si="21"/>
        <v>0</v>
      </c>
      <c r="V85" s="391">
        <f t="shared" si="21"/>
        <v>0</v>
      </c>
      <c r="W85" s="391">
        <f t="shared" si="21"/>
        <v>0</v>
      </c>
      <c r="X85" s="391">
        <f t="shared" si="21"/>
        <v>0</v>
      </c>
      <c r="Y85" s="391">
        <f t="shared" si="21"/>
        <v>0</v>
      </c>
      <c r="Z85" s="391">
        <f t="shared" si="21"/>
        <v>0</v>
      </c>
      <c r="AA85" s="391">
        <f t="shared" si="21"/>
        <v>0</v>
      </c>
      <c r="AB85" s="391">
        <f t="shared" si="21"/>
        <v>0</v>
      </c>
      <c r="AC85" s="391">
        <f t="shared" si="21"/>
        <v>0</v>
      </c>
      <c r="AD85" s="391">
        <f t="shared" si="21"/>
        <v>0</v>
      </c>
      <c r="AE85" s="391">
        <f t="shared" si="21"/>
        <v>0</v>
      </c>
      <c r="AF85" s="391">
        <f t="shared" si="21"/>
        <v>0</v>
      </c>
      <c r="AG85" s="342">
        <f t="shared" si="20"/>
        <v>0</v>
      </c>
    </row>
    <row r="86" outlineLevel="1">
      <c r="A86" s="187"/>
      <c r="B86" s="195"/>
      <c r="C86" s="195"/>
      <c r="D86" s="195"/>
      <c r="E86" s="195"/>
      <c r="F86" s="195"/>
      <c r="G86" s="195"/>
      <c r="H86" s="195"/>
      <c r="I86" s="195"/>
      <c r="J86" s="195"/>
      <c r="K86" s="195"/>
      <c r="L86" s="195"/>
      <c r="M86" s="195"/>
      <c r="N86" s="195"/>
      <c r="O86" s="195"/>
      <c r="P86" s="195"/>
      <c r="Q86" s="195"/>
      <c r="R86" s="195"/>
      <c r="S86" s="195"/>
      <c r="T86" s="195"/>
      <c r="U86" s="195"/>
      <c r="V86" s="195"/>
      <c r="W86" s="195"/>
      <c r="X86" s="195"/>
      <c r="Y86" s="195"/>
      <c r="Z86" s="195"/>
      <c r="AA86" s="195"/>
      <c r="AB86" s="195"/>
      <c r="AC86" s="195"/>
      <c r="AD86" s="195"/>
      <c r="AE86" s="195"/>
      <c r="AF86" s="195"/>
      <c r="AG86" s="439"/>
    </row>
    <row r="87" outlineLevel="1">
      <c r="A87" s="225" t="s">
        <v>438</v>
      </c>
      <c r="B87" s="309"/>
      <c r="C87" s="309"/>
      <c r="D87" s="309"/>
      <c r="E87" s="309"/>
      <c r="F87" s="309"/>
      <c r="G87" s="309"/>
      <c r="H87" s="309"/>
      <c r="I87" s="309"/>
      <c r="J87" s="309"/>
      <c r="K87" s="309"/>
      <c r="L87" s="309"/>
      <c r="M87" s="309"/>
      <c r="N87" s="309"/>
      <c r="O87" s="309"/>
      <c r="P87" s="309"/>
      <c r="Q87" s="309"/>
      <c r="R87" s="309"/>
      <c r="S87" s="309"/>
      <c r="T87" s="309"/>
      <c r="U87" s="309"/>
      <c r="V87" s="309"/>
      <c r="W87" s="309"/>
      <c r="X87" s="309"/>
      <c r="Y87" s="309"/>
      <c r="Z87" s="309"/>
      <c r="AA87" s="309"/>
      <c r="AB87" s="309"/>
      <c r="AC87" s="309"/>
      <c r="AD87" s="309"/>
      <c r="AE87" s="309"/>
      <c r="AF87" s="309"/>
      <c r="AG87" s="342">
        <f t="shared" ref="AG87:AG89" si="22">SUM(B87:AF87)</f>
        <v>0</v>
      </c>
    </row>
    <row r="88" outlineLevel="1">
      <c r="A88" s="434" t="s">
        <v>439</v>
      </c>
      <c r="B88" s="435"/>
      <c r="C88" s="435"/>
      <c r="D88" s="435"/>
      <c r="E88" s="435"/>
      <c r="F88" s="435"/>
      <c r="G88" s="435"/>
      <c r="H88" s="435"/>
      <c r="I88" s="435"/>
      <c r="J88" s="435"/>
      <c r="K88" s="435"/>
      <c r="L88" s="435"/>
      <c r="M88" s="435"/>
      <c r="N88" s="435"/>
      <c r="O88" s="435"/>
      <c r="P88" s="435"/>
      <c r="Q88" s="435"/>
      <c r="R88" s="435"/>
      <c r="S88" s="435"/>
      <c r="T88" s="435"/>
      <c r="U88" s="435"/>
      <c r="V88" s="435"/>
      <c r="W88" s="435"/>
      <c r="X88" s="435"/>
      <c r="Y88" s="435"/>
      <c r="Z88" s="435"/>
      <c r="AA88" s="435"/>
      <c r="AB88" s="435"/>
      <c r="AC88" s="435"/>
      <c r="AD88" s="435"/>
      <c r="AE88" s="435"/>
      <c r="AF88" s="435"/>
      <c r="AG88" s="342">
        <f t="shared" si="22"/>
        <v>0</v>
      </c>
    </row>
    <row r="89" outlineLevel="1">
      <c r="A89" s="436" t="s">
        <v>1380</v>
      </c>
      <c r="B89" s="437">
        <f t="shared" ref="B89:AF89" si="23">sum(B87:B88)</f>
        <v>0</v>
      </c>
      <c r="C89" s="437">
        <f t="shared" si="23"/>
        <v>0</v>
      </c>
      <c r="D89" s="437">
        <f t="shared" si="23"/>
        <v>0</v>
      </c>
      <c r="E89" s="437">
        <f t="shared" si="23"/>
        <v>0</v>
      </c>
      <c r="F89" s="437">
        <f t="shared" si="23"/>
        <v>0</v>
      </c>
      <c r="G89" s="437">
        <f t="shared" si="23"/>
        <v>0</v>
      </c>
      <c r="H89" s="437">
        <f t="shared" si="23"/>
        <v>0</v>
      </c>
      <c r="I89" s="437">
        <f t="shared" si="23"/>
        <v>0</v>
      </c>
      <c r="J89" s="437">
        <f t="shared" si="23"/>
        <v>0</v>
      </c>
      <c r="K89" s="437">
        <f t="shared" si="23"/>
        <v>0</v>
      </c>
      <c r="L89" s="437">
        <f t="shared" si="23"/>
        <v>0</v>
      </c>
      <c r="M89" s="437">
        <f t="shared" si="23"/>
        <v>0</v>
      </c>
      <c r="N89" s="437">
        <f t="shared" si="23"/>
        <v>0</v>
      </c>
      <c r="O89" s="437">
        <f t="shared" si="23"/>
        <v>0</v>
      </c>
      <c r="P89" s="437">
        <f t="shared" si="23"/>
        <v>0</v>
      </c>
      <c r="Q89" s="437">
        <f t="shared" si="23"/>
        <v>0</v>
      </c>
      <c r="R89" s="437">
        <f t="shared" si="23"/>
        <v>0</v>
      </c>
      <c r="S89" s="437">
        <f t="shared" si="23"/>
        <v>0</v>
      </c>
      <c r="T89" s="437">
        <f t="shared" si="23"/>
        <v>0</v>
      </c>
      <c r="U89" s="437">
        <f t="shared" si="23"/>
        <v>0</v>
      </c>
      <c r="V89" s="437">
        <f t="shared" si="23"/>
        <v>0</v>
      </c>
      <c r="W89" s="437">
        <f t="shared" si="23"/>
        <v>0</v>
      </c>
      <c r="X89" s="437">
        <f t="shared" si="23"/>
        <v>0</v>
      </c>
      <c r="Y89" s="437">
        <f t="shared" si="23"/>
        <v>0</v>
      </c>
      <c r="Z89" s="437">
        <f t="shared" si="23"/>
        <v>0</v>
      </c>
      <c r="AA89" s="437">
        <f t="shared" si="23"/>
        <v>0</v>
      </c>
      <c r="AB89" s="437">
        <f t="shared" si="23"/>
        <v>0</v>
      </c>
      <c r="AC89" s="437">
        <f t="shared" si="23"/>
        <v>0</v>
      </c>
      <c r="AD89" s="437">
        <f t="shared" si="23"/>
        <v>0</v>
      </c>
      <c r="AE89" s="437">
        <f t="shared" si="23"/>
        <v>0</v>
      </c>
      <c r="AF89" s="437">
        <f t="shared" si="23"/>
        <v>0</v>
      </c>
      <c r="AG89" s="342">
        <f t="shared" si="22"/>
        <v>0</v>
      </c>
    </row>
    <row r="90">
      <c r="A90" s="187"/>
      <c r="B90" s="195"/>
      <c r="C90" s="195"/>
      <c r="D90" s="195"/>
      <c r="E90" s="195"/>
      <c r="F90" s="195"/>
      <c r="G90" s="195"/>
      <c r="H90" s="195"/>
      <c r="I90" s="195"/>
      <c r="J90" s="195"/>
      <c r="K90" s="195"/>
      <c r="L90" s="195"/>
      <c r="M90" s="195"/>
      <c r="N90" s="195"/>
      <c r="O90" s="195"/>
      <c r="P90" s="195"/>
      <c r="Q90" s="195"/>
      <c r="R90" s="195"/>
      <c r="S90" s="195"/>
      <c r="T90" s="195"/>
      <c r="U90" s="195"/>
      <c r="V90" s="195"/>
      <c r="W90" s="195"/>
      <c r="X90" s="195"/>
      <c r="Y90" s="195"/>
      <c r="Z90" s="195"/>
      <c r="AA90" s="195"/>
      <c r="AB90" s="195"/>
      <c r="AC90" s="195"/>
      <c r="AD90" s="195"/>
      <c r="AE90" s="195"/>
      <c r="AF90" s="195"/>
      <c r="AG90" s="439"/>
    </row>
    <row r="91">
      <c r="A91" s="429" t="s">
        <v>1472</v>
      </c>
      <c r="B91" s="430"/>
      <c r="C91" s="430"/>
      <c r="D91" s="430"/>
      <c r="E91" s="430"/>
      <c r="F91" s="430"/>
      <c r="G91" s="430"/>
      <c r="H91" s="430"/>
      <c r="I91" s="430"/>
      <c r="J91" s="430"/>
      <c r="K91" s="430"/>
      <c r="L91" s="430"/>
      <c r="M91" s="430"/>
      <c r="N91" s="430"/>
      <c r="O91" s="430"/>
      <c r="P91" s="430"/>
      <c r="Q91" s="430"/>
      <c r="R91" s="430"/>
      <c r="S91" s="430"/>
      <c r="T91" s="430"/>
      <c r="U91" s="430"/>
      <c r="V91" s="430"/>
      <c r="W91" s="430"/>
      <c r="X91" s="430"/>
      <c r="Y91" s="430"/>
      <c r="Z91" s="430"/>
      <c r="AA91" s="430"/>
      <c r="AB91" s="430"/>
      <c r="AC91" s="430"/>
      <c r="AD91" s="430"/>
      <c r="AE91" s="430"/>
      <c r="AF91" s="430"/>
      <c r="AG91" s="431"/>
    </row>
    <row r="92" outlineLevel="1">
      <c r="A92" s="222" t="s">
        <v>1473</v>
      </c>
      <c r="B92" s="186">
        <v>0.0</v>
      </c>
      <c r="C92" s="186">
        <v>0.0</v>
      </c>
      <c r="D92" s="186">
        <v>0.0</v>
      </c>
      <c r="E92" s="186">
        <v>0.0</v>
      </c>
      <c r="F92" s="186">
        <v>0.0</v>
      </c>
      <c r="G92" s="186">
        <v>0.0</v>
      </c>
      <c r="H92" s="186">
        <v>0.0</v>
      </c>
      <c r="I92" s="186">
        <v>0.0</v>
      </c>
      <c r="J92" s="186">
        <v>0.0</v>
      </c>
      <c r="K92" s="186">
        <v>0.0</v>
      </c>
      <c r="L92" s="186">
        <v>0.0</v>
      </c>
      <c r="M92" s="186">
        <v>0.0</v>
      </c>
      <c r="N92" s="186">
        <v>0.0</v>
      </c>
      <c r="O92" s="186">
        <v>0.0</v>
      </c>
      <c r="P92" s="186">
        <v>0.0</v>
      </c>
      <c r="Q92" s="186">
        <v>0.0</v>
      </c>
      <c r="R92" s="186">
        <v>0.0</v>
      </c>
      <c r="S92" s="186">
        <v>0.0</v>
      </c>
      <c r="T92" s="186">
        <v>0.0</v>
      </c>
      <c r="U92" s="186">
        <v>0.0</v>
      </c>
      <c r="V92" s="191">
        <v>0.0</v>
      </c>
      <c r="W92" s="191">
        <v>0.0</v>
      </c>
      <c r="X92" s="191">
        <v>0.0</v>
      </c>
      <c r="Y92" s="191">
        <v>0.0</v>
      </c>
      <c r="Z92" s="191">
        <v>0.0</v>
      </c>
      <c r="AA92" s="191">
        <v>0.0</v>
      </c>
      <c r="AB92" s="191">
        <v>0.0</v>
      </c>
      <c r="AC92" s="191">
        <v>0.0</v>
      </c>
      <c r="AD92" s="191">
        <v>0.0</v>
      </c>
      <c r="AE92" s="191">
        <v>0.0</v>
      </c>
      <c r="AF92" s="191">
        <v>0.0</v>
      </c>
      <c r="AG92" s="342">
        <f t="shared" ref="AG92:AG107" si="24">SUM(B92:AF92)</f>
        <v>0</v>
      </c>
    </row>
    <row r="93" outlineLevel="1">
      <c r="A93" s="222" t="s">
        <v>1474</v>
      </c>
      <c r="B93" s="186">
        <v>0.0</v>
      </c>
      <c r="C93" s="186">
        <v>0.0</v>
      </c>
      <c r="D93" s="186">
        <v>0.0</v>
      </c>
      <c r="E93" s="186">
        <v>0.0</v>
      </c>
      <c r="F93" s="186">
        <v>0.0</v>
      </c>
      <c r="G93" s="186">
        <v>0.0</v>
      </c>
      <c r="H93" s="186">
        <v>0.0</v>
      </c>
      <c r="I93" s="186">
        <v>0.0</v>
      </c>
      <c r="J93" s="186">
        <v>0.0</v>
      </c>
      <c r="K93" s="186">
        <v>0.0</v>
      </c>
      <c r="L93" s="186">
        <v>0.0</v>
      </c>
      <c r="M93" s="186">
        <v>0.0</v>
      </c>
      <c r="N93" s="186">
        <v>0.0</v>
      </c>
      <c r="O93" s="186">
        <v>0.0</v>
      </c>
      <c r="P93" s="186">
        <v>0.0</v>
      </c>
      <c r="Q93" s="186">
        <v>0.0</v>
      </c>
      <c r="R93" s="186">
        <v>0.0</v>
      </c>
      <c r="S93" s="186">
        <v>0.0</v>
      </c>
      <c r="T93" s="186">
        <v>0.0</v>
      </c>
      <c r="U93" s="186">
        <v>0.0</v>
      </c>
      <c r="V93" s="191">
        <v>0.0</v>
      </c>
      <c r="W93" s="191">
        <v>0.0</v>
      </c>
      <c r="X93" s="191">
        <v>0.0</v>
      </c>
      <c r="Y93" s="191">
        <v>0.0</v>
      </c>
      <c r="Z93" s="191">
        <v>0.0</v>
      </c>
      <c r="AA93" s="191">
        <v>0.0</v>
      </c>
      <c r="AB93" s="191">
        <v>0.0</v>
      </c>
      <c r="AC93" s="191">
        <v>0.0</v>
      </c>
      <c r="AD93" s="191">
        <v>0.0</v>
      </c>
      <c r="AE93" s="191">
        <v>0.0</v>
      </c>
      <c r="AF93" s="191">
        <v>0.0</v>
      </c>
      <c r="AG93" s="342">
        <f t="shared" si="24"/>
        <v>0</v>
      </c>
    </row>
    <row r="94" outlineLevel="1">
      <c r="A94" s="222" t="s">
        <v>1475</v>
      </c>
      <c r="B94" s="186">
        <v>0.0</v>
      </c>
      <c r="C94" s="186">
        <v>0.0</v>
      </c>
      <c r="D94" s="186">
        <v>0.0</v>
      </c>
      <c r="E94" s="186">
        <v>0.0</v>
      </c>
      <c r="F94" s="186">
        <v>0.0</v>
      </c>
      <c r="G94" s="186">
        <v>0.0</v>
      </c>
      <c r="H94" s="186">
        <v>0.0</v>
      </c>
      <c r="I94" s="186">
        <v>0.0</v>
      </c>
      <c r="J94" s="186">
        <v>0.0</v>
      </c>
      <c r="K94" s="186">
        <v>0.0</v>
      </c>
      <c r="L94" s="186">
        <v>0.0</v>
      </c>
      <c r="M94" s="186">
        <v>0.0</v>
      </c>
      <c r="N94" s="186">
        <v>0.0</v>
      </c>
      <c r="O94" s="186">
        <v>0.0</v>
      </c>
      <c r="P94" s="186">
        <v>0.0</v>
      </c>
      <c r="Q94" s="186">
        <v>0.0</v>
      </c>
      <c r="R94" s="186">
        <v>0.0</v>
      </c>
      <c r="S94" s="186">
        <v>0.0</v>
      </c>
      <c r="T94" s="186">
        <v>0.0</v>
      </c>
      <c r="U94" s="186">
        <v>0.0</v>
      </c>
      <c r="V94" s="191">
        <v>0.0</v>
      </c>
      <c r="W94" s="191">
        <v>0.0</v>
      </c>
      <c r="X94" s="191">
        <v>0.0</v>
      </c>
      <c r="Y94" s="191">
        <v>0.0</v>
      </c>
      <c r="Z94" s="191">
        <v>0.0</v>
      </c>
      <c r="AA94" s="191">
        <v>0.0</v>
      </c>
      <c r="AB94" s="191">
        <v>0.0</v>
      </c>
      <c r="AC94" s="191">
        <v>0.0</v>
      </c>
      <c r="AD94" s="191">
        <v>0.0</v>
      </c>
      <c r="AE94" s="191">
        <v>0.0</v>
      </c>
      <c r="AF94" s="191">
        <v>0.0</v>
      </c>
      <c r="AG94" s="342">
        <f t="shared" si="24"/>
        <v>0</v>
      </c>
    </row>
    <row r="95" outlineLevel="1">
      <c r="A95" s="222" t="s">
        <v>1476</v>
      </c>
      <c r="B95" s="186">
        <v>0.0</v>
      </c>
      <c r="C95" s="186">
        <v>0.0</v>
      </c>
      <c r="D95" s="186">
        <v>0.0</v>
      </c>
      <c r="E95" s="186">
        <v>0.0</v>
      </c>
      <c r="F95" s="186">
        <v>0.0</v>
      </c>
      <c r="G95" s="186">
        <v>0.0</v>
      </c>
      <c r="H95" s="186">
        <v>0.0</v>
      </c>
      <c r="I95" s="186">
        <v>0.0</v>
      </c>
      <c r="J95" s="186">
        <v>0.0</v>
      </c>
      <c r="K95" s="186">
        <v>0.0</v>
      </c>
      <c r="L95" s="186">
        <v>0.0</v>
      </c>
      <c r="M95" s="186">
        <v>0.0</v>
      </c>
      <c r="N95" s="186">
        <v>0.0</v>
      </c>
      <c r="O95" s="186">
        <v>0.0</v>
      </c>
      <c r="P95" s="186">
        <v>0.0</v>
      </c>
      <c r="Q95" s="186">
        <v>0.0</v>
      </c>
      <c r="R95" s="186">
        <v>0.0</v>
      </c>
      <c r="S95" s="186">
        <v>0.0</v>
      </c>
      <c r="T95" s="186">
        <v>0.0</v>
      </c>
      <c r="U95" s="186">
        <v>0.0</v>
      </c>
      <c r="V95" s="191">
        <v>0.0</v>
      </c>
      <c r="W95" s="191">
        <v>0.0</v>
      </c>
      <c r="X95" s="191">
        <v>0.0</v>
      </c>
      <c r="Y95" s="191">
        <v>0.0</v>
      </c>
      <c r="Z95" s="191">
        <v>0.0</v>
      </c>
      <c r="AA95" s="191">
        <v>0.0</v>
      </c>
      <c r="AB95" s="191">
        <v>0.0</v>
      </c>
      <c r="AC95" s="191">
        <v>0.0</v>
      </c>
      <c r="AD95" s="191">
        <v>0.0</v>
      </c>
      <c r="AE95" s="191">
        <v>0.0</v>
      </c>
      <c r="AF95" s="191">
        <v>0.0</v>
      </c>
      <c r="AG95" s="342">
        <f t="shared" si="24"/>
        <v>0</v>
      </c>
    </row>
    <row r="96" outlineLevel="1">
      <c r="A96" s="226" t="s">
        <v>334</v>
      </c>
      <c r="B96" s="393">
        <v>0.0</v>
      </c>
      <c r="C96" s="393">
        <v>0.0</v>
      </c>
      <c r="D96" s="393">
        <v>0.0</v>
      </c>
      <c r="E96" s="393">
        <v>0.0</v>
      </c>
      <c r="F96" s="393">
        <v>0.0</v>
      </c>
      <c r="G96" s="393">
        <v>0.0</v>
      </c>
      <c r="H96" s="393">
        <v>0.0</v>
      </c>
      <c r="I96" s="393">
        <v>0.0</v>
      </c>
      <c r="J96" s="393">
        <v>0.0</v>
      </c>
      <c r="K96" s="393">
        <v>0.0</v>
      </c>
      <c r="L96" s="393">
        <v>0.0</v>
      </c>
      <c r="M96" s="393">
        <v>0.0</v>
      </c>
      <c r="N96" s="393">
        <v>0.0</v>
      </c>
      <c r="O96" s="393">
        <v>0.0</v>
      </c>
      <c r="P96" s="393">
        <v>0.0</v>
      </c>
      <c r="Q96" s="393">
        <v>0.0</v>
      </c>
      <c r="R96" s="393">
        <v>0.0</v>
      </c>
      <c r="S96" s="393">
        <v>0.0</v>
      </c>
      <c r="T96" s="393">
        <v>0.0</v>
      </c>
      <c r="U96" s="393">
        <v>0.0</v>
      </c>
      <c r="V96" s="440">
        <v>0.0</v>
      </c>
      <c r="W96" s="440">
        <v>0.0</v>
      </c>
      <c r="X96" s="440">
        <v>0.0</v>
      </c>
      <c r="Y96" s="440">
        <v>0.0</v>
      </c>
      <c r="Z96" s="440">
        <v>0.0</v>
      </c>
      <c r="AA96" s="440">
        <v>0.0</v>
      </c>
      <c r="AB96" s="440">
        <v>0.0</v>
      </c>
      <c r="AC96" s="440">
        <v>0.0</v>
      </c>
      <c r="AD96" s="440">
        <v>0.0</v>
      </c>
      <c r="AE96" s="440">
        <v>0.0</v>
      </c>
      <c r="AF96" s="440">
        <v>0.0</v>
      </c>
      <c r="AG96" s="342">
        <f t="shared" si="24"/>
        <v>0</v>
      </c>
    </row>
    <row r="97" outlineLevel="1">
      <c r="A97" s="226" t="s">
        <v>335</v>
      </c>
      <c r="B97" s="393">
        <v>0.0</v>
      </c>
      <c r="C97" s="393">
        <v>0.0</v>
      </c>
      <c r="D97" s="393">
        <v>0.0</v>
      </c>
      <c r="E97" s="393">
        <v>0.0</v>
      </c>
      <c r="F97" s="393">
        <v>0.0</v>
      </c>
      <c r="G97" s="393">
        <v>0.0</v>
      </c>
      <c r="H97" s="393">
        <v>0.0</v>
      </c>
      <c r="I97" s="393">
        <v>0.0</v>
      </c>
      <c r="J97" s="393">
        <v>0.0</v>
      </c>
      <c r="K97" s="393">
        <v>0.0</v>
      </c>
      <c r="L97" s="393">
        <v>0.0</v>
      </c>
      <c r="M97" s="393">
        <v>0.0</v>
      </c>
      <c r="N97" s="393">
        <v>0.0</v>
      </c>
      <c r="O97" s="393">
        <v>0.0</v>
      </c>
      <c r="P97" s="393">
        <v>0.0</v>
      </c>
      <c r="Q97" s="393">
        <v>0.0</v>
      </c>
      <c r="R97" s="393">
        <v>0.0</v>
      </c>
      <c r="S97" s="393">
        <v>0.0</v>
      </c>
      <c r="T97" s="393">
        <v>0.0</v>
      </c>
      <c r="U97" s="393">
        <v>0.0</v>
      </c>
      <c r="V97" s="440">
        <v>0.0</v>
      </c>
      <c r="W97" s="440">
        <v>0.0</v>
      </c>
      <c r="X97" s="440">
        <v>0.0</v>
      </c>
      <c r="Y97" s="440">
        <v>0.0</v>
      </c>
      <c r="Z97" s="440">
        <v>0.0</v>
      </c>
      <c r="AA97" s="440">
        <v>0.0</v>
      </c>
      <c r="AB97" s="440">
        <v>0.0</v>
      </c>
      <c r="AC97" s="440">
        <v>0.0</v>
      </c>
      <c r="AD97" s="440">
        <v>0.0</v>
      </c>
      <c r="AE97" s="440">
        <v>0.0</v>
      </c>
      <c r="AF97" s="440">
        <v>0.0</v>
      </c>
      <c r="AG97" s="342">
        <f t="shared" si="24"/>
        <v>0</v>
      </c>
    </row>
    <row r="98" outlineLevel="1">
      <c r="A98" s="127"/>
      <c r="B98" s="195"/>
      <c r="C98" s="195"/>
      <c r="D98" s="195"/>
      <c r="E98" s="195"/>
      <c r="F98" s="195"/>
      <c r="G98" s="195"/>
      <c r="H98" s="195"/>
      <c r="I98" s="195"/>
      <c r="J98" s="195"/>
      <c r="K98" s="195"/>
      <c r="L98" s="195"/>
      <c r="M98" s="195"/>
      <c r="N98" s="195"/>
      <c r="O98" s="195"/>
      <c r="P98" s="195"/>
      <c r="Q98" s="195"/>
      <c r="R98" s="195"/>
      <c r="S98" s="195"/>
      <c r="T98" s="195"/>
      <c r="U98" s="195"/>
      <c r="V98" s="296"/>
      <c r="W98" s="296"/>
      <c r="X98" s="296"/>
      <c r="Y98" s="296"/>
      <c r="Z98" s="296"/>
      <c r="AA98" s="296"/>
      <c r="AB98" s="296"/>
      <c r="AC98" s="296"/>
      <c r="AD98" s="296"/>
      <c r="AE98" s="296"/>
      <c r="AF98" s="296"/>
      <c r="AG98" s="342">
        <f t="shared" si="24"/>
        <v>0</v>
      </c>
    </row>
    <row r="99" outlineLevel="1">
      <c r="A99" s="222" t="s">
        <v>337</v>
      </c>
      <c r="B99" s="186">
        <v>0.0</v>
      </c>
      <c r="C99" s="186">
        <v>0.0</v>
      </c>
      <c r="D99" s="186">
        <v>0.0</v>
      </c>
      <c r="E99" s="186">
        <v>0.0</v>
      </c>
      <c r="F99" s="186">
        <v>0.0</v>
      </c>
      <c r="G99" s="186">
        <v>0.0</v>
      </c>
      <c r="H99" s="186">
        <v>0.0</v>
      </c>
      <c r="I99" s="186">
        <v>0.0</v>
      </c>
      <c r="J99" s="186">
        <v>0.0</v>
      </c>
      <c r="K99" s="186">
        <v>0.0</v>
      </c>
      <c r="L99" s="186">
        <v>0.0</v>
      </c>
      <c r="M99" s="186">
        <v>0.0</v>
      </c>
      <c r="N99" s="186">
        <v>0.0</v>
      </c>
      <c r="O99" s="186">
        <v>0.0</v>
      </c>
      <c r="P99" s="186">
        <v>0.0</v>
      </c>
      <c r="Q99" s="186">
        <v>0.0</v>
      </c>
      <c r="R99" s="186">
        <v>0.0</v>
      </c>
      <c r="S99" s="186">
        <v>0.0</v>
      </c>
      <c r="T99" s="186">
        <v>0.0</v>
      </c>
      <c r="U99" s="186">
        <v>0.0</v>
      </c>
      <c r="V99" s="191">
        <v>0.0</v>
      </c>
      <c r="W99" s="191">
        <v>0.0</v>
      </c>
      <c r="X99" s="191">
        <v>0.0</v>
      </c>
      <c r="Y99" s="191">
        <v>0.0</v>
      </c>
      <c r="Z99" s="191">
        <v>0.0</v>
      </c>
      <c r="AA99" s="191">
        <v>0.0</v>
      </c>
      <c r="AB99" s="191">
        <v>0.0</v>
      </c>
      <c r="AC99" s="191">
        <v>0.0</v>
      </c>
      <c r="AD99" s="191">
        <v>0.0</v>
      </c>
      <c r="AE99" s="191">
        <v>0.0</v>
      </c>
      <c r="AF99" s="191">
        <v>0.0</v>
      </c>
      <c r="AG99" s="342">
        <f t="shared" si="24"/>
        <v>0</v>
      </c>
    </row>
    <row r="100" outlineLevel="1">
      <c r="A100" s="222" t="s">
        <v>338</v>
      </c>
      <c r="B100" s="186">
        <v>0.0</v>
      </c>
      <c r="C100" s="186">
        <v>0.0</v>
      </c>
      <c r="D100" s="186">
        <v>0.0</v>
      </c>
      <c r="E100" s="186">
        <v>0.0</v>
      </c>
      <c r="F100" s="186">
        <v>0.0</v>
      </c>
      <c r="G100" s="186">
        <v>0.0</v>
      </c>
      <c r="H100" s="186">
        <v>0.0</v>
      </c>
      <c r="I100" s="186">
        <v>0.0</v>
      </c>
      <c r="J100" s="186">
        <v>0.0</v>
      </c>
      <c r="K100" s="186">
        <v>0.0</v>
      </c>
      <c r="L100" s="186">
        <v>0.0</v>
      </c>
      <c r="M100" s="186">
        <v>0.0</v>
      </c>
      <c r="N100" s="186">
        <v>0.0</v>
      </c>
      <c r="O100" s="186">
        <v>0.0</v>
      </c>
      <c r="P100" s="186">
        <v>0.0</v>
      </c>
      <c r="Q100" s="186">
        <v>0.0</v>
      </c>
      <c r="R100" s="186">
        <v>0.0</v>
      </c>
      <c r="S100" s="186">
        <v>0.0</v>
      </c>
      <c r="T100" s="186">
        <v>0.0</v>
      </c>
      <c r="U100" s="186">
        <v>0.0</v>
      </c>
      <c r="V100" s="191">
        <v>0.0</v>
      </c>
      <c r="W100" s="191">
        <v>0.0</v>
      </c>
      <c r="X100" s="191">
        <v>0.0</v>
      </c>
      <c r="Y100" s="191">
        <v>0.0</v>
      </c>
      <c r="Z100" s="191">
        <v>0.0</v>
      </c>
      <c r="AA100" s="191">
        <v>0.0</v>
      </c>
      <c r="AB100" s="191">
        <v>0.0</v>
      </c>
      <c r="AC100" s="191">
        <v>0.0</v>
      </c>
      <c r="AD100" s="191">
        <v>0.0</v>
      </c>
      <c r="AE100" s="191">
        <v>0.0</v>
      </c>
      <c r="AF100" s="191">
        <v>0.0</v>
      </c>
      <c r="AG100" s="342">
        <f t="shared" si="24"/>
        <v>0</v>
      </c>
    </row>
    <row r="101" outlineLevel="1">
      <c r="A101" s="222" t="s">
        <v>1477</v>
      </c>
      <c r="B101" s="186">
        <v>0.0</v>
      </c>
      <c r="C101" s="186">
        <v>0.0</v>
      </c>
      <c r="D101" s="186">
        <v>0.0</v>
      </c>
      <c r="E101" s="186">
        <v>0.0</v>
      </c>
      <c r="F101" s="186">
        <v>0.0</v>
      </c>
      <c r="G101" s="186">
        <v>0.0</v>
      </c>
      <c r="H101" s="186">
        <v>0.0</v>
      </c>
      <c r="I101" s="186">
        <v>0.0</v>
      </c>
      <c r="J101" s="186">
        <v>0.0</v>
      </c>
      <c r="K101" s="186">
        <v>0.0</v>
      </c>
      <c r="L101" s="186">
        <v>0.0</v>
      </c>
      <c r="M101" s="186">
        <v>0.0</v>
      </c>
      <c r="N101" s="186">
        <v>0.0</v>
      </c>
      <c r="O101" s="186">
        <v>0.0</v>
      </c>
      <c r="P101" s="186">
        <v>0.0</v>
      </c>
      <c r="Q101" s="186">
        <v>0.0</v>
      </c>
      <c r="R101" s="186">
        <v>0.0</v>
      </c>
      <c r="S101" s="186">
        <v>0.0</v>
      </c>
      <c r="T101" s="186">
        <v>0.0</v>
      </c>
      <c r="U101" s="186">
        <v>0.0</v>
      </c>
      <c r="V101" s="191">
        <v>0.0</v>
      </c>
      <c r="W101" s="191">
        <v>0.0</v>
      </c>
      <c r="X101" s="191">
        <v>0.0</v>
      </c>
      <c r="Y101" s="191">
        <v>0.0</v>
      </c>
      <c r="Z101" s="191">
        <v>0.0</v>
      </c>
      <c r="AA101" s="191">
        <v>0.0</v>
      </c>
      <c r="AB101" s="191">
        <v>0.0</v>
      </c>
      <c r="AC101" s="191">
        <v>0.0</v>
      </c>
      <c r="AD101" s="191">
        <v>0.0</v>
      </c>
      <c r="AE101" s="191">
        <v>0.0</v>
      </c>
      <c r="AF101" s="191">
        <v>0.0</v>
      </c>
      <c r="AG101" s="342">
        <f t="shared" si="24"/>
        <v>0</v>
      </c>
    </row>
    <row r="102" outlineLevel="1">
      <c r="A102" s="222" t="s">
        <v>1478</v>
      </c>
      <c r="B102" s="186">
        <v>0.0</v>
      </c>
      <c r="C102" s="186">
        <v>0.0</v>
      </c>
      <c r="D102" s="186">
        <v>0.0</v>
      </c>
      <c r="E102" s="186">
        <v>0.0</v>
      </c>
      <c r="F102" s="186">
        <v>0.0</v>
      </c>
      <c r="G102" s="186">
        <v>0.0</v>
      </c>
      <c r="H102" s="186">
        <v>0.0</v>
      </c>
      <c r="I102" s="186">
        <v>0.0</v>
      </c>
      <c r="J102" s="186">
        <v>0.0</v>
      </c>
      <c r="K102" s="186">
        <v>0.0</v>
      </c>
      <c r="L102" s="186">
        <v>0.0</v>
      </c>
      <c r="M102" s="186">
        <v>0.0</v>
      </c>
      <c r="N102" s="186">
        <v>0.0</v>
      </c>
      <c r="O102" s="186">
        <v>0.0</v>
      </c>
      <c r="P102" s="186">
        <v>0.0</v>
      </c>
      <c r="Q102" s="186">
        <v>0.0</v>
      </c>
      <c r="R102" s="186">
        <v>0.0</v>
      </c>
      <c r="S102" s="186">
        <v>0.0</v>
      </c>
      <c r="T102" s="186">
        <v>0.0</v>
      </c>
      <c r="U102" s="186">
        <v>0.0</v>
      </c>
      <c r="V102" s="191">
        <v>0.0</v>
      </c>
      <c r="W102" s="191">
        <v>0.0</v>
      </c>
      <c r="X102" s="191">
        <v>0.0</v>
      </c>
      <c r="Y102" s="191">
        <v>0.0</v>
      </c>
      <c r="Z102" s="191">
        <v>0.0</v>
      </c>
      <c r="AA102" s="191">
        <v>0.0</v>
      </c>
      <c r="AB102" s="191">
        <v>0.0</v>
      </c>
      <c r="AC102" s="191">
        <v>0.0</v>
      </c>
      <c r="AD102" s="191">
        <v>0.0</v>
      </c>
      <c r="AE102" s="191">
        <v>0.0</v>
      </c>
      <c r="AF102" s="191">
        <v>0.0</v>
      </c>
      <c r="AG102" s="342">
        <f t="shared" si="24"/>
        <v>0</v>
      </c>
    </row>
    <row r="103" outlineLevel="1">
      <c r="A103" s="222" t="s">
        <v>1479</v>
      </c>
      <c r="B103" s="186">
        <v>0.0</v>
      </c>
      <c r="C103" s="186">
        <v>0.0</v>
      </c>
      <c r="D103" s="186">
        <v>0.0</v>
      </c>
      <c r="E103" s="186">
        <v>0.0</v>
      </c>
      <c r="F103" s="186">
        <v>0.0</v>
      </c>
      <c r="G103" s="186">
        <v>0.0</v>
      </c>
      <c r="H103" s="186">
        <v>0.0</v>
      </c>
      <c r="I103" s="186">
        <v>0.0</v>
      </c>
      <c r="J103" s="186">
        <v>0.0</v>
      </c>
      <c r="K103" s="186">
        <v>0.0</v>
      </c>
      <c r="L103" s="186">
        <v>0.0</v>
      </c>
      <c r="M103" s="186">
        <v>0.0</v>
      </c>
      <c r="N103" s="186">
        <v>0.0</v>
      </c>
      <c r="O103" s="186">
        <v>0.0</v>
      </c>
      <c r="P103" s="186">
        <v>0.0</v>
      </c>
      <c r="Q103" s="186">
        <v>0.0</v>
      </c>
      <c r="R103" s="186">
        <v>0.0</v>
      </c>
      <c r="S103" s="186">
        <v>0.0</v>
      </c>
      <c r="T103" s="186">
        <v>0.0</v>
      </c>
      <c r="U103" s="186">
        <v>0.0</v>
      </c>
      <c r="V103" s="191">
        <v>0.0</v>
      </c>
      <c r="W103" s="191">
        <v>0.0</v>
      </c>
      <c r="X103" s="191">
        <v>0.0</v>
      </c>
      <c r="Y103" s="191">
        <v>0.0</v>
      </c>
      <c r="Z103" s="191">
        <v>0.0</v>
      </c>
      <c r="AA103" s="191">
        <v>0.0</v>
      </c>
      <c r="AB103" s="191">
        <v>0.0</v>
      </c>
      <c r="AC103" s="191">
        <v>0.0</v>
      </c>
      <c r="AD103" s="191">
        <v>0.0</v>
      </c>
      <c r="AE103" s="191">
        <v>0.0</v>
      </c>
      <c r="AF103" s="191">
        <v>0.0</v>
      </c>
      <c r="AG103" s="342">
        <f t="shared" si="24"/>
        <v>0</v>
      </c>
    </row>
    <row r="104" outlineLevel="1">
      <c r="A104" s="222" t="s">
        <v>1480</v>
      </c>
      <c r="B104" s="186">
        <v>0.0</v>
      </c>
      <c r="C104" s="186">
        <v>0.0</v>
      </c>
      <c r="D104" s="186">
        <v>0.0</v>
      </c>
      <c r="E104" s="186">
        <v>0.0</v>
      </c>
      <c r="F104" s="186">
        <v>0.0</v>
      </c>
      <c r="G104" s="186">
        <v>0.0</v>
      </c>
      <c r="H104" s="186">
        <v>0.0</v>
      </c>
      <c r="I104" s="186">
        <v>0.0</v>
      </c>
      <c r="J104" s="186">
        <v>0.0</v>
      </c>
      <c r="K104" s="186">
        <v>0.0</v>
      </c>
      <c r="L104" s="186">
        <v>0.0</v>
      </c>
      <c r="M104" s="186">
        <v>0.0</v>
      </c>
      <c r="N104" s="186">
        <v>0.0</v>
      </c>
      <c r="O104" s="186">
        <v>0.0</v>
      </c>
      <c r="P104" s="186">
        <v>0.0</v>
      </c>
      <c r="Q104" s="186">
        <v>0.0</v>
      </c>
      <c r="R104" s="186">
        <v>0.0</v>
      </c>
      <c r="S104" s="186">
        <v>0.0</v>
      </c>
      <c r="T104" s="186">
        <v>0.0</v>
      </c>
      <c r="U104" s="186">
        <v>0.0</v>
      </c>
      <c r="V104" s="191">
        <v>0.0</v>
      </c>
      <c r="W104" s="191">
        <v>0.0</v>
      </c>
      <c r="X104" s="191">
        <v>0.0</v>
      </c>
      <c r="Y104" s="191">
        <v>0.0</v>
      </c>
      <c r="Z104" s="191">
        <v>0.0</v>
      </c>
      <c r="AA104" s="191">
        <v>0.0</v>
      </c>
      <c r="AB104" s="191">
        <v>0.0</v>
      </c>
      <c r="AC104" s="191">
        <v>0.0</v>
      </c>
      <c r="AD104" s="191">
        <v>0.0</v>
      </c>
      <c r="AE104" s="191">
        <v>0.0</v>
      </c>
      <c r="AF104" s="191">
        <v>0.0</v>
      </c>
      <c r="AG104" s="342">
        <f t="shared" si="24"/>
        <v>0</v>
      </c>
    </row>
    <row r="105" outlineLevel="1">
      <c r="A105" s="222" t="s">
        <v>1481</v>
      </c>
      <c r="B105" s="186">
        <v>0.0</v>
      </c>
      <c r="C105" s="186">
        <v>0.0</v>
      </c>
      <c r="D105" s="186">
        <v>0.0</v>
      </c>
      <c r="E105" s="186">
        <v>0.0</v>
      </c>
      <c r="F105" s="186">
        <v>0.0</v>
      </c>
      <c r="G105" s="186">
        <v>0.0</v>
      </c>
      <c r="H105" s="186">
        <v>0.0</v>
      </c>
      <c r="I105" s="186">
        <v>0.0</v>
      </c>
      <c r="J105" s="186">
        <v>0.0</v>
      </c>
      <c r="K105" s="186">
        <v>0.0</v>
      </c>
      <c r="L105" s="186">
        <v>0.0</v>
      </c>
      <c r="M105" s="186">
        <v>0.0</v>
      </c>
      <c r="N105" s="186">
        <v>0.0</v>
      </c>
      <c r="O105" s="186">
        <v>0.0</v>
      </c>
      <c r="P105" s="186">
        <v>0.0</v>
      </c>
      <c r="Q105" s="186">
        <v>0.0</v>
      </c>
      <c r="R105" s="186">
        <v>0.0</v>
      </c>
      <c r="S105" s="186">
        <v>0.0</v>
      </c>
      <c r="T105" s="186">
        <v>0.0</v>
      </c>
      <c r="U105" s="186">
        <v>0.0</v>
      </c>
      <c r="V105" s="191">
        <v>0.0</v>
      </c>
      <c r="W105" s="191">
        <v>0.0</v>
      </c>
      <c r="X105" s="191">
        <v>0.0</v>
      </c>
      <c r="Y105" s="191">
        <v>0.0</v>
      </c>
      <c r="Z105" s="191">
        <v>0.0</v>
      </c>
      <c r="AA105" s="191">
        <v>0.0</v>
      </c>
      <c r="AB105" s="191">
        <v>0.0</v>
      </c>
      <c r="AC105" s="191">
        <v>0.0</v>
      </c>
      <c r="AD105" s="191">
        <v>0.0</v>
      </c>
      <c r="AE105" s="191">
        <v>0.0</v>
      </c>
      <c r="AF105" s="191">
        <v>0.0</v>
      </c>
      <c r="AG105" s="342">
        <f t="shared" si="24"/>
        <v>0</v>
      </c>
    </row>
    <row r="106" outlineLevel="1">
      <c r="A106" s="222" t="s">
        <v>1482</v>
      </c>
      <c r="B106" s="186">
        <v>0.0</v>
      </c>
      <c r="C106" s="186">
        <v>0.0</v>
      </c>
      <c r="D106" s="186">
        <v>0.0</v>
      </c>
      <c r="E106" s="186">
        <v>0.0</v>
      </c>
      <c r="F106" s="186">
        <v>0.0</v>
      </c>
      <c r="G106" s="186">
        <v>0.0</v>
      </c>
      <c r="H106" s="186">
        <v>0.0</v>
      </c>
      <c r="I106" s="186">
        <v>0.0</v>
      </c>
      <c r="J106" s="186">
        <v>0.0</v>
      </c>
      <c r="K106" s="186">
        <v>0.0</v>
      </c>
      <c r="L106" s="186">
        <v>0.0</v>
      </c>
      <c r="M106" s="186">
        <v>0.0</v>
      </c>
      <c r="N106" s="186">
        <v>0.0</v>
      </c>
      <c r="O106" s="186">
        <v>0.0</v>
      </c>
      <c r="P106" s="186">
        <v>0.0</v>
      </c>
      <c r="Q106" s="186">
        <v>0.0</v>
      </c>
      <c r="R106" s="186">
        <v>0.0</v>
      </c>
      <c r="S106" s="186">
        <v>0.0</v>
      </c>
      <c r="T106" s="186">
        <v>0.0</v>
      </c>
      <c r="U106" s="186">
        <v>0.0</v>
      </c>
      <c r="V106" s="191">
        <v>0.0</v>
      </c>
      <c r="W106" s="191">
        <v>0.0</v>
      </c>
      <c r="X106" s="191">
        <v>0.0</v>
      </c>
      <c r="Y106" s="191">
        <v>0.0</v>
      </c>
      <c r="Z106" s="191">
        <v>0.0</v>
      </c>
      <c r="AA106" s="191">
        <v>0.0</v>
      </c>
      <c r="AB106" s="191">
        <v>0.0</v>
      </c>
      <c r="AC106" s="191">
        <v>0.0</v>
      </c>
      <c r="AD106" s="191">
        <v>0.0</v>
      </c>
      <c r="AE106" s="191">
        <v>0.0</v>
      </c>
      <c r="AF106" s="191">
        <v>0.0</v>
      </c>
      <c r="AG106" s="342">
        <f t="shared" si="24"/>
        <v>0</v>
      </c>
    </row>
    <row r="107" outlineLevel="1">
      <c r="A107" s="228" t="s">
        <v>234</v>
      </c>
      <c r="B107" s="246">
        <v>0.0</v>
      </c>
      <c r="C107" s="246">
        <v>0.0</v>
      </c>
      <c r="D107" s="246">
        <v>0.0</v>
      </c>
      <c r="E107" s="246">
        <v>0.0</v>
      </c>
      <c r="F107" s="246">
        <v>0.0</v>
      </c>
      <c r="G107" s="246">
        <v>0.0</v>
      </c>
      <c r="H107" s="246">
        <v>0.0</v>
      </c>
      <c r="I107" s="246">
        <v>0.0</v>
      </c>
      <c r="J107" s="246">
        <v>0.0</v>
      </c>
      <c r="K107" s="246">
        <v>0.0</v>
      </c>
      <c r="L107" s="246">
        <v>0.0</v>
      </c>
      <c r="M107" s="246">
        <v>0.0</v>
      </c>
      <c r="N107" s="246">
        <v>0.0</v>
      </c>
      <c r="O107" s="246">
        <v>0.0</v>
      </c>
      <c r="P107" s="246">
        <v>0.0</v>
      </c>
      <c r="Q107" s="246">
        <v>0.0</v>
      </c>
      <c r="R107" s="246">
        <v>0.0</v>
      </c>
      <c r="S107" s="246">
        <v>0.0</v>
      </c>
      <c r="T107" s="246">
        <v>0.0</v>
      </c>
      <c r="U107" s="246">
        <v>0.0</v>
      </c>
      <c r="V107" s="378">
        <v>0.0</v>
      </c>
      <c r="W107" s="378">
        <v>0.0</v>
      </c>
      <c r="X107" s="378">
        <v>0.0</v>
      </c>
      <c r="Y107" s="378">
        <v>0.0</v>
      </c>
      <c r="Z107" s="378">
        <v>0.0</v>
      </c>
      <c r="AA107" s="378">
        <v>0.0</v>
      </c>
      <c r="AB107" s="378">
        <v>0.0</v>
      </c>
      <c r="AC107" s="378">
        <v>0.0</v>
      </c>
      <c r="AD107" s="378">
        <v>0.0</v>
      </c>
      <c r="AE107" s="378">
        <v>0.0</v>
      </c>
      <c r="AF107" s="378">
        <v>0.0</v>
      </c>
      <c r="AG107" s="342">
        <f t="shared" si="24"/>
        <v>0</v>
      </c>
    </row>
    <row r="108" outlineLevel="1">
      <c r="A108" s="400"/>
      <c r="B108" s="184"/>
      <c r="C108" s="184"/>
      <c r="D108" s="184"/>
      <c r="E108" s="184"/>
      <c r="F108" s="184"/>
      <c r="G108" s="184"/>
      <c r="H108" s="184"/>
      <c r="I108" s="184"/>
      <c r="J108" s="184"/>
      <c r="K108" s="184"/>
      <c r="L108" s="184"/>
      <c r="M108" s="184"/>
      <c r="N108" s="184"/>
      <c r="O108" s="184"/>
      <c r="P108" s="184"/>
      <c r="Q108" s="184"/>
      <c r="R108" s="184"/>
      <c r="S108" s="184"/>
      <c r="T108" s="184"/>
      <c r="U108" s="184"/>
      <c r="V108" s="441"/>
      <c r="W108" s="441"/>
      <c r="X108" s="441"/>
      <c r="Y108" s="441"/>
      <c r="Z108" s="441"/>
      <c r="AA108" s="441"/>
      <c r="AB108" s="441"/>
      <c r="AC108" s="441"/>
      <c r="AD108" s="441"/>
      <c r="AE108" s="441"/>
      <c r="AF108" s="441"/>
      <c r="AG108" s="439"/>
    </row>
    <row r="109" outlineLevel="1">
      <c r="A109" s="228" t="s">
        <v>1329</v>
      </c>
      <c r="B109" s="246"/>
      <c r="C109" s="246"/>
      <c r="D109" s="246"/>
      <c r="E109" s="246"/>
      <c r="F109" s="246"/>
      <c r="G109" s="246"/>
      <c r="H109" s="246"/>
      <c r="I109" s="246"/>
      <c r="J109" s="246"/>
      <c r="K109" s="246"/>
      <c r="L109" s="246"/>
      <c r="M109" s="246"/>
      <c r="N109" s="246"/>
      <c r="O109" s="246"/>
      <c r="P109" s="246"/>
      <c r="Q109" s="246"/>
      <c r="R109" s="246"/>
      <c r="S109" s="246"/>
      <c r="T109" s="246"/>
      <c r="U109" s="246"/>
      <c r="V109" s="442"/>
      <c r="W109" s="442"/>
      <c r="X109" s="442"/>
      <c r="Y109" s="442"/>
      <c r="Z109" s="442"/>
      <c r="AA109" s="442"/>
      <c r="AB109" s="442"/>
      <c r="AC109" s="442"/>
      <c r="AD109" s="442"/>
      <c r="AE109" s="442"/>
      <c r="AF109" s="442"/>
      <c r="AG109" s="439"/>
    </row>
    <row r="110" outlineLevel="1">
      <c r="A110" s="222" t="s">
        <v>1330</v>
      </c>
      <c r="B110" s="186">
        <v>0.0</v>
      </c>
      <c r="C110" s="186">
        <v>0.0</v>
      </c>
      <c r="D110" s="186">
        <v>0.0</v>
      </c>
      <c r="E110" s="186">
        <v>0.0</v>
      </c>
      <c r="F110" s="186">
        <v>0.0</v>
      </c>
      <c r="G110" s="186">
        <v>0.0</v>
      </c>
      <c r="H110" s="186">
        <v>0.0</v>
      </c>
      <c r="I110" s="186">
        <v>0.0</v>
      </c>
      <c r="J110" s="186">
        <v>0.0</v>
      </c>
      <c r="K110" s="186">
        <v>0.0</v>
      </c>
      <c r="L110" s="186">
        <v>0.0</v>
      </c>
      <c r="M110" s="186">
        <v>0.0</v>
      </c>
      <c r="N110" s="186">
        <v>0.0</v>
      </c>
      <c r="O110" s="186">
        <v>0.0</v>
      </c>
      <c r="P110" s="186">
        <v>0.0</v>
      </c>
      <c r="Q110" s="186">
        <v>0.0</v>
      </c>
      <c r="R110" s="186">
        <v>0.0</v>
      </c>
      <c r="S110" s="186">
        <v>0.0</v>
      </c>
      <c r="T110" s="186">
        <v>0.0</v>
      </c>
      <c r="U110" s="186">
        <v>0.0</v>
      </c>
      <c r="V110" s="191">
        <v>0.0</v>
      </c>
      <c r="W110" s="191">
        <v>0.0</v>
      </c>
      <c r="X110" s="191">
        <v>0.0</v>
      </c>
      <c r="Y110" s="191">
        <v>0.0</v>
      </c>
      <c r="Z110" s="191">
        <v>0.0</v>
      </c>
      <c r="AA110" s="191">
        <v>0.0</v>
      </c>
      <c r="AB110" s="191">
        <v>0.0</v>
      </c>
      <c r="AC110" s="191">
        <v>0.0</v>
      </c>
      <c r="AD110" s="191">
        <v>0.0</v>
      </c>
      <c r="AE110" s="191">
        <v>0.0</v>
      </c>
      <c r="AF110" s="191">
        <v>0.0</v>
      </c>
      <c r="AG110" s="342">
        <f t="shared" ref="AG110:AG112" si="25">SUM(B110:AF110)</f>
        <v>0</v>
      </c>
    </row>
    <row r="111" outlineLevel="1">
      <c r="A111" s="222" t="s">
        <v>1331</v>
      </c>
      <c r="B111" s="186">
        <v>0.0</v>
      </c>
      <c r="C111" s="186">
        <v>0.0</v>
      </c>
      <c r="D111" s="186">
        <v>0.0</v>
      </c>
      <c r="E111" s="186">
        <v>0.0</v>
      </c>
      <c r="F111" s="186">
        <v>0.0</v>
      </c>
      <c r="G111" s="186">
        <v>0.0</v>
      </c>
      <c r="H111" s="186">
        <v>0.0</v>
      </c>
      <c r="I111" s="186">
        <v>0.0</v>
      </c>
      <c r="J111" s="186">
        <v>0.0</v>
      </c>
      <c r="K111" s="186">
        <v>0.0</v>
      </c>
      <c r="L111" s="186">
        <v>0.0</v>
      </c>
      <c r="M111" s="186">
        <v>0.0</v>
      </c>
      <c r="N111" s="186">
        <v>0.0</v>
      </c>
      <c r="O111" s="186">
        <v>0.0</v>
      </c>
      <c r="P111" s="186">
        <v>0.0</v>
      </c>
      <c r="Q111" s="186">
        <v>0.0</v>
      </c>
      <c r="R111" s="186">
        <v>0.0</v>
      </c>
      <c r="S111" s="186">
        <v>0.0</v>
      </c>
      <c r="T111" s="186">
        <v>0.0</v>
      </c>
      <c r="U111" s="186">
        <v>0.0</v>
      </c>
      <c r="V111" s="191">
        <v>0.0</v>
      </c>
      <c r="W111" s="191">
        <v>0.0</v>
      </c>
      <c r="X111" s="191">
        <v>0.0</v>
      </c>
      <c r="Y111" s="191">
        <v>0.0</v>
      </c>
      <c r="Z111" s="191">
        <v>0.0</v>
      </c>
      <c r="AA111" s="191">
        <v>0.0</v>
      </c>
      <c r="AB111" s="191">
        <v>0.0</v>
      </c>
      <c r="AC111" s="191">
        <v>0.0</v>
      </c>
      <c r="AD111" s="191">
        <v>0.0</v>
      </c>
      <c r="AE111" s="191">
        <v>0.0</v>
      </c>
      <c r="AF111" s="191">
        <v>0.0</v>
      </c>
      <c r="AG111" s="342">
        <f t="shared" si="25"/>
        <v>0</v>
      </c>
    </row>
    <row r="112" outlineLevel="1">
      <c r="A112" s="222" t="s">
        <v>1332</v>
      </c>
      <c r="B112" s="186">
        <v>0.0</v>
      </c>
      <c r="C112" s="186">
        <v>0.0</v>
      </c>
      <c r="D112" s="186">
        <v>0.0</v>
      </c>
      <c r="E112" s="186">
        <v>0.0</v>
      </c>
      <c r="F112" s="186">
        <v>0.0</v>
      </c>
      <c r="G112" s="186">
        <v>0.0</v>
      </c>
      <c r="H112" s="186">
        <v>0.0</v>
      </c>
      <c r="I112" s="186">
        <v>0.0</v>
      </c>
      <c r="J112" s="186">
        <v>0.0</v>
      </c>
      <c r="K112" s="186">
        <v>0.0</v>
      </c>
      <c r="L112" s="186">
        <v>0.0</v>
      </c>
      <c r="M112" s="186">
        <v>0.0</v>
      </c>
      <c r="N112" s="186">
        <v>0.0</v>
      </c>
      <c r="O112" s="186">
        <v>0.0</v>
      </c>
      <c r="P112" s="186">
        <v>0.0</v>
      </c>
      <c r="Q112" s="186">
        <v>0.0</v>
      </c>
      <c r="R112" s="186">
        <v>0.0</v>
      </c>
      <c r="S112" s="186">
        <v>0.0</v>
      </c>
      <c r="T112" s="186">
        <v>0.0</v>
      </c>
      <c r="U112" s="186">
        <v>0.0</v>
      </c>
      <c r="V112" s="191">
        <v>0.0</v>
      </c>
      <c r="W112" s="191">
        <v>0.0</v>
      </c>
      <c r="X112" s="191">
        <v>0.0</v>
      </c>
      <c r="Y112" s="191">
        <v>0.0</v>
      </c>
      <c r="Z112" s="191">
        <v>0.0</v>
      </c>
      <c r="AA112" s="191">
        <v>0.0</v>
      </c>
      <c r="AB112" s="191">
        <v>0.0</v>
      </c>
      <c r="AC112" s="191">
        <v>0.0</v>
      </c>
      <c r="AD112" s="191">
        <v>0.0</v>
      </c>
      <c r="AE112" s="191">
        <v>0.0</v>
      </c>
      <c r="AF112" s="191">
        <v>0.0</v>
      </c>
      <c r="AG112" s="342">
        <f t="shared" si="25"/>
        <v>0</v>
      </c>
    </row>
    <row r="113" outlineLevel="1">
      <c r="A113" s="401"/>
      <c r="B113" s="184"/>
      <c r="C113" s="184"/>
      <c r="D113" s="184"/>
      <c r="E113" s="184"/>
      <c r="F113" s="184"/>
      <c r="G113" s="184"/>
      <c r="H113" s="184"/>
      <c r="I113" s="184"/>
      <c r="J113" s="184"/>
      <c r="K113" s="184"/>
      <c r="L113" s="184"/>
      <c r="M113" s="184"/>
      <c r="N113" s="184"/>
      <c r="O113" s="184"/>
      <c r="P113" s="184"/>
      <c r="Q113" s="184"/>
      <c r="R113" s="184"/>
      <c r="S113" s="184"/>
      <c r="T113" s="184"/>
      <c r="U113" s="184"/>
      <c r="V113" s="441"/>
      <c r="W113" s="441"/>
      <c r="X113" s="441"/>
      <c r="Y113" s="441"/>
      <c r="Z113" s="441"/>
      <c r="AA113" s="441"/>
      <c r="AB113" s="441"/>
      <c r="AC113" s="441"/>
      <c r="AD113" s="441"/>
      <c r="AE113" s="441"/>
      <c r="AF113" s="441"/>
      <c r="AG113" s="439"/>
    </row>
    <row r="114" outlineLevel="1">
      <c r="A114" s="402" t="s">
        <v>1333</v>
      </c>
      <c r="B114" s="246">
        <v>0.0</v>
      </c>
      <c r="C114" s="246">
        <v>0.0</v>
      </c>
      <c r="D114" s="246">
        <v>0.0</v>
      </c>
      <c r="E114" s="246">
        <v>0.0</v>
      </c>
      <c r="F114" s="246">
        <v>0.0</v>
      </c>
      <c r="G114" s="246">
        <v>0.0</v>
      </c>
      <c r="H114" s="246">
        <v>0.0</v>
      </c>
      <c r="I114" s="246">
        <v>0.0</v>
      </c>
      <c r="J114" s="246">
        <v>0.0</v>
      </c>
      <c r="K114" s="246">
        <v>0.0</v>
      </c>
      <c r="L114" s="246">
        <v>0.0</v>
      </c>
      <c r="M114" s="246">
        <v>0.0</v>
      </c>
      <c r="N114" s="246">
        <v>0.0</v>
      </c>
      <c r="O114" s="246">
        <v>1.0</v>
      </c>
      <c r="P114" s="246">
        <v>0.0</v>
      </c>
      <c r="Q114" s="246">
        <v>0.0</v>
      </c>
      <c r="R114" s="246">
        <v>0.0</v>
      </c>
      <c r="S114" s="246">
        <v>0.0</v>
      </c>
      <c r="T114" s="246">
        <v>0.0</v>
      </c>
      <c r="U114" s="246">
        <v>0.0</v>
      </c>
      <c r="V114" s="378">
        <v>0.0</v>
      </c>
      <c r="W114" s="378">
        <v>0.0</v>
      </c>
      <c r="X114" s="378">
        <v>0.0</v>
      </c>
      <c r="Y114" s="378">
        <v>0.0</v>
      </c>
      <c r="Z114" s="378">
        <v>0.0</v>
      </c>
      <c r="AA114" s="378">
        <v>0.0</v>
      </c>
      <c r="AB114" s="378">
        <v>0.0</v>
      </c>
      <c r="AC114" s="378">
        <v>0.0</v>
      </c>
      <c r="AD114" s="378">
        <v>0.0</v>
      </c>
      <c r="AE114" s="378">
        <v>0.0</v>
      </c>
      <c r="AF114" s="378">
        <v>0.0</v>
      </c>
      <c r="AG114" s="342">
        <f>SUM(B114:AF114)</f>
        <v>1</v>
      </c>
    </row>
    <row r="115">
      <c r="A115" s="187"/>
      <c r="B115" s="195"/>
      <c r="C115" s="195"/>
      <c r="D115" s="195"/>
      <c r="E115" s="195"/>
      <c r="F115" s="195"/>
      <c r="G115" s="195"/>
      <c r="H115" s="195"/>
      <c r="I115" s="195"/>
      <c r="J115" s="195"/>
      <c r="K115" s="195"/>
      <c r="L115" s="195"/>
      <c r="M115" s="195"/>
      <c r="N115" s="195"/>
      <c r="O115" s="195"/>
      <c r="P115" s="195"/>
      <c r="Q115" s="195"/>
      <c r="R115" s="195"/>
      <c r="S115" s="195"/>
      <c r="T115" s="195"/>
      <c r="U115" s="195"/>
      <c r="V115" s="195"/>
      <c r="W115" s="195"/>
      <c r="X115" s="195"/>
      <c r="Y115" s="195"/>
      <c r="Z115" s="195"/>
      <c r="AA115" s="195"/>
      <c r="AB115" s="195"/>
      <c r="AC115" s="195"/>
      <c r="AD115" s="195"/>
      <c r="AE115" s="195"/>
      <c r="AF115" s="195"/>
      <c r="AG115" s="439"/>
    </row>
    <row r="116">
      <c r="A116" s="187"/>
      <c r="B116" s="239"/>
      <c r="C116" s="239"/>
      <c r="D116" s="239"/>
      <c r="E116" s="239"/>
      <c r="F116" s="239"/>
      <c r="G116" s="239"/>
      <c r="H116" s="239"/>
      <c r="I116" s="239"/>
      <c r="J116" s="239"/>
      <c r="K116" s="239"/>
      <c r="L116" s="239"/>
      <c r="M116" s="239"/>
      <c r="N116" s="239"/>
      <c r="O116" s="239"/>
      <c r="P116" s="239"/>
      <c r="Q116" s="239"/>
      <c r="R116" s="239"/>
      <c r="S116" s="239"/>
      <c r="T116" s="239"/>
      <c r="U116" s="239"/>
      <c r="V116" s="239"/>
      <c r="W116" s="239"/>
      <c r="X116" s="239"/>
      <c r="Y116" s="239"/>
      <c r="Z116" s="239"/>
      <c r="AA116" s="239"/>
      <c r="AB116" s="239"/>
      <c r="AC116" s="239"/>
      <c r="AD116" s="239"/>
      <c r="AE116" s="239"/>
      <c r="AF116" s="239"/>
      <c r="AG116" s="433"/>
    </row>
    <row r="117" ht="22.5" customHeight="1">
      <c r="A117" s="443"/>
      <c r="B117" s="444"/>
      <c r="C117" s="444"/>
      <c r="D117" s="444"/>
      <c r="E117" s="444"/>
      <c r="F117" s="444"/>
      <c r="G117" s="444"/>
      <c r="H117" s="444"/>
      <c r="I117" s="444"/>
      <c r="J117" s="444"/>
      <c r="K117" s="444"/>
      <c r="L117" s="444"/>
      <c r="M117" s="444"/>
      <c r="N117" s="444"/>
      <c r="O117" s="444"/>
      <c r="P117" s="444"/>
      <c r="Q117" s="444"/>
      <c r="R117" s="444"/>
      <c r="S117" s="444"/>
      <c r="T117" s="444"/>
      <c r="U117" s="444"/>
      <c r="V117" s="444"/>
      <c r="W117" s="444"/>
      <c r="X117" s="444"/>
      <c r="Y117" s="444"/>
      <c r="Z117" s="444"/>
      <c r="AA117" s="444"/>
      <c r="AB117" s="444"/>
      <c r="AC117" s="444"/>
      <c r="AD117" s="444"/>
      <c r="AE117" s="444"/>
      <c r="AF117" s="444"/>
      <c r="AG117" s="433"/>
    </row>
    <row r="118">
      <c r="A118" s="187"/>
      <c r="AG118" s="431"/>
    </row>
    <row r="119">
      <c r="A119" s="445" t="s">
        <v>536</v>
      </c>
      <c r="B119" s="446"/>
      <c r="C119" s="446"/>
      <c r="D119" s="446"/>
      <c r="E119" s="446"/>
      <c r="F119" s="446"/>
      <c r="G119" s="446"/>
      <c r="H119" s="446"/>
      <c r="I119" s="446"/>
      <c r="J119" s="446"/>
      <c r="K119" s="446"/>
      <c r="L119" s="446"/>
      <c r="M119" s="446"/>
      <c r="N119" s="446"/>
      <c r="O119" s="446"/>
      <c r="P119" s="446"/>
      <c r="Q119" s="446"/>
      <c r="R119" s="446"/>
      <c r="S119" s="446"/>
      <c r="T119" s="446"/>
      <c r="U119" s="446"/>
      <c r="V119" s="446"/>
      <c r="W119" s="446"/>
      <c r="X119" s="446"/>
      <c r="Y119" s="446"/>
      <c r="Z119" s="446"/>
      <c r="AA119" s="446"/>
      <c r="AB119" s="446"/>
      <c r="AC119" s="446"/>
      <c r="AD119" s="446"/>
      <c r="AE119" s="446"/>
      <c r="AF119" s="446"/>
      <c r="AG119" s="433"/>
    </row>
    <row r="120">
      <c r="A120" s="447" t="s">
        <v>537</v>
      </c>
      <c r="B120" s="448">
        <v>0.0</v>
      </c>
      <c r="C120" s="448">
        <v>0.0</v>
      </c>
      <c r="D120" s="448">
        <v>0.0</v>
      </c>
      <c r="E120" s="448">
        <v>0.0</v>
      </c>
      <c r="F120" s="448">
        <v>0.0</v>
      </c>
      <c r="G120" s="448">
        <v>0.0</v>
      </c>
      <c r="H120" s="448">
        <v>0.0</v>
      </c>
      <c r="I120" s="448">
        <v>0.0</v>
      </c>
      <c r="J120" s="448">
        <v>0.0</v>
      </c>
      <c r="K120" s="448">
        <v>0.0</v>
      </c>
      <c r="L120" s="448">
        <v>0.0</v>
      </c>
      <c r="M120" s="448">
        <v>0.0</v>
      </c>
      <c r="N120" s="448">
        <v>0.0</v>
      </c>
      <c r="O120" s="448">
        <v>0.0</v>
      </c>
      <c r="P120" s="448">
        <v>0.0</v>
      </c>
      <c r="Q120" s="448">
        <v>0.0</v>
      </c>
      <c r="R120" s="448">
        <v>0.0</v>
      </c>
      <c r="S120" s="448">
        <v>0.0</v>
      </c>
      <c r="T120" s="448">
        <v>0.0</v>
      </c>
      <c r="U120" s="448">
        <v>0.0</v>
      </c>
      <c r="V120" s="448">
        <v>0.0</v>
      </c>
      <c r="W120" s="448">
        <v>0.0</v>
      </c>
      <c r="X120" s="448">
        <v>0.0</v>
      </c>
      <c r="Y120" s="448">
        <v>0.0</v>
      </c>
      <c r="Z120" s="448">
        <v>0.0</v>
      </c>
      <c r="AA120" s="448">
        <v>0.0</v>
      </c>
      <c r="AB120" s="448">
        <v>0.0</v>
      </c>
      <c r="AC120" s="448">
        <v>0.0</v>
      </c>
      <c r="AD120" s="448">
        <v>0.0</v>
      </c>
      <c r="AE120" s="448">
        <v>0.0</v>
      </c>
      <c r="AF120" s="448">
        <v>0.0</v>
      </c>
      <c r="AG120" s="342">
        <f t="shared" ref="AG120:AG133" si="27">SUM(B120:AF120)</f>
        <v>0</v>
      </c>
    </row>
    <row r="121">
      <c r="A121" s="447" t="s">
        <v>1405</v>
      </c>
      <c r="B121" s="159" t="str">
        <f t="shared" ref="B121:AF121" si="26">B12</f>
        <v/>
      </c>
      <c r="C121" s="159" t="str">
        <f t="shared" si="26"/>
        <v/>
      </c>
      <c r="D121" s="159" t="str">
        <f t="shared" si="26"/>
        <v/>
      </c>
      <c r="E121" s="159" t="str">
        <f t="shared" si="26"/>
        <v/>
      </c>
      <c r="F121" s="159" t="str">
        <f t="shared" si="26"/>
        <v/>
      </c>
      <c r="G121" s="159" t="str">
        <f t="shared" si="26"/>
        <v/>
      </c>
      <c r="H121" s="159" t="str">
        <f t="shared" si="26"/>
        <v/>
      </c>
      <c r="I121" s="159" t="str">
        <f t="shared" si="26"/>
        <v/>
      </c>
      <c r="J121" s="159" t="str">
        <f t="shared" si="26"/>
        <v/>
      </c>
      <c r="K121" s="159" t="str">
        <f t="shared" si="26"/>
        <v/>
      </c>
      <c r="L121" s="159" t="str">
        <f t="shared" si="26"/>
        <v/>
      </c>
      <c r="M121" s="159" t="str">
        <f t="shared" si="26"/>
        <v/>
      </c>
      <c r="N121" s="159" t="str">
        <f t="shared" si="26"/>
        <v/>
      </c>
      <c r="O121" s="159" t="str">
        <f t="shared" si="26"/>
        <v/>
      </c>
      <c r="P121" s="159" t="str">
        <f t="shared" si="26"/>
        <v/>
      </c>
      <c r="Q121" s="159" t="str">
        <f t="shared" si="26"/>
        <v/>
      </c>
      <c r="R121" s="159" t="str">
        <f t="shared" si="26"/>
        <v/>
      </c>
      <c r="S121" s="159" t="str">
        <f t="shared" si="26"/>
        <v/>
      </c>
      <c r="T121" s="159" t="str">
        <f t="shared" si="26"/>
        <v/>
      </c>
      <c r="U121" s="159" t="str">
        <f t="shared" si="26"/>
        <v/>
      </c>
      <c r="V121" s="159" t="str">
        <f t="shared" si="26"/>
        <v/>
      </c>
      <c r="W121" s="159" t="str">
        <f t="shared" si="26"/>
        <v/>
      </c>
      <c r="X121" s="159" t="str">
        <f t="shared" si="26"/>
        <v/>
      </c>
      <c r="Y121" s="159" t="str">
        <f t="shared" si="26"/>
        <v/>
      </c>
      <c r="Z121" s="159" t="str">
        <f t="shared" si="26"/>
        <v/>
      </c>
      <c r="AA121" s="159" t="str">
        <f t="shared" si="26"/>
        <v/>
      </c>
      <c r="AB121" s="159" t="str">
        <f t="shared" si="26"/>
        <v/>
      </c>
      <c r="AC121" s="159" t="str">
        <f t="shared" si="26"/>
        <v/>
      </c>
      <c r="AD121" s="159" t="str">
        <f t="shared" si="26"/>
        <v/>
      </c>
      <c r="AE121" s="159" t="str">
        <f t="shared" si="26"/>
        <v/>
      </c>
      <c r="AF121" s="159" t="str">
        <f t="shared" si="26"/>
        <v/>
      </c>
      <c r="AG121" s="342">
        <f t="shared" si="27"/>
        <v>0</v>
      </c>
    </row>
    <row r="122">
      <c r="A122" s="252" t="s">
        <v>1483</v>
      </c>
      <c r="B122" s="255">
        <f>(B15+B16)*'Data - P&amp;L'!$C$3</f>
        <v>0</v>
      </c>
      <c r="C122" s="255">
        <f>(C15+C16)*'Data - P&amp;L'!$C$3</f>
        <v>0</v>
      </c>
      <c r="D122" s="255">
        <f>(D15+D16)*'Data - P&amp;L'!$C$3</f>
        <v>0</v>
      </c>
      <c r="E122" s="255">
        <f>(E15+E16)*'Data - P&amp;L'!$C$3</f>
        <v>0</v>
      </c>
      <c r="F122" s="255">
        <f>(F15+F16)*'Data - P&amp;L'!$C$3</f>
        <v>0</v>
      </c>
      <c r="G122" s="255">
        <f>(G15+G16)*'Data - P&amp;L'!$C$3</f>
        <v>0</v>
      </c>
      <c r="H122" s="255">
        <f>(H15+H16)*'Data - P&amp;L'!$C$3</f>
        <v>0</v>
      </c>
      <c r="I122" s="255">
        <f>(I15+I16)*'Data - P&amp;L'!$C$3</f>
        <v>0</v>
      </c>
      <c r="J122" s="255">
        <f>(J15+J16)*'Data - P&amp;L'!$C$3</f>
        <v>0</v>
      </c>
      <c r="K122" s="255">
        <f>(K15+K16)*'Data - P&amp;L'!$C$3</f>
        <v>0</v>
      </c>
      <c r="L122" s="255">
        <f>(L15+L16)*'Data - P&amp;L'!$C$3</f>
        <v>0</v>
      </c>
      <c r="M122" s="255">
        <f>(M15+M16)*'Data - P&amp;L'!$C$3</f>
        <v>0</v>
      </c>
      <c r="N122" s="255">
        <f>(N15+N16)*'Data - P&amp;L'!$C$3</f>
        <v>0</v>
      </c>
      <c r="O122" s="255">
        <f>(O15+O16)*'Data - P&amp;L'!$C$3</f>
        <v>0</v>
      </c>
      <c r="P122" s="255">
        <f>(P15+P16)*'Data - P&amp;L'!$C$3</f>
        <v>0</v>
      </c>
      <c r="Q122" s="255">
        <f>(Q15+Q16)*'Data - P&amp;L'!$C$3</f>
        <v>0</v>
      </c>
      <c r="R122" s="255">
        <f>(R15+R16)*'Data - P&amp;L'!$C$3</f>
        <v>0</v>
      </c>
      <c r="S122" s="255">
        <f>(S15+S16)*'Data - P&amp;L'!$C$3</f>
        <v>0</v>
      </c>
      <c r="T122" s="255">
        <f>(T15+T16)*'Data - P&amp;L'!$C$3</f>
        <v>0</v>
      </c>
      <c r="U122" s="255">
        <f>(U15+U16)*'Data - P&amp;L'!$C$3</f>
        <v>0</v>
      </c>
      <c r="V122" s="255">
        <f>(V15+V16)*'Data - P&amp;L'!$C$3</f>
        <v>0</v>
      </c>
      <c r="W122" s="255">
        <f>(W15+W16)*'Data - P&amp;L'!$C$3</f>
        <v>0</v>
      </c>
      <c r="X122" s="255">
        <f>(X15+X16)*'Data - P&amp;L'!$C$3</f>
        <v>0</v>
      </c>
      <c r="Y122" s="255">
        <f>(Y15+Y16)*'Data - P&amp;L'!$C$3</f>
        <v>0</v>
      </c>
      <c r="Z122" s="255">
        <f>(Z15+Z16)*'Data - P&amp;L'!$C$3</f>
        <v>0</v>
      </c>
      <c r="AA122" s="255">
        <f>(AA15+AA16)*'Data - P&amp;L'!$C$3</f>
        <v>0</v>
      </c>
      <c r="AB122" s="255">
        <f>(AB15+AB16)*'Data - P&amp;L'!$C$3</f>
        <v>0</v>
      </c>
      <c r="AC122" s="255">
        <f>(AC15+AC16)*'Data - P&amp;L'!$C$3</f>
        <v>0</v>
      </c>
      <c r="AD122" s="255">
        <f>(AD15+AD16)*'Data - P&amp;L'!$C$3</f>
        <v>0</v>
      </c>
      <c r="AE122" s="255">
        <f>(AE15+AE16)*'Data - P&amp;L'!$C$3</f>
        <v>0</v>
      </c>
      <c r="AF122" s="255">
        <f>(AF15+AF16)*'Data - P&amp;L'!$C$3</f>
        <v>0</v>
      </c>
      <c r="AG122" s="342">
        <f t="shared" si="27"/>
        <v>0</v>
      </c>
    </row>
    <row r="123" ht="19.5" customHeight="1">
      <c r="A123" s="254" t="s">
        <v>1484</v>
      </c>
      <c r="B123" s="159">
        <f>(B17+B18)*'Data - P&amp;L'!$C$4</f>
        <v>0</v>
      </c>
      <c r="C123" s="159">
        <f>(C17+C18)*'Data - P&amp;L'!$C$4</f>
        <v>0</v>
      </c>
      <c r="D123" s="159">
        <f>(D17+D18)*'Data - P&amp;L'!$C$4</f>
        <v>0</v>
      </c>
      <c r="E123" s="159">
        <f>(E17+E18)*'Data - P&amp;L'!$C$4</f>
        <v>0</v>
      </c>
      <c r="F123" s="159">
        <f>(F17+F18)*'Data - P&amp;L'!$C$4</f>
        <v>0</v>
      </c>
      <c r="G123" s="159">
        <f>(G17+G18)*'Data - P&amp;L'!$C$4</f>
        <v>0</v>
      </c>
      <c r="H123" s="159">
        <f>(H17+H18)*'Data - P&amp;L'!$C$4</f>
        <v>0</v>
      </c>
      <c r="I123" s="159">
        <f>(I17+I18)*'Data - P&amp;L'!$C$4</f>
        <v>0</v>
      </c>
      <c r="J123" s="159">
        <f>(J17+J18)*'Data - P&amp;L'!$C$4</f>
        <v>0</v>
      </c>
      <c r="K123" s="159">
        <f>(K17+K18)*'Data - P&amp;L'!$C$4</f>
        <v>0</v>
      </c>
      <c r="L123" s="159">
        <f>(L17+L18)*'Data - P&amp;L'!$C$4</f>
        <v>0</v>
      </c>
      <c r="M123" s="159">
        <f>(M17+M18)*'Data - P&amp;L'!$C$4</f>
        <v>0</v>
      </c>
      <c r="N123" s="159">
        <f>(N17+N18)*'Data - P&amp;L'!$C$4</f>
        <v>0</v>
      </c>
      <c r="O123" s="159">
        <f>(O17+O18)*'Data - P&amp;L'!$C$4</f>
        <v>0</v>
      </c>
      <c r="P123" s="159">
        <f>(P17+P18)*'Data - P&amp;L'!$C$4</f>
        <v>0</v>
      </c>
      <c r="Q123" s="159">
        <f>(Q17+Q18)*'Data - P&amp;L'!$C$4</f>
        <v>0</v>
      </c>
      <c r="R123" s="159">
        <f>(R17+R18)*'Data - P&amp;L'!$C$4</f>
        <v>0</v>
      </c>
      <c r="S123" s="159">
        <f>(S17+S18)*'Data - P&amp;L'!$C$4</f>
        <v>0</v>
      </c>
      <c r="T123" s="159">
        <f>(T17+T18)*'Data - P&amp;L'!$C$4</f>
        <v>0</v>
      </c>
      <c r="U123" s="159">
        <f>(U17+U18)*'Data - P&amp;L'!$C$4</f>
        <v>0</v>
      </c>
      <c r="V123" s="159">
        <f>(V17+V18)*'Data - P&amp;L'!$C$4</f>
        <v>0</v>
      </c>
      <c r="W123" s="159">
        <f>(W17+W18)*'Data - P&amp;L'!$C$4</f>
        <v>0</v>
      </c>
      <c r="X123" s="159">
        <f>(X17+X18)*'Data - P&amp;L'!$C$4</f>
        <v>0</v>
      </c>
      <c r="Y123" s="159">
        <f>(Y17+Y18)*'Data - P&amp;L'!$C$4</f>
        <v>0</v>
      </c>
      <c r="Z123" s="159">
        <f>(Z17+Z18)*'Data - P&amp;L'!$C$4</f>
        <v>0</v>
      </c>
      <c r="AA123" s="159">
        <f>(AA17+AA18)*'Data - P&amp;L'!$C$4</f>
        <v>0</v>
      </c>
      <c r="AB123" s="159">
        <f>(AB17+AB18)*'Data - P&amp;L'!$C$4</f>
        <v>0</v>
      </c>
      <c r="AC123" s="159">
        <f>(AC17+AC18)*'Data - P&amp;L'!$C$4</f>
        <v>0</v>
      </c>
      <c r="AD123" s="159">
        <f>(AD17+AD18)*'Data - P&amp;L'!$C$4</f>
        <v>0</v>
      </c>
      <c r="AE123" s="159">
        <f>(AE17+AE18)*'Data - P&amp;L'!$C$4</f>
        <v>0</v>
      </c>
      <c r="AF123" s="159">
        <f>(AF17+AF18)*'Data - P&amp;L'!$C$4</f>
        <v>382.32</v>
      </c>
      <c r="AG123" s="342">
        <f t="shared" si="27"/>
        <v>382.32</v>
      </c>
    </row>
    <row r="124" ht="17.25" customHeight="1">
      <c r="A124" s="254" t="s">
        <v>1485</v>
      </c>
      <c r="B124" s="159">
        <f>(B21)*'Data - P&amp;L'!$C$6</f>
        <v>0</v>
      </c>
      <c r="C124" s="159">
        <f>(C21)*'Data - P&amp;L'!$C$6</f>
        <v>0</v>
      </c>
      <c r="D124" s="159">
        <f>(D21)*'Data - P&amp;L'!$C$6</f>
        <v>0</v>
      </c>
      <c r="E124" s="159">
        <f>(E21)*'Data - P&amp;L'!$C$6</f>
        <v>0</v>
      </c>
      <c r="F124" s="159">
        <f>(F21)*'Data - P&amp;L'!$C$6</f>
        <v>0</v>
      </c>
      <c r="G124" s="159">
        <f>(G21)*'Data - P&amp;L'!$C$6</f>
        <v>0</v>
      </c>
      <c r="H124" s="159">
        <f>(H21)*'Data - P&amp;L'!$C$6</f>
        <v>0</v>
      </c>
      <c r="I124" s="159">
        <f>(I21)*'Data - P&amp;L'!$C$6</f>
        <v>0</v>
      </c>
      <c r="J124" s="159">
        <f>(J21)*'Data - P&amp;L'!$C$6</f>
        <v>0</v>
      </c>
      <c r="K124" s="159">
        <f>(K21)*'Data - P&amp;L'!$C$6</f>
        <v>0</v>
      </c>
      <c r="L124" s="159">
        <f>(L21)*'Data - P&amp;L'!$C$6</f>
        <v>0</v>
      </c>
      <c r="M124" s="159">
        <f>(M21)*'Data - P&amp;L'!$C$6</f>
        <v>0</v>
      </c>
      <c r="N124" s="159">
        <f>(N21)*'Data - P&amp;L'!$C$6</f>
        <v>0</v>
      </c>
      <c r="O124" s="159">
        <f>(O21)*'Data - P&amp;L'!$C$6</f>
        <v>0</v>
      </c>
      <c r="P124" s="159">
        <f>(P21)*'Data - P&amp;L'!$C$6</f>
        <v>0</v>
      </c>
      <c r="Q124" s="159">
        <f>(Q21)*'Data - P&amp;L'!$C$6</f>
        <v>0</v>
      </c>
      <c r="R124" s="159">
        <f>(R21)*'Data - P&amp;L'!$C$6</f>
        <v>0</v>
      </c>
      <c r="S124" s="159">
        <f>(S21)*'Data - P&amp;L'!$C$6</f>
        <v>0</v>
      </c>
      <c r="T124" s="159">
        <f>(T21)*'Data - P&amp;L'!$C$6</f>
        <v>0</v>
      </c>
      <c r="U124" s="159">
        <f>(U21)*'Data - P&amp;L'!$C$6</f>
        <v>0</v>
      </c>
      <c r="V124" s="159">
        <f>(V21)*'Data - P&amp;L'!$C$6</f>
        <v>0</v>
      </c>
      <c r="W124" s="159">
        <f>(W21)*'Data - P&amp;L'!$C$6</f>
        <v>0</v>
      </c>
      <c r="X124" s="159">
        <f>(X21)*'Data - P&amp;L'!$C$6</f>
        <v>0</v>
      </c>
      <c r="Y124" s="159">
        <f>(Y21)*'Data - P&amp;L'!$C$6</f>
        <v>0</v>
      </c>
      <c r="Z124" s="159">
        <f>(Z21)*'Data - P&amp;L'!$C$6</f>
        <v>0</v>
      </c>
      <c r="AA124" s="159">
        <f>(AA21)*'Data - P&amp;L'!$C$6</f>
        <v>0</v>
      </c>
      <c r="AB124" s="159">
        <f>(AB21)*'Data - P&amp;L'!$C$6</f>
        <v>0</v>
      </c>
      <c r="AC124" s="159">
        <f>(AC21)*'Data - P&amp;L'!$C$6</f>
        <v>0</v>
      </c>
      <c r="AD124" s="159">
        <f>(AD21)*'Data - P&amp;L'!$C$6</f>
        <v>0</v>
      </c>
      <c r="AE124" s="159">
        <f>(AE21)*'Data - P&amp;L'!$C$6</f>
        <v>0</v>
      </c>
      <c r="AF124" s="159">
        <f>(AF21)*'Data - P&amp;L'!$C$6</f>
        <v>0</v>
      </c>
      <c r="AG124" s="342">
        <f t="shared" si="27"/>
        <v>0</v>
      </c>
    </row>
    <row r="125">
      <c r="A125" s="254" t="s">
        <v>1486</v>
      </c>
      <c r="B125" s="159">
        <f>(B22)*'Data - P&amp;L'!$C$8</f>
        <v>0</v>
      </c>
      <c r="C125" s="159">
        <f>(C22)*'Data - P&amp;L'!$C$8</f>
        <v>0</v>
      </c>
      <c r="D125" s="159">
        <f>(D22)*'Data - P&amp;L'!$C$8</f>
        <v>0</v>
      </c>
      <c r="E125" s="159">
        <f>(E22)*'Data - P&amp;L'!$C$8</f>
        <v>0</v>
      </c>
      <c r="F125" s="159">
        <f>(F22)*'Data - P&amp;L'!$C$8</f>
        <v>0</v>
      </c>
      <c r="G125" s="159">
        <f>(G22)*'Data - P&amp;L'!$C$8</f>
        <v>0</v>
      </c>
      <c r="H125" s="159">
        <f>(H22)*'Data - P&amp;L'!$C$8</f>
        <v>0</v>
      </c>
      <c r="I125" s="159">
        <f>(I22)*'Data - P&amp;L'!$C$8</f>
        <v>0</v>
      </c>
      <c r="J125" s="159">
        <f>(J22)*'Data - P&amp;L'!$C$8</f>
        <v>0</v>
      </c>
      <c r="K125" s="159">
        <f>(K22)*'Data - P&amp;L'!$C$8</f>
        <v>0</v>
      </c>
      <c r="L125" s="159">
        <f>(L22)*'Data - P&amp;L'!$C$8</f>
        <v>0</v>
      </c>
      <c r="M125" s="159">
        <f>(M22)*'Data - P&amp;L'!$C$8</f>
        <v>0</v>
      </c>
      <c r="N125" s="159">
        <f>(N22)*'Data - P&amp;L'!$C$8</f>
        <v>0</v>
      </c>
      <c r="O125" s="159">
        <f>(O22)*'Data - P&amp;L'!$C$8</f>
        <v>0</v>
      </c>
      <c r="P125" s="159">
        <f>(P22)*'Data - P&amp;L'!$C$8</f>
        <v>0</v>
      </c>
      <c r="Q125" s="159">
        <f>(Q22)*'Data - P&amp;L'!$C$8</f>
        <v>0</v>
      </c>
      <c r="R125" s="159">
        <f>(R22)*'Data - P&amp;L'!$C$8</f>
        <v>0</v>
      </c>
      <c r="S125" s="159">
        <f>(S22)*'Data - P&amp;L'!$C$8</f>
        <v>0</v>
      </c>
      <c r="T125" s="159">
        <f>(T22)*'Data - P&amp;L'!$C$8</f>
        <v>0</v>
      </c>
      <c r="U125" s="159">
        <f>(U22)*'Data - P&amp;L'!$C$8</f>
        <v>0</v>
      </c>
      <c r="V125" s="159">
        <f>(V22)*'Data - P&amp;L'!$C$8</f>
        <v>0</v>
      </c>
      <c r="W125" s="159">
        <f>(W22)*'Data - P&amp;L'!$C$8</f>
        <v>0</v>
      </c>
      <c r="X125" s="159">
        <f>(X22)*'Data - P&amp;L'!$C$8</f>
        <v>0</v>
      </c>
      <c r="Y125" s="159">
        <f>(Y22)*'Data - P&amp;L'!$C$8</f>
        <v>0</v>
      </c>
      <c r="Z125" s="159">
        <f>(Z22)*'Data - P&amp;L'!$C$8</f>
        <v>0</v>
      </c>
      <c r="AA125" s="159">
        <f>(AA22)*'Data - P&amp;L'!$C$8</f>
        <v>0</v>
      </c>
      <c r="AB125" s="159">
        <f>(AB22)*'Data - P&amp;L'!$C$8</f>
        <v>0</v>
      </c>
      <c r="AC125" s="159">
        <f>(AC22)*'Data - P&amp;L'!$C$8</f>
        <v>0</v>
      </c>
      <c r="AD125" s="159">
        <f>(AD22)*'Data - P&amp;L'!$C$8</f>
        <v>0</v>
      </c>
      <c r="AE125" s="159">
        <f>(AE22)*'Data - P&amp;L'!$C$8</f>
        <v>0</v>
      </c>
      <c r="AF125" s="159">
        <f>(AF22)*'Data - P&amp;L'!$C$8</f>
        <v>0</v>
      </c>
      <c r="AG125" s="342">
        <f t="shared" si="27"/>
        <v>0</v>
      </c>
    </row>
    <row r="126" ht="15.75" customHeight="1">
      <c r="A126" s="254" t="s">
        <v>1487</v>
      </c>
      <c r="B126" s="159">
        <f>(B23+B24)*'Data - P&amp;L'!$C$9</f>
        <v>0</v>
      </c>
      <c r="C126" s="159">
        <f>(C23+C24)*'Data - P&amp;L'!$C$9</f>
        <v>0</v>
      </c>
      <c r="D126" s="159">
        <f>(D23+D24)*'Data - P&amp;L'!$C$9</f>
        <v>0</v>
      </c>
      <c r="E126" s="159">
        <f>(E23+E24)*'Data - P&amp;L'!$C$9</f>
        <v>0</v>
      </c>
      <c r="F126" s="159">
        <f>(F23+F24)*'Data - P&amp;L'!$C$9</f>
        <v>0</v>
      </c>
      <c r="G126" s="159">
        <f>(G23+G24)*'Data - P&amp;L'!$C$9</f>
        <v>0</v>
      </c>
      <c r="H126" s="159">
        <f>(H23+H24)*'Data - P&amp;L'!$C$9</f>
        <v>0</v>
      </c>
      <c r="I126" s="159">
        <f>(I23+I24)*'Data - P&amp;L'!$C$9</f>
        <v>0</v>
      </c>
      <c r="J126" s="159">
        <f>(J23+J24)*'Data - P&amp;L'!$C$9</f>
        <v>0</v>
      </c>
      <c r="K126" s="159">
        <f>(K23+K24)*'Data - P&amp;L'!$C$9</f>
        <v>0</v>
      </c>
      <c r="L126" s="159">
        <f>(L23+L24)*'Data - P&amp;L'!$C$9</f>
        <v>0</v>
      </c>
      <c r="M126" s="159">
        <f>(M23+M24)*'Data - P&amp;L'!$C$9</f>
        <v>0</v>
      </c>
      <c r="N126" s="159">
        <f>(N23+N24)*'Data - P&amp;L'!$C$9</f>
        <v>0</v>
      </c>
      <c r="O126" s="159">
        <f>(O23+O24)*'Data - P&amp;L'!$C$9</f>
        <v>0</v>
      </c>
      <c r="P126" s="159">
        <f>(P23+P24)*'Data - P&amp;L'!$C$9</f>
        <v>0</v>
      </c>
      <c r="Q126" s="159">
        <f>(Q23+Q24)*'Data - P&amp;L'!$C$9</f>
        <v>0</v>
      </c>
      <c r="R126" s="159">
        <f>(R23+R24)*'Data - P&amp;L'!$C$9</f>
        <v>0</v>
      </c>
      <c r="S126" s="159">
        <f>(S23+S24)*'Data - P&amp;L'!$C$9</f>
        <v>0</v>
      </c>
      <c r="T126" s="159">
        <f>(T23+T24)*'Data - P&amp;L'!$C$9</f>
        <v>0</v>
      </c>
      <c r="U126" s="159">
        <f>(U23+U24)*'Data - P&amp;L'!$C$9</f>
        <v>0</v>
      </c>
      <c r="V126" s="159">
        <f>(V23+V24)*'Data - P&amp;L'!$C$9</f>
        <v>0</v>
      </c>
      <c r="W126" s="159">
        <f>(W23+W24)*'Data - P&amp;L'!$C$9</f>
        <v>0</v>
      </c>
      <c r="X126" s="159">
        <f>(X23+X24)*'Data - P&amp;L'!$C$9</f>
        <v>0</v>
      </c>
      <c r="Y126" s="159">
        <f>(Y23+Y24)*'Data - P&amp;L'!$C$9</f>
        <v>0</v>
      </c>
      <c r="Z126" s="159">
        <f>(Z23+Z24)*'Data - P&amp;L'!$C$9</f>
        <v>0</v>
      </c>
      <c r="AA126" s="159">
        <f>(AA23+AA24)*'Data - P&amp;L'!$C$9</f>
        <v>0</v>
      </c>
      <c r="AB126" s="159">
        <f>(AB23+AB24)*'Data - P&amp;L'!$C$9</f>
        <v>0</v>
      </c>
      <c r="AC126" s="159">
        <f>(AC23+AC24)*'Data - P&amp;L'!$C$9</f>
        <v>0</v>
      </c>
      <c r="AD126" s="159">
        <f>(AD23+AD24)*'Data - P&amp;L'!$C$9</f>
        <v>0</v>
      </c>
      <c r="AE126" s="159">
        <f>(AE23+AE24)*'Data - P&amp;L'!$C$9</f>
        <v>0</v>
      </c>
      <c r="AF126" s="159">
        <f>(AF23+AF24)*'Data - P&amp;L'!$C$9</f>
        <v>23.92</v>
      </c>
      <c r="AG126" s="342">
        <f t="shared" si="27"/>
        <v>23.92</v>
      </c>
    </row>
    <row r="127" ht="18.0" customHeight="1">
      <c r="A127" s="254" t="s">
        <v>1488</v>
      </c>
      <c r="B127" s="159">
        <f>(B25+B26)*'Data - P&amp;L'!$C$5</f>
        <v>0</v>
      </c>
      <c r="C127" s="159">
        <f>(C25+C26)*'Data - P&amp;L'!$C$5</f>
        <v>0</v>
      </c>
      <c r="D127" s="159">
        <f>(D25+D26)*'Data - P&amp;L'!$C$5</f>
        <v>0</v>
      </c>
      <c r="E127" s="159">
        <f>(E25+E26)*'Data - P&amp;L'!$C$5</f>
        <v>0</v>
      </c>
      <c r="F127" s="159">
        <f>(F25+F26)*'Data - P&amp;L'!$C$5</f>
        <v>0</v>
      </c>
      <c r="G127" s="159">
        <f>(G25+G26)*'Data - P&amp;L'!$C$5</f>
        <v>0</v>
      </c>
      <c r="H127" s="159">
        <f>(H25+H26)*'Data - P&amp;L'!$C$5</f>
        <v>0</v>
      </c>
      <c r="I127" s="159">
        <f>(I25+I26)*'Data - P&amp;L'!$C$5</f>
        <v>0</v>
      </c>
      <c r="J127" s="159">
        <f>(J25+J26)*'Data - P&amp;L'!$C$5</f>
        <v>0</v>
      </c>
      <c r="K127" s="159">
        <f>(K25+K26)*'Data - P&amp;L'!$C$5</f>
        <v>0</v>
      </c>
      <c r="L127" s="159">
        <f>(L25+L26)*'Data - P&amp;L'!$C$5</f>
        <v>0</v>
      </c>
      <c r="M127" s="159">
        <f>(M25+M26)*'Data - P&amp;L'!$C$5</f>
        <v>0</v>
      </c>
      <c r="N127" s="159">
        <f>(N25+N26)*'Data - P&amp;L'!$C$5</f>
        <v>0</v>
      </c>
      <c r="O127" s="159">
        <f>(O25+O26)*'Data - P&amp;L'!$C$5</f>
        <v>0</v>
      </c>
      <c r="P127" s="159">
        <f>(P25+P26)*'Data - P&amp;L'!$C$5</f>
        <v>0</v>
      </c>
      <c r="Q127" s="159">
        <f>(Q25+Q26)*'Data - P&amp;L'!$C$5</f>
        <v>0</v>
      </c>
      <c r="R127" s="159">
        <f>(R25+R26)*'Data - P&amp;L'!$C$5</f>
        <v>0</v>
      </c>
      <c r="S127" s="159">
        <f>(S25+S26)*'Data - P&amp;L'!$C$5</f>
        <v>0</v>
      </c>
      <c r="T127" s="159">
        <f>(T25+T26)*'Data - P&amp;L'!$C$5</f>
        <v>0</v>
      </c>
      <c r="U127" s="159">
        <f>(U25+U26)*'Data - P&amp;L'!$C$5</f>
        <v>0</v>
      </c>
      <c r="V127" s="159">
        <f>(V25+V26)*'Data - P&amp;L'!$C$5</f>
        <v>0</v>
      </c>
      <c r="W127" s="159">
        <f>(W25+W26)*'Data - P&amp;L'!$C$5</f>
        <v>0</v>
      </c>
      <c r="X127" s="159">
        <f>(X25+X26)*'Data - P&amp;L'!$C$5</f>
        <v>0</v>
      </c>
      <c r="Y127" s="159">
        <f>(Y25+Y26)*'Data - P&amp;L'!$C$5</f>
        <v>0</v>
      </c>
      <c r="Z127" s="159">
        <f>(Z25+Z26)*'Data - P&amp;L'!$C$5</f>
        <v>0</v>
      </c>
      <c r="AA127" s="159">
        <f>(AA25+AA26)*'Data - P&amp;L'!$C$5</f>
        <v>0</v>
      </c>
      <c r="AB127" s="159">
        <f>(AB25+AB26)*'Data - P&amp;L'!$C$5</f>
        <v>0</v>
      </c>
      <c r="AC127" s="159">
        <f>(AC25+AC26)*'Data - P&amp;L'!$C$5</f>
        <v>0</v>
      </c>
      <c r="AD127" s="159">
        <f>(AD25+AD26)*'Data - P&amp;L'!$C$5</f>
        <v>0</v>
      </c>
      <c r="AE127" s="159">
        <f>(AE25+AE26)*'Data - P&amp;L'!$C$5</f>
        <v>0</v>
      </c>
      <c r="AF127" s="159">
        <f>(AF25+AF26)*'Data - P&amp;L'!$C$5</f>
        <v>0</v>
      </c>
      <c r="AG127" s="342">
        <f t="shared" si="27"/>
        <v>0</v>
      </c>
    </row>
    <row r="128">
      <c r="A128" s="260" t="s">
        <v>1489</v>
      </c>
      <c r="B128" s="261">
        <f>(B27+B28)*'Data - P&amp;L'!$C$10</f>
        <v>0</v>
      </c>
      <c r="C128" s="261">
        <f>(C27+C28)*'Data - P&amp;L'!$C$10</f>
        <v>0</v>
      </c>
      <c r="D128" s="261">
        <f>(D27+D28)*'Data - P&amp;L'!$C$10</f>
        <v>0</v>
      </c>
      <c r="E128" s="261">
        <f>(E27+E28)*'Data - P&amp;L'!$C$10</f>
        <v>0</v>
      </c>
      <c r="F128" s="261">
        <f>(F27+F28)*'Data - P&amp;L'!$C$10</f>
        <v>0</v>
      </c>
      <c r="G128" s="261">
        <f>(G27+G28)*'Data - P&amp;L'!$C$10</f>
        <v>0</v>
      </c>
      <c r="H128" s="261">
        <f>(H27+H28)*'Data - P&amp;L'!$C$10</f>
        <v>0</v>
      </c>
      <c r="I128" s="261">
        <f>(I27+I28)*'Data - P&amp;L'!$C$10</f>
        <v>0</v>
      </c>
      <c r="J128" s="261">
        <f>(J27+J28)*'Data - P&amp;L'!$C$10</f>
        <v>0</v>
      </c>
      <c r="K128" s="261">
        <f>(K27+K28)*'Data - P&amp;L'!$C$10</f>
        <v>0</v>
      </c>
      <c r="L128" s="261">
        <f>(L27+L28)*'Data - P&amp;L'!$C$10</f>
        <v>0</v>
      </c>
      <c r="M128" s="261">
        <f>(M27+M28)*'Data - P&amp;L'!$C$10</f>
        <v>0</v>
      </c>
      <c r="N128" s="261">
        <f>(N27+N28)*'Data - P&amp;L'!$C$10</f>
        <v>0</v>
      </c>
      <c r="O128" s="261">
        <f>(O27+O28)*'Data - P&amp;L'!$C$10</f>
        <v>0</v>
      </c>
      <c r="P128" s="261">
        <f>(P27+P28)*'Data - P&amp;L'!$C$10</f>
        <v>0</v>
      </c>
      <c r="Q128" s="261">
        <f>(Q27+Q28)*'Data - P&amp;L'!$C$10</f>
        <v>0</v>
      </c>
      <c r="R128" s="261">
        <f>(R27+R28)*'Data - P&amp;L'!$C$10</f>
        <v>0</v>
      </c>
      <c r="S128" s="261">
        <f>(S27+S28)*'Data - P&amp;L'!$C$10</f>
        <v>0</v>
      </c>
      <c r="T128" s="261">
        <f>(T27+T28)*'Data - P&amp;L'!$C$10</f>
        <v>0</v>
      </c>
      <c r="U128" s="261">
        <f>(U27+U28)*'Data - P&amp;L'!$C$10</f>
        <v>0</v>
      </c>
      <c r="V128" s="261">
        <f>(V27+V28)*'Data - P&amp;L'!$C$10</f>
        <v>0</v>
      </c>
      <c r="W128" s="261">
        <f>(W27+W28)*'Data - P&amp;L'!$C$10</f>
        <v>0</v>
      </c>
      <c r="X128" s="261">
        <f>(X27+X28)*'Data - P&amp;L'!$C$10</f>
        <v>0</v>
      </c>
      <c r="Y128" s="261">
        <f>(Y27+Y28)*'Data - P&amp;L'!$C$10</f>
        <v>0</v>
      </c>
      <c r="Z128" s="261">
        <f>(Z27+Z28)*'Data - P&amp;L'!$C$10</f>
        <v>0</v>
      </c>
      <c r="AA128" s="261">
        <f>(AA27+AA28)*'Data - P&amp;L'!$C$10</f>
        <v>0</v>
      </c>
      <c r="AB128" s="261">
        <f>(AB27+AB28)*'Data - P&amp;L'!$C$10</f>
        <v>0</v>
      </c>
      <c r="AC128" s="261">
        <f>(AC27+AC28)*'Data - P&amp;L'!$C$10</f>
        <v>0</v>
      </c>
      <c r="AD128" s="261">
        <f>(AD27+AD28)*'Data - P&amp;L'!$C$10</f>
        <v>0</v>
      </c>
      <c r="AE128" s="261">
        <f>(AE27+AE28)*'Data - P&amp;L'!$C$10</f>
        <v>0</v>
      </c>
      <c r="AF128" s="261">
        <f>(AF27+AF28)*'Data - P&amp;L'!$C$10</f>
        <v>0</v>
      </c>
      <c r="AG128" s="342">
        <f t="shared" si="27"/>
        <v>0</v>
      </c>
    </row>
    <row r="129" ht="16.5" customHeight="1">
      <c r="A129" s="449" t="s">
        <v>1490</v>
      </c>
      <c r="B129" s="159">
        <f>(B19*'Data - P&amp;L'!$C$38)</f>
        <v>0</v>
      </c>
      <c r="C129" s="159">
        <f>(C19*'Data - P&amp;L'!$C$38)</f>
        <v>0</v>
      </c>
      <c r="D129" s="159">
        <f>(D19*'Data - P&amp;L'!$C$38)</f>
        <v>0</v>
      </c>
      <c r="E129" s="159">
        <f>(E19*'Data - P&amp;L'!$C$38)</f>
        <v>0</v>
      </c>
      <c r="F129" s="159">
        <f>(F19*'Data - P&amp;L'!$C$38)</f>
        <v>0</v>
      </c>
      <c r="G129" s="159">
        <f>(G19*'Data - P&amp;L'!$C$38)</f>
        <v>0</v>
      </c>
      <c r="H129" s="159">
        <f>(H19*'Data - P&amp;L'!$C$38)</f>
        <v>0</v>
      </c>
      <c r="I129" s="159">
        <f>(I19*'Data - P&amp;L'!$C$38)</f>
        <v>0</v>
      </c>
      <c r="J129" s="159">
        <f>(J19*'Data - P&amp;L'!$C$38)</f>
        <v>0</v>
      </c>
      <c r="K129" s="159">
        <f>(K19*'Data - P&amp;L'!$C$38)</f>
        <v>0</v>
      </c>
      <c r="L129" s="159">
        <f>(L19*'Data - P&amp;L'!$C$38)</f>
        <v>0</v>
      </c>
      <c r="M129" s="159">
        <f>(M19*'Data - P&amp;L'!$C$38)</f>
        <v>0</v>
      </c>
      <c r="N129" s="159">
        <f>(N19*'Data - P&amp;L'!$C$38)</f>
        <v>0</v>
      </c>
      <c r="O129" s="159">
        <f>(O19*'Data - P&amp;L'!$C$38)</f>
        <v>0</v>
      </c>
      <c r="P129" s="159">
        <f>(P19*'Data - P&amp;L'!$C$38)</f>
        <v>0</v>
      </c>
      <c r="Q129" s="159">
        <f>(Q19*'Data - P&amp;L'!$C$38)</f>
        <v>0</v>
      </c>
      <c r="R129" s="159">
        <f>(R19*'Data - P&amp;L'!$C$38)</f>
        <v>0</v>
      </c>
      <c r="S129" s="159">
        <f>(S19*'Data - P&amp;L'!$C$38)</f>
        <v>0</v>
      </c>
      <c r="T129" s="159">
        <f>(T19*'Data - P&amp;L'!$C$38)</f>
        <v>0</v>
      </c>
      <c r="U129" s="159">
        <f>(U19*'Data - P&amp;L'!$C$38)</f>
        <v>0</v>
      </c>
      <c r="V129" s="159">
        <f>(V19*'Data - P&amp;L'!$C$38)</f>
        <v>0</v>
      </c>
      <c r="W129" s="159">
        <f>(W19*'Data - P&amp;L'!$C$38)</f>
        <v>0</v>
      </c>
      <c r="X129" s="159">
        <f>(X19*'Data - P&amp;L'!$C$38)</f>
        <v>0</v>
      </c>
      <c r="Y129" s="159">
        <f>(Y19*'Data - P&amp;L'!$C$38)</f>
        <v>0</v>
      </c>
      <c r="Z129" s="159">
        <f>(Z19*'Data - P&amp;L'!$C$38)</f>
        <v>0</v>
      </c>
      <c r="AA129" s="159">
        <f>(AA19*'Data - P&amp;L'!$C$38)</f>
        <v>0</v>
      </c>
      <c r="AB129" s="159">
        <f>(AB19*'Data - P&amp;L'!$C$38)</f>
        <v>0</v>
      </c>
      <c r="AC129" s="159">
        <f>(AC19*'Data - P&amp;L'!$C$38)</f>
        <v>0</v>
      </c>
      <c r="AD129" s="159">
        <f>(AD19*'Data - P&amp;L'!$C$38)</f>
        <v>0</v>
      </c>
      <c r="AE129" s="159">
        <f>(AE19*'Data - P&amp;L'!$C$38)</f>
        <v>0</v>
      </c>
      <c r="AF129" s="159">
        <f>(AF19*'Data - P&amp;L'!$C$38)</f>
        <v>47.76</v>
      </c>
      <c r="AG129" s="342">
        <f t="shared" si="27"/>
        <v>47.76</v>
      </c>
    </row>
    <row r="130" ht="20.25" customHeight="1">
      <c r="A130" s="254" t="s">
        <v>1491</v>
      </c>
      <c r="B130" s="159">
        <f>(B19*'Data - P&amp;L'!$C$34)</f>
        <v>0</v>
      </c>
      <c r="C130" s="159">
        <f>(C19*'Data - P&amp;L'!$C$34)</f>
        <v>0</v>
      </c>
      <c r="D130" s="159">
        <f>(D19*'Data - P&amp;L'!$C$34)</f>
        <v>0</v>
      </c>
      <c r="E130" s="159">
        <f>(E19*'Data - P&amp;L'!$C$34)</f>
        <v>0</v>
      </c>
      <c r="F130" s="159">
        <f>(F19*'Data - P&amp;L'!$C$34)</f>
        <v>0</v>
      </c>
      <c r="G130" s="159">
        <f>(G19*'Data - P&amp;L'!$C$34)</f>
        <v>0</v>
      </c>
      <c r="H130" s="159">
        <f>(H19*'Data - P&amp;L'!$C$34)</f>
        <v>0</v>
      </c>
      <c r="I130" s="159">
        <f>(I19*'Data - P&amp;L'!$C$34)</f>
        <v>0</v>
      </c>
      <c r="J130" s="159">
        <f>(J19*'Data - P&amp;L'!$C$34)</f>
        <v>0</v>
      </c>
      <c r="K130" s="159">
        <f>(K19*'Data - P&amp;L'!$C$34)</f>
        <v>0</v>
      </c>
      <c r="L130" s="159">
        <f>(L19*'Data - P&amp;L'!$C$34)</f>
        <v>0</v>
      </c>
      <c r="M130" s="159">
        <f>(M19*'Data - P&amp;L'!$C$34)</f>
        <v>0</v>
      </c>
      <c r="N130" s="159">
        <f>(N19*'Data - P&amp;L'!$C$34)</f>
        <v>0</v>
      </c>
      <c r="O130" s="159">
        <f>(O19*'Data - P&amp;L'!$C$34)</f>
        <v>0</v>
      </c>
      <c r="P130" s="159">
        <f>(P19*'Data - P&amp;L'!$C$34)</f>
        <v>0</v>
      </c>
      <c r="Q130" s="159">
        <f>(Q19*'Data - P&amp;L'!$C$34)</f>
        <v>0</v>
      </c>
      <c r="R130" s="159">
        <f>(R19*'Data - P&amp;L'!$C$34)</f>
        <v>0</v>
      </c>
      <c r="S130" s="159">
        <f>(S19*'Data - P&amp;L'!$C$34)</f>
        <v>0</v>
      </c>
      <c r="T130" s="159">
        <f>(T19*'Data - P&amp;L'!$C$34)</f>
        <v>0</v>
      </c>
      <c r="U130" s="159">
        <f>(U19*'Data - P&amp;L'!$C$34)</f>
        <v>0</v>
      </c>
      <c r="V130" s="159">
        <f>(V19*'Data - P&amp;L'!$C$34)</f>
        <v>0</v>
      </c>
      <c r="W130" s="159">
        <f>(W19*'Data - P&amp;L'!$C$34)</f>
        <v>0</v>
      </c>
      <c r="X130" s="159">
        <f>(X19*'Data - P&amp;L'!$C$34)</f>
        <v>0</v>
      </c>
      <c r="Y130" s="159">
        <f>(Y19*'Data - P&amp;L'!$C$34)</f>
        <v>0</v>
      </c>
      <c r="Z130" s="159">
        <f>(Z19*'Data - P&amp;L'!$C$34)</f>
        <v>0</v>
      </c>
      <c r="AA130" s="159">
        <f>(AA19*'Data - P&amp;L'!$C$34)</f>
        <v>0</v>
      </c>
      <c r="AB130" s="159">
        <f>(AB19*'Data - P&amp;L'!$C$34)</f>
        <v>0</v>
      </c>
      <c r="AC130" s="159">
        <f>(AC19*'Data - P&amp;L'!$C$34)</f>
        <v>0</v>
      </c>
      <c r="AD130" s="159">
        <f>(AD19*'Data - P&amp;L'!$C$34)</f>
        <v>0</v>
      </c>
      <c r="AE130" s="159">
        <f>(AE19*'Data - P&amp;L'!$C$34)</f>
        <v>0</v>
      </c>
      <c r="AF130" s="159">
        <f>(AF19*'Data - P&amp;L'!$C$34)</f>
        <v>47.76</v>
      </c>
      <c r="AG130" s="342">
        <f t="shared" si="27"/>
        <v>47.76</v>
      </c>
    </row>
    <row r="131" ht="20.25" customHeight="1">
      <c r="A131" s="254" t="s">
        <v>1492</v>
      </c>
      <c r="B131" s="159">
        <f>(B29*'Data - P&amp;L'!$D$38)</f>
        <v>0</v>
      </c>
      <c r="C131" s="159">
        <f>(C29*'Data - P&amp;L'!$D$38)</f>
        <v>0</v>
      </c>
      <c r="D131" s="159">
        <f>(D29*'Data - P&amp;L'!$D$38)</f>
        <v>0</v>
      </c>
      <c r="E131" s="159">
        <f>(E29*'Data - P&amp;L'!$D$38)</f>
        <v>0</v>
      </c>
      <c r="F131" s="159">
        <f>(F29*'Data - P&amp;L'!$D$38)</f>
        <v>0</v>
      </c>
      <c r="G131" s="159">
        <f>(G29*'Data - P&amp;L'!$D$38)</f>
        <v>0</v>
      </c>
      <c r="H131" s="159">
        <f>(H29*'Data - P&amp;L'!$D$38)</f>
        <v>0</v>
      </c>
      <c r="I131" s="159">
        <f>(I29*'Data - P&amp;L'!$D$38)</f>
        <v>0</v>
      </c>
      <c r="J131" s="159">
        <f>(J29*'Data - P&amp;L'!$D$38)</f>
        <v>0</v>
      </c>
      <c r="K131" s="159">
        <f>(K29*'Data - P&amp;L'!$D$38)</f>
        <v>0</v>
      </c>
      <c r="L131" s="159">
        <f>(L29*'Data - P&amp;L'!$D$38)</f>
        <v>0</v>
      </c>
      <c r="M131" s="159">
        <f>(M29*'Data - P&amp;L'!$D$38)</f>
        <v>0</v>
      </c>
      <c r="N131" s="159">
        <f>(N29*'Data - P&amp;L'!$D$38)</f>
        <v>0</v>
      </c>
      <c r="O131" s="159">
        <f>(O29*'Data - P&amp;L'!$D$38)</f>
        <v>0</v>
      </c>
      <c r="P131" s="159">
        <f>(P29*'Data - P&amp;L'!$D$38)</f>
        <v>0</v>
      </c>
      <c r="Q131" s="159">
        <f>(Q29*'Data - P&amp;L'!$D$38)</f>
        <v>0</v>
      </c>
      <c r="R131" s="159">
        <f>(R29*'Data - P&amp;L'!$D$38)</f>
        <v>0</v>
      </c>
      <c r="S131" s="159">
        <f>(S29*'Data - P&amp;L'!$D$38)</f>
        <v>0</v>
      </c>
      <c r="T131" s="159">
        <f>(T29*'Data - P&amp;L'!$D$38)</f>
        <v>0</v>
      </c>
      <c r="U131" s="159">
        <f>(U29*'Data - P&amp;L'!$D$38)</f>
        <v>0</v>
      </c>
      <c r="V131" s="159">
        <f>(V29*'Data - P&amp;L'!$D$38)</f>
        <v>0</v>
      </c>
      <c r="W131" s="159">
        <f>(W29*'Data - P&amp;L'!$D$38)</f>
        <v>0</v>
      </c>
      <c r="X131" s="159">
        <f>(X29*'Data - P&amp;L'!$D$38)</f>
        <v>0</v>
      </c>
      <c r="Y131" s="159">
        <f>(Y29*'Data - P&amp;L'!$D$38)</f>
        <v>0</v>
      </c>
      <c r="Z131" s="159">
        <f>(Z29*'Data - P&amp;L'!$D$38)</f>
        <v>0</v>
      </c>
      <c r="AA131" s="159">
        <f>(AA29*'Data - P&amp;L'!$D$38)</f>
        <v>0</v>
      </c>
      <c r="AB131" s="159">
        <f>(AB29*'Data - P&amp;L'!$D$38)</f>
        <v>0</v>
      </c>
      <c r="AC131" s="159">
        <f>(AC29*'Data - P&amp;L'!$D$38)</f>
        <v>0</v>
      </c>
      <c r="AD131" s="159">
        <f>(AD29*'Data - P&amp;L'!$D$38)</f>
        <v>0</v>
      </c>
      <c r="AE131" s="159">
        <f>(AE29*'Data - P&amp;L'!$D$38)</f>
        <v>0</v>
      </c>
      <c r="AF131" s="159">
        <f>(AF29*'Data - P&amp;L'!$D$38)</f>
        <v>5.74</v>
      </c>
      <c r="AG131" s="342">
        <f t="shared" si="27"/>
        <v>5.74</v>
      </c>
    </row>
    <row r="132" ht="20.25" customHeight="1">
      <c r="A132" s="260" t="s">
        <v>1493</v>
      </c>
      <c r="B132" s="261">
        <f>(B29*'Data - P&amp;L'!$D$34)</f>
        <v>0</v>
      </c>
      <c r="C132" s="261">
        <f>(C29*'Data - P&amp;L'!$D$34)</f>
        <v>0</v>
      </c>
      <c r="D132" s="261">
        <f>(D29*'Data - P&amp;L'!$D$34)</f>
        <v>0</v>
      </c>
      <c r="E132" s="261">
        <f>(E29*'Data - P&amp;L'!$D$34)</f>
        <v>0</v>
      </c>
      <c r="F132" s="261">
        <f>(F29*'Data - P&amp;L'!$D$34)</f>
        <v>0</v>
      </c>
      <c r="G132" s="261">
        <f>(G29*'Data - P&amp;L'!$D$34)</f>
        <v>0</v>
      </c>
      <c r="H132" s="261">
        <f>(H29*'Data - P&amp;L'!$D$34)</f>
        <v>0</v>
      </c>
      <c r="I132" s="261">
        <f>(I29*'Data - P&amp;L'!$D$34)</f>
        <v>0</v>
      </c>
      <c r="J132" s="261">
        <f>(J29*'Data - P&amp;L'!$D$34)</f>
        <v>0</v>
      </c>
      <c r="K132" s="261">
        <f>(K29*'Data - P&amp;L'!$D$34)</f>
        <v>0</v>
      </c>
      <c r="L132" s="261">
        <f>(L29*'Data - P&amp;L'!$D$34)</f>
        <v>0</v>
      </c>
      <c r="M132" s="261">
        <f>(M29*'Data - P&amp;L'!$D$34)</f>
        <v>0</v>
      </c>
      <c r="N132" s="261">
        <f>(N29*'Data - P&amp;L'!$D$34)</f>
        <v>0</v>
      </c>
      <c r="O132" s="261">
        <f>(O29*'Data - P&amp;L'!$D$34)</f>
        <v>0</v>
      </c>
      <c r="P132" s="261">
        <f>(P29*'Data - P&amp;L'!$D$34)</f>
        <v>0</v>
      </c>
      <c r="Q132" s="261">
        <f>(Q29*'Data - P&amp;L'!$D$34)</f>
        <v>0</v>
      </c>
      <c r="R132" s="261">
        <f>(R29*'Data - P&amp;L'!$D$34)</f>
        <v>0</v>
      </c>
      <c r="S132" s="261">
        <f>(S29*'Data - P&amp;L'!$D$34)</f>
        <v>0</v>
      </c>
      <c r="T132" s="261">
        <f>(T29*'Data - P&amp;L'!$D$34)</f>
        <v>0</v>
      </c>
      <c r="U132" s="261">
        <f>(U29*'Data - P&amp;L'!$D$34)</f>
        <v>0</v>
      </c>
      <c r="V132" s="261">
        <f>(V29*'Data - P&amp;L'!$D$34)</f>
        <v>0</v>
      </c>
      <c r="W132" s="261">
        <f>(W29*'Data - P&amp;L'!$D$34)</f>
        <v>0</v>
      </c>
      <c r="X132" s="261">
        <f>(X29*'Data - P&amp;L'!$D$34)</f>
        <v>0</v>
      </c>
      <c r="Y132" s="261">
        <f>(Y29*'Data - P&amp;L'!$D$34)</f>
        <v>0</v>
      </c>
      <c r="Z132" s="261">
        <f>(Z29*'Data - P&amp;L'!$D$34)</f>
        <v>0</v>
      </c>
      <c r="AA132" s="261">
        <f>(AA29*'Data - P&amp;L'!$D$34)</f>
        <v>0</v>
      </c>
      <c r="AB132" s="261">
        <f>(AB29*'Data - P&amp;L'!$D$34)</f>
        <v>0</v>
      </c>
      <c r="AC132" s="261">
        <f>(AC29*'Data - P&amp;L'!$D$34)</f>
        <v>0</v>
      </c>
      <c r="AD132" s="261">
        <f>(AD29*'Data - P&amp;L'!$D$34)</f>
        <v>0</v>
      </c>
      <c r="AE132" s="261">
        <f>(AE29*'Data - P&amp;L'!$D$34)</f>
        <v>0</v>
      </c>
      <c r="AF132" s="261">
        <f>(AF29*'Data - P&amp;L'!$D$34)</f>
        <v>24.62</v>
      </c>
      <c r="AG132" s="342">
        <f t="shared" si="27"/>
        <v>24.62</v>
      </c>
    </row>
    <row r="133">
      <c r="A133" s="254" t="s">
        <v>1417</v>
      </c>
      <c r="B133" s="450">
        <f t="shared" ref="B133:AF133" si="28">B6</f>
        <v>0</v>
      </c>
      <c r="C133" s="450">
        <f t="shared" si="28"/>
        <v>0</v>
      </c>
      <c r="D133" s="450">
        <f t="shared" si="28"/>
        <v>0</v>
      </c>
      <c r="E133" s="450">
        <f t="shared" si="28"/>
        <v>0</v>
      </c>
      <c r="F133" s="450">
        <f t="shared" si="28"/>
        <v>0</v>
      </c>
      <c r="G133" s="450">
        <f t="shared" si="28"/>
        <v>0</v>
      </c>
      <c r="H133" s="450">
        <f t="shared" si="28"/>
        <v>0</v>
      </c>
      <c r="I133" s="450">
        <f t="shared" si="28"/>
        <v>0</v>
      </c>
      <c r="J133" s="450">
        <f t="shared" si="28"/>
        <v>0</v>
      </c>
      <c r="K133" s="450">
        <f t="shared" si="28"/>
        <v>0</v>
      </c>
      <c r="L133" s="450">
        <f t="shared" si="28"/>
        <v>0</v>
      </c>
      <c r="M133" s="450">
        <f t="shared" si="28"/>
        <v>0</v>
      </c>
      <c r="N133" s="450">
        <f t="shared" si="28"/>
        <v>0</v>
      </c>
      <c r="O133" s="450">
        <f t="shared" si="28"/>
        <v>0</v>
      </c>
      <c r="P133" s="450">
        <f t="shared" si="28"/>
        <v>0</v>
      </c>
      <c r="Q133" s="450">
        <f t="shared" si="28"/>
        <v>0</v>
      </c>
      <c r="R133" s="450">
        <f t="shared" si="28"/>
        <v>0</v>
      </c>
      <c r="S133" s="450">
        <f t="shared" si="28"/>
        <v>0</v>
      </c>
      <c r="T133" s="450">
        <f t="shared" si="28"/>
        <v>0</v>
      </c>
      <c r="U133" s="450">
        <f t="shared" si="28"/>
        <v>0</v>
      </c>
      <c r="V133" s="450">
        <f t="shared" si="28"/>
        <v>0</v>
      </c>
      <c r="W133" s="450">
        <f t="shared" si="28"/>
        <v>0</v>
      </c>
      <c r="X133" s="450">
        <f t="shared" si="28"/>
        <v>0</v>
      </c>
      <c r="Y133" s="450">
        <f t="shared" si="28"/>
        <v>0</v>
      </c>
      <c r="Z133" s="450">
        <f t="shared" si="28"/>
        <v>0</v>
      </c>
      <c r="AA133" s="450">
        <f t="shared" si="28"/>
        <v>0</v>
      </c>
      <c r="AB133" s="450">
        <f t="shared" si="28"/>
        <v>0</v>
      </c>
      <c r="AC133" s="450">
        <f t="shared" si="28"/>
        <v>0</v>
      </c>
      <c r="AD133" s="450">
        <f t="shared" si="28"/>
        <v>0</v>
      </c>
      <c r="AE133" s="450">
        <f t="shared" si="28"/>
        <v>0</v>
      </c>
      <c r="AF133" s="450">
        <f t="shared" si="28"/>
        <v>68.765544</v>
      </c>
      <c r="AG133" s="342">
        <f t="shared" si="27"/>
        <v>68.765544</v>
      </c>
    </row>
    <row r="134">
      <c r="A134" s="187"/>
      <c r="AG134" s="451"/>
    </row>
    <row r="135">
      <c r="A135" s="226" t="s">
        <v>562</v>
      </c>
      <c r="B135" s="268">
        <f t="shared" ref="B135:AF135" si="29">SUM(B120:B133)</f>
        <v>0</v>
      </c>
      <c r="C135" s="268">
        <f t="shared" si="29"/>
        <v>0</v>
      </c>
      <c r="D135" s="268">
        <f t="shared" si="29"/>
        <v>0</v>
      </c>
      <c r="E135" s="268">
        <f t="shared" si="29"/>
        <v>0</v>
      </c>
      <c r="F135" s="268">
        <f t="shared" si="29"/>
        <v>0</v>
      </c>
      <c r="G135" s="268">
        <f t="shared" si="29"/>
        <v>0</v>
      </c>
      <c r="H135" s="268">
        <f t="shared" si="29"/>
        <v>0</v>
      </c>
      <c r="I135" s="268">
        <f t="shared" si="29"/>
        <v>0</v>
      </c>
      <c r="J135" s="268">
        <f t="shared" si="29"/>
        <v>0</v>
      </c>
      <c r="K135" s="268">
        <f t="shared" si="29"/>
        <v>0</v>
      </c>
      <c r="L135" s="268">
        <f t="shared" si="29"/>
        <v>0</v>
      </c>
      <c r="M135" s="268">
        <f t="shared" si="29"/>
        <v>0</v>
      </c>
      <c r="N135" s="268">
        <f t="shared" si="29"/>
        <v>0</v>
      </c>
      <c r="O135" s="268">
        <f t="shared" si="29"/>
        <v>0</v>
      </c>
      <c r="P135" s="268">
        <f t="shared" si="29"/>
        <v>0</v>
      </c>
      <c r="Q135" s="268">
        <f t="shared" si="29"/>
        <v>0</v>
      </c>
      <c r="R135" s="268">
        <f t="shared" si="29"/>
        <v>0</v>
      </c>
      <c r="S135" s="268">
        <f t="shared" si="29"/>
        <v>0</v>
      </c>
      <c r="T135" s="268">
        <f t="shared" si="29"/>
        <v>0</v>
      </c>
      <c r="U135" s="268">
        <f t="shared" si="29"/>
        <v>0</v>
      </c>
      <c r="V135" s="268">
        <f t="shared" si="29"/>
        <v>0</v>
      </c>
      <c r="W135" s="268">
        <f t="shared" si="29"/>
        <v>0</v>
      </c>
      <c r="X135" s="268">
        <f t="shared" si="29"/>
        <v>0</v>
      </c>
      <c r="Y135" s="268">
        <f t="shared" si="29"/>
        <v>0</v>
      </c>
      <c r="Z135" s="268">
        <f t="shared" si="29"/>
        <v>0</v>
      </c>
      <c r="AA135" s="268">
        <f t="shared" si="29"/>
        <v>0</v>
      </c>
      <c r="AB135" s="268">
        <f t="shared" si="29"/>
        <v>0</v>
      </c>
      <c r="AC135" s="268">
        <f t="shared" si="29"/>
        <v>0</v>
      </c>
      <c r="AD135" s="268">
        <f t="shared" si="29"/>
        <v>0</v>
      </c>
      <c r="AE135" s="268">
        <f t="shared" si="29"/>
        <v>0</v>
      </c>
      <c r="AF135" s="268">
        <f t="shared" si="29"/>
        <v>600.885544</v>
      </c>
      <c r="AG135" s="342">
        <f>SUM(B135:AF135)</f>
        <v>600.885544</v>
      </c>
    </row>
    <row r="136">
      <c r="A136" s="187"/>
      <c r="AG136" s="431"/>
    </row>
    <row r="137">
      <c r="A137" s="445" t="s">
        <v>567</v>
      </c>
      <c r="B137" s="452"/>
      <c r="C137" s="452"/>
      <c r="D137" s="452"/>
      <c r="E137" s="452"/>
      <c r="F137" s="452"/>
      <c r="G137" s="452"/>
      <c r="H137" s="452"/>
      <c r="I137" s="452"/>
      <c r="J137" s="452"/>
      <c r="K137" s="452"/>
      <c r="L137" s="452"/>
      <c r="M137" s="452"/>
      <c r="N137" s="452"/>
      <c r="O137" s="452"/>
      <c r="P137" s="452"/>
      <c r="Q137" s="452"/>
      <c r="R137" s="452"/>
      <c r="S137" s="452"/>
      <c r="T137" s="452"/>
      <c r="U137" s="452"/>
      <c r="V137" s="452"/>
      <c r="W137" s="452"/>
      <c r="X137" s="452"/>
      <c r="Y137" s="452"/>
      <c r="Z137" s="452"/>
      <c r="AA137" s="452"/>
      <c r="AB137" s="452"/>
      <c r="AC137" s="452"/>
      <c r="AD137" s="452"/>
      <c r="AE137" s="452"/>
      <c r="AF137" s="452"/>
      <c r="AG137" s="451"/>
    </row>
    <row r="138">
      <c r="A138" s="254" t="s">
        <v>1418</v>
      </c>
      <c r="B138" s="281">
        <f t="shared" ref="B138:AF138" si="30">SUM(B139:B145)-B148</f>
        <v>0</v>
      </c>
      <c r="C138" s="281">
        <f t="shared" si="30"/>
        <v>0</v>
      </c>
      <c r="D138" s="281">
        <f t="shared" si="30"/>
        <v>0</v>
      </c>
      <c r="E138" s="281">
        <f t="shared" si="30"/>
        <v>0</v>
      </c>
      <c r="F138" s="281">
        <f t="shared" si="30"/>
        <v>0</v>
      </c>
      <c r="G138" s="281">
        <f t="shared" si="30"/>
        <v>0</v>
      </c>
      <c r="H138" s="281">
        <f t="shared" si="30"/>
        <v>0</v>
      </c>
      <c r="I138" s="281">
        <f t="shared" si="30"/>
        <v>0</v>
      </c>
      <c r="J138" s="281">
        <f t="shared" si="30"/>
        <v>0</v>
      </c>
      <c r="K138" s="281">
        <f t="shared" si="30"/>
        <v>0</v>
      </c>
      <c r="L138" s="281">
        <f t="shared" si="30"/>
        <v>0</v>
      </c>
      <c r="M138" s="281">
        <f t="shared" si="30"/>
        <v>0</v>
      </c>
      <c r="N138" s="281">
        <f t="shared" si="30"/>
        <v>0</v>
      </c>
      <c r="O138" s="281">
        <f t="shared" si="30"/>
        <v>0</v>
      </c>
      <c r="P138" s="281">
        <f t="shared" si="30"/>
        <v>0</v>
      </c>
      <c r="Q138" s="281">
        <f t="shared" si="30"/>
        <v>0</v>
      </c>
      <c r="R138" s="281">
        <f t="shared" si="30"/>
        <v>0</v>
      </c>
      <c r="S138" s="281">
        <f t="shared" si="30"/>
        <v>0</v>
      </c>
      <c r="T138" s="281">
        <f t="shared" si="30"/>
        <v>0</v>
      </c>
      <c r="U138" s="281">
        <f t="shared" si="30"/>
        <v>0</v>
      </c>
      <c r="V138" s="281">
        <f t="shared" si="30"/>
        <v>0</v>
      </c>
      <c r="W138" s="281">
        <f t="shared" si="30"/>
        <v>0</v>
      </c>
      <c r="X138" s="281">
        <f t="shared" si="30"/>
        <v>0</v>
      </c>
      <c r="Y138" s="281">
        <f t="shared" si="30"/>
        <v>0</v>
      </c>
      <c r="Z138" s="281">
        <f t="shared" si="30"/>
        <v>0</v>
      </c>
      <c r="AA138" s="281">
        <f t="shared" si="30"/>
        <v>0</v>
      </c>
      <c r="AB138" s="281">
        <f t="shared" si="30"/>
        <v>0</v>
      </c>
      <c r="AC138" s="281">
        <f t="shared" si="30"/>
        <v>0</v>
      </c>
      <c r="AD138" s="281">
        <f t="shared" si="30"/>
        <v>0</v>
      </c>
      <c r="AE138" s="281">
        <f t="shared" si="30"/>
        <v>0</v>
      </c>
      <c r="AF138" s="281">
        <f t="shared" si="30"/>
        <v>0</v>
      </c>
      <c r="AG138" s="342">
        <f t="shared" ref="AG138:AG172" si="31">SUM(B138:AF138)</f>
        <v>0</v>
      </c>
    </row>
    <row r="139" outlineLevel="1">
      <c r="A139" s="173" t="s">
        <v>1419</v>
      </c>
      <c r="B139" s="267">
        <f>(B34+B35)*'Data - P&amp;L'!$C$3</f>
        <v>0</v>
      </c>
      <c r="C139" s="267">
        <f>(C34+C35)*'Data - P&amp;L'!$C$3</f>
        <v>0</v>
      </c>
      <c r="D139" s="267">
        <f>(D34+D35)*'Data - P&amp;L'!$C$3</f>
        <v>0</v>
      </c>
      <c r="E139" s="267">
        <f>(E34+E35)*'Data - P&amp;L'!$C$3</f>
        <v>0</v>
      </c>
      <c r="F139" s="267">
        <f>(F34+F35)*'Data - P&amp;L'!$C$3</f>
        <v>0</v>
      </c>
      <c r="G139" s="267">
        <f>(G34+G35)*'Data - P&amp;L'!$C$3</f>
        <v>0</v>
      </c>
      <c r="H139" s="267">
        <f>(H34+H35)*'Data - P&amp;L'!$C$3</f>
        <v>0</v>
      </c>
      <c r="I139" s="267">
        <f>(I34+I35)*'Data - P&amp;L'!$C$3</f>
        <v>0</v>
      </c>
      <c r="J139" s="267">
        <f>(J34+J35)*'Data - P&amp;L'!$C$3</f>
        <v>0</v>
      </c>
      <c r="K139" s="267">
        <f>(K34+K35)*'Data - P&amp;L'!$C$3</f>
        <v>0</v>
      </c>
      <c r="L139" s="267">
        <f>(L34+L35)*'Data - P&amp;L'!$C$3</f>
        <v>0</v>
      </c>
      <c r="M139" s="267">
        <f>(M34+M35)*'Data - P&amp;L'!$C$3</f>
        <v>0</v>
      </c>
      <c r="N139" s="267">
        <f>(N34+N35)*'Data - P&amp;L'!$C$3</f>
        <v>0</v>
      </c>
      <c r="O139" s="267">
        <f>(O34+O35)*'Data - P&amp;L'!$C$3</f>
        <v>0</v>
      </c>
      <c r="P139" s="267">
        <f>(P34+P35)*'Data - P&amp;L'!$C$3</f>
        <v>0</v>
      </c>
      <c r="Q139" s="267">
        <f>(Q34+Q35)*'Data - P&amp;L'!$C$3</f>
        <v>0</v>
      </c>
      <c r="R139" s="267">
        <f>(R34+R35)*'Data - P&amp;L'!$C$3</f>
        <v>0</v>
      </c>
      <c r="S139" s="267">
        <f>(S34+S35)*'Data - P&amp;L'!$C$3</f>
        <v>0</v>
      </c>
      <c r="T139" s="267">
        <f>(T34+T35)*'Data - P&amp;L'!$C$3</f>
        <v>0</v>
      </c>
      <c r="U139" s="267">
        <f>(U34+U35)*'Data - P&amp;L'!$C$3</f>
        <v>0</v>
      </c>
      <c r="V139" s="267">
        <f>(V34+V35)*'Data - P&amp;L'!$C$3</f>
        <v>0</v>
      </c>
      <c r="W139" s="267">
        <f>(W34+W35)*'Data - P&amp;L'!$C$3</f>
        <v>0</v>
      </c>
      <c r="X139" s="267">
        <f>(X34+X35)*'Data - P&amp;L'!$C$3</f>
        <v>0</v>
      </c>
      <c r="Y139" s="267">
        <f>(Y34+Y35)*'Data - P&amp;L'!$C$3</f>
        <v>0</v>
      </c>
      <c r="Z139" s="267">
        <f>(Z34+Z35)*'Data - P&amp;L'!$C$3</f>
        <v>0</v>
      </c>
      <c r="AA139" s="267">
        <f>(AA34+AA35)*'Data - P&amp;L'!$C$3</f>
        <v>0</v>
      </c>
      <c r="AB139" s="267">
        <f>(AB34+AB35)*'Data - P&amp;L'!$C$3</f>
        <v>0</v>
      </c>
      <c r="AC139" s="267">
        <f>(AC34+AC35)*'Data - P&amp;L'!$C$3</f>
        <v>0</v>
      </c>
      <c r="AD139" s="267">
        <f>(AD34+AD35)*'Data - P&amp;L'!$C$3</f>
        <v>0</v>
      </c>
      <c r="AE139" s="267">
        <f>(AE34+AE35)*'Data - P&amp;L'!$C$3</f>
        <v>0</v>
      </c>
      <c r="AF139" s="267">
        <f>(AF34+AF35)*'Data - P&amp;L'!$C$3</f>
        <v>0</v>
      </c>
      <c r="AG139" s="451">
        <f t="shared" si="31"/>
        <v>0</v>
      </c>
    </row>
    <row r="140" outlineLevel="1">
      <c r="A140" s="173" t="s">
        <v>1420</v>
      </c>
      <c r="B140" s="267">
        <f>(B36+B37)*'Data - P&amp;L'!$C$4</f>
        <v>0</v>
      </c>
      <c r="C140" s="267">
        <f>(C36+C37)*'Data - P&amp;L'!$C$4</f>
        <v>0</v>
      </c>
      <c r="D140" s="267">
        <f>(D36+D37)*'Data - P&amp;L'!$C$4</f>
        <v>0</v>
      </c>
      <c r="E140" s="267">
        <f>(E36+E37)*'Data - P&amp;L'!$C$4</f>
        <v>0</v>
      </c>
      <c r="F140" s="267">
        <f>(F36+F37)*'Data - P&amp;L'!$C$4</f>
        <v>0</v>
      </c>
      <c r="G140" s="267">
        <f>(G36+G37)*'Data - P&amp;L'!$C$4</f>
        <v>0</v>
      </c>
      <c r="H140" s="267">
        <f>(H36+H37)*'Data - P&amp;L'!$C$4</f>
        <v>0</v>
      </c>
      <c r="I140" s="267">
        <f>(I36+I37)*'Data - P&amp;L'!$C$4</f>
        <v>0</v>
      </c>
      <c r="J140" s="267">
        <f>(J36+J37)*'Data - P&amp;L'!$C$4</f>
        <v>0</v>
      </c>
      <c r="K140" s="267">
        <f>(K36+K37)*'Data - P&amp;L'!$C$4</f>
        <v>0</v>
      </c>
      <c r="L140" s="267">
        <f>(L36+L37)*'Data - P&amp;L'!$C$4</f>
        <v>0</v>
      </c>
      <c r="M140" s="267">
        <f>(M36+M37)*'Data - P&amp;L'!$C$4</f>
        <v>0</v>
      </c>
      <c r="N140" s="267">
        <f>(N36+N37)*'Data - P&amp;L'!$C$4</f>
        <v>0</v>
      </c>
      <c r="O140" s="267">
        <f>(O36+O37)*'Data - P&amp;L'!$C$4</f>
        <v>0</v>
      </c>
      <c r="P140" s="267">
        <f>(P36+P37)*'Data - P&amp;L'!$C$4</f>
        <v>0</v>
      </c>
      <c r="Q140" s="267">
        <f>(Q36+Q37)*'Data - P&amp;L'!$C$4</f>
        <v>0</v>
      </c>
      <c r="R140" s="267">
        <f>(R36+R37)*'Data - P&amp;L'!$C$4</f>
        <v>0</v>
      </c>
      <c r="S140" s="267">
        <f>(S36+S37)*'Data - P&amp;L'!$C$4</f>
        <v>0</v>
      </c>
      <c r="T140" s="267">
        <f>(T36+T37)*'Data - P&amp;L'!$C$4</f>
        <v>0</v>
      </c>
      <c r="U140" s="267">
        <f>(U36+U37)*'Data - P&amp;L'!$C$4</f>
        <v>0</v>
      </c>
      <c r="V140" s="267">
        <f>(V36+V37)*'Data - P&amp;L'!$C$4</f>
        <v>0</v>
      </c>
      <c r="W140" s="267">
        <f>(W36+W37)*'Data - P&amp;L'!$C$4</f>
        <v>0</v>
      </c>
      <c r="X140" s="267">
        <f>(X36+X37)*'Data - P&amp;L'!$C$4</f>
        <v>0</v>
      </c>
      <c r="Y140" s="267">
        <f>(Y36+Y37)*'Data - P&amp;L'!$C$4</f>
        <v>0</v>
      </c>
      <c r="Z140" s="267">
        <f>(Z36+Z37)*'Data - P&amp;L'!$C$4</f>
        <v>0</v>
      </c>
      <c r="AA140" s="267">
        <f>(AA36+AA37)*'Data - P&amp;L'!$C$4</f>
        <v>0</v>
      </c>
      <c r="AB140" s="267">
        <f>(AB36+AB37)*'Data - P&amp;L'!$C$4</f>
        <v>0</v>
      </c>
      <c r="AC140" s="267">
        <f>(AC36+AC37)*'Data - P&amp;L'!$C$4</f>
        <v>0</v>
      </c>
      <c r="AD140" s="267">
        <f>(AD36+AD37)*'Data - P&amp;L'!$C$4</f>
        <v>0</v>
      </c>
      <c r="AE140" s="267">
        <f>(AE36+AE37)*'Data - P&amp;L'!$C$4</f>
        <v>0</v>
      </c>
      <c r="AF140" s="267">
        <f>(AF36+AF37)*'Data - P&amp;L'!$C$4</f>
        <v>0</v>
      </c>
      <c r="AG140" s="451">
        <f t="shared" si="31"/>
        <v>0</v>
      </c>
    </row>
    <row r="141" outlineLevel="1">
      <c r="A141" s="173" t="s">
        <v>1421</v>
      </c>
      <c r="B141" s="267">
        <f>(B41)*'Data - P&amp;L'!$C$6</f>
        <v>0</v>
      </c>
      <c r="C141" s="267">
        <f>(C41)*'Data - P&amp;L'!$C$6</f>
        <v>0</v>
      </c>
      <c r="D141" s="267">
        <f>(D41)*'Data - P&amp;L'!$C$6</f>
        <v>0</v>
      </c>
      <c r="E141" s="267">
        <f>(E41)*'Data - P&amp;L'!$C$6</f>
        <v>0</v>
      </c>
      <c r="F141" s="267">
        <f>(F41)*'Data - P&amp;L'!$C$6</f>
        <v>0</v>
      </c>
      <c r="G141" s="267">
        <f>(G41)*'Data - P&amp;L'!$C$6</f>
        <v>0</v>
      </c>
      <c r="H141" s="267">
        <f>(H41)*'Data - P&amp;L'!$C$6</f>
        <v>0</v>
      </c>
      <c r="I141" s="267">
        <f>(I41)*'Data - P&amp;L'!$C$6</f>
        <v>0</v>
      </c>
      <c r="J141" s="267">
        <f>(J41)*'Data - P&amp;L'!$C$6</f>
        <v>0</v>
      </c>
      <c r="K141" s="267">
        <f>(K41)*'Data - P&amp;L'!$C$6</f>
        <v>0</v>
      </c>
      <c r="L141" s="267">
        <f>(L41)*'Data - P&amp;L'!$C$6</f>
        <v>0</v>
      </c>
      <c r="M141" s="267">
        <f>(M41)*'Data - P&amp;L'!$C$6</f>
        <v>0</v>
      </c>
      <c r="N141" s="267">
        <f>(N41)*'Data - P&amp;L'!$C$6</f>
        <v>0</v>
      </c>
      <c r="O141" s="267">
        <f>(O41)*'Data - P&amp;L'!$C$6</f>
        <v>0</v>
      </c>
      <c r="P141" s="267">
        <f>(P41)*'Data - P&amp;L'!$C$6</f>
        <v>0</v>
      </c>
      <c r="Q141" s="267">
        <f>(Q41)*'Data - P&amp;L'!$C$6</f>
        <v>0</v>
      </c>
      <c r="R141" s="267">
        <f>(R41)*'Data - P&amp;L'!$C$6</f>
        <v>0</v>
      </c>
      <c r="S141" s="267">
        <f>(S41)*'Data - P&amp;L'!$C$6</f>
        <v>0</v>
      </c>
      <c r="T141" s="267">
        <f>(T41)*'Data - P&amp;L'!$C$6</f>
        <v>0</v>
      </c>
      <c r="U141" s="267">
        <f>(U41)*'Data - P&amp;L'!$C$6</f>
        <v>0</v>
      </c>
      <c r="V141" s="267">
        <f>(V41)*'Data - P&amp;L'!$C$6</f>
        <v>0</v>
      </c>
      <c r="W141" s="267">
        <f>(W41)*'Data - P&amp;L'!$C$6</f>
        <v>0</v>
      </c>
      <c r="X141" s="267">
        <f>(X41)*'Data - P&amp;L'!$C$6</f>
        <v>0</v>
      </c>
      <c r="Y141" s="267">
        <f>(Y41)*'Data - P&amp;L'!$C$6</f>
        <v>0</v>
      </c>
      <c r="Z141" s="267">
        <f>(Z41)*'Data - P&amp;L'!$C$6</f>
        <v>0</v>
      </c>
      <c r="AA141" s="267">
        <f>(AA41)*'Data - P&amp;L'!$C$6</f>
        <v>0</v>
      </c>
      <c r="AB141" s="267">
        <f>(AB41)*'Data - P&amp;L'!$C$6</f>
        <v>0</v>
      </c>
      <c r="AC141" s="267">
        <f>(AC41)*'Data - P&amp;L'!$C$6</f>
        <v>0</v>
      </c>
      <c r="AD141" s="267">
        <f>(AD41)*'Data - P&amp;L'!$C$6</f>
        <v>0</v>
      </c>
      <c r="AE141" s="267">
        <f>(AE41)*'Data - P&amp;L'!$C$6</f>
        <v>0</v>
      </c>
      <c r="AF141" s="267">
        <f>(AF41)*'Data - P&amp;L'!$C$6</f>
        <v>0</v>
      </c>
      <c r="AG141" s="451">
        <f t="shared" si="31"/>
        <v>0</v>
      </c>
    </row>
    <row r="142" outlineLevel="1">
      <c r="A142" s="173" t="s">
        <v>1422</v>
      </c>
      <c r="B142" s="267">
        <f>(B42)*'Data - P&amp;L'!$C$8</f>
        <v>0</v>
      </c>
      <c r="C142" s="267">
        <f>(C42)*'Data - P&amp;L'!$C$8</f>
        <v>0</v>
      </c>
      <c r="D142" s="267">
        <f>(D42)*'Data - P&amp;L'!$C$8</f>
        <v>0</v>
      </c>
      <c r="E142" s="267">
        <f>(E42)*'Data - P&amp;L'!$C$8</f>
        <v>0</v>
      </c>
      <c r="F142" s="267">
        <f>(F42)*'Data - P&amp;L'!$C$8</f>
        <v>0</v>
      </c>
      <c r="G142" s="267">
        <f>(G42)*'Data - P&amp;L'!$C$8</f>
        <v>0</v>
      </c>
      <c r="H142" s="267">
        <f>(H42)*'Data - P&amp;L'!$C$8</f>
        <v>0</v>
      </c>
      <c r="I142" s="267">
        <f>(I42)*'Data - P&amp;L'!$C$8</f>
        <v>0</v>
      </c>
      <c r="J142" s="267">
        <f>(J42)*'Data - P&amp;L'!$C$8</f>
        <v>0</v>
      </c>
      <c r="K142" s="267">
        <f>(K42)*'Data - P&amp;L'!$C$8</f>
        <v>0</v>
      </c>
      <c r="L142" s="267">
        <f>(L42)*'Data - P&amp;L'!$C$8</f>
        <v>0</v>
      </c>
      <c r="M142" s="267">
        <f>(M42)*'Data - P&amp;L'!$C$8</f>
        <v>0</v>
      </c>
      <c r="N142" s="267">
        <f>(N42)*'Data - P&amp;L'!$C$8</f>
        <v>0</v>
      </c>
      <c r="O142" s="267">
        <f>(O42)*'Data - P&amp;L'!$C$8</f>
        <v>0</v>
      </c>
      <c r="P142" s="267">
        <f>(P42)*'Data - P&amp;L'!$C$8</f>
        <v>0</v>
      </c>
      <c r="Q142" s="267">
        <f>(Q42)*'Data - P&amp;L'!$C$8</f>
        <v>0</v>
      </c>
      <c r="R142" s="267">
        <f>(R42)*'Data - P&amp;L'!$C$8</f>
        <v>0</v>
      </c>
      <c r="S142" s="267">
        <f>(S42)*'Data - P&amp;L'!$C$8</f>
        <v>0</v>
      </c>
      <c r="T142" s="267">
        <f>(T42)*'Data - P&amp;L'!$C$8</f>
        <v>0</v>
      </c>
      <c r="U142" s="267">
        <f>(U42)*'Data - P&amp;L'!$C$8</f>
        <v>0</v>
      </c>
      <c r="V142" s="267">
        <f>(V42)*'Data - P&amp;L'!$C$8</f>
        <v>0</v>
      </c>
      <c r="W142" s="267">
        <f>(W42)*'Data - P&amp;L'!$C$8</f>
        <v>0</v>
      </c>
      <c r="X142" s="267">
        <f>(X42)*'Data - P&amp;L'!$C$8</f>
        <v>0</v>
      </c>
      <c r="Y142" s="267">
        <f>(Y42)*'Data - P&amp;L'!$C$8</f>
        <v>0</v>
      </c>
      <c r="Z142" s="267">
        <f>(Z42)*'Data - P&amp;L'!$C$8</f>
        <v>0</v>
      </c>
      <c r="AA142" s="267">
        <f>(AA42)*'Data - P&amp;L'!$C$8</f>
        <v>0</v>
      </c>
      <c r="AB142" s="267">
        <f>(AB42)*'Data - P&amp;L'!$C$8</f>
        <v>0</v>
      </c>
      <c r="AC142" s="267">
        <f>(AC42)*'Data - P&amp;L'!$C$8</f>
        <v>0</v>
      </c>
      <c r="AD142" s="267">
        <f>(AD42)*'Data - P&amp;L'!$C$8</f>
        <v>0</v>
      </c>
      <c r="AE142" s="267">
        <f>(AE42)*'Data - P&amp;L'!$C$8</f>
        <v>0</v>
      </c>
      <c r="AF142" s="267">
        <f>(AF42)*'Data - P&amp;L'!$C$8</f>
        <v>0</v>
      </c>
      <c r="AG142" s="451">
        <f t="shared" si="31"/>
        <v>0</v>
      </c>
    </row>
    <row r="143" outlineLevel="1">
      <c r="A143" s="173" t="s">
        <v>1423</v>
      </c>
      <c r="B143" s="267">
        <f>(B43+B44)*'Data - P&amp;L'!$C$9</f>
        <v>0</v>
      </c>
      <c r="C143" s="267">
        <f>(C43+C44)*'Data - P&amp;L'!$C$9</f>
        <v>0</v>
      </c>
      <c r="D143" s="267">
        <f>(D43+D44)*'Data - P&amp;L'!$C$9</f>
        <v>0</v>
      </c>
      <c r="E143" s="267">
        <f>(E43+E44)*'Data - P&amp;L'!$C$9</f>
        <v>0</v>
      </c>
      <c r="F143" s="267">
        <f>(F43+F44)*'Data - P&amp;L'!$C$9</f>
        <v>0</v>
      </c>
      <c r="G143" s="267">
        <f>(G43+G44)*'Data - P&amp;L'!$C$9</f>
        <v>0</v>
      </c>
      <c r="H143" s="267">
        <f>(H43+H44)*'Data - P&amp;L'!$C$9</f>
        <v>0</v>
      </c>
      <c r="I143" s="267">
        <f>(I43+I44)*'Data - P&amp;L'!$C$9</f>
        <v>0</v>
      </c>
      <c r="J143" s="267">
        <f>(J43+J44)*'Data - P&amp;L'!$C$9</f>
        <v>0</v>
      </c>
      <c r="K143" s="267">
        <f>(K43+K44)*'Data - P&amp;L'!$C$9</f>
        <v>0</v>
      </c>
      <c r="L143" s="267">
        <f>(L43+L44)*'Data - P&amp;L'!$C$9</f>
        <v>0</v>
      </c>
      <c r="M143" s="267">
        <f>(M43+M44)*'Data - P&amp;L'!$C$9</f>
        <v>0</v>
      </c>
      <c r="N143" s="267">
        <f>(N43+N44)*'Data - P&amp;L'!$C$9</f>
        <v>0</v>
      </c>
      <c r="O143" s="267">
        <f>(O43+O44)*'Data - P&amp;L'!$C$9</f>
        <v>0</v>
      </c>
      <c r="P143" s="267">
        <f>(P43+P44)*'Data - P&amp;L'!$C$9</f>
        <v>0</v>
      </c>
      <c r="Q143" s="267">
        <f>(Q43+Q44)*'Data - P&amp;L'!$C$9</f>
        <v>0</v>
      </c>
      <c r="R143" s="267">
        <f>(R43+R44)*'Data - P&amp;L'!$C$9</f>
        <v>0</v>
      </c>
      <c r="S143" s="267">
        <f>(S43+S44)*'Data - P&amp;L'!$C$9</f>
        <v>0</v>
      </c>
      <c r="T143" s="267">
        <f>(T43+T44)*'Data - P&amp;L'!$C$9</f>
        <v>0</v>
      </c>
      <c r="U143" s="267">
        <f>(U43+U44)*'Data - P&amp;L'!$C$9</f>
        <v>0</v>
      </c>
      <c r="V143" s="267">
        <f>(V43+V44)*'Data - P&amp;L'!$C$9</f>
        <v>0</v>
      </c>
      <c r="W143" s="267">
        <f>(W43+W44)*'Data - P&amp;L'!$C$9</f>
        <v>0</v>
      </c>
      <c r="X143" s="267">
        <f>(X43+X44)*'Data - P&amp;L'!$C$9</f>
        <v>0</v>
      </c>
      <c r="Y143" s="267">
        <f>(Y43+Y44)*'Data - P&amp;L'!$C$9</f>
        <v>0</v>
      </c>
      <c r="Z143" s="267">
        <f>(Z43+Z44)*'Data - P&amp;L'!$C$9</f>
        <v>0</v>
      </c>
      <c r="AA143" s="267">
        <f>(AA43+AA44)*'Data - P&amp;L'!$C$9</f>
        <v>0</v>
      </c>
      <c r="AB143" s="267">
        <f>(AB43+AB44)*'Data - P&amp;L'!$C$9</f>
        <v>0</v>
      </c>
      <c r="AC143" s="267">
        <f>(AC43+AC44)*'Data - P&amp;L'!$C$9</f>
        <v>0</v>
      </c>
      <c r="AD143" s="267">
        <f>(AD43+AD44)*'Data - P&amp;L'!$C$9</f>
        <v>0</v>
      </c>
      <c r="AE143" s="267">
        <f>(AE43+AE44)*'Data - P&amp;L'!$C$9</f>
        <v>0</v>
      </c>
      <c r="AF143" s="267">
        <f>(AF43+AF44)*'Data - P&amp;L'!$C$9</f>
        <v>0</v>
      </c>
      <c r="AG143" s="451">
        <f t="shared" si="31"/>
        <v>0</v>
      </c>
    </row>
    <row r="144" outlineLevel="1">
      <c r="A144" s="173" t="s">
        <v>1424</v>
      </c>
      <c r="B144" s="267">
        <f>(B45+B46)*'Data - P&amp;L'!$C$5</f>
        <v>0</v>
      </c>
      <c r="C144" s="267">
        <f>(C45+C46)*'Data - P&amp;L'!$C$5</f>
        <v>0</v>
      </c>
      <c r="D144" s="267">
        <f>(D45+D46)*'Data - P&amp;L'!$C$5</f>
        <v>0</v>
      </c>
      <c r="E144" s="267">
        <f>(E45+E46)*'Data - P&amp;L'!$C$5</f>
        <v>0</v>
      </c>
      <c r="F144" s="267">
        <f>(F45+F46)*'Data - P&amp;L'!$C$5</f>
        <v>0</v>
      </c>
      <c r="G144" s="267">
        <f>(G45+G46)*'Data - P&amp;L'!$C$5</f>
        <v>0</v>
      </c>
      <c r="H144" s="267">
        <f>(H45+H46)*'Data - P&amp;L'!$C$5</f>
        <v>0</v>
      </c>
      <c r="I144" s="267">
        <f>(I45+I46)*'Data - P&amp;L'!$C$5</f>
        <v>0</v>
      </c>
      <c r="J144" s="267">
        <f>(J45+J46)*'Data - P&amp;L'!$C$5</f>
        <v>0</v>
      </c>
      <c r="K144" s="267">
        <f>(K45+K46)*'Data - P&amp;L'!$C$5</f>
        <v>0</v>
      </c>
      <c r="L144" s="267">
        <f>(L45+L46)*'Data - P&amp;L'!$C$5</f>
        <v>0</v>
      </c>
      <c r="M144" s="267">
        <f>(M45+M46)*'Data - P&amp;L'!$C$5</f>
        <v>0</v>
      </c>
      <c r="N144" s="267">
        <f>(N45+N46)*'Data - P&amp;L'!$C$5</f>
        <v>0</v>
      </c>
      <c r="O144" s="267">
        <f>(O45+O46)*'Data - P&amp;L'!$C$5</f>
        <v>0</v>
      </c>
      <c r="P144" s="267">
        <f>(P45+P46)*'Data - P&amp;L'!$C$5</f>
        <v>0</v>
      </c>
      <c r="Q144" s="267">
        <f>(Q45+Q46)*'Data - P&amp;L'!$C$5</f>
        <v>0</v>
      </c>
      <c r="R144" s="267">
        <f>(R45+R46)*'Data - P&amp;L'!$C$5</f>
        <v>0</v>
      </c>
      <c r="S144" s="267">
        <f>(S45+S46)*'Data - P&amp;L'!$C$5</f>
        <v>0</v>
      </c>
      <c r="T144" s="267">
        <f>(T45+T46)*'Data - P&amp;L'!$C$5</f>
        <v>0</v>
      </c>
      <c r="U144" s="267">
        <f>(U45+U46)*'Data - P&amp;L'!$C$5</f>
        <v>0</v>
      </c>
      <c r="V144" s="267">
        <f>(V45+V46)*'Data - P&amp;L'!$C$5</f>
        <v>0</v>
      </c>
      <c r="W144" s="267">
        <f>(W45+W46)*'Data - P&amp;L'!$C$5</f>
        <v>0</v>
      </c>
      <c r="X144" s="267">
        <f>(X45+X46)*'Data - P&amp;L'!$C$5</f>
        <v>0</v>
      </c>
      <c r="Y144" s="267">
        <f>(Y45+Y46)*'Data - P&amp;L'!$C$5</f>
        <v>0</v>
      </c>
      <c r="Z144" s="267">
        <f>(Z45+Z46)*'Data - P&amp;L'!$C$5</f>
        <v>0</v>
      </c>
      <c r="AA144" s="267">
        <f>(AA45+AA46)*'Data - P&amp;L'!$C$5</f>
        <v>0</v>
      </c>
      <c r="AB144" s="267">
        <f>(AB45+AB46)*'Data - P&amp;L'!$C$5</f>
        <v>0</v>
      </c>
      <c r="AC144" s="267">
        <f>(AC45+AC46)*'Data - P&amp;L'!$C$5</f>
        <v>0</v>
      </c>
      <c r="AD144" s="267">
        <f>(AD45+AD46)*'Data - P&amp;L'!$C$5</f>
        <v>0</v>
      </c>
      <c r="AE144" s="267">
        <f>(AE45+AE46)*'Data - P&amp;L'!$C$5</f>
        <v>0</v>
      </c>
      <c r="AF144" s="267">
        <f>(AF45+AF46)*'Data - P&amp;L'!$C$5</f>
        <v>0</v>
      </c>
      <c r="AG144" s="451">
        <f t="shared" si="31"/>
        <v>0</v>
      </c>
    </row>
    <row r="145" outlineLevel="1">
      <c r="A145" s="173" t="s">
        <v>1425</v>
      </c>
      <c r="B145" s="267">
        <f>(B47+B48)*'Data - P&amp;L'!$C$10</f>
        <v>0</v>
      </c>
      <c r="C145" s="267">
        <f>(C47+C48)*'Data - P&amp;L'!$C$10</f>
        <v>0</v>
      </c>
      <c r="D145" s="267">
        <f>(D47+D48)*'Data - P&amp;L'!$C$10</f>
        <v>0</v>
      </c>
      <c r="E145" s="267">
        <f>(E47+E48)*'Data - P&amp;L'!$C$10</f>
        <v>0</v>
      </c>
      <c r="F145" s="267">
        <f>(F47+F48)*'Data - P&amp;L'!$C$10</f>
        <v>0</v>
      </c>
      <c r="G145" s="267">
        <f>(G47+G48)*'Data - P&amp;L'!$C$10</f>
        <v>0</v>
      </c>
      <c r="H145" s="267">
        <f>(H47+H48)*'Data - P&amp;L'!$C$10</f>
        <v>0</v>
      </c>
      <c r="I145" s="267">
        <f>(I47+I48)*'Data - P&amp;L'!$C$10</f>
        <v>0</v>
      </c>
      <c r="J145" s="267">
        <f>(J47+J48)*'Data - P&amp;L'!$C$10</f>
        <v>0</v>
      </c>
      <c r="K145" s="267">
        <f>(K47+K48)*'Data - P&amp;L'!$C$10</f>
        <v>0</v>
      </c>
      <c r="L145" s="267">
        <f>(L47+L48)*'Data - P&amp;L'!$C$10</f>
        <v>0</v>
      </c>
      <c r="M145" s="267">
        <f>(M47+M48)*'Data - P&amp;L'!$C$10</f>
        <v>0</v>
      </c>
      <c r="N145" s="267">
        <f>(N47+N48)*'Data - P&amp;L'!$C$10</f>
        <v>0</v>
      </c>
      <c r="O145" s="267">
        <f>(O47+O48)*'Data - P&amp;L'!$C$10</f>
        <v>0</v>
      </c>
      <c r="P145" s="267">
        <f>(P47+P48)*'Data - P&amp;L'!$C$10</f>
        <v>0</v>
      </c>
      <c r="Q145" s="267">
        <f>(Q47+Q48)*'Data - P&amp;L'!$C$10</f>
        <v>0</v>
      </c>
      <c r="R145" s="267">
        <f>(R47+R48)*'Data - P&amp;L'!$C$10</f>
        <v>0</v>
      </c>
      <c r="S145" s="267">
        <f>(S47+S48)*'Data - P&amp;L'!$C$10</f>
        <v>0</v>
      </c>
      <c r="T145" s="267">
        <f>(T47+T48)*'Data - P&amp;L'!$C$10</f>
        <v>0</v>
      </c>
      <c r="U145" s="267">
        <f>(U47+U48)*'Data - P&amp;L'!$C$10</f>
        <v>0</v>
      </c>
      <c r="V145" s="267">
        <f>(V47+V48)*'Data - P&amp;L'!$C$10</f>
        <v>0</v>
      </c>
      <c r="W145" s="267">
        <f>(W47+W48)*'Data - P&amp;L'!$C$10</f>
        <v>0</v>
      </c>
      <c r="X145" s="267">
        <f>(X47+X48)*'Data - P&amp;L'!$C$10</f>
        <v>0</v>
      </c>
      <c r="Y145" s="267">
        <f>(Y47+Y48)*'Data - P&amp;L'!$C$10</f>
        <v>0</v>
      </c>
      <c r="Z145" s="267">
        <f>(Z47+Z48)*'Data - P&amp;L'!$C$10</f>
        <v>0</v>
      </c>
      <c r="AA145" s="267">
        <f>(AA47+AA48)*'Data - P&amp;L'!$C$10</f>
        <v>0</v>
      </c>
      <c r="AB145" s="267">
        <f>(AB47+AB48)*'Data - P&amp;L'!$C$10</f>
        <v>0</v>
      </c>
      <c r="AC145" s="267">
        <f>(AC47+AC48)*'Data - P&amp;L'!$C$10</f>
        <v>0</v>
      </c>
      <c r="AD145" s="267">
        <f>(AD47+AD48)*'Data - P&amp;L'!$C$10</f>
        <v>0</v>
      </c>
      <c r="AE145" s="267">
        <f>(AE47+AE48)*'Data - P&amp;L'!$C$10</f>
        <v>0</v>
      </c>
      <c r="AF145" s="267">
        <f>(AF47+AF48)*'Data - P&amp;L'!$C$10</f>
        <v>0</v>
      </c>
      <c r="AG145" s="451">
        <f t="shared" si="31"/>
        <v>0</v>
      </c>
    </row>
    <row r="146" outlineLevel="1">
      <c r="A146" s="173" t="s">
        <v>1426</v>
      </c>
      <c r="B146" s="267">
        <f>((B38+B39*'Data - P&amp;L'!$C$38))*'Data - P&amp;L'!$C$54</f>
        <v>0</v>
      </c>
      <c r="C146" s="267">
        <f>((C38+C39*'Data - P&amp;L'!$C$38))*'Data - P&amp;L'!$C$54</f>
        <v>0</v>
      </c>
      <c r="D146" s="267">
        <f>((D38+D39*'Data - P&amp;L'!$C$38))*'Data - P&amp;L'!$C$54</f>
        <v>0</v>
      </c>
      <c r="E146" s="267">
        <f>((E38+E39*'Data - P&amp;L'!$C$38))*'Data - P&amp;L'!$C$54</f>
        <v>0</v>
      </c>
      <c r="F146" s="267">
        <f>((F38+F39*'Data - P&amp;L'!$C$38))*'Data - P&amp;L'!$C$54</f>
        <v>0</v>
      </c>
      <c r="G146" s="267">
        <f>((G38+G39*'Data - P&amp;L'!$C$38))*'Data - P&amp;L'!$C$54</f>
        <v>0</v>
      </c>
      <c r="H146" s="267">
        <f>((H38+H39*'Data - P&amp;L'!$C$38))*'Data - P&amp;L'!$C$54</f>
        <v>0</v>
      </c>
      <c r="I146" s="267">
        <f>((I38+I39*'Data - P&amp;L'!$C$38))*'Data - P&amp;L'!$C$54</f>
        <v>0</v>
      </c>
      <c r="J146" s="267">
        <f>((J38+J39*'Data - P&amp;L'!$C$38))*'Data - P&amp;L'!$C$54</f>
        <v>0</v>
      </c>
      <c r="K146" s="267">
        <f>((K38+K39*'Data - P&amp;L'!$C$38))*'Data - P&amp;L'!$C$54</f>
        <v>0</v>
      </c>
      <c r="L146" s="267">
        <f>((L38+L39*'Data - P&amp;L'!$C$38))*'Data - P&amp;L'!$C$54</f>
        <v>0</v>
      </c>
      <c r="M146" s="267">
        <f>((M38+M39*'Data - P&amp;L'!$C$38))*'Data - P&amp;L'!$C$54</f>
        <v>0</v>
      </c>
      <c r="N146" s="267">
        <f>((N38+N39*'Data - P&amp;L'!$C$38))*'Data - P&amp;L'!$C$54</f>
        <v>0</v>
      </c>
      <c r="O146" s="267">
        <f>((O38+O39*'Data - P&amp;L'!$C$38))*'Data - P&amp;L'!$C$54</f>
        <v>0</v>
      </c>
      <c r="P146" s="267">
        <f>((P38+P39*'Data - P&amp;L'!$C$38))*'Data - P&amp;L'!$C$54</f>
        <v>0</v>
      </c>
      <c r="Q146" s="267">
        <f>((Q38+Q39*'Data - P&amp;L'!$C$38))*'Data - P&amp;L'!$C$54</f>
        <v>0</v>
      </c>
      <c r="R146" s="267">
        <f>((R38+R39*'Data - P&amp;L'!$C$38))*'Data - P&amp;L'!$C$54</f>
        <v>0</v>
      </c>
      <c r="S146" s="267">
        <f>((S38+S39*'Data - P&amp;L'!$C$38))*'Data - P&amp;L'!$C$54</f>
        <v>0</v>
      </c>
      <c r="T146" s="267">
        <f>((T38+T39*'Data - P&amp;L'!$C$38))*'Data - P&amp;L'!$C$54</f>
        <v>0</v>
      </c>
      <c r="U146" s="267">
        <f>((U38+U39*'Data - P&amp;L'!$C$38))*'Data - P&amp;L'!$C$54</f>
        <v>0</v>
      </c>
      <c r="V146" s="267">
        <f>((V38+V39*'Data - P&amp;L'!$C$38))*'Data - P&amp;L'!$C$54</f>
        <v>0</v>
      </c>
      <c r="W146" s="267">
        <f>((W38+W39*'Data - P&amp;L'!$C$38))*'Data - P&amp;L'!$C$54</f>
        <v>0</v>
      </c>
      <c r="X146" s="267">
        <f>((X38+X39*'Data - P&amp;L'!$C$38))*'Data - P&amp;L'!$C$54</f>
        <v>0</v>
      </c>
      <c r="Y146" s="267">
        <f>((Y38+Y39*'Data - P&amp;L'!$C$38))*'Data - P&amp;L'!$C$54</f>
        <v>0</v>
      </c>
      <c r="Z146" s="267">
        <f>((Z38+Z39*'Data - P&amp;L'!$C$38))*'Data - P&amp;L'!$C$54</f>
        <v>0</v>
      </c>
      <c r="AA146" s="267">
        <f>((AA38+AA39*'Data - P&amp;L'!$C$38))*'Data - P&amp;L'!$C$54</f>
        <v>0</v>
      </c>
      <c r="AB146" s="267">
        <f>((AB38+AB39*'Data - P&amp;L'!$C$38))*'Data - P&amp;L'!$C$54</f>
        <v>0</v>
      </c>
      <c r="AC146" s="267">
        <f>((AC38+AC39*'Data - P&amp;L'!$C$38))*'Data - P&amp;L'!$C$54</f>
        <v>0</v>
      </c>
      <c r="AD146" s="267">
        <f>((AD38+AD39*'Data - P&amp;L'!$C$38))*'Data - P&amp;L'!$C$54</f>
        <v>0</v>
      </c>
      <c r="AE146" s="267">
        <f>((AE38+AE39*'Data - P&amp;L'!$C$38))*'Data - P&amp;L'!$C$54</f>
        <v>0</v>
      </c>
      <c r="AF146" s="267">
        <f>((AF38+AF39*'Data - P&amp;L'!$C$38))*'Data - P&amp;L'!$C$54</f>
        <v>0</v>
      </c>
      <c r="AG146" s="451">
        <f t="shared" si="31"/>
        <v>0</v>
      </c>
    </row>
    <row r="147" outlineLevel="1">
      <c r="A147" s="173" t="s">
        <v>1427</v>
      </c>
      <c r="B147" s="267">
        <f>((SUM(B38+B39))*'Data - P&amp;L'!$C$34)</f>
        <v>0</v>
      </c>
      <c r="C147" s="267">
        <f>((SUM(C38+C39))*'Data - P&amp;L'!$C$34)</f>
        <v>0</v>
      </c>
      <c r="D147" s="267">
        <f>((SUM(D38+D39))*'Data - P&amp;L'!$C$34)</f>
        <v>0</v>
      </c>
      <c r="E147" s="267">
        <f>((SUM(E38+E39))*'Data - P&amp;L'!$C$34)</f>
        <v>0</v>
      </c>
      <c r="F147" s="267">
        <f>((SUM(F38+F39))*'Data - P&amp;L'!$C$34)</f>
        <v>0</v>
      </c>
      <c r="G147" s="267">
        <f>((SUM(G38+G39))*'Data - P&amp;L'!$C$34)</f>
        <v>0</v>
      </c>
      <c r="H147" s="267">
        <f>((SUM(H38+H39))*'Data - P&amp;L'!$C$34)</f>
        <v>0</v>
      </c>
      <c r="I147" s="267">
        <f>((SUM(I38+I39))*'Data - P&amp;L'!$C$34)</f>
        <v>0</v>
      </c>
      <c r="J147" s="267">
        <f>((SUM(J38+J39))*'Data - P&amp;L'!$C$34)</f>
        <v>0</v>
      </c>
      <c r="K147" s="267">
        <f>((SUM(K38+K39))*'Data - P&amp;L'!$C$34)</f>
        <v>0</v>
      </c>
      <c r="L147" s="267">
        <f>((SUM(L38+L39))*'Data - P&amp;L'!$C$34)</f>
        <v>0</v>
      </c>
      <c r="M147" s="267">
        <f>((SUM(M38+M39))*'Data - P&amp;L'!$C$34)</f>
        <v>0</v>
      </c>
      <c r="N147" s="267">
        <f>((SUM(N38+N39))*'Data - P&amp;L'!$C$34)</f>
        <v>0</v>
      </c>
      <c r="O147" s="267">
        <f>((SUM(O38+O39))*'Data - P&amp;L'!$C$34)</f>
        <v>0</v>
      </c>
      <c r="P147" s="267">
        <f>((SUM(P38+P39))*'Data - P&amp;L'!$C$34)</f>
        <v>0</v>
      </c>
      <c r="Q147" s="267">
        <f>((SUM(Q38+Q39))*'Data - P&amp;L'!$C$34)</f>
        <v>0</v>
      </c>
      <c r="R147" s="267">
        <f>((SUM(R38+R39))*'Data - P&amp;L'!$C$34)</f>
        <v>0</v>
      </c>
      <c r="S147" s="267">
        <f>((SUM(S38+S39))*'Data - P&amp;L'!$C$34)</f>
        <v>0</v>
      </c>
      <c r="T147" s="267">
        <f>((SUM(T38+T39))*'Data - P&amp;L'!$C$34)</f>
        <v>0</v>
      </c>
      <c r="U147" s="267">
        <f>((SUM(U38+U39))*'Data - P&amp;L'!$C$34)</f>
        <v>0</v>
      </c>
      <c r="V147" s="267">
        <f>((SUM(V38+V39))*'Data - P&amp;L'!$C$34)</f>
        <v>0</v>
      </c>
      <c r="W147" s="267">
        <f>((SUM(W38+W39))*'Data - P&amp;L'!$C$34)</f>
        <v>0</v>
      </c>
      <c r="X147" s="267">
        <f>((SUM(X38+X39))*'Data - P&amp;L'!$C$34)</f>
        <v>0</v>
      </c>
      <c r="Y147" s="267">
        <f>((SUM(Y38+Y39))*'Data - P&amp;L'!$C$34)</f>
        <v>0</v>
      </c>
      <c r="Z147" s="267">
        <f>((SUM(Z38+Z39))*'Data - P&amp;L'!$C$34)</f>
        <v>0</v>
      </c>
      <c r="AA147" s="267">
        <f>((SUM(AA38+AA39))*'Data - P&amp;L'!$C$34)</f>
        <v>0</v>
      </c>
      <c r="AB147" s="267">
        <f>((SUM(AB38+AB39))*'Data - P&amp;L'!$C$34)</f>
        <v>0</v>
      </c>
      <c r="AC147" s="267">
        <f>((SUM(AC38+AC39))*'Data - P&amp;L'!$C$34)</f>
        <v>0</v>
      </c>
      <c r="AD147" s="267">
        <f>((SUM(AD38+AD39))*'Data - P&amp;L'!$C$34)</f>
        <v>0</v>
      </c>
      <c r="AE147" s="267">
        <f>((SUM(AE38+AE39))*'Data - P&amp;L'!$C$34)</f>
        <v>0</v>
      </c>
      <c r="AF147" s="267">
        <f>((SUM(AF38+AF39))*'Data - P&amp;L'!$C$34)</f>
        <v>0</v>
      </c>
      <c r="AG147" s="451">
        <f t="shared" si="31"/>
        <v>0</v>
      </c>
    </row>
    <row r="148" outlineLevel="1">
      <c r="A148" s="453" t="s">
        <v>1428</v>
      </c>
      <c r="B148" s="266">
        <f t="shared" ref="B148:AF148" si="32">B55+B59</f>
        <v>0</v>
      </c>
      <c r="C148" s="266">
        <f t="shared" si="32"/>
        <v>0</v>
      </c>
      <c r="D148" s="266">
        <f t="shared" si="32"/>
        <v>0</v>
      </c>
      <c r="E148" s="266">
        <f t="shared" si="32"/>
        <v>0</v>
      </c>
      <c r="F148" s="266">
        <f t="shared" si="32"/>
        <v>0</v>
      </c>
      <c r="G148" s="266">
        <f t="shared" si="32"/>
        <v>0</v>
      </c>
      <c r="H148" s="266">
        <f t="shared" si="32"/>
        <v>0</v>
      </c>
      <c r="I148" s="266">
        <f t="shared" si="32"/>
        <v>0</v>
      </c>
      <c r="J148" s="266">
        <f t="shared" si="32"/>
        <v>0</v>
      </c>
      <c r="K148" s="266">
        <f t="shared" si="32"/>
        <v>0</v>
      </c>
      <c r="L148" s="266">
        <f t="shared" si="32"/>
        <v>0</v>
      </c>
      <c r="M148" s="266">
        <f t="shared" si="32"/>
        <v>0</v>
      </c>
      <c r="N148" s="266">
        <f t="shared" si="32"/>
        <v>0</v>
      </c>
      <c r="O148" s="266">
        <f t="shared" si="32"/>
        <v>0</v>
      </c>
      <c r="P148" s="266">
        <f t="shared" si="32"/>
        <v>0</v>
      </c>
      <c r="Q148" s="266">
        <f t="shared" si="32"/>
        <v>0</v>
      </c>
      <c r="R148" s="266">
        <f t="shared" si="32"/>
        <v>0</v>
      </c>
      <c r="S148" s="266">
        <f t="shared" si="32"/>
        <v>0</v>
      </c>
      <c r="T148" s="266">
        <f t="shared" si="32"/>
        <v>0</v>
      </c>
      <c r="U148" s="266">
        <f t="shared" si="32"/>
        <v>0</v>
      </c>
      <c r="V148" s="266">
        <f t="shared" si="32"/>
        <v>0</v>
      </c>
      <c r="W148" s="266">
        <f t="shared" si="32"/>
        <v>0</v>
      </c>
      <c r="X148" s="266">
        <f t="shared" si="32"/>
        <v>0</v>
      </c>
      <c r="Y148" s="266">
        <f t="shared" si="32"/>
        <v>0</v>
      </c>
      <c r="Z148" s="266">
        <f t="shared" si="32"/>
        <v>0</v>
      </c>
      <c r="AA148" s="266">
        <f t="shared" si="32"/>
        <v>0</v>
      </c>
      <c r="AB148" s="266">
        <f t="shared" si="32"/>
        <v>0</v>
      </c>
      <c r="AC148" s="266">
        <f t="shared" si="32"/>
        <v>0</v>
      </c>
      <c r="AD148" s="266">
        <f t="shared" si="32"/>
        <v>0</v>
      </c>
      <c r="AE148" s="266">
        <f t="shared" si="32"/>
        <v>0</v>
      </c>
      <c r="AF148" s="266">
        <f t="shared" si="32"/>
        <v>0</v>
      </c>
      <c r="AG148" s="454">
        <f t="shared" si="31"/>
        <v>0</v>
      </c>
    </row>
    <row r="149">
      <c r="A149" s="254" t="s">
        <v>1494</v>
      </c>
      <c r="B149" s="281">
        <f t="shared" ref="B149:AF149" si="33">SUM(B150:B158)-B159-B160</f>
        <v>0</v>
      </c>
      <c r="C149" s="281">
        <f t="shared" si="33"/>
        <v>0</v>
      </c>
      <c r="D149" s="281">
        <f t="shared" si="33"/>
        <v>0</v>
      </c>
      <c r="E149" s="281">
        <f t="shared" si="33"/>
        <v>0</v>
      </c>
      <c r="F149" s="281">
        <f t="shared" si="33"/>
        <v>0</v>
      </c>
      <c r="G149" s="281">
        <f t="shared" si="33"/>
        <v>0</v>
      </c>
      <c r="H149" s="281">
        <f t="shared" si="33"/>
        <v>0</v>
      </c>
      <c r="I149" s="281">
        <f t="shared" si="33"/>
        <v>0</v>
      </c>
      <c r="J149" s="281">
        <f t="shared" si="33"/>
        <v>0</v>
      </c>
      <c r="K149" s="281">
        <f t="shared" si="33"/>
        <v>0</v>
      </c>
      <c r="L149" s="281">
        <f t="shared" si="33"/>
        <v>0</v>
      </c>
      <c r="M149" s="281">
        <f t="shared" si="33"/>
        <v>0</v>
      </c>
      <c r="N149" s="281">
        <f t="shared" si="33"/>
        <v>0</v>
      </c>
      <c r="O149" s="281">
        <f t="shared" si="33"/>
        <v>0</v>
      </c>
      <c r="P149" s="281">
        <f t="shared" si="33"/>
        <v>0</v>
      </c>
      <c r="Q149" s="281">
        <f t="shared" si="33"/>
        <v>0</v>
      </c>
      <c r="R149" s="281">
        <f t="shared" si="33"/>
        <v>0</v>
      </c>
      <c r="S149" s="281">
        <f t="shared" si="33"/>
        <v>0</v>
      </c>
      <c r="T149" s="281">
        <f t="shared" si="33"/>
        <v>0</v>
      </c>
      <c r="U149" s="281">
        <f t="shared" si="33"/>
        <v>0</v>
      </c>
      <c r="V149" s="281">
        <f t="shared" si="33"/>
        <v>0</v>
      </c>
      <c r="W149" s="281">
        <f t="shared" si="33"/>
        <v>0</v>
      </c>
      <c r="X149" s="281">
        <f t="shared" si="33"/>
        <v>0</v>
      </c>
      <c r="Y149" s="281">
        <f t="shared" si="33"/>
        <v>0</v>
      </c>
      <c r="Z149" s="281">
        <f t="shared" si="33"/>
        <v>0</v>
      </c>
      <c r="AA149" s="281">
        <f t="shared" si="33"/>
        <v>0</v>
      </c>
      <c r="AB149" s="281">
        <f t="shared" si="33"/>
        <v>0</v>
      </c>
      <c r="AC149" s="281">
        <f t="shared" si="33"/>
        <v>0</v>
      </c>
      <c r="AD149" s="281">
        <f t="shared" si="33"/>
        <v>0</v>
      </c>
      <c r="AE149" s="281">
        <f t="shared" si="33"/>
        <v>0</v>
      </c>
      <c r="AF149" s="281">
        <f t="shared" si="33"/>
        <v>0</v>
      </c>
      <c r="AG149" s="342">
        <f t="shared" si="31"/>
        <v>0</v>
      </c>
    </row>
    <row r="150" outlineLevel="1">
      <c r="A150" s="173" t="s">
        <v>582</v>
      </c>
      <c r="B150" s="267">
        <f>((B62+B63)*'Data - P&amp;L'!$C$3)*'Data - P&amp;L'!$C$54</f>
        <v>0</v>
      </c>
      <c r="C150" s="267">
        <f>((C62+C63)*'Data - P&amp;L'!$C$3)*'Data - P&amp;L'!$C$54</f>
        <v>0</v>
      </c>
      <c r="D150" s="267">
        <f>((D62+D63)*'Data - P&amp;L'!$C$3)*'Data - P&amp;L'!$C$54</f>
        <v>0</v>
      </c>
      <c r="E150" s="267">
        <f>((E62+E63)*'Data - P&amp;L'!$C$3)*'Data - P&amp;L'!$C$54</f>
        <v>0</v>
      </c>
      <c r="F150" s="267">
        <f>((F62+F63)*'Data - P&amp;L'!$C$3)*'Data - P&amp;L'!$C$54</f>
        <v>0</v>
      </c>
      <c r="G150" s="267">
        <f>((G62+G63)*'Data - P&amp;L'!$C$3)*'Data - P&amp;L'!$C$54</f>
        <v>0</v>
      </c>
      <c r="H150" s="267">
        <f>((H62+H63)*'Data - P&amp;L'!$C$3)*'Data - P&amp;L'!$C$54</f>
        <v>0</v>
      </c>
      <c r="I150" s="267">
        <f>((I62+I63)*'Data - P&amp;L'!$C$3)*'Data - P&amp;L'!$C$54</f>
        <v>0</v>
      </c>
      <c r="J150" s="267">
        <f>((J62+J63)*'Data - P&amp;L'!$C$3)*'Data - P&amp;L'!$C$54</f>
        <v>0</v>
      </c>
      <c r="K150" s="267">
        <f>((K62+K63)*'Data - P&amp;L'!$C$3)*'Data - P&amp;L'!$C$54</f>
        <v>0</v>
      </c>
      <c r="L150" s="267">
        <f>((L62+L63)*'Data - P&amp;L'!$C$3)*'Data - P&amp;L'!$C$54</f>
        <v>0</v>
      </c>
      <c r="M150" s="267">
        <f>((M62+M63)*'Data - P&amp;L'!$C$3)*'Data - P&amp;L'!$C$54</f>
        <v>0</v>
      </c>
      <c r="N150" s="267">
        <f>((N62+N63)*'Data - P&amp;L'!$C$3)*'Data - P&amp;L'!$C$54</f>
        <v>0</v>
      </c>
      <c r="O150" s="267">
        <f>((O62+O63)*'Data - P&amp;L'!$C$3)*'Data - P&amp;L'!$C$54</f>
        <v>0</v>
      </c>
      <c r="P150" s="267">
        <f>((P62+P63)*'Data - P&amp;L'!$C$3)*'Data - P&amp;L'!$C$54</f>
        <v>0</v>
      </c>
      <c r="Q150" s="267">
        <f>((Q62+Q63)*'Data - P&amp;L'!$C$3)*'Data - P&amp;L'!$C$54</f>
        <v>0</v>
      </c>
      <c r="R150" s="267">
        <f>((R62+R63)*'Data - P&amp;L'!$C$3)*'Data - P&amp;L'!$C$54</f>
        <v>0</v>
      </c>
      <c r="S150" s="267">
        <f>((S62+S63)*'Data - P&amp;L'!$C$3)*'Data - P&amp;L'!$C$54</f>
        <v>0</v>
      </c>
      <c r="T150" s="267">
        <f>((T62+T63)*'Data - P&amp;L'!$C$3)*'Data - P&amp;L'!$C$54</f>
        <v>0</v>
      </c>
      <c r="U150" s="267">
        <f>((U62+U63)*'Data - P&amp;L'!$C$3)*'Data - P&amp;L'!$C$54</f>
        <v>0</v>
      </c>
      <c r="V150" s="267">
        <f>((V62+V63)*'Data - P&amp;L'!$C$3)*'Data - P&amp;L'!$C$54</f>
        <v>0</v>
      </c>
      <c r="W150" s="267">
        <f>((W62+W63)*'Data - P&amp;L'!$C$3)*'Data - P&amp;L'!$C$54</f>
        <v>0</v>
      </c>
      <c r="X150" s="267">
        <f>((X62+X63)*'Data - P&amp;L'!$C$3)*'Data - P&amp;L'!$C$54</f>
        <v>0</v>
      </c>
      <c r="Y150" s="267">
        <f>((Y62+Y63)*'Data - P&amp;L'!$C$3)*'Data - P&amp;L'!$C$54</f>
        <v>0</v>
      </c>
      <c r="Z150" s="267">
        <f>((Z62+Z63)*'Data - P&amp;L'!$C$3)*'Data - P&amp;L'!$C$54</f>
        <v>0</v>
      </c>
      <c r="AA150" s="267">
        <f>((AA62+AA63)*'Data - P&amp;L'!$C$3)*'Data - P&amp;L'!$C$54</f>
        <v>0</v>
      </c>
      <c r="AB150" s="267">
        <f>((AB62+AB63)*'Data - P&amp;L'!$C$3)*'Data - P&amp;L'!$C$54</f>
        <v>0</v>
      </c>
      <c r="AC150" s="267">
        <f>((AC62+AC63)*'Data - P&amp;L'!$C$3)*'Data - P&amp;L'!$C$54</f>
        <v>0</v>
      </c>
      <c r="AD150" s="267">
        <f>((AD62+AD63)*'Data - P&amp;L'!$C$3)*'Data - P&amp;L'!$C$54</f>
        <v>0</v>
      </c>
      <c r="AE150" s="267">
        <f>((AE62+AE63)*'Data - P&amp;L'!$C$3)*'Data - P&amp;L'!$C$54</f>
        <v>0</v>
      </c>
      <c r="AF150" s="267">
        <f>((AF62+AF63)*'Data - P&amp;L'!$C$3)*'Data - P&amp;L'!$C$54</f>
        <v>0</v>
      </c>
      <c r="AG150" s="451">
        <f t="shared" si="31"/>
        <v>0</v>
      </c>
    </row>
    <row r="151" outlineLevel="1">
      <c r="A151" s="173" t="s">
        <v>583</v>
      </c>
      <c r="B151" s="267">
        <f>(B64+B65)*'Data - P&amp;L'!$C$4*'Data - P&amp;L'!$C$54</f>
        <v>0</v>
      </c>
      <c r="C151" s="267">
        <f>(C64+C65)*'Data - P&amp;L'!$C$4*'Data - P&amp;L'!$C$54</f>
        <v>0</v>
      </c>
      <c r="D151" s="267">
        <f>(D64+D65)*'Data - P&amp;L'!$C$4*'Data - P&amp;L'!$C$54</f>
        <v>0</v>
      </c>
      <c r="E151" s="267">
        <f>(E64+E65)*'Data - P&amp;L'!$C$4*'Data - P&amp;L'!$C$54</f>
        <v>0</v>
      </c>
      <c r="F151" s="267">
        <f>(F64+F65)*'Data - P&amp;L'!$C$4*'Data - P&amp;L'!$C$54</f>
        <v>0</v>
      </c>
      <c r="G151" s="267">
        <f>(G64+G65)*'Data - P&amp;L'!$C$4*'Data - P&amp;L'!$C$54</f>
        <v>0</v>
      </c>
      <c r="H151" s="267">
        <f>(H64+H65)*'Data - P&amp;L'!$C$4*'Data - P&amp;L'!$C$54</f>
        <v>0</v>
      </c>
      <c r="I151" s="267">
        <f>(I64+I65)*'Data - P&amp;L'!$C$4*'Data - P&amp;L'!$C$54</f>
        <v>0</v>
      </c>
      <c r="J151" s="267">
        <f>(J64+J65)*'Data - P&amp;L'!$C$4*'Data - P&amp;L'!$C$54</f>
        <v>0</v>
      </c>
      <c r="K151" s="267">
        <f>(K64+K65)*'Data - P&amp;L'!$C$4*'Data - P&amp;L'!$C$54</f>
        <v>0</v>
      </c>
      <c r="L151" s="267">
        <f>(L64+L65)*'Data - P&amp;L'!$C$4*'Data - P&amp;L'!$C$54</f>
        <v>0</v>
      </c>
      <c r="M151" s="267">
        <f>(M64+M65)*'Data - P&amp;L'!$C$4*'Data - P&amp;L'!$C$54</f>
        <v>0</v>
      </c>
      <c r="N151" s="267">
        <f>(N64+N65)*'Data - P&amp;L'!$C$4*'Data - P&amp;L'!$C$54</f>
        <v>0</v>
      </c>
      <c r="O151" s="267">
        <f>(O64+O65)*'Data - P&amp;L'!$C$4*'Data - P&amp;L'!$C$54</f>
        <v>0</v>
      </c>
      <c r="P151" s="267">
        <f>(P64+P65)*'Data - P&amp;L'!$C$4*'Data - P&amp;L'!$C$54</f>
        <v>0</v>
      </c>
      <c r="Q151" s="267">
        <f>(Q64+Q65)*'Data - P&amp;L'!$C$4*'Data - P&amp;L'!$C$54</f>
        <v>0</v>
      </c>
      <c r="R151" s="267">
        <f>(R64+R65)*'Data - P&amp;L'!$C$4*'Data - P&amp;L'!$C$54</f>
        <v>0</v>
      </c>
      <c r="S151" s="267">
        <f>(S64+S65)*'Data - P&amp;L'!$C$4*'Data - P&amp;L'!$C$54</f>
        <v>0</v>
      </c>
      <c r="T151" s="267">
        <f>(T64+T65)*'Data - P&amp;L'!$C$4*'Data - P&amp;L'!$C$54</f>
        <v>0</v>
      </c>
      <c r="U151" s="267">
        <f>(U64+U65)*'Data - P&amp;L'!$C$4*'Data - P&amp;L'!$C$54</f>
        <v>0</v>
      </c>
      <c r="V151" s="267">
        <f>(V64+V65)*'Data - P&amp;L'!$C$4*'Data - P&amp;L'!$C$54</f>
        <v>0</v>
      </c>
      <c r="W151" s="267">
        <f>(W64+W65)*'Data - P&amp;L'!$C$4*'Data - P&amp;L'!$C$54</f>
        <v>0</v>
      </c>
      <c r="X151" s="267">
        <f>(X64+X65)*'Data - P&amp;L'!$C$4*'Data - P&amp;L'!$C$54</f>
        <v>0</v>
      </c>
      <c r="Y151" s="267">
        <f>(Y64+Y65)*'Data - P&amp;L'!$C$4*'Data - P&amp;L'!$C$54</f>
        <v>0</v>
      </c>
      <c r="Z151" s="267">
        <f>(Z64+Z65)*'Data - P&amp;L'!$C$4*'Data - P&amp;L'!$C$54</f>
        <v>0</v>
      </c>
      <c r="AA151" s="267">
        <f>(AA64+AA65)*'Data - P&amp;L'!$C$4*'Data - P&amp;L'!$C$54</f>
        <v>0</v>
      </c>
      <c r="AB151" s="267">
        <f>(AB64+AB65)*'Data - P&amp;L'!$C$4*'Data - P&amp;L'!$C$54</f>
        <v>0</v>
      </c>
      <c r="AC151" s="267">
        <f>(AC64+AC65)*'Data - P&amp;L'!$C$4*'Data - P&amp;L'!$C$54</f>
        <v>0</v>
      </c>
      <c r="AD151" s="267">
        <f>(AD64+AD65)*'Data - P&amp;L'!$C$4*'Data - P&amp;L'!$C$54</f>
        <v>0</v>
      </c>
      <c r="AE151" s="267">
        <f>(AE64+AE65)*'Data - P&amp;L'!$C$4*'Data - P&amp;L'!$C$54</f>
        <v>0</v>
      </c>
      <c r="AF151" s="267">
        <f>(AF64+AF65)*'Data - P&amp;L'!$C$4*'Data - P&amp;L'!$C$54</f>
        <v>0</v>
      </c>
      <c r="AG151" s="451">
        <f t="shared" si="31"/>
        <v>0</v>
      </c>
    </row>
    <row r="152" outlineLevel="1">
      <c r="A152" s="173" t="s">
        <v>584</v>
      </c>
      <c r="B152" s="267">
        <f>(B69)*'Data - P&amp;L'!$C$6*'Data - P&amp;L'!$C$54</f>
        <v>0</v>
      </c>
      <c r="C152" s="267">
        <f>(C69)*'Data - P&amp;L'!$C$6*'Data - P&amp;L'!$C$54</f>
        <v>0</v>
      </c>
      <c r="D152" s="267">
        <f>(D69)*'Data - P&amp;L'!$C$6*'Data - P&amp;L'!$C$54</f>
        <v>0</v>
      </c>
      <c r="E152" s="267">
        <f>(E69)*'Data - P&amp;L'!$C$6*'Data - P&amp;L'!$C$54</f>
        <v>0</v>
      </c>
      <c r="F152" s="267">
        <f>(F69)*'Data - P&amp;L'!$C$6*'Data - P&amp;L'!$C$54</f>
        <v>0</v>
      </c>
      <c r="G152" s="267">
        <f>(G69)*'Data - P&amp;L'!$C$6*'Data - P&amp;L'!$C$54</f>
        <v>0</v>
      </c>
      <c r="H152" s="267">
        <f>(H69)*'Data - P&amp;L'!$C$6*'Data - P&amp;L'!$C$54</f>
        <v>0</v>
      </c>
      <c r="I152" s="267">
        <f>(I69)*'Data - P&amp;L'!$C$6*'Data - P&amp;L'!$C$54</f>
        <v>0</v>
      </c>
      <c r="J152" s="267">
        <f>(J69)*'Data - P&amp;L'!$C$6*'Data - P&amp;L'!$C$54</f>
        <v>0</v>
      </c>
      <c r="K152" s="267">
        <f>(K69)*'Data - P&amp;L'!$C$6*'Data - P&amp;L'!$C$54</f>
        <v>0</v>
      </c>
      <c r="L152" s="267">
        <f>(L69)*'Data - P&amp;L'!$C$6*'Data - P&amp;L'!$C$54</f>
        <v>0</v>
      </c>
      <c r="M152" s="267">
        <f>(M69)*'Data - P&amp;L'!$C$6*'Data - P&amp;L'!$C$54</f>
        <v>0</v>
      </c>
      <c r="N152" s="267">
        <f>(N69)*'Data - P&amp;L'!$C$6*'Data - P&amp;L'!$C$54</f>
        <v>0</v>
      </c>
      <c r="O152" s="267">
        <f>(O69)*'Data - P&amp;L'!$C$6*'Data - P&amp;L'!$C$54</f>
        <v>0</v>
      </c>
      <c r="P152" s="267">
        <f>(P69)*'Data - P&amp;L'!$C$6*'Data - P&amp;L'!$C$54</f>
        <v>0</v>
      </c>
      <c r="Q152" s="267">
        <f>(Q69)*'Data - P&amp;L'!$C$6*'Data - P&amp;L'!$C$54</f>
        <v>0</v>
      </c>
      <c r="R152" s="267">
        <f>(R69)*'Data - P&amp;L'!$C$6*'Data - P&amp;L'!$C$54</f>
        <v>0</v>
      </c>
      <c r="S152" s="267">
        <f>(S69)*'Data - P&amp;L'!$C$6*'Data - P&amp;L'!$C$54</f>
        <v>0</v>
      </c>
      <c r="T152" s="267">
        <f>(T69)*'Data - P&amp;L'!$C$6*'Data - P&amp;L'!$C$54</f>
        <v>0</v>
      </c>
      <c r="U152" s="267">
        <f>(U69)*'Data - P&amp;L'!$C$6*'Data - P&amp;L'!$C$54</f>
        <v>0</v>
      </c>
      <c r="V152" s="267">
        <f>(V69)*'Data - P&amp;L'!$C$6*'Data - P&amp;L'!$C$54</f>
        <v>0</v>
      </c>
      <c r="W152" s="267">
        <f>(W69)*'Data - P&amp;L'!$C$6*'Data - P&amp;L'!$C$54</f>
        <v>0</v>
      </c>
      <c r="X152" s="267">
        <f>(X69)*'Data - P&amp;L'!$C$6*'Data - P&amp;L'!$C$54</f>
        <v>0</v>
      </c>
      <c r="Y152" s="267">
        <f>(Y69)*'Data - P&amp;L'!$C$6*'Data - P&amp;L'!$C$54</f>
        <v>0</v>
      </c>
      <c r="Z152" s="267">
        <f>(Z69)*'Data - P&amp;L'!$C$6*'Data - P&amp;L'!$C$54</f>
        <v>0</v>
      </c>
      <c r="AA152" s="267">
        <f>(AA69)*'Data - P&amp;L'!$C$6*'Data - P&amp;L'!$C$54</f>
        <v>0</v>
      </c>
      <c r="AB152" s="267">
        <f>(AB69)*'Data - P&amp;L'!$C$6*'Data - P&amp;L'!$C$54</f>
        <v>0</v>
      </c>
      <c r="AC152" s="267">
        <f>(AC69)*'Data - P&amp;L'!$C$6*'Data - P&amp;L'!$C$54</f>
        <v>0</v>
      </c>
      <c r="AD152" s="267">
        <f>(AD69)*'Data - P&amp;L'!$C$6*'Data - P&amp;L'!$C$54</f>
        <v>0</v>
      </c>
      <c r="AE152" s="267">
        <f>(AE69)*'Data - P&amp;L'!$C$6*'Data - P&amp;L'!$C$54</f>
        <v>0</v>
      </c>
      <c r="AF152" s="267">
        <f>(AF69)*'Data - P&amp;L'!$C$6*'Data - P&amp;L'!$C$54</f>
        <v>0</v>
      </c>
      <c r="AG152" s="451">
        <f t="shared" si="31"/>
        <v>0</v>
      </c>
    </row>
    <row r="153" outlineLevel="1">
      <c r="A153" s="173" t="s">
        <v>585</v>
      </c>
      <c r="B153" s="267">
        <f>(B70)*'Data - P&amp;L'!$C$8*'Data - P&amp;L'!$C$54</f>
        <v>0</v>
      </c>
      <c r="C153" s="267">
        <f>(C70)*'Data - P&amp;L'!$C$8*'Data - P&amp;L'!$C$54</f>
        <v>0</v>
      </c>
      <c r="D153" s="267">
        <f>(D70)*'Data - P&amp;L'!$C$8*'Data - P&amp;L'!$C$54</f>
        <v>0</v>
      </c>
      <c r="E153" s="267">
        <f>(E70)*'Data - P&amp;L'!$C$8*'Data - P&amp;L'!$C$54</f>
        <v>0</v>
      </c>
      <c r="F153" s="267">
        <f>(F70)*'Data - P&amp;L'!$C$8*'Data - P&amp;L'!$C$54</f>
        <v>0</v>
      </c>
      <c r="G153" s="267">
        <f>(G70)*'Data - P&amp;L'!$C$8*'Data - P&amp;L'!$C$54</f>
        <v>0</v>
      </c>
      <c r="H153" s="267">
        <f>(H70)*'Data - P&amp;L'!$C$8*'Data - P&amp;L'!$C$54</f>
        <v>0</v>
      </c>
      <c r="I153" s="267">
        <f>(I70)*'Data - P&amp;L'!$C$8*'Data - P&amp;L'!$C$54</f>
        <v>0</v>
      </c>
      <c r="J153" s="267">
        <f>(J70)*'Data - P&amp;L'!$C$8*'Data - P&amp;L'!$C$54</f>
        <v>0</v>
      </c>
      <c r="K153" s="267">
        <f>(K70)*'Data - P&amp;L'!$C$8*'Data - P&amp;L'!$C$54</f>
        <v>0</v>
      </c>
      <c r="L153" s="267">
        <f>(L70)*'Data - P&amp;L'!$C$8*'Data - P&amp;L'!$C$54</f>
        <v>0</v>
      </c>
      <c r="M153" s="267">
        <f>(M70)*'Data - P&amp;L'!$C$8*'Data - P&amp;L'!$C$54</f>
        <v>0</v>
      </c>
      <c r="N153" s="267">
        <f>(N70)*'Data - P&amp;L'!$C$8*'Data - P&amp;L'!$C$54</f>
        <v>0</v>
      </c>
      <c r="O153" s="267">
        <f>(O70)*'Data - P&amp;L'!$C$8*'Data - P&amp;L'!$C$54</f>
        <v>0</v>
      </c>
      <c r="P153" s="267">
        <f>(P70)*'Data - P&amp;L'!$C$8*'Data - P&amp;L'!$C$54</f>
        <v>0</v>
      </c>
      <c r="Q153" s="267">
        <f>(Q70)*'Data - P&amp;L'!$C$8*'Data - P&amp;L'!$C$54</f>
        <v>0</v>
      </c>
      <c r="R153" s="267">
        <f>(R70)*'Data - P&amp;L'!$C$8*'Data - P&amp;L'!$C$54</f>
        <v>0</v>
      </c>
      <c r="S153" s="267">
        <f>(S70)*'Data - P&amp;L'!$C$8*'Data - P&amp;L'!$C$54</f>
        <v>0</v>
      </c>
      <c r="T153" s="267">
        <f>(T70)*'Data - P&amp;L'!$C$8*'Data - P&amp;L'!$C$54</f>
        <v>0</v>
      </c>
      <c r="U153" s="267">
        <f>(U70)*'Data - P&amp;L'!$C$8*'Data - P&amp;L'!$C$54</f>
        <v>0</v>
      </c>
      <c r="V153" s="267">
        <f>(V70)*'Data - P&amp;L'!$C$8*'Data - P&amp;L'!$C$54</f>
        <v>0</v>
      </c>
      <c r="W153" s="267">
        <f>(W70)*'Data - P&amp;L'!$C$8*'Data - P&amp;L'!$C$54</f>
        <v>0</v>
      </c>
      <c r="X153" s="267">
        <f>(X70)*'Data - P&amp;L'!$C$8*'Data - P&amp;L'!$C$54</f>
        <v>0</v>
      </c>
      <c r="Y153" s="267">
        <f>(Y70)*'Data - P&amp;L'!$C$8*'Data - P&amp;L'!$C$54</f>
        <v>0</v>
      </c>
      <c r="Z153" s="267">
        <f>(Z70)*'Data - P&amp;L'!$C$8*'Data - P&amp;L'!$C$54</f>
        <v>0</v>
      </c>
      <c r="AA153" s="267">
        <f>(AA70)*'Data - P&amp;L'!$C$8*'Data - P&amp;L'!$C$54</f>
        <v>0</v>
      </c>
      <c r="AB153" s="267">
        <f>(AB70)*'Data - P&amp;L'!$C$8*'Data - P&amp;L'!$C$54</f>
        <v>0</v>
      </c>
      <c r="AC153" s="267">
        <f>(AC70)*'Data - P&amp;L'!$C$8*'Data - P&amp;L'!$C$54</f>
        <v>0</v>
      </c>
      <c r="AD153" s="267">
        <f>(AD70)*'Data - P&amp;L'!$C$8*'Data - P&amp;L'!$C$54</f>
        <v>0</v>
      </c>
      <c r="AE153" s="267">
        <f>(AE70)*'Data - P&amp;L'!$C$8*'Data - P&amp;L'!$C$54</f>
        <v>0</v>
      </c>
      <c r="AF153" s="267">
        <f>(AF70)*'Data - P&amp;L'!$C$8*'Data - P&amp;L'!$C$54</f>
        <v>0</v>
      </c>
      <c r="AG153" s="451">
        <f t="shared" si="31"/>
        <v>0</v>
      </c>
    </row>
    <row r="154" outlineLevel="1">
      <c r="A154" s="173" t="s">
        <v>573</v>
      </c>
      <c r="B154" s="267">
        <f>(B71+B72)*'Data - P&amp;L'!$C$9*'Data - P&amp;L'!$C$54</f>
        <v>0</v>
      </c>
      <c r="C154" s="267">
        <f>(C71+C72)*'Data - P&amp;L'!$C$9*'Data - P&amp;L'!$C$54</f>
        <v>0</v>
      </c>
      <c r="D154" s="267">
        <f>(D71+D72)*'Data - P&amp;L'!$C$9*'Data - P&amp;L'!$C$54</f>
        <v>0</v>
      </c>
      <c r="E154" s="267">
        <f>(E71+E72)*'Data - P&amp;L'!$C$9*'Data - P&amp;L'!$C$54</f>
        <v>0</v>
      </c>
      <c r="F154" s="267">
        <f>(F71+F72)*'Data - P&amp;L'!$C$9*'Data - P&amp;L'!$C$54</f>
        <v>0</v>
      </c>
      <c r="G154" s="267">
        <f>(G71+G72)*'Data - P&amp;L'!$C$9*'Data - P&amp;L'!$C$54</f>
        <v>0</v>
      </c>
      <c r="H154" s="267">
        <f>(H71+H72)*'Data - P&amp;L'!$C$9*'Data - P&amp;L'!$C$54</f>
        <v>0</v>
      </c>
      <c r="I154" s="267">
        <f>(I71+I72)*'Data - P&amp;L'!$C$9*'Data - P&amp;L'!$C$54</f>
        <v>0</v>
      </c>
      <c r="J154" s="267">
        <f>(J71+J72)*'Data - P&amp;L'!$C$9*'Data - P&amp;L'!$C$54</f>
        <v>0</v>
      </c>
      <c r="K154" s="267">
        <f>(K71+K72)*'Data - P&amp;L'!$C$9*'Data - P&amp;L'!$C$54</f>
        <v>0</v>
      </c>
      <c r="L154" s="267">
        <f>(L71+L72)*'Data - P&amp;L'!$C$9*'Data - P&amp;L'!$C$54</f>
        <v>0</v>
      </c>
      <c r="M154" s="267">
        <f>(M71+M72)*'Data - P&amp;L'!$C$9*'Data - P&amp;L'!$C$54</f>
        <v>0</v>
      </c>
      <c r="N154" s="267">
        <f>(N71+N72)*'Data - P&amp;L'!$C$9*'Data - P&amp;L'!$C$54</f>
        <v>0</v>
      </c>
      <c r="O154" s="267">
        <f>(O71+O72)*'Data - P&amp;L'!$C$9*'Data - P&amp;L'!$C$54</f>
        <v>0</v>
      </c>
      <c r="P154" s="267">
        <f>(P71+P72)*'Data - P&amp;L'!$C$9*'Data - P&amp;L'!$C$54</f>
        <v>0</v>
      </c>
      <c r="Q154" s="267">
        <f>(Q71+Q72)*'Data - P&amp;L'!$C$9*'Data - P&amp;L'!$C$54</f>
        <v>0</v>
      </c>
      <c r="R154" s="267">
        <f>(R71+R72)*'Data - P&amp;L'!$C$9*'Data - P&amp;L'!$C$54</f>
        <v>0</v>
      </c>
      <c r="S154" s="267">
        <f>(S71+S72)*'Data - P&amp;L'!$C$9*'Data - P&amp;L'!$C$54</f>
        <v>0</v>
      </c>
      <c r="T154" s="267">
        <f>(T71+T72)*'Data - P&amp;L'!$C$9*'Data - P&amp;L'!$C$54</f>
        <v>0</v>
      </c>
      <c r="U154" s="267">
        <f>(U71+U72)*'Data - P&amp;L'!$C$9*'Data - P&amp;L'!$C$54</f>
        <v>0</v>
      </c>
      <c r="V154" s="267">
        <f>(V71+V72)*'Data - P&amp;L'!$C$9*'Data - P&amp;L'!$C$54</f>
        <v>0</v>
      </c>
      <c r="W154" s="267">
        <f>(W71+W72)*'Data - P&amp;L'!$C$9*'Data - P&amp;L'!$C$54</f>
        <v>0</v>
      </c>
      <c r="X154" s="267">
        <f>(X71+X72)*'Data - P&amp;L'!$C$9*'Data - P&amp;L'!$C$54</f>
        <v>0</v>
      </c>
      <c r="Y154" s="267">
        <f>(Y71+Y72)*'Data - P&amp;L'!$C$9*'Data - P&amp;L'!$C$54</f>
        <v>0</v>
      </c>
      <c r="Z154" s="267">
        <f>(Z71+Z72)*'Data - P&amp;L'!$C$9*'Data - P&amp;L'!$C$54</f>
        <v>0</v>
      </c>
      <c r="AA154" s="267">
        <f>(AA71+AA72)*'Data - P&amp;L'!$C$9*'Data - P&amp;L'!$C$54</f>
        <v>0</v>
      </c>
      <c r="AB154" s="267">
        <f>(AB71+AB72)*'Data - P&amp;L'!$C$9*'Data - P&amp;L'!$C$54</f>
        <v>0</v>
      </c>
      <c r="AC154" s="267">
        <f>(AC71+AC72)*'Data - P&amp;L'!$C$9*'Data - P&amp;L'!$C$54</f>
        <v>0</v>
      </c>
      <c r="AD154" s="267">
        <f>(AD71+AD72)*'Data - P&amp;L'!$C$9*'Data - P&amp;L'!$C$54</f>
        <v>0</v>
      </c>
      <c r="AE154" s="267">
        <f>(AE71+AE72)*'Data - P&amp;L'!$C$9*'Data - P&amp;L'!$C$54</f>
        <v>0</v>
      </c>
      <c r="AF154" s="267">
        <f>(AF71+AF72)*'Data - P&amp;L'!$C$9*'Data - P&amp;L'!$C$54</f>
        <v>0</v>
      </c>
      <c r="AG154" s="451">
        <f t="shared" si="31"/>
        <v>0</v>
      </c>
    </row>
    <row r="155" outlineLevel="1">
      <c r="A155" s="173" t="s">
        <v>574</v>
      </c>
      <c r="B155" s="267">
        <f>(B73+B74)*'Data - P&amp;L'!$C$5*'Data - P&amp;L'!$C$54</f>
        <v>0</v>
      </c>
      <c r="C155" s="267">
        <f>(C73+C74)*'Data - P&amp;L'!$C$5*'Data - P&amp;L'!$C$54</f>
        <v>0</v>
      </c>
      <c r="D155" s="267">
        <f>(D73+D74)*'Data - P&amp;L'!$C$5*'Data - P&amp;L'!$C$54</f>
        <v>0</v>
      </c>
      <c r="E155" s="267">
        <f>(E73+E74)*'Data - P&amp;L'!$C$5*'Data - P&amp;L'!$C$54</f>
        <v>0</v>
      </c>
      <c r="F155" s="267">
        <f>(F73+F74)*'Data - P&amp;L'!$C$5*'Data - P&amp;L'!$C$54</f>
        <v>0</v>
      </c>
      <c r="G155" s="267">
        <f>(G73+G74)*'Data - P&amp;L'!$C$5*'Data - P&amp;L'!$C$54</f>
        <v>0</v>
      </c>
      <c r="H155" s="267">
        <f>(H73+H74)*'Data - P&amp;L'!$C$5*'Data - P&amp;L'!$C$54</f>
        <v>0</v>
      </c>
      <c r="I155" s="267">
        <f>(I73+I74)*'Data - P&amp;L'!$C$5*'Data - P&amp;L'!$C$54</f>
        <v>0</v>
      </c>
      <c r="J155" s="267">
        <f>(J73+J74)*'Data - P&amp;L'!$C$5*'Data - P&amp;L'!$C$54</f>
        <v>0</v>
      </c>
      <c r="K155" s="267">
        <f>(K73+K74)*'Data - P&amp;L'!$C$5*'Data - P&amp;L'!$C$54</f>
        <v>0</v>
      </c>
      <c r="L155" s="267">
        <f>(L73+L74)*'Data - P&amp;L'!$C$5*'Data - P&amp;L'!$C$54</f>
        <v>0</v>
      </c>
      <c r="M155" s="267">
        <f>(M73+M74)*'Data - P&amp;L'!$C$5*'Data - P&amp;L'!$C$54</f>
        <v>0</v>
      </c>
      <c r="N155" s="267">
        <f>(N73+N74)*'Data - P&amp;L'!$C$5*'Data - P&amp;L'!$C$54</f>
        <v>0</v>
      </c>
      <c r="O155" s="267">
        <f>(O73+O74)*'Data - P&amp;L'!$C$5*'Data - P&amp;L'!$C$54</f>
        <v>0</v>
      </c>
      <c r="P155" s="267">
        <f>(P73+P74)*'Data - P&amp;L'!$C$5*'Data - P&amp;L'!$C$54</f>
        <v>0</v>
      </c>
      <c r="Q155" s="267">
        <f>(Q73+Q74)*'Data - P&amp;L'!$C$5*'Data - P&amp;L'!$C$54</f>
        <v>0</v>
      </c>
      <c r="R155" s="267">
        <f>(R73+R74)*'Data - P&amp;L'!$C$5*'Data - P&amp;L'!$C$54</f>
        <v>0</v>
      </c>
      <c r="S155" s="267">
        <f>(S73+S74)*'Data - P&amp;L'!$C$5*'Data - P&amp;L'!$C$54</f>
        <v>0</v>
      </c>
      <c r="T155" s="267">
        <f>(T73+T74)*'Data - P&amp;L'!$C$5*'Data - P&amp;L'!$C$54</f>
        <v>0</v>
      </c>
      <c r="U155" s="267">
        <f>(U73+U74)*'Data - P&amp;L'!$C$5*'Data - P&amp;L'!$C$54</f>
        <v>0</v>
      </c>
      <c r="V155" s="267">
        <f>(V73+V74)*'Data - P&amp;L'!$C$5*'Data - P&amp;L'!$C$54</f>
        <v>0</v>
      </c>
      <c r="W155" s="267">
        <f>(W73+W74)*'Data - P&amp;L'!$C$5*'Data - P&amp;L'!$C$54</f>
        <v>0</v>
      </c>
      <c r="X155" s="267">
        <f>(X73+X74)*'Data - P&amp;L'!$C$5*'Data - P&amp;L'!$C$54</f>
        <v>0</v>
      </c>
      <c r="Y155" s="267">
        <f>(Y73+Y74)*'Data - P&amp;L'!$C$5*'Data - P&amp;L'!$C$54</f>
        <v>0</v>
      </c>
      <c r="Z155" s="267">
        <f>(Z73+Z74)*'Data - P&amp;L'!$C$5*'Data - P&amp;L'!$C$54</f>
        <v>0</v>
      </c>
      <c r="AA155" s="267">
        <f>(AA73+AA74)*'Data - P&amp;L'!$C$5*'Data - P&amp;L'!$C$54</f>
        <v>0</v>
      </c>
      <c r="AB155" s="267">
        <f>(AB73+AB74)*'Data - P&amp;L'!$C$5*'Data - P&amp;L'!$C$54</f>
        <v>0</v>
      </c>
      <c r="AC155" s="267">
        <f>(AC73+AC74)*'Data - P&amp;L'!$C$5*'Data - P&amp;L'!$C$54</f>
        <v>0</v>
      </c>
      <c r="AD155" s="267">
        <f>(AD73+AD74)*'Data - P&amp;L'!$C$5*'Data - P&amp;L'!$C$54</f>
        <v>0</v>
      </c>
      <c r="AE155" s="267">
        <f>(AE73+AE74)*'Data - P&amp;L'!$C$5*'Data - P&amp;L'!$C$54</f>
        <v>0</v>
      </c>
      <c r="AF155" s="267">
        <f>(AF73+AF74)*'Data - P&amp;L'!$C$5*'Data - P&amp;L'!$C$54</f>
        <v>0</v>
      </c>
      <c r="AG155" s="451">
        <f t="shared" si="31"/>
        <v>0</v>
      </c>
    </row>
    <row r="156" outlineLevel="1">
      <c r="A156" s="173" t="s">
        <v>575</v>
      </c>
      <c r="B156" s="267">
        <f>(B75+B76)*'Data - P&amp;L'!$C$10*'Data - P&amp;L'!$C$54</f>
        <v>0</v>
      </c>
      <c r="C156" s="267">
        <f>(C75+C76)*'Data - P&amp;L'!$C$10*'Data - P&amp;L'!$C$54</f>
        <v>0</v>
      </c>
      <c r="D156" s="267">
        <f>(D75+D76)*'Data - P&amp;L'!$C$10*'Data - P&amp;L'!$C$54</f>
        <v>0</v>
      </c>
      <c r="E156" s="267">
        <f>(E75+E76)*'Data - P&amp;L'!$C$10*'Data - P&amp;L'!$C$54</f>
        <v>0</v>
      </c>
      <c r="F156" s="267">
        <f>(F75+F76)*'Data - P&amp;L'!$C$10*'Data - P&amp;L'!$C$54</f>
        <v>0</v>
      </c>
      <c r="G156" s="267">
        <f>(G75+G76)*'Data - P&amp;L'!$C$10*'Data - P&amp;L'!$C$54</f>
        <v>0</v>
      </c>
      <c r="H156" s="267">
        <f>(H75+H76)*'Data - P&amp;L'!$C$10*'Data - P&amp;L'!$C$54</f>
        <v>0</v>
      </c>
      <c r="I156" s="267">
        <f>(I75+I76)*'Data - P&amp;L'!$C$10*'Data - P&amp;L'!$C$54</f>
        <v>0</v>
      </c>
      <c r="J156" s="267">
        <f>(J75+J76)*'Data - P&amp;L'!$C$10*'Data - P&amp;L'!$C$54</f>
        <v>0</v>
      </c>
      <c r="K156" s="267">
        <f>(K75+K76)*'Data - P&amp;L'!$C$10*'Data - P&amp;L'!$C$54</f>
        <v>0</v>
      </c>
      <c r="L156" s="267">
        <f>(L75+L76)*'Data - P&amp;L'!$C$10*'Data - P&amp;L'!$C$54</f>
        <v>0</v>
      </c>
      <c r="M156" s="267">
        <f>(M75+M76)*'Data - P&amp;L'!$C$10*'Data - P&amp;L'!$C$54</f>
        <v>0</v>
      </c>
      <c r="N156" s="267">
        <f>(N75+N76)*'Data - P&amp;L'!$C$10*'Data - P&amp;L'!$C$54</f>
        <v>0</v>
      </c>
      <c r="O156" s="267">
        <f>(O75+O76)*'Data - P&amp;L'!$C$10*'Data - P&amp;L'!$C$54</f>
        <v>0</v>
      </c>
      <c r="P156" s="267">
        <f>(P75+P76)*'Data - P&amp;L'!$C$10*'Data - P&amp;L'!$C$54</f>
        <v>0</v>
      </c>
      <c r="Q156" s="267">
        <f>(Q75+Q76)*'Data - P&amp;L'!$C$10*'Data - P&amp;L'!$C$54</f>
        <v>0</v>
      </c>
      <c r="R156" s="267">
        <f>(R75+R76)*'Data - P&amp;L'!$C$10*'Data - P&amp;L'!$C$54</f>
        <v>0</v>
      </c>
      <c r="S156" s="267">
        <f>(S75+S76)*'Data - P&amp;L'!$C$10*'Data - P&amp;L'!$C$54</f>
        <v>0</v>
      </c>
      <c r="T156" s="267">
        <f>(T75+T76)*'Data - P&amp;L'!$C$10*'Data - P&amp;L'!$C$54</f>
        <v>0</v>
      </c>
      <c r="U156" s="267">
        <f>(U75+U76)*'Data - P&amp;L'!$C$10*'Data - P&amp;L'!$C$54</f>
        <v>0</v>
      </c>
      <c r="V156" s="267">
        <f>(V75+V76)*'Data - P&amp;L'!$C$10*'Data - P&amp;L'!$C$54</f>
        <v>0</v>
      </c>
      <c r="W156" s="267">
        <f>(W75+W76)*'Data - P&amp;L'!$C$10*'Data - P&amp;L'!$C$54</f>
        <v>0</v>
      </c>
      <c r="X156" s="267">
        <f>(X75+X76)*'Data - P&amp;L'!$C$10*'Data - P&amp;L'!$C$54</f>
        <v>0</v>
      </c>
      <c r="Y156" s="267">
        <f>(Y75+Y76)*'Data - P&amp;L'!$C$10*'Data - P&amp;L'!$C$54</f>
        <v>0</v>
      </c>
      <c r="Z156" s="267">
        <f>(Z75+Z76)*'Data - P&amp;L'!$C$10*'Data - P&amp;L'!$C$54</f>
        <v>0</v>
      </c>
      <c r="AA156" s="267">
        <f>(AA75+AA76)*'Data - P&amp;L'!$C$10*'Data - P&amp;L'!$C$54</f>
        <v>0</v>
      </c>
      <c r="AB156" s="267">
        <f>(AB75+AB76)*'Data - P&amp;L'!$C$10*'Data - P&amp;L'!$C$54</f>
        <v>0</v>
      </c>
      <c r="AC156" s="267">
        <f>(AC75+AC76)*'Data - P&amp;L'!$C$10*'Data - P&amp;L'!$C$54</f>
        <v>0</v>
      </c>
      <c r="AD156" s="267">
        <f>(AD75+AD76)*'Data - P&amp;L'!$C$10*'Data - P&amp;L'!$C$54</f>
        <v>0</v>
      </c>
      <c r="AE156" s="267">
        <f>(AE75+AE76)*'Data - P&amp;L'!$C$10*'Data - P&amp;L'!$C$54</f>
        <v>0</v>
      </c>
      <c r="AF156" s="267">
        <f>(AF75+AF76)*'Data - P&amp;L'!$C$10*'Data - P&amp;L'!$C$54</f>
        <v>0</v>
      </c>
      <c r="AG156" s="451">
        <f t="shared" si="31"/>
        <v>0</v>
      </c>
    </row>
    <row r="157" outlineLevel="1">
      <c r="A157" s="282" t="s">
        <v>576</v>
      </c>
      <c r="B157" s="267">
        <f>((B66*'Data - P&amp;L'!$C$38))*'Data - P&amp;L'!$C$54</f>
        <v>0</v>
      </c>
      <c r="C157" s="267">
        <f>((C66*'Data - P&amp;L'!$C$38))*'Data - P&amp;L'!$C$54</f>
        <v>0</v>
      </c>
      <c r="D157" s="267">
        <f>((D66*'Data - P&amp;L'!$C$38))*'Data - P&amp;L'!$C$54</f>
        <v>0</v>
      </c>
      <c r="E157" s="267">
        <f>((E66*'Data - P&amp;L'!$C$38))*'Data - P&amp;L'!$C$54</f>
        <v>0</v>
      </c>
      <c r="F157" s="267">
        <f>((F66*'Data - P&amp;L'!$C$38))*'Data - P&amp;L'!$C$54</f>
        <v>0</v>
      </c>
      <c r="G157" s="267">
        <f>((G66*'Data - P&amp;L'!$C$38))*'Data - P&amp;L'!$C$54</f>
        <v>0</v>
      </c>
      <c r="H157" s="267">
        <f>((H66*'Data - P&amp;L'!$C$38))*'Data - P&amp;L'!$C$54</f>
        <v>0</v>
      </c>
      <c r="I157" s="267">
        <f>((I66*'Data - P&amp;L'!$C$38))*'Data - P&amp;L'!$C$54</f>
        <v>0</v>
      </c>
      <c r="J157" s="267">
        <f>((J66*'Data - P&amp;L'!$C$38))*'Data - P&amp;L'!$C$54</f>
        <v>0</v>
      </c>
      <c r="K157" s="267">
        <f>((K66*'Data - P&amp;L'!$C$38))*'Data - P&amp;L'!$C$54</f>
        <v>0</v>
      </c>
      <c r="L157" s="267">
        <f>((L66*'Data - P&amp;L'!$C$38))*'Data - P&amp;L'!$C$54</f>
        <v>0</v>
      </c>
      <c r="M157" s="267">
        <f>((M66*'Data - P&amp;L'!$C$38))*'Data - P&amp;L'!$C$54</f>
        <v>0</v>
      </c>
      <c r="N157" s="267">
        <f>((N66*'Data - P&amp;L'!$C$38))*'Data - P&amp;L'!$C$54</f>
        <v>0</v>
      </c>
      <c r="O157" s="267">
        <f>((O66*'Data - P&amp;L'!$C$38))*'Data - P&amp;L'!$C$54</f>
        <v>0</v>
      </c>
      <c r="P157" s="267">
        <f>((P66*'Data - P&amp;L'!$C$38))*'Data - P&amp;L'!$C$54</f>
        <v>0</v>
      </c>
      <c r="Q157" s="267">
        <f>((Q66*'Data - P&amp;L'!$C$38))*'Data - P&amp;L'!$C$54</f>
        <v>0</v>
      </c>
      <c r="R157" s="267">
        <f>((R66*'Data - P&amp;L'!$C$38))*'Data - P&amp;L'!$C$54</f>
        <v>0</v>
      </c>
      <c r="S157" s="267">
        <f>((S66*'Data - P&amp;L'!$C$38))*'Data - P&amp;L'!$C$54</f>
        <v>0</v>
      </c>
      <c r="T157" s="267">
        <f>((T66*'Data - P&amp;L'!$C$38))*'Data - P&amp;L'!$C$54</f>
        <v>0</v>
      </c>
      <c r="U157" s="267">
        <f>((U66*'Data - P&amp;L'!$C$38))*'Data - P&amp;L'!$C$54</f>
        <v>0</v>
      </c>
      <c r="V157" s="267">
        <f>((V66*'Data - P&amp;L'!$C$38))*'Data - P&amp;L'!$C$54</f>
        <v>0</v>
      </c>
      <c r="W157" s="267">
        <f>((W66*'Data - P&amp;L'!$C$38))*'Data - P&amp;L'!$C$54</f>
        <v>0</v>
      </c>
      <c r="X157" s="267">
        <f>((X66*'Data - P&amp;L'!$C$38))*'Data - P&amp;L'!$C$54</f>
        <v>0</v>
      </c>
      <c r="Y157" s="267">
        <f>((Y66*'Data - P&amp;L'!$C$38))*'Data - P&amp;L'!$C$54</f>
        <v>0</v>
      </c>
      <c r="Z157" s="267">
        <f>((Z66*'Data - P&amp;L'!$C$38))*'Data - P&amp;L'!$C$54</f>
        <v>0</v>
      </c>
      <c r="AA157" s="267">
        <f>((AA66*'Data - P&amp;L'!$C$38))*'Data - P&amp;L'!$C$54</f>
        <v>0</v>
      </c>
      <c r="AB157" s="267">
        <f>((AB66*'Data - P&amp;L'!$C$38))*'Data - P&amp;L'!$C$54</f>
        <v>0</v>
      </c>
      <c r="AC157" s="267">
        <f>((AC66*'Data - P&amp;L'!$C$38))*'Data - P&amp;L'!$C$54</f>
        <v>0</v>
      </c>
      <c r="AD157" s="267">
        <f>((AD66*'Data - P&amp;L'!$C$38))*'Data - P&amp;L'!$C$54</f>
        <v>0</v>
      </c>
      <c r="AE157" s="267">
        <f>((AE66*'Data - P&amp;L'!$C$38))*'Data - P&amp;L'!$C$54</f>
        <v>0</v>
      </c>
      <c r="AF157" s="267">
        <f>((AF66*'Data - P&amp;L'!$C$38))*'Data - P&amp;L'!$C$54</f>
        <v>0</v>
      </c>
      <c r="AG157" s="451">
        <f t="shared" si="31"/>
        <v>0</v>
      </c>
    </row>
    <row r="158" outlineLevel="1">
      <c r="A158" s="282" t="s">
        <v>578</v>
      </c>
      <c r="B158" s="267">
        <f>((B77*'Data - P&amp;L'!$D$38))*'Data - P&amp;L'!$C$54</f>
        <v>0</v>
      </c>
      <c r="C158" s="267">
        <f>((C77*'Data - P&amp;L'!$D$38))*'Data - P&amp;L'!$C$54</f>
        <v>0</v>
      </c>
      <c r="D158" s="267">
        <f>((D77*'Data - P&amp;L'!$D$38))*'Data - P&amp;L'!$C$54</f>
        <v>0</v>
      </c>
      <c r="E158" s="267">
        <f>((E77*'Data - P&amp;L'!$D$38))*'Data - P&amp;L'!$C$54</f>
        <v>0</v>
      </c>
      <c r="F158" s="267">
        <f>((F77*'Data - P&amp;L'!$D$38))*'Data - P&amp;L'!$C$54</f>
        <v>0</v>
      </c>
      <c r="G158" s="267">
        <f>((G77*'Data - P&amp;L'!$D$38))*'Data - P&amp;L'!$C$54</f>
        <v>0</v>
      </c>
      <c r="H158" s="267">
        <f>((H77*'Data - P&amp;L'!$D$38))*'Data - P&amp;L'!$C$54</f>
        <v>0</v>
      </c>
      <c r="I158" s="267">
        <f>((I77*'Data - P&amp;L'!$D$38))*'Data - P&amp;L'!$C$54</f>
        <v>0</v>
      </c>
      <c r="J158" s="267">
        <f>((J77*'Data - P&amp;L'!$D$38))*'Data - P&amp;L'!$C$54</f>
        <v>0</v>
      </c>
      <c r="K158" s="267">
        <f>((K77*'Data - P&amp;L'!$D$38))*'Data - P&amp;L'!$C$54</f>
        <v>0</v>
      </c>
      <c r="L158" s="267">
        <f>((L77*'Data - P&amp;L'!$D$38))*'Data - P&amp;L'!$C$54</f>
        <v>0</v>
      </c>
      <c r="M158" s="267">
        <f>((M77*'Data - P&amp;L'!$D$38))*'Data - P&amp;L'!$C$54</f>
        <v>0</v>
      </c>
      <c r="N158" s="267">
        <f>((N77*'Data - P&amp;L'!$D$38))*'Data - P&amp;L'!$C$54</f>
        <v>0</v>
      </c>
      <c r="O158" s="267">
        <f>((O77*'Data - P&amp;L'!$D$38))*'Data - P&amp;L'!$C$54</f>
        <v>0</v>
      </c>
      <c r="P158" s="267">
        <f>((P77*'Data - P&amp;L'!$D$38))*'Data - P&amp;L'!$C$54</f>
        <v>0</v>
      </c>
      <c r="Q158" s="267">
        <f>((Q77*'Data - P&amp;L'!$D$38))*'Data - P&amp;L'!$C$54</f>
        <v>0</v>
      </c>
      <c r="R158" s="267">
        <f>((R77*'Data - P&amp;L'!$D$38))*'Data - P&amp;L'!$C$54</f>
        <v>0</v>
      </c>
      <c r="S158" s="267">
        <f>((S77*'Data - P&amp;L'!$D$38))*'Data - P&amp;L'!$C$54</f>
        <v>0</v>
      </c>
      <c r="T158" s="267">
        <f>((T77*'Data - P&amp;L'!$D$38))*'Data - P&amp;L'!$C$54</f>
        <v>0</v>
      </c>
      <c r="U158" s="267">
        <f>((U77*'Data - P&amp;L'!$D$38))*'Data - P&amp;L'!$C$54</f>
        <v>0</v>
      </c>
      <c r="V158" s="267">
        <f>((V77*'Data - P&amp;L'!$D$38))*'Data - P&amp;L'!$C$54</f>
        <v>0</v>
      </c>
      <c r="W158" s="267">
        <f>((W77*'Data - P&amp;L'!$D$38))*'Data - P&amp;L'!$C$54</f>
        <v>0</v>
      </c>
      <c r="X158" s="267">
        <f>((X77*'Data - P&amp;L'!$D$38))*'Data - P&amp;L'!$C$54</f>
        <v>0</v>
      </c>
      <c r="Y158" s="267">
        <f>((Y77*'Data - P&amp;L'!$D$38))*'Data - P&amp;L'!$C$54</f>
        <v>0</v>
      </c>
      <c r="Z158" s="267">
        <f>((Z77*'Data - P&amp;L'!$D$38))*'Data - P&amp;L'!$C$54</f>
        <v>0</v>
      </c>
      <c r="AA158" s="267">
        <f>((AA77*'Data - P&amp;L'!$D$38))*'Data - P&amp;L'!$C$54</f>
        <v>0</v>
      </c>
      <c r="AB158" s="267">
        <f>((AB77*'Data - P&amp;L'!$D$38))*'Data - P&amp;L'!$C$54</f>
        <v>0</v>
      </c>
      <c r="AC158" s="267">
        <f>((AC77*'Data - P&amp;L'!$D$38))*'Data - P&amp;L'!$C$54</f>
        <v>0</v>
      </c>
      <c r="AD158" s="267">
        <f>((AD77*'Data - P&amp;L'!$D$38))*'Data - P&amp;L'!$C$54</f>
        <v>0</v>
      </c>
      <c r="AE158" s="267">
        <f>((AE77*'Data - P&amp;L'!$D$38))*'Data - P&amp;L'!$C$54</f>
        <v>0</v>
      </c>
      <c r="AF158" s="267">
        <f>((AF77*'Data - P&amp;L'!$D$38))*'Data - P&amp;L'!$C$54</f>
        <v>0</v>
      </c>
      <c r="AG158" s="451">
        <f t="shared" si="31"/>
        <v>0</v>
      </c>
    </row>
    <row r="159" outlineLevel="1">
      <c r="A159" s="283" t="s">
        <v>586</v>
      </c>
      <c r="B159" s="455">
        <f>B79*'Data - P&amp;L'!$R$3</f>
        <v>0</v>
      </c>
      <c r="C159" s="455">
        <f>C79*'Data - P&amp;L'!$R$3</f>
        <v>0</v>
      </c>
      <c r="D159" s="455">
        <f>D79*'Data - P&amp;L'!$R$3</f>
        <v>0</v>
      </c>
      <c r="E159" s="455">
        <f>E79*'Data - P&amp;L'!$R$3</f>
        <v>0</v>
      </c>
      <c r="F159" s="455">
        <f>F79*'Data - P&amp;L'!$R$3</f>
        <v>0</v>
      </c>
      <c r="G159" s="455">
        <f>G79*'Data - P&amp;L'!$R$3</f>
        <v>0</v>
      </c>
      <c r="H159" s="455">
        <f>H79*'Data - P&amp;L'!$R$3</f>
        <v>0</v>
      </c>
      <c r="I159" s="455">
        <f>I79*'Data - P&amp;L'!$R$3</f>
        <v>0</v>
      </c>
      <c r="J159" s="455">
        <f>J79*'Data - P&amp;L'!$R$3</f>
        <v>0</v>
      </c>
      <c r="K159" s="455">
        <f>K79*'Data - P&amp;L'!$R$3</f>
        <v>0</v>
      </c>
      <c r="L159" s="455">
        <f>L79*'Data - P&amp;L'!$R$3</f>
        <v>0</v>
      </c>
      <c r="M159" s="455">
        <f>M79*'Data - P&amp;L'!$R$3</f>
        <v>0</v>
      </c>
      <c r="N159" s="455">
        <f>N79*'Data - P&amp;L'!$R$3</f>
        <v>0</v>
      </c>
      <c r="O159" s="455">
        <f>O79*'Data - P&amp;L'!$R$3</f>
        <v>0</v>
      </c>
      <c r="P159" s="455">
        <f>P79*'Data - P&amp;L'!$R$3</f>
        <v>0</v>
      </c>
      <c r="Q159" s="455">
        <f>Q79*'Data - P&amp;L'!$R$3</f>
        <v>0</v>
      </c>
      <c r="R159" s="455">
        <f>R79*'Data - P&amp;L'!$R$3</f>
        <v>0</v>
      </c>
      <c r="S159" s="455">
        <f>S79*'Data - P&amp;L'!$R$3</f>
        <v>0</v>
      </c>
      <c r="T159" s="455">
        <f>T79*'Data - P&amp;L'!$R$3</f>
        <v>0</v>
      </c>
      <c r="U159" s="455">
        <f>U79*'Data - P&amp;L'!$R$3</f>
        <v>0</v>
      </c>
      <c r="V159" s="455">
        <f>V79*'Data - P&amp;L'!$R$3</f>
        <v>0</v>
      </c>
      <c r="W159" s="455">
        <f>W79*'Data - P&amp;L'!$R$3</f>
        <v>0</v>
      </c>
      <c r="X159" s="455">
        <f>X79*'Data - P&amp;L'!$R$3</f>
        <v>0</v>
      </c>
      <c r="Y159" s="455">
        <f>Y79*'Data - P&amp;L'!$R$3</f>
        <v>0</v>
      </c>
      <c r="Z159" s="455">
        <f>Z79*'Data - P&amp;L'!$R$3</f>
        <v>0</v>
      </c>
      <c r="AA159" s="455">
        <f>AA79*'Data - P&amp;L'!$R$3</f>
        <v>0</v>
      </c>
      <c r="AB159" s="455">
        <f>AB79*'Data - P&amp;L'!$R$3</f>
        <v>0</v>
      </c>
      <c r="AC159" s="455">
        <f>AC79*'Data - P&amp;L'!$R$3</f>
        <v>0</v>
      </c>
      <c r="AD159" s="455">
        <f>AD79*'Data - P&amp;L'!$R$3</f>
        <v>0</v>
      </c>
      <c r="AE159" s="455">
        <f>AE79*'Data - P&amp;L'!$R$3</f>
        <v>0</v>
      </c>
      <c r="AF159" s="455">
        <f>AF79*'Data - P&amp;L'!$R$3</f>
        <v>0</v>
      </c>
      <c r="AG159" s="451">
        <f t="shared" si="31"/>
        <v>0</v>
      </c>
    </row>
    <row r="160" outlineLevel="1">
      <c r="A160" s="456" t="s">
        <v>587</v>
      </c>
      <c r="B160" s="266">
        <f t="shared" ref="B160:AF160" si="34">B85</f>
        <v>0</v>
      </c>
      <c r="C160" s="266">
        <f t="shared" si="34"/>
        <v>0</v>
      </c>
      <c r="D160" s="266">
        <f t="shared" si="34"/>
        <v>0</v>
      </c>
      <c r="E160" s="266">
        <f t="shared" si="34"/>
        <v>0</v>
      </c>
      <c r="F160" s="266">
        <f t="shared" si="34"/>
        <v>0</v>
      </c>
      <c r="G160" s="266">
        <f t="shared" si="34"/>
        <v>0</v>
      </c>
      <c r="H160" s="266">
        <f t="shared" si="34"/>
        <v>0</v>
      </c>
      <c r="I160" s="266">
        <f t="shared" si="34"/>
        <v>0</v>
      </c>
      <c r="J160" s="266">
        <f t="shared" si="34"/>
        <v>0</v>
      </c>
      <c r="K160" s="266">
        <f t="shared" si="34"/>
        <v>0</v>
      </c>
      <c r="L160" s="266">
        <f t="shared" si="34"/>
        <v>0</v>
      </c>
      <c r="M160" s="266">
        <f t="shared" si="34"/>
        <v>0</v>
      </c>
      <c r="N160" s="266">
        <f t="shared" si="34"/>
        <v>0</v>
      </c>
      <c r="O160" s="266">
        <f t="shared" si="34"/>
        <v>0</v>
      </c>
      <c r="P160" s="266">
        <f t="shared" si="34"/>
        <v>0</v>
      </c>
      <c r="Q160" s="266">
        <f t="shared" si="34"/>
        <v>0</v>
      </c>
      <c r="R160" s="266">
        <f t="shared" si="34"/>
        <v>0</v>
      </c>
      <c r="S160" s="266">
        <f t="shared" si="34"/>
        <v>0</v>
      </c>
      <c r="T160" s="266">
        <f t="shared" si="34"/>
        <v>0</v>
      </c>
      <c r="U160" s="266">
        <f t="shared" si="34"/>
        <v>0</v>
      </c>
      <c r="V160" s="266">
        <f t="shared" si="34"/>
        <v>0</v>
      </c>
      <c r="W160" s="266">
        <f t="shared" si="34"/>
        <v>0</v>
      </c>
      <c r="X160" s="266">
        <f t="shared" si="34"/>
        <v>0</v>
      </c>
      <c r="Y160" s="266">
        <f t="shared" si="34"/>
        <v>0</v>
      </c>
      <c r="Z160" s="266">
        <f t="shared" si="34"/>
        <v>0</v>
      </c>
      <c r="AA160" s="266">
        <f t="shared" si="34"/>
        <v>0</v>
      </c>
      <c r="AB160" s="266">
        <f t="shared" si="34"/>
        <v>0</v>
      </c>
      <c r="AC160" s="266">
        <f t="shared" si="34"/>
        <v>0</v>
      </c>
      <c r="AD160" s="266">
        <f t="shared" si="34"/>
        <v>0</v>
      </c>
      <c r="AE160" s="266">
        <f t="shared" si="34"/>
        <v>0</v>
      </c>
      <c r="AF160" s="266">
        <f t="shared" si="34"/>
        <v>0</v>
      </c>
      <c r="AG160" s="454">
        <f t="shared" si="31"/>
        <v>0</v>
      </c>
    </row>
    <row r="161">
      <c r="A161" s="254" t="s">
        <v>1495</v>
      </c>
      <c r="B161" s="281">
        <f t="shared" ref="B161:AF161" si="35">sum(B162:B172)-B175</f>
        <v>0</v>
      </c>
      <c r="C161" s="281">
        <f t="shared" si="35"/>
        <v>0</v>
      </c>
      <c r="D161" s="281">
        <f t="shared" si="35"/>
        <v>0</v>
      </c>
      <c r="E161" s="281">
        <f t="shared" si="35"/>
        <v>0</v>
      </c>
      <c r="F161" s="281">
        <f t="shared" si="35"/>
        <v>0</v>
      </c>
      <c r="G161" s="281">
        <f t="shared" si="35"/>
        <v>0</v>
      </c>
      <c r="H161" s="281">
        <f t="shared" si="35"/>
        <v>0</v>
      </c>
      <c r="I161" s="281">
        <f t="shared" si="35"/>
        <v>0</v>
      </c>
      <c r="J161" s="281">
        <f t="shared" si="35"/>
        <v>0</v>
      </c>
      <c r="K161" s="281">
        <f t="shared" si="35"/>
        <v>0</v>
      </c>
      <c r="L161" s="281">
        <f t="shared" si="35"/>
        <v>0</v>
      </c>
      <c r="M161" s="281">
        <f t="shared" si="35"/>
        <v>0</v>
      </c>
      <c r="N161" s="281">
        <f t="shared" si="35"/>
        <v>0</v>
      </c>
      <c r="O161" s="281">
        <f t="shared" si="35"/>
        <v>-15</v>
      </c>
      <c r="P161" s="281">
        <f t="shared" si="35"/>
        <v>0</v>
      </c>
      <c r="Q161" s="281">
        <f t="shared" si="35"/>
        <v>0</v>
      </c>
      <c r="R161" s="281">
        <f t="shared" si="35"/>
        <v>0</v>
      </c>
      <c r="S161" s="281">
        <f t="shared" si="35"/>
        <v>0</v>
      </c>
      <c r="T161" s="281">
        <f t="shared" si="35"/>
        <v>0</v>
      </c>
      <c r="U161" s="281">
        <f t="shared" si="35"/>
        <v>0</v>
      </c>
      <c r="V161" s="281">
        <f t="shared" si="35"/>
        <v>0</v>
      </c>
      <c r="W161" s="281">
        <f t="shared" si="35"/>
        <v>0</v>
      </c>
      <c r="X161" s="281">
        <f t="shared" si="35"/>
        <v>0</v>
      </c>
      <c r="Y161" s="281">
        <f t="shared" si="35"/>
        <v>0</v>
      </c>
      <c r="Z161" s="281">
        <f t="shared" si="35"/>
        <v>0</v>
      </c>
      <c r="AA161" s="281">
        <f t="shared" si="35"/>
        <v>0</v>
      </c>
      <c r="AB161" s="281">
        <f t="shared" si="35"/>
        <v>0</v>
      </c>
      <c r="AC161" s="281">
        <f t="shared" si="35"/>
        <v>0</v>
      </c>
      <c r="AD161" s="281">
        <f t="shared" si="35"/>
        <v>0</v>
      </c>
      <c r="AE161" s="281">
        <f t="shared" si="35"/>
        <v>0</v>
      </c>
      <c r="AF161" s="281">
        <f t="shared" si="35"/>
        <v>0</v>
      </c>
      <c r="AG161" s="342">
        <f t="shared" si="31"/>
        <v>-15</v>
      </c>
    </row>
    <row r="162" outlineLevel="1">
      <c r="A162" s="173" t="s">
        <v>569</v>
      </c>
      <c r="B162" s="267">
        <f>(B96)*'Data - P&amp;L'!$C$3*'Data - P&amp;L'!$C$55</f>
        <v>0</v>
      </c>
      <c r="C162" s="267">
        <f>(C96)*'Data - P&amp;L'!$C$3*'Data - P&amp;L'!$C$55</f>
        <v>0</v>
      </c>
      <c r="D162" s="267">
        <f>(D96)*'Data - P&amp;L'!$C$3*'Data - P&amp;L'!$C$55</f>
        <v>0</v>
      </c>
      <c r="E162" s="267">
        <f>(E96)*'Data - P&amp;L'!$C$3*'Data - P&amp;L'!$C$55</f>
        <v>0</v>
      </c>
      <c r="F162" s="267">
        <f>(F96)*'Data - P&amp;L'!$C$3*'Data - P&amp;L'!$C$55</f>
        <v>0</v>
      </c>
      <c r="G162" s="267">
        <f>(G96)*'Data - P&amp;L'!$C$3*'Data - P&amp;L'!$C$55</f>
        <v>0</v>
      </c>
      <c r="H162" s="267">
        <f>(H96)*'Data - P&amp;L'!$C$3*'Data - P&amp;L'!$C$55</f>
        <v>0</v>
      </c>
      <c r="I162" s="267">
        <f>(I96)*'Data - P&amp;L'!$C$3*'Data - P&amp;L'!$C$55</f>
        <v>0</v>
      </c>
      <c r="J162" s="267">
        <f>(J96)*'Data - P&amp;L'!$C$3*'Data - P&amp;L'!$C$55</f>
        <v>0</v>
      </c>
      <c r="K162" s="267">
        <f>(K96)*'Data - P&amp;L'!$C$3*'Data - P&amp;L'!$C$55</f>
        <v>0</v>
      </c>
      <c r="L162" s="267">
        <f>(L96)*'Data - P&amp;L'!$C$3*'Data - P&amp;L'!$C$55</f>
        <v>0</v>
      </c>
      <c r="M162" s="267">
        <f>(M96)*'Data - P&amp;L'!$C$3*'Data - P&amp;L'!$C$55</f>
        <v>0</v>
      </c>
      <c r="N162" s="267">
        <f>(N96)*'Data - P&amp;L'!$C$3*'Data - P&amp;L'!$C$55</f>
        <v>0</v>
      </c>
      <c r="O162" s="267">
        <f>(O96)*'Data - P&amp;L'!$C$3*'Data - P&amp;L'!$C$55</f>
        <v>0</v>
      </c>
      <c r="P162" s="267">
        <f>(P96)*'Data - P&amp;L'!$C$3*'Data - P&amp;L'!$C$55</f>
        <v>0</v>
      </c>
      <c r="Q162" s="267">
        <f>(Q96)*'Data - P&amp;L'!$C$3*'Data - P&amp;L'!$C$55</f>
        <v>0</v>
      </c>
      <c r="R162" s="267">
        <f>(R96)*'Data - P&amp;L'!$C$3*'Data - P&amp;L'!$C$55</f>
        <v>0</v>
      </c>
      <c r="S162" s="267">
        <f>(S96)*'Data - P&amp;L'!$C$3*'Data - P&amp;L'!$C$55</f>
        <v>0</v>
      </c>
      <c r="T162" s="267">
        <f>(T96)*'Data - P&amp;L'!$C$3*'Data - P&amp;L'!$C$55</f>
        <v>0</v>
      </c>
      <c r="U162" s="267">
        <f>(U96)*'Data - P&amp;L'!$C$3*'Data - P&amp;L'!$C$55</f>
        <v>0</v>
      </c>
      <c r="V162" s="267">
        <f>(V96)*'Data - P&amp;L'!$C$3*'Data - P&amp;L'!$C$55</f>
        <v>0</v>
      </c>
      <c r="W162" s="267">
        <f>(W96)*'Data - P&amp;L'!$C$3*'Data - P&amp;L'!$C$55</f>
        <v>0</v>
      </c>
      <c r="X162" s="267">
        <f>(X96)*'Data - P&amp;L'!$C$3*'Data - P&amp;L'!$C$55</f>
        <v>0</v>
      </c>
      <c r="Y162" s="267">
        <f>(Y96)*'Data - P&amp;L'!$C$3*'Data - P&amp;L'!$C$55</f>
        <v>0</v>
      </c>
      <c r="Z162" s="267">
        <f>(Z96)*'Data - P&amp;L'!$C$3*'Data - P&amp;L'!$C$55</f>
        <v>0</v>
      </c>
      <c r="AA162" s="267">
        <f>(AA96)*'Data - P&amp;L'!$C$3*'Data - P&amp;L'!$C$55</f>
        <v>0</v>
      </c>
      <c r="AB162" s="267">
        <f>(AB96)*'Data - P&amp;L'!$C$3*'Data - P&amp;L'!$C$55</f>
        <v>0</v>
      </c>
      <c r="AC162" s="267">
        <f>(AC96)*'Data - P&amp;L'!$C$3*'Data - P&amp;L'!$C$55</f>
        <v>0</v>
      </c>
      <c r="AD162" s="267">
        <f>(AD96)*'Data - P&amp;L'!$C$3*'Data - P&amp;L'!$C$55</f>
        <v>0</v>
      </c>
      <c r="AE162" s="267">
        <f>(AE96)*'Data - P&amp;L'!$C$3*'Data - P&amp;L'!$C$55</f>
        <v>0</v>
      </c>
      <c r="AF162" s="267">
        <f>(AF96)*'Data - P&amp;L'!$C$3*'Data - P&amp;L'!$C$55</f>
        <v>0</v>
      </c>
      <c r="AG162" s="451">
        <f t="shared" si="31"/>
        <v>0</v>
      </c>
    </row>
    <row r="163" outlineLevel="1">
      <c r="A163" s="173" t="s">
        <v>570</v>
      </c>
      <c r="B163" s="267">
        <f>(B97)*'Data - P&amp;L'!$C$4*'Data - P&amp;L'!$C$55</f>
        <v>0</v>
      </c>
      <c r="C163" s="267">
        <f>(C97)*'Data - P&amp;L'!$C$4*'Data - P&amp;L'!$C$55</f>
        <v>0</v>
      </c>
      <c r="D163" s="267">
        <f>(D97)*'Data - P&amp;L'!$C$4*'Data - P&amp;L'!$C$55</f>
        <v>0</v>
      </c>
      <c r="E163" s="267">
        <f>(E97)*'Data - P&amp;L'!$C$4*'Data - P&amp;L'!$C$55</f>
        <v>0</v>
      </c>
      <c r="F163" s="267">
        <f>(F97)*'Data - P&amp;L'!$C$4*'Data - P&amp;L'!$C$55</f>
        <v>0</v>
      </c>
      <c r="G163" s="267">
        <f>(G97)*'Data - P&amp;L'!$C$4*'Data - P&amp;L'!$C$55</f>
        <v>0</v>
      </c>
      <c r="H163" s="267">
        <f>(H97)*'Data - P&amp;L'!$C$4*'Data - P&amp;L'!$C$55</f>
        <v>0</v>
      </c>
      <c r="I163" s="267">
        <f>(I97)*'Data - P&amp;L'!$C$4*'Data - P&amp;L'!$C$55</f>
        <v>0</v>
      </c>
      <c r="J163" s="267">
        <f>(J97)*'Data - P&amp;L'!$C$4*'Data - P&amp;L'!$C$55</f>
        <v>0</v>
      </c>
      <c r="K163" s="267">
        <f>(K97)*'Data - P&amp;L'!$C$4*'Data - P&amp;L'!$C$55</f>
        <v>0</v>
      </c>
      <c r="L163" s="267">
        <f>(L97)*'Data - P&amp;L'!$C$4*'Data - P&amp;L'!$C$55</f>
        <v>0</v>
      </c>
      <c r="M163" s="267">
        <f>(M97)*'Data - P&amp;L'!$C$4*'Data - P&amp;L'!$C$55</f>
        <v>0</v>
      </c>
      <c r="N163" s="267">
        <f>(N97)*'Data - P&amp;L'!$C$4*'Data - P&amp;L'!$C$55</f>
        <v>0</v>
      </c>
      <c r="O163" s="267">
        <f>(O97)*'Data - P&amp;L'!$C$4*'Data - P&amp;L'!$C$55</f>
        <v>0</v>
      </c>
      <c r="P163" s="267">
        <f>(P97)*'Data - P&amp;L'!$C$4*'Data - P&amp;L'!$C$55</f>
        <v>0</v>
      </c>
      <c r="Q163" s="267">
        <f>(Q97)*'Data - P&amp;L'!$C$4*'Data - P&amp;L'!$C$55</f>
        <v>0</v>
      </c>
      <c r="R163" s="267">
        <f>(R97)*'Data - P&amp;L'!$C$4*'Data - P&amp;L'!$C$55</f>
        <v>0</v>
      </c>
      <c r="S163" s="267">
        <f>(S97)*'Data - P&amp;L'!$C$4*'Data - P&amp;L'!$C$55</f>
        <v>0</v>
      </c>
      <c r="T163" s="267">
        <f>(T97)*'Data - P&amp;L'!$C$4*'Data - P&amp;L'!$C$55</f>
        <v>0</v>
      </c>
      <c r="U163" s="267">
        <f>(U97)*'Data - P&amp;L'!$C$4*'Data - P&amp;L'!$C$55</f>
        <v>0</v>
      </c>
      <c r="V163" s="267">
        <f>(V97)*'Data - P&amp;L'!$C$4*'Data - P&amp;L'!$C$55</f>
        <v>0</v>
      </c>
      <c r="W163" s="267">
        <f>(W97)*'Data - P&amp;L'!$C$4*'Data - P&amp;L'!$C$55</f>
        <v>0</v>
      </c>
      <c r="X163" s="267">
        <f>(X97)*'Data - P&amp;L'!$C$4*'Data - P&amp;L'!$C$55</f>
        <v>0</v>
      </c>
      <c r="Y163" s="267">
        <f>(Y97)*'Data - P&amp;L'!$C$4*'Data - P&amp;L'!$C$55</f>
        <v>0</v>
      </c>
      <c r="Z163" s="267">
        <f>(Z97)*'Data - P&amp;L'!$C$4*'Data - P&amp;L'!$C$55</f>
        <v>0</v>
      </c>
      <c r="AA163" s="267">
        <f>(AA97)*'Data - P&amp;L'!$C$4*'Data - P&amp;L'!$C$55</f>
        <v>0</v>
      </c>
      <c r="AB163" s="267">
        <f>(AB97)*'Data - P&amp;L'!$C$4*'Data - P&amp;L'!$C$55</f>
        <v>0</v>
      </c>
      <c r="AC163" s="267">
        <f>(AC97)*'Data - P&amp;L'!$C$4*'Data - P&amp;L'!$C$55</f>
        <v>0</v>
      </c>
      <c r="AD163" s="267">
        <f>(AD97)*'Data - P&amp;L'!$C$4*'Data - P&amp;L'!$C$55</f>
        <v>0</v>
      </c>
      <c r="AE163" s="267">
        <f>(AE97)*'Data - P&amp;L'!$C$4*'Data - P&amp;L'!$C$55</f>
        <v>0</v>
      </c>
      <c r="AF163" s="267">
        <f>(AF97)*'Data - P&amp;L'!$C$4*'Data - P&amp;L'!$C$55</f>
        <v>0</v>
      </c>
      <c r="AG163" s="451">
        <f t="shared" si="31"/>
        <v>0</v>
      </c>
    </row>
    <row r="164" outlineLevel="1">
      <c r="A164" s="173" t="s">
        <v>571</v>
      </c>
      <c r="B164" s="267">
        <f>(B99)*'Data - P&amp;L'!$C$6*'Data - P&amp;L'!$C$55</f>
        <v>0</v>
      </c>
      <c r="C164" s="267">
        <f>(C99)*'Data - P&amp;L'!$C$6*'Data - P&amp;L'!$C$55</f>
        <v>0</v>
      </c>
      <c r="D164" s="267">
        <f>(D99)*'Data - P&amp;L'!$C$6*'Data - P&amp;L'!$C$55</f>
        <v>0</v>
      </c>
      <c r="E164" s="267">
        <f>(E99)*'Data - P&amp;L'!$C$6*'Data - P&amp;L'!$C$55</f>
        <v>0</v>
      </c>
      <c r="F164" s="267">
        <f>(F99)*'Data - P&amp;L'!$C$6*'Data - P&amp;L'!$C$55</f>
        <v>0</v>
      </c>
      <c r="G164" s="267">
        <f>(G99)*'Data - P&amp;L'!$C$6*'Data - P&amp;L'!$C$55</f>
        <v>0</v>
      </c>
      <c r="H164" s="267">
        <f>(H99)*'Data - P&amp;L'!$C$6*'Data - P&amp;L'!$C$55</f>
        <v>0</v>
      </c>
      <c r="I164" s="267">
        <f>(I99)*'Data - P&amp;L'!$C$6*'Data - P&amp;L'!$C$55</f>
        <v>0</v>
      </c>
      <c r="J164" s="267">
        <f>(J99)*'Data - P&amp;L'!$C$6*'Data - P&amp;L'!$C$55</f>
        <v>0</v>
      </c>
      <c r="K164" s="267">
        <f>(K99)*'Data - P&amp;L'!$C$6*'Data - P&amp;L'!$C$55</f>
        <v>0</v>
      </c>
      <c r="L164" s="267">
        <f>(L99)*'Data - P&amp;L'!$C$6*'Data - P&amp;L'!$C$55</f>
        <v>0</v>
      </c>
      <c r="M164" s="267">
        <f>(M99)*'Data - P&amp;L'!$C$6*'Data - P&amp;L'!$C$55</f>
        <v>0</v>
      </c>
      <c r="N164" s="267">
        <f>(N99)*'Data - P&amp;L'!$C$6*'Data - P&amp;L'!$C$55</f>
        <v>0</v>
      </c>
      <c r="O164" s="267">
        <f>(O99)*'Data - P&amp;L'!$C$6*'Data - P&amp;L'!$C$55</f>
        <v>0</v>
      </c>
      <c r="P164" s="267">
        <f>(P99)*'Data - P&amp;L'!$C$6*'Data - P&amp;L'!$C$55</f>
        <v>0</v>
      </c>
      <c r="Q164" s="267">
        <f>(Q99)*'Data - P&amp;L'!$C$6*'Data - P&amp;L'!$C$55</f>
        <v>0</v>
      </c>
      <c r="R164" s="267">
        <f>(R99)*'Data - P&amp;L'!$C$6*'Data - P&amp;L'!$C$55</f>
        <v>0</v>
      </c>
      <c r="S164" s="267">
        <f>(S99)*'Data - P&amp;L'!$C$6*'Data - P&amp;L'!$C$55</f>
        <v>0</v>
      </c>
      <c r="T164" s="267">
        <f>(T99)*'Data - P&amp;L'!$C$6*'Data - P&amp;L'!$C$55</f>
        <v>0</v>
      </c>
      <c r="U164" s="267">
        <f>(U99)*'Data - P&amp;L'!$C$6*'Data - P&amp;L'!$C$55</f>
        <v>0</v>
      </c>
      <c r="V164" s="267">
        <f>(V99)*'Data - P&amp;L'!$C$6*'Data - P&amp;L'!$C$55</f>
        <v>0</v>
      </c>
      <c r="W164" s="267">
        <f>(W99)*'Data - P&amp;L'!$C$6*'Data - P&amp;L'!$C$55</f>
        <v>0</v>
      </c>
      <c r="X164" s="267">
        <f>(X99)*'Data - P&amp;L'!$C$6*'Data - P&amp;L'!$C$55</f>
        <v>0</v>
      </c>
      <c r="Y164" s="267">
        <f>(Y99)*'Data - P&amp;L'!$C$6*'Data - P&amp;L'!$C$55</f>
        <v>0</v>
      </c>
      <c r="Z164" s="267">
        <f>(Z99)*'Data - P&amp;L'!$C$6*'Data - P&amp;L'!$C$55</f>
        <v>0</v>
      </c>
      <c r="AA164" s="267">
        <f>(AA99)*'Data - P&amp;L'!$C$6*'Data - P&amp;L'!$C$55</f>
        <v>0</v>
      </c>
      <c r="AB164" s="267">
        <f>(AB99)*'Data - P&amp;L'!$C$6*'Data - P&amp;L'!$C$55</f>
        <v>0</v>
      </c>
      <c r="AC164" s="267">
        <f>(AC99)*'Data - P&amp;L'!$C$6*'Data - P&amp;L'!$C$55</f>
        <v>0</v>
      </c>
      <c r="AD164" s="267">
        <f>(AD99)*'Data - P&amp;L'!$C$6*'Data - P&amp;L'!$C$55</f>
        <v>0</v>
      </c>
      <c r="AE164" s="267">
        <f>(AE99)*'Data - P&amp;L'!$C$6*'Data - P&amp;L'!$C$55</f>
        <v>0</v>
      </c>
      <c r="AF164" s="267">
        <f>(AF99)*'Data - P&amp;L'!$C$6*'Data - P&amp;L'!$C$55</f>
        <v>0</v>
      </c>
      <c r="AG164" s="451">
        <f t="shared" si="31"/>
        <v>0</v>
      </c>
    </row>
    <row r="165" outlineLevel="1">
      <c r="A165" s="173" t="s">
        <v>572</v>
      </c>
      <c r="B165" s="267">
        <f>(B100)*'Data - P&amp;L'!$C$8*'Data - P&amp;L'!$C$55</f>
        <v>0</v>
      </c>
      <c r="C165" s="267">
        <f>(C100)*'Data - P&amp;L'!$C$8*'Data - P&amp;L'!$C$55</f>
        <v>0</v>
      </c>
      <c r="D165" s="267">
        <f>(D100)*'Data - P&amp;L'!$C$8*'Data - P&amp;L'!$C$55</f>
        <v>0</v>
      </c>
      <c r="E165" s="267">
        <f>(E100)*'Data - P&amp;L'!$C$8*'Data - P&amp;L'!$C$55</f>
        <v>0</v>
      </c>
      <c r="F165" s="267">
        <f>(F100)*'Data - P&amp;L'!$C$8*'Data - P&amp;L'!$C$55</f>
        <v>0</v>
      </c>
      <c r="G165" s="267">
        <f>(G100)*'Data - P&amp;L'!$C$8*'Data - P&amp;L'!$C$55</f>
        <v>0</v>
      </c>
      <c r="H165" s="267">
        <f>(H100)*'Data - P&amp;L'!$C$8*'Data - P&amp;L'!$C$55</f>
        <v>0</v>
      </c>
      <c r="I165" s="267">
        <f>(I100)*'Data - P&amp;L'!$C$8*'Data - P&amp;L'!$C$55</f>
        <v>0</v>
      </c>
      <c r="J165" s="267">
        <f>(J100)*'Data - P&amp;L'!$C$8*'Data - P&amp;L'!$C$55</f>
        <v>0</v>
      </c>
      <c r="K165" s="267">
        <f>(K100)*'Data - P&amp;L'!$C$8*'Data - P&amp;L'!$C$55</f>
        <v>0</v>
      </c>
      <c r="L165" s="267">
        <f>(L100)*'Data - P&amp;L'!$C$8*'Data - P&amp;L'!$C$55</f>
        <v>0</v>
      </c>
      <c r="M165" s="267">
        <f>(M100)*'Data - P&amp;L'!$C$8*'Data - P&amp;L'!$C$55</f>
        <v>0</v>
      </c>
      <c r="N165" s="267">
        <f>(N100)*'Data - P&amp;L'!$C$8*'Data - P&amp;L'!$C$55</f>
        <v>0</v>
      </c>
      <c r="O165" s="267">
        <f>(O100)*'Data - P&amp;L'!$C$8*'Data - P&amp;L'!$C$55</f>
        <v>0</v>
      </c>
      <c r="P165" s="267">
        <f>(P100)*'Data - P&amp;L'!$C$8*'Data - P&amp;L'!$C$55</f>
        <v>0</v>
      </c>
      <c r="Q165" s="267">
        <f>(Q100)*'Data - P&amp;L'!$C$8*'Data - P&amp;L'!$C$55</f>
        <v>0</v>
      </c>
      <c r="R165" s="267">
        <f>(R100)*'Data - P&amp;L'!$C$8*'Data - P&amp;L'!$C$55</f>
        <v>0</v>
      </c>
      <c r="S165" s="267">
        <f>(S100)*'Data - P&amp;L'!$C$8*'Data - P&amp;L'!$C$55</f>
        <v>0</v>
      </c>
      <c r="T165" s="267">
        <f>(T100)*'Data - P&amp;L'!$C$8*'Data - P&amp;L'!$C$55</f>
        <v>0</v>
      </c>
      <c r="U165" s="267">
        <f>(U100)*'Data - P&amp;L'!$C$8*'Data - P&amp;L'!$C$55</f>
        <v>0</v>
      </c>
      <c r="V165" s="267">
        <f>(V100)*'Data - P&amp;L'!$C$8*'Data - P&amp;L'!$C$55</f>
        <v>0</v>
      </c>
      <c r="W165" s="267">
        <f>(W100)*'Data - P&amp;L'!$C$8*'Data - P&amp;L'!$C$55</f>
        <v>0</v>
      </c>
      <c r="X165" s="267">
        <f>(X100)*'Data - P&amp;L'!$C$8*'Data - P&amp;L'!$C$55</f>
        <v>0</v>
      </c>
      <c r="Y165" s="267">
        <f>(Y100)*'Data - P&amp;L'!$C$8*'Data - P&amp;L'!$C$55</f>
        <v>0</v>
      </c>
      <c r="Z165" s="267">
        <f>(Z100)*'Data - P&amp;L'!$C$8*'Data - P&amp;L'!$C$55</f>
        <v>0</v>
      </c>
      <c r="AA165" s="267">
        <f>(AA100)*'Data - P&amp;L'!$C$8*'Data - P&amp;L'!$C$55</f>
        <v>0</v>
      </c>
      <c r="AB165" s="267">
        <f>(AB100)*'Data - P&amp;L'!$C$8*'Data - P&amp;L'!$C$55</f>
        <v>0</v>
      </c>
      <c r="AC165" s="267">
        <f>(AC100)*'Data - P&amp;L'!$C$8*'Data - P&amp;L'!$C$55</f>
        <v>0</v>
      </c>
      <c r="AD165" s="267">
        <f>(AD100)*'Data - P&amp;L'!$C$8*'Data - P&amp;L'!$C$55</f>
        <v>0</v>
      </c>
      <c r="AE165" s="267">
        <f>(AE100)*'Data - P&amp;L'!$C$8*'Data - P&amp;L'!$C$55</f>
        <v>0</v>
      </c>
      <c r="AF165" s="267">
        <f>(AF100)*'Data - P&amp;L'!$C$8*'Data - P&amp;L'!$C$55</f>
        <v>0</v>
      </c>
      <c r="AG165" s="451">
        <f t="shared" si="31"/>
        <v>0</v>
      </c>
    </row>
    <row r="166" outlineLevel="1">
      <c r="A166" s="173" t="s">
        <v>573</v>
      </c>
      <c r="B166" s="267">
        <f>(B101+B102)*'Data - P&amp;L'!$C$9*'Data - P&amp;L'!$C$55</f>
        <v>0</v>
      </c>
      <c r="C166" s="267">
        <f>(C101+C102)*'Data - P&amp;L'!$C$9*'Data - P&amp;L'!$C$55</f>
        <v>0</v>
      </c>
      <c r="D166" s="267">
        <f>(D101+D102)*'Data - P&amp;L'!$C$9*'Data - P&amp;L'!$C$55</f>
        <v>0</v>
      </c>
      <c r="E166" s="267">
        <f>(E101+E102)*'Data - P&amp;L'!$C$9*'Data - P&amp;L'!$C$55</f>
        <v>0</v>
      </c>
      <c r="F166" s="267">
        <f>(F101+F102)*'Data - P&amp;L'!$C$9*'Data - P&amp;L'!$C$55</f>
        <v>0</v>
      </c>
      <c r="G166" s="267">
        <f>(G101+G102)*'Data - P&amp;L'!$C$9*'Data - P&amp;L'!$C$55</f>
        <v>0</v>
      </c>
      <c r="H166" s="267">
        <f>(H101+H102)*'Data - P&amp;L'!$C$9*'Data - P&amp;L'!$C$55</f>
        <v>0</v>
      </c>
      <c r="I166" s="267">
        <f>(I101+I102)*'Data - P&amp;L'!$C$9*'Data - P&amp;L'!$C$55</f>
        <v>0</v>
      </c>
      <c r="J166" s="267">
        <f>(J101+J102)*'Data - P&amp;L'!$C$9*'Data - P&amp;L'!$C$55</f>
        <v>0</v>
      </c>
      <c r="K166" s="267">
        <f>(K101+K102)*'Data - P&amp;L'!$C$9*'Data - P&amp;L'!$C$55</f>
        <v>0</v>
      </c>
      <c r="L166" s="267">
        <f>(L101+L102)*'Data - P&amp;L'!$C$9*'Data - P&amp;L'!$C$55</f>
        <v>0</v>
      </c>
      <c r="M166" s="267">
        <f>(M101+M102)*'Data - P&amp;L'!$C$9*'Data - P&amp;L'!$C$55</f>
        <v>0</v>
      </c>
      <c r="N166" s="267">
        <f>(N101+N102)*'Data - P&amp;L'!$C$9*'Data - P&amp;L'!$C$55</f>
        <v>0</v>
      </c>
      <c r="O166" s="267">
        <f>(O101+O102)*'Data - P&amp;L'!$C$9*'Data - P&amp;L'!$C$55</f>
        <v>0</v>
      </c>
      <c r="P166" s="267">
        <f>(P101+P102)*'Data - P&amp;L'!$C$9*'Data - P&amp;L'!$C$55</f>
        <v>0</v>
      </c>
      <c r="Q166" s="267">
        <f>(Q101+Q102)*'Data - P&amp;L'!$C$9*'Data - P&amp;L'!$C$55</f>
        <v>0</v>
      </c>
      <c r="R166" s="267">
        <f>(R101+R102)*'Data - P&amp;L'!$C$9*'Data - P&amp;L'!$C$55</f>
        <v>0</v>
      </c>
      <c r="S166" s="267">
        <f>(S101+S102)*'Data - P&amp;L'!$C$9*'Data - P&amp;L'!$C$55</f>
        <v>0</v>
      </c>
      <c r="T166" s="267">
        <f>(T101+T102)*'Data - P&amp;L'!$C$9*'Data - P&amp;L'!$C$55</f>
        <v>0</v>
      </c>
      <c r="U166" s="267">
        <f>(U101+U102)*'Data - P&amp;L'!$C$9*'Data - P&amp;L'!$C$55</f>
        <v>0</v>
      </c>
      <c r="V166" s="267">
        <f>(V101+V102)*'Data - P&amp;L'!$C$9*'Data - P&amp;L'!$C$55</f>
        <v>0</v>
      </c>
      <c r="W166" s="267">
        <f>(W101+W102)*'Data - P&amp;L'!$C$9*'Data - P&amp;L'!$C$55</f>
        <v>0</v>
      </c>
      <c r="X166" s="267">
        <f>(X101+X102)*'Data - P&amp;L'!$C$9*'Data - P&amp;L'!$C$55</f>
        <v>0</v>
      </c>
      <c r="Y166" s="267">
        <f>(Y101+Y102)*'Data - P&amp;L'!$C$9*'Data - P&amp;L'!$C$55</f>
        <v>0</v>
      </c>
      <c r="Z166" s="267">
        <f>(Z101+Z102)*'Data - P&amp;L'!$C$9*'Data - P&amp;L'!$C$55</f>
        <v>0</v>
      </c>
      <c r="AA166" s="267">
        <f>(AA101+AA102)*'Data - P&amp;L'!$C$9*'Data - P&amp;L'!$C$55</f>
        <v>0</v>
      </c>
      <c r="AB166" s="267">
        <f>(AB101+AB102)*'Data - P&amp;L'!$C$9*'Data - P&amp;L'!$C$55</f>
        <v>0</v>
      </c>
      <c r="AC166" s="267">
        <f>(AC101+AC102)*'Data - P&amp;L'!$C$9*'Data - P&amp;L'!$C$55</f>
        <v>0</v>
      </c>
      <c r="AD166" s="267">
        <f>(AD101+AD102)*'Data - P&amp;L'!$C$9*'Data - P&amp;L'!$C$55</f>
        <v>0</v>
      </c>
      <c r="AE166" s="267">
        <f>(AE101+AE102)*'Data - P&amp;L'!$C$9*'Data - P&amp;L'!$C$55</f>
        <v>0</v>
      </c>
      <c r="AF166" s="267">
        <f>(AF101+AF102)*'Data - P&amp;L'!$C$9*'Data - P&amp;L'!$C$55</f>
        <v>0</v>
      </c>
      <c r="AG166" s="451">
        <f t="shared" si="31"/>
        <v>0</v>
      </c>
    </row>
    <row r="167" outlineLevel="1">
      <c r="A167" s="173" t="s">
        <v>574</v>
      </c>
      <c r="B167" s="267">
        <f>(B103+B104)*'Data - P&amp;L'!$C$5*'Data - P&amp;L'!$C$55</f>
        <v>0</v>
      </c>
      <c r="C167" s="267">
        <f>(C103+C104)*'Data - P&amp;L'!$C$5*'Data - P&amp;L'!$C$55</f>
        <v>0</v>
      </c>
      <c r="D167" s="267">
        <f>(D103+D104)*'Data - P&amp;L'!$C$5*'Data - P&amp;L'!$C$55</f>
        <v>0</v>
      </c>
      <c r="E167" s="267">
        <f>(E103+E104)*'Data - P&amp;L'!$C$5*'Data - P&amp;L'!$C$55</f>
        <v>0</v>
      </c>
      <c r="F167" s="267">
        <f>(F103+F104)*'Data - P&amp;L'!$C$5*'Data - P&amp;L'!$C$55</f>
        <v>0</v>
      </c>
      <c r="G167" s="267">
        <f>(G103+G104)*'Data - P&amp;L'!$C$5*'Data - P&amp;L'!$C$55</f>
        <v>0</v>
      </c>
      <c r="H167" s="267">
        <f>(H103+H104)*'Data - P&amp;L'!$C$5*'Data - P&amp;L'!$C$55</f>
        <v>0</v>
      </c>
      <c r="I167" s="267">
        <f>(I103+I104)*'Data - P&amp;L'!$C$5*'Data - P&amp;L'!$C$55</f>
        <v>0</v>
      </c>
      <c r="J167" s="267">
        <f>(J103+J104)*'Data - P&amp;L'!$C$5*'Data - P&amp;L'!$C$55</f>
        <v>0</v>
      </c>
      <c r="K167" s="267">
        <f>(K103+K104)*'Data - P&amp;L'!$C$5*'Data - P&amp;L'!$C$55</f>
        <v>0</v>
      </c>
      <c r="L167" s="267">
        <f>(L103+L104)*'Data - P&amp;L'!$C$5*'Data - P&amp;L'!$C$55</f>
        <v>0</v>
      </c>
      <c r="M167" s="267">
        <f>(M103+M104)*'Data - P&amp;L'!$C$5*'Data - P&amp;L'!$C$55</f>
        <v>0</v>
      </c>
      <c r="N167" s="267">
        <f>(N103+N104)*'Data - P&amp;L'!$C$5*'Data - P&amp;L'!$C$55</f>
        <v>0</v>
      </c>
      <c r="O167" s="267">
        <f>(O103+O104)*'Data - P&amp;L'!$C$5*'Data - P&amp;L'!$C$55</f>
        <v>0</v>
      </c>
      <c r="P167" s="267">
        <f>(P103+P104)*'Data - P&amp;L'!$C$5*'Data - P&amp;L'!$C$55</f>
        <v>0</v>
      </c>
      <c r="Q167" s="267">
        <f>(Q103+Q104)*'Data - P&amp;L'!$C$5*'Data - P&amp;L'!$C$55</f>
        <v>0</v>
      </c>
      <c r="R167" s="267">
        <f>(R103+R104)*'Data - P&amp;L'!$C$5*'Data - P&amp;L'!$C$55</f>
        <v>0</v>
      </c>
      <c r="S167" s="267">
        <f>(S103+S104)*'Data - P&amp;L'!$C$5*'Data - P&amp;L'!$C$55</f>
        <v>0</v>
      </c>
      <c r="T167" s="267">
        <f>(T103+T104)*'Data - P&amp;L'!$C$5*'Data - P&amp;L'!$C$55</f>
        <v>0</v>
      </c>
      <c r="U167" s="267">
        <f>(U103+U104)*'Data - P&amp;L'!$C$5*'Data - P&amp;L'!$C$55</f>
        <v>0</v>
      </c>
      <c r="V167" s="267">
        <f>(V103+V104)*'Data - P&amp;L'!$C$5*'Data - P&amp;L'!$C$55</f>
        <v>0</v>
      </c>
      <c r="W167" s="267">
        <f>(W103+W104)*'Data - P&amp;L'!$C$5*'Data - P&amp;L'!$C$55</f>
        <v>0</v>
      </c>
      <c r="X167" s="267">
        <f>(X103+X104)*'Data - P&amp;L'!$C$5*'Data - P&amp;L'!$C$55</f>
        <v>0</v>
      </c>
      <c r="Y167" s="267">
        <f>(Y103+Y104)*'Data - P&amp;L'!$C$5*'Data - P&amp;L'!$C$55</f>
        <v>0</v>
      </c>
      <c r="Z167" s="267">
        <f>(Z103+Z104)*'Data - P&amp;L'!$C$5*'Data - P&amp;L'!$C$55</f>
        <v>0</v>
      </c>
      <c r="AA167" s="267">
        <f>(AA103+AA104)*'Data - P&amp;L'!$C$5*'Data - P&amp;L'!$C$55</f>
        <v>0</v>
      </c>
      <c r="AB167" s="267">
        <f>(AB103+AB104)*'Data - P&amp;L'!$C$5*'Data - P&amp;L'!$C$55</f>
        <v>0</v>
      </c>
      <c r="AC167" s="267">
        <f>(AC103+AC104)*'Data - P&amp;L'!$C$5*'Data - P&amp;L'!$C$55</f>
        <v>0</v>
      </c>
      <c r="AD167" s="267">
        <f>(AD103+AD104)*'Data - P&amp;L'!$C$5*'Data - P&amp;L'!$C$55</f>
        <v>0</v>
      </c>
      <c r="AE167" s="267">
        <f>(AE103+AE104)*'Data - P&amp;L'!$C$5*'Data - P&amp;L'!$C$55</f>
        <v>0</v>
      </c>
      <c r="AF167" s="267">
        <f>(AF103+AF104)*'Data - P&amp;L'!$C$5*'Data - P&amp;L'!$C$55</f>
        <v>0</v>
      </c>
      <c r="AG167" s="451">
        <f t="shared" si="31"/>
        <v>0</v>
      </c>
    </row>
    <row r="168" outlineLevel="1">
      <c r="A168" s="173" t="s">
        <v>575</v>
      </c>
      <c r="B168" s="267">
        <f>(B105+B106)*'Data - P&amp;L'!$C$10*'Data - P&amp;L'!$C$55</f>
        <v>0</v>
      </c>
      <c r="C168" s="267">
        <f>(C105+C106)*'Data - P&amp;L'!$C$10*'Data - P&amp;L'!$C$55</f>
        <v>0</v>
      </c>
      <c r="D168" s="267">
        <f>(D105+D106)*'Data - P&amp;L'!$C$10*'Data - P&amp;L'!$C$55</f>
        <v>0</v>
      </c>
      <c r="E168" s="267">
        <f>(E105+E106)*'Data - P&amp;L'!$C$10*'Data - P&amp;L'!$C$55</f>
        <v>0</v>
      </c>
      <c r="F168" s="267">
        <f>(F105+F106)*'Data - P&amp;L'!$C$10*'Data - P&amp;L'!$C$55</f>
        <v>0</v>
      </c>
      <c r="G168" s="267">
        <f>(G105+G106)*'Data - P&amp;L'!$C$10*'Data - P&amp;L'!$C$55</f>
        <v>0</v>
      </c>
      <c r="H168" s="267">
        <f>(H105+H106)*'Data - P&amp;L'!$C$10*'Data - P&amp;L'!$C$55</f>
        <v>0</v>
      </c>
      <c r="I168" s="267">
        <f>(I105+I106)*'Data - P&amp;L'!$C$10*'Data - P&amp;L'!$C$55</f>
        <v>0</v>
      </c>
      <c r="J168" s="267">
        <f>(J105+J106)*'Data - P&amp;L'!$C$10*'Data - P&amp;L'!$C$55</f>
        <v>0</v>
      </c>
      <c r="K168" s="267">
        <f>(K105+K106)*'Data - P&amp;L'!$C$10*'Data - P&amp;L'!$C$55</f>
        <v>0</v>
      </c>
      <c r="L168" s="267">
        <f>(L105+L106)*'Data - P&amp;L'!$C$10*'Data - P&amp;L'!$C$55</f>
        <v>0</v>
      </c>
      <c r="M168" s="267">
        <f>(M105+M106)*'Data - P&amp;L'!$C$10*'Data - P&amp;L'!$C$55</f>
        <v>0</v>
      </c>
      <c r="N168" s="267">
        <f>(N105+N106)*'Data - P&amp;L'!$C$10*'Data - P&amp;L'!$C$55</f>
        <v>0</v>
      </c>
      <c r="O168" s="267">
        <f>(O105+O106)*'Data - P&amp;L'!$C$10*'Data - P&amp;L'!$C$55</f>
        <v>0</v>
      </c>
      <c r="P168" s="267">
        <f>(P105+P106)*'Data - P&amp;L'!$C$10*'Data - P&amp;L'!$C$55</f>
        <v>0</v>
      </c>
      <c r="Q168" s="267">
        <f>(Q105+Q106)*'Data - P&amp;L'!$C$10*'Data - P&amp;L'!$C$55</f>
        <v>0</v>
      </c>
      <c r="R168" s="267">
        <f>(R105+R106)*'Data - P&amp;L'!$C$10*'Data - P&amp;L'!$C$55</f>
        <v>0</v>
      </c>
      <c r="S168" s="267">
        <f>(S105+S106)*'Data - P&amp;L'!$C$10*'Data - P&amp;L'!$C$55</f>
        <v>0</v>
      </c>
      <c r="T168" s="267">
        <f>(T105+T106)*'Data - P&amp;L'!$C$10*'Data - P&amp;L'!$C$55</f>
        <v>0</v>
      </c>
      <c r="U168" s="267">
        <f>(U105+U106)*'Data - P&amp;L'!$C$10*'Data - P&amp;L'!$C$55</f>
        <v>0</v>
      </c>
      <c r="V168" s="267">
        <f>(V105+V106)*'Data - P&amp;L'!$C$10*'Data - P&amp;L'!$C$55</f>
        <v>0</v>
      </c>
      <c r="W168" s="267">
        <f>(W105+W106)*'Data - P&amp;L'!$C$10*'Data - P&amp;L'!$C$55</f>
        <v>0</v>
      </c>
      <c r="X168" s="267">
        <f>(X105+X106)*'Data - P&amp;L'!$C$10*'Data - P&amp;L'!$C$55</f>
        <v>0</v>
      </c>
      <c r="Y168" s="267">
        <f>(Y105+Y106)*'Data - P&amp;L'!$C$10*'Data - P&amp;L'!$C$55</f>
        <v>0</v>
      </c>
      <c r="Z168" s="267">
        <f>(Z105+Z106)*'Data - P&amp;L'!$C$10*'Data - P&amp;L'!$C$55</f>
        <v>0</v>
      </c>
      <c r="AA168" s="267">
        <f>(AA105+AA106)*'Data - P&amp;L'!$C$10*'Data - P&amp;L'!$C$55</f>
        <v>0</v>
      </c>
      <c r="AB168" s="267">
        <f>(AB105+AB106)*'Data - P&amp;L'!$C$10*'Data - P&amp;L'!$C$55</f>
        <v>0</v>
      </c>
      <c r="AC168" s="267">
        <f>(AC105+AC106)*'Data - P&amp;L'!$C$10*'Data - P&amp;L'!$C$55</f>
        <v>0</v>
      </c>
      <c r="AD168" s="267">
        <f>(AD105+AD106)*'Data - P&amp;L'!$C$10*'Data - P&amp;L'!$C$55</f>
        <v>0</v>
      </c>
      <c r="AE168" s="267">
        <f>(AE105+AE106)*'Data - P&amp;L'!$C$10*'Data - P&amp;L'!$C$55</f>
        <v>0</v>
      </c>
      <c r="AF168" s="267">
        <f>(AF105+AF106)*'Data - P&amp;L'!$C$10*'Data - P&amp;L'!$C$55</f>
        <v>0</v>
      </c>
      <c r="AG168" s="451">
        <f t="shared" si="31"/>
        <v>0</v>
      </c>
    </row>
    <row r="169" outlineLevel="1">
      <c r="A169" s="173" t="s">
        <v>589</v>
      </c>
      <c r="B169" s="267">
        <f>((B110+B111)*'Data - P&amp;L'!$C$13)*'Data - P&amp;L'!$C$55</f>
        <v>0</v>
      </c>
      <c r="C169" s="267">
        <f>((C110+C111)*'Data - P&amp;L'!$C$13)*'Data - P&amp;L'!$C$55</f>
        <v>0</v>
      </c>
      <c r="D169" s="267">
        <f>((D110+D111)*'Data - P&amp;L'!$C$13)*'Data - P&amp;L'!$C$55</f>
        <v>0</v>
      </c>
      <c r="E169" s="267">
        <f>((E110+E111)*'Data - P&amp;L'!$C$13)*'Data - P&amp;L'!$C$55</f>
        <v>0</v>
      </c>
      <c r="F169" s="267">
        <f>((F110+F111)*'Data - P&amp;L'!$C$13)*'Data - P&amp;L'!$C$55</f>
        <v>0</v>
      </c>
      <c r="G169" s="267">
        <f>((G110+G111)*'Data - P&amp;L'!$C$13)*'Data - P&amp;L'!$C$55</f>
        <v>0</v>
      </c>
      <c r="H169" s="267">
        <f>((H110+H111)*'Data - P&amp;L'!$C$13)*'Data - P&amp;L'!$C$55</f>
        <v>0</v>
      </c>
      <c r="I169" s="267">
        <f>((I110+I111)*'Data - P&amp;L'!$C$13)*'Data - P&amp;L'!$C$55</f>
        <v>0</v>
      </c>
      <c r="J169" s="267">
        <f>((J110+J111)*'Data - P&amp;L'!$C$13)*'Data - P&amp;L'!$C$55</f>
        <v>0</v>
      </c>
      <c r="K169" s="267">
        <f>((K110+K111)*'Data - P&amp;L'!$C$13)*'Data - P&amp;L'!$C$55</f>
        <v>0</v>
      </c>
      <c r="L169" s="267">
        <f>((L110+L111)*'Data - P&amp;L'!$C$13)*'Data - P&amp;L'!$C$55</f>
        <v>0</v>
      </c>
      <c r="M169" s="267">
        <f>((M110+M111)*'Data - P&amp;L'!$C$13)*'Data - P&amp;L'!$C$55</f>
        <v>0</v>
      </c>
      <c r="N169" s="267">
        <f>((N110+N111)*'Data - P&amp;L'!$C$13)*'Data - P&amp;L'!$C$55</f>
        <v>0</v>
      </c>
      <c r="O169" s="267">
        <f>((O110+O111)*'Data - P&amp;L'!$C$13)*'Data - P&amp;L'!$C$55</f>
        <v>0</v>
      </c>
      <c r="P169" s="267">
        <f>((P110+P111)*'Data - P&amp;L'!$C$13)*'Data - P&amp;L'!$C$55</f>
        <v>0</v>
      </c>
      <c r="Q169" s="267">
        <f>((Q110+Q111)*'Data - P&amp;L'!$C$13)*'Data - P&amp;L'!$C$55</f>
        <v>0</v>
      </c>
      <c r="R169" s="267">
        <f>((R110+R111)*'Data - P&amp;L'!$C$13)*'Data - P&amp;L'!$C$55</f>
        <v>0</v>
      </c>
      <c r="S169" s="267">
        <f>((S110+S111)*'Data - P&amp;L'!$C$13)*'Data - P&amp;L'!$C$55</f>
        <v>0</v>
      </c>
      <c r="T169" s="267">
        <f>((T110+T111)*'Data - P&amp;L'!$C$13)*'Data - P&amp;L'!$C$55</f>
        <v>0</v>
      </c>
      <c r="U169" s="267">
        <f>((U110+U111)*'Data - P&amp;L'!$C$13)*'Data - P&amp;L'!$C$55</f>
        <v>0</v>
      </c>
      <c r="V169" s="267">
        <f>((V110+V111)*'Data - P&amp;L'!$C$13)*'Data - P&amp;L'!$C$55</f>
        <v>0</v>
      </c>
      <c r="W169" s="267">
        <f>((W110+W111)*'Data - P&amp;L'!$C$13)*'Data - P&amp;L'!$C$55</f>
        <v>0</v>
      </c>
      <c r="X169" s="267">
        <f>((X110+X111)*'Data - P&amp;L'!$C$13)*'Data - P&amp;L'!$C$55</f>
        <v>0</v>
      </c>
      <c r="Y169" s="267">
        <f>((Y110+Y111)*'Data - P&amp;L'!$C$13)*'Data - P&amp;L'!$C$55</f>
        <v>0</v>
      </c>
      <c r="Z169" s="267">
        <f>((Z110+Z111)*'Data - P&amp;L'!$C$13)*'Data - P&amp;L'!$C$55</f>
        <v>0</v>
      </c>
      <c r="AA169" s="267">
        <f>((AA110+AA111)*'Data - P&amp;L'!$C$13)*'Data - P&amp;L'!$C$55</f>
        <v>0</v>
      </c>
      <c r="AB169" s="267">
        <f>((AB110+AB111)*'Data - P&amp;L'!$C$13)*'Data - P&amp;L'!$C$55</f>
        <v>0</v>
      </c>
      <c r="AC169" s="267">
        <f>((AC110+AC111)*'Data - P&amp;L'!$C$13)*'Data - P&amp;L'!$C$55</f>
        <v>0</v>
      </c>
      <c r="AD169" s="267">
        <f>((AD110+AD111)*'Data - P&amp;L'!$C$13)*'Data - P&amp;L'!$C$55</f>
        <v>0</v>
      </c>
      <c r="AE169" s="267">
        <f>((AE110+AE111)*'Data - P&amp;L'!$C$13)*'Data - P&amp;L'!$C$55</f>
        <v>0</v>
      </c>
      <c r="AF169" s="267">
        <f>((AF110+AF111)*'Data - P&amp;L'!$C$13)*'Data - P&amp;L'!$C$55</f>
        <v>0</v>
      </c>
      <c r="AG169" s="451">
        <f t="shared" si="31"/>
        <v>0</v>
      </c>
    </row>
    <row r="170" outlineLevel="1">
      <c r="A170" s="173" t="s">
        <v>590</v>
      </c>
      <c r="B170" s="267">
        <f>((B112)*'Data - P&amp;L'!$C$14)*'Data - P&amp;L'!$C$55</f>
        <v>0</v>
      </c>
      <c r="C170" s="267">
        <f>((C112)*'Data - P&amp;L'!$C$14)*'Data - P&amp;L'!$C$55</f>
        <v>0</v>
      </c>
      <c r="D170" s="267">
        <f>((D112)*'Data - P&amp;L'!$C$14)*'Data - P&amp;L'!$C$55</f>
        <v>0</v>
      </c>
      <c r="E170" s="267">
        <f>((E112)*'Data - P&amp;L'!$C$14)*'Data - P&amp;L'!$C$55</f>
        <v>0</v>
      </c>
      <c r="F170" s="267">
        <f>((F112)*'Data - P&amp;L'!$C$14)*'Data - P&amp;L'!$C$55</f>
        <v>0</v>
      </c>
      <c r="G170" s="267">
        <f>((G112)*'Data - P&amp;L'!$C$14)*'Data - P&amp;L'!$C$55</f>
        <v>0</v>
      </c>
      <c r="H170" s="267">
        <f>((H112)*'Data - P&amp;L'!$C$14)*'Data - P&amp;L'!$C$55</f>
        <v>0</v>
      </c>
      <c r="I170" s="267">
        <f>((I112)*'Data - P&amp;L'!$C$14)*'Data - P&amp;L'!$C$55</f>
        <v>0</v>
      </c>
      <c r="J170" s="267">
        <f>((J112)*'Data - P&amp;L'!$C$14)*'Data - P&amp;L'!$C$55</f>
        <v>0</v>
      </c>
      <c r="K170" s="267">
        <f>((K112)*'Data - P&amp;L'!$C$14)*'Data - P&amp;L'!$C$55</f>
        <v>0</v>
      </c>
      <c r="L170" s="267">
        <f>((L112)*'Data - P&amp;L'!$C$14)*'Data - P&amp;L'!$C$55</f>
        <v>0</v>
      </c>
      <c r="M170" s="267">
        <f>((M112)*'Data - P&amp;L'!$C$14)*'Data - P&amp;L'!$C$55</f>
        <v>0</v>
      </c>
      <c r="N170" s="267">
        <f>((N112)*'Data - P&amp;L'!$C$14)*'Data - P&amp;L'!$C$55</f>
        <v>0</v>
      </c>
      <c r="O170" s="267">
        <f>((O112)*'Data - P&amp;L'!$C$14)*'Data - P&amp;L'!$C$55</f>
        <v>0</v>
      </c>
      <c r="P170" s="267">
        <f>((P112)*'Data - P&amp;L'!$C$14)*'Data - P&amp;L'!$C$55</f>
        <v>0</v>
      </c>
      <c r="Q170" s="267">
        <f>((Q112)*'Data - P&amp;L'!$C$14)*'Data - P&amp;L'!$C$55</f>
        <v>0</v>
      </c>
      <c r="R170" s="267">
        <f>((R112)*'Data - P&amp;L'!$C$14)*'Data - P&amp;L'!$C$55</f>
        <v>0</v>
      </c>
      <c r="S170" s="267">
        <f>((S112)*'Data - P&amp;L'!$C$14)*'Data - P&amp;L'!$C$55</f>
        <v>0</v>
      </c>
      <c r="T170" s="267">
        <f>((T112)*'Data - P&amp;L'!$C$14)*'Data - P&amp;L'!$C$55</f>
        <v>0</v>
      </c>
      <c r="U170" s="267">
        <f>((U112)*'Data - P&amp;L'!$C$14)*'Data - P&amp;L'!$C$55</f>
        <v>0</v>
      </c>
      <c r="V170" s="267">
        <f>((V112)*'Data - P&amp;L'!$C$14)*'Data - P&amp;L'!$C$55</f>
        <v>0</v>
      </c>
      <c r="W170" s="267">
        <f>((W112)*'Data - P&amp;L'!$C$14)*'Data - P&amp;L'!$C$55</f>
        <v>0</v>
      </c>
      <c r="X170" s="267">
        <f>((X112)*'Data - P&amp;L'!$C$14)*'Data - P&amp;L'!$C$55</f>
        <v>0</v>
      </c>
      <c r="Y170" s="267">
        <f>((Y112)*'Data - P&amp;L'!$C$14)*'Data - P&amp;L'!$C$55</f>
        <v>0</v>
      </c>
      <c r="Z170" s="267">
        <f>((Z112)*'Data - P&amp;L'!$C$14)*'Data - P&amp;L'!$C$55</f>
        <v>0</v>
      </c>
      <c r="AA170" s="267">
        <f>((AA112)*'Data - P&amp;L'!$C$14)*'Data - P&amp;L'!$C$55</f>
        <v>0</v>
      </c>
      <c r="AB170" s="267">
        <f>((AB112)*'Data - P&amp;L'!$C$14)*'Data - P&amp;L'!$C$55</f>
        <v>0</v>
      </c>
      <c r="AC170" s="267">
        <f>((AC112)*'Data - P&amp;L'!$C$14)*'Data - P&amp;L'!$C$55</f>
        <v>0</v>
      </c>
      <c r="AD170" s="267">
        <f>((AD112)*'Data - P&amp;L'!$C$14)*'Data - P&amp;L'!$C$55</f>
        <v>0</v>
      </c>
      <c r="AE170" s="267">
        <f>((AE112)*'Data - P&amp;L'!$C$14)*'Data - P&amp;L'!$C$55</f>
        <v>0</v>
      </c>
      <c r="AF170" s="267">
        <f>((AF112)*'Data - P&amp;L'!$C$14)*'Data - P&amp;L'!$C$55</f>
        <v>0</v>
      </c>
      <c r="AG170" s="451">
        <f t="shared" si="31"/>
        <v>0</v>
      </c>
    </row>
    <row r="171" outlineLevel="1">
      <c r="A171" s="282" t="s">
        <v>576</v>
      </c>
      <c r="B171" s="267">
        <f>(((B96)*'Data - P&amp;L'!$C$38)+((B97)*'Data - P&amp;L'!$C$38))*'Data - P&amp;L'!$C$55</f>
        <v>0</v>
      </c>
      <c r="C171" s="267">
        <f>(((C96)*'Data - P&amp;L'!$C$38)+((C97)*'Data - P&amp;L'!$C$38))*'Data - P&amp;L'!$C$55</f>
        <v>0</v>
      </c>
      <c r="D171" s="267">
        <f>(((D96)*'Data - P&amp;L'!$C$38)+((D97)*'Data - P&amp;L'!$C$38))*'Data - P&amp;L'!$C$55</f>
        <v>0</v>
      </c>
      <c r="E171" s="267">
        <f>(((E96)*'Data - P&amp;L'!$C$38)+((E97)*'Data - P&amp;L'!$C$38))*'Data - P&amp;L'!$C$55</f>
        <v>0</v>
      </c>
      <c r="F171" s="267">
        <f>(((F96)*'Data - P&amp;L'!$C$38)+((F97)*'Data - P&amp;L'!$C$38))*'Data - P&amp;L'!$C$55</f>
        <v>0</v>
      </c>
      <c r="G171" s="267">
        <f>(((G96)*'Data - P&amp;L'!$C$38)+((G97)*'Data - P&amp;L'!$C$38))*'Data - P&amp;L'!$C$55</f>
        <v>0</v>
      </c>
      <c r="H171" s="267">
        <f>(((H96)*'Data - P&amp;L'!$C$38)+((H97)*'Data - P&amp;L'!$C$38))*'Data - P&amp;L'!$C$55</f>
        <v>0</v>
      </c>
      <c r="I171" s="267">
        <f>(((I96)*'Data - P&amp;L'!$C$38)+((I97)*'Data - P&amp;L'!$C$38))*'Data - P&amp;L'!$C$55</f>
        <v>0</v>
      </c>
      <c r="J171" s="267">
        <f>(((J96)*'Data - P&amp;L'!$C$38)+((J97)*'Data - P&amp;L'!$C$38))*'Data - P&amp;L'!$C$55</f>
        <v>0</v>
      </c>
      <c r="K171" s="267">
        <f>(((K96)*'Data - P&amp;L'!$C$38)+((K97)*'Data - P&amp;L'!$C$38))*'Data - P&amp;L'!$C$55</f>
        <v>0</v>
      </c>
      <c r="L171" s="267">
        <f>(((L96)*'Data - P&amp;L'!$C$38)+((L97)*'Data - P&amp;L'!$C$38))*'Data - P&amp;L'!$C$55</f>
        <v>0</v>
      </c>
      <c r="M171" s="267">
        <f>(((M96)*'Data - P&amp;L'!$C$38)+((M97)*'Data - P&amp;L'!$C$38))*'Data - P&amp;L'!$C$55</f>
        <v>0</v>
      </c>
      <c r="N171" s="267">
        <f>(((N96)*'Data - P&amp;L'!$C$38)+((N97)*'Data - P&amp;L'!$C$38))*'Data - P&amp;L'!$C$55</f>
        <v>0</v>
      </c>
      <c r="O171" s="267">
        <f>(((O96)*'Data - P&amp;L'!$C$38)+((O97)*'Data - P&amp;L'!$C$38))*'Data - P&amp;L'!$C$55</f>
        <v>0</v>
      </c>
      <c r="P171" s="267">
        <f>(((P96)*'Data - P&amp;L'!$C$38)+((P97)*'Data - P&amp;L'!$C$38))*'Data - P&amp;L'!$C$55</f>
        <v>0</v>
      </c>
      <c r="Q171" s="267">
        <f>(((Q96)*'Data - P&amp;L'!$C$38)+((Q97)*'Data - P&amp;L'!$C$38))*'Data - P&amp;L'!$C$55</f>
        <v>0</v>
      </c>
      <c r="R171" s="267">
        <f>(((R96)*'Data - P&amp;L'!$C$38)+((R97)*'Data - P&amp;L'!$C$38))*'Data - P&amp;L'!$C$55</f>
        <v>0</v>
      </c>
      <c r="S171" s="267">
        <f>(((S96)*'Data - P&amp;L'!$C$38)+((S97)*'Data - P&amp;L'!$C$38))*'Data - P&amp;L'!$C$55</f>
        <v>0</v>
      </c>
      <c r="T171" s="267">
        <f>(((T96)*'Data - P&amp;L'!$C$38)+((T97)*'Data - P&amp;L'!$C$38))*'Data - P&amp;L'!$C$55</f>
        <v>0</v>
      </c>
      <c r="U171" s="267">
        <f>(((U96)*'Data - P&amp;L'!$C$38)+((U97)*'Data - P&amp;L'!$C$38))*'Data - P&amp;L'!$C$55</f>
        <v>0</v>
      </c>
      <c r="V171" s="267">
        <f>(((V96)*'Data - P&amp;L'!$C$38)+((V97)*'Data - P&amp;L'!$C$38))*'Data - P&amp;L'!$C$55</f>
        <v>0</v>
      </c>
      <c r="W171" s="267">
        <f>(((W96)*'Data - P&amp;L'!$C$38)+((W97)*'Data - P&amp;L'!$C$38))*'Data - P&amp;L'!$C$55</f>
        <v>0</v>
      </c>
      <c r="X171" s="267">
        <f>(((X96)*'Data - P&amp;L'!$C$38)+((X97)*'Data - P&amp;L'!$C$38))*'Data - P&amp;L'!$C$55</f>
        <v>0</v>
      </c>
      <c r="Y171" s="267">
        <f>(((Y96)*'Data - P&amp;L'!$C$38)+((Y97)*'Data - P&amp;L'!$C$38))*'Data - P&amp;L'!$C$55</f>
        <v>0</v>
      </c>
      <c r="Z171" s="267">
        <f>(((Z96)*'Data - P&amp;L'!$C$38)+((Z97)*'Data - P&amp;L'!$C$38))*'Data - P&amp;L'!$C$55</f>
        <v>0</v>
      </c>
      <c r="AA171" s="267">
        <f>(((AA96)*'Data - P&amp;L'!$C$38)+((AA97)*'Data - P&amp;L'!$C$38))*'Data - P&amp;L'!$C$55</f>
        <v>0</v>
      </c>
      <c r="AB171" s="267">
        <f>(((AB96)*'Data - P&amp;L'!$C$38)+((AB97)*'Data - P&amp;L'!$C$38))*'Data - P&amp;L'!$C$55</f>
        <v>0</v>
      </c>
      <c r="AC171" s="267">
        <f>(((AC96)*'Data - P&amp;L'!$C$38)+((AC97)*'Data - P&amp;L'!$C$38))*'Data - P&amp;L'!$C$55</f>
        <v>0</v>
      </c>
      <c r="AD171" s="267">
        <f>(((AD96)*'Data - P&amp;L'!$C$38)+((AD97)*'Data - P&amp;L'!$C$38))*'Data - P&amp;L'!$C$55</f>
        <v>0</v>
      </c>
      <c r="AE171" s="267">
        <f>(((AE96)*'Data - P&amp;L'!$C$38)+((AE97)*'Data - P&amp;L'!$C$38))*'Data - P&amp;L'!$C$55</f>
        <v>0</v>
      </c>
      <c r="AF171" s="267">
        <f>(((AF96)*'Data - P&amp;L'!$C$38)+((AF97)*'Data - P&amp;L'!$C$38))*'Data - P&amp;L'!$C$55</f>
        <v>0</v>
      </c>
      <c r="AG171" s="451">
        <f t="shared" si="31"/>
        <v>0</v>
      </c>
    </row>
    <row r="172" outlineLevel="1">
      <c r="A172" s="282" t="s">
        <v>578</v>
      </c>
      <c r="B172" s="455">
        <f>((B107*'Data - P&amp;L'!$D$38))*'Data - P&amp;L'!$C$55</f>
        <v>0</v>
      </c>
      <c r="C172" s="455">
        <f>((C107*'Data - P&amp;L'!$D$38))*'Data - P&amp;L'!$C$55</f>
        <v>0</v>
      </c>
      <c r="D172" s="455">
        <f>((D107*'Data - P&amp;L'!$D$38))*'Data - P&amp;L'!$C$55</f>
        <v>0</v>
      </c>
      <c r="E172" s="455">
        <f>((E107*'Data - P&amp;L'!$D$38))*'Data - P&amp;L'!$C$55</f>
        <v>0</v>
      </c>
      <c r="F172" s="455">
        <f>((F107*'Data - P&amp;L'!$D$38))*'Data - P&amp;L'!$C$55</f>
        <v>0</v>
      </c>
      <c r="G172" s="455">
        <f>((G107*'Data - P&amp;L'!$D$38))*'Data - P&amp;L'!$C$55</f>
        <v>0</v>
      </c>
      <c r="H172" s="455">
        <f>((H107*'Data - P&amp;L'!$D$38))*'Data - P&amp;L'!$C$55</f>
        <v>0</v>
      </c>
      <c r="I172" s="455">
        <f>((I107*'Data - P&amp;L'!$D$38))*'Data - P&amp;L'!$C$55</f>
        <v>0</v>
      </c>
      <c r="J172" s="455">
        <f>((J107*'Data - P&amp;L'!$D$38))*'Data - P&amp;L'!$C$55</f>
        <v>0</v>
      </c>
      <c r="K172" s="455">
        <f>((K107*'Data - P&amp;L'!$D$38))*'Data - P&amp;L'!$C$55</f>
        <v>0</v>
      </c>
      <c r="L172" s="455">
        <f>((L107*'Data - P&amp;L'!$D$38))*'Data - P&amp;L'!$C$55</f>
        <v>0</v>
      </c>
      <c r="M172" s="455">
        <f>((M107*'Data - P&amp;L'!$D$38))*'Data - P&amp;L'!$C$55</f>
        <v>0</v>
      </c>
      <c r="N172" s="455">
        <f>((N107*'Data - P&amp;L'!$D$38))*'Data - P&amp;L'!$C$55</f>
        <v>0</v>
      </c>
      <c r="O172" s="455">
        <f>((O107*'Data - P&amp;L'!$D$38))*'Data - P&amp;L'!$C$55</f>
        <v>0</v>
      </c>
      <c r="P172" s="455">
        <f>((P107*'Data - P&amp;L'!$D$38))*'Data - P&amp;L'!$C$55</f>
        <v>0</v>
      </c>
      <c r="Q172" s="455">
        <f>((Q107*'Data - P&amp;L'!$D$38))*'Data - P&amp;L'!$C$55</f>
        <v>0</v>
      </c>
      <c r="R172" s="455">
        <f>((R107*'Data - P&amp;L'!$D$38))*'Data - P&amp;L'!$C$55</f>
        <v>0</v>
      </c>
      <c r="S172" s="455">
        <f>((S107*'Data - P&amp;L'!$D$38))*'Data - P&amp;L'!$C$55</f>
        <v>0</v>
      </c>
      <c r="T172" s="455">
        <f>((T107*'Data - P&amp;L'!$D$38))*'Data - P&amp;L'!$C$55</f>
        <v>0</v>
      </c>
      <c r="U172" s="455">
        <f>((U107*'Data - P&amp;L'!$D$38))*'Data - P&amp;L'!$C$55</f>
        <v>0</v>
      </c>
      <c r="V172" s="455">
        <f>((V107*'Data - P&amp;L'!$D$38))*'Data - P&amp;L'!$C$55</f>
        <v>0</v>
      </c>
      <c r="W172" s="455">
        <f>((W107*'Data - P&amp;L'!$D$38))*'Data - P&amp;L'!$C$55</f>
        <v>0</v>
      </c>
      <c r="X172" s="455">
        <f>((X107*'Data - P&amp;L'!$D$38))*'Data - P&amp;L'!$C$55</f>
        <v>0</v>
      </c>
      <c r="Y172" s="455">
        <f>((Y107*'Data - P&amp;L'!$D$38))*'Data - P&amp;L'!$C$55</f>
        <v>0</v>
      </c>
      <c r="Z172" s="455">
        <f>((Z107*'Data - P&amp;L'!$D$38))*'Data - P&amp;L'!$C$55</f>
        <v>0</v>
      </c>
      <c r="AA172" s="455">
        <f>((AA107*'Data - P&amp;L'!$D$38))*'Data - P&amp;L'!$C$55</f>
        <v>0</v>
      </c>
      <c r="AB172" s="455">
        <f>((AB107*'Data - P&amp;L'!$D$38))*'Data - P&amp;L'!$C$55</f>
        <v>0</v>
      </c>
      <c r="AC172" s="455">
        <f>((AC107*'Data - P&amp;L'!$D$38))*'Data - P&amp;L'!$C$55</f>
        <v>0</v>
      </c>
      <c r="AD172" s="455">
        <f>((AD107*'Data - P&amp;L'!$D$38))*'Data - P&amp;L'!$C$55</f>
        <v>0</v>
      </c>
      <c r="AE172" s="455">
        <f>((AE107*'Data - P&amp;L'!$D$38))*'Data - P&amp;L'!$C$55</f>
        <v>0</v>
      </c>
      <c r="AF172" s="455">
        <f>((AF107*'Data - P&amp;L'!$D$38))*'Data - P&amp;L'!$C$55</f>
        <v>0</v>
      </c>
      <c r="AG172" s="451">
        <f t="shared" si="31"/>
        <v>0</v>
      </c>
    </row>
    <row r="173" outlineLevel="1">
      <c r="A173" s="173" t="s">
        <v>591</v>
      </c>
      <c r="B173" s="457"/>
      <c r="C173" s="457"/>
      <c r="D173" s="457"/>
      <c r="E173" s="457"/>
      <c r="F173" s="457"/>
      <c r="G173" s="457"/>
      <c r="H173" s="457"/>
      <c r="I173" s="457"/>
      <c r="J173" s="457"/>
      <c r="K173" s="457"/>
      <c r="L173" s="457"/>
      <c r="M173" s="457"/>
      <c r="N173" s="457"/>
      <c r="O173" s="457"/>
      <c r="P173" s="457"/>
      <c r="Q173" s="457"/>
      <c r="R173" s="457"/>
      <c r="S173" s="457"/>
      <c r="T173" s="457"/>
      <c r="U173" s="457"/>
      <c r="V173" s="457"/>
      <c r="W173" s="457"/>
      <c r="X173" s="457"/>
      <c r="Y173" s="457"/>
      <c r="Z173" s="457"/>
      <c r="AA173" s="457"/>
      <c r="AB173" s="457"/>
      <c r="AC173" s="457"/>
      <c r="AD173" s="457"/>
      <c r="AE173" s="457"/>
      <c r="AF173" s="457"/>
      <c r="AG173" s="451"/>
    </row>
    <row r="174" outlineLevel="1">
      <c r="A174" s="173" t="s">
        <v>592</v>
      </c>
      <c r="B174" s="457"/>
      <c r="C174" s="457"/>
      <c r="D174" s="457"/>
      <c r="E174" s="457"/>
      <c r="F174" s="457"/>
      <c r="G174" s="457"/>
      <c r="H174" s="457"/>
      <c r="I174" s="457"/>
      <c r="J174" s="457"/>
      <c r="K174" s="457"/>
      <c r="L174" s="457"/>
      <c r="M174" s="457"/>
      <c r="N174" s="457"/>
      <c r="O174" s="457"/>
      <c r="P174" s="457"/>
      <c r="Q174" s="457"/>
      <c r="R174" s="457"/>
      <c r="S174" s="457"/>
      <c r="T174" s="457"/>
      <c r="U174" s="457"/>
      <c r="V174" s="457"/>
      <c r="W174" s="457"/>
      <c r="X174" s="457"/>
      <c r="Y174" s="457"/>
      <c r="Z174" s="457"/>
      <c r="AA174" s="457"/>
      <c r="AB174" s="457"/>
      <c r="AC174" s="457"/>
      <c r="AD174" s="457"/>
      <c r="AE174" s="457"/>
      <c r="AF174" s="457"/>
      <c r="AG174" s="451"/>
    </row>
    <row r="175" outlineLevel="1">
      <c r="A175" s="173" t="s">
        <v>593</v>
      </c>
      <c r="B175" s="455">
        <f>B114*'Data - P&amp;L'!$R$3</f>
        <v>0</v>
      </c>
      <c r="C175" s="455">
        <f>C114*'Data - P&amp;L'!$R$3</f>
        <v>0</v>
      </c>
      <c r="D175" s="455">
        <f>D114*'Data - P&amp;L'!$R$3</f>
        <v>0</v>
      </c>
      <c r="E175" s="455">
        <f>E114*'Data - P&amp;L'!$R$3</f>
        <v>0</v>
      </c>
      <c r="F175" s="455">
        <f>F114*'Data - P&amp;L'!$R$3</f>
        <v>0</v>
      </c>
      <c r="G175" s="455">
        <f>G114*'Data - P&amp;L'!$R$3</f>
        <v>0</v>
      </c>
      <c r="H175" s="455">
        <f>H114*'Data - P&amp;L'!$R$3</f>
        <v>0</v>
      </c>
      <c r="I175" s="455">
        <f>I114*'Data - P&amp;L'!$R$3</f>
        <v>0</v>
      </c>
      <c r="J175" s="455">
        <f>J114*'Data - P&amp;L'!$R$3</f>
        <v>0</v>
      </c>
      <c r="K175" s="455">
        <f>K114*'Data - P&amp;L'!$R$3</f>
        <v>0</v>
      </c>
      <c r="L175" s="455">
        <f>L114*'Data - P&amp;L'!$R$3</f>
        <v>0</v>
      </c>
      <c r="M175" s="455">
        <f>M114*'Data - P&amp;L'!$R$3</f>
        <v>0</v>
      </c>
      <c r="N175" s="455">
        <f>N114*'Data - P&amp;L'!$R$3</f>
        <v>0</v>
      </c>
      <c r="O175" s="455">
        <f>O114*'Data - P&amp;L'!$R$3</f>
        <v>15</v>
      </c>
      <c r="P175" s="455">
        <f>P114*'Data - P&amp;L'!$R$3</f>
        <v>0</v>
      </c>
      <c r="Q175" s="455">
        <f>Q114*'Data - P&amp;L'!$R$3</f>
        <v>0</v>
      </c>
      <c r="R175" s="455">
        <f>R114*'Data - P&amp;L'!$R$3</f>
        <v>0</v>
      </c>
      <c r="S175" s="455">
        <f>S114*'Data - P&amp;L'!$R$3</f>
        <v>0</v>
      </c>
      <c r="T175" s="455">
        <f>T114*'Data - P&amp;L'!$R$3</f>
        <v>0</v>
      </c>
      <c r="U175" s="455">
        <f>U114*'Data - P&amp;L'!$R$3</f>
        <v>0</v>
      </c>
      <c r="V175" s="455">
        <f>V114*'Data - P&amp;L'!$R$3</f>
        <v>0</v>
      </c>
      <c r="W175" s="455">
        <f>W114*'Data - P&amp;L'!$R$3</f>
        <v>0</v>
      </c>
      <c r="X175" s="455">
        <f>X114*'Data - P&amp;L'!$R$3</f>
        <v>0</v>
      </c>
      <c r="Y175" s="455">
        <f>Y114*'Data - P&amp;L'!$R$3</f>
        <v>0</v>
      </c>
      <c r="Z175" s="455">
        <f>Z114*'Data - P&amp;L'!$R$3</f>
        <v>0</v>
      </c>
      <c r="AA175" s="455">
        <f>AA114*'Data - P&amp;L'!$R$3</f>
        <v>0</v>
      </c>
      <c r="AB175" s="455">
        <f>AB114*'Data - P&amp;L'!$R$3</f>
        <v>0</v>
      </c>
      <c r="AC175" s="455">
        <f>AC114*'Data - P&amp;L'!$R$3</f>
        <v>0</v>
      </c>
      <c r="AD175" s="455">
        <f>AD114*'Data - P&amp;L'!$R$3</f>
        <v>0</v>
      </c>
      <c r="AE175" s="455">
        <f>AE114*'Data - P&amp;L'!$R$3</f>
        <v>0</v>
      </c>
      <c r="AF175" s="455">
        <f>AF114*'Data - P&amp;L'!$R$3</f>
        <v>0</v>
      </c>
      <c r="AG175" s="451">
        <f>SUM(B175:AF175)</f>
        <v>15</v>
      </c>
    </row>
    <row r="176" outlineLevel="1">
      <c r="A176" s="252" t="s">
        <v>594</v>
      </c>
      <c r="B176" s="285">
        <f t="shared" ref="B176:AF176" si="36">sum(B177:B189)</f>
        <v>0</v>
      </c>
      <c r="C176" s="285">
        <f t="shared" si="36"/>
        <v>0</v>
      </c>
      <c r="D176" s="285">
        <f t="shared" si="36"/>
        <v>0</v>
      </c>
      <c r="E176" s="285">
        <f t="shared" si="36"/>
        <v>0</v>
      </c>
      <c r="F176" s="285">
        <f t="shared" si="36"/>
        <v>0</v>
      </c>
      <c r="G176" s="285">
        <f t="shared" si="36"/>
        <v>0</v>
      </c>
      <c r="H176" s="285">
        <f t="shared" si="36"/>
        <v>0</v>
      </c>
      <c r="I176" s="285">
        <f t="shared" si="36"/>
        <v>0</v>
      </c>
      <c r="J176" s="285">
        <f t="shared" si="36"/>
        <v>0</v>
      </c>
      <c r="K176" s="285">
        <f t="shared" si="36"/>
        <v>0</v>
      </c>
      <c r="L176" s="285">
        <f t="shared" si="36"/>
        <v>0</v>
      </c>
      <c r="M176" s="285">
        <f t="shared" si="36"/>
        <v>0</v>
      </c>
      <c r="N176" s="285">
        <f t="shared" si="36"/>
        <v>0</v>
      </c>
      <c r="O176" s="285">
        <f t="shared" si="36"/>
        <v>0</v>
      </c>
      <c r="P176" s="285">
        <f t="shared" si="36"/>
        <v>0</v>
      </c>
      <c r="Q176" s="285">
        <f t="shared" si="36"/>
        <v>0</v>
      </c>
      <c r="R176" s="285">
        <f t="shared" si="36"/>
        <v>0</v>
      </c>
      <c r="S176" s="285">
        <f t="shared" si="36"/>
        <v>0</v>
      </c>
      <c r="T176" s="285">
        <f t="shared" si="36"/>
        <v>0</v>
      </c>
      <c r="U176" s="285">
        <f t="shared" si="36"/>
        <v>0</v>
      </c>
      <c r="V176" s="285">
        <f t="shared" si="36"/>
        <v>0</v>
      </c>
      <c r="W176" s="285">
        <f t="shared" si="36"/>
        <v>0</v>
      </c>
      <c r="X176" s="285">
        <f t="shared" si="36"/>
        <v>0</v>
      </c>
      <c r="Y176" s="285">
        <f t="shared" si="36"/>
        <v>0</v>
      </c>
      <c r="Z176" s="285">
        <f t="shared" si="36"/>
        <v>0</v>
      </c>
      <c r="AA176" s="285">
        <f t="shared" si="36"/>
        <v>0</v>
      </c>
      <c r="AB176" s="285">
        <f t="shared" si="36"/>
        <v>0</v>
      </c>
      <c r="AC176" s="285">
        <f t="shared" si="36"/>
        <v>0</v>
      </c>
      <c r="AD176" s="285">
        <f t="shared" si="36"/>
        <v>0</v>
      </c>
      <c r="AE176" s="285">
        <f t="shared" si="36"/>
        <v>0</v>
      </c>
      <c r="AF176" s="285">
        <f t="shared" si="36"/>
        <v>0</v>
      </c>
      <c r="AG176" s="458">
        <f>SUM(AF162:AG175)</f>
        <v>15</v>
      </c>
    </row>
    <row r="177" outlineLevel="1">
      <c r="A177" s="173" t="s">
        <v>595</v>
      </c>
      <c r="B177" s="267">
        <f>(B96)*'Data - P&amp;L'!$C$3</f>
        <v>0</v>
      </c>
      <c r="C177" s="267">
        <f>(C96)*'Data - P&amp;L'!$C$3</f>
        <v>0</v>
      </c>
      <c r="D177" s="267">
        <f>(D96)*'Data - P&amp;L'!$C$3</f>
        <v>0</v>
      </c>
      <c r="E177" s="267">
        <f>(E96)*'Data - P&amp;L'!$C$3</f>
        <v>0</v>
      </c>
      <c r="F177" s="267">
        <f>(F96)*'Data - P&amp;L'!$C$3</f>
        <v>0</v>
      </c>
      <c r="G177" s="267">
        <f>(G96)*'Data - P&amp;L'!$C$3</f>
        <v>0</v>
      </c>
      <c r="H177" s="267">
        <f>(H96)*'Data - P&amp;L'!$C$3</f>
        <v>0</v>
      </c>
      <c r="I177" s="267">
        <f>(I96)*'Data - P&amp;L'!$C$3</f>
        <v>0</v>
      </c>
      <c r="J177" s="267">
        <f>(J96)*'Data - P&amp;L'!$C$3</f>
        <v>0</v>
      </c>
      <c r="K177" s="267">
        <f>(K96)*'Data - P&amp;L'!$C$3</f>
        <v>0</v>
      </c>
      <c r="L177" s="267">
        <f>(L96)*'Data - P&amp;L'!$C$3</f>
        <v>0</v>
      </c>
      <c r="M177" s="267">
        <f>(M96)*'Data - P&amp;L'!$C$3</f>
        <v>0</v>
      </c>
      <c r="N177" s="267">
        <f>(N96)*'Data - P&amp;L'!$C$3</f>
        <v>0</v>
      </c>
      <c r="O177" s="267">
        <f>(O96)*'Data - P&amp;L'!$C$3</f>
        <v>0</v>
      </c>
      <c r="P177" s="267">
        <f>(P96)*'Data - P&amp;L'!$C$3</f>
        <v>0</v>
      </c>
      <c r="Q177" s="267">
        <f>(Q96)*'Data - P&amp;L'!$C$3</f>
        <v>0</v>
      </c>
      <c r="R177" s="267">
        <f>(R96)*'Data - P&amp;L'!$C$3</f>
        <v>0</v>
      </c>
      <c r="S177" s="267">
        <f>(S96)*'Data - P&amp;L'!$C$3</f>
        <v>0</v>
      </c>
      <c r="T177" s="267">
        <f>(T96)*'Data - P&amp;L'!$C$3</f>
        <v>0</v>
      </c>
      <c r="U177" s="267">
        <f>(U96)*'Data - P&amp;L'!$C$3</f>
        <v>0</v>
      </c>
      <c r="V177" s="267">
        <f>(V96)*'Data - P&amp;L'!$C$3</f>
        <v>0</v>
      </c>
      <c r="W177" s="267">
        <f>(W96)*'Data - P&amp;L'!$C$3</f>
        <v>0</v>
      </c>
      <c r="X177" s="267">
        <f>(X96)*'Data - P&amp;L'!$C$3</f>
        <v>0</v>
      </c>
      <c r="Y177" s="267">
        <f>(Y96)*'Data - P&amp;L'!$C$3</f>
        <v>0</v>
      </c>
      <c r="Z177" s="267">
        <f>(Z96)*'Data - P&amp;L'!$C$3</f>
        <v>0</v>
      </c>
      <c r="AA177" s="267">
        <f>(AA96)*'Data - P&amp;L'!$C$3</f>
        <v>0</v>
      </c>
      <c r="AB177" s="267">
        <f>(AB96)*'Data - P&amp;L'!$C$3</f>
        <v>0</v>
      </c>
      <c r="AC177" s="267">
        <f>(AC96)*'Data - P&amp;L'!$C$3</f>
        <v>0</v>
      </c>
      <c r="AD177" s="267">
        <f>(AD96)*'Data - P&amp;L'!$C$3</f>
        <v>0</v>
      </c>
      <c r="AE177" s="267">
        <f>(AE96)*'Data - P&amp;L'!$C$3</f>
        <v>0</v>
      </c>
      <c r="AF177" s="267">
        <f>(AF96)*'Data - P&amp;L'!$C$3</f>
        <v>0</v>
      </c>
      <c r="AG177" s="451">
        <f t="shared" ref="AG177:AG189" si="37">SUM(B177:AF177)</f>
        <v>0</v>
      </c>
    </row>
    <row r="178" outlineLevel="1">
      <c r="A178" s="173" t="s">
        <v>596</v>
      </c>
      <c r="B178" s="267">
        <f>(B97)*'Data - P&amp;L'!$C$4</f>
        <v>0</v>
      </c>
      <c r="C178" s="267">
        <f>(C97)*'Data - P&amp;L'!$C$4</f>
        <v>0</v>
      </c>
      <c r="D178" s="267">
        <f>(D97)*'Data - P&amp;L'!$C$4</f>
        <v>0</v>
      </c>
      <c r="E178" s="267">
        <f>(E97)*'Data - P&amp;L'!$C$4</f>
        <v>0</v>
      </c>
      <c r="F178" s="267">
        <f>(F97)*'Data - P&amp;L'!$C$4</f>
        <v>0</v>
      </c>
      <c r="G178" s="267">
        <f>(G97)*'Data - P&amp;L'!$C$4</f>
        <v>0</v>
      </c>
      <c r="H178" s="267">
        <f>(H97)*'Data - P&amp;L'!$C$4</f>
        <v>0</v>
      </c>
      <c r="I178" s="267">
        <f>(I97)*'Data - P&amp;L'!$C$4</f>
        <v>0</v>
      </c>
      <c r="J178" s="267">
        <f>(J97)*'Data - P&amp;L'!$C$4</f>
        <v>0</v>
      </c>
      <c r="K178" s="267">
        <f>(K97)*'Data - P&amp;L'!$C$4</f>
        <v>0</v>
      </c>
      <c r="L178" s="267">
        <f>(L97)*'Data - P&amp;L'!$C$4</f>
        <v>0</v>
      </c>
      <c r="M178" s="267">
        <f>(M97)*'Data - P&amp;L'!$C$4</f>
        <v>0</v>
      </c>
      <c r="N178" s="267">
        <f>(N97)*'Data - P&amp;L'!$C$4</f>
        <v>0</v>
      </c>
      <c r="O178" s="267">
        <f>(O97)*'Data - P&amp;L'!$C$4</f>
        <v>0</v>
      </c>
      <c r="P178" s="267">
        <f>(P97)*'Data - P&amp;L'!$C$4</f>
        <v>0</v>
      </c>
      <c r="Q178" s="267">
        <f>(Q97)*'Data - P&amp;L'!$C$4</f>
        <v>0</v>
      </c>
      <c r="R178" s="267">
        <f>(R97)*'Data - P&amp;L'!$C$4</f>
        <v>0</v>
      </c>
      <c r="S178" s="267">
        <f>(S97)*'Data - P&amp;L'!$C$4</f>
        <v>0</v>
      </c>
      <c r="T178" s="267">
        <f>(T97)*'Data - P&amp;L'!$C$4</f>
        <v>0</v>
      </c>
      <c r="U178" s="267">
        <f>(U97)*'Data - P&amp;L'!$C$4</f>
        <v>0</v>
      </c>
      <c r="V178" s="267">
        <f>(V97)*'Data - P&amp;L'!$C$4</f>
        <v>0</v>
      </c>
      <c r="W178" s="267">
        <f>(W97)*'Data - P&amp;L'!$C$4</f>
        <v>0</v>
      </c>
      <c r="X178" s="267">
        <f>(X97)*'Data - P&amp;L'!$C$4</f>
        <v>0</v>
      </c>
      <c r="Y178" s="267">
        <f>(Y97)*'Data - P&amp;L'!$C$4</f>
        <v>0</v>
      </c>
      <c r="Z178" s="267">
        <f>(Z97)*'Data - P&amp;L'!$C$4</f>
        <v>0</v>
      </c>
      <c r="AA178" s="267">
        <f>(AA97)*'Data - P&amp;L'!$C$4</f>
        <v>0</v>
      </c>
      <c r="AB178" s="267">
        <f>(AB97)*'Data - P&amp;L'!$C$4</f>
        <v>0</v>
      </c>
      <c r="AC178" s="267">
        <f>(AC97)*'Data - P&amp;L'!$C$4</f>
        <v>0</v>
      </c>
      <c r="AD178" s="267">
        <f>(AD97)*'Data - P&amp;L'!$C$4</f>
        <v>0</v>
      </c>
      <c r="AE178" s="267">
        <f>(AE97)*'Data - P&amp;L'!$C$4</f>
        <v>0</v>
      </c>
      <c r="AF178" s="267">
        <f>(AF97)*'Data - P&amp;L'!$C$4</f>
        <v>0</v>
      </c>
      <c r="AG178" s="451">
        <f t="shared" si="37"/>
        <v>0</v>
      </c>
    </row>
    <row r="179" outlineLevel="1">
      <c r="A179" s="173" t="s">
        <v>599</v>
      </c>
      <c r="B179" s="267">
        <f>(B99)*'Data - P&amp;L'!$C$6</f>
        <v>0</v>
      </c>
      <c r="C179" s="267">
        <f>(C99)*'Data - P&amp;L'!$C$6</f>
        <v>0</v>
      </c>
      <c r="D179" s="267">
        <f>(D99)*'Data - P&amp;L'!$C$6</f>
        <v>0</v>
      </c>
      <c r="E179" s="267">
        <f>(E99)*'Data - P&amp;L'!$C$6</f>
        <v>0</v>
      </c>
      <c r="F179" s="267">
        <f>(F99)*'Data - P&amp;L'!$C$6</f>
        <v>0</v>
      </c>
      <c r="G179" s="267">
        <f>(G99)*'Data - P&amp;L'!$C$6</f>
        <v>0</v>
      </c>
      <c r="H179" s="267">
        <f>(H99)*'Data - P&amp;L'!$C$6</f>
        <v>0</v>
      </c>
      <c r="I179" s="267">
        <f>(I99)*'Data - P&amp;L'!$C$6</f>
        <v>0</v>
      </c>
      <c r="J179" s="267">
        <f>(J99)*'Data - P&amp;L'!$C$6</f>
        <v>0</v>
      </c>
      <c r="K179" s="267">
        <f>(K99)*'Data - P&amp;L'!$C$6</f>
        <v>0</v>
      </c>
      <c r="L179" s="267">
        <f>(L99)*'Data - P&amp;L'!$C$6</f>
        <v>0</v>
      </c>
      <c r="M179" s="267">
        <f>(M99)*'Data - P&amp;L'!$C$6</f>
        <v>0</v>
      </c>
      <c r="N179" s="267">
        <f>(N99)*'Data - P&amp;L'!$C$6</f>
        <v>0</v>
      </c>
      <c r="O179" s="267">
        <f>(O99)*'Data - P&amp;L'!$C$6</f>
        <v>0</v>
      </c>
      <c r="P179" s="267">
        <f>(P99)*'Data - P&amp;L'!$C$6</f>
        <v>0</v>
      </c>
      <c r="Q179" s="267">
        <f>(Q99)*'Data - P&amp;L'!$C$6</f>
        <v>0</v>
      </c>
      <c r="R179" s="267">
        <f>(R99)*'Data - P&amp;L'!$C$6</f>
        <v>0</v>
      </c>
      <c r="S179" s="267">
        <f>(S99)*'Data - P&amp;L'!$C$6</f>
        <v>0</v>
      </c>
      <c r="T179" s="267">
        <f>(T99)*'Data - P&amp;L'!$C$6</f>
        <v>0</v>
      </c>
      <c r="U179" s="267">
        <f>(U99)*'Data - P&amp;L'!$C$6</f>
        <v>0</v>
      </c>
      <c r="V179" s="267">
        <f>(V99)*'Data - P&amp;L'!$C$6</f>
        <v>0</v>
      </c>
      <c r="W179" s="267">
        <f>(W99)*'Data - P&amp;L'!$C$6</f>
        <v>0</v>
      </c>
      <c r="X179" s="267">
        <f>(X99)*'Data - P&amp;L'!$C$6</f>
        <v>0</v>
      </c>
      <c r="Y179" s="267">
        <f>(Y99)*'Data - P&amp;L'!$C$6</f>
        <v>0</v>
      </c>
      <c r="Z179" s="267">
        <f>(Z99)*'Data - P&amp;L'!$C$6</f>
        <v>0</v>
      </c>
      <c r="AA179" s="267">
        <f>(AA99)*'Data - P&amp;L'!$C$6</f>
        <v>0</v>
      </c>
      <c r="AB179" s="267">
        <f>(AB99)*'Data - P&amp;L'!$C$6</f>
        <v>0</v>
      </c>
      <c r="AC179" s="267">
        <f>(AC99)*'Data - P&amp;L'!$C$6</f>
        <v>0</v>
      </c>
      <c r="AD179" s="267">
        <f>(AD99)*'Data - P&amp;L'!$C$6</f>
        <v>0</v>
      </c>
      <c r="AE179" s="267">
        <f>(AE99)*'Data - P&amp;L'!$C$6</f>
        <v>0</v>
      </c>
      <c r="AF179" s="267">
        <f>(AF99)*'Data - P&amp;L'!$C$6</f>
        <v>0</v>
      </c>
      <c r="AG179" s="451">
        <f t="shared" si="37"/>
        <v>0</v>
      </c>
    </row>
    <row r="180" outlineLevel="1">
      <c r="A180" s="173" t="s">
        <v>600</v>
      </c>
      <c r="B180" s="267">
        <f>(B100)*'Data - P&amp;L'!$C$8</f>
        <v>0</v>
      </c>
      <c r="C180" s="267">
        <f>(C100)*'Data - P&amp;L'!$C$8</f>
        <v>0</v>
      </c>
      <c r="D180" s="267">
        <f>(D100)*'Data - P&amp;L'!$C$8</f>
        <v>0</v>
      </c>
      <c r="E180" s="267">
        <f>(E100)*'Data - P&amp;L'!$C$8</f>
        <v>0</v>
      </c>
      <c r="F180" s="267">
        <f>(F100)*'Data - P&amp;L'!$C$8</f>
        <v>0</v>
      </c>
      <c r="G180" s="267">
        <f>(G100)*'Data - P&amp;L'!$C$8</f>
        <v>0</v>
      </c>
      <c r="H180" s="267">
        <f>(H100)*'Data - P&amp;L'!$C$8</f>
        <v>0</v>
      </c>
      <c r="I180" s="267">
        <f>(I100)*'Data - P&amp;L'!$C$8</f>
        <v>0</v>
      </c>
      <c r="J180" s="267">
        <f>(J100)*'Data - P&amp;L'!$C$8</f>
        <v>0</v>
      </c>
      <c r="K180" s="267">
        <f>(K100)*'Data - P&amp;L'!$C$8</f>
        <v>0</v>
      </c>
      <c r="L180" s="267">
        <f>(L100)*'Data - P&amp;L'!$C$8</f>
        <v>0</v>
      </c>
      <c r="M180" s="267">
        <f>(M100)*'Data - P&amp;L'!$C$8</f>
        <v>0</v>
      </c>
      <c r="N180" s="267">
        <f>(N100)*'Data - P&amp;L'!$C$8</f>
        <v>0</v>
      </c>
      <c r="O180" s="267">
        <f>(O100)*'Data - P&amp;L'!$C$8</f>
        <v>0</v>
      </c>
      <c r="P180" s="267">
        <f>(P100)*'Data - P&amp;L'!$C$8</f>
        <v>0</v>
      </c>
      <c r="Q180" s="267">
        <f>(Q100)*'Data - P&amp;L'!$C$8</f>
        <v>0</v>
      </c>
      <c r="R180" s="267">
        <f>(R100)*'Data - P&amp;L'!$C$8</f>
        <v>0</v>
      </c>
      <c r="S180" s="267">
        <f>(S100)*'Data - P&amp;L'!$C$8</f>
        <v>0</v>
      </c>
      <c r="T180" s="267">
        <f>(T100)*'Data - P&amp;L'!$C$8</f>
        <v>0</v>
      </c>
      <c r="U180" s="267">
        <f>(U100)*'Data - P&amp;L'!$C$8</f>
        <v>0</v>
      </c>
      <c r="V180" s="267">
        <f>(V100)*'Data - P&amp;L'!$C$8</f>
        <v>0</v>
      </c>
      <c r="W180" s="267">
        <f>(W100)*'Data - P&amp;L'!$C$8</f>
        <v>0</v>
      </c>
      <c r="X180" s="267">
        <f>(X100)*'Data - P&amp;L'!$C$8</f>
        <v>0</v>
      </c>
      <c r="Y180" s="267">
        <f>(Y100)*'Data - P&amp;L'!$C$8</f>
        <v>0</v>
      </c>
      <c r="Z180" s="267">
        <f>(Z100)*'Data - P&amp;L'!$C$8</f>
        <v>0</v>
      </c>
      <c r="AA180" s="267">
        <f>(AA100)*'Data - P&amp;L'!$C$8</f>
        <v>0</v>
      </c>
      <c r="AB180" s="267">
        <f>(AB100)*'Data - P&amp;L'!$C$8</f>
        <v>0</v>
      </c>
      <c r="AC180" s="267">
        <f>(AC100)*'Data - P&amp;L'!$C$8</f>
        <v>0</v>
      </c>
      <c r="AD180" s="267">
        <f>(AD100)*'Data - P&amp;L'!$C$8</f>
        <v>0</v>
      </c>
      <c r="AE180" s="267">
        <f>(AE100)*'Data - P&amp;L'!$C$8</f>
        <v>0</v>
      </c>
      <c r="AF180" s="267">
        <f>(AF100)*'Data - P&amp;L'!$C$8</f>
        <v>0</v>
      </c>
      <c r="AG180" s="451">
        <f t="shared" si="37"/>
        <v>0</v>
      </c>
    </row>
    <row r="181" outlineLevel="1">
      <c r="A181" s="173" t="s">
        <v>601</v>
      </c>
      <c r="B181" s="267">
        <f>(B101+B102)*'Data - P&amp;L'!$C$9</f>
        <v>0</v>
      </c>
      <c r="C181" s="267">
        <f>(C101+C102)*'Data - P&amp;L'!$C$9</f>
        <v>0</v>
      </c>
      <c r="D181" s="267">
        <f>(D101+D102)*'Data - P&amp;L'!$C$9</f>
        <v>0</v>
      </c>
      <c r="E181" s="267">
        <f>(E101+E102)*'Data - P&amp;L'!$C$9</f>
        <v>0</v>
      </c>
      <c r="F181" s="267">
        <f>(F101+F102)*'Data - P&amp;L'!$C$9</f>
        <v>0</v>
      </c>
      <c r="G181" s="267">
        <f>(G101+G102)*'Data - P&amp;L'!$C$9</f>
        <v>0</v>
      </c>
      <c r="H181" s="267">
        <f>(H101+H102)*'Data - P&amp;L'!$C$9</f>
        <v>0</v>
      </c>
      <c r="I181" s="267">
        <f>(I101+I102)*'Data - P&amp;L'!$C$9</f>
        <v>0</v>
      </c>
      <c r="J181" s="267">
        <f>(J101+J102)*'Data - P&amp;L'!$C$9</f>
        <v>0</v>
      </c>
      <c r="K181" s="267">
        <f>(K101+K102)*'Data - P&amp;L'!$C$9</f>
        <v>0</v>
      </c>
      <c r="L181" s="267">
        <f>(L101+L102)*'Data - P&amp;L'!$C$9</f>
        <v>0</v>
      </c>
      <c r="M181" s="267">
        <f>(M101+M102)*'Data - P&amp;L'!$C$9</f>
        <v>0</v>
      </c>
      <c r="N181" s="267">
        <f>(N101+N102)*'Data - P&amp;L'!$C$9</f>
        <v>0</v>
      </c>
      <c r="O181" s="267">
        <f>(O101+O102)*'Data - P&amp;L'!$C$9</f>
        <v>0</v>
      </c>
      <c r="P181" s="267">
        <f>(P101+P102)*'Data - P&amp;L'!$C$9</f>
        <v>0</v>
      </c>
      <c r="Q181" s="267">
        <f>(Q101+Q102)*'Data - P&amp;L'!$C$9</f>
        <v>0</v>
      </c>
      <c r="R181" s="267">
        <f>(R101+R102)*'Data - P&amp;L'!$C$9</f>
        <v>0</v>
      </c>
      <c r="S181" s="267">
        <f>(S101+S102)*'Data - P&amp;L'!$C$9</f>
        <v>0</v>
      </c>
      <c r="T181" s="267">
        <f>(T101+T102)*'Data - P&amp;L'!$C$9</f>
        <v>0</v>
      </c>
      <c r="U181" s="267">
        <f>(U101+U102)*'Data - P&amp;L'!$C$9</f>
        <v>0</v>
      </c>
      <c r="V181" s="267">
        <f>(V101+V102)*'Data - P&amp;L'!$C$9</f>
        <v>0</v>
      </c>
      <c r="W181" s="267">
        <f>(W101+W102)*'Data - P&amp;L'!$C$9</f>
        <v>0</v>
      </c>
      <c r="X181" s="267">
        <f>(X101+X102)*'Data - P&amp;L'!$C$9</f>
        <v>0</v>
      </c>
      <c r="Y181" s="267">
        <f>(Y101+Y102)*'Data - P&amp;L'!$C$9</f>
        <v>0</v>
      </c>
      <c r="Z181" s="267">
        <f>(Z101+Z102)*'Data - P&amp;L'!$C$9</f>
        <v>0</v>
      </c>
      <c r="AA181" s="267">
        <f>(AA101+AA102)*'Data - P&amp;L'!$C$9</f>
        <v>0</v>
      </c>
      <c r="AB181" s="267">
        <f>(AB101+AB102)*'Data - P&amp;L'!$C$9</f>
        <v>0</v>
      </c>
      <c r="AC181" s="267">
        <f>(AC101+AC102)*'Data - P&amp;L'!$C$9</f>
        <v>0</v>
      </c>
      <c r="AD181" s="267">
        <f>(AD101+AD102)*'Data - P&amp;L'!$C$9</f>
        <v>0</v>
      </c>
      <c r="AE181" s="267">
        <f>(AE101+AE102)*'Data - P&amp;L'!$C$9</f>
        <v>0</v>
      </c>
      <c r="AF181" s="267">
        <f>(AF101+AF102)*'Data - P&amp;L'!$C$9</f>
        <v>0</v>
      </c>
      <c r="AG181" s="451">
        <f t="shared" si="37"/>
        <v>0</v>
      </c>
    </row>
    <row r="182" outlineLevel="1">
      <c r="A182" s="173" t="s">
        <v>602</v>
      </c>
      <c r="B182" s="267">
        <f>(B103+B104)*'Data - P&amp;L'!$C$5</f>
        <v>0</v>
      </c>
      <c r="C182" s="267">
        <f>(C103+C104)*'Data - P&amp;L'!$C$5</f>
        <v>0</v>
      </c>
      <c r="D182" s="267">
        <f>(D103+D104)*'Data - P&amp;L'!$C$5</f>
        <v>0</v>
      </c>
      <c r="E182" s="267">
        <f>(E103+E104)*'Data - P&amp;L'!$C$5</f>
        <v>0</v>
      </c>
      <c r="F182" s="267">
        <f>(F103+F104)*'Data - P&amp;L'!$C$5</f>
        <v>0</v>
      </c>
      <c r="G182" s="267">
        <f>(G103+G104)*'Data - P&amp;L'!$C$5</f>
        <v>0</v>
      </c>
      <c r="H182" s="267">
        <f>(H103+H104)*'Data - P&amp;L'!$C$5</f>
        <v>0</v>
      </c>
      <c r="I182" s="267">
        <f>(I103+I104)*'Data - P&amp;L'!$C$5</f>
        <v>0</v>
      </c>
      <c r="J182" s="267">
        <f>(J103+J104)*'Data - P&amp;L'!$C$5</f>
        <v>0</v>
      </c>
      <c r="K182" s="267">
        <f>(K103+K104)*'Data - P&amp;L'!$C$5</f>
        <v>0</v>
      </c>
      <c r="L182" s="267">
        <f>(L103+L104)*'Data - P&amp;L'!$C$5</f>
        <v>0</v>
      </c>
      <c r="M182" s="267">
        <f>(M103+M104)*'Data - P&amp;L'!$C$5</f>
        <v>0</v>
      </c>
      <c r="N182" s="267">
        <f>(N103+N104)*'Data - P&amp;L'!$C$5</f>
        <v>0</v>
      </c>
      <c r="O182" s="267">
        <f>(O103+O104)*'Data - P&amp;L'!$C$5</f>
        <v>0</v>
      </c>
      <c r="P182" s="267">
        <f>(P103+P104)*'Data - P&amp;L'!$C$5</f>
        <v>0</v>
      </c>
      <c r="Q182" s="267">
        <f>(Q103+Q104)*'Data - P&amp;L'!$C$5</f>
        <v>0</v>
      </c>
      <c r="R182" s="267">
        <f>(R103+R104)*'Data - P&amp;L'!$C$5</f>
        <v>0</v>
      </c>
      <c r="S182" s="267">
        <f>(S103+S104)*'Data - P&amp;L'!$C$5</f>
        <v>0</v>
      </c>
      <c r="T182" s="267">
        <f>(T103+T104)*'Data - P&amp;L'!$C$5</f>
        <v>0</v>
      </c>
      <c r="U182" s="267">
        <f>(U103+U104)*'Data - P&amp;L'!$C$5</f>
        <v>0</v>
      </c>
      <c r="V182" s="267">
        <f>(V103+V104)*'Data - P&amp;L'!$C$5</f>
        <v>0</v>
      </c>
      <c r="W182" s="267">
        <f>(W103+W104)*'Data - P&amp;L'!$C$5</f>
        <v>0</v>
      </c>
      <c r="X182" s="267">
        <f>(X103+X104)*'Data - P&amp;L'!$C$5</f>
        <v>0</v>
      </c>
      <c r="Y182" s="267">
        <f>(Y103+Y104)*'Data - P&amp;L'!$C$5</f>
        <v>0</v>
      </c>
      <c r="Z182" s="267">
        <f>(Z103+Z104)*'Data - P&amp;L'!$C$5</f>
        <v>0</v>
      </c>
      <c r="AA182" s="267">
        <f>(AA103+AA104)*'Data - P&amp;L'!$C$5</f>
        <v>0</v>
      </c>
      <c r="AB182" s="267">
        <f>(AB103+AB104)*'Data - P&amp;L'!$C$5</f>
        <v>0</v>
      </c>
      <c r="AC182" s="267">
        <f>(AC103+AC104)*'Data - P&amp;L'!$C$5</f>
        <v>0</v>
      </c>
      <c r="AD182" s="267">
        <f>(AD103+AD104)*'Data - P&amp;L'!$C$5</f>
        <v>0</v>
      </c>
      <c r="AE182" s="267">
        <f>(AE103+AE104)*'Data - P&amp;L'!$C$5</f>
        <v>0</v>
      </c>
      <c r="AF182" s="267">
        <f>(AF103+AF104)*'Data - P&amp;L'!$C$5</f>
        <v>0</v>
      </c>
      <c r="AG182" s="451">
        <f t="shared" si="37"/>
        <v>0</v>
      </c>
    </row>
    <row r="183" outlineLevel="1">
      <c r="A183" s="173" t="s">
        <v>603</v>
      </c>
      <c r="B183" s="267">
        <f>(B105+B106)*'Data - P&amp;L'!$C$10</f>
        <v>0</v>
      </c>
      <c r="C183" s="267">
        <f>(C105+C106)*'Data - P&amp;L'!$C$10</f>
        <v>0</v>
      </c>
      <c r="D183" s="267">
        <f>(D105+D106)*'Data - P&amp;L'!$C$10</f>
        <v>0</v>
      </c>
      <c r="E183" s="267">
        <f>(E105+E106)*'Data - P&amp;L'!$C$10</f>
        <v>0</v>
      </c>
      <c r="F183" s="267">
        <f>(F105+F106)*'Data - P&amp;L'!$C$10</f>
        <v>0</v>
      </c>
      <c r="G183" s="267">
        <f>(G105+G106)*'Data - P&amp;L'!$C$10</f>
        <v>0</v>
      </c>
      <c r="H183" s="267">
        <f>(H105+H106)*'Data - P&amp;L'!$C$10</f>
        <v>0</v>
      </c>
      <c r="I183" s="267">
        <f>(I105+I106)*'Data - P&amp;L'!$C$10</f>
        <v>0</v>
      </c>
      <c r="J183" s="267">
        <f>(J105+J106)*'Data - P&amp;L'!$C$10</f>
        <v>0</v>
      </c>
      <c r="K183" s="267">
        <f>(K105+K106)*'Data - P&amp;L'!$C$10</f>
        <v>0</v>
      </c>
      <c r="L183" s="267">
        <f>(L105+L106)*'Data - P&amp;L'!$C$10</f>
        <v>0</v>
      </c>
      <c r="M183" s="267">
        <f>(M105+M106)*'Data - P&amp;L'!$C$10</f>
        <v>0</v>
      </c>
      <c r="N183" s="267">
        <f>(N105+N106)*'Data - P&amp;L'!$C$10</f>
        <v>0</v>
      </c>
      <c r="O183" s="267">
        <f>(O105+O106)*'Data - P&amp;L'!$C$10</f>
        <v>0</v>
      </c>
      <c r="P183" s="267">
        <f>(P105+P106)*'Data - P&amp;L'!$C$10</f>
        <v>0</v>
      </c>
      <c r="Q183" s="267">
        <f>(Q105+Q106)*'Data - P&amp;L'!$C$10</f>
        <v>0</v>
      </c>
      <c r="R183" s="267">
        <f>(R105+R106)*'Data - P&amp;L'!$C$10</f>
        <v>0</v>
      </c>
      <c r="S183" s="267">
        <f>(S105+S106)*'Data - P&amp;L'!$C$10</f>
        <v>0</v>
      </c>
      <c r="T183" s="267">
        <f>(T105+T106)*'Data - P&amp;L'!$C$10</f>
        <v>0</v>
      </c>
      <c r="U183" s="267">
        <f>(U105+U106)*'Data - P&amp;L'!$C$10</f>
        <v>0</v>
      </c>
      <c r="V183" s="267">
        <f>(V105+V106)*'Data - P&amp;L'!$C$10</f>
        <v>0</v>
      </c>
      <c r="W183" s="267">
        <f>(W105+W106)*'Data - P&amp;L'!$C$10</f>
        <v>0</v>
      </c>
      <c r="X183" s="267">
        <f>(X105+X106)*'Data - P&amp;L'!$C$10</f>
        <v>0</v>
      </c>
      <c r="Y183" s="267">
        <f>(Y105+Y106)*'Data - P&amp;L'!$C$10</f>
        <v>0</v>
      </c>
      <c r="Z183" s="267">
        <f>(Z105+Z106)*'Data - P&amp;L'!$C$10</f>
        <v>0</v>
      </c>
      <c r="AA183" s="267">
        <f>(AA105+AA106)*'Data - P&amp;L'!$C$10</f>
        <v>0</v>
      </c>
      <c r="AB183" s="267">
        <f>(AB105+AB106)*'Data - P&amp;L'!$C$10</f>
        <v>0</v>
      </c>
      <c r="AC183" s="267">
        <f>(AC105+AC106)*'Data - P&amp;L'!$C$10</f>
        <v>0</v>
      </c>
      <c r="AD183" s="267">
        <f>(AD105+AD106)*'Data - P&amp;L'!$C$10</f>
        <v>0</v>
      </c>
      <c r="AE183" s="267">
        <f>(AE105+AE106)*'Data - P&amp;L'!$C$10</f>
        <v>0</v>
      </c>
      <c r="AF183" s="267">
        <f>(AF105+AF106)*'Data - P&amp;L'!$C$10</f>
        <v>0</v>
      </c>
      <c r="AG183" s="451">
        <f t="shared" si="37"/>
        <v>0</v>
      </c>
    </row>
    <row r="184" outlineLevel="1">
      <c r="A184" s="173" t="s">
        <v>604</v>
      </c>
      <c r="B184" s="267">
        <f>(B110+B111)*'Data - P&amp;L'!$C$13</f>
        <v>0</v>
      </c>
      <c r="C184" s="267">
        <f>(C110+C111)*'Data - P&amp;L'!$C$13</f>
        <v>0</v>
      </c>
      <c r="D184" s="267">
        <f>(D110+D111)*'Data - P&amp;L'!$C$13</f>
        <v>0</v>
      </c>
      <c r="E184" s="267">
        <f>(E110+E111)*'Data - P&amp;L'!$C$13</f>
        <v>0</v>
      </c>
      <c r="F184" s="267">
        <f>(F110+F111)*'Data - P&amp;L'!$C$13</f>
        <v>0</v>
      </c>
      <c r="G184" s="267">
        <f>(G110+G111)*'Data - P&amp;L'!$C$13</f>
        <v>0</v>
      </c>
      <c r="H184" s="267">
        <f>(H110+H111)*'Data - P&amp;L'!$C$13</f>
        <v>0</v>
      </c>
      <c r="I184" s="267">
        <f>(I110+I111)*'Data - P&amp;L'!$C$13</f>
        <v>0</v>
      </c>
      <c r="J184" s="267">
        <f>(J110+J111)*'Data - P&amp;L'!$C$13</f>
        <v>0</v>
      </c>
      <c r="K184" s="267">
        <f>(K110+K111)*'Data - P&amp;L'!$C$13</f>
        <v>0</v>
      </c>
      <c r="L184" s="267">
        <f>(L110+L111)*'Data - P&amp;L'!$C$13</f>
        <v>0</v>
      </c>
      <c r="M184" s="267">
        <f>(M110+M111)*'Data - P&amp;L'!$C$13</f>
        <v>0</v>
      </c>
      <c r="N184" s="267">
        <f>(N110+N111)*'Data - P&amp;L'!$C$13</f>
        <v>0</v>
      </c>
      <c r="O184" s="267">
        <f>(O110+O111)*'Data - P&amp;L'!$C$13</f>
        <v>0</v>
      </c>
      <c r="P184" s="267">
        <f>(P110+P111)*'Data - P&amp;L'!$C$13</f>
        <v>0</v>
      </c>
      <c r="Q184" s="267">
        <f>(Q110+Q111)*'Data - P&amp;L'!$C$13</f>
        <v>0</v>
      </c>
      <c r="R184" s="267">
        <f>(R110+R111)*'Data - P&amp;L'!$C$13</f>
        <v>0</v>
      </c>
      <c r="S184" s="267">
        <f>(S110+S111)*'Data - P&amp;L'!$C$13</f>
        <v>0</v>
      </c>
      <c r="T184" s="267">
        <f>(T110+T111)*'Data - P&amp;L'!$C$13</f>
        <v>0</v>
      </c>
      <c r="U184" s="267">
        <f>(U110+U111)*'Data - P&amp;L'!$C$13</f>
        <v>0</v>
      </c>
      <c r="V184" s="267">
        <f>(V110+V111)*'Data - P&amp;L'!$C$13</f>
        <v>0</v>
      </c>
      <c r="W184" s="267">
        <f>(W110+W111)*'Data - P&amp;L'!$C$13</f>
        <v>0</v>
      </c>
      <c r="X184" s="267">
        <f>(X110+X111)*'Data - P&amp;L'!$C$13</f>
        <v>0</v>
      </c>
      <c r="Y184" s="267">
        <f>(Y110+Y111)*'Data - P&amp;L'!$C$13</f>
        <v>0</v>
      </c>
      <c r="Z184" s="267">
        <f>(Z110+Z111)*'Data - P&amp;L'!$C$13</f>
        <v>0</v>
      </c>
      <c r="AA184" s="267">
        <f>(AA110+AA111)*'Data - P&amp;L'!$C$13</f>
        <v>0</v>
      </c>
      <c r="AB184" s="267">
        <f>(AB110+AB111)*'Data - P&amp;L'!$C$13</f>
        <v>0</v>
      </c>
      <c r="AC184" s="267">
        <f>(AC110+AC111)*'Data - P&amp;L'!$C$13</f>
        <v>0</v>
      </c>
      <c r="AD184" s="267">
        <f>(AD110+AD111)*'Data - P&amp;L'!$C$13</f>
        <v>0</v>
      </c>
      <c r="AE184" s="267">
        <f>(AE110+AE111)*'Data - P&amp;L'!$C$13</f>
        <v>0</v>
      </c>
      <c r="AF184" s="267">
        <f>(AF110+AF111)*'Data - P&amp;L'!$C$13</f>
        <v>0</v>
      </c>
      <c r="AG184" s="451">
        <f t="shared" si="37"/>
        <v>0</v>
      </c>
    </row>
    <row r="185" outlineLevel="1">
      <c r="A185" s="173" t="s">
        <v>605</v>
      </c>
      <c r="B185" s="267">
        <f>(B112)*'Data - P&amp;L'!$C$14</f>
        <v>0</v>
      </c>
      <c r="C185" s="267">
        <f>(C112)*'Data - P&amp;L'!$C$14</f>
        <v>0</v>
      </c>
      <c r="D185" s="267">
        <f>(D112)*'Data - P&amp;L'!$C$14</f>
        <v>0</v>
      </c>
      <c r="E185" s="267">
        <f>(E112)*'Data - P&amp;L'!$C$14</f>
        <v>0</v>
      </c>
      <c r="F185" s="267">
        <f>(F112)*'Data - P&amp;L'!$C$14</f>
        <v>0</v>
      </c>
      <c r="G185" s="267">
        <f>(G112)*'Data - P&amp;L'!$C$14</f>
        <v>0</v>
      </c>
      <c r="H185" s="267">
        <f>(H112)*'Data - P&amp;L'!$C$14</f>
        <v>0</v>
      </c>
      <c r="I185" s="267">
        <f>(I112)*'Data - P&amp;L'!$C$14</f>
        <v>0</v>
      </c>
      <c r="J185" s="267">
        <f>(J112)*'Data - P&amp;L'!$C$14</f>
        <v>0</v>
      </c>
      <c r="K185" s="267">
        <f>(K112)*'Data - P&amp;L'!$C$14</f>
        <v>0</v>
      </c>
      <c r="L185" s="267">
        <f>(L112)*'Data - P&amp;L'!$C$14</f>
        <v>0</v>
      </c>
      <c r="M185" s="267">
        <f>(M112)*'Data - P&amp;L'!$C$14</f>
        <v>0</v>
      </c>
      <c r="N185" s="267">
        <f>(N112)*'Data - P&amp;L'!$C$14</f>
        <v>0</v>
      </c>
      <c r="O185" s="267">
        <f>(O112)*'Data - P&amp;L'!$C$14</f>
        <v>0</v>
      </c>
      <c r="P185" s="267">
        <f>(P112)*'Data - P&amp;L'!$C$14</f>
        <v>0</v>
      </c>
      <c r="Q185" s="267">
        <f>(Q112)*'Data - P&amp;L'!$C$14</f>
        <v>0</v>
      </c>
      <c r="R185" s="267">
        <f>(R112)*'Data - P&amp;L'!$C$14</f>
        <v>0</v>
      </c>
      <c r="S185" s="267">
        <f>(S112)*'Data - P&amp;L'!$C$14</f>
        <v>0</v>
      </c>
      <c r="T185" s="267">
        <f>(T112)*'Data - P&amp;L'!$C$14</f>
        <v>0</v>
      </c>
      <c r="U185" s="267">
        <f>(U112)*'Data - P&amp;L'!$C$14</f>
        <v>0</v>
      </c>
      <c r="V185" s="267">
        <f>(V112)*'Data - P&amp;L'!$C$14</f>
        <v>0</v>
      </c>
      <c r="W185" s="267">
        <f>(W112)*'Data - P&amp;L'!$C$14</f>
        <v>0</v>
      </c>
      <c r="X185" s="267">
        <f>(X112)*'Data - P&amp;L'!$C$14</f>
        <v>0</v>
      </c>
      <c r="Y185" s="267">
        <f>(Y112)*'Data - P&amp;L'!$C$14</f>
        <v>0</v>
      </c>
      <c r="Z185" s="267">
        <f>(Z112)*'Data - P&amp;L'!$C$14</f>
        <v>0</v>
      </c>
      <c r="AA185" s="267">
        <f>(AA112)*'Data - P&amp;L'!$C$14</f>
        <v>0</v>
      </c>
      <c r="AB185" s="267">
        <f>(AB112)*'Data - P&amp;L'!$C$14</f>
        <v>0</v>
      </c>
      <c r="AC185" s="267">
        <f>(AC112)*'Data - P&amp;L'!$C$14</f>
        <v>0</v>
      </c>
      <c r="AD185" s="267">
        <f>(AD112)*'Data - P&amp;L'!$C$14</f>
        <v>0</v>
      </c>
      <c r="AE185" s="267">
        <f>(AE112)*'Data - P&amp;L'!$C$14</f>
        <v>0</v>
      </c>
      <c r="AF185" s="267">
        <f>(AF112)*'Data - P&amp;L'!$C$14</f>
        <v>0</v>
      </c>
      <c r="AG185" s="451">
        <f t="shared" si="37"/>
        <v>0</v>
      </c>
    </row>
    <row r="186" outlineLevel="1">
      <c r="A186" s="173" t="s">
        <v>608</v>
      </c>
      <c r="B186" s="267">
        <f>(((B96)*'Data - P&amp;L'!$C$38)+((B97)*'Data - P&amp;L'!$C$38))*'Data - P&amp;L'!$C$55</f>
        <v>0</v>
      </c>
      <c r="C186" s="267">
        <f>(((C96)*'Data - P&amp;L'!$C$38)+((C97)*'Data - P&amp;L'!$C$38))*'Data - P&amp;L'!$C$55</f>
        <v>0</v>
      </c>
      <c r="D186" s="267">
        <f>(((D96)*'Data - P&amp;L'!$C$38)+((D97)*'Data - P&amp;L'!$C$38))*'Data - P&amp;L'!$C$55</f>
        <v>0</v>
      </c>
      <c r="E186" s="267">
        <f>(((E96)*'Data - P&amp;L'!$C$38)+((E97)*'Data - P&amp;L'!$C$38))*'Data - P&amp;L'!$C$55</f>
        <v>0</v>
      </c>
      <c r="F186" s="267">
        <f>(((F96)*'Data - P&amp;L'!$C$38)+((F97)*'Data - P&amp;L'!$C$38))*'Data - P&amp;L'!$C$55</f>
        <v>0</v>
      </c>
      <c r="G186" s="267">
        <f>(((G96)*'Data - P&amp;L'!$C$38)+((G97)*'Data - P&amp;L'!$C$38))*'Data - P&amp;L'!$C$55</f>
        <v>0</v>
      </c>
      <c r="H186" s="267">
        <f>(((H96)*'Data - P&amp;L'!$C$38)+((H97)*'Data - P&amp;L'!$C$38))*'Data - P&amp;L'!$C$55</f>
        <v>0</v>
      </c>
      <c r="I186" s="267">
        <f>(((I96)*'Data - P&amp;L'!$C$38)+((I97)*'Data - P&amp;L'!$C$38))*'Data - P&amp;L'!$C$55</f>
        <v>0</v>
      </c>
      <c r="J186" s="267">
        <f>(((J96)*'Data - P&amp;L'!$C$38)+((J97)*'Data - P&amp;L'!$C$38))*'Data - P&amp;L'!$C$55</f>
        <v>0</v>
      </c>
      <c r="K186" s="267">
        <f>(((K96)*'Data - P&amp;L'!$C$38)+((K97)*'Data - P&amp;L'!$C$38))*'Data - P&amp;L'!$C$55</f>
        <v>0</v>
      </c>
      <c r="L186" s="267">
        <f>(((L96)*'Data - P&amp;L'!$C$38)+((L97)*'Data - P&amp;L'!$C$38))*'Data - P&amp;L'!$C$55</f>
        <v>0</v>
      </c>
      <c r="M186" s="267">
        <f>(((M96)*'Data - P&amp;L'!$C$38)+((M97)*'Data - P&amp;L'!$C$38))*'Data - P&amp;L'!$C$55</f>
        <v>0</v>
      </c>
      <c r="N186" s="267">
        <f>(((N96)*'Data - P&amp;L'!$C$38)+((N97)*'Data - P&amp;L'!$C$38))*'Data - P&amp;L'!$C$55</f>
        <v>0</v>
      </c>
      <c r="O186" s="267">
        <f>(((O96)*'Data - P&amp;L'!$C$38)+((O97)*'Data - P&amp;L'!$C$38))*'Data - P&amp;L'!$C$55</f>
        <v>0</v>
      </c>
      <c r="P186" s="267">
        <f>(((P96)*'Data - P&amp;L'!$C$38)+((P97)*'Data - P&amp;L'!$C$38))*'Data - P&amp;L'!$C$55</f>
        <v>0</v>
      </c>
      <c r="Q186" s="267">
        <f>(((Q96)*'Data - P&amp;L'!$C$38)+((Q97)*'Data - P&amp;L'!$C$38))*'Data - P&amp;L'!$C$55</f>
        <v>0</v>
      </c>
      <c r="R186" s="267">
        <f>(((R96)*'Data - P&amp;L'!$C$38)+((R97)*'Data - P&amp;L'!$C$38))*'Data - P&amp;L'!$C$55</f>
        <v>0</v>
      </c>
      <c r="S186" s="267">
        <f>(((S96)*'Data - P&amp;L'!$C$38)+((S97)*'Data - P&amp;L'!$C$38))*'Data - P&amp;L'!$C$55</f>
        <v>0</v>
      </c>
      <c r="T186" s="267">
        <f>(((T96)*'Data - P&amp;L'!$C$38)+((T97)*'Data - P&amp;L'!$C$38))*'Data - P&amp;L'!$C$55</f>
        <v>0</v>
      </c>
      <c r="U186" s="267">
        <f>(((U96)*'Data - P&amp;L'!$C$38)+((U97)*'Data - P&amp;L'!$C$38))*'Data - P&amp;L'!$C$55</f>
        <v>0</v>
      </c>
      <c r="V186" s="267">
        <f>(((V96)*'Data - P&amp;L'!$C$38)+((V97)*'Data - P&amp;L'!$C$38))*'Data - P&amp;L'!$C$55</f>
        <v>0</v>
      </c>
      <c r="W186" s="267">
        <f>(((W96)*'Data - P&amp;L'!$C$38)+((W97)*'Data - P&amp;L'!$C$38))*'Data - P&amp;L'!$C$55</f>
        <v>0</v>
      </c>
      <c r="X186" s="267">
        <f>(((X96)*'Data - P&amp;L'!$C$38)+((X97)*'Data - P&amp;L'!$C$38))*'Data - P&amp;L'!$C$55</f>
        <v>0</v>
      </c>
      <c r="Y186" s="267">
        <f>(((Y96)*'Data - P&amp;L'!$C$38)+((Y97)*'Data - P&amp;L'!$C$38))*'Data - P&amp;L'!$C$55</f>
        <v>0</v>
      </c>
      <c r="Z186" s="267">
        <f>(((Z96)*'Data - P&amp;L'!$C$38)+((Z97)*'Data - P&amp;L'!$C$38))*'Data - P&amp;L'!$C$55</f>
        <v>0</v>
      </c>
      <c r="AA186" s="267">
        <f>(((AA96)*'Data - P&amp;L'!$C$38)+((AA97)*'Data - P&amp;L'!$C$38))*'Data - P&amp;L'!$C$55</f>
        <v>0</v>
      </c>
      <c r="AB186" s="267">
        <f>(((AB96)*'Data - P&amp;L'!$C$38)+((AB97)*'Data - P&amp;L'!$C$38))*'Data - P&amp;L'!$C$55</f>
        <v>0</v>
      </c>
      <c r="AC186" s="267">
        <f>(((AC96)*'Data - P&amp;L'!$C$38)+((AC97)*'Data - P&amp;L'!$C$38))*'Data - P&amp;L'!$C$55</f>
        <v>0</v>
      </c>
      <c r="AD186" s="267">
        <f>(((AD96)*'Data - P&amp;L'!$C$38)+((AD97)*'Data - P&amp;L'!$C$38))*'Data - P&amp;L'!$C$55</f>
        <v>0</v>
      </c>
      <c r="AE186" s="267">
        <f>(((AE96)*'Data - P&amp;L'!$C$38)+((AE97)*'Data - P&amp;L'!$C$38))*'Data - P&amp;L'!$C$55</f>
        <v>0</v>
      </c>
      <c r="AF186" s="267">
        <f>(((AF96)*'Data - P&amp;L'!$C$38)+((AF97)*'Data - P&amp;L'!$C$38))*'Data - P&amp;L'!$C$55</f>
        <v>0</v>
      </c>
      <c r="AG186" s="451">
        <f t="shared" si="37"/>
        <v>0</v>
      </c>
    </row>
    <row r="187" outlineLevel="1">
      <c r="A187" s="173" t="s">
        <v>609</v>
      </c>
      <c r="B187" s="267">
        <f>((B92+B93+B94+B95)*'Data - P&amp;L'!$C$34)</f>
        <v>0</v>
      </c>
      <c r="C187" s="267">
        <f>((C92+C93+C94+C95)*'Data - P&amp;L'!$C$34)</f>
        <v>0</v>
      </c>
      <c r="D187" s="267">
        <f>((D92+D93+D94+D95)*'Data - P&amp;L'!$C$34)</f>
        <v>0</v>
      </c>
      <c r="E187" s="267">
        <f>((E92+E93+E94+E95)*'Data - P&amp;L'!$C$34)</f>
        <v>0</v>
      </c>
      <c r="F187" s="267">
        <f>((F92+F93+F94+F95)*'Data - P&amp;L'!$C$34)</f>
        <v>0</v>
      </c>
      <c r="G187" s="267">
        <f>((G92+G93+G94+G95)*'Data - P&amp;L'!$C$34)</f>
        <v>0</v>
      </c>
      <c r="H187" s="267">
        <f>((H92+H93+H94+H95)*'Data - P&amp;L'!$C$34)</f>
        <v>0</v>
      </c>
      <c r="I187" s="267">
        <f>((I92+I93+I94+I95)*'Data - P&amp;L'!$C$34)</f>
        <v>0</v>
      </c>
      <c r="J187" s="267">
        <f>((J92+J93+J94+J95)*'Data - P&amp;L'!$C$34)</f>
        <v>0</v>
      </c>
      <c r="K187" s="267">
        <f>((K92+K93+K94+K95)*'Data - P&amp;L'!$C$34)</f>
        <v>0</v>
      </c>
      <c r="L187" s="267">
        <f>((L92+L93+L94+L95)*'Data - P&amp;L'!$C$34)</f>
        <v>0</v>
      </c>
      <c r="M187" s="267">
        <f>((M92+M93+M94+M95)*'Data - P&amp;L'!$C$34)</f>
        <v>0</v>
      </c>
      <c r="N187" s="267">
        <f>((N92+N93+N94+N95)*'Data - P&amp;L'!$C$34)</f>
        <v>0</v>
      </c>
      <c r="O187" s="267">
        <f>((O92+O93+O94+O95)*'Data - P&amp;L'!$C$34)</f>
        <v>0</v>
      </c>
      <c r="P187" s="267">
        <f>((P92+P93+P94+P95)*'Data - P&amp;L'!$C$34)</f>
        <v>0</v>
      </c>
      <c r="Q187" s="267">
        <f>((Q92+Q93+Q94+Q95)*'Data - P&amp;L'!$C$34)</f>
        <v>0</v>
      </c>
      <c r="R187" s="267">
        <f>((R92+R93+R94+R95)*'Data - P&amp;L'!$C$34)</f>
        <v>0</v>
      </c>
      <c r="S187" s="267">
        <f>((S92+S93+S94+S95)*'Data - P&amp;L'!$C$34)</f>
        <v>0</v>
      </c>
      <c r="T187" s="267">
        <f>((T92+T93+T94+T95)*'Data - P&amp;L'!$C$34)</f>
        <v>0</v>
      </c>
      <c r="U187" s="267">
        <f>((U92+U93+U94+U95)*'Data - P&amp;L'!$C$34)</f>
        <v>0</v>
      </c>
      <c r="V187" s="267">
        <f>((V92+V93+V94+V95)*'Data - P&amp;L'!$C$34)</f>
        <v>0</v>
      </c>
      <c r="W187" s="267">
        <f>((W92+W93+W94+W95)*'Data - P&amp;L'!$C$34)</f>
        <v>0</v>
      </c>
      <c r="X187" s="267">
        <f>((X92+X93+X94+X95)*'Data - P&amp;L'!$C$34)</f>
        <v>0</v>
      </c>
      <c r="Y187" s="267">
        <f>((Y92+Y93+Y94+Y95)*'Data - P&amp;L'!$C$34)</f>
        <v>0</v>
      </c>
      <c r="Z187" s="267">
        <f>((Z92+Z93+Z94+Z95)*'Data - P&amp;L'!$C$34)</f>
        <v>0</v>
      </c>
      <c r="AA187" s="267">
        <f>((AA92+AA93+AA94+AA95)*'Data - P&amp;L'!$C$34)</f>
        <v>0</v>
      </c>
      <c r="AB187" s="267">
        <f>((AB92+AB93+AB94+AB95)*'Data - P&amp;L'!$C$34)</f>
        <v>0</v>
      </c>
      <c r="AC187" s="267">
        <f>((AC92+AC93+AC94+AC95)*'Data - P&amp;L'!$C$34)</f>
        <v>0</v>
      </c>
      <c r="AD187" s="267">
        <f>((AD92+AD93+AD94+AD95)*'Data - P&amp;L'!$C$34)</f>
        <v>0</v>
      </c>
      <c r="AE187" s="267">
        <f>((AE92+AE93+AE94+AE95)*'Data - P&amp;L'!$C$34)</f>
        <v>0</v>
      </c>
      <c r="AF187" s="267">
        <f>((AF92+AF93+AF94+AF95)*'Data - P&amp;L'!$C$34)</f>
        <v>0</v>
      </c>
      <c r="AG187" s="451">
        <f t="shared" si="37"/>
        <v>0</v>
      </c>
    </row>
    <row r="188" outlineLevel="1">
      <c r="A188" s="173" t="s">
        <v>610</v>
      </c>
      <c r="B188" s="455">
        <f>((B107*'Data - P&amp;L'!$D$38))*'Data - P&amp;L'!$C$55</f>
        <v>0</v>
      </c>
      <c r="C188" s="455">
        <f>((C107*'Data - P&amp;L'!$D$38))*'Data - P&amp;L'!$C$55</f>
        <v>0</v>
      </c>
      <c r="D188" s="455">
        <f>((D107*'Data - P&amp;L'!$D$38))*'Data - P&amp;L'!$C$55</f>
        <v>0</v>
      </c>
      <c r="E188" s="455">
        <f>((E107*'Data - P&amp;L'!$D$38))*'Data - P&amp;L'!$C$55</f>
        <v>0</v>
      </c>
      <c r="F188" s="455">
        <f>((F107*'Data - P&amp;L'!$D$38))*'Data - P&amp;L'!$C$55</f>
        <v>0</v>
      </c>
      <c r="G188" s="455">
        <f>((G107*'Data - P&amp;L'!$D$38))*'Data - P&amp;L'!$C$55</f>
        <v>0</v>
      </c>
      <c r="H188" s="455">
        <f>((H107*'Data - P&amp;L'!$D$38))*'Data - P&amp;L'!$C$55</f>
        <v>0</v>
      </c>
      <c r="I188" s="455">
        <f>((I107*'Data - P&amp;L'!$D$38))*'Data - P&amp;L'!$C$55</f>
        <v>0</v>
      </c>
      <c r="J188" s="455">
        <f>((J107*'Data - P&amp;L'!$D$38))*'Data - P&amp;L'!$C$55</f>
        <v>0</v>
      </c>
      <c r="K188" s="455">
        <f>((K107*'Data - P&amp;L'!$D$38))*'Data - P&amp;L'!$C$55</f>
        <v>0</v>
      </c>
      <c r="L188" s="455">
        <f>((L107*'Data - P&amp;L'!$D$38))*'Data - P&amp;L'!$C$55</f>
        <v>0</v>
      </c>
      <c r="M188" s="455">
        <f>((M107*'Data - P&amp;L'!$D$38))*'Data - P&amp;L'!$C$55</f>
        <v>0</v>
      </c>
      <c r="N188" s="455">
        <f>((N107*'Data - P&amp;L'!$D$38))*'Data - P&amp;L'!$C$55</f>
        <v>0</v>
      </c>
      <c r="O188" s="455">
        <f>((O107*'Data - P&amp;L'!$D$38))*'Data - P&amp;L'!$C$55</f>
        <v>0</v>
      </c>
      <c r="P188" s="455">
        <f>((P107*'Data - P&amp;L'!$D$38))*'Data - P&amp;L'!$C$55</f>
        <v>0</v>
      </c>
      <c r="Q188" s="455">
        <f>((Q107*'Data - P&amp;L'!$D$38))*'Data - P&amp;L'!$C$55</f>
        <v>0</v>
      </c>
      <c r="R188" s="455">
        <f>((R107*'Data - P&amp;L'!$D$38))*'Data - P&amp;L'!$C$55</f>
        <v>0</v>
      </c>
      <c r="S188" s="455">
        <f>((S107*'Data - P&amp;L'!$D$38))*'Data - P&amp;L'!$C$55</f>
        <v>0</v>
      </c>
      <c r="T188" s="455">
        <f>((T107*'Data - P&amp;L'!$D$38))*'Data - P&amp;L'!$C$55</f>
        <v>0</v>
      </c>
      <c r="U188" s="455">
        <f>((U107*'Data - P&amp;L'!$D$38))*'Data - P&amp;L'!$C$55</f>
        <v>0</v>
      </c>
      <c r="V188" s="455">
        <f>((V107*'Data - P&amp;L'!$D$38))*'Data - P&amp;L'!$C$55</f>
        <v>0</v>
      </c>
      <c r="W188" s="455">
        <f>((W107*'Data - P&amp;L'!$D$38))*'Data - P&amp;L'!$C$55</f>
        <v>0</v>
      </c>
      <c r="X188" s="455">
        <f>((X107*'Data - P&amp;L'!$D$38))*'Data - P&amp;L'!$C$55</f>
        <v>0</v>
      </c>
      <c r="Y188" s="455">
        <f>((Y107*'Data - P&amp;L'!$D$38))*'Data - P&amp;L'!$C$55</f>
        <v>0</v>
      </c>
      <c r="Z188" s="455">
        <f>((Z107*'Data - P&amp;L'!$D$38))*'Data - P&amp;L'!$C$55</f>
        <v>0</v>
      </c>
      <c r="AA188" s="455">
        <f>((AA107*'Data - P&amp;L'!$D$38))*'Data - P&amp;L'!$C$55</f>
        <v>0</v>
      </c>
      <c r="AB188" s="455">
        <f>((AB107*'Data - P&amp;L'!$D$38))*'Data - P&amp;L'!$C$55</f>
        <v>0</v>
      </c>
      <c r="AC188" s="455">
        <f>((AC107*'Data - P&amp;L'!$D$38))*'Data - P&amp;L'!$C$55</f>
        <v>0</v>
      </c>
      <c r="AD188" s="455">
        <f>((AD107*'Data - P&amp;L'!$D$38))*'Data - P&amp;L'!$C$55</f>
        <v>0</v>
      </c>
      <c r="AE188" s="455">
        <f>((AE107*'Data - P&amp;L'!$D$38))*'Data - P&amp;L'!$C$55</f>
        <v>0</v>
      </c>
      <c r="AF188" s="455">
        <f>((AF107*'Data - P&amp;L'!$D$38))*'Data - P&amp;L'!$C$55</f>
        <v>0</v>
      </c>
      <c r="AG188" s="451">
        <f t="shared" si="37"/>
        <v>0</v>
      </c>
    </row>
    <row r="189" outlineLevel="1">
      <c r="A189" s="173" t="s">
        <v>611</v>
      </c>
      <c r="B189" s="267">
        <f>(B107*'Data - P&amp;L'!$D$34)</f>
        <v>0</v>
      </c>
      <c r="C189" s="267">
        <f>(C107*'Data - P&amp;L'!$D$34)</f>
        <v>0</v>
      </c>
      <c r="D189" s="267">
        <f>(D107*'Data - P&amp;L'!$D$34)</f>
        <v>0</v>
      </c>
      <c r="E189" s="267">
        <f>(E107*'Data - P&amp;L'!$D$34)</f>
        <v>0</v>
      </c>
      <c r="F189" s="267">
        <f>(F107*'Data - P&amp;L'!$D$34)</f>
        <v>0</v>
      </c>
      <c r="G189" s="267">
        <f>(G107*'Data - P&amp;L'!$D$34)</f>
        <v>0</v>
      </c>
      <c r="H189" s="267">
        <f>(H107*'Data - P&amp;L'!$D$34)</f>
        <v>0</v>
      </c>
      <c r="I189" s="267">
        <f>(I107*'Data - P&amp;L'!$D$34)</f>
        <v>0</v>
      </c>
      <c r="J189" s="267">
        <f>(J107*'Data - P&amp;L'!$D$34)</f>
        <v>0</v>
      </c>
      <c r="K189" s="267">
        <f>(K107*'Data - P&amp;L'!$D$34)</f>
        <v>0</v>
      </c>
      <c r="L189" s="267">
        <f>(L107*'Data - P&amp;L'!$D$34)</f>
        <v>0</v>
      </c>
      <c r="M189" s="267">
        <f>(M107*'Data - P&amp;L'!$D$34)</f>
        <v>0</v>
      </c>
      <c r="N189" s="267">
        <f>(N107*'Data - P&amp;L'!$D$34)</f>
        <v>0</v>
      </c>
      <c r="O189" s="267">
        <f>(O107*'Data - P&amp;L'!$D$34)</f>
        <v>0</v>
      </c>
      <c r="P189" s="267">
        <f>(P107*'Data - P&amp;L'!$D$34)</f>
        <v>0</v>
      </c>
      <c r="Q189" s="267">
        <f>(Q107*'Data - P&amp;L'!$D$34)</f>
        <v>0</v>
      </c>
      <c r="R189" s="267">
        <f>(R107*'Data - P&amp;L'!$D$34)</f>
        <v>0</v>
      </c>
      <c r="S189" s="267">
        <f>(S107*'Data - P&amp;L'!$D$34)</f>
        <v>0</v>
      </c>
      <c r="T189" s="267">
        <f>(T107*'Data - P&amp;L'!$D$34)</f>
        <v>0</v>
      </c>
      <c r="U189" s="267">
        <f>(U107*'Data - P&amp;L'!$D$34)</f>
        <v>0</v>
      </c>
      <c r="V189" s="267">
        <f>(V107*'Data - P&amp;L'!$D$34)</f>
        <v>0</v>
      </c>
      <c r="W189" s="267">
        <f>(W107*'Data - P&amp;L'!$D$34)</f>
        <v>0</v>
      </c>
      <c r="X189" s="267">
        <f>(X107*'Data - P&amp;L'!$D$34)</f>
        <v>0</v>
      </c>
      <c r="Y189" s="267">
        <f>(Y107*'Data - P&amp;L'!$D$34)</f>
        <v>0</v>
      </c>
      <c r="Z189" s="267">
        <f>(Z107*'Data - P&amp;L'!$D$34)</f>
        <v>0</v>
      </c>
      <c r="AA189" s="267">
        <f>(AA107*'Data - P&amp;L'!$D$34)</f>
        <v>0</v>
      </c>
      <c r="AB189" s="267">
        <f>(AB107*'Data - P&amp;L'!$D$34)</f>
        <v>0</v>
      </c>
      <c r="AC189" s="267">
        <f>(AC107*'Data - P&amp;L'!$D$34)</f>
        <v>0</v>
      </c>
      <c r="AD189" s="267">
        <f>(AD107*'Data - P&amp;L'!$D$34)</f>
        <v>0</v>
      </c>
      <c r="AE189" s="267">
        <f>(AE107*'Data - P&amp;L'!$D$34)</f>
        <v>0</v>
      </c>
      <c r="AF189" s="267">
        <f>(AF107*'Data - P&amp;L'!$D$34)</f>
        <v>0</v>
      </c>
      <c r="AG189" s="451">
        <f t="shared" si="37"/>
        <v>0</v>
      </c>
    </row>
    <row r="190" outlineLevel="1">
      <c r="A190" s="459" t="s">
        <v>612</v>
      </c>
      <c r="B190" s="460"/>
      <c r="C190" s="460"/>
      <c r="D190" s="460"/>
      <c r="E190" s="460"/>
      <c r="F190" s="460"/>
      <c r="G190" s="460"/>
      <c r="H190" s="460"/>
      <c r="I190" s="460"/>
      <c r="J190" s="460"/>
      <c r="K190" s="460"/>
      <c r="L190" s="460"/>
      <c r="M190" s="460"/>
      <c r="N190" s="460"/>
      <c r="O190" s="460"/>
      <c r="P190" s="460"/>
      <c r="Q190" s="460"/>
      <c r="R190" s="460"/>
      <c r="S190" s="460"/>
      <c r="T190" s="460"/>
      <c r="U190" s="460"/>
      <c r="V190" s="460"/>
      <c r="W190" s="460"/>
      <c r="X190" s="460"/>
      <c r="Y190" s="460"/>
      <c r="Z190" s="460"/>
      <c r="AA190" s="460"/>
      <c r="AB190" s="460"/>
      <c r="AC190" s="460"/>
      <c r="AD190" s="460"/>
      <c r="AE190" s="460"/>
      <c r="AF190" s="460"/>
      <c r="AG190" s="458"/>
    </row>
    <row r="191" outlineLevel="1">
      <c r="A191" s="173" t="s">
        <v>613</v>
      </c>
      <c r="B191" s="457"/>
      <c r="C191" s="457"/>
      <c r="D191" s="457"/>
      <c r="E191" s="457"/>
      <c r="F191" s="457"/>
      <c r="G191" s="457"/>
      <c r="H191" s="457"/>
      <c r="I191" s="457"/>
      <c r="J191" s="457"/>
      <c r="K191" s="457"/>
      <c r="L191" s="457"/>
      <c r="M191" s="457"/>
      <c r="N191" s="457"/>
      <c r="O191" s="457"/>
      <c r="P191" s="457"/>
      <c r="Q191" s="457"/>
      <c r="R191" s="457"/>
      <c r="S191" s="457"/>
      <c r="T191" s="457"/>
      <c r="U191" s="457"/>
      <c r="V191" s="457"/>
      <c r="W191" s="457"/>
      <c r="X191" s="457"/>
      <c r="Y191" s="457"/>
      <c r="Z191" s="457"/>
      <c r="AA191" s="457"/>
      <c r="AB191" s="457"/>
      <c r="AC191" s="457"/>
      <c r="AD191" s="457"/>
      <c r="AE191" s="457"/>
      <c r="AF191" s="457"/>
      <c r="AG191" s="451"/>
    </row>
    <row r="192" outlineLevel="1">
      <c r="A192" s="173" t="s">
        <v>614</v>
      </c>
      <c r="B192" s="457"/>
      <c r="C192" s="457"/>
      <c r="D192" s="457"/>
      <c r="E192" s="457"/>
      <c r="F192" s="457"/>
      <c r="G192" s="457"/>
      <c r="H192" s="457"/>
      <c r="I192" s="457"/>
      <c r="J192" s="457"/>
      <c r="K192" s="457"/>
      <c r="L192" s="457"/>
      <c r="M192" s="457"/>
      <c r="N192" s="457"/>
      <c r="O192" s="457"/>
      <c r="P192" s="457"/>
      <c r="Q192" s="457"/>
      <c r="R192" s="457"/>
      <c r="S192" s="457"/>
      <c r="T192" s="457"/>
      <c r="U192" s="457"/>
      <c r="V192" s="457"/>
      <c r="W192" s="457"/>
      <c r="X192" s="457"/>
      <c r="Y192" s="457"/>
      <c r="Z192" s="457"/>
      <c r="AA192" s="457"/>
      <c r="AB192" s="457"/>
      <c r="AC192" s="457"/>
      <c r="AD192" s="457"/>
      <c r="AE192" s="457"/>
      <c r="AF192" s="457"/>
      <c r="AG192" s="451"/>
    </row>
    <row r="193" outlineLevel="1">
      <c r="A193" s="453" t="s">
        <v>615</v>
      </c>
      <c r="B193" s="461"/>
      <c r="C193" s="461"/>
      <c r="D193" s="461"/>
      <c r="E193" s="461"/>
      <c r="F193" s="461"/>
      <c r="G193" s="461"/>
      <c r="H193" s="461"/>
      <c r="I193" s="461"/>
      <c r="J193" s="461"/>
      <c r="K193" s="461"/>
      <c r="L193" s="461"/>
      <c r="M193" s="461"/>
      <c r="N193" s="461"/>
      <c r="O193" s="461"/>
      <c r="P193" s="461"/>
      <c r="Q193" s="461"/>
      <c r="R193" s="461"/>
      <c r="S193" s="461"/>
      <c r="T193" s="461"/>
      <c r="U193" s="461"/>
      <c r="V193" s="461"/>
      <c r="W193" s="461"/>
      <c r="X193" s="461"/>
      <c r="Y193" s="461"/>
      <c r="Z193" s="461"/>
      <c r="AA193" s="461"/>
      <c r="AB193" s="461"/>
      <c r="AC193" s="461"/>
      <c r="AD193" s="461"/>
      <c r="AE193" s="461"/>
      <c r="AF193" s="461"/>
      <c r="AG193" s="451"/>
    </row>
    <row r="194">
      <c r="A194" s="123"/>
      <c r="B194" s="267"/>
      <c r="C194" s="267"/>
      <c r="D194" s="267"/>
      <c r="E194" s="267"/>
      <c r="F194" s="267"/>
      <c r="G194" s="267"/>
      <c r="H194" s="267"/>
      <c r="I194" s="267"/>
      <c r="J194" s="267"/>
      <c r="K194" s="267"/>
      <c r="L194" s="267"/>
      <c r="M194" s="267"/>
      <c r="N194" s="267"/>
      <c r="O194" s="267"/>
      <c r="P194" s="267"/>
      <c r="Q194" s="267"/>
      <c r="R194" s="267"/>
      <c r="S194" s="267"/>
      <c r="T194" s="267"/>
      <c r="U194" s="267"/>
      <c r="V194" s="267"/>
      <c r="W194" s="267"/>
      <c r="X194" s="267"/>
      <c r="Y194" s="267"/>
      <c r="Z194" s="267"/>
      <c r="AA194" s="267"/>
      <c r="AB194" s="267"/>
      <c r="AC194" s="267"/>
      <c r="AD194" s="267"/>
      <c r="AE194" s="267"/>
      <c r="AF194" s="267"/>
      <c r="AG194" s="451"/>
    </row>
    <row r="195">
      <c r="A195" s="288" t="s">
        <v>1431</v>
      </c>
      <c r="B195" s="462">
        <f t="shared" ref="B195:AF195" si="38">B148+B160</f>
        <v>0</v>
      </c>
      <c r="C195" s="462">
        <f t="shared" si="38"/>
        <v>0</v>
      </c>
      <c r="D195" s="462">
        <f t="shared" si="38"/>
        <v>0</v>
      </c>
      <c r="E195" s="462">
        <f t="shared" si="38"/>
        <v>0</v>
      </c>
      <c r="F195" s="462">
        <f t="shared" si="38"/>
        <v>0</v>
      </c>
      <c r="G195" s="462">
        <f t="shared" si="38"/>
        <v>0</v>
      </c>
      <c r="H195" s="462">
        <f t="shared" si="38"/>
        <v>0</v>
      </c>
      <c r="I195" s="462">
        <f t="shared" si="38"/>
        <v>0</v>
      </c>
      <c r="J195" s="462">
        <f t="shared" si="38"/>
        <v>0</v>
      </c>
      <c r="K195" s="462">
        <f t="shared" si="38"/>
        <v>0</v>
      </c>
      <c r="L195" s="462">
        <f t="shared" si="38"/>
        <v>0</v>
      </c>
      <c r="M195" s="462">
        <f t="shared" si="38"/>
        <v>0</v>
      </c>
      <c r="N195" s="462">
        <f t="shared" si="38"/>
        <v>0</v>
      </c>
      <c r="O195" s="462">
        <f t="shared" si="38"/>
        <v>0</v>
      </c>
      <c r="P195" s="462">
        <f t="shared" si="38"/>
        <v>0</v>
      </c>
      <c r="Q195" s="462">
        <f t="shared" si="38"/>
        <v>0</v>
      </c>
      <c r="R195" s="462">
        <f t="shared" si="38"/>
        <v>0</v>
      </c>
      <c r="S195" s="462">
        <f t="shared" si="38"/>
        <v>0</v>
      </c>
      <c r="T195" s="462">
        <f t="shared" si="38"/>
        <v>0</v>
      </c>
      <c r="U195" s="462">
        <f t="shared" si="38"/>
        <v>0</v>
      </c>
      <c r="V195" s="462">
        <f t="shared" si="38"/>
        <v>0</v>
      </c>
      <c r="W195" s="462">
        <f t="shared" si="38"/>
        <v>0</v>
      </c>
      <c r="X195" s="462">
        <f t="shared" si="38"/>
        <v>0</v>
      </c>
      <c r="Y195" s="462">
        <f t="shared" si="38"/>
        <v>0</v>
      </c>
      <c r="Z195" s="462">
        <f t="shared" si="38"/>
        <v>0</v>
      </c>
      <c r="AA195" s="462">
        <f t="shared" si="38"/>
        <v>0</v>
      </c>
      <c r="AB195" s="462">
        <f t="shared" si="38"/>
        <v>0</v>
      </c>
      <c r="AC195" s="462">
        <f t="shared" si="38"/>
        <v>0</v>
      </c>
      <c r="AD195" s="462">
        <f t="shared" si="38"/>
        <v>0</v>
      </c>
      <c r="AE195" s="462">
        <f t="shared" si="38"/>
        <v>0</v>
      </c>
      <c r="AF195" s="462">
        <f t="shared" si="38"/>
        <v>0</v>
      </c>
      <c r="AG195" s="342">
        <f>SUM(B195:AF195)</f>
        <v>0</v>
      </c>
    </row>
    <row r="196">
      <c r="A196" s="187"/>
      <c r="B196" s="267"/>
      <c r="C196" s="267"/>
      <c r="D196" s="267"/>
      <c r="E196" s="267"/>
      <c r="F196" s="267"/>
      <c r="G196" s="267"/>
      <c r="H196" s="267"/>
      <c r="I196" s="267"/>
      <c r="J196" s="267"/>
      <c r="K196" s="267"/>
      <c r="L196" s="267"/>
      <c r="M196" s="267"/>
      <c r="N196" s="267"/>
      <c r="O196" s="267"/>
      <c r="P196" s="267"/>
      <c r="Q196" s="267"/>
      <c r="R196" s="267"/>
      <c r="S196" s="267"/>
      <c r="T196" s="267"/>
      <c r="U196" s="267"/>
      <c r="V196" s="267"/>
      <c r="W196" s="267"/>
      <c r="X196" s="267"/>
      <c r="Y196" s="267"/>
      <c r="Z196" s="267"/>
      <c r="AA196" s="267"/>
      <c r="AB196" s="267"/>
      <c r="AC196" s="267"/>
      <c r="AD196" s="267"/>
      <c r="AE196" s="267"/>
      <c r="AF196" s="267"/>
      <c r="AG196" s="451"/>
    </row>
    <row r="197">
      <c r="A197" s="226" t="s">
        <v>562</v>
      </c>
      <c r="B197" s="463">
        <f t="shared" ref="B197:AF197" si="39">B138+B149+B161-B176</f>
        <v>0</v>
      </c>
      <c r="C197" s="463">
        <f t="shared" si="39"/>
        <v>0</v>
      </c>
      <c r="D197" s="463">
        <f t="shared" si="39"/>
        <v>0</v>
      </c>
      <c r="E197" s="463">
        <f t="shared" si="39"/>
        <v>0</v>
      </c>
      <c r="F197" s="463">
        <f t="shared" si="39"/>
        <v>0</v>
      </c>
      <c r="G197" s="463">
        <f t="shared" si="39"/>
        <v>0</v>
      </c>
      <c r="H197" s="463">
        <f t="shared" si="39"/>
        <v>0</v>
      </c>
      <c r="I197" s="463">
        <f t="shared" si="39"/>
        <v>0</v>
      </c>
      <c r="J197" s="463">
        <f t="shared" si="39"/>
        <v>0</v>
      </c>
      <c r="K197" s="463">
        <f t="shared" si="39"/>
        <v>0</v>
      </c>
      <c r="L197" s="463">
        <f t="shared" si="39"/>
        <v>0</v>
      </c>
      <c r="M197" s="463">
        <f t="shared" si="39"/>
        <v>0</v>
      </c>
      <c r="N197" s="463">
        <f t="shared" si="39"/>
        <v>0</v>
      </c>
      <c r="O197" s="463">
        <f t="shared" si="39"/>
        <v>-15</v>
      </c>
      <c r="P197" s="463">
        <f t="shared" si="39"/>
        <v>0</v>
      </c>
      <c r="Q197" s="463">
        <f t="shared" si="39"/>
        <v>0</v>
      </c>
      <c r="R197" s="463">
        <f t="shared" si="39"/>
        <v>0</v>
      </c>
      <c r="S197" s="463">
        <f t="shared" si="39"/>
        <v>0</v>
      </c>
      <c r="T197" s="463">
        <f t="shared" si="39"/>
        <v>0</v>
      </c>
      <c r="U197" s="463">
        <f t="shared" si="39"/>
        <v>0</v>
      </c>
      <c r="V197" s="463">
        <f t="shared" si="39"/>
        <v>0</v>
      </c>
      <c r="W197" s="463">
        <f t="shared" si="39"/>
        <v>0</v>
      </c>
      <c r="X197" s="463">
        <f t="shared" si="39"/>
        <v>0</v>
      </c>
      <c r="Y197" s="463">
        <f t="shared" si="39"/>
        <v>0</v>
      </c>
      <c r="Z197" s="463">
        <f t="shared" si="39"/>
        <v>0</v>
      </c>
      <c r="AA197" s="463">
        <f t="shared" si="39"/>
        <v>0</v>
      </c>
      <c r="AB197" s="463">
        <f t="shared" si="39"/>
        <v>0</v>
      </c>
      <c r="AC197" s="463">
        <f t="shared" si="39"/>
        <v>0</v>
      </c>
      <c r="AD197" s="463">
        <f t="shared" si="39"/>
        <v>0</v>
      </c>
      <c r="AE197" s="463">
        <f t="shared" si="39"/>
        <v>0</v>
      </c>
      <c r="AF197" s="463">
        <f t="shared" si="39"/>
        <v>0</v>
      </c>
      <c r="AG197" s="342">
        <f>SUM(B197:AF197)</f>
        <v>-15</v>
      </c>
    </row>
    <row r="198">
      <c r="A198" s="123"/>
      <c r="B198" s="267"/>
      <c r="C198" s="267"/>
      <c r="D198" s="267"/>
      <c r="E198" s="267"/>
      <c r="F198" s="267"/>
      <c r="G198" s="267"/>
      <c r="H198" s="267"/>
      <c r="I198" s="267"/>
      <c r="J198" s="267"/>
      <c r="K198" s="267"/>
      <c r="L198" s="267"/>
      <c r="M198" s="267"/>
      <c r="N198" s="267"/>
      <c r="O198" s="267"/>
      <c r="P198" s="267"/>
      <c r="Q198" s="267"/>
      <c r="R198" s="267"/>
      <c r="S198" s="267"/>
      <c r="T198" s="267"/>
      <c r="U198" s="267"/>
      <c r="V198" s="267"/>
      <c r="W198" s="267"/>
      <c r="X198" s="267"/>
      <c r="Y198" s="267"/>
      <c r="Z198" s="267"/>
      <c r="AA198" s="267"/>
      <c r="AB198" s="267"/>
      <c r="AC198" s="267"/>
      <c r="AD198" s="267"/>
      <c r="AE198" s="267"/>
      <c r="AF198" s="267"/>
      <c r="AG198" s="451"/>
    </row>
    <row r="199">
      <c r="A199" s="464" t="s">
        <v>1496</v>
      </c>
      <c r="B199" s="271"/>
      <c r="C199" s="271"/>
      <c r="D199" s="271"/>
      <c r="E199" s="271"/>
      <c r="F199" s="271"/>
      <c r="G199" s="271"/>
      <c r="H199" s="271"/>
      <c r="I199" s="271"/>
      <c r="J199" s="271"/>
      <c r="K199" s="271"/>
      <c r="L199" s="271"/>
      <c r="M199" s="271"/>
      <c r="N199" s="271"/>
      <c r="O199" s="271"/>
      <c r="P199" s="271"/>
      <c r="Q199" s="271"/>
      <c r="R199" s="271"/>
      <c r="S199" s="271"/>
      <c r="T199" s="271"/>
      <c r="U199" s="271"/>
      <c r="V199" s="271"/>
      <c r="W199" s="271"/>
      <c r="X199" s="271"/>
      <c r="Y199" s="271"/>
      <c r="Z199" s="271"/>
      <c r="AA199" s="271"/>
      <c r="AB199" s="271"/>
      <c r="AC199" s="271"/>
      <c r="AD199" s="271"/>
      <c r="AE199" s="271"/>
      <c r="AF199" s="271"/>
      <c r="AG199" s="451"/>
    </row>
    <row r="200">
      <c r="A200" s="273">
        <f>SUM(AG4)</f>
        <v>1188.725544</v>
      </c>
      <c r="B200" s="267"/>
      <c r="C200" s="267"/>
      <c r="D200" s="267"/>
      <c r="E200" s="267"/>
      <c r="F200" s="267"/>
      <c r="G200" s="267"/>
      <c r="H200" s="267"/>
      <c r="I200" s="267"/>
      <c r="J200" s="267"/>
      <c r="K200" s="267"/>
      <c r="L200" s="267"/>
      <c r="M200" s="267"/>
      <c r="N200" s="267"/>
      <c r="O200" s="267"/>
      <c r="P200" s="267"/>
      <c r="Q200" s="267"/>
      <c r="R200" s="267"/>
      <c r="S200" s="267"/>
      <c r="T200" s="267"/>
      <c r="U200" s="267"/>
      <c r="V200" s="267"/>
      <c r="W200" s="267"/>
      <c r="X200" s="267"/>
      <c r="Y200" s="267"/>
      <c r="Z200" s="267"/>
      <c r="AA200" s="267"/>
      <c r="AB200" s="267"/>
      <c r="AC200" s="267"/>
      <c r="AD200" s="267"/>
      <c r="AE200" s="267"/>
      <c r="AF200" s="267"/>
      <c r="AG200" s="451"/>
    </row>
    <row r="201">
      <c r="A201" s="464" t="s">
        <v>1497</v>
      </c>
      <c r="B201" s="271">
        <f t="shared" ref="B201:AF201" si="40">(B4)-B135</f>
        <v>0</v>
      </c>
      <c r="C201" s="271">
        <f t="shared" si="40"/>
        <v>0</v>
      </c>
      <c r="D201" s="271">
        <f t="shared" si="40"/>
        <v>0</v>
      </c>
      <c r="E201" s="271">
        <f t="shared" si="40"/>
        <v>0</v>
      </c>
      <c r="F201" s="271">
        <f t="shared" si="40"/>
        <v>0</v>
      </c>
      <c r="G201" s="271">
        <f t="shared" si="40"/>
        <v>0</v>
      </c>
      <c r="H201" s="271">
        <f t="shared" si="40"/>
        <v>0</v>
      </c>
      <c r="I201" s="271">
        <f t="shared" si="40"/>
        <v>0</v>
      </c>
      <c r="J201" s="271">
        <f t="shared" si="40"/>
        <v>0</v>
      </c>
      <c r="K201" s="271">
        <f t="shared" si="40"/>
        <v>0</v>
      </c>
      <c r="L201" s="271">
        <f t="shared" si="40"/>
        <v>0</v>
      </c>
      <c r="M201" s="271">
        <f t="shared" si="40"/>
        <v>0</v>
      </c>
      <c r="N201" s="271">
        <f t="shared" si="40"/>
        <v>0</v>
      </c>
      <c r="O201" s="271">
        <f t="shared" si="40"/>
        <v>0</v>
      </c>
      <c r="P201" s="271">
        <f t="shared" si="40"/>
        <v>0</v>
      </c>
      <c r="Q201" s="271">
        <f t="shared" si="40"/>
        <v>0</v>
      </c>
      <c r="R201" s="271">
        <f t="shared" si="40"/>
        <v>0</v>
      </c>
      <c r="S201" s="271">
        <f t="shared" si="40"/>
        <v>0</v>
      </c>
      <c r="T201" s="271">
        <f t="shared" si="40"/>
        <v>0</v>
      </c>
      <c r="U201" s="271">
        <f t="shared" si="40"/>
        <v>0</v>
      </c>
      <c r="V201" s="271">
        <f t="shared" si="40"/>
        <v>0</v>
      </c>
      <c r="W201" s="271">
        <f t="shared" si="40"/>
        <v>0</v>
      </c>
      <c r="X201" s="271">
        <f t="shared" si="40"/>
        <v>0</v>
      </c>
      <c r="Y201" s="271">
        <f t="shared" si="40"/>
        <v>0</v>
      </c>
      <c r="Z201" s="271">
        <f t="shared" si="40"/>
        <v>0</v>
      </c>
      <c r="AA201" s="271">
        <f t="shared" si="40"/>
        <v>0</v>
      </c>
      <c r="AB201" s="271">
        <f t="shared" si="40"/>
        <v>0</v>
      </c>
      <c r="AC201" s="271">
        <f t="shared" si="40"/>
        <v>0</v>
      </c>
      <c r="AD201" s="271">
        <f t="shared" si="40"/>
        <v>0</v>
      </c>
      <c r="AE201" s="271">
        <f t="shared" si="40"/>
        <v>0</v>
      </c>
      <c r="AF201" s="271">
        <f t="shared" si="40"/>
        <v>587.84</v>
      </c>
      <c r="AG201" s="342"/>
    </row>
    <row r="202">
      <c r="A202" s="465">
        <f>SUM(B201:AF201)</f>
        <v>587.84</v>
      </c>
      <c r="B202" s="276"/>
      <c r="C202" s="276"/>
      <c r="D202" s="276"/>
      <c r="E202" s="276"/>
      <c r="F202" s="276"/>
      <c r="G202" s="276"/>
      <c r="H202" s="276"/>
      <c r="I202" s="276"/>
      <c r="J202" s="276"/>
      <c r="K202" s="276"/>
      <c r="L202" s="276"/>
      <c r="M202" s="276"/>
      <c r="N202" s="276"/>
      <c r="O202" s="276"/>
      <c r="P202" s="276"/>
      <c r="Q202" s="276"/>
      <c r="R202" s="276"/>
      <c r="S202" s="276"/>
      <c r="T202" s="276"/>
      <c r="U202" s="276"/>
      <c r="V202" s="276"/>
      <c r="W202" s="276"/>
      <c r="X202" s="276"/>
      <c r="Y202" s="276"/>
      <c r="Z202" s="276"/>
      <c r="AA202" s="276"/>
      <c r="AB202" s="276"/>
      <c r="AC202" s="276"/>
      <c r="AD202" s="276"/>
      <c r="AE202" s="276"/>
      <c r="AF202" s="276"/>
      <c r="AG202" s="451"/>
    </row>
    <row r="203">
      <c r="A203" s="466" t="s">
        <v>1434</v>
      </c>
      <c r="B203" s="467"/>
      <c r="C203" s="467"/>
      <c r="D203" s="467"/>
      <c r="E203" s="467"/>
      <c r="F203" s="467"/>
      <c r="G203" s="467"/>
      <c r="H203" s="467"/>
      <c r="I203" s="467"/>
      <c r="J203" s="467"/>
      <c r="K203" s="467"/>
      <c r="L203" s="467"/>
      <c r="M203" s="467"/>
      <c r="N203" s="467"/>
      <c r="O203" s="467"/>
      <c r="P203" s="467"/>
      <c r="Q203" s="467"/>
      <c r="R203" s="467"/>
      <c r="S203" s="467"/>
      <c r="T203" s="467"/>
      <c r="U203" s="467"/>
      <c r="V203" s="467"/>
      <c r="W203" s="467"/>
      <c r="X203" s="467"/>
      <c r="Y203" s="467"/>
      <c r="Z203" s="467"/>
      <c r="AA203" s="467"/>
      <c r="AB203" s="467"/>
      <c r="AC203" s="467"/>
      <c r="AD203" s="467"/>
      <c r="AE203" s="467"/>
      <c r="AF203" s="467"/>
      <c r="AG203" s="451"/>
    </row>
    <row r="204">
      <c r="A204" s="468">
        <f>A202/A200</f>
        <v>0.4945128024</v>
      </c>
      <c r="B204" s="469"/>
      <c r="C204" s="469"/>
      <c r="D204" s="469"/>
      <c r="E204" s="469"/>
      <c r="F204" s="469"/>
      <c r="G204" s="469"/>
      <c r="H204" s="469"/>
      <c r="I204" s="469"/>
      <c r="J204" s="469"/>
      <c r="K204" s="469"/>
      <c r="L204" s="469"/>
      <c r="M204" s="469"/>
      <c r="N204" s="469"/>
      <c r="O204" s="469"/>
      <c r="P204" s="469"/>
      <c r="Q204" s="469"/>
      <c r="R204" s="469"/>
      <c r="S204" s="469"/>
      <c r="T204" s="469"/>
      <c r="U204" s="469"/>
      <c r="V204" s="469"/>
      <c r="W204" s="469"/>
      <c r="X204" s="469"/>
      <c r="Y204" s="469"/>
      <c r="Z204" s="469"/>
      <c r="AA204" s="469"/>
      <c r="AB204" s="469"/>
      <c r="AC204" s="469"/>
      <c r="AD204" s="469"/>
      <c r="AE204" s="469"/>
      <c r="AF204" s="469"/>
      <c r="AG204" s="451"/>
    </row>
    <row r="205">
      <c r="A205" s="121"/>
      <c r="B205" s="267"/>
      <c r="C205" s="267"/>
      <c r="D205" s="267"/>
      <c r="E205" s="267"/>
      <c r="F205" s="267"/>
      <c r="G205" s="267"/>
      <c r="H205" s="267"/>
      <c r="I205" s="267"/>
      <c r="J205" s="267"/>
      <c r="K205" s="267"/>
      <c r="L205" s="267"/>
      <c r="M205" s="267"/>
      <c r="N205" s="267"/>
      <c r="O205" s="267"/>
      <c r="P205" s="267"/>
      <c r="Q205" s="267"/>
      <c r="R205" s="267"/>
      <c r="S205" s="267"/>
      <c r="T205" s="267"/>
      <c r="U205" s="267"/>
      <c r="V205" s="267"/>
      <c r="W205" s="267"/>
      <c r="X205" s="267"/>
      <c r="Y205" s="267"/>
      <c r="Z205" s="267"/>
      <c r="AA205" s="267"/>
      <c r="AB205" s="267"/>
      <c r="AC205" s="267"/>
      <c r="AD205" s="267"/>
      <c r="AE205" s="267"/>
      <c r="AF205" s="267"/>
      <c r="AG205" s="451"/>
    </row>
    <row r="206">
      <c r="A206" s="121"/>
      <c r="B206" s="267"/>
      <c r="C206" s="267"/>
      <c r="D206" s="267"/>
      <c r="E206" s="267"/>
      <c r="F206" s="267"/>
      <c r="G206" s="267"/>
      <c r="H206" s="267"/>
      <c r="I206" s="267"/>
      <c r="J206" s="267"/>
      <c r="K206" s="267"/>
      <c r="L206" s="267"/>
      <c r="M206" s="267"/>
      <c r="N206" s="267"/>
      <c r="O206" s="267"/>
      <c r="P206" s="267"/>
      <c r="Q206" s="267"/>
      <c r="R206" s="267"/>
      <c r="S206" s="267"/>
      <c r="T206" s="267"/>
      <c r="U206" s="267"/>
      <c r="V206" s="267"/>
      <c r="W206" s="267"/>
      <c r="X206" s="267"/>
      <c r="Y206" s="267"/>
      <c r="Z206" s="267"/>
      <c r="AA206" s="267"/>
      <c r="AB206" s="267"/>
      <c r="AC206" s="267"/>
      <c r="AD206" s="267"/>
      <c r="AE206" s="267"/>
      <c r="AF206" s="267"/>
      <c r="AG206" s="451"/>
    </row>
    <row r="207">
      <c r="A207" s="470" t="s">
        <v>563</v>
      </c>
      <c r="B207" s="267"/>
      <c r="C207" s="267"/>
      <c r="D207" s="267"/>
      <c r="E207" s="267"/>
      <c r="F207" s="267"/>
      <c r="G207" s="267"/>
      <c r="H207" s="267"/>
      <c r="I207" s="267"/>
      <c r="J207" s="267"/>
      <c r="K207" s="267"/>
      <c r="L207" s="267"/>
      <c r="M207" s="267"/>
      <c r="N207" s="267"/>
      <c r="O207" s="267"/>
      <c r="P207" s="267"/>
      <c r="Q207" s="267"/>
      <c r="R207" s="267"/>
      <c r="S207" s="267"/>
      <c r="T207" s="267"/>
      <c r="U207" s="267"/>
      <c r="V207" s="267"/>
      <c r="W207" s="267"/>
      <c r="X207" s="267"/>
      <c r="Y207" s="267"/>
      <c r="Z207" s="267"/>
      <c r="AA207" s="267"/>
      <c r="AB207" s="267"/>
      <c r="AC207" s="267"/>
      <c r="AD207" s="267"/>
      <c r="AE207" s="267"/>
      <c r="AF207" s="267"/>
      <c r="AG207" s="451"/>
    </row>
    <row r="208">
      <c r="A208" s="273">
        <f>A200</f>
        <v>1188.725544</v>
      </c>
      <c r="B208" s="267"/>
      <c r="C208" s="267"/>
      <c r="D208" s="267"/>
      <c r="E208" s="267"/>
      <c r="F208" s="267"/>
      <c r="G208" s="267"/>
      <c r="H208" s="267"/>
      <c r="I208" s="267"/>
      <c r="J208" s="267"/>
      <c r="K208" s="267"/>
      <c r="L208" s="267"/>
      <c r="M208" s="267"/>
      <c r="N208" s="267"/>
      <c r="O208" s="267"/>
      <c r="P208" s="267"/>
      <c r="Q208" s="267"/>
      <c r="R208" s="267"/>
      <c r="S208" s="267"/>
      <c r="T208" s="267"/>
      <c r="U208" s="267"/>
      <c r="V208" s="267"/>
      <c r="W208" s="267"/>
      <c r="X208" s="267"/>
      <c r="Y208" s="267"/>
      <c r="Z208" s="267"/>
      <c r="AA208" s="267"/>
      <c r="AB208" s="267"/>
      <c r="AC208" s="267"/>
      <c r="AD208" s="267"/>
      <c r="AE208" s="267"/>
      <c r="AF208" s="267"/>
      <c r="AG208" s="451"/>
    </row>
    <row r="209">
      <c r="A209" s="470" t="s">
        <v>620</v>
      </c>
      <c r="B209" s="267">
        <f t="shared" ref="B209:AF209" si="41">B201+B197</f>
        <v>0</v>
      </c>
      <c r="C209" s="267">
        <f t="shared" si="41"/>
        <v>0</v>
      </c>
      <c r="D209" s="267">
        <f t="shared" si="41"/>
        <v>0</v>
      </c>
      <c r="E209" s="267">
        <f t="shared" si="41"/>
        <v>0</v>
      </c>
      <c r="F209" s="267">
        <f t="shared" si="41"/>
        <v>0</v>
      </c>
      <c r="G209" s="267">
        <f t="shared" si="41"/>
        <v>0</v>
      </c>
      <c r="H209" s="267">
        <f t="shared" si="41"/>
        <v>0</v>
      </c>
      <c r="I209" s="267">
        <f t="shared" si="41"/>
        <v>0</v>
      </c>
      <c r="J209" s="267">
        <f t="shared" si="41"/>
        <v>0</v>
      </c>
      <c r="K209" s="267">
        <f t="shared" si="41"/>
        <v>0</v>
      </c>
      <c r="L209" s="267">
        <f t="shared" si="41"/>
        <v>0</v>
      </c>
      <c r="M209" s="267">
        <f t="shared" si="41"/>
        <v>0</v>
      </c>
      <c r="N209" s="267">
        <f t="shared" si="41"/>
        <v>0</v>
      </c>
      <c r="O209" s="267">
        <f t="shared" si="41"/>
        <v>-15</v>
      </c>
      <c r="P209" s="267">
        <f t="shared" si="41"/>
        <v>0</v>
      </c>
      <c r="Q209" s="267">
        <f t="shared" si="41"/>
        <v>0</v>
      </c>
      <c r="R209" s="267">
        <f t="shared" si="41"/>
        <v>0</v>
      </c>
      <c r="S209" s="267">
        <f t="shared" si="41"/>
        <v>0</v>
      </c>
      <c r="T209" s="267">
        <f t="shared" si="41"/>
        <v>0</v>
      </c>
      <c r="U209" s="267">
        <f t="shared" si="41"/>
        <v>0</v>
      </c>
      <c r="V209" s="267">
        <f t="shared" si="41"/>
        <v>0</v>
      </c>
      <c r="W209" s="267">
        <f t="shared" si="41"/>
        <v>0</v>
      </c>
      <c r="X209" s="267">
        <f t="shared" si="41"/>
        <v>0</v>
      </c>
      <c r="Y209" s="267">
        <f t="shared" si="41"/>
        <v>0</v>
      </c>
      <c r="Z209" s="267">
        <f t="shared" si="41"/>
        <v>0</v>
      </c>
      <c r="AA209" s="267">
        <f t="shared" si="41"/>
        <v>0</v>
      </c>
      <c r="AB209" s="267">
        <f t="shared" si="41"/>
        <v>0</v>
      </c>
      <c r="AC209" s="267">
        <f t="shared" si="41"/>
        <v>0</v>
      </c>
      <c r="AD209" s="267">
        <f t="shared" si="41"/>
        <v>0</v>
      </c>
      <c r="AE209" s="267">
        <f t="shared" si="41"/>
        <v>0</v>
      </c>
      <c r="AF209" s="267">
        <f t="shared" si="41"/>
        <v>587.84</v>
      </c>
      <c r="AG209" s="342"/>
    </row>
    <row r="210">
      <c r="A210" s="465">
        <f>sum(B209:AF209)</f>
        <v>572.84</v>
      </c>
      <c r="B210" s="267"/>
      <c r="C210" s="267"/>
      <c r="D210" s="267"/>
      <c r="E210" s="267"/>
      <c r="F210" s="267"/>
      <c r="G210" s="267"/>
      <c r="H210" s="267"/>
      <c r="I210" s="267"/>
      <c r="J210" s="267"/>
      <c r="K210" s="267"/>
      <c r="L210" s="267"/>
      <c r="M210" s="267"/>
      <c r="N210" s="267"/>
      <c r="O210" s="267"/>
      <c r="P210" s="267"/>
      <c r="Q210" s="267"/>
      <c r="R210" s="267"/>
      <c r="S210" s="267"/>
      <c r="T210" s="267"/>
      <c r="U210" s="267"/>
      <c r="V210" s="267"/>
      <c r="W210" s="267"/>
      <c r="X210" s="267"/>
      <c r="Y210" s="267"/>
      <c r="Z210" s="267"/>
      <c r="AA210" s="267"/>
      <c r="AB210" s="267"/>
      <c r="AC210" s="267"/>
      <c r="AD210" s="267"/>
      <c r="AE210" s="267"/>
      <c r="AF210" s="267"/>
      <c r="AG210" s="451"/>
    </row>
    <row r="211">
      <c r="A211" s="471" t="s">
        <v>621</v>
      </c>
      <c r="B211" s="276" t="str">
        <f t="shared" ref="B211:AF211" si="42">B209/(B4)</f>
        <v>#DIV/0!</v>
      </c>
      <c r="C211" s="276" t="str">
        <f t="shared" si="42"/>
        <v>#DIV/0!</v>
      </c>
      <c r="D211" s="276" t="str">
        <f t="shared" si="42"/>
        <v>#DIV/0!</v>
      </c>
      <c r="E211" s="276" t="str">
        <f t="shared" si="42"/>
        <v>#DIV/0!</v>
      </c>
      <c r="F211" s="276" t="str">
        <f t="shared" si="42"/>
        <v>#DIV/0!</v>
      </c>
      <c r="G211" s="276" t="str">
        <f t="shared" si="42"/>
        <v>#DIV/0!</v>
      </c>
      <c r="H211" s="276" t="str">
        <f t="shared" si="42"/>
        <v>#DIV/0!</v>
      </c>
      <c r="I211" s="276" t="str">
        <f t="shared" si="42"/>
        <v>#DIV/0!</v>
      </c>
      <c r="J211" s="276" t="str">
        <f t="shared" si="42"/>
        <v>#DIV/0!</v>
      </c>
      <c r="K211" s="276" t="str">
        <f t="shared" si="42"/>
        <v>#DIV/0!</v>
      </c>
      <c r="L211" s="276" t="str">
        <f t="shared" si="42"/>
        <v>#DIV/0!</v>
      </c>
      <c r="M211" s="276" t="str">
        <f t="shared" si="42"/>
        <v>#DIV/0!</v>
      </c>
      <c r="N211" s="276" t="str">
        <f t="shared" si="42"/>
        <v>#DIV/0!</v>
      </c>
      <c r="O211" s="276" t="str">
        <f t="shared" si="42"/>
        <v>#DIV/0!</v>
      </c>
      <c r="P211" s="276" t="str">
        <f t="shared" si="42"/>
        <v>#DIV/0!</v>
      </c>
      <c r="Q211" s="276" t="str">
        <f t="shared" si="42"/>
        <v>#DIV/0!</v>
      </c>
      <c r="R211" s="276" t="str">
        <f t="shared" si="42"/>
        <v>#DIV/0!</v>
      </c>
      <c r="S211" s="276" t="str">
        <f t="shared" si="42"/>
        <v>#DIV/0!</v>
      </c>
      <c r="T211" s="276" t="str">
        <f t="shared" si="42"/>
        <v>#DIV/0!</v>
      </c>
      <c r="U211" s="276" t="str">
        <f t="shared" si="42"/>
        <v>#DIV/0!</v>
      </c>
      <c r="V211" s="276" t="str">
        <f t="shared" si="42"/>
        <v>#DIV/0!</v>
      </c>
      <c r="W211" s="276" t="str">
        <f t="shared" si="42"/>
        <v>#DIV/0!</v>
      </c>
      <c r="X211" s="276" t="str">
        <f t="shared" si="42"/>
        <v>#DIV/0!</v>
      </c>
      <c r="Y211" s="276" t="str">
        <f t="shared" si="42"/>
        <v>#DIV/0!</v>
      </c>
      <c r="Z211" s="276" t="str">
        <f t="shared" si="42"/>
        <v>#DIV/0!</v>
      </c>
      <c r="AA211" s="276" t="str">
        <f t="shared" si="42"/>
        <v>#DIV/0!</v>
      </c>
      <c r="AB211" s="276" t="str">
        <f t="shared" si="42"/>
        <v>#DIV/0!</v>
      </c>
      <c r="AC211" s="276" t="str">
        <f t="shared" si="42"/>
        <v>#DIV/0!</v>
      </c>
      <c r="AD211" s="276" t="str">
        <f t="shared" si="42"/>
        <v>#DIV/0!</v>
      </c>
      <c r="AE211" s="276" t="str">
        <f t="shared" si="42"/>
        <v>#DIV/0!</v>
      </c>
      <c r="AF211" s="276">
        <f t="shared" si="42"/>
        <v>0.4945128024</v>
      </c>
      <c r="AG211" s="342"/>
    </row>
    <row r="212">
      <c r="A212" s="468">
        <f>A210/A208</f>
        <v>0.4818942462</v>
      </c>
      <c r="B212" s="267"/>
      <c r="C212" s="267"/>
      <c r="D212" s="267"/>
      <c r="E212" s="267"/>
      <c r="F212" s="267"/>
      <c r="G212" s="267"/>
      <c r="H212" s="267"/>
      <c r="I212" s="267"/>
      <c r="J212" s="267"/>
      <c r="K212" s="267"/>
      <c r="L212" s="267"/>
      <c r="M212" s="267"/>
      <c r="N212" s="267"/>
      <c r="O212" s="267"/>
      <c r="P212" s="267"/>
      <c r="Q212" s="267"/>
      <c r="R212" s="267"/>
      <c r="S212" s="267"/>
      <c r="T212" s="267"/>
      <c r="U212" s="267"/>
      <c r="V212" s="267"/>
      <c r="W212" s="267"/>
      <c r="X212" s="267"/>
      <c r="Y212" s="267"/>
      <c r="Z212" s="267"/>
      <c r="AA212" s="267"/>
      <c r="AB212" s="267"/>
      <c r="AC212" s="267"/>
      <c r="AD212" s="267"/>
      <c r="AE212" s="267"/>
      <c r="AF212" s="267"/>
      <c r="AG212" s="451"/>
    </row>
    <row r="213">
      <c r="A213" s="120"/>
      <c r="B213" s="267"/>
      <c r="C213" s="267"/>
      <c r="D213" s="267"/>
      <c r="E213" s="267"/>
      <c r="F213" s="267"/>
      <c r="G213" s="267"/>
      <c r="H213" s="267"/>
      <c r="I213" s="267"/>
      <c r="J213" s="267"/>
      <c r="K213" s="267"/>
      <c r="L213" s="267"/>
      <c r="M213" s="267"/>
      <c r="N213" s="267"/>
      <c r="O213" s="267"/>
      <c r="P213" s="267"/>
      <c r="Q213" s="267"/>
      <c r="R213" s="267"/>
      <c r="S213" s="267"/>
      <c r="T213" s="267"/>
      <c r="U213" s="267"/>
      <c r="V213" s="267"/>
      <c r="W213" s="267"/>
      <c r="X213" s="267"/>
      <c r="Y213" s="267"/>
      <c r="Z213" s="267"/>
      <c r="AA213" s="267"/>
      <c r="AB213" s="267"/>
      <c r="AC213" s="267"/>
      <c r="AD213" s="267"/>
      <c r="AE213" s="267"/>
      <c r="AF213" s="267"/>
      <c r="AG213" s="451"/>
    </row>
    <row r="214">
      <c r="A214" s="121"/>
      <c r="B214" s="267"/>
      <c r="C214" s="267"/>
      <c r="D214" s="267"/>
      <c r="E214" s="267"/>
      <c r="F214" s="267"/>
      <c r="G214" s="267"/>
      <c r="H214" s="267"/>
      <c r="I214" s="267"/>
      <c r="J214" s="267"/>
      <c r="K214" s="267"/>
      <c r="L214" s="267"/>
      <c r="M214" s="267"/>
      <c r="N214" s="267"/>
      <c r="O214" s="267"/>
      <c r="P214" s="267"/>
      <c r="Q214" s="267"/>
      <c r="R214" s="267"/>
      <c r="S214" s="267"/>
      <c r="T214" s="267"/>
      <c r="U214" s="267"/>
      <c r="V214" s="267"/>
      <c r="W214" s="267"/>
      <c r="X214" s="267"/>
      <c r="Y214" s="267"/>
      <c r="Z214" s="267"/>
      <c r="AA214" s="267"/>
      <c r="AB214" s="267"/>
      <c r="AC214" s="267"/>
      <c r="AD214" s="267"/>
      <c r="AE214" s="267"/>
      <c r="AF214" s="267"/>
      <c r="AG214" s="451"/>
    </row>
    <row r="215">
      <c r="A215" s="121"/>
      <c r="B215" s="267"/>
      <c r="C215" s="267"/>
      <c r="D215" s="267"/>
      <c r="E215" s="267"/>
      <c r="F215" s="267"/>
      <c r="G215" s="267"/>
      <c r="H215" s="267"/>
      <c r="I215" s="267"/>
      <c r="J215" s="267"/>
      <c r="K215" s="267"/>
      <c r="L215" s="267"/>
      <c r="M215" s="267"/>
      <c r="N215" s="267"/>
      <c r="O215" s="267"/>
      <c r="P215" s="267"/>
      <c r="Q215" s="267"/>
      <c r="R215" s="267"/>
      <c r="S215" s="267"/>
      <c r="T215" s="267"/>
      <c r="U215" s="267"/>
      <c r="V215" s="267"/>
      <c r="W215" s="267"/>
      <c r="X215" s="267"/>
      <c r="Y215" s="267"/>
      <c r="Z215" s="267"/>
      <c r="AA215" s="267"/>
      <c r="AB215" s="267"/>
      <c r="AC215" s="267"/>
      <c r="AD215" s="267"/>
      <c r="AE215" s="267"/>
      <c r="AF215" s="267"/>
      <c r="AG215" s="451"/>
    </row>
    <row r="216">
      <c r="A216" s="121"/>
      <c r="B216" s="267"/>
      <c r="C216" s="267"/>
      <c r="D216" s="267"/>
      <c r="E216" s="267"/>
      <c r="F216" s="267"/>
      <c r="G216" s="267"/>
      <c r="H216" s="267"/>
      <c r="I216" s="267"/>
      <c r="J216" s="267"/>
      <c r="K216" s="267"/>
      <c r="L216" s="267"/>
      <c r="M216" s="267"/>
      <c r="N216" s="267"/>
      <c r="O216" s="267"/>
      <c r="P216" s="267"/>
      <c r="Q216" s="267"/>
      <c r="R216" s="267"/>
      <c r="S216" s="267"/>
      <c r="T216" s="267"/>
      <c r="U216" s="267"/>
      <c r="V216" s="267"/>
      <c r="W216" s="267"/>
      <c r="X216" s="267"/>
      <c r="Y216" s="267"/>
      <c r="Z216" s="267"/>
      <c r="AA216" s="267"/>
      <c r="AB216" s="267"/>
      <c r="AC216" s="267"/>
      <c r="AD216" s="267"/>
      <c r="AE216" s="267"/>
      <c r="AF216" s="267"/>
      <c r="AG216" s="451"/>
    </row>
    <row r="217">
      <c r="A217" s="121"/>
      <c r="B217" s="267"/>
      <c r="C217" s="267"/>
      <c r="D217" s="267"/>
      <c r="E217" s="267"/>
      <c r="F217" s="267"/>
      <c r="G217" s="267"/>
      <c r="H217" s="267"/>
      <c r="I217" s="267"/>
      <c r="J217" s="267"/>
      <c r="K217" s="267"/>
      <c r="L217" s="267"/>
      <c r="M217" s="267"/>
      <c r="N217" s="267"/>
      <c r="O217" s="267"/>
      <c r="P217" s="267"/>
      <c r="Q217" s="267"/>
      <c r="R217" s="267"/>
      <c r="S217" s="267"/>
      <c r="T217" s="267"/>
      <c r="U217" s="267"/>
      <c r="V217" s="267"/>
      <c r="W217" s="267"/>
      <c r="X217" s="267"/>
      <c r="Y217" s="267"/>
      <c r="Z217" s="267"/>
      <c r="AA217" s="267"/>
      <c r="AB217" s="267"/>
      <c r="AC217" s="267"/>
      <c r="AD217" s="267"/>
      <c r="AE217" s="267"/>
      <c r="AF217" s="267"/>
      <c r="AG217" s="451"/>
    </row>
    <row r="218">
      <c r="A218" s="121"/>
      <c r="B218" s="267"/>
      <c r="C218" s="267"/>
      <c r="D218" s="267"/>
      <c r="E218" s="267"/>
      <c r="F218" s="267"/>
      <c r="G218" s="267"/>
      <c r="H218" s="267"/>
      <c r="I218" s="267"/>
      <c r="J218" s="267"/>
      <c r="K218" s="267"/>
      <c r="L218" s="267"/>
      <c r="M218" s="267"/>
      <c r="N218" s="267"/>
      <c r="O218" s="267"/>
      <c r="P218" s="267"/>
      <c r="Q218" s="267"/>
      <c r="R218" s="267"/>
      <c r="S218" s="267"/>
      <c r="T218" s="267"/>
      <c r="U218" s="267"/>
      <c r="V218" s="267"/>
      <c r="W218" s="267"/>
      <c r="X218" s="267"/>
      <c r="Y218" s="267"/>
      <c r="Z218" s="267"/>
      <c r="AA218" s="267"/>
      <c r="AB218" s="267"/>
      <c r="AC218" s="267"/>
      <c r="AD218" s="267"/>
      <c r="AE218" s="267"/>
      <c r="AF218" s="267"/>
      <c r="AG218" s="451"/>
    </row>
    <row r="219">
      <c r="A219" s="121"/>
      <c r="B219" s="267"/>
      <c r="C219" s="267"/>
      <c r="D219" s="267"/>
      <c r="E219" s="267"/>
      <c r="F219" s="267"/>
      <c r="G219" s="267"/>
      <c r="H219" s="267"/>
      <c r="I219" s="267"/>
      <c r="J219" s="267"/>
      <c r="K219" s="267"/>
      <c r="L219" s="267"/>
      <c r="M219" s="267"/>
      <c r="N219" s="267"/>
      <c r="O219" s="267"/>
      <c r="P219" s="267"/>
      <c r="Q219" s="267"/>
      <c r="R219" s="267"/>
      <c r="S219" s="267"/>
      <c r="T219" s="267"/>
      <c r="U219" s="267"/>
      <c r="V219" s="267"/>
      <c r="W219" s="267"/>
      <c r="X219" s="267"/>
      <c r="Y219" s="267"/>
      <c r="Z219" s="267"/>
      <c r="AA219" s="267"/>
      <c r="AB219" s="267"/>
      <c r="AC219" s="267"/>
      <c r="AD219" s="267"/>
      <c r="AE219" s="267"/>
      <c r="AF219" s="267"/>
      <c r="AG219" s="451"/>
    </row>
    <row r="220">
      <c r="A220" s="121"/>
      <c r="B220" s="267"/>
      <c r="C220" s="267"/>
      <c r="D220" s="267"/>
      <c r="E220" s="267"/>
      <c r="F220" s="267"/>
      <c r="G220" s="267"/>
      <c r="H220" s="267"/>
      <c r="I220" s="267"/>
      <c r="J220" s="267"/>
      <c r="K220" s="267"/>
      <c r="L220" s="267"/>
      <c r="M220" s="267"/>
      <c r="N220" s="267"/>
      <c r="O220" s="267"/>
      <c r="P220" s="267"/>
      <c r="Q220" s="267"/>
      <c r="R220" s="267"/>
      <c r="S220" s="267"/>
      <c r="T220" s="267"/>
      <c r="U220" s="267"/>
      <c r="V220" s="267"/>
      <c r="W220" s="267"/>
      <c r="X220" s="267"/>
      <c r="Y220" s="267"/>
      <c r="Z220" s="267"/>
      <c r="AA220" s="267"/>
      <c r="AB220" s="267"/>
      <c r="AC220" s="267"/>
      <c r="AD220" s="267"/>
      <c r="AE220" s="267"/>
      <c r="AF220" s="267"/>
      <c r="AG220" s="451"/>
    </row>
  </sheetData>
  <conditionalFormatting sqref="B201:AF201">
    <cfRule type="cellIs" dxfId="0" priority="1" operator="greaterThan">
      <formula>0</formula>
    </cfRule>
  </conditionalFormatting>
  <conditionalFormatting sqref="B201:AF201">
    <cfRule type="cellIs" dxfId="1" priority="2" operator="lessThan">
      <formula>0</formula>
    </cfRule>
  </conditionalFormatting>
  <conditionalFormatting sqref="B120:AF120">
    <cfRule type="colorScale" priority="3">
      <colorScale>
        <cfvo type="min"/>
        <cfvo type="max"/>
        <color rgb="FFFFFFFF"/>
        <color rgb="FFE67C73"/>
      </colorScale>
    </cfRule>
  </conditionalFormatting>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s>
  <sheetData>
    <row r="1">
      <c r="A1" s="115" t="s">
        <v>189</v>
      </c>
      <c r="B1" s="1">
        <v>45658.0</v>
      </c>
      <c r="C1" s="1">
        <v>45659.0</v>
      </c>
      <c r="D1" s="1">
        <v>45660.0</v>
      </c>
      <c r="E1" s="1">
        <v>45661.0</v>
      </c>
      <c r="F1" s="1">
        <v>45662.0</v>
      </c>
      <c r="G1" s="1">
        <v>45663.0</v>
      </c>
      <c r="H1" s="1">
        <v>45664.0</v>
      </c>
      <c r="I1" s="1">
        <v>45665.0</v>
      </c>
      <c r="J1" s="1">
        <v>45666.0</v>
      </c>
      <c r="K1" s="1">
        <v>45667.0</v>
      </c>
      <c r="L1" s="1">
        <v>45668.0</v>
      </c>
      <c r="M1" s="1">
        <v>45669.0</v>
      </c>
      <c r="N1" s="1">
        <v>45670.0</v>
      </c>
      <c r="O1" s="1">
        <v>45671.0</v>
      </c>
      <c r="P1" s="1">
        <v>45672.0</v>
      </c>
      <c r="Q1" s="1">
        <v>45673.0</v>
      </c>
      <c r="R1" s="1">
        <v>45674.0</v>
      </c>
      <c r="S1" s="1">
        <v>45675.0</v>
      </c>
      <c r="T1" s="1">
        <v>45676.0</v>
      </c>
      <c r="U1" s="1">
        <v>45677.0</v>
      </c>
      <c r="V1" s="1">
        <v>45678.0</v>
      </c>
      <c r="W1" s="1">
        <v>45679.0</v>
      </c>
      <c r="X1" s="1">
        <v>45680.0</v>
      </c>
      <c r="Y1" s="1">
        <v>45681.0</v>
      </c>
      <c r="Z1" s="1">
        <v>45682.0</v>
      </c>
      <c r="AA1" s="1">
        <v>45683.0</v>
      </c>
      <c r="AB1" s="1">
        <v>45684.0</v>
      </c>
      <c r="AC1" s="1">
        <v>45685.0</v>
      </c>
      <c r="AD1" s="1">
        <v>45686.0</v>
      </c>
      <c r="AE1" s="1">
        <v>45687.0</v>
      </c>
      <c r="AF1" s="1">
        <v>45688.0</v>
      </c>
      <c r="AG1" s="118"/>
    </row>
    <row r="2">
      <c r="A2" s="116" t="s">
        <v>190</v>
      </c>
      <c r="B2" s="117" t="s">
        <v>3</v>
      </c>
      <c r="C2" s="117" t="s">
        <v>4</v>
      </c>
      <c r="D2" s="117" t="s">
        <v>5</v>
      </c>
      <c r="E2" s="117" t="s">
        <v>6</v>
      </c>
      <c r="F2" s="117" t="s">
        <v>7</v>
      </c>
      <c r="G2" s="117" t="s">
        <v>8</v>
      </c>
      <c r="H2" s="117" t="s">
        <v>9</v>
      </c>
      <c r="I2" s="117" t="s">
        <v>3</v>
      </c>
      <c r="J2" s="117" t="s">
        <v>4</v>
      </c>
      <c r="K2" s="117" t="s">
        <v>5</v>
      </c>
      <c r="L2" s="117" t="s">
        <v>6</v>
      </c>
      <c r="M2" s="117" t="s">
        <v>7</v>
      </c>
      <c r="N2" s="117" t="s">
        <v>8</v>
      </c>
      <c r="O2" s="117" t="s">
        <v>9</v>
      </c>
      <c r="P2" s="117" t="s">
        <v>3</v>
      </c>
      <c r="Q2" s="117" t="s">
        <v>4</v>
      </c>
      <c r="R2" s="117" t="s">
        <v>5</v>
      </c>
      <c r="S2" s="117" t="s">
        <v>6</v>
      </c>
      <c r="T2" s="117" t="s">
        <v>7</v>
      </c>
      <c r="U2" s="117" t="s">
        <v>8</v>
      </c>
      <c r="V2" s="117" t="s">
        <v>9</v>
      </c>
      <c r="W2" s="117" t="s">
        <v>3</v>
      </c>
      <c r="X2" s="117" t="s">
        <v>4</v>
      </c>
      <c r="Y2" s="117" t="s">
        <v>5</v>
      </c>
      <c r="Z2" s="117" t="s">
        <v>6</v>
      </c>
      <c r="AA2" s="117" t="s">
        <v>7</v>
      </c>
      <c r="AB2" s="117" t="s">
        <v>8</v>
      </c>
      <c r="AC2" s="117" t="s">
        <v>9</v>
      </c>
      <c r="AD2" s="117" t="s">
        <v>3</v>
      </c>
      <c r="AE2" s="117" t="s">
        <v>4</v>
      </c>
      <c r="AF2" s="117" t="s">
        <v>5</v>
      </c>
      <c r="AG2" s="118"/>
    </row>
    <row r="3" ht="30.0" customHeight="1">
      <c r="A3" s="420" t="s">
        <v>1498</v>
      </c>
      <c r="B3" s="172"/>
      <c r="C3" s="172"/>
      <c r="D3" s="172"/>
      <c r="E3" s="172"/>
      <c r="F3" s="172"/>
      <c r="G3" s="172"/>
      <c r="H3" s="172"/>
      <c r="I3" s="172"/>
      <c r="J3" s="172"/>
      <c r="K3" s="172"/>
      <c r="L3" s="172"/>
      <c r="M3" s="172"/>
      <c r="N3" s="172"/>
      <c r="O3" s="172"/>
      <c r="P3" s="172"/>
      <c r="Q3" s="172"/>
      <c r="R3" s="172"/>
      <c r="S3" s="172"/>
      <c r="T3" s="172"/>
      <c r="U3" s="172"/>
      <c r="V3" s="172"/>
      <c r="W3" s="172"/>
      <c r="X3" s="172"/>
      <c r="Y3" s="172"/>
      <c r="Z3" s="172"/>
      <c r="AA3" s="172"/>
      <c r="AB3" s="172"/>
      <c r="AC3" s="172"/>
      <c r="AD3" s="172"/>
      <c r="AE3" s="172"/>
      <c r="AF3" s="172"/>
      <c r="AG3" s="421"/>
    </row>
    <row r="4">
      <c r="A4" s="158" t="s">
        <v>170</v>
      </c>
      <c r="B4" s="159">
        <f>Summary!B58</f>
        <v>0</v>
      </c>
      <c r="C4" s="159">
        <f>Summary!C58</f>
        <v>0</v>
      </c>
      <c r="D4" s="159">
        <f>Summary!D58</f>
        <v>0</v>
      </c>
      <c r="E4" s="159">
        <f>Summary!E58</f>
        <v>0</v>
      </c>
      <c r="F4" s="159">
        <f>Summary!F58</f>
        <v>0</v>
      </c>
      <c r="G4" s="159">
        <f>Summary!G58</f>
        <v>0</v>
      </c>
      <c r="H4" s="159">
        <f>Summary!H58</f>
        <v>0</v>
      </c>
      <c r="I4" s="159">
        <f>Summary!I58</f>
        <v>0</v>
      </c>
      <c r="J4" s="159">
        <f>Summary!J58</f>
        <v>0</v>
      </c>
      <c r="K4" s="159">
        <f>Summary!K58</f>
        <v>0</v>
      </c>
      <c r="L4" s="159">
        <f>Summary!L58</f>
        <v>318.409386</v>
      </c>
      <c r="M4" s="159">
        <f>Summary!M58</f>
        <v>0</v>
      </c>
      <c r="N4" s="159">
        <f>Summary!N58</f>
        <v>0</v>
      </c>
      <c r="O4" s="159">
        <f>Summary!O58</f>
        <v>0</v>
      </c>
      <c r="P4" s="159">
        <f>Summary!P58</f>
        <v>0</v>
      </c>
      <c r="Q4" s="159">
        <f>Summary!Q58</f>
        <v>0</v>
      </c>
      <c r="R4" s="159">
        <f>Summary!R58</f>
        <v>0</v>
      </c>
      <c r="S4" s="159">
        <f>Summary!S58</f>
        <v>254.725386</v>
      </c>
      <c r="T4" s="159">
        <f>Summary!T58</f>
        <v>0</v>
      </c>
      <c r="U4" s="159">
        <f>Summary!U58</f>
        <v>0</v>
      </c>
      <c r="V4" s="159">
        <f>Summary!V58</f>
        <v>0</v>
      </c>
      <c r="W4" s="159">
        <f>Summary!W58</f>
        <v>0</v>
      </c>
      <c r="X4" s="159">
        <f>Summary!X58</f>
        <v>0</v>
      </c>
      <c r="Y4" s="159">
        <f>Summary!Y58</f>
        <v>0</v>
      </c>
      <c r="Z4" s="159">
        <f>Summary!Z58</f>
        <v>0</v>
      </c>
      <c r="AA4" s="159">
        <f>Summary!AA58</f>
        <v>0</v>
      </c>
      <c r="AB4" s="159">
        <f>Summary!AB58</f>
        <v>318.409386</v>
      </c>
      <c r="AC4" s="159">
        <f>Summary!AC58</f>
        <v>0</v>
      </c>
      <c r="AD4" s="159">
        <f>Summary!AD58</f>
        <v>0</v>
      </c>
      <c r="AE4" s="159">
        <f>Summary!AE58</f>
        <v>0</v>
      </c>
      <c r="AF4" s="159">
        <f>Summary!AF58</f>
        <v>254.725386</v>
      </c>
      <c r="AG4" s="342">
        <f t="shared" ref="AG4:AG8" si="1">SUM(B4:AF4)</f>
        <v>1146.269544</v>
      </c>
    </row>
    <row r="5" outlineLevel="1">
      <c r="A5" s="422" t="s">
        <v>208</v>
      </c>
      <c r="B5" s="423"/>
      <c r="C5" s="423"/>
      <c r="D5" s="423"/>
      <c r="E5" s="423"/>
      <c r="F5" s="423"/>
      <c r="G5" s="423"/>
      <c r="H5" s="423"/>
      <c r="I5" s="423"/>
      <c r="J5" s="423"/>
      <c r="K5" s="423"/>
      <c r="L5" s="423"/>
      <c r="M5" s="423"/>
      <c r="N5" s="423"/>
      <c r="O5" s="423"/>
      <c r="P5" s="423"/>
      <c r="Q5" s="423"/>
      <c r="R5" s="423"/>
      <c r="S5" s="423"/>
      <c r="T5" s="423"/>
      <c r="U5" s="423"/>
      <c r="V5" s="423"/>
      <c r="W5" s="423"/>
      <c r="X5" s="423"/>
      <c r="Y5" s="423"/>
      <c r="Z5" s="423"/>
      <c r="AA5" s="423"/>
      <c r="AB5" s="423"/>
      <c r="AC5" s="423"/>
      <c r="AD5" s="423"/>
      <c r="AE5" s="423"/>
      <c r="AF5" s="423"/>
      <c r="AG5" s="342">
        <f t="shared" si="1"/>
        <v>0</v>
      </c>
    </row>
    <row r="6" outlineLevel="1">
      <c r="A6" s="424" t="s">
        <v>61</v>
      </c>
      <c r="B6" s="159">
        <f>Summary!B60</f>
        <v>0</v>
      </c>
      <c r="C6" s="159">
        <f>Summary!C60</f>
        <v>0</v>
      </c>
      <c r="D6" s="159">
        <f>Summary!D60</f>
        <v>0</v>
      </c>
      <c r="E6" s="159">
        <f>Summary!E60</f>
        <v>0</v>
      </c>
      <c r="F6" s="159">
        <f>Summary!F60</f>
        <v>0</v>
      </c>
      <c r="G6" s="159">
        <f>Summary!G60</f>
        <v>0</v>
      </c>
      <c r="H6" s="159">
        <f>Summary!H60</f>
        <v>0</v>
      </c>
      <c r="I6" s="159">
        <f>Summary!I60</f>
        <v>0</v>
      </c>
      <c r="J6" s="159">
        <f>Summary!J60</f>
        <v>0</v>
      </c>
      <c r="K6" s="159">
        <f>Summary!K60</f>
        <v>0</v>
      </c>
      <c r="L6" s="159">
        <f>Summary!L60</f>
        <v>18.419386</v>
      </c>
      <c r="M6" s="159">
        <f>Summary!M60</f>
        <v>0</v>
      </c>
      <c r="N6" s="159">
        <f>Summary!N60</f>
        <v>0</v>
      </c>
      <c r="O6" s="159">
        <f>Summary!O60</f>
        <v>0</v>
      </c>
      <c r="P6" s="159">
        <f>Summary!P60</f>
        <v>0</v>
      </c>
      <c r="Q6" s="159">
        <f>Summary!Q60</f>
        <v>0</v>
      </c>
      <c r="R6" s="159">
        <f>Summary!R60</f>
        <v>0</v>
      </c>
      <c r="S6" s="159">
        <f>Summary!S60</f>
        <v>14.735386</v>
      </c>
      <c r="T6" s="159">
        <f>Summary!T60</f>
        <v>0</v>
      </c>
      <c r="U6" s="159">
        <f>Summary!U60</f>
        <v>0</v>
      </c>
      <c r="V6" s="159">
        <f>Summary!V60</f>
        <v>0</v>
      </c>
      <c r="W6" s="159">
        <f>Summary!W60</f>
        <v>0</v>
      </c>
      <c r="X6" s="159">
        <f>Summary!X60</f>
        <v>0</v>
      </c>
      <c r="Y6" s="159">
        <f>Summary!Y60</f>
        <v>0</v>
      </c>
      <c r="Z6" s="159">
        <f>Summary!Z60</f>
        <v>0</v>
      </c>
      <c r="AA6" s="159">
        <f>Summary!AA60</f>
        <v>0</v>
      </c>
      <c r="AB6" s="159">
        <f>Summary!AB60</f>
        <v>18.419386</v>
      </c>
      <c r="AC6" s="159">
        <f>Summary!AC60</f>
        <v>0</v>
      </c>
      <c r="AD6" s="159">
        <f>Summary!AD60</f>
        <v>0</v>
      </c>
      <c r="AE6" s="159">
        <f>Summary!AE60</f>
        <v>0</v>
      </c>
      <c r="AF6" s="159">
        <f>Summary!AF60</f>
        <v>14.735386</v>
      </c>
      <c r="AG6" s="342">
        <f t="shared" si="1"/>
        <v>66.309544</v>
      </c>
    </row>
    <row r="7" outlineLevel="1">
      <c r="A7" s="424" t="s">
        <v>1351</v>
      </c>
      <c r="B7" s="159"/>
      <c r="C7" s="159"/>
      <c r="D7" s="159"/>
      <c r="E7" s="159"/>
      <c r="F7" s="159"/>
      <c r="G7" s="159"/>
      <c r="H7" s="159"/>
      <c r="I7" s="159"/>
      <c r="J7" s="159"/>
      <c r="K7" s="159"/>
      <c r="L7" s="159"/>
      <c r="M7" s="159"/>
      <c r="N7" s="159"/>
      <c r="O7" s="159"/>
      <c r="P7" s="159"/>
      <c r="Q7" s="159"/>
      <c r="R7" s="159"/>
      <c r="S7" s="159"/>
      <c r="T7" s="159"/>
      <c r="U7" s="159"/>
      <c r="V7" s="159"/>
      <c r="W7" s="159"/>
      <c r="X7" s="159"/>
      <c r="Y7" s="159"/>
      <c r="Z7" s="159"/>
      <c r="AA7" s="159"/>
      <c r="AB7" s="159"/>
      <c r="AC7" s="159"/>
      <c r="AD7" s="159"/>
      <c r="AE7" s="159"/>
      <c r="AF7" s="159"/>
      <c r="AG7" s="342">
        <f t="shared" si="1"/>
        <v>0</v>
      </c>
    </row>
    <row r="8">
      <c r="A8" s="158" t="s">
        <v>181</v>
      </c>
      <c r="B8" s="303">
        <f>Summary!B108</f>
        <v>0</v>
      </c>
      <c r="C8" s="303">
        <f>Summary!C108</f>
        <v>0</v>
      </c>
      <c r="D8" s="303">
        <f>Summary!D108</f>
        <v>0</v>
      </c>
      <c r="E8" s="303">
        <f>Summary!E108</f>
        <v>0</v>
      </c>
      <c r="F8" s="303">
        <f>Summary!F108</f>
        <v>0</v>
      </c>
      <c r="G8" s="303">
        <f>Summary!G108</f>
        <v>0</v>
      </c>
      <c r="H8" s="303">
        <f>Summary!H108</f>
        <v>0</v>
      </c>
      <c r="I8" s="303">
        <f>Summary!I108</f>
        <v>0</v>
      </c>
      <c r="J8" s="303">
        <f>Summary!J108</f>
        <v>0</v>
      </c>
      <c r="K8" s="303">
        <f>Summary!K108</f>
        <v>0</v>
      </c>
      <c r="L8" s="303">
        <f>Summary!L108</f>
        <v>1</v>
      </c>
      <c r="M8" s="303">
        <f>Summary!M108</f>
        <v>0</v>
      </c>
      <c r="N8" s="303">
        <f>Summary!N108</f>
        <v>0</v>
      </c>
      <c r="O8" s="303">
        <f>Summary!O108</f>
        <v>0</v>
      </c>
      <c r="P8" s="303">
        <f>Summary!P108</f>
        <v>0</v>
      </c>
      <c r="Q8" s="303">
        <f>Summary!Q108</f>
        <v>0</v>
      </c>
      <c r="R8" s="303">
        <f>Summary!R108</f>
        <v>0</v>
      </c>
      <c r="S8" s="303">
        <f>Summary!S108</f>
        <v>1</v>
      </c>
      <c r="T8" s="303">
        <f>Summary!T108</f>
        <v>0</v>
      </c>
      <c r="U8" s="303">
        <f>Summary!U108</f>
        <v>0</v>
      </c>
      <c r="V8" s="303">
        <f>Summary!V108</f>
        <v>0</v>
      </c>
      <c r="W8" s="303">
        <f>Summary!W108</f>
        <v>0</v>
      </c>
      <c r="X8" s="303">
        <f>Summary!X108</f>
        <v>0</v>
      </c>
      <c r="Y8" s="303">
        <f>Summary!Y108</f>
        <v>0</v>
      </c>
      <c r="Z8" s="303">
        <f>Summary!Z108</f>
        <v>0</v>
      </c>
      <c r="AA8" s="303">
        <f>Summary!AA108</f>
        <v>0</v>
      </c>
      <c r="AB8" s="303">
        <f>Summary!AB108</f>
        <v>1</v>
      </c>
      <c r="AC8" s="303">
        <f>Summary!AC108</f>
        <v>0</v>
      </c>
      <c r="AD8" s="303">
        <f>Summary!AD108</f>
        <v>0</v>
      </c>
      <c r="AE8" s="303">
        <f>Summary!AE108</f>
        <v>0</v>
      </c>
      <c r="AF8" s="303">
        <f>Summary!AF108</f>
        <v>1</v>
      </c>
      <c r="AG8" s="342">
        <f t="shared" si="1"/>
        <v>4</v>
      </c>
    </row>
    <row r="9">
      <c r="A9" s="127"/>
      <c r="B9" s="120"/>
      <c r="C9" s="120"/>
      <c r="D9" s="120"/>
      <c r="E9" s="120"/>
      <c r="F9" s="120"/>
      <c r="G9" s="120"/>
      <c r="H9" s="120"/>
      <c r="I9" s="120"/>
      <c r="J9" s="120"/>
      <c r="K9" s="120"/>
      <c r="L9" s="120"/>
      <c r="M9" s="120"/>
      <c r="N9" s="120"/>
      <c r="O9" s="120"/>
      <c r="P9" s="120"/>
      <c r="Q9" s="120"/>
      <c r="R9" s="120"/>
      <c r="S9" s="120"/>
      <c r="T9" s="120"/>
      <c r="U9" s="120"/>
      <c r="V9" s="120"/>
      <c r="W9" s="120"/>
      <c r="X9" s="120"/>
      <c r="Y9" s="120"/>
      <c r="Z9" s="120"/>
      <c r="AA9" s="120"/>
      <c r="AB9" s="120"/>
      <c r="AC9" s="120"/>
      <c r="AD9" s="120"/>
      <c r="AE9" s="120"/>
      <c r="AF9" s="120"/>
      <c r="AG9" s="425"/>
    </row>
    <row r="10">
      <c r="A10" s="222" t="s">
        <v>1499</v>
      </c>
      <c r="B10" s="213">
        <f>Summary!B135</f>
        <v>0</v>
      </c>
      <c r="C10" s="213">
        <f>Summary!C135</f>
        <v>0</v>
      </c>
      <c r="D10" s="213">
        <f>Summary!D135</f>
        <v>0</v>
      </c>
      <c r="E10" s="213">
        <f>Summary!E135</f>
        <v>0</v>
      </c>
      <c r="F10" s="213">
        <f>Summary!F135</f>
        <v>0</v>
      </c>
      <c r="G10" s="213">
        <f>Summary!G135</f>
        <v>0</v>
      </c>
      <c r="H10" s="213">
        <f>Summary!H135</f>
        <v>0</v>
      </c>
      <c r="I10" s="213">
        <f>Summary!I135</f>
        <v>0</v>
      </c>
      <c r="J10" s="213">
        <f>Summary!J135</f>
        <v>0</v>
      </c>
      <c r="K10" s="213">
        <f>Summary!K135</f>
        <v>0</v>
      </c>
      <c r="L10" s="213">
        <f>Summary!L135</f>
        <v>50.9983</v>
      </c>
      <c r="M10" s="213">
        <f>Summary!M135</f>
        <v>0</v>
      </c>
      <c r="N10" s="213">
        <f>Summary!N135</f>
        <v>0</v>
      </c>
      <c r="O10" s="213">
        <f>Summary!O135</f>
        <v>0</v>
      </c>
      <c r="P10" s="213">
        <f>Summary!P135</f>
        <v>0</v>
      </c>
      <c r="Q10" s="213">
        <f>Summary!Q135</f>
        <v>0</v>
      </c>
      <c r="R10" s="213">
        <f>Summary!R135</f>
        <v>0</v>
      </c>
      <c r="S10" s="213">
        <f>Summary!S135</f>
        <v>40.7983</v>
      </c>
      <c r="T10" s="213">
        <f>Summary!T135</f>
        <v>0</v>
      </c>
      <c r="U10" s="213">
        <f>Summary!U135</f>
        <v>0</v>
      </c>
      <c r="V10" s="213">
        <f>Summary!V135</f>
        <v>0</v>
      </c>
      <c r="W10" s="213">
        <f>Summary!W135</f>
        <v>0</v>
      </c>
      <c r="X10" s="213">
        <f>Summary!X135</f>
        <v>0</v>
      </c>
      <c r="Y10" s="213">
        <f>Summary!Y135</f>
        <v>0</v>
      </c>
      <c r="Z10" s="213">
        <f>Summary!Z135</f>
        <v>0</v>
      </c>
      <c r="AA10" s="213">
        <f>Summary!AA135</f>
        <v>0</v>
      </c>
      <c r="AB10" s="213">
        <f>Summary!AB135</f>
        <v>50.9983</v>
      </c>
      <c r="AC10" s="213">
        <f>Summary!AC135</f>
        <v>0</v>
      </c>
      <c r="AD10" s="213">
        <f>Summary!AD135</f>
        <v>0</v>
      </c>
      <c r="AE10" s="213">
        <f>Summary!AE135</f>
        <v>0</v>
      </c>
      <c r="AF10" s="213">
        <f>Summary!AF135</f>
        <v>40.7983</v>
      </c>
      <c r="AG10" s="342">
        <f>SUM(B10:AF10)</f>
        <v>183.5932</v>
      </c>
    </row>
    <row r="11">
      <c r="A11" s="127"/>
      <c r="B11" s="120"/>
      <c r="C11" s="120"/>
      <c r="D11" s="120"/>
      <c r="E11" s="120"/>
      <c r="F11" s="120"/>
      <c r="G11" s="120"/>
      <c r="H11" s="120"/>
      <c r="I11" s="120"/>
      <c r="J11" s="120"/>
      <c r="K11" s="120"/>
      <c r="L11" s="120"/>
      <c r="M11" s="120"/>
      <c r="N11" s="120"/>
      <c r="O11" s="120"/>
      <c r="P11" s="120"/>
      <c r="Q11" s="120"/>
      <c r="R11" s="120"/>
      <c r="S11" s="120"/>
      <c r="T11" s="120"/>
      <c r="U11" s="120"/>
      <c r="V11" s="120"/>
      <c r="W11" s="120"/>
      <c r="X11" s="120"/>
      <c r="Y11" s="120"/>
      <c r="Z11" s="120"/>
      <c r="AA11" s="120"/>
      <c r="AB11" s="120"/>
      <c r="AC11" s="120"/>
      <c r="AD11" s="120"/>
      <c r="AE11" s="120"/>
      <c r="AF11" s="120"/>
      <c r="AG11" s="425"/>
    </row>
    <row r="12">
      <c r="A12" s="165" t="s">
        <v>1500</v>
      </c>
      <c r="B12" s="120"/>
      <c r="C12" s="120"/>
      <c r="D12" s="120"/>
      <c r="E12" s="120"/>
      <c r="F12" s="120"/>
      <c r="G12" s="120"/>
      <c r="H12" s="120"/>
      <c r="I12" s="120"/>
      <c r="J12" s="120"/>
      <c r="K12" s="120"/>
      <c r="L12" s="120"/>
      <c r="M12" s="120"/>
      <c r="N12" s="120"/>
      <c r="O12" s="120"/>
      <c r="P12" s="120"/>
      <c r="Q12" s="120"/>
      <c r="R12" s="120"/>
      <c r="S12" s="120"/>
      <c r="T12" s="120"/>
      <c r="U12" s="120"/>
      <c r="V12" s="120"/>
      <c r="W12" s="120"/>
      <c r="X12" s="120"/>
      <c r="Y12" s="120"/>
      <c r="Z12" s="120"/>
      <c r="AA12" s="120"/>
      <c r="AB12" s="120"/>
      <c r="AC12" s="120"/>
      <c r="AD12" s="120"/>
      <c r="AE12" s="120"/>
      <c r="AF12" s="120"/>
      <c r="AG12" s="421"/>
    </row>
    <row r="13">
      <c r="A13" s="183" t="s">
        <v>1501</v>
      </c>
      <c r="B13" s="303">
        <v>0.0</v>
      </c>
      <c r="C13" s="303">
        <v>0.0</v>
      </c>
      <c r="D13" s="303">
        <v>0.0</v>
      </c>
      <c r="E13" s="303">
        <v>0.0</v>
      </c>
      <c r="F13" s="303">
        <v>0.0</v>
      </c>
      <c r="G13" s="303">
        <v>0.0</v>
      </c>
      <c r="H13" s="303">
        <v>0.0</v>
      </c>
      <c r="I13" s="303">
        <v>0.0</v>
      </c>
      <c r="J13" s="303">
        <v>0.0</v>
      </c>
      <c r="K13" s="303">
        <v>0.0</v>
      </c>
      <c r="L13" s="303">
        <v>0.0</v>
      </c>
      <c r="M13" s="303">
        <v>0.0</v>
      </c>
      <c r="N13" s="303">
        <v>0.0</v>
      </c>
      <c r="O13" s="303">
        <v>0.0</v>
      </c>
      <c r="P13" s="303">
        <v>0.0</v>
      </c>
      <c r="Q13" s="303">
        <v>0.0</v>
      </c>
      <c r="R13" s="303">
        <v>0.0</v>
      </c>
      <c r="S13" s="303">
        <v>1.0</v>
      </c>
      <c r="T13" s="303">
        <v>0.0</v>
      </c>
      <c r="U13" s="303">
        <v>0.0</v>
      </c>
      <c r="V13" s="303">
        <v>0.0</v>
      </c>
      <c r="W13" s="303">
        <v>0.0</v>
      </c>
      <c r="X13" s="303">
        <v>0.0</v>
      </c>
      <c r="Y13" s="303">
        <v>0.0</v>
      </c>
      <c r="Z13" s="303">
        <v>0.0</v>
      </c>
      <c r="AA13" s="303">
        <v>0.0</v>
      </c>
      <c r="AB13" s="303">
        <v>0.0</v>
      </c>
      <c r="AC13" s="303">
        <v>0.0</v>
      </c>
      <c r="AD13" s="303">
        <v>0.0</v>
      </c>
      <c r="AE13" s="303">
        <v>0.0</v>
      </c>
      <c r="AF13" s="303">
        <v>1.0</v>
      </c>
      <c r="AG13" s="350">
        <f t="shared" ref="AG13:AG17" si="2">SUM(B13:AF13)</f>
        <v>2</v>
      </c>
    </row>
    <row r="14">
      <c r="A14" s="183" t="s">
        <v>1502</v>
      </c>
      <c r="B14" s="303">
        <v>0.0</v>
      </c>
      <c r="C14" s="303">
        <v>0.0</v>
      </c>
      <c r="D14" s="303">
        <v>0.0</v>
      </c>
      <c r="E14" s="303">
        <v>0.0</v>
      </c>
      <c r="F14" s="303">
        <v>0.0</v>
      </c>
      <c r="G14" s="303">
        <v>0.0</v>
      </c>
      <c r="H14" s="303">
        <v>0.0</v>
      </c>
      <c r="I14" s="303">
        <v>0.0</v>
      </c>
      <c r="J14" s="303">
        <v>0.0</v>
      </c>
      <c r="K14" s="303">
        <v>0.0</v>
      </c>
      <c r="L14" s="303">
        <v>0.0</v>
      </c>
      <c r="M14" s="303">
        <v>0.0</v>
      </c>
      <c r="N14" s="303">
        <v>0.0</v>
      </c>
      <c r="O14" s="303">
        <v>0.0</v>
      </c>
      <c r="P14" s="303">
        <v>0.0</v>
      </c>
      <c r="Q14" s="303">
        <v>0.0</v>
      </c>
      <c r="R14" s="303">
        <v>0.0</v>
      </c>
      <c r="S14" s="303">
        <v>0.0</v>
      </c>
      <c r="T14" s="303">
        <v>0.0</v>
      </c>
      <c r="U14" s="303">
        <v>0.0</v>
      </c>
      <c r="V14" s="303">
        <v>0.0</v>
      </c>
      <c r="W14" s="303">
        <v>0.0</v>
      </c>
      <c r="X14" s="303">
        <v>0.0</v>
      </c>
      <c r="Y14" s="303">
        <v>0.0</v>
      </c>
      <c r="Z14" s="303">
        <v>0.0</v>
      </c>
      <c r="AA14" s="303">
        <v>0.0</v>
      </c>
      <c r="AB14" s="303">
        <v>0.0</v>
      </c>
      <c r="AC14" s="303">
        <v>0.0</v>
      </c>
      <c r="AD14" s="303">
        <v>0.0</v>
      </c>
      <c r="AE14" s="303">
        <v>0.0</v>
      </c>
      <c r="AF14" s="303">
        <v>0.0</v>
      </c>
      <c r="AG14" s="350">
        <f t="shared" si="2"/>
        <v>0</v>
      </c>
    </row>
    <row r="15">
      <c r="A15" s="183" t="s">
        <v>1503</v>
      </c>
      <c r="B15" s="303">
        <v>0.0</v>
      </c>
      <c r="C15" s="303">
        <v>0.0</v>
      </c>
      <c r="D15" s="303">
        <v>0.0</v>
      </c>
      <c r="E15" s="303">
        <v>0.0</v>
      </c>
      <c r="F15" s="303">
        <v>0.0</v>
      </c>
      <c r="G15" s="303">
        <v>0.0</v>
      </c>
      <c r="H15" s="303">
        <v>0.0</v>
      </c>
      <c r="I15" s="303">
        <v>0.0</v>
      </c>
      <c r="J15" s="303">
        <v>0.0</v>
      </c>
      <c r="K15" s="303">
        <v>0.0</v>
      </c>
      <c r="L15" s="303">
        <v>1.0</v>
      </c>
      <c r="M15" s="303">
        <v>0.0</v>
      </c>
      <c r="N15" s="303">
        <v>0.0</v>
      </c>
      <c r="O15" s="303">
        <v>0.0</v>
      </c>
      <c r="P15" s="303">
        <v>0.0</v>
      </c>
      <c r="Q15" s="303">
        <v>0.0</v>
      </c>
      <c r="R15" s="303">
        <v>0.0</v>
      </c>
      <c r="S15" s="303">
        <v>0.0</v>
      </c>
      <c r="T15" s="303">
        <v>0.0</v>
      </c>
      <c r="U15" s="303">
        <v>0.0</v>
      </c>
      <c r="V15" s="303">
        <v>0.0</v>
      </c>
      <c r="W15" s="303">
        <v>0.0</v>
      </c>
      <c r="X15" s="303">
        <v>0.0</v>
      </c>
      <c r="Y15" s="303">
        <v>0.0</v>
      </c>
      <c r="Z15" s="303">
        <v>0.0</v>
      </c>
      <c r="AA15" s="303">
        <v>0.0</v>
      </c>
      <c r="AB15" s="303">
        <v>1.0</v>
      </c>
      <c r="AC15" s="303">
        <v>0.0</v>
      </c>
      <c r="AD15" s="303">
        <v>0.0</v>
      </c>
      <c r="AE15" s="303">
        <v>0.0</v>
      </c>
      <c r="AF15" s="303">
        <v>0.0</v>
      </c>
      <c r="AG15" s="350">
        <f t="shared" si="2"/>
        <v>2</v>
      </c>
    </row>
    <row r="16">
      <c r="A16" s="183" t="s">
        <v>1504</v>
      </c>
      <c r="B16" s="303">
        <v>0.0</v>
      </c>
      <c r="C16" s="303">
        <v>0.0</v>
      </c>
      <c r="D16" s="303">
        <v>0.0</v>
      </c>
      <c r="E16" s="303">
        <v>0.0</v>
      </c>
      <c r="F16" s="303">
        <v>0.0</v>
      </c>
      <c r="G16" s="303">
        <v>0.0</v>
      </c>
      <c r="H16" s="303">
        <v>0.0</v>
      </c>
      <c r="I16" s="303">
        <v>0.0</v>
      </c>
      <c r="J16" s="303">
        <v>0.0</v>
      </c>
      <c r="K16" s="303">
        <v>0.0</v>
      </c>
      <c r="L16" s="303">
        <v>0.0</v>
      </c>
      <c r="M16" s="303">
        <v>0.0</v>
      </c>
      <c r="N16" s="303">
        <v>0.0</v>
      </c>
      <c r="O16" s="303">
        <v>0.0</v>
      </c>
      <c r="P16" s="303">
        <v>0.0</v>
      </c>
      <c r="Q16" s="303">
        <v>0.0</v>
      </c>
      <c r="R16" s="303">
        <v>0.0</v>
      </c>
      <c r="S16" s="303">
        <v>0.0</v>
      </c>
      <c r="T16" s="303">
        <v>0.0</v>
      </c>
      <c r="U16" s="303">
        <v>0.0</v>
      </c>
      <c r="V16" s="303">
        <v>0.0</v>
      </c>
      <c r="W16" s="303">
        <v>0.0</v>
      </c>
      <c r="X16" s="303">
        <v>0.0</v>
      </c>
      <c r="Y16" s="303">
        <v>0.0</v>
      </c>
      <c r="Z16" s="303">
        <v>0.0</v>
      </c>
      <c r="AA16" s="303">
        <v>0.0</v>
      </c>
      <c r="AB16" s="303">
        <v>0.0</v>
      </c>
      <c r="AC16" s="303">
        <v>0.0</v>
      </c>
      <c r="AD16" s="303">
        <v>0.0</v>
      </c>
      <c r="AE16" s="303">
        <v>0.0</v>
      </c>
      <c r="AF16" s="303">
        <v>0.0</v>
      </c>
      <c r="AG16" s="350">
        <f t="shared" si="2"/>
        <v>0</v>
      </c>
    </row>
    <row r="17">
      <c r="A17" s="181" t="s">
        <v>219</v>
      </c>
      <c r="B17" s="427">
        <f t="shared" ref="B17:AF17" si="3">SUM(B13:B16)</f>
        <v>0</v>
      </c>
      <c r="C17" s="427">
        <f t="shared" si="3"/>
        <v>0</v>
      </c>
      <c r="D17" s="427">
        <f t="shared" si="3"/>
        <v>0</v>
      </c>
      <c r="E17" s="427">
        <f t="shared" si="3"/>
        <v>0</v>
      </c>
      <c r="F17" s="427">
        <f t="shared" si="3"/>
        <v>0</v>
      </c>
      <c r="G17" s="427">
        <f t="shared" si="3"/>
        <v>0</v>
      </c>
      <c r="H17" s="427">
        <f t="shared" si="3"/>
        <v>0</v>
      </c>
      <c r="I17" s="427">
        <f t="shared" si="3"/>
        <v>0</v>
      </c>
      <c r="J17" s="427">
        <f t="shared" si="3"/>
        <v>0</v>
      </c>
      <c r="K17" s="427">
        <f t="shared" si="3"/>
        <v>0</v>
      </c>
      <c r="L17" s="427">
        <f t="shared" si="3"/>
        <v>1</v>
      </c>
      <c r="M17" s="427">
        <f t="shared" si="3"/>
        <v>0</v>
      </c>
      <c r="N17" s="427">
        <f t="shared" si="3"/>
        <v>0</v>
      </c>
      <c r="O17" s="427">
        <f t="shared" si="3"/>
        <v>0</v>
      </c>
      <c r="P17" s="427">
        <f t="shared" si="3"/>
        <v>0</v>
      </c>
      <c r="Q17" s="427">
        <f t="shared" si="3"/>
        <v>0</v>
      </c>
      <c r="R17" s="427">
        <f t="shared" si="3"/>
        <v>0</v>
      </c>
      <c r="S17" s="427">
        <f t="shared" si="3"/>
        <v>1</v>
      </c>
      <c r="T17" s="427">
        <f t="shared" si="3"/>
        <v>0</v>
      </c>
      <c r="U17" s="427">
        <f t="shared" si="3"/>
        <v>0</v>
      </c>
      <c r="V17" s="427">
        <f t="shared" si="3"/>
        <v>0</v>
      </c>
      <c r="W17" s="427">
        <f t="shared" si="3"/>
        <v>0</v>
      </c>
      <c r="X17" s="427">
        <f t="shared" si="3"/>
        <v>0</v>
      </c>
      <c r="Y17" s="427">
        <f t="shared" si="3"/>
        <v>0</v>
      </c>
      <c r="Z17" s="427">
        <f t="shared" si="3"/>
        <v>0</v>
      </c>
      <c r="AA17" s="427">
        <f t="shared" si="3"/>
        <v>0</v>
      </c>
      <c r="AB17" s="427">
        <f t="shared" si="3"/>
        <v>1</v>
      </c>
      <c r="AC17" s="427">
        <f t="shared" si="3"/>
        <v>0</v>
      </c>
      <c r="AD17" s="427">
        <f t="shared" si="3"/>
        <v>0</v>
      </c>
      <c r="AE17" s="427">
        <f t="shared" si="3"/>
        <v>0</v>
      </c>
      <c r="AF17" s="427">
        <f t="shared" si="3"/>
        <v>1</v>
      </c>
      <c r="AG17" s="350">
        <f t="shared" si="2"/>
        <v>4</v>
      </c>
    </row>
    <row r="18">
      <c r="A18" s="127"/>
      <c r="B18" s="120"/>
      <c r="C18" s="120"/>
      <c r="D18" s="120"/>
      <c r="E18" s="120"/>
      <c r="F18" s="120"/>
      <c r="G18" s="120"/>
      <c r="H18" s="120"/>
      <c r="I18" s="120"/>
      <c r="J18" s="120"/>
      <c r="K18" s="120"/>
      <c r="L18" s="120"/>
      <c r="M18" s="120"/>
      <c r="N18" s="120"/>
      <c r="O18" s="120"/>
      <c r="P18" s="120"/>
      <c r="Q18" s="120"/>
      <c r="R18" s="120"/>
      <c r="S18" s="120"/>
      <c r="T18" s="120"/>
      <c r="U18" s="120"/>
      <c r="V18" s="120"/>
      <c r="W18" s="120"/>
      <c r="X18" s="120"/>
      <c r="Y18" s="120"/>
      <c r="Z18" s="120"/>
      <c r="AA18" s="120"/>
      <c r="AB18" s="120"/>
      <c r="AC18" s="120"/>
      <c r="AD18" s="120"/>
      <c r="AE18" s="120"/>
      <c r="AF18" s="120"/>
      <c r="AG18" s="428"/>
    </row>
    <row r="19">
      <c r="A19" s="183" t="s">
        <v>223</v>
      </c>
      <c r="B19" s="186">
        <v>0.0</v>
      </c>
      <c r="C19" s="186">
        <v>0.0</v>
      </c>
      <c r="D19" s="186">
        <v>0.0</v>
      </c>
      <c r="E19" s="186">
        <v>0.0</v>
      </c>
      <c r="F19" s="186">
        <v>0.0</v>
      </c>
      <c r="G19" s="186">
        <v>0.0</v>
      </c>
      <c r="H19" s="186">
        <v>0.0</v>
      </c>
      <c r="I19" s="186">
        <v>0.0</v>
      </c>
      <c r="J19" s="186">
        <v>0.0</v>
      </c>
      <c r="K19" s="186">
        <v>0.0</v>
      </c>
      <c r="L19" s="186">
        <v>0.0</v>
      </c>
      <c r="M19" s="186">
        <v>0.0</v>
      </c>
      <c r="N19" s="186">
        <v>0.0</v>
      </c>
      <c r="O19" s="186">
        <v>0.0</v>
      </c>
      <c r="P19" s="186">
        <v>0.0</v>
      </c>
      <c r="Q19" s="186">
        <v>0.0</v>
      </c>
      <c r="R19" s="186">
        <v>0.0</v>
      </c>
      <c r="S19" s="186">
        <v>0.0</v>
      </c>
      <c r="T19" s="186">
        <v>0.0</v>
      </c>
      <c r="U19" s="186">
        <v>0.0</v>
      </c>
      <c r="V19" s="186">
        <v>0.0</v>
      </c>
      <c r="W19" s="186">
        <v>0.0</v>
      </c>
      <c r="X19" s="186">
        <v>0.0</v>
      </c>
      <c r="Y19" s="186">
        <v>0.0</v>
      </c>
      <c r="Z19" s="186">
        <v>0.0</v>
      </c>
      <c r="AA19" s="186">
        <v>0.0</v>
      </c>
      <c r="AB19" s="186">
        <v>0.0</v>
      </c>
      <c r="AC19" s="186">
        <v>0.0</v>
      </c>
      <c r="AD19" s="186">
        <v>0.0</v>
      </c>
      <c r="AE19" s="186">
        <v>0.0</v>
      </c>
      <c r="AF19" s="186">
        <v>0.0</v>
      </c>
      <c r="AG19" s="350">
        <f t="shared" ref="AG19:AG27" si="4">SUM(B19:AF19)</f>
        <v>0</v>
      </c>
    </row>
    <row r="20">
      <c r="A20" s="183" t="s">
        <v>224</v>
      </c>
      <c r="B20" s="186">
        <v>0.0</v>
      </c>
      <c r="C20" s="186">
        <v>0.0</v>
      </c>
      <c r="D20" s="186">
        <v>0.0</v>
      </c>
      <c r="E20" s="186">
        <v>0.0</v>
      </c>
      <c r="F20" s="186">
        <v>0.0</v>
      </c>
      <c r="G20" s="186">
        <v>0.0</v>
      </c>
      <c r="H20" s="186">
        <v>0.0</v>
      </c>
      <c r="I20" s="186">
        <v>0.0</v>
      </c>
      <c r="J20" s="186">
        <v>0.0</v>
      </c>
      <c r="K20" s="186">
        <v>0.0</v>
      </c>
      <c r="L20" s="186">
        <v>0.0</v>
      </c>
      <c r="M20" s="186">
        <v>0.0</v>
      </c>
      <c r="N20" s="186">
        <v>0.0</v>
      </c>
      <c r="O20" s="186">
        <v>0.0</v>
      </c>
      <c r="P20" s="186">
        <v>0.0</v>
      </c>
      <c r="Q20" s="186">
        <v>0.0</v>
      </c>
      <c r="R20" s="186">
        <v>0.0</v>
      </c>
      <c r="S20" s="186">
        <v>0.0</v>
      </c>
      <c r="T20" s="186">
        <v>0.0</v>
      </c>
      <c r="U20" s="186">
        <v>0.0</v>
      </c>
      <c r="V20" s="186">
        <v>0.0</v>
      </c>
      <c r="W20" s="186">
        <v>0.0</v>
      </c>
      <c r="X20" s="186">
        <v>0.0</v>
      </c>
      <c r="Y20" s="186">
        <v>0.0</v>
      </c>
      <c r="Z20" s="186">
        <v>0.0</v>
      </c>
      <c r="AA20" s="186">
        <v>0.0</v>
      </c>
      <c r="AB20" s="186">
        <v>0.0</v>
      </c>
      <c r="AC20" s="186">
        <v>0.0</v>
      </c>
      <c r="AD20" s="186">
        <v>0.0</v>
      </c>
      <c r="AE20" s="186">
        <v>0.0</v>
      </c>
      <c r="AF20" s="186">
        <v>0.0</v>
      </c>
      <c r="AG20" s="350">
        <f t="shared" si="4"/>
        <v>0</v>
      </c>
    </row>
    <row r="21">
      <c r="A21" s="183" t="s">
        <v>1505</v>
      </c>
      <c r="B21" s="186">
        <v>0.0</v>
      </c>
      <c r="C21" s="186">
        <v>0.0</v>
      </c>
      <c r="D21" s="186">
        <v>0.0</v>
      </c>
      <c r="E21" s="186">
        <v>0.0</v>
      </c>
      <c r="F21" s="186">
        <v>0.0</v>
      </c>
      <c r="G21" s="186">
        <v>0.0</v>
      </c>
      <c r="H21" s="186">
        <v>0.0</v>
      </c>
      <c r="I21" s="186">
        <v>0.0</v>
      </c>
      <c r="J21" s="186">
        <v>0.0</v>
      </c>
      <c r="K21" s="186">
        <v>0.0</v>
      </c>
      <c r="L21" s="186">
        <v>0.0</v>
      </c>
      <c r="M21" s="186">
        <v>0.0</v>
      </c>
      <c r="N21" s="186">
        <v>0.0</v>
      </c>
      <c r="O21" s="186">
        <v>0.0</v>
      </c>
      <c r="P21" s="186">
        <v>0.0</v>
      </c>
      <c r="Q21" s="186">
        <v>0.0</v>
      </c>
      <c r="R21" s="186">
        <v>0.0</v>
      </c>
      <c r="S21" s="186">
        <v>0.0</v>
      </c>
      <c r="T21" s="186">
        <v>0.0</v>
      </c>
      <c r="U21" s="186">
        <v>0.0</v>
      </c>
      <c r="V21" s="186">
        <v>0.0</v>
      </c>
      <c r="W21" s="186">
        <v>0.0</v>
      </c>
      <c r="X21" s="186">
        <v>0.0</v>
      </c>
      <c r="Y21" s="186">
        <v>0.0</v>
      </c>
      <c r="Z21" s="186">
        <v>0.0</v>
      </c>
      <c r="AA21" s="186">
        <v>0.0</v>
      </c>
      <c r="AB21" s="186">
        <v>0.0</v>
      </c>
      <c r="AC21" s="186">
        <v>0.0</v>
      </c>
      <c r="AD21" s="186">
        <v>0.0</v>
      </c>
      <c r="AE21" s="186">
        <v>0.0</v>
      </c>
      <c r="AF21" s="186">
        <v>0.0</v>
      </c>
      <c r="AG21" s="350">
        <f t="shared" si="4"/>
        <v>0</v>
      </c>
    </row>
    <row r="22">
      <c r="A22" s="183" t="s">
        <v>1506</v>
      </c>
      <c r="B22" s="186">
        <v>0.0</v>
      </c>
      <c r="C22" s="186">
        <v>0.0</v>
      </c>
      <c r="D22" s="186">
        <v>0.0</v>
      </c>
      <c r="E22" s="186">
        <v>0.0</v>
      </c>
      <c r="F22" s="186">
        <v>0.0</v>
      </c>
      <c r="G22" s="186">
        <v>0.0</v>
      </c>
      <c r="H22" s="186">
        <v>0.0</v>
      </c>
      <c r="I22" s="186">
        <v>0.0</v>
      </c>
      <c r="J22" s="186">
        <v>0.0</v>
      </c>
      <c r="K22" s="186">
        <v>0.0</v>
      </c>
      <c r="L22" s="186">
        <v>0.0</v>
      </c>
      <c r="M22" s="186">
        <v>0.0</v>
      </c>
      <c r="N22" s="186">
        <v>0.0</v>
      </c>
      <c r="O22" s="186">
        <v>0.0</v>
      </c>
      <c r="P22" s="186">
        <v>0.0</v>
      </c>
      <c r="Q22" s="186">
        <v>0.0</v>
      </c>
      <c r="R22" s="186">
        <v>0.0</v>
      </c>
      <c r="S22" s="186">
        <v>0.0</v>
      </c>
      <c r="T22" s="186">
        <v>0.0</v>
      </c>
      <c r="U22" s="186">
        <v>0.0</v>
      </c>
      <c r="V22" s="186">
        <v>0.0</v>
      </c>
      <c r="W22" s="186">
        <v>0.0</v>
      </c>
      <c r="X22" s="186">
        <v>0.0</v>
      </c>
      <c r="Y22" s="186">
        <v>0.0</v>
      </c>
      <c r="Z22" s="186">
        <v>0.0</v>
      </c>
      <c r="AA22" s="186">
        <v>0.0</v>
      </c>
      <c r="AB22" s="186">
        <v>0.0</v>
      </c>
      <c r="AC22" s="186">
        <v>0.0</v>
      </c>
      <c r="AD22" s="186">
        <v>0.0</v>
      </c>
      <c r="AE22" s="186">
        <v>0.0</v>
      </c>
      <c r="AF22" s="186">
        <v>0.0</v>
      </c>
      <c r="AG22" s="350">
        <f t="shared" si="4"/>
        <v>0</v>
      </c>
    </row>
    <row r="23">
      <c r="A23" s="183" t="s">
        <v>1507</v>
      </c>
      <c r="B23" s="186">
        <v>0.0</v>
      </c>
      <c r="C23" s="186">
        <v>0.0</v>
      </c>
      <c r="D23" s="186">
        <v>0.0</v>
      </c>
      <c r="E23" s="186">
        <v>0.0</v>
      </c>
      <c r="F23" s="186">
        <v>0.0</v>
      </c>
      <c r="G23" s="186">
        <v>0.0</v>
      </c>
      <c r="H23" s="186">
        <v>0.0</v>
      </c>
      <c r="I23" s="186">
        <v>0.0</v>
      </c>
      <c r="J23" s="186">
        <v>0.0</v>
      </c>
      <c r="K23" s="186">
        <v>0.0</v>
      </c>
      <c r="L23" s="186">
        <v>0.0</v>
      </c>
      <c r="M23" s="186">
        <v>0.0</v>
      </c>
      <c r="N23" s="186">
        <v>0.0</v>
      </c>
      <c r="O23" s="186">
        <v>0.0</v>
      </c>
      <c r="P23" s="186">
        <v>0.0</v>
      </c>
      <c r="Q23" s="186">
        <v>0.0</v>
      </c>
      <c r="R23" s="186">
        <v>0.0</v>
      </c>
      <c r="S23" s="186">
        <v>0.0</v>
      </c>
      <c r="T23" s="186">
        <v>0.0</v>
      </c>
      <c r="U23" s="186">
        <v>0.0</v>
      </c>
      <c r="V23" s="186">
        <v>0.0</v>
      </c>
      <c r="W23" s="186">
        <v>0.0</v>
      </c>
      <c r="X23" s="186">
        <v>0.0</v>
      </c>
      <c r="Y23" s="186">
        <v>0.0</v>
      </c>
      <c r="Z23" s="186">
        <v>0.0</v>
      </c>
      <c r="AA23" s="186">
        <v>0.0</v>
      </c>
      <c r="AB23" s="186">
        <v>0.0</v>
      </c>
      <c r="AC23" s="186">
        <v>0.0</v>
      </c>
      <c r="AD23" s="186">
        <v>0.0</v>
      </c>
      <c r="AE23" s="186">
        <v>0.0</v>
      </c>
      <c r="AF23" s="186">
        <v>0.0</v>
      </c>
      <c r="AG23" s="350">
        <f t="shared" si="4"/>
        <v>0</v>
      </c>
    </row>
    <row r="24">
      <c r="A24" s="183" t="s">
        <v>1508</v>
      </c>
      <c r="B24" s="186">
        <v>0.0</v>
      </c>
      <c r="C24" s="186">
        <v>0.0</v>
      </c>
      <c r="D24" s="186">
        <v>0.0</v>
      </c>
      <c r="E24" s="186">
        <v>0.0</v>
      </c>
      <c r="F24" s="186">
        <v>0.0</v>
      </c>
      <c r="G24" s="186">
        <v>0.0</v>
      </c>
      <c r="H24" s="186">
        <v>0.0</v>
      </c>
      <c r="I24" s="186">
        <v>0.0</v>
      </c>
      <c r="J24" s="186">
        <v>0.0</v>
      </c>
      <c r="K24" s="186">
        <v>0.0</v>
      </c>
      <c r="L24" s="186">
        <v>0.0</v>
      </c>
      <c r="M24" s="186">
        <v>0.0</v>
      </c>
      <c r="N24" s="186">
        <v>0.0</v>
      </c>
      <c r="O24" s="186">
        <v>0.0</v>
      </c>
      <c r="P24" s="186">
        <v>0.0</v>
      </c>
      <c r="Q24" s="186">
        <v>0.0</v>
      </c>
      <c r="R24" s="186">
        <v>0.0</v>
      </c>
      <c r="S24" s="186">
        <v>0.0</v>
      </c>
      <c r="T24" s="186">
        <v>0.0</v>
      </c>
      <c r="U24" s="186">
        <v>0.0</v>
      </c>
      <c r="V24" s="186">
        <v>0.0</v>
      </c>
      <c r="W24" s="186">
        <v>0.0</v>
      </c>
      <c r="X24" s="186">
        <v>0.0</v>
      </c>
      <c r="Y24" s="186">
        <v>0.0</v>
      </c>
      <c r="Z24" s="186">
        <v>0.0</v>
      </c>
      <c r="AA24" s="186">
        <v>0.0</v>
      </c>
      <c r="AB24" s="186">
        <v>0.0</v>
      </c>
      <c r="AC24" s="186">
        <v>0.0</v>
      </c>
      <c r="AD24" s="186">
        <v>0.0</v>
      </c>
      <c r="AE24" s="186">
        <v>0.0</v>
      </c>
      <c r="AF24" s="186">
        <v>0.0</v>
      </c>
      <c r="AG24" s="350">
        <f t="shared" si="4"/>
        <v>0</v>
      </c>
    </row>
    <row r="25">
      <c r="A25" s="183" t="s">
        <v>1509</v>
      </c>
      <c r="B25" s="186">
        <v>0.0</v>
      </c>
      <c r="C25" s="186">
        <v>0.0</v>
      </c>
      <c r="D25" s="186">
        <v>0.0</v>
      </c>
      <c r="E25" s="186">
        <v>0.0</v>
      </c>
      <c r="F25" s="186">
        <v>0.0</v>
      </c>
      <c r="G25" s="186">
        <v>0.0</v>
      </c>
      <c r="H25" s="186">
        <v>0.0</v>
      </c>
      <c r="I25" s="186">
        <v>0.0</v>
      </c>
      <c r="J25" s="186">
        <v>0.0</v>
      </c>
      <c r="K25" s="186">
        <v>0.0</v>
      </c>
      <c r="L25" s="186">
        <v>0.0</v>
      </c>
      <c r="M25" s="186">
        <v>0.0</v>
      </c>
      <c r="N25" s="186">
        <v>0.0</v>
      </c>
      <c r="O25" s="186">
        <v>0.0</v>
      </c>
      <c r="P25" s="186">
        <v>0.0</v>
      </c>
      <c r="Q25" s="186">
        <v>0.0</v>
      </c>
      <c r="R25" s="186">
        <v>0.0</v>
      </c>
      <c r="S25" s="186">
        <v>0.0</v>
      </c>
      <c r="T25" s="186">
        <v>0.0</v>
      </c>
      <c r="U25" s="186">
        <v>0.0</v>
      </c>
      <c r="V25" s="186">
        <v>0.0</v>
      </c>
      <c r="W25" s="186">
        <v>0.0</v>
      </c>
      <c r="X25" s="186">
        <v>0.0</v>
      </c>
      <c r="Y25" s="186">
        <v>0.0</v>
      </c>
      <c r="Z25" s="186">
        <v>0.0</v>
      </c>
      <c r="AA25" s="186">
        <v>0.0</v>
      </c>
      <c r="AB25" s="186">
        <v>0.0</v>
      </c>
      <c r="AC25" s="186">
        <v>0.0</v>
      </c>
      <c r="AD25" s="186">
        <v>0.0</v>
      </c>
      <c r="AE25" s="186">
        <v>0.0</v>
      </c>
      <c r="AF25" s="186">
        <v>0.0</v>
      </c>
      <c r="AG25" s="350">
        <f t="shared" si="4"/>
        <v>0</v>
      </c>
    </row>
    <row r="26">
      <c r="A26" s="183" t="s">
        <v>1510</v>
      </c>
      <c r="B26" s="186">
        <v>0.0</v>
      </c>
      <c r="C26" s="186">
        <v>0.0</v>
      </c>
      <c r="D26" s="186">
        <v>0.0</v>
      </c>
      <c r="E26" s="186">
        <v>0.0</v>
      </c>
      <c r="F26" s="186">
        <v>0.0</v>
      </c>
      <c r="G26" s="186">
        <v>0.0</v>
      </c>
      <c r="H26" s="186">
        <v>0.0</v>
      </c>
      <c r="I26" s="186">
        <v>0.0</v>
      </c>
      <c r="J26" s="186">
        <v>0.0</v>
      </c>
      <c r="K26" s="186">
        <v>0.0</v>
      </c>
      <c r="L26" s="186">
        <v>0.0</v>
      </c>
      <c r="M26" s="186">
        <v>0.0</v>
      </c>
      <c r="N26" s="186">
        <v>0.0</v>
      </c>
      <c r="O26" s="186">
        <v>0.0</v>
      </c>
      <c r="P26" s="186">
        <v>0.0</v>
      </c>
      <c r="Q26" s="186">
        <v>0.0</v>
      </c>
      <c r="R26" s="186">
        <v>0.0</v>
      </c>
      <c r="S26" s="186">
        <v>0.0</v>
      </c>
      <c r="T26" s="186">
        <v>0.0</v>
      </c>
      <c r="U26" s="186">
        <v>0.0</v>
      </c>
      <c r="V26" s="186">
        <v>0.0</v>
      </c>
      <c r="W26" s="186">
        <v>0.0</v>
      </c>
      <c r="X26" s="186">
        <v>0.0</v>
      </c>
      <c r="Y26" s="186">
        <v>0.0</v>
      </c>
      <c r="Z26" s="186">
        <v>0.0</v>
      </c>
      <c r="AA26" s="186">
        <v>0.0</v>
      </c>
      <c r="AB26" s="186">
        <v>0.0</v>
      </c>
      <c r="AC26" s="186">
        <v>0.0</v>
      </c>
      <c r="AD26" s="186">
        <v>0.0</v>
      </c>
      <c r="AE26" s="186">
        <v>0.0</v>
      </c>
      <c r="AF26" s="186">
        <v>0.0</v>
      </c>
      <c r="AG26" s="350">
        <f t="shared" si="4"/>
        <v>0</v>
      </c>
    </row>
    <row r="27">
      <c r="A27" s="181" t="s">
        <v>234</v>
      </c>
      <c r="B27" s="427">
        <f t="shared" ref="B27:AF27" si="5">SUM(B19:B26)</f>
        <v>0</v>
      </c>
      <c r="C27" s="427">
        <f t="shared" si="5"/>
        <v>0</v>
      </c>
      <c r="D27" s="427">
        <f t="shared" si="5"/>
        <v>0</v>
      </c>
      <c r="E27" s="427">
        <f t="shared" si="5"/>
        <v>0</v>
      </c>
      <c r="F27" s="427">
        <f t="shared" si="5"/>
        <v>0</v>
      </c>
      <c r="G27" s="427">
        <f t="shared" si="5"/>
        <v>0</v>
      </c>
      <c r="H27" s="427">
        <f t="shared" si="5"/>
        <v>0</v>
      </c>
      <c r="I27" s="427">
        <f t="shared" si="5"/>
        <v>0</v>
      </c>
      <c r="J27" s="427">
        <f t="shared" si="5"/>
        <v>0</v>
      </c>
      <c r="K27" s="427">
        <f t="shared" si="5"/>
        <v>0</v>
      </c>
      <c r="L27" s="427">
        <f t="shared" si="5"/>
        <v>0</v>
      </c>
      <c r="M27" s="427">
        <f t="shared" si="5"/>
        <v>0</v>
      </c>
      <c r="N27" s="427">
        <f t="shared" si="5"/>
        <v>0</v>
      </c>
      <c r="O27" s="427">
        <f t="shared" si="5"/>
        <v>0</v>
      </c>
      <c r="P27" s="427">
        <f t="shared" si="5"/>
        <v>0</v>
      </c>
      <c r="Q27" s="427">
        <f t="shared" si="5"/>
        <v>0</v>
      </c>
      <c r="R27" s="427">
        <f t="shared" si="5"/>
        <v>0</v>
      </c>
      <c r="S27" s="427">
        <f t="shared" si="5"/>
        <v>0</v>
      </c>
      <c r="T27" s="427">
        <f t="shared" si="5"/>
        <v>0</v>
      </c>
      <c r="U27" s="427">
        <f t="shared" si="5"/>
        <v>0</v>
      </c>
      <c r="V27" s="427">
        <f t="shared" si="5"/>
        <v>0</v>
      </c>
      <c r="W27" s="427">
        <f t="shared" si="5"/>
        <v>0</v>
      </c>
      <c r="X27" s="427">
        <f t="shared" si="5"/>
        <v>0</v>
      </c>
      <c r="Y27" s="427">
        <f t="shared" si="5"/>
        <v>0</v>
      </c>
      <c r="Z27" s="427">
        <f t="shared" si="5"/>
        <v>0</v>
      </c>
      <c r="AA27" s="427">
        <f t="shared" si="5"/>
        <v>0</v>
      </c>
      <c r="AB27" s="427">
        <f t="shared" si="5"/>
        <v>0</v>
      </c>
      <c r="AC27" s="427">
        <f t="shared" si="5"/>
        <v>0</v>
      </c>
      <c r="AD27" s="427">
        <f t="shared" si="5"/>
        <v>0</v>
      </c>
      <c r="AE27" s="427">
        <f t="shared" si="5"/>
        <v>0</v>
      </c>
      <c r="AF27" s="427">
        <f t="shared" si="5"/>
        <v>0</v>
      </c>
      <c r="AG27" s="350">
        <f t="shared" si="4"/>
        <v>0</v>
      </c>
    </row>
    <row r="28">
      <c r="A28" s="127"/>
      <c r="B28" s="120"/>
      <c r="C28" s="120"/>
      <c r="D28" s="120"/>
      <c r="E28" s="120"/>
      <c r="F28" s="120"/>
      <c r="G28" s="120"/>
      <c r="H28" s="120"/>
      <c r="I28" s="120"/>
      <c r="J28" s="120"/>
      <c r="K28" s="120"/>
      <c r="L28" s="120"/>
      <c r="M28" s="120"/>
      <c r="N28" s="120"/>
      <c r="O28" s="120"/>
      <c r="P28" s="120"/>
      <c r="Q28" s="120"/>
      <c r="R28" s="120"/>
      <c r="S28" s="120"/>
      <c r="T28" s="120"/>
      <c r="U28" s="120"/>
      <c r="V28" s="120"/>
      <c r="W28" s="120"/>
      <c r="X28" s="120"/>
      <c r="Y28" s="120"/>
      <c r="Z28" s="120"/>
      <c r="AA28" s="120"/>
      <c r="AB28" s="120"/>
      <c r="AC28" s="120"/>
      <c r="AD28" s="120"/>
      <c r="AE28" s="120"/>
      <c r="AF28" s="120"/>
      <c r="AG28" s="425"/>
    </row>
    <row r="29">
      <c r="A29" s="429" t="s">
        <v>1511</v>
      </c>
      <c r="B29" s="430"/>
      <c r="C29" s="430"/>
      <c r="D29" s="430"/>
      <c r="E29" s="430"/>
      <c r="F29" s="430"/>
      <c r="G29" s="430"/>
      <c r="H29" s="430"/>
      <c r="I29" s="430"/>
      <c r="J29" s="430"/>
      <c r="K29" s="430"/>
      <c r="L29" s="430"/>
      <c r="M29" s="430"/>
      <c r="N29" s="430"/>
      <c r="O29" s="430"/>
      <c r="P29" s="430"/>
      <c r="Q29" s="430"/>
      <c r="R29" s="430"/>
      <c r="S29" s="430"/>
      <c r="T29" s="430"/>
      <c r="U29" s="430"/>
      <c r="V29" s="430"/>
      <c r="W29" s="430"/>
      <c r="X29" s="430"/>
      <c r="Y29" s="430"/>
      <c r="Z29" s="430"/>
      <c r="AA29" s="430"/>
      <c r="AB29" s="430"/>
      <c r="AC29" s="430"/>
      <c r="AD29" s="430"/>
      <c r="AE29" s="430"/>
      <c r="AF29" s="430"/>
      <c r="AG29" s="431"/>
    </row>
    <row r="30" outlineLevel="1">
      <c r="A30" s="432"/>
      <c r="AG30" s="431"/>
    </row>
    <row r="31" outlineLevel="1">
      <c r="A31" s="165" t="s">
        <v>1512</v>
      </c>
      <c r="B31" s="172"/>
      <c r="C31" s="172"/>
      <c r="D31" s="172"/>
      <c r="E31" s="172"/>
      <c r="F31" s="172"/>
      <c r="G31" s="172"/>
      <c r="H31" s="172"/>
      <c r="I31" s="172"/>
      <c r="J31" s="172"/>
      <c r="K31" s="172"/>
      <c r="L31" s="172"/>
      <c r="M31" s="172"/>
      <c r="N31" s="172"/>
      <c r="O31" s="172"/>
      <c r="P31" s="172"/>
      <c r="Q31" s="172"/>
      <c r="R31" s="172"/>
      <c r="S31" s="172"/>
      <c r="T31" s="172"/>
      <c r="U31" s="172"/>
      <c r="V31" s="172"/>
      <c r="W31" s="172"/>
      <c r="X31" s="172"/>
      <c r="Y31" s="172"/>
      <c r="Z31" s="172"/>
      <c r="AA31" s="172"/>
      <c r="AB31" s="172"/>
      <c r="AC31" s="172"/>
      <c r="AD31" s="172"/>
      <c r="AE31" s="172"/>
      <c r="AF31" s="172"/>
      <c r="AG31" s="433"/>
    </row>
    <row r="32" outlineLevel="1">
      <c r="A32" s="222" t="s">
        <v>1513</v>
      </c>
      <c r="B32" s="308"/>
      <c r="C32" s="308"/>
      <c r="D32" s="308"/>
      <c r="E32" s="308"/>
      <c r="F32" s="308"/>
      <c r="G32" s="308"/>
      <c r="H32" s="308"/>
      <c r="I32" s="308"/>
      <c r="J32" s="308"/>
      <c r="K32" s="308"/>
      <c r="L32" s="308"/>
      <c r="M32" s="308"/>
      <c r="N32" s="308"/>
      <c r="O32" s="308"/>
      <c r="P32" s="308"/>
      <c r="Q32" s="308"/>
      <c r="R32" s="308"/>
      <c r="S32" s="308"/>
      <c r="T32" s="308"/>
      <c r="U32" s="308"/>
      <c r="V32" s="308"/>
      <c r="W32" s="308"/>
      <c r="X32" s="308"/>
      <c r="Y32" s="308"/>
      <c r="Z32" s="308"/>
      <c r="AA32" s="308"/>
      <c r="AB32" s="308"/>
      <c r="AC32" s="308"/>
      <c r="AD32" s="308"/>
      <c r="AE32" s="308"/>
      <c r="AF32" s="308"/>
      <c r="AG32" s="342">
        <f t="shared" ref="AG32:AG37" si="6">SUM(B32:AF32)</f>
        <v>0</v>
      </c>
    </row>
    <row r="33" outlineLevel="1">
      <c r="A33" s="222" t="s">
        <v>1514</v>
      </c>
      <c r="B33" s="308"/>
      <c r="C33" s="308"/>
      <c r="D33" s="308"/>
      <c r="E33" s="308"/>
      <c r="F33" s="308"/>
      <c r="G33" s="308"/>
      <c r="H33" s="308"/>
      <c r="I33" s="308"/>
      <c r="J33" s="308"/>
      <c r="K33" s="308"/>
      <c r="L33" s="308"/>
      <c r="M33" s="308"/>
      <c r="N33" s="308"/>
      <c r="O33" s="308"/>
      <c r="P33" s="308"/>
      <c r="Q33" s="308"/>
      <c r="R33" s="308"/>
      <c r="S33" s="308"/>
      <c r="T33" s="308"/>
      <c r="U33" s="308"/>
      <c r="V33" s="308"/>
      <c r="W33" s="308"/>
      <c r="X33" s="308"/>
      <c r="Y33" s="308"/>
      <c r="Z33" s="308"/>
      <c r="AA33" s="308"/>
      <c r="AB33" s="308"/>
      <c r="AC33" s="308"/>
      <c r="AD33" s="308"/>
      <c r="AE33" s="308"/>
      <c r="AF33" s="308"/>
      <c r="AG33" s="342">
        <f t="shared" si="6"/>
        <v>0</v>
      </c>
    </row>
    <row r="34" outlineLevel="1">
      <c r="A34" s="222" t="s">
        <v>1515</v>
      </c>
      <c r="B34" s="308"/>
      <c r="C34" s="308"/>
      <c r="D34" s="308"/>
      <c r="E34" s="308"/>
      <c r="F34" s="308"/>
      <c r="G34" s="308"/>
      <c r="H34" s="308"/>
      <c r="I34" s="308"/>
      <c r="J34" s="308"/>
      <c r="K34" s="308"/>
      <c r="L34" s="308"/>
      <c r="M34" s="308"/>
      <c r="N34" s="308"/>
      <c r="O34" s="308"/>
      <c r="P34" s="308"/>
      <c r="Q34" s="308"/>
      <c r="R34" s="308"/>
      <c r="S34" s="308"/>
      <c r="T34" s="308"/>
      <c r="U34" s="308"/>
      <c r="V34" s="308"/>
      <c r="W34" s="308"/>
      <c r="X34" s="308"/>
      <c r="Y34" s="308"/>
      <c r="Z34" s="308"/>
      <c r="AA34" s="308"/>
      <c r="AB34" s="308"/>
      <c r="AC34" s="308"/>
      <c r="AD34" s="308"/>
      <c r="AE34" s="308"/>
      <c r="AF34" s="308"/>
      <c r="AG34" s="342">
        <f t="shared" si="6"/>
        <v>0</v>
      </c>
    </row>
    <row r="35" outlineLevel="1">
      <c r="A35" s="222" t="s">
        <v>1516</v>
      </c>
      <c r="B35" s="308"/>
      <c r="C35" s="308"/>
      <c r="D35" s="308"/>
      <c r="E35" s="308"/>
      <c r="F35" s="308"/>
      <c r="G35" s="308"/>
      <c r="H35" s="308"/>
      <c r="I35" s="308"/>
      <c r="J35" s="308"/>
      <c r="K35" s="308"/>
      <c r="L35" s="308"/>
      <c r="M35" s="308"/>
      <c r="N35" s="308"/>
      <c r="O35" s="308"/>
      <c r="P35" s="308"/>
      <c r="Q35" s="308"/>
      <c r="R35" s="308"/>
      <c r="S35" s="308"/>
      <c r="T35" s="308"/>
      <c r="U35" s="308"/>
      <c r="V35" s="308"/>
      <c r="W35" s="308"/>
      <c r="X35" s="308"/>
      <c r="Y35" s="308"/>
      <c r="Z35" s="308"/>
      <c r="AA35" s="308"/>
      <c r="AB35" s="308"/>
      <c r="AC35" s="308"/>
      <c r="AD35" s="308"/>
      <c r="AE35" s="308"/>
      <c r="AF35" s="308"/>
      <c r="AG35" s="342">
        <f t="shared" si="6"/>
        <v>0</v>
      </c>
    </row>
    <row r="36" outlineLevel="1">
      <c r="A36" s="226" t="s">
        <v>334</v>
      </c>
      <c r="B36" s="378">
        <f t="shared" ref="B36:AF36" si="7">SUM(B32:B33)</f>
        <v>0</v>
      </c>
      <c r="C36" s="378">
        <f t="shared" si="7"/>
        <v>0</v>
      </c>
      <c r="D36" s="378">
        <f t="shared" si="7"/>
        <v>0</v>
      </c>
      <c r="E36" s="378">
        <f t="shared" si="7"/>
        <v>0</v>
      </c>
      <c r="F36" s="378">
        <f t="shared" si="7"/>
        <v>0</v>
      </c>
      <c r="G36" s="378">
        <f t="shared" si="7"/>
        <v>0</v>
      </c>
      <c r="H36" s="378">
        <f t="shared" si="7"/>
        <v>0</v>
      </c>
      <c r="I36" s="378">
        <f t="shared" si="7"/>
        <v>0</v>
      </c>
      <c r="J36" s="378">
        <f t="shared" si="7"/>
        <v>0</v>
      </c>
      <c r="K36" s="378">
        <f t="shared" si="7"/>
        <v>0</v>
      </c>
      <c r="L36" s="378">
        <f t="shared" si="7"/>
        <v>0</v>
      </c>
      <c r="M36" s="378">
        <f t="shared" si="7"/>
        <v>0</v>
      </c>
      <c r="N36" s="378">
        <f t="shared" si="7"/>
        <v>0</v>
      </c>
      <c r="O36" s="378">
        <f t="shared" si="7"/>
        <v>0</v>
      </c>
      <c r="P36" s="378">
        <f t="shared" si="7"/>
        <v>0</v>
      </c>
      <c r="Q36" s="378">
        <f t="shared" si="7"/>
        <v>0</v>
      </c>
      <c r="R36" s="378">
        <f t="shared" si="7"/>
        <v>0</v>
      </c>
      <c r="S36" s="378">
        <f t="shared" si="7"/>
        <v>0</v>
      </c>
      <c r="T36" s="378">
        <f t="shared" si="7"/>
        <v>0</v>
      </c>
      <c r="U36" s="378">
        <f t="shared" si="7"/>
        <v>0</v>
      </c>
      <c r="V36" s="378">
        <f t="shared" si="7"/>
        <v>0</v>
      </c>
      <c r="W36" s="378">
        <f t="shared" si="7"/>
        <v>0</v>
      </c>
      <c r="X36" s="378">
        <f t="shared" si="7"/>
        <v>0</v>
      </c>
      <c r="Y36" s="378">
        <f t="shared" si="7"/>
        <v>0</v>
      </c>
      <c r="Z36" s="378">
        <f t="shared" si="7"/>
        <v>0</v>
      </c>
      <c r="AA36" s="378">
        <f t="shared" si="7"/>
        <v>0</v>
      </c>
      <c r="AB36" s="378">
        <f t="shared" si="7"/>
        <v>0</v>
      </c>
      <c r="AC36" s="378">
        <f t="shared" si="7"/>
        <v>0</v>
      </c>
      <c r="AD36" s="378">
        <f t="shared" si="7"/>
        <v>0</v>
      </c>
      <c r="AE36" s="378">
        <f t="shared" si="7"/>
        <v>0</v>
      </c>
      <c r="AF36" s="378">
        <f t="shared" si="7"/>
        <v>0</v>
      </c>
      <c r="AG36" s="342">
        <f t="shared" si="6"/>
        <v>0</v>
      </c>
    </row>
    <row r="37" outlineLevel="1">
      <c r="A37" s="226" t="s">
        <v>335</v>
      </c>
      <c r="B37" s="378">
        <f t="shared" ref="B37:AF37" si="8">SUM(B34:B35)</f>
        <v>0</v>
      </c>
      <c r="C37" s="378">
        <f t="shared" si="8"/>
        <v>0</v>
      </c>
      <c r="D37" s="378">
        <f t="shared" si="8"/>
        <v>0</v>
      </c>
      <c r="E37" s="378">
        <f t="shared" si="8"/>
        <v>0</v>
      </c>
      <c r="F37" s="378">
        <f t="shared" si="8"/>
        <v>0</v>
      </c>
      <c r="G37" s="378">
        <f t="shared" si="8"/>
        <v>0</v>
      </c>
      <c r="H37" s="378">
        <f t="shared" si="8"/>
        <v>0</v>
      </c>
      <c r="I37" s="378">
        <f t="shared" si="8"/>
        <v>0</v>
      </c>
      <c r="J37" s="378">
        <f t="shared" si="8"/>
        <v>0</v>
      </c>
      <c r="K37" s="378">
        <f t="shared" si="8"/>
        <v>0</v>
      </c>
      <c r="L37" s="378">
        <f t="shared" si="8"/>
        <v>0</v>
      </c>
      <c r="M37" s="378">
        <f t="shared" si="8"/>
        <v>0</v>
      </c>
      <c r="N37" s="378">
        <f t="shared" si="8"/>
        <v>0</v>
      </c>
      <c r="O37" s="378">
        <f t="shared" si="8"/>
        <v>0</v>
      </c>
      <c r="P37" s="378">
        <f t="shared" si="8"/>
        <v>0</v>
      </c>
      <c r="Q37" s="378">
        <f t="shared" si="8"/>
        <v>0</v>
      </c>
      <c r="R37" s="378">
        <f t="shared" si="8"/>
        <v>0</v>
      </c>
      <c r="S37" s="378">
        <f t="shared" si="8"/>
        <v>0</v>
      </c>
      <c r="T37" s="378">
        <f t="shared" si="8"/>
        <v>0</v>
      </c>
      <c r="U37" s="378">
        <f t="shared" si="8"/>
        <v>0</v>
      </c>
      <c r="V37" s="378">
        <f t="shared" si="8"/>
        <v>0</v>
      </c>
      <c r="W37" s="378">
        <f t="shared" si="8"/>
        <v>0</v>
      </c>
      <c r="X37" s="378">
        <f t="shared" si="8"/>
        <v>0</v>
      </c>
      <c r="Y37" s="378">
        <f t="shared" si="8"/>
        <v>0</v>
      </c>
      <c r="Z37" s="378">
        <f t="shared" si="8"/>
        <v>0</v>
      </c>
      <c r="AA37" s="378">
        <f t="shared" si="8"/>
        <v>0</v>
      </c>
      <c r="AB37" s="378">
        <f t="shared" si="8"/>
        <v>0</v>
      </c>
      <c r="AC37" s="378">
        <f t="shared" si="8"/>
        <v>0</v>
      </c>
      <c r="AD37" s="378">
        <f t="shared" si="8"/>
        <v>0</v>
      </c>
      <c r="AE37" s="378">
        <f t="shared" si="8"/>
        <v>0</v>
      </c>
      <c r="AF37" s="378">
        <f t="shared" si="8"/>
        <v>0</v>
      </c>
      <c r="AG37" s="342">
        <f t="shared" si="6"/>
        <v>0</v>
      </c>
    </row>
    <row r="38" outlineLevel="1">
      <c r="A38" s="127"/>
      <c r="B38" s="120"/>
      <c r="C38" s="120"/>
      <c r="D38" s="120"/>
      <c r="E38" s="120"/>
      <c r="F38" s="120"/>
      <c r="G38" s="120"/>
      <c r="H38" s="120"/>
      <c r="I38" s="120"/>
      <c r="J38" s="120"/>
      <c r="K38" s="120"/>
      <c r="L38" s="120"/>
      <c r="M38" s="120"/>
      <c r="N38" s="120"/>
      <c r="O38" s="120"/>
      <c r="P38" s="120"/>
      <c r="Q38" s="120"/>
      <c r="R38" s="120"/>
      <c r="S38" s="120"/>
      <c r="T38" s="120"/>
      <c r="U38" s="120"/>
      <c r="V38" s="120"/>
      <c r="W38" s="120"/>
      <c r="X38" s="120"/>
      <c r="Y38" s="120"/>
      <c r="Z38" s="120"/>
      <c r="AA38" s="120"/>
      <c r="AB38" s="120"/>
      <c r="AC38" s="120"/>
      <c r="AD38" s="120"/>
      <c r="AE38" s="120"/>
      <c r="AF38" s="120"/>
      <c r="AG38" s="421"/>
    </row>
    <row r="39" outlineLevel="1">
      <c r="A39" s="222" t="s">
        <v>337</v>
      </c>
      <c r="B39" s="308"/>
      <c r="C39" s="308"/>
      <c r="D39" s="308"/>
      <c r="E39" s="308"/>
      <c r="F39" s="308"/>
      <c r="G39" s="308"/>
      <c r="H39" s="308"/>
      <c r="I39" s="308"/>
      <c r="J39" s="308"/>
      <c r="K39" s="308"/>
      <c r="L39" s="308"/>
      <c r="M39" s="308"/>
      <c r="N39" s="308"/>
      <c r="O39" s="308"/>
      <c r="P39" s="308"/>
      <c r="Q39" s="308"/>
      <c r="R39" s="308"/>
      <c r="S39" s="308"/>
      <c r="T39" s="308"/>
      <c r="U39" s="308"/>
      <c r="V39" s="308"/>
      <c r="W39" s="308"/>
      <c r="X39" s="308"/>
      <c r="Y39" s="308"/>
      <c r="Z39" s="308"/>
      <c r="AA39" s="308"/>
      <c r="AB39" s="308"/>
      <c r="AC39" s="308"/>
      <c r="AD39" s="308"/>
      <c r="AE39" s="308"/>
      <c r="AF39" s="308"/>
      <c r="AG39" s="342">
        <f t="shared" ref="AG39:AG47" si="9">SUM(B39:AF39)</f>
        <v>0</v>
      </c>
    </row>
    <row r="40" outlineLevel="1">
      <c r="A40" s="222" t="s">
        <v>338</v>
      </c>
      <c r="B40" s="308"/>
      <c r="C40" s="308"/>
      <c r="D40" s="308"/>
      <c r="E40" s="308"/>
      <c r="F40" s="308"/>
      <c r="G40" s="308"/>
      <c r="H40" s="308"/>
      <c r="I40" s="308"/>
      <c r="J40" s="308"/>
      <c r="K40" s="308"/>
      <c r="L40" s="308"/>
      <c r="M40" s="308"/>
      <c r="N40" s="308"/>
      <c r="O40" s="308"/>
      <c r="P40" s="308"/>
      <c r="Q40" s="308"/>
      <c r="R40" s="308"/>
      <c r="S40" s="308"/>
      <c r="T40" s="308"/>
      <c r="U40" s="308"/>
      <c r="V40" s="308"/>
      <c r="W40" s="308"/>
      <c r="X40" s="308"/>
      <c r="Y40" s="308"/>
      <c r="Z40" s="308"/>
      <c r="AA40" s="308"/>
      <c r="AB40" s="308"/>
      <c r="AC40" s="308"/>
      <c r="AD40" s="308"/>
      <c r="AE40" s="308"/>
      <c r="AF40" s="308"/>
      <c r="AG40" s="342">
        <f t="shared" si="9"/>
        <v>0</v>
      </c>
    </row>
    <row r="41" outlineLevel="1">
      <c r="A41" s="222" t="s">
        <v>1517</v>
      </c>
      <c r="B41" s="308"/>
      <c r="C41" s="308"/>
      <c r="D41" s="308"/>
      <c r="E41" s="308"/>
      <c r="F41" s="308"/>
      <c r="G41" s="308"/>
      <c r="H41" s="308"/>
      <c r="I41" s="308"/>
      <c r="J41" s="308"/>
      <c r="K41" s="308"/>
      <c r="L41" s="308"/>
      <c r="M41" s="308"/>
      <c r="N41" s="308"/>
      <c r="O41" s="308"/>
      <c r="P41" s="308"/>
      <c r="Q41" s="308"/>
      <c r="R41" s="308"/>
      <c r="S41" s="308"/>
      <c r="T41" s="308"/>
      <c r="U41" s="308"/>
      <c r="V41" s="308"/>
      <c r="W41" s="308"/>
      <c r="X41" s="308"/>
      <c r="Y41" s="308"/>
      <c r="Z41" s="308"/>
      <c r="AA41" s="308"/>
      <c r="AB41" s="308"/>
      <c r="AC41" s="308"/>
      <c r="AD41" s="308"/>
      <c r="AE41" s="308"/>
      <c r="AF41" s="308"/>
      <c r="AG41" s="342">
        <f t="shared" si="9"/>
        <v>0</v>
      </c>
    </row>
    <row r="42" outlineLevel="1">
      <c r="A42" s="222" t="s">
        <v>1518</v>
      </c>
      <c r="B42" s="308"/>
      <c r="C42" s="308"/>
      <c r="D42" s="308"/>
      <c r="E42" s="308"/>
      <c r="F42" s="308"/>
      <c r="G42" s="308"/>
      <c r="H42" s="308"/>
      <c r="I42" s="308"/>
      <c r="J42" s="308"/>
      <c r="K42" s="308"/>
      <c r="L42" s="308"/>
      <c r="M42" s="308"/>
      <c r="N42" s="308"/>
      <c r="O42" s="308"/>
      <c r="P42" s="308"/>
      <c r="Q42" s="308"/>
      <c r="R42" s="308"/>
      <c r="S42" s="308"/>
      <c r="T42" s="308"/>
      <c r="U42" s="308"/>
      <c r="V42" s="308"/>
      <c r="W42" s="308"/>
      <c r="X42" s="308"/>
      <c r="Y42" s="308"/>
      <c r="Z42" s="308"/>
      <c r="AA42" s="308"/>
      <c r="AB42" s="308"/>
      <c r="AC42" s="308"/>
      <c r="AD42" s="308"/>
      <c r="AE42" s="308"/>
      <c r="AF42" s="308"/>
      <c r="AG42" s="342">
        <f t="shared" si="9"/>
        <v>0</v>
      </c>
    </row>
    <row r="43" outlineLevel="1">
      <c r="A43" s="222" t="s">
        <v>1519</v>
      </c>
      <c r="B43" s="308"/>
      <c r="C43" s="308"/>
      <c r="D43" s="308"/>
      <c r="E43" s="308"/>
      <c r="F43" s="308"/>
      <c r="G43" s="308"/>
      <c r="H43" s="308"/>
      <c r="I43" s="308"/>
      <c r="J43" s="308"/>
      <c r="K43" s="308"/>
      <c r="L43" s="308"/>
      <c r="M43" s="308"/>
      <c r="N43" s="308"/>
      <c r="O43" s="308"/>
      <c r="P43" s="308"/>
      <c r="Q43" s="308"/>
      <c r="R43" s="308"/>
      <c r="S43" s="308"/>
      <c r="T43" s="308"/>
      <c r="U43" s="308"/>
      <c r="V43" s="308"/>
      <c r="W43" s="308"/>
      <c r="X43" s="308"/>
      <c r="Y43" s="308"/>
      <c r="Z43" s="308"/>
      <c r="AA43" s="308"/>
      <c r="AB43" s="308"/>
      <c r="AC43" s="308"/>
      <c r="AD43" s="308"/>
      <c r="AE43" s="308"/>
      <c r="AF43" s="308"/>
      <c r="AG43" s="342">
        <f t="shared" si="9"/>
        <v>0</v>
      </c>
    </row>
    <row r="44" outlineLevel="1">
      <c r="A44" s="222" t="s">
        <v>1520</v>
      </c>
      <c r="B44" s="308"/>
      <c r="C44" s="308"/>
      <c r="D44" s="308"/>
      <c r="E44" s="308"/>
      <c r="F44" s="308"/>
      <c r="G44" s="308"/>
      <c r="H44" s="308"/>
      <c r="I44" s="308"/>
      <c r="J44" s="308"/>
      <c r="K44" s="308"/>
      <c r="L44" s="308"/>
      <c r="M44" s="308"/>
      <c r="N44" s="308"/>
      <c r="O44" s="308"/>
      <c r="P44" s="308"/>
      <c r="Q44" s="308"/>
      <c r="R44" s="308"/>
      <c r="S44" s="308"/>
      <c r="T44" s="308"/>
      <c r="U44" s="308"/>
      <c r="V44" s="308"/>
      <c r="W44" s="308"/>
      <c r="X44" s="308"/>
      <c r="Y44" s="308"/>
      <c r="Z44" s="308"/>
      <c r="AA44" s="308"/>
      <c r="AB44" s="308"/>
      <c r="AC44" s="308"/>
      <c r="AD44" s="308"/>
      <c r="AE44" s="308"/>
      <c r="AF44" s="308"/>
      <c r="AG44" s="342">
        <f t="shared" si="9"/>
        <v>0</v>
      </c>
    </row>
    <row r="45" outlineLevel="1">
      <c r="A45" s="222" t="s">
        <v>1521</v>
      </c>
      <c r="B45" s="308"/>
      <c r="C45" s="308"/>
      <c r="D45" s="308"/>
      <c r="E45" s="308"/>
      <c r="F45" s="308"/>
      <c r="G45" s="308"/>
      <c r="H45" s="308"/>
      <c r="I45" s="308"/>
      <c r="J45" s="308"/>
      <c r="K45" s="308"/>
      <c r="L45" s="308"/>
      <c r="M45" s="308"/>
      <c r="N45" s="308"/>
      <c r="O45" s="308"/>
      <c r="P45" s="308"/>
      <c r="Q45" s="308"/>
      <c r="R45" s="308"/>
      <c r="S45" s="308"/>
      <c r="T45" s="308"/>
      <c r="U45" s="308"/>
      <c r="V45" s="308"/>
      <c r="W45" s="308"/>
      <c r="X45" s="308"/>
      <c r="Y45" s="308"/>
      <c r="Z45" s="308"/>
      <c r="AA45" s="308"/>
      <c r="AB45" s="308"/>
      <c r="AC45" s="308"/>
      <c r="AD45" s="308"/>
      <c r="AE45" s="308"/>
      <c r="AF45" s="308"/>
      <c r="AG45" s="342">
        <f t="shared" si="9"/>
        <v>0</v>
      </c>
    </row>
    <row r="46" outlineLevel="1">
      <c r="A46" s="222" t="s">
        <v>1522</v>
      </c>
      <c r="B46" s="308"/>
      <c r="C46" s="308"/>
      <c r="D46" s="308"/>
      <c r="E46" s="308"/>
      <c r="F46" s="308"/>
      <c r="G46" s="308"/>
      <c r="H46" s="308"/>
      <c r="I46" s="308"/>
      <c r="J46" s="308"/>
      <c r="K46" s="308"/>
      <c r="L46" s="308"/>
      <c r="M46" s="308"/>
      <c r="N46" s="308"/>
      <c r="O46" s="308"/>
      <c r="P46" s="308"/>
      <c r="Q46" s="308"/>
      <c r="R46" s="308"/>
      <c r="S46" s="308"/>
      <c r="T46" s="308"/>
      <c r="U46" s="308"/>
      <c r="V46" s="308"/>
      <c r="W46" s="308"/>
      <c r="X46" s="308"/>
      <c r="Y46" s="308"/>
      <c r="Z46" s="308"/>
      <c r="AA46" s="308"/>
      <c r="AB46" s="308"/>
      <c r="AC46" s="308"/>
      <c r="AD46" s="308"/>
      <c r="AE46" s="308"/>
      <c r="AF46" s="308"/>
      <c r="AG46" s="342">
        <f t="shared" si="9"/>
        <v>0</v>
      </c>
    </row>
    <row r="47" outlineLevel="1">
      <c r="A47" s="228" t="s">
        <v>234</v>
      </c>
      <c r="B47" s="378">
        <f t="shared" ref="B47:AF47" si="10">SUM(B39:B46)</f>
        <v>0</v>
      </c>
      <c r="C47" s="378">
        <f t="shared" si="10"/>
        <v>0</v>
      </c>
      <c r="D47" s="378">
        <f t="shared" si="10"/>
        <v>0</v>
      </c>
      <c r="E47" s="378">
        <f t="shared" si="10"/>
        <v>0</v>
      </c>
      <c r="F47" s="378">
        <f t="shared" si="10"/>
        <v>0</v>
      </c>
      <c r="G47" s="378">
        <f t="shared" si="10"/>
        <v>0</v>
      </c>
      <c r="H47" s="378">
        <f t="shared" si="10"/>
        <v>0</v>
      </c>
      <c r="I47" s="378">
        <f t="shared" si="10"/>
        <v>0</v>
      </c>
      <c r="J47" s="378">
        <f t="shared" si="10"/>
        <v>0</v>
      </c>
      <c r="K47" s="378">
        <f t="shared" si="10"/>
        <v>0</v>
      </c>
      <c r="L47" s="378">
        <f t="shared" si="10"/>
        <v>0</v>
      </c>
      <c r="M47" s="378">
        <f t="shared" si="10"/>
        <v>0</v>
      </c>
      <c r="N47" s="378">
        <f t="shared" si="10"/>
        <v>0</v>
      </c>
      <c r="O47" s="378">
        <f t="shared" si="10"/>
        <v>0</v>
      </c>
      <c r="P47" s="378">
        <f t="shared" si="10"/>
        <v>0</v>
      </c>
      <c r="Q47" s="378">
        <f t="shared" si="10"/>
        <v>0</v>
      </c>
      <c r="R47" s="378">
        <f t="shared" si="10"/>
        <v>0</v>
      </c>
      <c r="S47" s="378">
        <f t="shared" si="10"/>
        <v>0</v>
      </c>
      <c r="T47" s="378">
        <f t="shared" si="10"/>
        <v>0</v>
      </c>
      <c r="U47" s="378">
        <f t="shared" si="10"/>
        <v>0</v>
      </c>
      <c r="V47" s="378">
        <f t="shared" si="10"/>
        <v>0</v>
      </c>
      <c r="W47" s="378">
        <f t="shared" si="10"/>
        <v>0</v>
      </c>
      <c r="X47" s="378">
        <f t="shared" si="10"/>
        <v>0</v>
      </c>
      <c r="Y47" s="378">
        <f t="shared" si="10"/>
        <v>0</v>
      </c>
      <c r="Z47" s="378">
        <f t="shared" si="10"/>
        <v>0</v>
      </c>
      <c r="AA47" s="378">
        <f t="shared" si="10"/>
        <v>0</v>
      </c>
      <c r="AB47" s="378">
        <f t="shared" si="10"/>
        <v>0</v>
      </c>
      <c r="AC47" s="378">
        <f t="shared" si="10"/>
        <v>0</v>
      </c>
      <c r="AD47" s="378">
        <f t="shared" si="10"/>
        <v>0</v>
      </c>
      <c r="AE47" s="378">
        <f t="shared" si="10"/>
        <v>0</v>
      </c>
      <c r="AF47" s="378">
        <f t="shared" si="10"/>
        <v>0</v>
      </c>
      <c r="AG47" s="342">
        <f t="shared" si="9"/>
        <v>0</v>
      </c>
    </row>
    <row r="48" outlineLevel="1">
      <c r="A48" s="127"/>
      <c r="B48" s="120"/>
      <c r="C48" s="120"/>
      <c r="D48" s="120"/>
      <c r="E48" s="120"/>
      <c r="F48" s="120"/>
      <c r="G48" s="120"/>
      <c r="H48" s="120"/>
      <c r="I48" s="120"/>
      <c r="J48" s="120"/>
      <c r="K48" s="120"/>
      <c r="L48" s="120"/>
      <c r="M48" s="120"/>
      <c r="N48" s="120"/>
      <c r="O48" s="120"/>
      <c r="P48" s="120"/>
      <c r="Q48" s="120"/>
      <c r="R48" s="120"/>
      <c r="S48" s="120"/>
      <c r="T48" s="120"/>
      <c r="U48" s="120"/>
      <c r="V48" s="120"/>
      <c r="W48" s="120"/>
      <c r="X48" s="120"/>
      <c r="Y48" s="120"/>
      <c r="Z48" s="120"/>
      <c r="AA48" s="120"/>
      <c r="AB48" s="120"/>
      <c r="AC48" s="120"/>
      <c r="AD48" s="120"/>
      <c r="AE48" s="120"/>
      <c r="AF48" s="120"/>
      <c r="AG48" s="421"/>
    </row>
    <row r="49" outlineLevel="1">
      <c r="A49" s="165" t="s">
        <v>1523</v>
      </c>
      <c r="B49" s="120"/>
      <c r="C49" s="120"/>
      <c r="D49" s="120"/>
      <c r="E49" s="120"/>
      <c r="F49" s="120"/>
      <c r="G49" s="120"/>
      <c r="H49" s="120"/>
      <c r="I49" s="120"/>
      <c r="J49" s="120"/>
      <c r="K49" s="120"/>
      <c r="L49" s="120"/>
      <c r="M49" s="120"/>
      <c r="N49" s="120"/>
      <c r="O49" s="120"/>
      <c r="P49" s="120"/>
      <c r="Q49" s="120"/>
      <c r="R49" s="120"/>
      <c r="S49" s="120"/>
      <c r="T49" s="120"/>
      <c r="U49" s="120"/>
      <c r="V49" s="120"/>
      <c r="W49" s="120"/>
      <c r="X49" s="120"/>
      <c r="Y49" s="120"/>
      <c r="Z49" s="120"/>
      <c r="AA49" s="120"/>
      <c r="AB49" s="120"/>
      <c r="AC49" s="120"/>
      <c r="AD49" s="120"/>
      <c r="AE49" s="120"/>
      <c r="AF49" s="120"/>
      <c r="AG49" s="433"/>
    </row>
    <row r="50" outlineLevel="1">
      <c r="A50" s="222" t="s">
        <v>1377</v>
      </c>
      <c r="B50" s="309"/>
      <c r="C50" s="309"/>
      <c r="D50" s="309"/>
      <c r="E50" s="309"/>
      <c r="F50" s="309"/>
      <c r="G50" s="309"/>
      <c r="H50" s="309"/>
      <c r="I50" s="309"/>
      <c r="J50" s="309"/>
      <c r="K50" s="309"/>
      <c r="L50" s="309"/>
      <c r="M50" s="309"/>
      <c r="N50" s="309"/>
      <c r="O50" s="309"/>
      <c r="P50" s="309"/>
      <c r="Q50" s="309"/>
      <c r="R50" s="309"/>
      <c r="S50" s="309"/>
      <c r="T50" s="309"/>
      <c r="U50" s="309"/>
      <c r="V50" s="309"/>
      <c r="W50" s="309"/>
      <c r="X50" s="309"/>
      <c r="Y50" s="309"/>
      <c r="Z50" s="309"/>
      <c r="AA50" s="309"/>
      <c r="AB50" s="309"/>
      <c r="AC50" s="309"/>
      <c r="AD50" s="309"/>
      <c r="AE50" s="309"/>
      <c r="AF50" s="309"/>
      <c r="AG50" s="342">
        <f t="shared" ref="AG50:AG53" si="11">SUM(B50:AF50)</f>
        <v>0</v>
      </c>
    </row>
    <row r="51" outlineLevel="1">
      <c r="A51" s="222" t="s">
        <v>1193</v>
      </c>
      <c r="B51" s="141"/>
      <c r="C51" s="141"/>
      <c r="D51" s="141"/>
      <c r="E51" s="141"/>
      <c r="F51" s="141"/>
      <c r="G51" s="141"/>
      <c r="H51" s="141"/>
      <c r="I51" s="141"/>
      <c r="J51" s="141"/>
      <c r="K51" s="141"/>
      <c r="L51" s="141"/>
      <c r="M51" s="141"/>
      <c r="N51" s="141"/>
      <c r="O51" s="141"/>
      <c r="P51" s="141"/>
      <c r="Q51" s="141"/>
      <c r="R51" s="141"/>
      <c r="S51" s="141"/>
      <c r="T51" s="141"/>
      <c r="U51" s="141"/>
      <c r="V51" s="141"/>
      <c r="W51" s="141"/>
      <c r="X51" s="141"/>
      <c r="Y51" s="141"/>
      <c r="Z51" s="141"/>
      <c r="AA51" s="141"/>
      <c r="AB51" s="141"/>
      <c r="AC51" s="141"/>
      <c r="AD51" s="141"/>
      <c r="AE51" s="141"/>
      <c r="AF51" s="141"/>
      <c r="AG51" s="342">
        <f t="shared" si="11"/>
        <v>0</v>
      </c>
    </row>
    <row r="52" outlineLevel="1">
      <c r="A52" s="222" t="s">
        <v>1378</v>
      </c>
      <c r="B52" s="141"/>
      <c r="C52" s="141"/>
      <c r="D52" s="141"/>
      <c r="E52" s="141"/>
      <c r="F52" s="141"/>
      <c r="G52" s="141"/>
      <c r="H52" s="141"/>
      <c r="I52" s="141"/>
      <c r="J52" s="141"/>
      <c r="K52" s="141"/>
      <c r="L52" s="141"/>
      <c r="M52" s="141"/>
      <c r="N52" s="141"/>
      <c r="O52" s="141"/>
      <c r="P52" s="141"/>
      <c r="Q52" s="141"/>
      <c r="R52" s="141"/>
      <c r="S52" s="141"/>
      <c r="T52" s="141"/>
      <c r="U52" s="141"/>
      <c r="V52" s="141"/>
      <c r="W52" s="141"/>
      <c r="X52" s="141"/>
      <c r="Y52" s="141"/>
      <c r="Z52" s="141"/>
      <c r="AA52" s="141"/>
      <c r="AB52" s="141"/>
      <c r="AC52" s="141"/>
      <c r="AD52" s="141"/>
      <c r="AE52" s="141"/>
      <c r="AF52" s="141"/>
      <c r="AG52" s="342">
        <f t="shared" si="11"/>
        <v>0</v>
      </c>
    </row>
    <row r="53" outlineLevel="1">
      <c r="A53" s="402" t="s">
        <v>1379</v>
      </c>
      <c r="B53" s="387">
        <f t="shared" ref="B53:AF53" si="12">SUM(B50:B52)</f>
        <v>0</v>
      </c>
      <c r="C53" s="387">
        <f t="shared" si="12"/>
        <v>0</v>
      </c>
      <c r="D53" s="387">
        <f t="shared" si="12"/>
        <v>0</v>
      </c>
      <c r="E53" s="387">
        <f t="shared" si="12"/>
        <v>0</v>
      </c>
      <c r="F53" s="387">
        <f t="shared" si="12"/>
        <v>0</v>
      </c>
      <c r="G53" s="387">
        <f t="shared" si="12"/>
        <v>0</v>
      </c>
      <c r="H53" s="387">
        <f t="shared" si="12"/>
        <v>0</v>
      </c>
      <c r="I53" s="387">
        <f t="shared" si="12"/>
        <v>0</v>
      </c>
      <c r="J53" s="387">
        <f t="shared" si="12"/>
        <v>0</v>
      </c>
      <c r="K53" s="387">
        <f t="shared" si="12"/>
        <v>0</v>
      </c>
      <c r="L53" s="387">
        <f t="shared" si="12"/>
        <v>0</v>
      </c>
      <c r="M53" s="387">
        <f t="shared" si="12"/>
        <v>0</v>
      </c>
      <c r="N53" s="387">
        <f t="shared" si="12"/>
        <v>0</v>
      </c>
      <c r="O53" s="387">
        <f t="shared" si="12"/>
        <v>0</v>
      </c>
      <c r="P53" s="387">
        <f t="shared" si="12"/>
        <v>0</v>
      </c>
      <c r="Q53" s="387">
        <f t="shared" si="12"/>
        <v>0</v>
      </c>
      <c r="R53" s="387">
        <f t="shared" si="12"/>
        <v>0</v>
      </c>
      <c r="S53" s="387">
        <f t="shared" si="12"/>
        <v>0</v>
      </c>
      <c r="T53" s="387">
        <f t="shared" si="12"/>
        <v>0</v>
      </c>
      <c r="U53" s="387">
        <f t="shared" si="12"/>
        <v>0</v>
      </c>
      <c r="V53" s="387">
        <f t="shared" si="12"/>
        <v>0</v>
      </c>
      <c r="W53" s="387">
        <f t="shared" si="12"/>
        <v>0</v>
      </c>
      <c r="X53" s="387">
        <f t="shared" si="12"/>
        <v>0</v>
      </c>
      <c r="Y53" s="387">
        <f t="shared" si="12"/>
        <v>0</v>
      </c>
      <c r="Z53" s="387">
        <f t="shared" si="12"/>
        <v>0</v>
      </c>
      <c r="AA53" s="387">
        <f t="shared" si="12"/>
        <v>0</v>
      </c>
      <c r="AB53" s="387">
        <f t="shared" si="12"/>
        <v>0</v>
      </c>
      <c r="AC53" s="387">
        <f t="shared" si="12"/>
        <v>0</v>
      </c>
      <c r="AD53" s="387">
        <f t="shared" si="12"/>
        <v>0</v>
      </c>
      <c r="AE53" s="387">
        <f t="shared" si="12"/>
        <v>0</v>
      </c>
      <c r="AF53" s="387">
        <f t="shared" si="12"/>
        <v>0</v>
      </c>
      <c r="AG53" s="342">
        <f t="shared" si="11"/>
        <v>0</v>
      </c>
    </row>
    <row r="54" outlineLevel="1">
      <c r="A54" s="127"/>
      <c r="B54" s="120"/>
      <c r="C54" s="120"/>
      <c r="D54" s="120"/>
      <c r="E54" s="120"/>
      <c r="F54" s="120"/>
      <c r="G54" s="120"/>
      <c r="H54" s="120"/>
      <c r="I54" s="120"/>
      <c r="J54" s="120"/>
      <c r="K54" s="120"/>
      <c r="L54" s="120"/>
      <c r="M54" s="120"/>
      <c r="N54" s="120"/>
      <c r="O54" s="120"/>
      <c r="P54" s="120"/>
      <c r="Q54" s="120"/>
      <c r="R54" s="120"/>
      <c r="S54" s="120"/>
      <c r="T54" s="120"/>
      <c r="U54" s="120"/>
      <c r="V54" s="120"/>
      <c r="W54" s="120"/>
      <c r="X54" s="120"/>
      <c r="Y54" s="120"/>
      <c r="Z54" s="120"/>
      <c r="AA54" s="120"/>
      <c r="AB54" s="120"/>
      <c r="AC54" s="120"/>
      <c r="AD54" s="120"/>
      <c r="AE54" s="120"/>
      <c r="AF54" s="120"/>
      <c r="AG54" s="421"/>
    </row>
    <row r="55" outlineLevel="1">
      <c r="A55" s="225" t="s">
        <v>438</v>
      </c>
      <c r="B55" s="309"/>
      <c r="C55" s="309"/>
      <c r="D55" s="309"/>
      <c r="E55" s="309"/>
      <c r="F55" s="309"/>
      <c r="G55" s="309"/>
      <c r="H55" s="309"/>
      <c r="I55" s="309"/>
      <c r="J55" s="309"/>
      <c r="K55" s="309"/>
      <c r="L55" s="309"/>
      <c r="M55" s="309"/>
      <c r="N55" s="309"/>
      <c r="O55" s="309"/>
      <c r="P55" s="309"/>
      <c r="Q55" s="309"/>
      <c r="R55" s="309"/>
      <c r="S55" s="309"/>
      <c r="T55" s="309"/>
      <c r="U55" s="309"/>
      <c r="V55" s="309"/>
      <c r="W55" s="309"/>
      <c r="X55" s="309"/>
      <c r="Y55" s="309"/>
      <c r="Z55" s="309"/>
      <c r="AA55" s="309"/>
      <c r="AB55" s="309"/>
      <c r="AC55" s="309"/>
      <c r="AD55" s="309"/>
      <c r="AE55" s="309"/>
      <c r="AF55" s="309"/>
      <c r="AG55" s="342">
        <f t="shared" ref="AG55:AG57" si="13">SUM(B55:AF55)</f>
        <v>0</v>
      </c>
    </row>
    <row r="56" outlineLevel="1">
      <c r="A56" s="434" t="s">
        <v>439</v>
      </c>
      <c r="B56" s="435"/>
      <c r="C56" s="435"/>
      <c r="D56" s="435"/>
      <c r="E56" s="435"/>
      <c r="F56" s="435"/>
      <c r="G56" s="435"/>
      <c r="H56" s="435"/>
      <c r="I56" s="435"/>
      <c r="J56" s="435"/>
      <c r="K56" s="435"/>
      <c r="L56" s="435"/>
      <c r="M56" s="435"/>
      <c r="N56" s="435"/>
      <c r="O56" s="435"/>
      <c r="P56" s="435"/>
      <c r="Q56" s="435"/>
      <c r="R56" s="435"/>
      <c r="S56" s="435"/>
      <c r="T56" s="435"/>
      <c r="U56" s="435"/>
      <c r="V56" s="435"/>
      <c r="W56" s="435"/>
      <c r="X56" s="435"/>
      <c r="Y56" s="435"/>
      <c r="Z56" s="435"/>
      <c r="AA56" s="435"/>
      <c r="AB56" s="435"/>
      <c r="AC56" s="435"/>
      <c r="AD56" s="435"/>
      <c r="AE56" s="435"/>
      <c r="AF56" s="435"/>
      <c r="AG56" s="342">
        <f t="shared" si="13"/>
        <v>0</v>
      </c>
    </row>
    <row r="57" outlineLevel="1">
      <c r="A57" s="436" t="s">
        <v>1380</v>
      </c>
      <c r="B57" s="437">
        <f t="shared" ref="B57:AF57" si="14">sum(B55:B56)</f>
        <v>0</v>
      </c>
      <c r="C57" s="437">
        <f t="shared" si="14"/>
        <v>0</v>
      </c>
      <c r="D57" s="437">
        <f t="shared" si="14"/>
        <v>0</v>
      </c>
      <c r="E57" s="437">
        <f t="shared" si="14"/>
        <v>0</v>
      </c>
      <c r="F57" s="437">
        <f t="shared" si="14"/>
        <v>0</v>
      </c>
      <c r="G57" s="437">
        <f t="shared" si="14"/>
        <v>0</v>
      </c>
      <c r="H57" s="437">
        <f t="shared" si="14"/>
        <v>0</v>
      </c>
      <c r="I57" s="437">
        <f t="shared" si="14"/>
        <v>0</v>
      </c>
      <c r="J57" s="437">
        <f t="shared" si="14"/>
        <v>0</v>
      </c>
      <c r="K57" s="437">
        <f t="shared" si="14"/>
        <v>0</v>
      </c>
      <c r="L57" s="437">
        <f t="shared" si="14"/>
        <v>0</v>
      </c>
      <c r="M57" s="437">
        <f t="shared" si="14"/>
        <v>0</v>
      </c>
      <c r="N57" s="437">
        <f t="shared" si="14"/>
        <v>0</v>
      </c>
      <c r="O57" s="437">
        <f t="shared" si="14"/>
        <v>0</v>
      </c>
      <c r="P57" s="437">
        <f t="shared" si="14"/>
        <v>0</v>
      </c>
      <c r="Q57" s="437">
        <f t="shared" si="14"/>
        <v>0</v>
      </c>
      <c r="R57" s="437">
        <f t="shared" si="14"/>
        <v>0</v>
      </c>
      <c r="S57" s="437">
        <f t="shared" si="14"/>
        <v>0</v>
      </c>
      <c r="T57" s="437">
        <f t="shared" si="14"/>
        <v>0</v>
      </c>
      <c r="U57" s="437">
        <f t="shared" si="14"/>
        <v>0</v>
      </c>
      <c r="V57" s="437">
        <f t="shared" si="14"/>
        <v>0</v>
      </c>
      <c r="W57" s="437">
        <f t="shared" si="14"/>
        <v>0</v>
      </c>
      <c r="X57" s="437">
        <f t="shared" si="14"/>
        <v>0</v>
      </c>
      <c r="Y57" s="437">
        <f t="shared" si="14"/>
        <v>0</v>
      </c>
      <c r="Z57" s="437">
        <f t="shared" si="14"/>
        <v>0</v>
      </c>
      <c r="AA57" s="437">
        <f t="shared" si="14"/>
        <v>0</v>
      </c>
      <c r="AB57" s="437">
        <f t="shared" si="14"/>
        <v>0</v>
      </c>
      <c r="AC57" s="437">
        <f t="shared" si="14"/>
        <v>0</v>
      </c>
      <c r="AD57" s="437">
        <f t="shared" si="14"/>
        <v>0</v>
      </c>
      <c r="AE57" s="437">
        <f t="shared" si="14"/>
        <v>0</v>
      </c>
      <c r="AF57" s="437">
        <f t="shared" si="14"/>
        <v>0</v>
      </c>
      <c r="AG57" s="342">
        <f t="shared" si="13"/>
        <v>0</v>
      </c>
    </row>
    <row r="58" outlineLevel="1">
      <c r="A58" s="127"/>
      <c r="B58" s="120"/>
      <c r="C58" s="120"/>
      <c r="D58" s="120"/>
      <c r="E58" s="120"/>
      <c r="F58" s="120"/>
      <c r="G58" s="120"/>
      <c r="H58" s="120"/>
      <c r="I58" s="120"/>
      <c r="J58" s="120"/>
      <c r="K58" s="120"/>
      <c r="L58" s="120"/>
      <c r="M58" s="120"/>
      <c r="N58" s="120"/>
      <c r="O58" s="120"/>
      <c r="P58" s="120"/>
      <c r="Q58" s="120"/>
      <c r="R58" s="120"/>
      <c r="S58" s="120"/>
      <c r="T58" s="120"/>
      <c r="U58" s="120"/>
      <c r="V58" s="120"/>
      <c r="W58" s="120"/>
      <c r="X58" s="120"/>
      <c r="Y58" s="120"/>
      <c r="Z58" s="120"/>
      <c r="AA58" s="120"/>
      <c r="AB58" s="120"/>
      <c r="AC58" s="120"/>
      <c r="AD58" s="120"/>
      <c r="AE58" s="120"/>
      <c r="AF58" s="120"/>
      <c r="AG58" s="421"/>
    </row>
    <row r="59" outlineLevel="1">
      <c r="A59" s="438" t="s">
        <v>1524</v>
      </c>
      <c r="B59" s="233"/>
      <c r="C59" s="233"/>
      <c r="D59" s="233"/>
      <c r="E59" s="233"/>
      <c r="F59" s="233"/>
      <c r="G59" s="233"/>
      <c r="H59" s="233"/>
      <c r="I59" s="233"/>
      <c r="J59" s="233"/>
      <c r="K59" s="233"/>
      <c r="L59" s="233"/>
      <c r="M59" s="233"/>
      <c r="N59" s="233"/>
      <c r="O59" s="233"/>
      <c r="P59" s="233"/>
      <c r="Q59" s="233"/>
      <c r="R59" s="233"/>
      <c r="S59" s="233"/>
      <c r="T59" s="233"/>
      <c r="U59" s="233"/>
      <c r="V59" s="233"/>
      <c r="W59" s="233"/>
      <c r="X59" s="233"/>
      <c r="Y59" s="233"/>
      <c r="Z59" s="233"/>
      <c r="AA59" s="233"/>
      <c r="AB59" s="233"/>
      <c r="AC59" s="233"/>
      <c r="AD59" s="233"/>
      <c r="AE59" s="233"/>
      <c r="AF59" s="233"/>
      <c r="AG59" s="433"/>
    </row>
    <row r="60" outlineLevel="1">
      <c r="A60" s="222" t="s">
        <v>1525</v>
      </c>
      <c r="B60" s="308"/>
      <c r="C60" s="308"/>
      <c r="D60" s="308"/>
      <c r="E60" s="308"/>
      <c r="F60" s="308"/>
      <c r="G60" s="308"/>
      <c r="H60" s="308"/>
      <c r="I60" s="308"/>
      <c r="J60" s="308"/>
      <c r="K60" s="308"/>
      <c r="L60" s="308"/>
      <c r="M60" s="308"/>
      <c r="N60" s="308"/>
      <c r="O60" s="308"/>
      <c r="P60" s="308"/>
      <c r="Q60" s="308"/>
      <c r="R60" s="308"/>
      <c r="S60" s="308"/>
      <c r="T60" s="308"/>
      <c r="U60" s="308"/>
      <c r="V60" s="308"/>
      <c r="W60" s="308"/>
      <c r="X60" s="308"/>
      <c r="Y60" s="308"/>
      <c r="Z60" s="308"/>
      <c r="AA60" s="308"/>
      <c r="AB60" s="308"/>
      <c r="AC60" s="308"/>
      <c r="AD60" s="308"/>
      <c r="AE60" s="308"/>
      <c r="AF60" s="308"/>
      <c r="AG60" s="342">
        <f t="shared" ref="AG60:AG65" si="15">SUM(B60:AF60)</f>
        <v>0</v>
      </c>
    </row>
    <row r="61" outlineLevel="1">
      <c r="A61" s="222" t="s">
        <v>1526</v>
      </c>
      <c r="B61" s="308"/>
      <c r="C61" s="308"/>
      <c r="D61" s="308"/>
      <c r="E61" s="308"/>
      <c r="F61" s="308"/>
      <c r="G61" s="308"/>
      <c r="H61" s="308"/>
      <c r="I61" s="308"/>
      <c r="J61" s="308"/>
      <c r="K61" s="308"/>
      <c r="L61" s="308"/>
      <c r="M61" s="308"/>
      <c r="N61" s="308"/>
      <c r="O61" s="308"/>
      <c r="P61" s="308"/>
      <c r="Q61" s="308"/>
      <c r="R61" s="308"/>
      <c r="S61" s="308"/>
      <c r="T61" s="308"/>
      <c r="U61" s="308"/>
      <c r="V61" s="308"/>
      <c r="W61" s="308"/>
      <c r="X61" s="308"/>
      <c r="Y61" s="308"/>
      <c r="Z61" s="308"/>
      <c r="AA61" s="308"/>
      <c r="AB61" s="308"/>
      <c r="AC61" s="308"/>
      <c r="AD61" s="308"/>
      <c r="AE61" s="308"/>
      <c r="AF61" s="308"/>
      <c r="AG61" s="342">
        <f t="shared" si="15"/>
        <v>0</v>
      </c>
    </row>
    <row r="62" outlineLevel="1">
      <c r="A62" s="222" t="s">
        <v>1527</v>
      </c>
      <c r="B62" s="308"/>
      <c r="C62" s="308"/>
      <c r="D62" s="308"/>
      <c r="E62" s="308"/>
      <c r="F62" s="308"/>
      <c r="G62" s="308"/>
      <c r="H62" s="308"/>
      <c r="I62" s="308"/>
      <c r="J62" s="308"/>
      <c r="K62" s="308"/>
      <c r="L62" s="308"/>
      <c r="M62" s="308"/>
      <c r="N62" s="308"/>
      <c r="O62" s="308"/>
      <c r="P62" s="308"/>
      <c r="Q62" s="308"/>
      <c r="R62" s="308"/>
      <c r="S62" s="308"/>
      <c r="T62" s="308"/>
      <c r="U62" s="308"/>
      <c r="V62" s="308"/>
      <c r="W62" s="308"/>
      <c r="X62" s="308"/>
      <c r="Y62" s="308"/>
      <c r="Z62" s="308"/>
      <c r="AA62" s="308"/>
      <c r="AB62" s="308"/>
      <c r="AC62" s="308"/>
      <c r="AD62" s="308"/>
      <c r="AE62" s="308"/>
      <c r="AF62" s="308"/>
      <c r="AG62" s="342">
        <f t="shared" si="15"/>
        <v>0</v>
      </c>
    </row>
    <row r="63" outlineLevel="1">
      <c r="A63" s="222" t="s">
        <v>1528</v>
      </c>
      <c r="B63" s="308"/>
      <c r="C63" s="308"/>
      <c r="D63" s="308"/>
      <c r="E63" s="308"/>
      <c r="F63" s="308"/>
      <c r="G63" s="308"/>
      <c r="H63" s="308"/>
      <c r="I63" s="308"/>
      <c r="J63" s="308"/>
      <c r="K63" s="308"/>
      <c r="L63" s="308"/>
      <c r="M63" s="308"/>
      <c r="N63" s="308"/>
      <c r="O63" s="308"/>
      <c r="P63" s="308"/>
      <c r="Q63" s="308"/>
      <c r="R63" s="308"/>
      <c r="S63" s="308"/>
      <c r="T63" s="308"/>
      <c r="U63" s="308"/>
      <c r="V63" s="308"/>
      <c r="W63" s="308"/>
      <c r="X63" s="308"/>
      <c r="Y63" s="308"/>
      <c r="Z63" s="308"/>
      <c r="AA63" s="308"/>
      <c r="AB63" s="308"/>
      <c r="AC63" s="308"/>
      <c r="AD63" s="308"/>
      <c r="AE63" s="308"/>
      <c r="AF63" s="308"/>
      <c r="AG63" s="342">
        <f t="shared" si="15"/>
        <v>0</v>
      </c>
    </row>
    <row r="64" outlineLevel="1">
      <c r="A64" s="226" t="s">
        <v>334</v>
      </c>
      <c r="B64" s="378">
        <f t="shared" ref="B64:AF64" si="16">SUM(B60:B61)</f>
        <v>0</v>
      </c>
      <c r="C64" s="378">
        <f t="shared" si="16"/>
        <v>0</v>
      </c>
      <c r="D64" s="378">
        <f t="shared" si="16"/>
        <v>0</v>
      </c>
      <c r="E64" s="378">
        <f t="shared" si="16"/>
        <v>0</v>
      </c>
      <c r="F64" s="378">
        <f t="shared" si="16"/>
        <v>0</v>
      </c>
      <c r="G64" s="378">
        <f t="shared" si="16"/>
        <v>0</v>
      </c>
      <c r="H64" s="378">
        <f t="shared" si="16"/>
        <v>0</v>
      </c>
      <c r="I64" s="378">
        <f t="shared" si="16"/>
        <v>0</v>
      </c>
      <c r="J64" s="378">
        <f t="shared" si="16"/>
        <v>0</v>
      </c>
      <c r="K64" s="378">
        <f t="shared" si="16"/>
        <v>0</v>
      </c>
      <c r="L64" s="378">
        <f t="shared" si="16"/>
        <v>0</v>
      </c>
      <c r="M64" s="378">
        <f t="shared" si="16"/>
        <v>0</v>
      </c>
      <c r="N64" s="378">
        <f t="shared" si="16"/>
        <v>0</v>
      </c>
      <c r="O64" s="378">
        <f t="shared" si="16"/>
        <v>0</v>
      </c>
      <c r="P64" s="378">
        <f t="shared" si="16"/>
        <v>0</v>
      </c>
      <c r="Q64" s="378">
        <f t="shared" si="16"/>
        <v>0</v>
      </c>
      <c r="R64" s="378">
        <f t="shared" si="16"/>
        <v>0</v>
      </c>
      <c r="S64" s="378">
        <f t="shared" si="16"/>
        <v>0</v>
      </c>
      <c r="T64" s="378">
        <f t="shared" si="16"/>
        <v>0</v>
      </c>
      <c r="U64" s="378">
        <f t="shared" si="16"/>
        <v>0</v>
      </c>
      <c r="V64" s="378">
        <f t="shared" si="16"/>
        <v>0</v>
      </c>
      <c r="W64" s="378">
        <f t="shared" si="16"/>
        <v>0</v>
      </c>
      <c r="X64" s="378">
        <f t="shared" si="16"/>
        <v>0</v>
      </c>
      <c r="Y64" s="378">
        <f t="shared" si="16"/>
        <v>0</v>
      </c>
      <c r="Z64" s="378">
        <f t="shared" si="16"/>
        <v>0</v>
      </c>
      <c r="AA64" s="378">
        <f t="shared" si="16"/>
        <v>0</v>
      </c>
      <c r="AB64" s="378">
        <f t="shared" si="16"/>
        <v>0</v>
      </c>
      <c r="AC64" s="378">
        <f t="shared" si="16"/>
        <v>0</v>
      </c>
      <c r="AD64" s="378">
        <f t="shared" si="16"/>
        <v>0</v>
      </c>
      <c r="AE64" s="378">
        <f t="shared" si="16"/>
        <v>0</v>
      </c>
      <c r="AF64" s="378">
        <f t="shared" si="16"/>
        <v>0</v>
      </c>
      <c r="AG64" s="342">
        <f t="shared" si="15"/>
        <v>0</v>
      </c>
    </row>
    <row r="65" outlineLevel="1">
      <c r="A65" s="226" t="s">
        <v>335</v>
      </c>
      <c r="B65" s="378">
        <f t="shared" ref="B65:AF65" si="17">SUM(B62:B63)</f>
        <v>0</v>
      </c>
      <c r="C65" s="378">
        <f t="shared" si="17"/>
        <v>0</v>
      </c>
      <c r="D65" s="378">
        <f t="shared" si="17"/>
        <v>0</v>
      </c>
      <c r="E65" s="378">
        <f t="shared" si="17"/>
        <v>0</v>
      </c>
      <c r="F65" s="378">
        <f t="shared" si="17"/>
        <v>0</v>
      </c>
      <c r="G65" s="378">
        <f t="shared" si="17"/>
        <v>0</v>
      </c>
      <c r="H65" s="378">
        <f t="shared" si="17"/>
        <v>0</v>
      </c>
      <c r="I65" s="378">
        <f t="shared" si="17"/>
        <v>0</v>
      </c>
      <c r="J65" s="378">
        <f t="shared" si="17"/>
        <v>0</v>
      </c>
      <c r="K65" s="378">
        <f t="shared" si="17"/>
        <v>0</v>
      </c>
      <c r="L65" s="378">
        <f t="shared" si="17"/>
        <v>0</v>
      </c>
      <c r="M65" s="378">
        <f t="shared" si="17"/>
        <v>0</v>
      </c>
      <c r="N65" s="378">
        <f t="shared" si="17"/>
        <v>0</v>
      </c>
      <c r="O65" s="378">
        <f t="shared" si="17"/>
        <v>0</v>
      </c>
      <c r="P65" s="378">
        <f t="shared" si="17"/>
        <v>0</v>
      </c>
      <c r="Q65" s="378">
        <f t="shared" si="17"/>
        <v>0</v>
      </c>
      <c r="R65" s="378">
        <f t="shared" si="17"/>
        <v>0</v>
      </c>
      <c r="S65" s="378">
        <f t="shared" si="17"/>
        <v>0</v>
      </c>
      <c r="T65" s="378">
        <f t="shared" si="17"/>
        <v>0</v>
      </c>
      <c r="U65" s="378">
        <f t="shared" si="17"/>
        <v>0</v>
      </c>
      <c r="V65" s="378">
        <f t="shared" si="17"/>
        <v>0</v>
      </c>
      <c r="W65" s="378">
        <f t="shared" si="17"/>
        <v>0</v>
      </c>
      <c r="X65" s="378">
        <f t="shared" si="17"/>
        <v>0</v>
      </c>
      <c r="Y65" s="378">
        <f t="shared" si="17"/>
        <v>0</v>
      </c>
      <c r="Z65" s="378">
        <f t="shared" si="17"/>
        <v>0</v>
      </c>
      <c r="AA65" s="378">
        <f t="shared" si="17"/>
        <v>0</v>
      </c>
      <c r="AB65" s="378">
        <f t="shared" si="17"/>
        <v>0</v>
      </c>
      <c r="AC65" s="378">
        <f t="shared" si="17"/>
        <v>0</v>
      </c>
      <c r="AD65" s="378">
        <f t="shared" si="17"/>
        <v>0</v>
      </c>
      <c r="AE65" s="378">
        <f t="shared" si="17"/>
        <v>0</v>
      </c>
      <c r="AF65" s="378">
        <f t="shared" si="17"/>
        <v>0</v>
      </c>
      <c r="AG65" s="342">
        <f t="shared" si="15"/>
        <v>0</v>
      </c>
    </row>
    <row r="66" outlineLevel="1">
      <c r="A66" s="127"/>
      <c r="B66" s="195"/>
      <c r="C66" s="195"/>
      <c r="D66" s="195"/>
      <c r="E66" s="195"/>
      <c r="F66" s="195"/>
      <c r="G66" s="195"/>
      <c r="H66" s="195"/>
      <c r="I66" s="195"/>
      <c r="J66" s="195"/>
      <c r="K66" s="195"/>
      <c r="L66" s="195"/>
      <c r="M66" s="195"/>
      <c r="N66" s="195"/>
      <c r="O66" s="195"/>
      <c r="P66" s="195"/>
      <c r="Q66" s="195"/>
      <c r="R66" s="195"/>
      <c r="S66" s="195"/>
      <c r="T66" s="195"/>
      <c r="U66" s="195"/>
      <c r="V66" s="195"/>
      <c r="W66" s="195"/>
      <c r="X66" s="195"/>
      <c r="Y66" s="195"/>
      <c r="Z66" s="195"/>
      <c r="AA66" s="195"/>
      <c r="AB66" s="195"/>
      <c r="AC66" s="195"/>
      <c r="AD66" s="195"/>
      <c r="AE66" s="195"/>
      <c r="AF66" s="195"/>
      <c r="AG66" s="433"/>
    </row>
    <row r="67" outlineLevel="1">
      <c r="A67" s="222" t="s">
        <v>337</v>
      </c>
      <c r="B67" s="308"/>
      <c r="C67" s="308"/>
      <c r="D67" s="308"/>
      <c r="E67" s="308"/>
      <c r="F67" s="308"/>
      <c r="G67" s="308"/>
      <c r="H67" s="308"/>
      <c r="I67" s="308"/>
      <c r="J67" s="308"/>
      <c r="K67" s="308"/>
      <c r="L67" s="308"/>
      <c r="M67" s="308"/>
      <c r="N67" s="308"/>
      <c r="O67" s="308"/>
      <c r="P67" s="308"/>
      <c r="Q67" s="308"/>
      <c r="R67" s="308"/>
      <c r="S67" s="308"/>
      <c r="T67" s="308"/>
      <c r="U67" s="308"/>
      <c r="V67" s="308"/>
      <c r="W67" s="308"/>
      <c r="X67" s="308"/>
      <c r="Y67" s="308"/>
      <c r="Z67" s="308"/>
      <c r="AA67" s="308"/>
      <c r="AB67" s="308"/>
      <c r="AC67" s="308"/>
      <c r="AD67" s="308"/>
      <c r="AE67" s="308"/>
      <c r="AF67" s="308"/>
      <c r="AG67" s="342">
        <f t="shared" ref="AG67:AG75" si="18">SUM(B67:AF67)</f>
        <v>0</v>
      </c>
    </row>
    <row r="68" outlineLevel="1">
      <c r="A68" s="222" t="s">
        <v>338</v>
      </c>
      <c r="B68" s="308"/>
      <c r="C68" s="308"/>
      <c r="D68" s="308"/>
      <c r="E68" s="308"/>
      <c r="F68" s="308"/>
      <c r="G68" s="308"/>
      <c r="H68" s="308"/>
      <c r="I68" s="308"/>
      <c r="J68" s="308"/>
      <c r="K68" s="308"/>
      <c r="L68" s="308"/>
      <c r="M68" s="308"/>
      <c r="N68" s="308"/>
      <c r="O68" s="308"/>
      <c r="P68" s="308"/>
      <c r="Q68" s="308"/>
      <c r="R68" s="308"/>
      <c r="S68" s="308"/>
      <c r="T68" s="308"/>
      <c r="U68" s="308"/>
      <c r="V68" s="308"/>
      <c r="W68" s="308"/>
      <c r="X68" s="308"/>
      <c r="Y68" s="308"/>
      <c r="Z68" s="308"/>
      <c r="AA68" s="308"/>
      <c r="AB68" s="308"/>
      <c r="AC68" s="308"/>
      <c r="AD68" s="308"/>
      <c r="AE68" s="308"/>
      <c r="AF68" s="308"/>
      <c r="AG68" s="342">
        <f t="shared" si="18"/>
        <v>0</v>
      </c>
    </row>
    <row r="69" outlineLevel="1">
      <c r="A69" s="222" t="s">
        <v>1529</v>
      </c>
      <c r="B69" s="308"/>
      <c r="C69" s="308"/>
      <c r="D69" s="308"/>
      <c r="E69" s="308"/>
      <c r="F69" s="308"/>
      <c r="G69" s="308"/>
      <c r="H69" s="308"/>
      <c r="I69" s="308"/>
      <c r="J69" s="308"/>
      <c r="K69" s="308"/>
      <c r="L69" s="308"/>
      <c r="M69" s="308"/>
      <c r="N69" s="308"/>
      <c r="O69" s="308"/>
      <c r="P69" s="308"/>
      <c r="Q69" s="308"/>
      <c r="R69" s="308"/>
      <c r="S69" s="308"/>
      <c r="T69" s="308"/>
      <c r="U69" s="308"/>
      <c r="V69" s="308"/>
      <c r="W69" s="308"/>
      <c r="X69" s="308"/>
      <c r="Y69" s="308"/>
      <c r="Z69" s="308"/>
      <c r="AA69" s="308"/>
      <c r="AB69" s="308"/>
      <c r="AC69" s="308"/>
      <c r="AD69" s="308"/>
      <c r="AE69" s="308"/>
      <c r="AF69" s="308"/>
      <c r="AG69" s="342">
        <f t="shared" si="18"/>
        <v>0</v>
      </c>
    </row>
    <row r="70" outlineLevel="1">
      <c r="A70" s="222" t="s">
        <v>1530</v>
      </c>
      <c r="B70" s="308"/>
      <c r="C70" s="308"/>
      <c r="D70" s="308"/>
      <c r="E70" s="308"/>
      <c r="F70" s="308"/>
      <c r="G70" s="308"/>
      <c r="H70" s="308"/>
      <c r="I70" s="308"/>
      <c r="J70" s="308"/>
      <c r="K70" s="308"/>
      <c r="L70" s="308"/>
      <c r="M70" s="308"/>
      <c r="N70" s="308"/>
      <c r="O70" s="308"/>
      <c r="P70" s="308"/>
      <c r="Q70" s="308"/>
      <c r="R70" s="308"/>
      <c r="S70" s="308"/>
      <c r="T70" s="308"/>
      <c r="U70" s="308"/>
      <c r="V70" s="308"/>
      <c r="W70" s="308"/>
      <c r="X70" s="308"/>
      <c r="Y70" s="308"/>
      <c r="Z70" s="308"/>
      <c r="AA70" s="308"/>
      <c r="AB70" s="308"/>
      <c r="AC70" s="308"/>
      <c r="AD70" s="308"/>
      <c r="AE70" s="308"/>
      <c r="AF70" s="308"/>
      <c r="AG70" s="342">
        <f t="shared" si="18"/>
        <v>0</v>
      </c>
    </row>
    <row r="71" outlineLevel="1">
      <c r="A71" s="222" t="s">
        <v>1531</v>
      </c>
      <c r="B71" s="308"/>
      <c r="C71" s="308"/>
      <c r="D71" s="308"/>
      <c r="E71" s="308"/>
      <c r="F71" s="308"/>
      <c r="G71" s="308"/>
      <c r="H71" s="308"/>
      <c r="I71" s="308"/>
      <c r="J71" s="308"/>
      <c r="K71" s="308"/>
      <c r="L71" s="308"/>
      <c r="M71" s="308"/>
      <c r="N71" s="308"/>
      <c r="O71" s="308"/>
      <c r="P71" s="308"/>
      <c r="Q71" s="308"/>
      <c r="R71" s="308"/>
      <c r="S71" s="308"/>
      <c r="T71" s="308"/>
      <c r="U71" s="308"/>
      <c r="V71" s="308"/>
      <c r="W71" s="308"/>
      <c r="X71" s="308"/>
      <c r="Y71" s="308"/>
      <c r="Z71" s="308"/>
      <c r="AA71" s="308"/>
      <c r="AB71" s="308"/>
      <c r="AC71" s="308"/>
      <c r="AD71" s="308"/>
      <c r="AE71" s="308"/>
      <c r="AF71" s="308"/>
      <c r="AG71" s="342">
        <f t="shared" si="18"/>
        <v>0</v>
      </c>
    </row>
    <row r="72" outlineLevel="1">
      <c r="A72" s="222" t="s">
        <v>1532</v>
      </c>
      <c r="B72" s="308"/>
      <c r="C72" s="308"/>
      <c r="D72" s="308"/>
      <c r="E72" s="308"/>
      <c r="F72" s="308"/>
      <c r="G72" s="308"/>
      <c r="H72" s="308"/>
      <c r="I72" s="308"/>
      <c r="J72" s="308"/>
      <c r="K72" s="308"/>
      <c r="L72" s="308"/>
      <c r="M72" s="308"/>
      <c r="N72" s="308"/>
      <c r="O72" s="308"/>
      <c r="P72" s="308"/>
      <c r="Q72" s="308"/>
      <c r="R72" s="308"/>
      <c r="S72" s="308"/>
      <c r="T72" s="308"/>
      <c r="U72" s="308"/>
      <c r="V72" s="308"/>
      <c r="W72" s="308"/>
      <c r="X72" s="308"/>
      <c r="Y72" s="308"/>
      <c r="Z72" s="308"/>
      <c r="AA72" s="308"/>
      <c r="AB72" s="308"/>
      <c r="AC72" s="308"/>
      <c r="AD72" s="308"/>
      <c r="AE72" s="308"/>
      <c r="AF72" s="308"/>
      <c r="AG72" s="342">
        <f t="shared" si="18"/>
        <v>0</v>
      </c>
    </row>
    <row r="73" outlineLevel="1">
      <c r="A73" s="222" t="s">
        <v>1533</v>
      </c>
      <c r="B73" s="308"/>
      <c r="C73" s="308"/>
      <c r="D73" s="308"/>
      <c r="E73" s="308"/>
      <c r="F73" s="308"/>
      <c r="G73" s="308"/>
      <c r="H73" s="308"/>
      <c r="I73" s="308"/>
      <c r="J73" s="308"/>
      <c r="K73" s="308"/>
      <c r="L73" s="308"/>
      <c r="M73" s="308"/>
      <c r="N73" s="308"/>
      <c r="O73" s="308"/>
      <c r="P73" s="308"/>
      <c r="Q73" s="308"/>
      <c r="R73" s="308"/>
      <c r="S73" s="308"/>
      <c r="T73" s="308"/>
      <c r="U73" s="308"/>
      <c r="V73" s="308"/>
      <c r="W73" s="308"/>
      <c r="X73" s="308"/>
      <c r="Y73" s="308"/>
      <c r="Z73" s="308"/>
      <c r="AA73" s="308"/>
      <c r="AB73" s="308"/>
      <c r="AC73" s="308"/>
      <c r="AD73" s="308"/>
      <c r="AE73" s="308"/>
      <c r="AF73" s="308"/>
      <c r="AG73" s="342">
        <f t="shared" si="18"/>
        <v>0</v>
      </c>
    </row>
    <row r="74" outlineLevel="1">
      <c r="A74" s="222" t="s">
        <v>1534</v>
      </c>
      <c r="B74" s="308"/>
      <c r="C74" s="308"/>
      <c r="D74" s="308"/>
      <c r="E74" s="308"/>
      <c r="F74" s="308"/>
      <c r="G74" s="308"/>
      <c r="H74" s="308"/>
      <c r="I74" s="308"/>
      <c r="J74" s="308"/>
      <c r="K74" s="308"/>
      <c r="L74" s="308"/>
      <c r="M74" s="308"/>
      <c r="N74" s="308"/>
      <c r="O74" s="308"/>
      <c r="P74" s="308"/>
      <c r="Q74" s="308"/>
      <c r="R74" s="308"/>
      <c r="S74" s="308"/>
      <c r="T74" s="308"/>
      <c r="U74" s="308"/>
      <c r="V74" s="308"/>
      <c r="W74" s="308"/>
      <c r="X74" s="308"/>
      <c r="Y74" s="308"/>
      <c r="Z74" s="308"/>
      <c r="AA74" s="308"/>
      <c r="AB74" s="308"/>
      <c r="AC74" s="308"/>
      <c r="AD74" s="308"/>
      <c r="AE74" s="308"/>
      <c r="AF74" s="308"/>
      <c r="AG74" s="342">
        <f t="shared" si="18"/>
        <v>0</v>
      </c>
    </row>
    <row r="75" outlineLevel="1">
      <c r="A75" s="228" t="s">
        <v>234</v>
      </c>
      <c r="B75" s="378">
        <f t="shared" ref="B75:AF75" si="19">SUM(B67:B74)</f>
        <v>0</v>
      </c>
      <c r="C75" s="378">
        <f t="shared" si="19"/>
        <v>0</v>
      </c>
      <c r="D75" s="378">
        <f t="shared" si="19"/>
        <v>0</v>
      </c>
      <c r="E75" s="378">
        <f t="shared" si="19"/>
        <v>0</v>
      </c>
      <c r="F75" s="378">
        <f t="shared" si="19"/>
        <v>0</v>
      </c>
      <c r="G75" s="378">
        <f t="shared" si="19"/>
        <v>0</v>
      </c>
      <c r="H75" s="378">
        <f t="shared" si="19"/>
        <v>0</v>
      </c>
      <c r="I75" s="378">
        <f t="shared" si="19"/>
        <v>0</v>
      </c>
      <c r="J75" s="378">
        <f t="shared" si="19"/>
        <v>0</v>
      </c>
      <c r="K75" s="378">
        <f t="shared" si="19"/>
        <v>0</v>
      </c>
      <c r="L75" s="378">
        <f t="shared" si="19"/>
        <v>0</v>
      </c>
      <c r="M75" s="378">
        <f t="shared" si="19"/>
        <v>0</v>
      </c>
      <c r="N75" s="378">
        <f t="shared" si="19"/>
        <v>0</v>
      </c>
      <c r="O75" s="378">
        <f t="shared" si="19"/>
        <v>0</v>
      </c>
      <c r="P75" s="378">
        <f t="shared" si="19"/>
        <v>0</v>
      </c>
      <c r="Q75" s="378">
        <f t="shared" si="19"/>
        <v>0</v>
      </c>
      <c r="R75" s="378">
        <f t="shared" si="19"/>
        <v>0</v>
      </c>
      <c r="S75" s="378">
        <f t="shared" si="19"/>
        <v>0</v>
      </c>
      <c r="T75" s="378">
        <f t="shared" si="19"/>
        <v>0</v>
      </c>
      <c r="U75" s="378">
        <f t="shared" si="19"/>
        <v>0</v>
      </c>
      <c r="V75" s="378">
        <f t="shared" si="19"/>
        <v>0</v>
      </c>
      <c r="W75" s="378">
        <f t="shared" si="19"/>
        <v>0</v>
      </c>
      <c r="X75" s="378">
        <f t="shared" si="19"/>
        <v>0</v>
      </c>
      <c r="Y75" s="378">
        <f t="shared" si="19"/>
        <v>0</v>
      </c>
      <c r="Z75" s="378">
        <f t="shared" si="19"/>
        <v>0</v>
      </c>
      <c r="AA75" s="378">
        <f t="shared" si="19"/>
        <v>0</v>
      </c>
      <c r="AB75" s="378">
        <f t="shared" si="19"/>
        <v>0</v>
      </c>
      <c r="AC75" s="378">
        <f t="shared" si="19"/>
        <v>0</v>
      </c>
      <c r="AD75" s="378">
        <f t="shared" si="19"/>
        <v>0</v>
      </c>
      <c r="AE75" s="378">
        <f t="shared" si="19"/>
        <v>0</v>
      </c>
      <c r="AF75" s="378">
        <f t="shared" si="19"/>
        <v>0</v>
      </c>
      <c r="AG75" s="342">
        <f t="shared" si="18"/>
        <v>0</v>
      </c>
    </row>
    <row r="76" outlineLevel="1">
      <c r="A76" s="127"/>
      <c r="B76" s="120"/>
      <c r="C76" s="120"/>
      <c r="D76" s="120"/>
      <c r="E76" s="120"/>
      <c r="F76" s="120"/>
      <c r="G76" s="120"/>
      <c r="H76" s="120"/>
      <c r="I76" s="120"/>
      <c r="J76" s="120"/>
      <c r="K76" s="120"/>
      <c r="L76" s="120"/>
      <c r="M76" s="120"/>
      <c r="N76" s="120"/>
      <c r="O76" s="120"/>
      <c r="P76" s="120"/>
      <c r="Q76" s="120"/>
      <c r="R76" s="120"/>
      <c r="S76" s="120"/>
      <c r="T76" s="120"/>
      <c r="U76" s="120"/>
      <c r="V76" s="120"/>
      <c r="W76" s="120"/>
      <c r="X76" s="120"/>
      <c r="Y76" s="120"/>
      <c r="Z76" s="120"/>
      <c r="AA76" s="120"/>
      <c r="AB76" s="120"/>
      <c r="AC76" s="120"/>
      <c r="AD76" s="120"/>
      <c r="AE76" s="120"/>
      <c r="AF76" s="120"/>
      <c r="AG76" s="421"/>
    </row>
    <row r="77" outlineLevel="1">
      <c r="A77" s="222" t="s">
        <v>1392</v>
      </c>
      <c r="B77" s="241"/>
      <c r="C77" s="241"/>
      <c r="D77" s="241"/>
      <c r="E77" s="241"/>
      <c r="F77" s="241"/>
      <c r="G77" s="241"/>
      <c r="H77" s="241"/>
      <c r="I77" s="241"/>
      <c r="J77" s="241"/>
      <c r="K77" s="241"/>
      <c r="L77" s="241"/>
      <c r="M77" s="241"/>
      <c r="N77" s="241"/>
      <c r="O77" s="241"/>
      <c r="P77" s="241"/>
      <c r="Q77" s="241"/>
      <c r="R77" s="241"/>
      <c r="S77" s="241"/>
      <c r="T77" s="241"/>
      <c r="U77" s="241"/>
      <c r="V77" s="241"/>
      <c r="W77" s="241"/>
      <c r="X77" s="241"/>
      <c r="Y77" s="241"/>
      <c r="Z77" s="241"/>
      <c r="AA77" s="241"/>
      <c r="AB77" s="241"/>
      <c r="AC77" s="241"/>
      <c r="AD77" s="241"/>
      <c r="AE77" s="241"/>
      <c r="AF77" s="241"/>
      <c r="AG77" s="342">
        <f>SUM(B77:AF77)</f>
        <v>0</v>
      </c>
    </row>
    <row r="78" outlineLevel="1">
      <c r="A78" s="127"/>
      <c r="B78" s="120"/>
      <c r="C78" s="120"/>
      <c r="D78" s="120"/>
      <c r="E78" s="120"/>
      <c r="F78" s="120"/>
      <c r="G78" s="120"/>
      <c r="H78" s="120"/>
      <c r="I78" s="120"/>
      <c r="J78" s="120"/>
      <c r="K78" s="120"/>
      <c r="L78" s="120"/>
      <c r="M78" s="120"/>
      <c r="N78" s="120"/>
      <c r="O78" s="120"/>
      <c r="P78" s="120"/>
      <c r="Q78" s="120"/>
      <c r="R78" s="120"/>
      <c r="S78" s="120"/>
      <c r="T78" s="120"/>
      <c r="U78" s="120"/>
      <c r="V78" s="120"/>
      <c r="W78" s="120"/>
      <c r="X78" s="120"/>
      <c r="Y78" s="120"/>
      <c r="Z78" s="120"/>
      <c r="AA78" s="120"/>
      <c r="AB78" s="120"/>
      <c r="AC78" s="120"/>
      <c r="AD78" s="120"/>
      <c r="AE78" s="120"/>
      <c r="AF78" s="120"/>
      <c r="AG78" s="421"/>
    </row>
    <row r="79" outlineLevel="1">
      <c r="A79" s="165" t="s">
        <v>1535</v>
      </c>
      <c r="B79" s="195"/>
      <c r="C79" s="195"/>
      <c r="D79" s="195"/>
      <c r="E79" s="195"/>
      <c r="F79" s="195"/>
      <c r="G79" s="195"/>
      <c r="H79" s="195"/>
      <c r="I79" s="195"/>
      <c r="J79" s="195"/>
      <c r="K79" s="195"/>
      <c r="L79" s="195"/>
      <c r="M79" s="195"/>
      <c r="N79" s="195"/>
      <c r="O79" s="195"/>
      <c r="P79" s="195"/>
      <c r="Q79" s="195"/>
      <c r="R79" s="195"/>
      <c r="S79" s="195"/>
      <c r="T79" s="195"/>
      <c r="U79" s="195"/>
      <c r="V79" s="195"/>
      <c r="W79" s="195"/>
      <c r="X79" s="195"/>
      <c r="Y79" s="195"/>
      <c r="Z79" s="195"/>
      <c r="AA79" s="195"/>
      <c r="AB79" s="195"/>
      <c r="AC79" s="195"/>
      <c r="AD79" s="195"/>
      <c r="AE79" s="195"/>
      <c r="AF79" s="195"/>
      <c r="AG79" s="433"/>
    </row>
    <row r="80" outlineLevel="1">
      <c r="A80" s="222" t="s">
        <v>1377</v>
      </c>
      <c r="B80" s="126"/>
      <c r="C80" s="126"/>
      <c r="D80" s="126"/>
      <c r="E80" s="126"/>
      <c r="F80" s="126"/>
      <c r="G80" s="126"/>
      <c r="H80" s="126"/>
      <c r="I80" s="126"/>
      <c r="J80" s="126"/>
      <c r="K80" s="126"/>
      <c r="L80" s="126"/>
      <c r="M80" s="126"/>
      <c r="N80" s="126"/>
      <c r="O80" s="126"/>
      <c r="P80" s="126"/>
      <c r="Q80" s="126"/>
      <c r="R80" s="126"/>
      <c r="S80" s="126"/>
      <c r="T80" s="126"/>
      <c r="U80" s="126"/>
      <c r="V80" s="126"/>
      <c r="W80" s="126"/>
      <c r="X80" s="126"/>
      <c r="Y80" s="126"/>
      <c r="Z80" s="126"/>
      <c r="AA80" s="126"/>
      <c r="AB80" s="126"/>
      <c r="AC80" s="126"/>
      <c r="AD80" s="126"/>
      <c r="AE80" s="126"/>
      <c r="AF80" s="126"/>
      <c r="AG80" s="342">
        <f t="shared" ref="AG80:AG83" si="20">SUM(B80:AF80)</f>
        <v>0</v>
      </c>
    </row>
    <row r="81" outlineLevel="1">
      <c r="A81" s="222" t="s">
        <v>1193</v>
      </c>
      <c r="B81" s="435"/>
      <c r="C81" s="435"/>
      <c r="D81" s="435"/>
      <c r="E81" s="435"/>
      <c r="F81" s="435"/>
      <c r="G81" s="435"/>
      <c r="H81" s="435"/>
      <c r="I81" s="435"/>
      <c r="J81" s="435"/>
      <c r="K81" s="435"/>
      <c r="L81" s="435"/>
      <c r="M81" s="435"/>
      <c r="N81" s="435"/>
      <c r="O81" s="435"/>
      <c r="P81" s="435"/>
      <c r="Q81" s="435"/>
      <c r="R81" s="435"/>
      <c r="S81" s="435"/>
      <c r="T81" s="435"/>
      <c r="U81" s="435"/>
      <c r="V81" s="435"/>
      <c r="W81" s="435"/>
      <c r="X81" s="435"/>
      <c r="Y81" s="435"/>
      <c r="Z81" s="435"/>
      <c r="AA81" s="435"/>
      <c r="AB81" s="435"/>
      <c r="AC81" s="435"/>
      <c r="AD81" s="435"/>
      <c r="AE81" s="435"/>
      <c r="AF81" s="435"/>
      <c r="AG81" s="342">
        <f t="shared" si="20"/>
        <v>0</v>
      </c>
    </row>
    <row r="82" outlineLevel="1">
      <c r="A82" s="222" t="s">
        <v>1378</v>
      </c>
      <c r="B82" s="435"/>
      <c r="C82" s="435"/>
      <c r="D82" s="435"/>
      <c r="E82" s="435"/>
      <c r="F82" s="435"/>
      <c r="G82" s="435"/>
      <c r="H82" s="435"/>
      <c r="I82" s="435"/>
      <c r="J82" s="435"/>
      <c r="K82" s="435"/>
      <c r="L82" s="435"/>
      <c r="M82" s="435"/>
      <c r="N82" s="435"/>
      <c r="O82" s="435"/>
      <c r="P82" s="435"/>
      <c r="Q82" s="435"/>
      <c r="R82" s="435"/>
      <c r="S82" s="435"/>
      <c r="T82" s="435"/>
      <c r="U82" s="435"/>
      <c r="V82" s="435"/>
      <c r="W82" s="435"/>
      <c r="X82" s="435"/>
      <c r="Y82" s="435"/>
      <c r="Z82" s="435"/>
      <c r="AA82" s="435"/>
      <c r="AB82" s="435"/>
      <c r="AC82" s="435"/>
      <c r="AD82" s="435"/>
      <c r="AE82" s="435"/>
      <c r="AF82" s="435"/>
      <c r="AG82" s="342">
        <f t="shared" si="20"/>
        <v>0</v>
      </c>
    </row>
    <row r="83" outlineLevel="1">
      <c r="A83" s="402" t="s">
        <v>1379</v>
      </c>
      <c r="B83" s="391">
        <f t="shared" ref="B83:AF83" si="21">sum(B80:B82)</f>
        <v>0</v>
      </c>
      <c r="C83" s="391">
        <f t="shared" si="21"/>
        <v>0</v>
      </c>
      <c r="D83" s="391">
        <f t="shared" si="21"/>
        <v>0</v>
      </c>
      <c r="E83" s="391">
        <f t="shared" si="21"/>
        <v>0</v>
      </c>
      <c r="F83" s="391">
        <f t="shared" si="21"/>
        <v>0</v>
      </c>
      <c r="G83" s="391">
        <f t="shared" si="21"/>
        <v>0</v>
      </c>
      <c r="H83" s="391">
        <f t="shared" si="21"/>
        <v>0</v>
      </c>
      <c r="I83" s="391">
        <f t="shared" si="21"/>
        <v>0</v>
      </c>
      <c r="J83" s="391">
        <f t="shared" si="21"/>
        <v>0</v>
      </c>
      <c r="K83" s="391">
        <f t="shared" si="21"/>
        <v>0</v>
      </c>
      <c r="L83" s="391">
        <f t="shared" si="21"/>
        <v>0</v>
      </c>
      <c r="M83" s="391">
        <f t="shared" si="21"/>
        <v>0</v>
      </c>
      <c r="N83" s="391">
        <f t="shared" si="21"/>
        <v>0</v>
      </c>
      <c r="O83" s="391">
        <f t="shared" si="21"/>
        <v>0</v>
      </c>
      <c r="P83" s="391">
        <f t="shared" si="21"/>
        <v>0</v>
      </c>
      <c r="Q83" s="391">
        <f t="shared" si="21"/>
        <v>0</v>
      </c>
      <c r="R83" s="391">
        <f t="shared" si="21"/>
        <v>0</v>
      </c>
      <c r="S83" s="391">
        <f t="shared" si="21"/>
        <v>0</v>
      </c>
      <c r="T83" s="391">
        <f t="shared" si="21"/>
        <v>0</v>
      </c>
      <c r="U83" s="391">
        <f t="shared" si="21"/>
        <v>0</v>
      </c>
      <c r="V83" s="391">
        <f t="shared" si="21"/>
        <v>0</v>
      </c>
      <c r="W83" s="391">
        <f t="shared" si="21"/>
        <v>0</v>
      </c>
      <c r="X83" s="391">
        <f t="shared" si="21"/>
        <v>0</v>
      </c>
      <c r="Y83" s="391">
        <f t="shared" si="21"/>
        <v>0</v>
      </c>
      <c r="Z83" s="391">
        <f t="shared" si="21"/>
        <v>0</v>
      </c>
      <c r="AA83" s="391">
        <f t="shared" si="21"/>
        <v>0</v>
      </c>
      <c r="AB83" s="391">
        <f t="shared" si="21"/>
        <v>0</v>
      </c>
      <c r="AC83" s="391">
        <f t="shared" si="21"/>
        <v>0</v>
      </c>
      <c r="AD83" s="391">
        <f t="shared" si="21"/>
        <v>0</v>
      </c>
      <c r="AE83" s="391">
        <f t="shared" si="21"/>
        <v>0</v>
      </c>
      <c r="AF83" s="391">
        <f t="shared" si="21"/>
        <v>0</v>
      </c>
      <c r="AG83" s="342">
        <f t="shared" si="20"/>
        <v>0</v>
      </c>
    </row>
    <row r="84" outlineLevel="1">
      <c r="A84" s="187"/>
      <c r="B84" s="195"/>
      <c r="C84" s="195"/>
      <c r="D84" s="195"/>
      <c r="E84" s="195"/>
      <c r="F84" s="195"/>
      <c r="G84" s="195"/>
      <c r="H84" s="195"/>
      <c r="I84" s="195"/>
      <c r="J84" s="195"/>
      <c r="K84" s="195"/>
      <c r="L84" s="195"/>
      <c r="M84" s="195"/>
      <c r="N84" s="195"/>
      <c r="O84" s="195"/>
      <c r="P84" s="195"/>
      <c r="Q84" s="195"/>
      <c r="R84" s="195"/>
      <c r="S84" s="195"/>
      <c r="T84" s="195"/>
      <c r="U84" s="195"/>
      <c r="V84" s="195"/>
      <c r="W84" s="195"/>
      <c r="X84" s="195"/>
      <c r="Y84" s="195"/>
      <c r="Z84" s="195"/>
      <c r="AA84" s="195"/>
      <c r="AB84" s="195"/>
      <c r="AC84" s="195"/>
      <c r="AD84" s="195"/>
      <c r="AE84" s="195"/>
      <c r="AF84" s="195"/>
      <c r="AG84" s="439"/>
    </row>
    <row r="85" outlineLevel="1">
      <c r="A85" s="225" t="s">
        <v>438</v>
      </c>
      <c r="B85" s="309"/>
      <c r="C85" s="309"/>
      <c r="D85" s="309"/>
      <c r="E85" s="309"/>
      <c r="F85" s="309"/>
      <c r="G85" s="309"/>
      <c r="H85" s="309"/>
      <c r="I85" s="309"/>
      <c r="J85" s="309"/>
      <c r="K85" s="309"/>
      <c r="L85" s="309"/>
      <c r="M85" s="309"/>
      <c r="N85" s="309"/>
      <c r="O85" s="309"/>
      <c r="P85" s="309"/>
      <c r="Q85" s="309"/>
      <c r="R85" s="309"/>
      <c r="S85" s="309"/>
      <c r="T85" s="309"/>
      <c r="U85" s="309"/>
      <c r="V85" s="309"/>
      <c r="W85" s="309"/>
      <c r="X85" s="309"/>
      <c r="Y85" s="309"/>
      <c r="Z85" s="309"/>
      <c r="AA85" s="309"/>
      <c r="AB85" s="309"/>
      <c r="AC85" s="309"/>
      <c r="AD85" s="309"/>
      <c r="AE85" s="309"/>
      <c r="AF85" s="309"/>
      <c r="AG85" s="342">
        <f t="shared" ref="AG85:AG87" si="22">SUM(B85:AF85)</f>
        <v>0</v>
      </c>
    </row>
    <row r="86" outlineLevel="1">
      <c r="A86" s="434" t="s">
        <v>439</v>
      </c>
      <c r="B86" s="435"/>
      <c r="C86" s="435"/>
      <c r="D86" s="435"/>
      <c r="E86" s="435"/>
      <c r="F86" s="435"/>
      <c r="G86" s="435"/>
      <c r="H86" s="435"/>
      <c r="I86" s="435"/>
      <c r="J86" s="435"/>
      <c r="K86" s="435"/>
      <c r="L86" s="435"/>
      <c r="M86" s="435"/>
      <c r="N86" s="435"/>
      <c r="O86" s="435"/>
      <c r="P86" s="435"/>
      <c r="Q86" s="435"/>
      <c r="R86" s="435"/>
      <c r="S86" s="435"/>
      <c r="T86" s="435"/>
      <c r="U86" s="435"/>
      <c r="V86" s="435"/>
      <c r="W86" s="435"/>
      <c r="X86" s="435"/>
      <c r="Y86" s="435"/>
      <c r="Z86" s="435"/>
      <c r="AA86" s="435"/>
      <c r="AB86" s="435"/>
      <c r="AC86" s="435"/>
      <c r="AD86" s="435"/>
      <c r="AE86" s="435"/>
      <c r="AF86" s="435"/>
      <c r="AG86" s="342">
        <f t="shared" si="22"/>
        <v>0</v>
      </c>
    </row>
    <row r="87" outlineLevel="1">
      <c r="A87" s="436" t="s">
        <v>1380</v>
      </c>
      <c r="B87" s="437">
        <f t="shared" ref="B87:AF87" si="23">sum(B85:B86)</f>
        <v>0</v>
      </c>
      <c r="C87" s="437">
        <f t="shared" si="23"/>
        <v>0</v>
      </c>
      <c r="D87" s="437">
        <f t="shared" si="23"/>
        <v>0</v>
      </c>
      <c r="E87" s="437">
        <f t="shared" si="23"/>
        <v>0</v>
      </c>
      <c r="F87" s="437">
        <f t="shared" si="23"/>
        <v>0</v>
      </c>
      <c r="G87" s="437">
        <f t="shared" si="23"/>
        <v>0</v>
      </c>
      <c r="H87" s="437">
        <f t="shared" si="23"/>
        <v>0</v>
      </c>
      <c r="I87" s="437">
        <f t="shared" si="23"/>
        <v>0</v>
      </c>
      <c r="J87" s="437">
        <f t="shared" si="23"/>
        <v>0</v>
      </c>
      <c r="K87" s="437">
        <f t="shared" si="23"/>
        <v>0</v>
      </c>
      <c r="L87" s="437">
        <f t="shared" si="23"/>
        <v>0</v>
      </c>
      <c r="M87" s="437">
        <f t="shared" si="23"/>
        <v>0</v>
      </c>
      <c r="N87" s="437">
        <f t="shared" si="23"/>
        <v>0</v>
      </c>
      <c r="O87" s="437">
        <f t="shared" si="23"/>
        <v>0</v>
      </c>
      <c r="P87" s="437">
        <f t="shared" si="23"/>
        <v>0</v>
      </c>
      <c r="Q87" s="437">
        <f t="shared" si="23"/>
        <v>0</v>
      </c>
      <c r="R87" s="437">
        <f t="shared" si="23"/>
        <v>0</v>
      </c>
      <c r="S87" s="437">
        <f t="shared" si="23"/>
        <v>0</v>
      </c>
      <c r="T87" s="437">
        <f t="shared" si="23"/>
        <v>0</v>
      </c>
      <c r="U87" s="437">
        <f t="shared" si="23"/>
        <v>0</v>
      </c>
      <c r="V87" s="437">
        <f t="shared" si="23"/>
        <v>0</v>
      </c>
      <c r="W87" s="437">
        <f t="shared" si="23"/>
        <v>0</v>
      </c>
      <c r="X87" s="437">
        <f t="shared" si="23"/>
        <v>0</v>
      </c>
      <c r="Y87" s="437">
        <f t="shared" si="23"/>
        <v>0</v>
      </c>
      <c r="Z87" s="437">
        <f t="shared" si="23"/>
        <v>0</v>
      </c>
      <c r="AA87" s="437">
        <f t="shared" si="23"/>
        <v>0</v>
      </c>
      <c r="AB87" s="437">
        <f t="shared" si="23"/>
        <v>0</v>
      </c>
      <c r="AC87" s="437">
        <f t="shared" si="23"/>
        <v>0</v>
      </c>
      <c r="AD87" s="437">
        <f t="shared" si="23"/>
        <v>0</v>
      </c>
      <c r="AE87" s="437">
        <f t="shared" si="23"/>
        <v>0</v>
      </c>
      <c r="AF87" s="437">
        <f t="shared" si="23"/>
        <v>0</v>
      </c>
      <c r="AG87" s="342">
        <f t="shared" si="22"/>
        <v>0</v>
      </c>
    </row>
    <row r="88">
      <c r="A88" s="187"/>
      <c r="B88" s="195"/>
      <c r="C88" s="195"/>
      <c r="D88" s="195"/>
      <c r="E88" s="195"/>
      <c r="F88" s="195"/>
      <c r="G88" s="195"/>
      <c r="H88" s="195"/>
      <c r="I88" s="195"/>
      <c r="J88" s="195"/>
      <c r="K88" s="195"/>
      <c r="L88" s="195"/>
      <c r="M88" s="195"/>
      <c r="N88" s="195"/>
      <c r="O88" s="195"/>
      <c r="P88" s="195"/>
      <c r="Q88" s="195"/>
      <c r="R88" s="195"/>
      <c r="S88" s="195"/>
      <c r="T88" s="195"/>
      <c r="U88" s="195"/>
      <c r="V88" s="195"/>
      <c r="W88" s="195"/>
      <c r="X88" s="195"/>
      <c r="Y88" s="195"/>
      <c r="Z88" s="195"/>
      <c r="AA88" s="195"/>
      <c r="AB88" s="195"/>
      <c r="AC88" s="195"/>
      <c r="AD88" s="195"/>
      <c r="AE88" s="195"/>
      <c r="AF88" s="195"/>
      <c r="AG88" s="439"/>
    </row>
    <row r="89">
      <c r="A89" s="429" t="s">
        <v>1536</v>
      </c>
      <c r="B89" s="430"/>
      <c r="C89" s="430"/>
      <c r="D89" s="430"/>
      <c r="E89" s="430"/>
      <c r="F89" s="430"/>
      <c r="G89" s="430"/>
      <c r="H89" s="430"/>
      <c r="I89" s="430"/>
      <c r="J89" s="430"/>
      <c r="K89" s="430"/>
      <c r="L89" s="430"/>
      <c r="M89" s="430"/>
      <c r="N89" s="430"/>
      <c r="O89" s="430"/>
      <c r="P89" s="430"/>
      <c r="Q89" s="430"/>
      <c r="R89" s="430"/>
      <c r="S89" s="430"/>
      <c r="T89" s="430"/>
      <c r="U89" s="430"/>
      <c r="V89" s="430"/>
      <c r="W89" s="430"/>
      <c r="X89" s="430"/>
      <c r="Y89" s="430"/>
      <c r="Z89" s="430"/>
      <c r="AA89" s="430"/>
      <c r="AB89" s="430"/>
      <c r="AC89" s="430"/>
      <c r="AD89" s="430"/>
      <c r="AE89" s="430"/>
      <c r="AF89" s="430"/>
      <c r="AG89" s="431"/>
    </row>
    <row r="90" outlineLevel="1">
      <c r="A90" s="222" t="s">
        <v>1537</v>
      </c>
      <c r="B90" s="474">
        <v>0.0</v>
      </c>
      <c r="C90" s="474">
        <v>0.0</v>
      </c>
      <c r="D90" s="474">
        <v>0.0</v>
      </c>
      <c r="E90" s="474">
        <v>0.0</v>
      </c>
      <c r="F90" s="474">
        <v>0.0</v>
      </c>
      <c r="G90" s="474">
        <v>0.0</v>
      </c>
      <c r="H90" s="474">
        <v>0.0</v>
      </c>
      <c r="I90" s="474">
        <v>0.0</v>
      </c>
      <c r="J90" s="474">
        <v>0.0</v>
      </c>
      <c r="K90" s="474">
        <v>0.0</v>
      </c>
      <c r="L90" s="474">
        <v>0.0</v>
      </c>
      <c r="M90" s="474">
        <v>0.0</v>
      </c>
      <c r="N90" s="474">
        <v>0.0</v>
      </c>
      <c r="O90" s="474">
        <v>0.0</v>
      </c>
      <c r="P90" s="474">
        <v>0.0</v>
      </c>
      <c r="Q90" s="474">
        <v>0.0</v>
      </c>
      <c r="R90" s="474">
        <v>0.0</v>
      </c>
      <c r="S90" s="474">
        <v>0.0</v>
      </c>
      <c r="T90" s="474">
        <v>0.0</v>
      </c>
      <c r="U90" s="474">
        <v>0.0</v>
      </c>
      <c r="V90" s="191">
        <v>0.0</v>
      </c>
      <c r="W90" s="191">
        <v>0.0</v>
      </c>
      <c r="X90" s="191">
        <v>0.0</v>
      </c>
      <c r="Y90" s="191">
        <v>0.0</v>
      </c>
      <c r="Z90" s="191">
        <v>0.0</v>
      </c>
      <c r="AA90" s="191">
        <v>0.0</v>
      </c>
      <c r="AB90" s="191">
        <v>0.0</v>
      </c>
      <c r="AC90" s="191">
        <v>0.0</v>
      </c>
      <c r="AD90" s="191">
        <v>0.0</v>
      </c>
      <c r="AE90" s="191">
        <v>0.0</v>
      </c>
      <c r="AF90" s="191">
        <v>0.0</v>
      </c>
      <c r="AG90" s="342">
        <f t="shared" ref="AG90:AG105" si="24">SUM(B90:AF90)</f>
        <v>0</v>
      </c>
    </row>
    <row r="91" outlineLevel="1">
      <c r="A91" s="222" t="s">
        <v>1538</v>
      </c>
      <c r="B91" s="474">
        <v>0.0</v>
      </c>
      <c r="C91" s="474">
        <v>0.0</v>
      </c>
      <c r="D91" s="474">
        <v>0.0</v>
      </c>
      <c r="E91" s="474">
        <v>0.0</v>
      </c>
      <c r="F91" s="474">
        <v>0.0</v>
      </c>
      <c r="G91" s="474">
        <v>0.0</v>
      </c>
      <c r="H91" s="474">
        <v>0.0</v>
      </c>
      <c r="I91" s="474">
        <v>0.0</v>
      </c>
      <c r="J91" s="474">
        <v>0.0</v>
      </c>
      <c r="K91" s="474">
        <v>0.0</v>
      </c>
      <c r="L91" s="474">
        <v>0.0</v>
      </c>
      <c r="M91" s="474">
        <v>0.0</v>
      </c>
      <c r="N91" s="474">
        <v>0.0</v>
      </c>
      <c r="O91" s="474">
        <v>0.0</v>
      </c>
      <c r="P91" s="474">
        <v>0.0</v>
      </c>
      <c r="Q91" s="474">
        <v>0.0</v>
      </c>
      <c r="R91" s="474">
        <v>0.0</v>
      </c>
      <c r="S91" s="474">
        <v>0.0</v>
      </c>
      <c r="T91" s="474">
        <v>0.0</v>
      </c>
      <c r="U91" s="474">
        <v>0.0</v>
      </c>
      <c r="V91" s="191">
        <v>0.0</v>
      </c>
      <c r="W91" s="191">
        <v>0.0</v>
      </c>
      <c r="X91" s="191">
        <v>0.0</v>
      </c>
      <c r="Y91" s="191">
        <v>0.0</v>
      </c>
      <c r="Z91" s="191">
        <v>0.0</v>
      </c>
      <c r="AA91" s="191">
        <v>0.0</v>
      </c>
      <c r="AB91" s="191">
        <v>0.0</v>
      </c>
      <c r="AC91" s="191">
        <v>0.0</v>
      </c>
      <c r="AD91" s="191">
        <v>0.0</v>
      </c>
      <c r="AE91" s="191">
        <v>0.0</v>
      </c>
      <c r="AF91" s="191">
        <v>0.0</v>
      </c>
      <c r="AG91" s="342">
        <f t="shared" si="24"/>
        <v>0</v>
      </c>
    </row>
    <row r="92" outlineLevel="1">
      <c r="A92" s="222" t="s">
        <v>1539</v>
      </c>
      <c r="B92" s="474">
        <v>0.0</v>
      </c>
      <c r="C92" s="474">
        <v>0.0</v>
      </c>
      <c r="D92" s="474">
        <v>0.0</v>
      </c>
      <c r="E92" s="474">
        <v>0.0</v>
      </c>
      <c r="F92" s="474">
        <v>0.0</v>
      </c>
      <c r="G92" s="474">
        <v>0.0</v>
      </c>
      <c r="H92" s="474">
        <v>0.0</v>
      </c>
      <c r="I92" s="474">
        <v>0.0</v>
      </c>
      <c r="J92" s="474">
        <v>0.0</v>
      </c>
      <c r="K92" s="474">
        <v>0.0</v>
      </c>
      <c r="L92" s="474">
        <v>0.0</v>
      </c>
      <c r="M92" s="474">
        <v>0.0</v>
      </c>
      <c r="N92" s="474">
        <v>0.0</v>
      </c>
      <c r="O92" s="474">
        <v>0.0</v>
      </c>
      <c r="P92" s="474">
        <v>0.0</v>
      </c>
      <c r="Q92" s="474">
        <v>0.0</v>
      </c>
      <c r="R92" s="474">
        <v>0.0</v>
      </c>
      <c r="S92" s="474">
        <v>0.0</v>
      </c>
      <c r="T92" s="474">
        <v>0.0</v>
      </c>
      <c r="U92" s="474">
        <v>0.0</v>
      </c>
      <c r="V92" s="191">
        <v>0.0</v>
      </c>
      <c r="W92" s="191">
        <v>0.0</v>
      </c>
      <c r="X92" s="191">
        <v>0.0</v>
      </c>
      <c r="Y92" s="191">
        <v>0.0</v>
      </c>
      <c r="Z92" s="191">
        <v>0.0</v>
      </c>
      <c r="AA92" s="191">
        <v>0.0</v>
      </c>
      <c r="AB92" s="191">
        <v>0.0</v>
      </c>
      <c r="AC92" s="191">
        <v>0.0</v>
      </c>
      <c r="AD92" s="191">
        <v>0.0</v>
      </c>
      <c r="AE92" s="191">
        <v>0.0</v>
      </c>
      <c r="AF92" s="191">
        <v>0.0</v>
      </c>
      <c r="AG92" s="342">
        <f t="shared" si="24"/>
        <v>0</v>
      </c>
    </row>
    <row r="93" outlineLevel="1">
      <c r="A93" s="222" t="s">
        <v>1540</v>
      </c>
      <c r="B93" s="474">
        <v>0.0</v>
      </c>
      <c r="C93" s="474">
        <v>0.0</v>
      </c>
      <c r="D93" s="474">
        <v>0.0</v>
      </c>
      <c r="E93" s="474">
        <v>0.0</v>
      </c>
      <c r="F93" s="474">
        <v>0.0</v>
      </c>
      <c r="G93" s="474">
        <v>0.0</v>
      </c>
      <c r="H93" s="474">
        <v>0.0</v>
      </c>
      <c r="I93" s="474">
        <v>0.0</v>
      </c>
      <c r="J93" s="474">
        <v>0.0</v>
      </c>
      <c r="K93" s="474">
        <v>0.0</v>
      </c>
      <c r="L93" s="474">
        <v>0.0</v>
      </c>
      <c r="M93" s="474">
        <v>0.0</v>
      </c>
      <c r="N93" s="474">
        <v>0.0</v>
      </c>
      <c r="O93" s="474">
        <v>0.0</v>
      </c>
      <c r="P93" s="474">
        <v>0.0</v>
      </c>
      <c r="Q93" s="474">
        <v>0.0</v>
      </c>
      <c r="R93" s="474">
        <v>0.0</v>
      </c>
      <c r="S93" s="474">
        <v>0.0</v>
      </c>
      <c r="T93" s="474">
        <v>0.0</v>
      </c>
      <c r="U93" s="474">
        <v>0.0</v>
      </c>
      <c r="V93" s="191">
        <v>0.0</v>
      </c>
      <c r="W93" s="191">
        <v>0.0</v>
      </c>
      <c r="X93" s="191">
        <v>0.0</v>
      </c>
      <c r="Y93" s="191">
        <v>0.0</v>
      </c>
      <c r="Z93" s="191">
        <v>0.0</v>
      </c>
      <c r="AA93" s="191">
        <v>0.0</v>
      </c>
      <c r="AB93" s="191">
        <v>0.0</v>
      </c>
      <c r="AC93" s="191">
        <v>0.0</v>
      </c>
      <c r="AD93" s="191">
        <v>0.0</v>
      </c>
      <c r="AE93" s="191">
        <v>0.0</v>
      </c>
      <c r="AF93" s="191">
        <v>0.0</v>
      </c>
      <c r="AG93" s="342">
        <f t="shared" si="24"/>
        <v>0</v>
      </c>
    </row>
    <row r="94" outlineLevel="1">
      <c r="A94" s="226" t="s">
        <v>334</v>
      </c>
      <c r="B94" s="378">
        <f t="shared" ref="B94:U94" si="25">B90+B91</f>
        <v>0</v>
      </c>
      <c r="C94" s="378">
        <f t="shared" si="25"/>
        <v>0</v>
      </c>
      <c r="D94" s="378">
        <f t="shared" si="25"/>
        <v>0</v>
      </c>
      <c r="E94" s="378">
        <f t="shared" si="25"/>
        <v>0</v>
      </c>
      <c r="F94" s="378">
        <f t="shared" si="25"/>
        <v>0</v>
      </c>
      <c r="G94" s="378">
        <f t="shared" si="25"/>
        <v>0</v>
      </c>
      <c r="H94" s="378">
        <f t="shared" si="25"/>
        <v>0</v>
      </c>
      <c r="I94" s="378">
        <f t="shared" si="25"/>
        <v>0</v>
      </c>
      <c r="J94" s="378">
        <f t="shared" si="25"/>
        <v>0</v>
      </c>
      <c r="K94" s="378">
        <f t="shared" si="25"/>
        <v>0</v>
      </c>
      <c r="L94" s="378">
        <f t="shared" si="25"/>
        <v>0</v>
      </c>
      <c r="M94" s="378">
        <f t="shared" si="25"/>
        <v>0</v>
      </c>
      <c r="N94" s="378">
        <f t="shared" si="25"/>
        <v>0</v>
      </c>
      <c r="O94" s="378">
        <f t="shared" si="25"/>
        <v>0</v>
      </c>
      <c r="P94" s="378">
        <f t="shared" si="25"/>
        <v>0</v>
      </c>
      <c r="Q94" s="378">
        <f t="shared" si="25"/>
        <v>0</v>
      </c>
      <c r="R94" s="378">
        <f t="shared" si="25"/>
        <v>0</v>
      </c>
      <c r="S94" s="378">
        <f t="shared" si="25"/>
        <v>0</v>
      </c>
      <c r="T94" s="378">
        <f t="shared" si="25"/>
        <v>0</v>
      </c>
      <c r="U94" s="378">
        <f t="shared" si="25"/>
        <v>0</v>
      </c>
      <c r="V94" s="440">
        <v>0.0</v>
      </c>
      <c r="W94" s="440">
        <v>0.0</v>
      </c>
      <c r="X94" s="440">
        <v>0.0</v>
      </c>
      <c r="Y94" s="440">
        <v>0.0</v>
      </c>
      <c r="Z94" s="440">
        <v>0.0</v>
      </c>
      <c r="AA94" s="440">
        <v>0.0</v>
      </c>
      <c r="AB94" s="440">
        <v>0.0</v>
      </c>
      <c r="AC94" s="440">
        <v>0.0</v>
      </c>
      <c r="AD94" s="440">
        <v>0.0</v>
      </c>
      <c r="AE94" s="440">
        <v>0.0</v>
      </c>
      <c r="AF94" s="440">
        <v>0.0</v>
      </c>
      <c r="AG94" s="342">
        <f t="shared" si="24"/>
        <v>0</v>
      </c>
    </row>
    <row r="95" outlineLevel="1">
      <c r="A95" s="226" t="s">
        <v>335</v>
      </c>
      <c r="B95" s="378">
        <f t="shared" ref="B95:U95" si="26">B92+B93</f>
        <v>0</v>
      </c>
      <c r="C95" s="378">
        <f t="shared" si="26"/>
        <v>0</v>
      </c>
      <c r="D95" s="378">
        <f t="shared" si="26"/>
        <v>0</v>
      </c>
      <c r="E95" s="378">
        <f t="shared" si="26"/>
        <v>0</v>
      </c>
      <c r="F95" s="378">
        <f t="shared" si="26"/>
        <v>0</v>
      </c>
      <c r="G95" s="378">
        <f t="shared" si="26"/>
        <v>0</v>
      </c>
      <c r="H95" s="378">
        <f t="shared" si="26"/>
        <v>0</v>
      </c>
      <c r="I95" s="378">
        <f t="shared" si="26"/>
        <v>0</v>
      </c>
      <c r="J95" s="378">
        <f t="shared" si="26"/>
        <v>0</v>
      </c>
      <c r="K95" s="378">
        <f t="shared" si="26"/>
        <v>0</v>
      </c>
      <c r="L95" s="378">
        <f t="shared" si="26"/>
        <v>0</v>
      </c>
      <c r="M95" s="378">
        <f t="shared" si="26"/>
        <v>0</v>
      </c>
      <c r="N95" s="378">
        <f t="shared" si="26"/>
        <v>0</v>
      </c>
      <c r="O95" s="378">
        <f t="shared" si="26"/>
        <v>0</v>
      </c>
      <c r="P95" s="378">
        <f t="shared" si="26"/>
        <v>0</v>
      </c>
      <c r="Q95" s="378">
        <f t="shared" si="26"/>
        <v>0</v>
      </c>
      <c r="R95" s="378">
        <f t="shared" si="26"/>
        <v>0</v>
      </c>
      <c r="S95" s="378">
        <f t="shared" si="26"/>
        <v>0</v>
      </c>
      <c r="T95" s="378">
        <f t="shared" si="26"/>
        <v>0</v>
      </c>
      <c r="U95" s="378">
        <f t="shared" si="26"/>
        <v>0</v>
      </c>
      <c r="V95" s="440">
        <v>0.0</v>
      </c>
      <c r="W95" s="440">
        <v>0.0</v>
      </c>
      <c r="X95" s="440">
        <v>0.0</v>
      </c>
      <c r="Y95" s="440">
        <v>0.0</v>
      </c>
      <c r="Z95" s="440">
        <v>0.0</v>
      </c>
      <c r="AA95" s="440">
        <v>0.0</v>
      </c>
      <c r="AB95" s="440">
        <v>0.0</v>
      </c>
      <c r="AC95" s="440">
        <v>0.0</v>
      </c>
      <c r="AD95" s="440">
        <v>0.0</v>
      </c>
      <c r="AE95" s="440">
        <v>0.0</v>
      </c>
      <c r="AF95" s="440">
        <v>0.0</v>
      </c>
      <c r="AG95" s="342">
        <f t="shared" si="24"/>
        <v>0</v>
      </c>
    </row>
    <row r="96" outlineLevel="1">
      <c r="A96" s="127"/>
      <c r="B96" s="296"/>
      <c r="C96" s="296"/>
      <c r="D96" s="296"/>
      <c r="E96" s="296"/>
      <c r="F96" s="296"/>
      <c r="G96" s="296"/>
      <c r="H96" s="296"/>
      <c r="I96" s="296"/>
      <c r="J96" s="296"/>
      <c r="K96" s="296"/>
      <c r="L96" s="296"/>
      <c r="M96" s="296"/>
      <c r="N96" s="296"/>
      <c r="O96" s="296"/>
      <c r="P96" s="296"/>
      <c r="Q96" s="296"/>
      <c r="R96" s="296"/>
      <c r="S96" s="296"/>
      <c r="T96" s="296"/>
      <c r="U96" s="296"/>
      <c r="V96" s="296"/>
      <c r="W96" s="296"/>
      <c r="X96" s="296"/>
      <c r="Y96" s="296"/>
      <c r="Z96" s="296"/>
      <c r="AA96" s="296"/>
      <c r="AB96" s="296"/>
      <c r="AC96" s="296"/>
      <c r="AD96" s="296"/>
      <c r="AE96" s="296"/>
      <c r="AF96" s="296"/>
      <c r="AG96" s="342">
        <f t="shared" si="24"/>
        <v>0</v>
      </c>
    </row>
    <row r="97" outlineLevel="1">
      <c r="A97" s="222" t="s">
        <v>337</v>
      </c>
      <c r="B97" s="474">
        <v>0.0</v>
      </c>
      <c r="C97" s="474">
        <v>0.0</v>
      </c>
      <c r="D97" s="474">
        <v>0.0</v>
      </c>
      <c r="E97" s="474">
        <v>0.0</v>
      </c>
      <c r="F97" s="474">
        <v>0.0</v>
      </c>
      <c r="G97" s="474">
        <v>0.0</v>
      </c>
      <c r="H97" s="474">
        <v>0.0</v>
      </c>
      <c r="I97" s="474">
        <v>0.0</v>
      </c>
      <c r="J97" s="474">
        <v>0.0</v>
      </c>
      <c r="K97" s="474">
        <v>0.0</v>
      </c>
      <c r="L97" s="474">
        <v>0.0</v>
      </c>
      <c r="M97" s="474">
        <v>0.0</v>
      </c>
      <c r="N97" s="474">
        <v>0.0</v>
      </c>
      <c r="O97" s="474">
        <v>0.0</v>
      </c>
      <c r="P97" s="474">
        <v>0.0</v>
      </c>
      <c r="Q97" s="474">
        <v>0.0</v>
      </c>
      <c r="R97" s="474">
        <v>0.0</v>
      </c>
      <c r="S97" s="474">
        <v>0.0</v>
      </c>
      <c r="T97" s="474">
        <v>0.0</v>
      </c>
      <c r="U97" s="474">
        <v>0.0</v>
      </c>
      <c r="V97" s="191">
        <v>0.0</v>
      </c>
      <c r="W97" s="191">
        <v>0.0</v>
      </c>
      <c r="X97" s="191">
        <v>0.0</v>
      </c>
      <c r="Y97" s="191">
        <v>0.0</v>
      </c>
      <c r="Z97" s="191">
        <v>0.0</v>
      </c>
      <c r="AA97" s="191">
        <v>0.0</v>
      </c>
      <c r="AB97" s="191">
        <v>0.0</v>
      </c>
      <c r="AC97" s="191">
        <v>0.0</v>
      </c>
      <c r="AD97" s="191">
        <v>0.0</v>
      </c>
      <c r="AE97" s="191">
        <v>0.0</v>
      </c>
      <c r="AF97" s="191">
        <v>0.0</v>
      </c>
      <c r="AG97" s="342">
        <f t="shared" si="24"/>
        <v>0</v>
      </c>
    </row>
    <row r="98" outlineLevel="1">
      <c r="A98" s="222" t="s">
        <v>338</v>
      </c>
      <c r="B98" s="474">
        <v>0.0</v>
      </c>
      <c r="C98" s="474">
        <v>0.0</v>
      </c>
      <c r="D98" s="474">
        <v>0.0</v>
      </c>
      <c r="E98" s="474">
        <v>0.0</v>
      </c>
      <c r="F98" s="474">
        <v>0.0</v>
      </c>
      <c r="G98" s="474">
        <v>0.0</v>
      </c>
      <c r="H98" s="474">
        <v>0.0</v>
      </c>
      <c r="I98" s="474">
        <v>0.0</v>
      </c>
      <c r="J98" s="474">
        <v>0.0</v>
      </c>
      <c r="K98" s="474">
        <v>0.0</v>
      </c>
      <c r="L98" s="474">
        <v>0.0</v>
      </c>
      <c r="M98" s="474">
        <v>0.0</v>
      </c>
      <c r="N98" s="474">
        <v>0.0</v>
      </c>
      <c r="O98" s="474">
        <v>0.0</v>
      </c>
      <c r="P98" s="474">
        <v>0.0</v>
      </c>
      <c r="Q98" s="474">
        <v>0.0</v>
      </c>
      <c r="R98" s="474">
        <v>0.0</v>
      </c>
      <c r="S98" s="474">
        <v>0.0</v>
      </c>
      <c r="T98" s="474">
        <v>0.0</v>
      </c>
      <c r="U98" s="474">
        <v>0.0</v>
      </c>
      <c r="V98" s="191">
        <v>0.0</v>
      </c>
      <c r="W98" s="191">
        <v>0.0</v>
      </c>
      <c r="X98" s="191">
        <v>0.0</v>
      </c>
      <c r="Y98" s="191">
        <v>0.0</v>
      </c>
      <c r="Z98" s="191">
        <v>0.0</v>
      </c>
      <c r="AA98" s="191">
        <v>0.0</v>
      </c>
      <c r="AB98" s="191">
        <v>0.0</v>
      </c>
      <c r="AC98" s="191">
        <v>0.0</v>
      </c>
      <c r="AD98" s="191">
        <v>0.0</v>
      </c>
      <c r="AE98" s="191">
        <v>0.0</v>
      </c>
      <c r="AF98" s="191">
        <v>0.0</v>
      </c>
      <c r="AG98" s="342">
        <f t="shared" si="24"/>
        <v>0</v>
      </c>
    </row>
    <row r="99" outlineLevel="1">
      <c r="A99" s="222" t="s">
        <v>1541</v>
      </c>
      <c r="B99" s="474">
        <v>0.0</v>
      </c>
      <c r="C99" s="474">
        <v>0.0</v>
      </c>
      <c r="D99" s="474">
        <v>0.0</v>
      </c>
      <c r="E99" s="474">
        <v>0.0</v>
      </c>
      <c r="F99" s="474">
        <v>0.0</v>
      </c>
      <c r="G99" s="474">
        <v>0.0</v>
      </c>
      <c r="H99" s="474">
        <v>0.0</v>
      </c>
      <c r="I99" s="474">
        <v>0.0</v>
      </c>
      <c r="J99" s="474">
        <v>0.0</v>
      </c>
      <c r="K99" s="474">
        <v>0.0</v>
      </c>
      <c r="L99" s="474">
        <v>0.0</v>
      </c>
      <c r="M99" s="474">
        <v>0.0</v>
      </c>
      <c r="N99" s="474">
        <v>0.0</v>
      </c>
      <c r="O99" s="474">
        <v>0.0</v>
      </c>
      <c r="P99" s="474">
        <v>0.0</v>
      </c>
      <c r="Q99" s="474">
        <v>0.0</v>
      </c>
      <c r="R99" s="474">
        <v>0.0</v>
      </c>
      <c r="S99" s="474">
        <v>0.0</v>
      </c>
      <c r="T99" s="474">
        <v>0.0</v>
      </c>
      <c r="U99" s="474">
        <v>0.0</v>
      </c>
      <c r="V99" s="191">
        <v>0.0</v>
      </c>
      <c r="W99" s="191">
        <v>0.0</v>
      </c>
      <c r="X99" s="191">
        <v>0.0</v>
      </c>
      <c r="Y99" s="191">
        <v>0.0</v>
      </c>
      <c r="Z99" s="191">
        <v>0.0</v>
      </c>
      <c r="AA99" s="191">
        <v>0.0</v>
      </c>
      <c r="AB99" s="191">
        <v>0.0</v>
      </c>
      <c r="AC99" s="191">
        <v>0.0</v>
      </c>
      <c r="AD99" s="191">
        <v>0.0</v>
      </c>
      <c r="AE99" s="191">
        <v>0.0</v>
      </c>
      <c r="AF99" s="191">
        <v>0.0</v>
      </c>
      <c r="AG99" s="342">
        <f t="shared" si="24"/>
        <v>0</v>
      </c>
    </row>
    <row r="100" outlineLevel="1">
      <c r="A100" s="222" t="s">
        <v>1542</v>
      </c>
      <c r="B100" s="474">
        <v>0.0</v>
      </c>
      <c r="C100" s="474">
        <v>0.0</v>
      </c>
      <c r="D100" s="474">
        <v>0.0</v>
      </c>
      <c r="E100" s="474">
        <v>0.0</v>
      </c>
      <c r="F100" s="474">
        <v>0.0</v>
      </c>
      <c r="G100" s="474">
        <v>0.0</v>
      </c>
      <c r="H100" s="474">
        <v>0.0</v>
      </c>
      <c r="I100" s="474">
        <v>0.0</v>
      </c>
      <c r="J100" s="474">
        <v>0.0</v>
      </c>
      <c r="K100" s="474">
        <v>0.0</v>
      </c>
      <c r="L100" s="474">
        <v>0.0</v>
      </c>
      <c r="M100" s="474">
        <v>0.0</v>
      </c>
      <c r="N100" s="474">
        <v>0.0</v>
      </c>
      <c r="O100" s="474">
        <v>0.0</v>
      </c>
      <c r="P100" s="474">
        <v>0.0</v>
      </c>
      <c r="Q100" s="474">
        <v>0.0</v>
      </c>
      <c r="R100" s="474">
        <v>0.0</v>
      </c>
      <c r="S100" s="474">
        <v>0.0</v>
      </c>
      <c r="T100" s="474">
        <v>0.0</v>
      </c>
      <c r="U100" s="474">
        <v>0.0</v>
      </c>
      <c r="V100" s="191">
        <v>0.0</v>
      </c>
      <c r="W100" s="191">
        <v>0.0</v>
      </c>
      <c r="X100" s="191">
        <v>0.0</v>
      </c>
      <c r="Y100" s="191">
        <v>0.0</v>
      </c>
      <c r="Z100" s="191">
        <v>0.0</v>
      </c>
      <c r="AA100" s="191">
        <v>0.0</v>
      </c>
      <c r="AB100" s="191">
        <v>0.0</v>
      </c>
      <c r="AC100" s="191">
        <v>0.0</v>
      </c>
      <c r="AD100" s="191">
        <v>0.0</v>
      </c>
      <c r="AE100" s="191">
        <v>0.0</v>
      </c>
      <c r="AF100" s="191">
        <v>0.0</v>
      </c>
      <c r="AG100" s="342">
        <f t="shared" si="24"/>
        <v>0</v>
      </c>
    </row>
    <row r="101" outlineLevel="1">
      <c r="A101" s="222" t="s">
        <v>1543</v>
      </c>
      <c r="B101" s="474">
        <v>0.0</v>
      </c>
      <c r="C101" s="474">
        <v>0.0</v>
      </c>
      <c r="D101" s="474">
        <v>0.0</v>
      </c>
      <c r="E101" s="474">
        <v>0.0</v>
      </c>
      <c r="F101" s="474">
        <v>0.0</v>
      </c>
      <c r="G101" s="474">
        <v>0.0</v>
      </c>
      <c r="H101" s="474">
        <v>0.0</v>
      </c>
      <c r="I101" s="474">
        <v>0.0</v>
      </c>
      <c r="J101" s="474">
        <v>0.0</v>
      </c>
      <c r="K101" s="474">
        <v>0.0</v>
      </c>
      <c r="L101" s="474">
        <v>0.0</v>
      </c>
      <c r="M101" s="474">
        <v>0.0</v>
      </c>
      <c r="N101" s="474">
        <v>0.0</v>
      </c>
      <c r="O101" s="474">
        <v>0.0</v>
      </c>
      <c r="P101" s="474">
        <v>0.0</v>
      </c>
      <c r="Q101" s="474">
        <v>0.0</v>
      </c>
      <c r="R101" s="474">
        <v>0.0</v>
      </c>
      <c r="S101" s="474">
        <v>0.0</v>
      </c>
      <c r="T101" s="474">
        <v>0.0</v>
      </c>
      <c r="U101" s="474">
        <v>0.0</v>
      </c>
      <c r="V101" s="191">
        <v>0.0</v>
      </c>
      <c r="W101" s="191">
        <v>0.0</v>
      </c>
      <c r="X101" s="191">
        <v>0.0</v>
      </c>
      <c r="Y101" s="191">
        <v>0.0</v>
      </c>
      <c r="Z101" s="191">
        <v>0.0</v>
      </c>
      <c r="AA101" s="191">
        <v>0.0</v>
      </c>
      <c r="AB101" s="191">
        <v>0.0</v>
      </c>
      <c r="AC101" s="191">
        <v>0.0</v>
      </c>
      <c r="AD101" s="191">
        <v>0.0</v>
      </c>
      <c r="AE101" s="191">
        <v>0.0</v>
      </c>
      <c r="AF101" s="191">
        <v>0.0</v>
      </c>
      <c r="AG101" s="342">
        <f t="shared" si="24"/>
        <v>0</v>
      </c>
    </row>
    <row r="102" outlineLevel="1">
      <c r="A102" s="222" t="s">
        <v>1544</v>
      </c>
      <c r="B102" s="474">
        <v>0.0</v>
      </c>
      <c r="C102" s="474">
        <v>0.0</v>
      </c>
      <c r="D102" s="474">
        <v>0.0</v>
      </c>
      <c r="E102" s="474">
        <v>0.0</v>
      </c>
      <c r="F102" s="474">
        <v>0.0</v>
      </c>
      <c r="G102" s="474">
        <v>0.0</v>
      </c>
      <c r="H102" s="474">
        <v>0.0</v>
      </c>
      <c r="I102" s="474">
        <v>0.0</v>
      </c>
      <c r="J102" s="474">
        <v>0.0</v>
      </c>
      <c r="K102" s="474">
        <v>0.0</v>
      </c>
      <c r="L102" s="474">
        <v>0.0</v>
      </c>
      <c r="M102" s="474">
        <v>0.0</v>
      </c>
      <c r="N102" s="474">
        <v>0.0</v>
      </c>
      <c r="O102" s="474">
        <v>0.0</v>
      </c>
      <c r="P102" s="474">
        <v>0.0</v>
      </c>
      <c r="Q102" s="474">
        <v>0.0</v>
      </c>
      <c r="R102" s="474">
        <v>0.0</v>
      </c>
      <c r="S102" s="474">
        <v>0.0</v>
      </c>
      <c r="T102" s="474">
        <v>0.0</v>
      </c>
      <c r="U102" s="474">
        <v>0.0</v>
      </c>
      <c r="V102" s="191">
        <v>0.0</v>
      </c>
      <c r="W102" s="191">
        <v>0.0</v>
      </c>
      <c r="X102" s="191">
        <v>0.0</v>
      </c>
      <c r="Y102" s="191">
        <v>0.0</v>
      </c>
      <c r="Z102" s="191">
        <v>0.0</v>
      </c>
      <c r="AA102" s="191">
        <v>0.0</v>
      </c>
      <c r="AB102" s="191">
        <v>0.0</v>
      </c>
      <c r="AC102" s="191">
        <v>0.0</v>
      </c>
      <c r="AD102" s="191">
        <v>0.0</v>
      </c>
      <c r="AE102" s="191">
        <v>0.0</v>
      </c>
      <c r="AF102" s="191">
        <v>0.0</v>
      </c>
      <c r="AG102" s="342">
        <f t="shared" si="24"/>
        <v>0</v>
      </c>
    </row>
    <row r="103" outlineLevel="1">
      <c r="A103" s="222" t="s">
        <v>1545</v>
      </c>
      <c r="B103" s="474">
        <v>0.0</v>
      </c>
      <c r="C103" s="474">
        <v>0.0</v>
      </c>
      <c r="D103" s="474">
        <v>0.0</v>
      </c>
      <c r="E103" s="474">
        <v>0.0</v>
      </c>
      <c r="F103" s="474">
        <v>0.0</v>
      </c>
      <c r="G103" s="474">
        <v>0.0</v>
      </c>
      <c r="H103" s="474">
        <v>0.0</v>
      </c>
      <c r="I103" s="474">
        <v>0.0</v>
      </c>
      <c r="J103" s="474">
        <v>0.0</v>
      </c>
      <c r="K103" s="474">
        <v>0.0</v>
      </c>
      <c r="L103" s="474">
        <v>0.0</v>
      </c>
      <c r="M103" s="474">
        <v>0.0</v>
      </c>
      <c r="N103" s="474">
        <v>0.0</v>
      </c>
      <c r="O103" s="474">
        <v>0.0</v>
      </c>
      <c r="P103" s="474">
        <v>0.0</v>
      </c>
      <c r="Q103" s="474">
        <v>0.0</v>
      </c>
      <c r="R103" s="474">
        <v>0.0</v>
      </c>
      <c r="S103" s="474">
        <v>0.0</v>
      </c>
      <c r="T103" s="474">
        <v>0.0</v>
      </c>
      <c r="U103" s="474">
        <v>0.0</v>
      </c>
      <c r="V103" s="191">
        <v>0.0</v>
      </c>
      <c r="W103" s="191">
        <v>0.0</v>
      </c>
      <c r="X103" s="191">
        <v>0.0</v>
      </c>
      <c r="Y103" s="191">
        <v>0.0</v>
      </c>
      <c r="Z103" s="191">
        <v>0.0</v>
      </c>
      <c r="AA103" s="191">
        <v>0.0</v>
      </c>
      <c r="AB103" s="191">
        <v>0.0</v>
      </c>
      <c r="AC103" s="191">
        <v>0.0</v>
      </c>
      <c r="AD103" s="191">
        <v>0.0</v>
      </c>
      <c r="AE103" s="191">
        <v>0.0</v>
      </c>
      <c r="AF103" s="191">
        <v>0.0</v>
      </c>
      <c r="AG103" s="342">
        <f t="shared" si="24"/>
        <v>0</v>
      </c>
    </row>
    <row r="104" outlineLevel="1">
      <c r="A104" s="222" t="s">
        <v>1546</v>
      </c>
      <c r="B104" s="474">
        <v>0.0</v>
      </c>
      <c r="C104" s="474">
        <v>0.0</v>
      </c>
      <c r="D104" s="474">
        <v>0.0</v>
      </c>
      <c r="E104" s="474">
        <v>0.0</v>
      </c>
      <c r="F104" s="474">
        <v>0.0</v>
      </c>
      <c r="G104" s="474">
        <v>0.0</v>
      </c>
      <c r="H104" s="474">
        <v>0.0</v>
      </c>
      <c r="I104" s="474">
        <v>0.0</v>
      </c>
      <c r="J104" s="474">
        <v>0.0</v>
      </c>
      <c r="K104" s="474">
        <v>0.0</v>
      </c>
      <c r="L104" s="474">
        <v>0.0</v>
      </c>
      <c r="M104" s="474">
        <v>0.0</v>
      </c>
      <c r="N104" s="474">
        <v>0.0</v>
      </c>
      <c r="O104" s="474">
        <v>0.0</v>
      </c>
      <c r="P104" s="474">
        <v>0.0</v>
      </c>
      <c r="Q104" s="474">
        <v>0.0</v>
      </c>
      <c r="R104" s="474">
        <v>0.0</v>
      </c>
      <c r="S104" s="474">
        <v>0.0</v>
      </c>
      <c r="T104" s="474">
        <v>0.0</v>
      </c>
      <c r="U104" s="474">
        <v>0.0</v>
      </c>
      <c r="V104" s="191">
        <v>0.0</v>
      </c>
      <c r="W104" s="191">
        <v>0.0</v>
      </c>
      <c r="X104" s="191">
        <v>0.0</v>
      </c>
      <c r="Y104" s="191">
        <v>0.0</v>
      </c>
      <c r="Z104" s="191">
        <v>0.0</v>
      </c>
      <c r="AA104" s="191">
        <v>0.0</v>
      </c>
      <c r="AB104" s="191">
        <v>0.0</v>
      </c>
      <c r="AC104" s="191">
        <v>0.0</v>
      </c>
      <c r="AD104" s="191">
        <v>0.0</v>
      </c>
      <c r="AE104" s="191">
        <v>0.0</v>
      </c>
      <c r="AF104" s="191">
        <v>0.0</v>
      </c>
      <c r="AG104" s="342">
        <f t="shared" si="24"/>
        <v>0</v>
      </c>
    </row>
    <row r="105" outlineLevel="1">
      <c r="A105" s="228" t="s">
        <v>234</v>
      </c>
      <c r="B105" s="378">
        <f t="shared" ref="B105:L105" si="27">SUM(B97:B101)</f>
        <v>0</v>
      </c>
      <c r="C105" s="378">
        <f t="shared" si="27"/>
        <v>0</v>
      </c>
      <c r="D105" s="378">
        <f t="shared" si="27"/>
        <v>0</v>
      </c>
      <c r="E105" s="378">
        <f t="shared" si="27"/>
        <v>0</v>
      </c>
      <c r="F105" s="378">
        <f t="shared" si="27"/>
        <v>0</v>
      </c>
      <c r="G105" s="378">
        <f t="shared" si="27"/>
        <v>0</v>
      </c>
      <c r="H105" s="378">
        <f t="shared" si="27"/>
        <v>0</v>
      </c>
      <c r="I105" s="378">
        <f t="shared" si="27"/>
        <v>0</v>
      </c>
      <c r="J105" s="378">
        <f t="shared" si="27"/>
        <v>0</v>
      </c>
      <c r="K105" s="378">
        <f t="shared" si="27"/>
        <v>0</v>
      </c>
      <c r="L105" s="378">
        <f t="shared" si="27"/>
        <v>0</v>
      </c>
      <c r="M105" s="397">
        <v>0.0</v>
      </c>
      <c r="N105" s="378">
        <f t="shared" ref="N105:U105" si="28">SUM(N97:N101)</f>
        <v>0</v>
      </c>
      <c r="O105" s="378">
        <f t="shared" si="28"/>
        <v>0</v>
      </c>
      <c r="P105" s="378">
        <f t="shared" si="28"/>
        <v>0</v>
      </c>
      <c r="Q105" s="378">
        <f t="shared" si="28"/>
        <v>0</v>
      </c>
      <c r="R105" s="378">
        <f t="shared" si="28"/>
        <v>0</v>
      </c>
      <c r="S105" s="378">
        <f t="shared" si="28"/>
        <v>0</v>
      </c>
      <c r="T105" s="378">
        <f t="shared" si="28"/>
        <v>0</v>
      </c>
      <c r="U105" s="378">
        <f t="shared" si="28"/>
        <v>0</v>
      </c>
      <c r="V105" s="378">
        <v>0.0</v>
      </c>
      <c r="W105" s="378">
        <v>0.0</v>
      </c>
      <c r="X105" s="378">
        <v>0.0</v>
      </c>
      <c r="Y105" s="378">
        <v>0.0</v>
      </c>
      <c r="Z105" s="378">
        <v>0.0</v>
      </c>
      <c r="AA105" s="378">
        <v>0.0</v>
      </c>
      <c r="AB105" s="378">
        <v>0.0</v>
      </c>
      <c r="AC105" s="378">
        <v>0.0</v>
      </c>
      <c r="AD105" s="378">
        <v>0.0</v>
      </c>
      <c r="AE105" s="378">
        <v>0.0</v>
      </c>
      <c r="AF105" s="378">
        <v>0.0</v>
      </c>
      <c r="AG105" s="342">
        <f t="shared" si="24"/>
        <v>0</v>
      </c>
    </row>
    <row r="106" outlineLevel="1">
      <c r="A106" s="400"/>
      <c r="B106" s="441"/>
      <c r="C106" s="441"/>
      <c r="D106" s="441"/>
      <c r="E106" s="441"/>
      <c r="F106" s="441"/>
      <c r="G106" s="441"/>
      <c r="H106" s="441"/>
      <c r="I106" s="441"/>
      <c r="J106" s="441"/>
      <c r="K106" s="441"/>
      <c r="L106" s="441"/>
      <c r="M106" s="441"/>
      <c r="N106" s="441"/>
      <c r="O106" s="441"/>
      <c r="P106" s="441"/>
      <c r="Q106" s="441"/>
      <c r="R106" s="441"/>
      <c r="S106" s="441"/>
      <c r="T106" s="441"/>
      <c r="U106" s="441"/>
      <c r="V106" s="441"/>
      <c r="W106" s="441"/>
      <c r="X106" s="441"/>
      <c r="Y106" s="441"/>
      <c r="Z106" s="441"/>
      <c r="AA106" s="441"/>
      <c r="AB106" s="441"/>
      <c r="AC106" s="441"/>
      <c r="AD106" s="441"/>
      <c r="AE106" s="441"/>
      <c r="AF106" s="441"/>
      <c r="AG106" s="439"/>
    </row>
    <row r="107" outlineLevel="1">
      <c r="A107" s="228" t="s">
        <v>1329</v>
      </c>
      <c r="B107" s="442"/>
      <c r="C107" s="442"/>
      <c r="D107" s="442"/>
      <c r="E107" s="442"/>
      <c r="F107" s="442"/>
      <c r="G107" s="442"/>
      <c r="H107" s="442"/>
      <c r="I107" s="442"/>
      <c r="J107" s="442"/>
      <c r="K107" s="442"/>
      <c r="L107" s="442"/>
      <c r="M107" s="442"/>
      <c r="N107" s="442"/>
      <c r="O107" s="442"/>
      <c r="P107" s="442"/>
      <c r="Q107" s="442"/>
      <c r="R107" s="442"/>
      <c r="S107" s="442"/>
      <c r="T107" s="442"/>
      <c r="U107" s="442"/>
      <c r="V107" s="442"/>
      <c r="W107" s="442"/>
      <c r="X107" s="442"/>
      <c r="Y107" s="442"/>
      <c r="Z107" s="442"/>
      <c r="AA107" s="442"/>
      <c r="AB107" s="442"/>
      <c r="AC107" s="442"/>
      <c r="AD107" s="442"/>
      <c r="AE107" s="442"/>
      <c r="AF107" s="442"/>
      <c r="AG107" s="439"/>
    </row>
    <row r="108" outlineLevel="1">
      <c r="A108" s="222" t="s">
        <v>1330</v>
      </c>
      <c r="B108" s="474">
        <v>0.0</v>
      </c>
      <c r="C108" s="474">
        <v>0.0</v>
      </c>
      <c r="D108" s="474">
        <v>0.0</v>
      </c>
      <c r="E108" s="474">
        <v>0.0</v>
      </c>
      <c r="F108" s="474">
        <v>0.0</v>
      </c>
      <c r="G108" s="474">
        <v>0.0</v>
      </c>
      <c r="H108" s="474">
        <v>0.0</v>
      </c>
      <c r="I108" s="474">
        <v>0.0</v>
      </c>
      <c r="J108" s="474">
        <v>0.0</v>
      </c>
      <c r="K108" s="474">
        <v>0.0</v>
      </c>
      <c r="L108" s="474">
        <v>0.0</v>
      </c>
      <c r="M108" s="474">
        <v>0.0</v>
      </c>
      <c r="N108" s="474">
        <v>0.0</v>
      </c>
      <c r="O108" s="474">
        <v>0.0</v>
      </c>
      <c r="P108" s="474">
        <v>0.0</v>
      </c>
      <c r="Q108" s="474">
        <v>0.0</v>
      </c>
      <c r="R108" s="474">
        <v>0.0</v>
      </c>
      <c r="S108" s="474">
        <v>0.0</v>
      </c>
      <c r="T108" s="474">
        <v>0.0</v>
      </c>
      <c r="U108" s="474">
        <v>0.0</v>
      </c>
      <c r="V108" s="191">
        <v>0.0</v>
      </c>
      <c r="W108" s="191">
        <v>0.0</v>
      </c>
      <c r="X108" s="191">
        <v>0.0</v>
      </c>
      <c r="Y108" s="191">
        <v>0.0</v>
      </c>
      <c r="Z108" s="191">
        <v>0.0</v>
      </c>
      <c r="AA108" s="191">
        <v>0.0</v>
      </c>
      <c r="AB108" s="191">
        <v>0.0</v>
      </c>
      <c r="AC108" s="191">
        <v>0.0</v>
      </c>
      <c r="AD108" s="191">
        <v>0.0</v>
      </c>
      <c r="AE108" s="191">
        <v>0.0</v>
      </c>
      <c r="AF108" s="191">
        <v>0.0</v>
      </c>
      <c r="AG108" s="342">
        <f t="shared" ref="AG108:AG110" si="29">SUM(B108:AF108)</f>
        <v>0</v>
      </c>
    </row>
    <row r="109" outlineLevel="1">
      <c r="A109" s="222" t="s">
        <v>1331</v>
      </c>
      <c r="B109" s="474">
        <v>0.0</v>
      </c>
      <c r="C109" s="474">
        <v>0.0</v>
      </c>
      <c r="D109" s="474">
        <v>0.0</v>
      </c>
      <c r="E109" s="474">
        <v>0.0</v>
      </c>
      <c r="F109" s="474">
        <v>0.0</v>
      </c>
      <c r="G109" s="474">
        <v>0.0</v>
      </c>
      <c r="H109" s="474">
        <v>0.0</v>
      </c>
      <c r="I109" s="474">
        <v>0.0</v>
      </c>
      <c r="J109" s="474">
        <v>0.0</v>
      </c>
      <c r="K109" s="474">
        <v>0.0</v>
      </c>
      <c r="L109" s="474">
        <v>0.0</v>
      </c>
      <c r="M109" s="474">
        <v>0.0</v>
      </c>
      <c r="N109" s="474">
        <v>0.0</v>
      </c>
      <c r="O109" s="474">
        <v>0.0</v>
      </c>
      <c r="P109" s="474">
        <v>0.0</v>
      </c>
      <c r="Q109" s="474">
        <v>0.0</v>
      </c>
      <c r="R109" s="474">
        <v>0.0</v>
      </c>
      <c r="S109" s="474">
        <v>0.0</v>
      </c>
      <c r="T109" s="474">
        <v>0.0</v>
      </c>
      <c r="U109" s="474">
        <v>0.0</v>
      </c>
      <c r="V109" s="191">
        <v>0.0</v>
      </c>
      <c r="W109" s="191">
        <v>0.0</v>
      </c>
      <c r="X109" s="191">
        <v>0.0</v>
      </c>
      <c r="Y109" s="191">
        <v>0.0</v>
      </c>
      <c r="Z109" s="191">
        <v>0.0</v>
      </c>
      <c r="AA109" s="191">
        <v>0.0</v>
      </c>
      <c r="AB109" s="191">
        <v>0.0</v>
      </c>
      <c r="AC109" s="191">
        <v>0.0</v>
      </c>
      <c r="AD109" s="191">
        <v>0.0</v>
      </c>
      <c r="AE109" s="191">
        <v>0.0</v>
      </c>
      <c r="AF109" s="191">
        <v>0.0</v>
      </c>
      <c r="AG109" s="342">
        <f t="shared" si="29"/>
        <v>0</v>
      </c>
    </row>
    <row r="110" outlineLevel="1">
      <c r="A110" s="222" t="s">
        <v>1332</v>
      </c>
      <c r="B110" s="474">
        <v>0.0</v>
      </c>
      <c r="C110" s="474">
        <v>0.0</v>
      </c>
      <c r="D110" s="474">
        <v>0.0</v>
      </c>
      <c r="E110" s="474">
        <v>0.0</v>
      </c>
      <c r="F110" s="474">
        <v>0.0</v>
      </c>
      <c r="G110" s="474">
        <v>0.0</v>
      </c>
      <c r="H110" s="474">
        <v>0.0</v>
      </c>
      <c r="I110" s="474">
        <v>0.0</v>
      </c>
      <c r="J110" s="474">
        <v>0.0</v>
      </c>
      <c r="K110" s="474">
        <v>0.0</v>
      </c>
      <c r="L110" s="474">
        <v>0.0</v>
      </c>
      <c r="M110" s="474">
        <v>0.0</v>
      </c>
      <c r="N110" s="474">
        <v>0.0</v>
      </c>
      <c r="O110" s="474">
        <v>0.0</v>
      </c>
      <c r="P110" s="474">
        <v>0.0</v>
      </c>
      <c r="Q110" s="474">
        <v>0.0</v>
      </c>
      <c r="R110" s="474">
        <v>0.0</v>
      </c>
      <c r="S110" s="474">
        <v>0.0</v>
      </c>
      <c r="T110" s="474">
        <v>0.0</v>
      </c>
      <c r="U110" s="474">
        <v>0.0</v>
      </c>
      <c r="V110" s="191">
        <v>0.0</v>
      </c>
      <c r="W110" s="191">
        <v>0.0</v>
      </c>
      <c r="X110" s="191">
        <v>0.0</v>
      </c>
      <c r="Y110" s="191">
        <v>0.0</v>
      </c>
      <c r="Z110" s="191">
        <v>0.0</v>
      </c>
      <c r="AA110" s="191">
        <v>0.0</v>
      </c>
      <c r="AB110" s="191">
        <v>0.0</v>
      </c>
      <c r="AC110" s="191">
        <v>0.0</v>
      </c>
      <c r="AD110" s="191">
        <v>0.0</v>
      </c>
      <c r="AE110" s="191">
        <v>0.0</v>
      </c>
      <c r="AF110" s="191">
        <v>0.0</v>
      </c>
      <c r="AG110" s="342">
        <f t="shared" si="29"/>
        <v>0</v>
      </c>
    </row>
    <row r="111" outlineLevel="1">
      <c r="A111" s="401"/>
      <c r="B111" s="441"/>
      <c r="C111" s="441"/>
      <c r="D111" s="441"/>
      <c r="E111" s="441"/>
      <c r="F111" s="441"/>
      <c r="G111" s="441"/>
      <c r="H111" s="441"/>
      <c r="I111" s="441"/>
      <c r="J111" s="441"/>
      <c r="K111" s="441"/>
      <c r="L111" s="441"/>
      <c r="M111" s="441"/>
      <c r="N111" s="441"/>
      <c r="O111" s="441"/>
      <c r="P111" s="441"/>
      <c r="Q111" s="441"/>
      <c r="R111" s="441"/>
      <c r="S111" s="441"/>
      <c r="T111" s="441"/>
      <c r="U111" s="441"/>
      <c r="V111" s="441"/>
      <c r="W111" s="441"/>
      <c r="X111" s="441"/>
      <c r="Y111" s="441"/>
      <c r="Z111" s="441"/>
      <c r="AA111" s="441"/>
      <c r="AB111" s="441"/>
      <c r="AC111" s="441"/>
      <c r="AD111" s="441"/>
      <c r="AE111" s="441"/>
      <c r="AF111" s="441"/>
      <c r="AG111" s="439"/>
    </row>
    <row r="112" outlineLevel="1">
      <c r="A112" s="402" t="s">
        <v>1333</v>
      </c>
      <c r="B112" s="475">
        <v>0.0</v>
      </c>
      <c r="C112" s="475">
        <v>0.0</v>
      </c>
      <c r="D112" s="475">
        <v>0.0</v>
      </c>
      <c r="E112" s="475">
        <v>0.0</v>
      </c>
      <c r="F112" s="475">
        <v>0.0</v>
      </c>
      <c r="G112" s="475">
        <v>0.0</v>
      </c>
      <c r="H112" s="475">
        <v>0.0</v>
      </c>
      <c r="I112" s="475">
        <v>0.0</v>
      </c>
      <c r="J112" s="475">
        <v>0.0</v>
      </c>
      <c r="K112" s="475">
        <v>0.0</v>
      </c>
      <c r="L112" s="475">
        <v>0.0</v>
      </c>
      <c r="M112" s="475">
        <v>0.0</v>
      </c>
      <c r="N112" s="475">
        <v>0.0</v>
      </c>
      <c r="O112" s="475">
        <v>0.0</v>
      </c>
      <c r="P112" s="475">
        <v>0.0</v>
      </c>
      <c r="Q112" s="475">
        <v>0.0</v>
      </c>
      <c r="R112" s="475">
        <v>0.0</v>
      </c>
      <c r="S112" s="475">
        <v>0.0</v>
      </c>
      <c r="T112" s="475">
        <v>0.0</v>
      </c>
      <c r="U112" s="475">
        <v>0.0</v>
      </c>
      <c r="V112" s="378">
        <v>0.0</v>
      </c>
      <c r="W112" s="378">
        <v>0.0</v>
      </c>
      <c r="X112" s="378">
        <v>0.0</v>
      </c>
      <c r="Y112" s="378">
        <v>0.0</v>
      </c>
      <c r="Z112" s="378">
        <v>0.0</v>
      </c>
      <c r="AA112" s="378">
        <v>0.0</v>
      </c>
      <c r="AB112" s="378">
        <v>0.0</v>
      </c>
      <c r="AC112" s="378">
        <v>0.0</v>
      </c>
      <c r="AD112" s="378">
        <v>0.0</v>
      </c>
      <c r="AE112" s="378">
        <v>0.0</v>
      </c>
      <c r="AF112" s="378">
        <v>0.0</v>
      </c>
      <c r="AG112" s="342">
        <f>SUM(B112:AF112)</f>
        <v>0</v>
      </c>
    </row>
    <row r="113">
      <c r="A113" s="187"/>
      <c r="B113" s="195"/>
      <c r="C113" s="195"/>
      <c r="D113" s="195"/>
      <c r="E113" s="195"/>
      <c r="F113" s="195"/>
      <c r="G113" s="195"/>
      <c r="H113" s="195"/>
      <c r="I113" s="195"/>
      <c r="J113" s="195"/>
      <c r="K113" s="195"/>
      <c r="L113" s="195"/>
      <c r="M113" s="195"/>
      <c r="N113" s="195"/>
      <c r="O113" s="195"/>
      <c r="P113" s="195"/>
      <c r="Q113" s="195"/>
      <c r="R113" s="195"/>
      <c r="S113" s="195"/>
      <c r="T113" s="195"/>
      <c r="U113" s="195"/>
      <c r="V113" s="195"/>
      <c r="W113" s="195"/>
      <c r="X113" s="195"/>
      <c r="Y113" s="195"/>
      <c r="Z113" s="195"/>
      <c r="AA113" s="195"/>
      <c r="AB113" s="195"/>
      <c r="AC113" s="195"/>
      <c r="AD113" s="195"/>
      <c r="AE113" s="195"/>
      <c r="AF113" s="195"/>
      <c r="AG113" s="439"/>
    </row>
    <row r="114">
      <c r="A114" s="187"/>
      <c r="B114" s="195"/>
      <c r="C114" s="195"/>
      <c r="D114" s="195"/>
      <c r="E114" s="195"/>
      <c r="F114" s="195"/>
      <c r="G114" s="195"/>
      <c r="H114" s="195"/>
      <c r="I114" s="195"/>
      <c r="J114" s="195"/>
      <c r="K114" s="195"/>
      <c r="L114" s="195"/>
      <c r="M114" s="195"/>
      <c r="N114" s="195"/>
      <c r="O114" s="195"/>
      <c r="P114" s="195"/>
      <c r="Q114" s="195"/>
      <c r="R114" s="195"/>
      <c r="S114" s="195"/>
      <c r="T114" s="195"/>
      <c r="U114" s="195"/>
      <c r="V114" s="195"/>
      <c r="W114" s="195"/>
      <c r="X114" s="195"/>
      <c r="Y114" s="195"/>
      <c r="Z114" s="195"/>
      <c r="AA114" s="195"/>
      <c r="AB114" s="195"/>
      <c r="AC114" s="195"/>
      <c r="AD114" s="195"/>
      <c r="AE114" s="195"/>
      <c r="AF114" s="195"/>
      <c r="AG114" s="439"/>
    </row>
    <row r="115" ht="28.5" customHeight="1">
      <c r="A115" s="420" t="s">
        <v>1547</v>
      </c>
      <c r="B115" s="172"/>
      <c r="C115" s="172"/>
      <c r="D115" s="172"/>
      <c r="E115" s="172"/>
      <c r="F115" s="172"/>
      <c r="G115" s="172"/>
      <c r="H115" s="172"/>
      <c r="I115" s="172"/>
      <c r="J115" s="172"/>
      <c r="K115" s="172"/>
      <c r="L115" s="172"/>
      <c r="M115" s="172"/>
      <c r="N115" s="172"/>
      <c r="O115" s="172"/>
      <c r="P115" s="172"/>
      <c r="Q115" s="172"/>
      <c r="R115" s="172"/>
      <c r="S115" s="172"/>
      <c r="T115" s="172"/>
      <c r="U115" s="172"/>
      <c r="V115" s="172"/>
      <c r="W115" s="172"/>
      <c r="X115" s="172"/>
      <c r="Y115" s="172"/>
      <c r="Z115" s="172"/>
      <c r="AA115" s="172"/>
      <c r="AB115" s="172"/>
      <c r="AC115" s="172"/>
      <c r="AD115" s="172"/>
      <c r="AE115" s="172"/>
      <c r="AF115" s="172"/>
      <c r="AG115" s="421"/>
    </row>
    <row r="116">
      <c r="A116" s="158" t="s">
        <v>170</v>
      </c>
      <c r="B116" s="159">
        <f>Summary!B62</f>
        <v>0</v>
      </c>
      <c r="C116" s="159">
        <f>Summary!C62</f>
        <v>0</v>
      </c>
      <c r="D116" s="159">
        <f>Summary!D62</f>
        <v>0</v>
      </c>
      <c r="E116" s="159">
        <f>Summary!E62</f>
        <v>0</v>
      </c>
      <c r="F116" s="159">
        <f>Summary!F62</f>
        <v>0</v>
      </c>
      <c r="G116" s="159">
        <f>Summary!G62</f>
        <v>0</v>
      </c>
      <c r="H116" s="159">
        <f>Summary!H62</f>
        <v>0</v>
      </c>
      <c r="I116" s="159">
        <f>Summary!I62</f>
        <v>0</v>
      </c>
      <c r="J116" s="159">
        <f>Summary!J62</f>
        <v>0</v>
      </c>
      <c r="K116" s="159">
        <f>Summary!K62</f>
        <v>0</v>
      </c>
      <c r="L116" s="159">
        <f>Summary!L62</f>
        <v>0</v>
      </c>
      <c r="M116" s="159">
        <f>Summary!M62</f>
        <v>0</v>
      </c>
      <c r="N116" s="159">
        <f>Summary!N62</f>
        <v>0</v>
      </c>
      <c r="O116" s="159">
        <f>Summary!O62</f>
        <v>0</v>
      </c>
      <c r="P116" s="159">
        <f>Summary!P62</f>
        <v>0</v>
      </c>
      <c r="Q116" s="159">
        <f>Summary!Q62</f>
        <v>0</v>
      </c>
      <c r="R116" s="159">
        <f>Summary!R62</f>
        <v>0</v>
      </c>
      <c r="S116" s="159">
        <f>Summary!S62</f>
        <v>0</v>
      </c>
      <c r="T116" s="159">
        <f>Summary!T62</f>
        <v>0</v>
      </c>
      <c r="U116" s="159">
        <f>Summary!U62</f>
        <v>0</v>
      </c>
      <c r="V116" s="159">
        <f>Summary!V62</f>
        <v>0</v>
      </c>
      <c r="W116" s="159">
        <f>Summary!W62</f>
        <v>0</v>
      </c>
      <c r="X116" s="159">
        <f>Summary!X62</f>
        <v>0</v>
      </c>
      <c r="Y116" s="159">
        <f>Summary!Y62</f>
        <v>0</v>
      </c>
      <c r="Z116" s="159">
        <f>Summary!Z62</f>
        <v>0</v>
      </c>
      <c r="AA116" s="159">
        <f>Summary!AA62</f>
        <v>0</v>
      </c>
      <c r="AB116" s="159">
        <f>Summary!AB62</f>
        <v>0</v>
      </c>
      <c r="AC116" s="159">
        <f>Summary!AC62</f>
        <v>0</v>
      </c>
      <c r="AD116" s="159">
        <f>Summary!AD62</f>
        <v>0</v>
      </c>
      <c r="AE116" s="159">
        <f>Summary!AE62</f>
        <v>0</v>
      </c>
      <c r="AF116" s="159">
        <f>Summary!AF62</f>
        <v>0</v>
      </c>
      <c r="AG116" s="342">
        <f>SUM(B116:AF116)</f>
        <v>0</v>
      </c>
    </row>
    <row r="117" outlineLevel="1">
      <c r="A117" s="422" t="s">
        <v>208</v>
      </c>
      <c r="B117" s="423"/>
      <c r="C117" s="423"/>
      <c r="D117" s="423"/>
      <c r="E117" s="423"/>
      <c r="F117" s="423"/>
      <c r="G117" s="423"/>
      <c r="H117" s="423"/>
      <c r="I117" s="423"/>
      <c r="J117" s="423"/>
      <c r="K117" s="423"/>
      <c r="L117" s="423"/>
      <c r="M117" s="423"/>
      <c r="N117" s="423"/>
      <c r="O117" s="423"/>
      <c r="P117" s="423"/>
      <c r="Q117" s="423"/>
      <c r="R117" s="423"/>
      <c r="S117" s="423"/>
      <c r="T117" s="423"/>
      <c r="U117" s="423"/>
      <c r="V117" s="423"/>
      <c r="W117" s="423"/>
      <c r="X117" s="423"/>
      <c r="Y117" s="423"/>
      <c r="Z117" s="423"/>
      <c r="AA117" s="423"/>
      <c r="AB117" s="423"/>
      <c r="AC117" s="423"/>
      <c r="AD117" s="423"/>
      <c r="AE117" s="423"/>
      <c r="AF117" s="423"/>
      <c r="AG117" s="421"/>
    </row>
    <row r="118" outlineLevel="1">
      <c r="A118" s="424" t="s">
        <v>61</v>
      </c>
      <c r="B118" s="159">
        <f>Summary!B64</f>
        <v>0</v>
      </c>
      <c r="C118" s="159">
        <f>Summary!C64</f>
        <v>0</v>
      </c>
      <c r="D118" s="159">
        <f>Summary!D64</f>
        <v>0</v>
      </c>
      <c r="E118" s="159">
        <f>Summary!E64</f>
        <v>0</v>
      </c>
      <c r="F118" s="159">
        <f>Summary!F64</f>
        <v>0</v>
      </c>
      <c r="G118" s="159">
        <f>Summary!G64</f>
        <v>0</v>
      </c>
      <c r="H118" s="159">
        <f>Summary!H64</f>
        <v>0</v>
      </c>
      <c r="I118" s="159">
        <f>Summary!I64</f>
        <v>0</v>
      </c>
      <c r="J118" s="159">
        <f>Summary!J64</f>
        <v>0</v>
      </c>
      <c r="K118" s="159">
        <f>Summary!K64</f>
        <v>0</v>
      </c>
      <c r="L118" s="159">
        <f>Summary!L64</f>
        <v>0</v>
      </c>
      <c r="M118" s="159">
        <f>Summary!M64</f>
        <v>0</v>
      </c>
      <c r="N118" s="159">
        <f>Summary!N64</f>
        <v>0</v>
      </c>
      <c r="O118" s="159">
        <f>Summary!O64</f>
        <v>0</v>
      </c>
      <c r="P118" s="159">
        <f>Summary!P64</f>
        <v>0</v>
      </c>
      <c r="Q118" s="159">
        <f>Summary!Q64</f>
        <v>0</v>
      </c>
      <c r="R118" s="159">
        <f>Summary!R64</f>
        <v>0</v>
      </c>
      <c r="S118" s="159">
        <f>Summary!S64</f>
        <v>0</v>
      </c>
      <c r="T118" s="159">
        <f>Summary!T64</f>
        <v>0</v>
      </c>
      <c r="U118" s="159">
        <f>Summary!U64</f>
        <v>0</v>
      </c>
      <c r="V118" s="159">
        <f>Summary!V64</f>
        <v>0</v>
      </c>
      <c r="W118" s="159">
        <f>Summary!W64</f>
        <v>0</v>
      </c>
      <c r="X118" s="159">
        <f>Summary!X64</f>
        <v>0</v>
      </c>
      <c r="Y118" s="159">
        <f>Summary!Y64</f>
        <v>0</v>
      </c>
      <c r="Z118" s="159">
        <f>Summary!Z64</f>
        <v>0</v>
      </c>
      <c r="AA118" s="159">
        <f>Summary!AA64</f>
        <v>0</v>
      </c>
      <c r="AB118" s="159">
        <f>Summary!AB64</f>
        <v>0</v>
      </c>
      <c r="AC118" s="159">
        <f>Summary!AC64</f>
        <v>0</v>
      </c>
      <c r="AD118" s="159">
        <f>Summary!AD64</f>
        <v>0</v>
      </c>
      <c r="AE118" s="159">
        <f>Summary!AE64</f>
        <v>0</v>
      </c>
      <c r="AF118" s="159">
        <f>Summary!AF64</f>
        <v>0</v>
      </c>
      <c r="AG118" s="342">
        <f t="shared" ref="AG118:AG120" si="30">SUM(B118:AF118)</f>
        <v>0</v>
      </c>
    </row>
    <row r="119" outlineLevel="1">
      <c r="A119" s="424" t="s">
        <v>1351</v>
      </c>
      <c r="B119" s="159"/>
      <c r="C119" s="159"/>
      <c r="D119" s="159"/>
      <c r="E119" s="159"/>
      <c r="F119" s="159"/>
      <c r="G119" s="159"/>
      <c r="H119" s="159"/>
      <c r="I119" s="159"/>
      <c r="J119" s="159"/>
      <c r="K119" s="159"/>
      <c r="L119" s="159"/>
      <c r="M119" s="159"/>
      <c r="N119" s="159"/>
      <c r="O119" s="159"/>
      <c r="P119" s="159"/>
      <c r="Q119" s="159"/>
      <c r="R119" s="159"/>
      <c r="S119" s="159"/>
      <c r="T119" s="159"/>
      <c r="U119" s="159"/>
      <c r="V119" s="159"/>
      <c r="W119" s="159"/>
      <c r="X119" s="159"/>
      <c r="Y119" s="159"/>
      <c r="Z119" s="159"/>
      <c r="AA119" s="159"/>
      <c r="AB119" s="159"/>
      <c r="AC119" s="159"/>
      <c r="AD119" s="159"/>
      <c r="AE119" s="159"/>
      <c r="AF119" s="159"/>
      <c r="AG119" s="342">
        <f t="shared" si="30"/>
        <v>0</v>
      </c>
    </row>
    <row r="120">
      <c r="A120" s="158" t="s">
        <v>181</v>
      </c>
      <c r="B120" s="303">
        <f>Summary!B109</f>
        <v>0</v>
      </c>
      <c r="C120" s="303">
        <f>Summary!C109</f>
        <v>0</v>
      </c>
      <c r="D120" s="303">
        <f>Summary!D109</f>
        <v>0</v>
      </c>
      <c r="E120" s="303">
        <f>Summary!E109</f>
        <v>0</v>
      </c>
      <c r="F120" s="303">
        <f>Summary!F109</f>
        <v>0</v>
      </c>
      <c r="G120" s="303">
        <f>Summary!G109</f>
        <v>0</v>
      </c>
      <c r="H120" s="303">
        <f>Summary!H109</f>
        <v>0</v>
      </c>
      <c r="I120" s="303">
        <f>Summary!I109</f>
        <v>0</v>
      </c>
      <c r="J120" s="303">
        <f>Summary!J109</f>
        <v>0</v>
      </c>
      <c r="K120" s="303">
        <f>Summary!K109</f>
        <v>0</v>
      </c>
      <c r="L120" s="303">
        <f>Summary!L109</f>
        <v>0</v>
      </c>
      <c r="M120" s="303">
        <f>Summary!M109</f>
        <v>0</v>
      </c>
      <c r="N120" s="303">
        <f>Summary!N109</f>
        <v>0</v>
      </c>
      <c r="O120" s="303">
        <f>Summary!O109</f>
        <v>0</v>
      </c>
      <c r="P120" s="303">
        <f>Summary!P109</f>
        <v>0</v>
      </c>
      <c r="Q120" s="303">
        <f>Summary!Q109</f>
        <v>0</v>
      </c>
      <c r="R120" s="303">
        <f>Summary!R109</f>
        <v>0</v>
      </c>
      <c r="S120" s="303">
        <f>Summary!S109</f>
        <v>0</v>
      </c>
      <c r="T120" s="303">
        <f>Summary!T109</f>
        <v>0</v>
      </c>
      <c r="U120" s="303">
        <f>Summary!U109</f>
        <v>0</v>
      </c>
      <c r="V120" s="303">
        <f>Summary!V109</f>
        <v>0</v>
      </c>
      <c r="W120" s="303">
        <f>Summary!W109</f>
        <v>0</v>
      </c>
      <c r="X120" s="303">
        <f>Summary!X109</f>
        <v>0</v>
      </c>
      <c r="Y120" s="303">
        <f>Summary!Y109</f>
        <v>0</v>
      </c>
      <c r="Z120" s="303">
        <f>Summary!Z109</f>
        <v>0</v>
      </c>
      <c r="AA120" s="303">
        <f>Summary!AA109</f>
        <v>0</v>
      </c>
      <c r="AB120" s="303">
        <f>Summary!AB109</f>
        <v>0</v>
      </c>
      <c r="AC120" s="303">
        <f>Summary!AC109</f>
        <v>0</v>
      </c>
      <c r="AD120" s="303">
        <f>Summary!AD109</f>
        <v>0</v>
      </c>
      <c r="AE120" s="303">
        <f>Summary!AE109</f>
        <v>0</v>
      </c>
      <c r="AF120" s="303">
        <f>Summary!AF109</f>
        <v>0</v>
      </c>
      <c r="AG120" s="342">
        <f t="shared" si="30"/>
        <v>0</v>
      </c>
    </row>
    <row r="121">
      <c r="A121" s="127"/>
      <c r="B121" s="120"/>
      <c r="C121" s="120"/>
      <c r="D121" s="120"/>
      <c r="E121" s="120"/>
      <c r="F121" s="120"/>
      <c r="G121" s="120"/>
      <c r="H121" s="120"/>
      <c r="I121" s="120"/>
      <c r="J121" s="120"/>
      <c r="K121" s="120"/>
      <c r="L121" s="120"/>
      <c r="M121" s="120"/>
      <c r="N121" s="120"/>
      <c r="O121" s="120"/>
      <c r="P121" s="120"/>
      <c r="Q121" s="120"/>
      <c r="R121" s="120"/>
      <c r="S121" s="120"/>
      <c r="T121" s="120"/>
      <c r="U121" s="120"/>
      <c r="V121" s="120"/>
      <c r="W121" s="120"/>
      <c r="X121" s="120"/>
      <c r="Y121" s="120"/>
      <c r="Z121" s="120"/>
      <c r="AA121" s="120"/>
      <c r="AB121" s="120"/>
      <c r="AC121" s="120"/>
      <c r="AD121" s="120"/>
      <c r="AE121" s="120"/>
      <c r="AF121" s="120"/>
      <c r="AG121" s="421"/>
    </row>
    <row r="122">
      <c r="A122" s="222" t="s">
        <v>1548</v>
      </c>
      <c r="B122" s="213">
        <f>Summary!B136</f>
        <v>0</v>
      </c>
      <c r="C122" s="213">
        <f>Summary!C136</f>
        <v>0</v>
      </c>
      <c r="D122" s="213">
        <f>Summary!D136</f>
        <v>0</v>
      </c>
      <c r="E122" s="213">
        <f>Summary!E136</f>
        <v>0</v>
      </c>
      <c r="F122" s="213">
        <f>Summary!F136</f>
        <v>0</v>
      </c>
      <c r="G122" s="213">
        <f>Summary!G136</f>
        <v>0</v>
      </c>
      <c r="H122" s="213">
        <f>Summary!H136</f>
        <v>0</v>
      </c>
      <c r="I122" s="213">
        <f>Summary!I136</f>
        <v>0</v>
      </c>
      <c r="J122" s="213">
        <f>Summary!J136</f>
        <v>0</v>
      </c>
      <c r="K122" s="213">
        <f>Summary!K136</f>
        <v>0</v>
      </c>
      <c r="L122" s="213">
        <f>Summary!L136</f>
        <v>0</v>
      </c>
      <c r="M122" s="213">
        <f>Summary!M136</f>
        <v>0</v>
      </c>
      <c r="N122" s="213">
        <f>Summary!N136</f>
        <v>0</v>
      </c>
      <c r="O122" s="213">
        <f>Summary!O136</f>
        <v>0</v>
      </c>
      <c r="P122" s="213">
        <f>Summary!P136</f>
        <v>0</v>
      </c>
      <c r="Q122" s="213">
        <f>Summary!Q136</f>
        <v>0</v>
      </c>
      <c r="R122" s="213">
        <f>Summary!R136</f>
        <v>0</v>
      </c>
      <c r="S122" s="213">
        <f>Summary!S136</f>
        <v>0</v>
      </c>
      <c r="T122" s="213">
        <f>Summary!T136</f>
        <v>0</v>
      </c>
      <c r="U122" s="213">
        <f>Summary!U136</f>
        <v>0</v>
      </c>
      <c r="V122" s="213">
        <f>Summary!V136</f>
        <v>0</v>
      </c>
      <c r="W122" s="213">
        <f>Summary!W136</f>
        <v>0</v>
      </c>
      <c r="X122" s="213">
        <f>Summary!X136</f>
        <v>0</v>
      </c>
      <c r="Y122" s="213">
        <f>Summary!Y136</f>
        <v>0</v>
      </c>
      <c r="Z122" s="213">
        <f>Summary!Z136</f>
        <v>0</v>
      </c>
      <c r="AA122" s="213">
        <f>Summary!AA136</f>
        <v>0</v>
      </c>
      <c r="AB122" s="213">
        <f>Summary!AB136</f>
        <v>0</v>
      </c>
      <c r="AC122" s="213">
        <f>Summary!AC136</f>
        <v>0</v>
      </c>
      <c r="AD122" s="213">
        <f>Summary!AD136</f>
        <v>0</v>
      </c>
      <c r="AE122" s="213">
        <f>Summary!AE136</f>
        <v>0</v>
      </c>
      <c r="AF122" s="213">
        <f>Summary!AF136</f>
        <v>0</v>
      </c>
      <c r="AG122" s="342">
        <f>SUM(B122:AF122)</f>
        <v>0</v>
      </c>
    </row>
    <row r="123">
      <c r="A123" s="127"/>
      <c r="B123" s="120"/>
      <c r="C123" s="120"/>
      <c r="D123" s="120"/>
      <c r="E123" s="120"/>
      <c r="F123" s="120"/>
      <c r="G123" s="120"/>
      <c r="H123" s="120"/>
      <c r="I123" s="120"/>
      <c r="J123" s="120"/>
      <c r="K123" s="120"/>
      <c r="L123" s="120"/>
      <c r="M123" s="120"/>
      <c r="N123" s="120"/>
      <c r="O123" s="120"/>
      <c r="P123" s="120"/>
      <c r="Q123" s="120"/>
      <c r="R123" s="120"/>
      <c r="S123" s="120"/>
      <c r="T123" s="120"/>
      <c r="U123" s="120"/>
      <c r="V123" s="120"/>
      <c r="W123" s="120"/>
      <c r="X123" s="120"/>
      <c r="Y123" s="120"/>
      <c r="Z123" s="120"/>
      <c r="AA123" s="120"/>
      <c r="AB123" s="120"/>
      <c r="AC123" s="120"/>
      <c r="AD123" s="120"/>
      <c r="AE123" s="120"/>
      <c r="AF123" s="120"/>
      <c r="AG123" s="425"/>
    </row>
    <row r="124">
      <c r="A124" s="165" t="s">
        <v>1549</v>
      </c>
      <c r="B124" s="120"/>
      <c r="C124" s="120"/>
      <c r="D124" s="120"/>
      <c r="E124" s="120"/>
      <c r="F124" s="120"/>
      <c r="G124" s="120"/>
      <c r="H124" s="120"/>
      <c r="I124" s="120"/>
      <c r="J124" s="120"/>
      <c r="K124" s="120"/>
      <c r="L124" s="120"/>
      <c r="M124" s="120"/>
      <c r="N124" s="120"/>
      <c r="O124" s="120"/>
      <c r="P124" s="120"/>
      <c r="Q124" s="120"/>
      <c r="R124" s="120"/>
      <c r="S124" s="120"/>
      <c r="T124" s="120"/>
      <c r="U124" s="120"/>
      <c r="V124" s="120"/>
      <c r="W124" s="120"/>
      <c r="X124" s="120"/>
      <c r="Y124" s="120"/>
      <c r="Z124" s="120"/>
      <c r="AA124" s="120"/>
      <c r="AB124" s="120"/>
      <c r="AC124" s="120"/>
      <c r="AD124" s="120"/>
      <c r="AE124" s="120"/>
      <c r="AF124" s="120"/>
      <c r="AG124" s="421"/>
    </row>
    <row r="125">
      <c r="A125" s="183" t="s">
        <v>1550</v>
      </c>
      <c r="B125" s="186">
        <v>0.0</v>
      </c>
      <c r="C125" s="186">
        <v>0.0</v>
      </c>
      <c r="D125" s="186">
        <v>0.0</v>
      </c>
      <c r="E125" s="186">
        <v>0.0</v>
      </c>
      <c r="F125" s="186">
        <v>0.0</v>
      </c>
      <c r="G125" s="186">
        <v>0.0</v>
      </c>
      <c r="H125" s="186">
        <v>0.0</v>
      </c>
      <c r="I125" s="186">
        <v>0.0</v>
      </c>
      <c r="J125" s="186">
        <v>0.0</v>
      </c>
      <c r="K125" s="186">
        <v>0.0</v>
      </c>
      <c r="L125" s="186">
        <v>0.0</v>
      </c>
      <c r="M125" s="186">
        <v>0.0</v>
      </c>
      <c r="N125" s="186">
        <v>0.0</v>
      </c>
      <c r="O125" s="186">
        <v>0.0</v>
      </c>
      <c r="P125" s="186">
        <v>0.0</v>
      </c>
      <c r="Q125" s="186">
        <v>0.0</v>
      </c>
      <c r="R125" s="186">
        <v>0.0</v>
      </c>
      <c r="S125" s="186">
        <v>0.0</v>
      </c>
      <c r="T125" s="303">
        <v>0.0</v>
      </c>
      <c r="U125" s="303">
        <v>0.0</v>
      </c>
      <c r="V125" s="303">
        <v>0.0</v>
      </c>
      <c r="W125" s="303">
        <v>0.0</v>
      </c>
      <c r="X125" s="303">
        <v>0.0</v>
      </c>
      <c r="Y125" s="303">
        <v>0.0</v>
      </c>
      <c r="Z125" s="303">
        <v>0.0</v>
      </c>
      <c r="AA125" s="303">
        <v>0.0</v>
      </c>
      <c r="AB125" s="303">
        <v>0.0</v>
      </c>
      <c r="AC125" s="303">
        <v>0.0</v>
      </c>
      <c r="AD125" s="303">
        <v>0.0</v>
      </c>
      <c r="AE125" s="303">
        <v>0.0</v>
      </c>
      <c r="AF125" s="303">
        <v>0.0</v>
      </c>
      <c r="AG125" s="350">
        <f t="shared" ref="AG125:AG129" si="31">SUM(B125:AF125)</f>
        <v>0</v>
      </c>
    </row>
    <row r="126">
      <c r="A126" s="183" t="s">
        <v>1551</v>
      </c>
      <c r="B126" s="186">
        <v>0.0</v>
      </c>
      <c r="C126" s="186">
        <v>0.0</v>
      </c>
      <c r="D126" s="186">
        <v>0.0</v>
      </c>
      <c r="E126" s="186">
        <v>0.0</v>
      </c>
      <c r="F126" s="186">
        <v>0.0</v>
      </c>
      <c r="G126" s="186">
        <v>0.0</v>
      </c>
      <c r="H126" s="186">
        <v>0.0</v>
      </c>
      <c r="I126" s="186">
        <v>0.0</v>
      </c>
      <c r="J126" s="186">
        <v>0.0</v>
      </c>
      <c r="K126" s="186">
        <v>0.0</v>
      </c>
      <c r="L126" s="186">
        <v>0.0</v>
      </c>
      <c r="M126" s="186">
        <v>0.0</v>
      </c>
      <c r="N126" s="186">
        <v>0.0</v>
      </c>
      <c r="O126" s="186">
        <v>0.0</v>
      </c>
      <c r="P126" s="186">
        <v>0.0</v>
      </c>
      <c r="Q126" s="186">
        <v>0.0</v>
      </c>
      <c r="R126" s="186">
        <v>0.0</v>
      </c>
      <c r="S126" s="186">
        <v>0.0</v>
      </c>
      <c r="T126" s="303">
        <v>0.0</v>
      </c>
      <c r="U126" s="303">
        <v>0.0</v>
      </c>
      <c r="V126" s="303">
        <v>0.0</v>
      </c>
      <c r="W126" s="303">
        <v>0.0</v>
      </c>
      <c r="X126" s="303">
        <v>0.0</v>
      </c>
      <c r="Y126" s="303">
        <v>0.0</v>
      </c>
      <c r="Z126" s="303">
        <v>0.0</v>
      </c>
      <c r="AA126" s="303">
        <v>0.0</v>
      </c>
      <c r="AB126" s="303">
        <v>0.0</v>
      </c>
      <c r="AC126" s="303">
        <v>0.0</v>
      </c>
      <c r="AD126" s="303">
        <v>0.0</v>
      </c>
      <c r="AE126" s="303">
        <v>0.0</v>
      </c>
      <c r="AF126" s="303">
        <v>0.0</v>
      </c>
      <c r="AG126" s="350">
        <f t="shared" si="31"/>
        <v>0</v>
      </c>
    </row>
    <row r="127">
      <c r="A127" s="183" t="s">
        <v>1552</v>
      </c>
      <c r="B127" s="186">
        <v>0.0</v>
      </c>
      <c r="C127" s="186">
        <v>0.0</v>
      </c>
      <c r="D127" s="186">
        <v>0.0</v>
      </c>
      <c r="E127" s="186">
        <v>0.0</v>
      </c>
      <c r="F127" s="186">
        <v>0.0</v>
      </c>
      <c r="G127" s="186">
        <v>0.0</v>
      </c>
      <c r="H127" s="186">
        <v>0.0</v>
      </c>
      <c r="I127" s="186">
        <v>0.0</v>
      </c>
      <c r="J127" s="186">
        <v>0.0</v>
      </c>
      <c r="K127" s="186">
        <v>0.0</v>
      </c>
      <c r="L127" s="186">
        <v>0.0</v>
      </c>
      <c r="M127" s="186">
        <v>0.0</v>
      </c>
      <c r="N127" s="186">
        <v>0.0</v>
      </c>
      <c r="O127" s="186">
        <v>0.0</v>
      </c>
      <c r="P127" s="186">
        <v>0.0</v>
      </c>
      <c r="Q127" s="186">
        <v>0.0</v>
      </c>
      <c r="R127" s="186">
        <v>0.0</v>
      </c>
      <c r="S127" s="186">
        <v>0.0</v>
      </c>
      <c r="T127" s="303">
        <v>0.0</v>
      </c>
      <c r="U127" s="303">
        <v>0.0</v>
      </c>
      <c r="V127" s="303">
        <v>0.0</v>
      </c>
      <c r="W127" s="303">
        <v>0.0</v>
      </c>
      <c r="X127" s="303">
        <v>0.0</v>
      </c>
      <c r="Y127" s="303">
        <v>0.0</v>
      </c>
      <c r="Z127" s="303">
        <v>0.0</v>
      </c>
      <c r="AA127" s="303">
        <v>0.0</v>
      </c>
      <c r="AB127" s="303">
        <v>0.0</v>
      </c>
      <c r="AC127" s="303">
        <v>0.0</v>
      </c>
      <c r="AD127" s="303">
        <v>0.0</v>
      </c>
      <c r="AE127" s="303">
        <v>0.0</v>
      </c>
      <c r="AF127" s="303">
        <v>0.0</v>
      </c>
      <c r="AG127" s="350">
        <f t="shared" si="31"/>
        <v>0</v>
      </c>
    </row>
    <row r="128">
      <c r="A128" s="183" t="s">
        <v>1553</v>
      </c>
      <c r="B128" s="186">
        <v>0.0</v>
      </c>
      <c r="C128" s="186">
        <v>0.0</v>
      </c>
      <c r="D128" s="186">
        <v>0.0</v>
      </c>
      <c r="E128" s="186">
        <v>0.0</v>
      </c>
      <c r="F128" s="186">
        <v>0.0</v>
      </c>
      <c r="G128" s="186">
        <v>0.0</v>
      </c>
      <c r="H128" s="186">
        <v>0.0</v>
      </c>
      <c r="I128" s="186">
        <v>0.0</v>
      </c>
      <c r="J128" s="186">
        <v>0.0</v>
      </c>
      <c r="K128" s="186">
        <v>0.0</v>
      </c>
      <c r="L128" s="186">
        <v>0.0</v>
      </c>
      <c r="M128" s="186">
        <v>0.0</v>
      </c>
      <c r="N128" s="186">
        <v>0.0</v>
      </c>
      <c r="O128" s="186">
        <v>0.0</v>
      </c>
      <c r="P128" s="186">
        <v>0.0</v>
      </c>
      <c r="Q128" s="186">
        <v>0.0</v>
      </c>
      <c r="R128" s="186">
        <v>0.0</v>
      </c>
      <c r="S128" s="186">
        <v>0.0</v>
      </c>
      <c r="T128" s="303">
        <v>0.0</v>
      </c>
      <c r="U128" s="303">
        <v>0.0</v>
      </c>
      <c r="V128" s="303">
        <v>0.0</v>
      </c>
      <c r="W128" s="303">
        <v>0.0</v>
      </c>
      <c r="X128" s="303">
        <v>0.0</v>
      </c>
      <c r="Y128" s="303">
        <v>0.0</v>
      </c>
      <c r="Z128" s="303">
        <v>0.0</v>
      </c>
      <c r="AA128" s="303">
        <v>0.0</v>
      </c>
      <c r="AB128" s="303">
        <v>0.0</v>
      </c>
      <c r="AC128" s="303">
        <v>0.0</v>
      </c>
      <c r="AD128" s="303">
        <v>0.0</v>
      </c>
      <c r="AE128" s="303">
        <v>0.0</v>
      </c>
      <c r="AF128" s="303">
        <v>0.0</v>
      </c>
      <c r="AG128" s="350">
        <f t="shared" si="31"/>
        <v>0</v>
      </c>
    </row>
    <row r="129">
      <c r="A129" s="181" t="s">
        <v>219</v>
      </c>
      <c r="B129" s="427">
        <f t="shared" ref="B129:AF129" si="32">SUM(B125:B128)</f>
        <v>0</v>
      </c>
      <c r="C129" s="427">
        <f t="shared" si="32"/>
        <v>0</v>
      </c>
      <c r="D129" s="427">
        <f t="shared" si="32"/>
        <v>0</v>
      </c>
      <c r="E129" s="427">
        <f t="shared" si="32"/>
        <v>0</v>
      </c>
      <c r="F129" s="427">
        <f t="shared" si="32"/>
        <v>0</v>
      </c>
      <c r="G129" s="427">
        <f t="shared" si="32"/>
        <v>0</v>
      </c>
      <c r="H129" s="427">
        <f t="shared" si="32"/>
        <v>0</v>
      </c>
      <c r="I129" s="427">
        <f t="shared" si="32"/>
        <v>0</v>
      </c>
      <c r="J129" s="427">
        <f t="shared" si="32"/>
        <v>0</v>
      </c>
      <c r="K129" s="427">
        <f t="shared" si="32"/>
        <v>0</v>
      </c>
      <c r="L129" s="427">
        <f t="shared" si="32"/>
        <v>0</v>
      </c>
      <c r="M129" s="427">
        <f t="shared" si="32"/>
        <v>0</v>
      </c>
      <c r="N129" s="427">
        <f t="shared" si="32"/>
        <v>0</v>
      </c>
      <c r="O129" s="427">
        <f t="shared" si="32"/>
        <v>0</v>
      </c>
      <c r="P129" s="427">
        <f t="shared" si="32"/>
        <v>0</v>
      </c>
      <c r="Q129" s="427">
        <f t="shared" si="32"/>
        <v>0</v>
      </c>
      <c r="R129" s="427">
        <f t="shared" si="32"/>
        <v>0</v>
      </c>
      <c r="S129" s="427">
        <f t="shared" si="32"/>
        <v>0</v>
      </c>
      <c r="T129" s="427">
        <f t="shared" si="32"/>
        <v>0</v>
      </c>
      <c r="U129" s="427">
        <f t="shared" si="32"/>
        <v>0</v>
      </c>
      <c r="V129" s="427">
        <f t="shared" si="32"/>
        <v>0</v>
      </c>
      <c r="W129" s="427">
        <f t="shared" si="32"/>
        <v>0</v>
      </c>
      <c r="X129" s="427">
        <f t="shared" si="32"/>
        <v>0</v>
      </c>
      <c r="Y129" s="427">
        <f t="shared" si="32"/>
        <v>0</v>
      </c>
      <c r="Z129" s="427">
        <f t="shared" si="32"/>
        <v>0</v>
      </c>
      <c r="AA129" s="427">
        <f t="shared" si="32"/>
        <v>0</v>
      </c>
      <c r="AB129" s="427">
        <f t="shared" si="32"/>
        <v>0</v>
      </c>
      <c r="AC129" s="427">
        <f t="shared" si="32"/>
        <v>0</v>
      </c>
      <c r="AD129" s="427">
        <f t="shared" si="32"/>
        <v>0</v>
      </c>
      <c r="AE129" s="427">
        <f t="shared" si="32"/>
        <v>0</v>
      </c>
      <c r="AF129" s="427">
        <f t="shared" si="32"/>
        <v>0</v>
      </c>
      <c r="AG129" s="350">
        <f t="shared" si="31"/>
        <v>0</v>
      </c>
    </row>
    <row r="130">
      <c r="A130" s="127"/>
      <c r="B130" s="120"/>
      <c r="C130" s="120"/>
      <c r="D130" s="120"/>
      <c r="E130" s="120"/>
      <c r="F130" s="120"/>
      <c r="G130" s="120"/>
      <c r="H130" s="120"/>
      <c r="I130" s="120"/>
      <c r="J130" s="120"/>
      <c r="K130" s="120"/>
      <c r="L130" s="120"/>
      <c r="M130" s="120"/>
      <c r="N130" s="120"/>
      <c r="O130" s="120"/>
      <c r="P130" s="120"/>
      <c r="Q130" s="120"/>
      <c r="R130" s="120"/>
      <c r="S130" s="120"/>
      <c r="T130" s="120"/>
      <c r="U130" s="120"/>
      <c r="V130" s="120"/>
      <c r="W130" s="120"/>
      <c r="X130" s="120"/>
      <c r="Y130" s="120"/>
      <c r="Z130" s="120"/>
      <c r="AA130" s="120"/>
      <c r="AB130" s="120"/>
      <c r="AC130" s="120"/>
      <c r="AD130" s="120"/>
      <c r="AE130" s="120"/>
      <c r="AF130" s="120"/>
      <c r="AG130" s="428"/>
    </row>
    <row r="131">
      <c r="A131" s="183" t="s">
        <v>223</v>
      </c>
      <c r="B131" s="186">
        <v>0.0</v>
      </c>
      <c r="C131" s="186">
        <v>0.0</v>
      </c>
      <c r="D131" s="186">
        <v>0.0</v>
      </c>
      <c r="E131" s="186">
        <v>0.0</v>
      </c>
      <c r="F131" s="186">
        <v>0.0</v>
      </c>
      <c r="G131" s="186">
        <v>0.0</v>
      </c>
      <c r="H131" s="186">
        <v>0.0</v>
      </c>
      <c r="I131" s="186">
        <v>0.0</v>
      </c>
      <c r="J131" s="186">
        <v>0.0</v>
      </c>
      <c r="K131" s="186">
        <v>0.0</v>
      </c>
      <c r="L131" s="186">
        <v>0.0</v>
      </c>
      <c r="M131" s="186">
        <v>0.0</v>
      </c>
      <c r="N131" s="186">
        <v>0.0</v>
      </c>
      <c r="O131" s="186">
        <v>0.0</v>
      </c>
      <c r="P131" s="186">
        <v>0.0</v>
      </c>
      <c r="Q131" s="186">
        <v>0.0</v>
      </c>
      <c r="R131" s="186">
        <v>0.0</v>
      </c>
      <c r="S131" s="186">
        <v>0.0</v>
      </c>
      <c r="T131" s="186">
        <v>0.0</v>
      </c>
      <c r="U131" s="186">
        <v>0.0</v>
      </c>
      <c r="V131" s="186">
        <v>0.0</v>
      </c>
      <c r="W131" s="186">
        <v>0.0</v>
      </c>
      <c r="X131" s="186">
        <v>0.0</v>
      </c>
      <c r="Y131" s="186">
        <v>0.0</v>
      </c>
      <c r="Z131" s="186">
        <v>0.0</v>
      </c>
      <c r="AA131" s="186">
        <v>0.0</v>
      </c>
      <c r="AB131" s="186">
        <v>0.0</v>
      </c>
      <c r="AC131" s="186">
        <v>0.0</v>
      </c>
      <c r="AD131" s="186">
        <v>0.0</v>
      </c>
      <c r="AE131" s="186">
        <v>0.0</v>
      </c>
      <c r="AF131" s="186">
        <v>0.0</v>
      </c>
      <c r="AG131" s="350">
        <f t="shared" ref="AG131:AG139" si="33">SUM(B131:AF131)</f>
        <v>0</v>
      </c>
    </row>
    <row r="132">
      <c r="A132" s="183" t="s">
        <v>224</v>
      </c>
      <c r="B132" s="186">
        <v>0.0</v>
      </c>
      <c r="C132" s="186">
        <v>0.0</v>
      </c>
      <c r="D132" s="186">
        <v>0.0</v>
      </c>
      <c r="E132" s="186">
        <v>0.0</v>
      </c>
      <c r="F132" s="186">
        <v>0.0</v>
      </c>
      <c r="G132" s="186">
        <v>0.0</v>
      </c>
      <c r="H132" s="186">
        <v>0.0</v>
      </c>
      <c r="I132" s="186">
        <v>0.0</v>
      </c>
      <c r="J132" s="186">
        <v>0.0</v>
      </c>
      <c r="K132" s="186">
        <v>0.0</v>
      </c>
      <c r="L132" s="186">
        <v>0.0</v>
      </c>
      <c r="M132" s="186">
        <v>0.0</v>
      </c>
      <c r="N132" s="186">
        <v>0.0</v>
      </c>
      <c r="O132" s="186">
        <v>0.0</v>
      </c>
      <c r="P132" s="186">
        <v>0.0</v>
      </c>
      <c r="Q132" s="186">
        <v>0.0</v>
      </c>
      <c r="R132" s="186">
        <v>0.0</v>
      </c>
      <c r="S132" s="186">
        <v>0.0</v>
      </c>
      <c r="T132" s="186">
        <v>0.0</v>
      </c>
      <c r="U132" s="186">
        <v>0.0</v>
      </c>
      <c r="V132" s="186">
        <v>0.0</v>
      </c>
      <c r="W132" s="186">
        <v>0.0</v>
      </c>
      <c r="X132" s="186">
        <v>0.0</v>
      </c>
      <c r="Y132" s="186">
        <v>0.0</v>
      </c>
      <c r="Z132" s="186">
        <v>0.0</v>
      </c>
      <c r="AA132" s="186">
        <v>0.0</v>
      </c>
      <c r="AB132" s="186">
        <v>0.0</v>
      </c>
      <c r="AC132" s="186">
        <v>0.0</v>
      </c>
      <c r="AD132" s="186">
        <v>0.0</v>
      </c>
      <c r="AE132" s="186">
        <v>0.0</v>
      </c>
      <c r="AF132" s="186">
        <v>0.0</v>
      </c>
      <c r="AG132" s="350">
        <f t="shared" si="33"/>
        <v>0</v>
      </c>
    </row>
    <row r="133">
      <c r="A133" s="183" t="s">
        <v>1554</v>
      </c>
      <c r="B133" s="186">
        <v>0.0</v>
      </c>
      <c r="C133" s="186">
        <v>0.0</v>
      </c>
      <c r="D133" s="186">
        <v>0.0</v>
      </c>
      <c r="E133" s="186">
        <v>0.0</v>
      </c>
      <c r="F133" s="186">
        <v>0.0</v>
      </c>
      <c r="G133" s="186">
        <v>0.0</v>
      </c>
      <c r="H133" s="186">
        <v>0.0</v>
      </c>
      <c r="I133" s="186">
        <v>0.0</v>
      </c>
      <c r="J133" s="186">
        <v>0.0</v>
      </c>
      <c r="K133" s="186">
        <v>0.0</v>
      </c>
      <c r="L133" s="186">
        <v>0.0</v>
      </c>
      <c r="M133" s="186">
        <v>0.0</v>
      </c>
      <c r="N133" s="186">
        <v>0.0</v>
      </c>
      <c r="O133" s="186">
        <v>0.0</v>
      </c>
      <c r="P133" s="186">
        <v>0.0</v>
      </c>
      <c r="Q133" s="186">
        <v>0.0</v>
      </c>
      <c r="R133" s="186">
        <v>0.0</v>
      </c>
      <c r="S133" s="186">
        <v>0.0</v>
      </c>
      <c r="T133" s="186">
        <v>0.0</v>
      </c>
      <c r="U133" s="186">
        <v>0.0</v>
      </c>
      <c r="V133" s="186">
        <v>0.0</v>
      </c>
      <c r="W133" s="186">
        <v>0.0</v>
      </c>
      <c r="X133" s="186">
        <v>0.0</v>
      </c>
      <c r="Y133" s="186">
        <v>0.0</v>
      </c>
      <c r="Z133" s="186">
        <v>0.0</v>
      </c>
      <c r="AA133" s="186">
        <v>0.0</v>
      </c>
      <c r="AB133" s="186">
        <v>0.0</v>
      </c>
      <c r="AC133" s="186">
        <v>0.0</v>
      </c>
      <c r="AD133" s="186">
        <v>0.0</v>
      </c>
      <c r="AE133" s="186">
        <v>0.0</v>
      </c>
      <c r="AF133" s="186">
        <v>0.0</v>
      </c>
      <c r="AG133" s="350">
        <f t="shared" si="33"/>
        <v>0</v>
      </c>
    </row>
    <row r="134">
      <c r="A134" s="183" t="s">
        <v>1555</v>
      </c>
      <c r="B134" s="186">
        <v>0.0</v>
      </c>
      <c r="C134" s="186">
        <v>0.0</v>
      </c>
      <c r="D134" s="186">
        <v>0.0</v>
      </c>
      <c r="E134" s="186">
        <v>0.0</v>
      </c>
      <c r="F134" s="186">
        <v>0.0</v>
      </c>
      <c r="G134" s="186">
        <v>0.0</v>
      </c>
      <c r="H134" s="186">
        <v>0.0</v>
      </c>
      <c r="I134" s="186">
        <v>0.0</v>
      </c>
      <c r="J134" s="186">
        <v>0.0</v>
      </c>
      <c r="K134" s="186">
        <v>0.0</v>
      </c>
      <c r="L134" s="186">
        <v>0.0</v>
      </c>
      <c r="M134" s="186">
        <v>0.0</v>
      </c>
      <c r="N134" s="186">
        <v>0.0</v>
      </c>
      <c r="O134" s="186">
        <v>0.0</v>
      </c>
      <c r="P134" s="186">
        <v>0.0</v>
      </c>
      <c r="Q134" s="186">
        <v>0.0</v>
      </c>
      <c r="R134" s="186">
        <v>0.0</v>
      </c>
      <c r="S134" s="186">
        <v>0.0</v>
      </c>
      <c r="T134" s="186">
        <v>0.0</v>
      </c>
      <c r="U134" s="186">
        <v>0.0</v>
      </c>
      <c r="V134" s="186">
        <v>0.0</v>
      </c>
      <c r="W134" s="186">
        <v>0.0</v>
      </c>
      <c r="X134" s="186">
        <v>0.0</v>
      </c>
      <c r="Y134" s="186">
        <v>0.0</v>
      </c>
      <c r="Z134" s="186">
        <v>0.0</v>
      </c>
      <c r="AA134" s="186">
        <v>0.0</v>
      </c>
      <c r="AB134" s="186">
        <v>0.0</v>
      </c>
      <c r="AC134" s="186">
        <v>0.0</v>
      </c>
      <c r="AD134" s="186">
        <v>0.0</v>
      </c>
      <c r="AE134" s="186">
        <v>0.0</v>
      </c>
      <c r="AF134" s="186">
        <v>0.0</v>
      </c>
      <c r="AG134" s="350">
        <f t="shared" si="33"/>
        <v>0</v>
      </c>
    </row>
    <row r="135">
      <c r="A135" s="183" t="s">
        <v>1556</v>
      </c>
      <c r="B135" s="186">
        <v>0.0</v>
      </c>
      <c r="C135" s="186">
        <v>0.0</v>
      </c>
      <c r="D135" s="186">
        <v>0.0</v>
      </c>
      <c r="E135" s="186">
        <v>0.0</v>
      </c>
      <c r="F135" s="186">
        <v>0.0</v>
      </c>
      <c r="G135" s="186">
        <v>0.0</v>
      </c>
      <c r="H135" s="186">
        <v>0.0</v>
      </c>
      <c r="I135" s="186">
        <v>0.0</v>
      </c>
      <c r="J135" s="186">
        <v>0.0</v>
      </c>
      <c r="K135" s="186">
        <v>0.0</v>
      </c>
      <c r="L135" s="186">
        <v>0.0</v>
      </c>
      <c r="M135" s="186">
        <v>0.0</v>
      </c>
      <c r="N135" s="186">
        <v>0.0</v>
      </c>
      <c r="O135" s="186">
        <v>0.0</v>
      </c>
      <c r="P135" s="186">
        <v>0.0</v>
      </c>
      <c r="Q135" s="186">
        <v>0.0</v>
      </c>
      <c r="R135" s="186">
        <v>0.0</v>
      </c>
      <c r="S135" s="186">
        <v>0.0</v>
      </c>
      <c r="T135" s="186">
        <v>0.0</v>
      </c>
      <c r="U135" s="186">
        <v>0.0</v>
      </c>
      <c r="V135" s="186">
        <v>0.0</v>
      </c>
      <c r="W135" s="186">
        <v>0.0</v>
      </c>
      <c r="X135" s="186">
        <v>0.0</v>
      </c>
      <c r="Y135" s="186">
        <v>0.0</v>
      </c>
      <c r="Z135" s="186">
        <v>0.0</v>
      </c>
      <c r="AA135" s="186">
        <v>0.0</v>
      </c>
      <c r="AB135" s="186">
        <v>0.0</v>
      </c>
      <c r="AC135" s="186">
        <v>0.0</v>
      </c>
      <c r="AD135" s="186">
        <v>0.0</v>
      </c>
      <c r="AE135" s="186">
        <v>0.0</v>
      </c>
      <c r="AF135" s="186">
        <v>0.0</v>
      </c>
      <c r="AG135" s="350">
        <f t="shared" si="33"/>
        <v>0</v>
      </c>
    </row>
    <row r="136">
      <c r="A136" s="183" t="s">
        <v>1557</v>
      </c>
      <c r="B136" s="186">
        <v>0.0</v>
      </c>
      <c r="C136" s="186">
        <v>0.0</v>
      </c>
      <c r="D136" s="186">
        <v>0.0</v>
      </c>
      <c r="E136" s="186">
        <v>0.0</v>
      </c>
      <c r="F136" s="186">
        <v>0.0</v>
      </c>
      <c r="G136" s="186">
        <v>0.0</v>
      </c>
      <c r="H136" s="186">
        <v>0.0</v>
      </c>
      <c r="I136" s="186">
        <v>0.0</v>
      </c>
      <c r="J136" s="186">
        <v>0.0</v>
      </c>
      <c r="K136" s="186">
        <v>0.0</v>
      </c>
      <c r="L136" s="186">
        <v>0.0</v>
      </c>
      <c r="M136" s="186">
        <v>0.0</v>
      </c>
      <c r="N136" s="186">
        <v>0.0</v>
      </c>
      <c r="O136" s="186">
        <v>0.0</v>
      </c>
      <c r="P136" s="186">
        <v>0.0</v>
      </c>
      <c r="Q136" s="186">
        <v>0.0</v>
      </c>
      <c r="R136" s="186">
        <v>0.0</v>
      </c>
      <c r="S136" s="186">
        <v>0.0</v>
      </c>
      <c r="T136" s="186">
        <v>0.0</v>
      </c>
      <c r="U136" s="186">
        <v>0.0</v>
      </c>
      <c r="V136" s="186">
        <v>0.0</v>
      </c>
      <c r="W136" s="186">
        <v>0.0</v>
      </c>
      <c r="X136" s="186">
        <v>0.0</v>
      </c>
      <c r="Y136" s="186">
        <v>0.0</v>
      </c>
      <c r="Z136" s="186">
        <v>0.0</v>
      </c>
      <c r="AA136" s="186">
        <v>0.0</v>
      </c>
      <c r="AB136" s="186">
        <v>0.0</v>
      </c>
      <c r="AC136" s="186">
        <v>0.0</v>
      </c>
      <c r="AD136" s="186">
        <v>0.0</v>
      </c>
      <c r="AE136" s="186">
        <v>0.0</v>
      </c>
      <c r="AF136" s="186">
        <v>0.0</v>
      </c>
      <c r="AG136" s="350">
        <f t="shared" si="33"/>
        <v>0</v>
      </c>
    </row>
    <row r="137">
      <c r="A137" s="183" t="s">
        <v>1558</v>
      </c>
      <c r="B137" s="186">
        <v>0.0</v>
      </c>
      <c r="C137" s="186">
        <v>0.0</v>
      </c>
      <c r="D137" s="186">
        <v>0.0</v>
      </c>
      <c r="E137" s="186">
        <v>0.0</v>
      </c>
      <c r="F137" s="186">
        <v>0.0</v>
      </c>
      <c r="G137" s="186">
        <v>0.0</v>
      </c>
      <c r="H137" s="186">
        <v>0.0</v>
      </c>
      <c r="I137" s="186">
        <v>0.0</v>
      </c>
      <c r="J137" s="186">
        <v>0.0</v>
      </c>
      <c r="K137" s="186">
        <v>0.0</v>
      </c>
      <c r="L137" s="186">
        <v>0.0</v>
      </c>
      <c r="M137" s="186">
        <v>0.0</v>
      </c>
      <c r="N137" s="186">
        <v>0.0</v>
      </c>
      <c r="O137" s="186">
        <v>0.0</v>
      </c>
      <c r="P137" s="186">
        <v>0.0</v>
      </c>
      <c r="Q137" s="186">
        <v>0.0</v>
      </c>
      <c r="R137" s="186">
        <v>0.0</v>
      </c>
      <c r="S137" s="186">
        <v>0.0</v>
      </c>
      <c r="T137" s="186">
        <v>0.0</v>
      </c>
      <c r="U137" s="186">
        <v>0.0</v>
      </c>
      <c r="V137" s="186">
        <v>0.0</v>
      </c>
      <c r="W137" s="186">
        <v>0.0</v>
      </c>
      <c r="X137" s="186">
        <v>0.0</v>
      </c>
      <c r="Y137" s="186">
        <v>0.0</v>
      </c>
      <c r="Z137" s="186">
        <v>0.0</v>
      </c>
      <c r="AA137" s="186">
        <v>0.0</v>
      </c>
      <c r="AB137" s="186">
        <v>0.0</v>
      </c>
      <c r="AC137" s="186">
        <v>0.0</v>
      </c>
      <c r="AD137" s="186">
        <v>0.0</v>
      </c>
      <c r="AE137" s="186">
        <v>0.0</v>
      </c>
      <c r="AF137" s="186">
        <v>0.0</v>
      </c>
      <c r="AG137" s="350">
        <f t="shared" si="33"/>
        <v>0</v>
      </c>
    </row>
    <row r="138">
      <c r="A138" s="183" t="s">
        <v>1559</v>
      </c>
      <c r="B138" s="186">
        <v>0.0</v>
      </c>
      <c r="C138" s="186">
        <v>0.0</v>
      </c>
      <c r="D138" s="186">
        <v>0.0</v>
      </c>
      <c r="E138" s="186">
        <v>0.0</v>
      </c>
      <c r="F138" s="186">
        <v>0.0</v>
      </c>
      <c r="G138" s="186">
        <v>0.0</v>
      </c>
      <c r="H138" s="186">
        <v>0.0</v>
      </c>
      <c r="I138" s="186">
        <v>0.0</v>
      </c>
      <c r="J138" s="186">
        <v>0.0</v>
      </c>
      <c r="K138" s="186">
        <v>0.0</v>
      </c>
      <c r="L138" s="186">
        <v>0.0</v>
      </c>
      <c r="M138" s="186">
        <v>0.0</v>
      </c>
      <c r="N138" s="186">
        <v>0.0</v>
      </c>
      <c r="O138" s="186">
        <v>0.0</v>
      </c>
      <c r="P138" s="186">
        <v>0.0</v>
      </c>
      <c r="Q138" s="186">
        <v>0.0</v>
      </c>
      <c r="R138" s="186">
        <v>0.0</v>
      </c>
      <c r="S138" s="186">
        <v>0.0</v>
      </c>
      <c r="T138" s="186">
        <v>0.0</v>
      </c>
      <c r="U138" s="186">
        <v>0.0</v>
      </c>
      <c r="V138" s="186">
        <v>0.0</v>
      </c>
      <c r="W138" s="186">
        <v>0.0</v>
      </c>
      <c r="X138" s="186">
        <v>0.0</v>
      </c>
      <c r="Y138" s="186">
        <v>0.0</v>
      </c>
      <c r="Z138" s="186">
        <v>0.0</v>
      </c>
      <c r="AA138" s="186">
        <v>0.0</v>
      </c>
      <c r="AB138" s="186">
        <v>0.0</v>
      </c>
      <c r="AC138" s="186">
        <v>0.0</v>
      </c>
      <c r="AD138" s="186">
        <v>0.0</v>
      </c>
      <c r="AE138" s="186">
        <v>0.0</v>
      </c>
      <c r="AF138" s="186">
        <v>0.0</v>
      </c>
      <c r="AG138" s="350">
        <f t="shared" si="33"/>
        <v>0</v>
      </c>
    </row>
    <row r="139">
      <c r="A139" s="476" t="s">
        <v>234</v>
      </c>
      <c r="B139" s="427">
        <f t="shared" ref="B139:AF139" si="34">SUM(B131:B138)</f>
        <v>0</v>
      </c>
      <c r="C139" s="427">
        <f t="shared" si="34"/>
        <v>0</v>
      </c>
      <c r="D139" s="427">
        <f t="shared" si="34"/>
        <v>0</v>
      </c>
      <c r="E139" s="427">
        <f t="shared" si="34"/>
        <v>0</v>
      </c>
      <c r="F139" s="427">
        <f t="shared" si="34"/>
        <v>0</v>
      </c>
      <c r="G139" s="427">
        <f t="shared" si="34"/>
        <v>0</v>
      </c>
      <c r="H139" s="427">
        <f t="shared" si="34"/>
        <v>0</v>
      </c>
      <c r="I139" s="427">
        <f t="shared" si="34"/>
        <v>0</v>
      </c>
      <c r="J139" s="427">
        <f t="shared" si="34"/>
        <v>0</v>
      </c>
      <c r="K139" s="427">
        <f t="shared" si="34"/>
        <v>0</v>
      </c>
      <c r="L139" s="427">
        <f t="shared" si="34"/>
        <v>0</v>
      </c>
      <c r="M139" s="427">
        <f t="shared" si="34"/>
        <v>0</v>
      </c>
      <c r="N139" s="427">
        <f t="shared" si="34"/>
        <v>0</v>
      </c>
      <c r="O139" s="427">
        <f t="shared" si="34"/>
        <v>0</v>
      </c>
      <c r="P139" s="427">
        <f t="shared" si="34"/>
        <v>0</v>
      </c>
      <c r="Q139" s="427">
        <f t="shared" si="34"/>
        <v>0</v>
      </c>
      <c r="R139" s="427">
        <f t="shared" si="34"/>
        <v>0</v>
      </c>
      <c r="S139" s="427">
        <f t="shared" si="34"/>
        <v>0</v>
      </c>
      <c r="T139" s="427">
        <f t="shared" si="34"/>
        <v>0</v>
      </c>
      <c r="U139" s="427">
        <f t="shared" si="34"/>
        <v>0</v>
      </c>
      <c r="V139" s="427">
        <f t="shared" si="34"/>
        <v>0</v>
      </c>
      <c r="W139" s="427">
        <f t="shared" si="34"/>
        <v>0</v>
      </c>
      <c r="X139" s="427">
        <f t="shared" si="34"/>
        <v>0</v>
      </c>
      <c r="Y139" s="427">
        <f t="shared" si="34"/>
        <v>0</v>
      </c>
      <c r="Z139" s="427">
        <f t="shared" si="34"/>
        <v>0</v>
      </c>
      <c r="AA139" s="427">
        <f t="shared" si="34"/>
        <v>0</v>
      </c>
      <c r="AB139" s="427">
        <f t="shared" si="34"/>
        <v>0</v>
      </c>
      <c r="AC139" s="427">
        <f t="shared" si="34"/>
        <v>0</v>
      </c>
      <c r="AD139" s="427">
        <f t="shared" si="34"/>
        <v>0</v>
      </c>
      <c r="AE139" s="427">
        <f t="shared" si="34"/>
        <v>0</v>
      </c>
      <c r="AF139" s="427">
        <f t="shared" si="34"/>
        <v>0</v>
      </c>
      <c r="AG139" s="350">
        <f t="shared" si="33"/>
        <v>0</v>
      </c>
    </row>
    <row r="140">
      <c r="A140" s="127"/>
      <c r="B140" s="120"/>
      <c r="C140" s="120"/>
      <c r="D140" s="120"/>
      <c r="E140" s="120"/>
      <c r="F140" s="120"/>
      <c r="G140" s="120"/>
      <c r="H140" s="120"/>
      <c r="I140" s="120"/>
      <c r="J140" s="120"/>
      <c r="K140" s="120"/>
      <c r="L140" s="120"/>
      <c r="M140" s="120"/>
      <c r="N140" s="120"/>
      <c r="O140" s="120"/>
      <c r="P140" s="120"/>
      <c r="Q140" s="120"/>
      <c r="R140" s="120"/>
      <c r="S140" s="120"/>
      <c r="T140" s="120"/>
      <c r="U140" s="120"/>
      <c r="V140" s="120"/>
      <c r="W140" s="120"/>
      <c r="X140" s="120"/>
      <c r="Y140" s="120"/>
      <c r="Z140" s="120"/>
      <c r="AA140" s="120"/>
      <c r="AB140" s="120"/>
      <c r="AC140" s="120"/>
      <c r="AD140" s="120"/>
      <c r="AE140" s="120"/>
      <c r="AF140" s="120"/>
      <c r="AG140" s="421"/>
    </row>
    <row r="141">
      <c r="A141" s="429" t="s">
        <v>1560</v>
      </c>
      <c r="B141" s="430"/>
      <c r="C141" s="430"/>
      <c r="D141" s="430"/>
      <c r="E141" s="430"/>
      <c r="F141" s="430"/>
      <c r="G141" s="430"/>
      <c r="H141" s="430"/>
      <c r="I141" s="430"/>
      <c r="J141" s="430"/>
      <c r="K141" s="430"/>
      <c r="L141" s="430"/>
      <c r="M141" s="430"/>
      <c r="N141" s="430"/>
      <c r="O141" s="430"/>
      <c r="P141" s="430"/>
      <c r="Q141" s="430"/>
      <c r="R141" s="430"/>
      <c r="S141" s="430"/>
      <c r="T141" s="430"/>
      <c r="U141" s="430"/>
      <c r="V141" s="430"/>
      <c r="W141" s="430"/>
      <c r="X141" s="430"/>
      <c r="Y141" s="430"/>
      <c r="Z141" s="430"/>
      <c r="AA141" s="430"/>
      <c r="AB141" s="430"/>
      <c r="AC141" s="430"/>
      <c r="AD141" s="430"/>
      <c r="AE141" s="430"/>
      <c r="AF141" s="430"/>
      <c r="AG141" s="431"/>
    </row>
    <row r="142" outlineLevel="1">
      <c r="A142" s="432"/>
      <c r="AG142" s="431"/>
    </row>
    <row r="143" outlineLevel="1">
      <c r="A143" s="438" t="s">
        <v>1561</v>
      </c>
      <c r="B143" s="172"/>
      <c r="C143" s="172"/>
      <c r="D143" s="172"/>
      <c r="E143" s="172"/>
      <c r="F143" s="172"/>
      <c r="G143" s="172"/>
      <c r="H143" s="172"/>
      <c r="I143" s="172"/>
      <c r="J143" s="172"/>
      <c r="K143" s="172"/>
      <c r="L143" s="172"/>
      <c r="M143" s="172"/>
      <c r="N143" s="172"/>
      <c r="O143" s="172"/>
      <c r="P143" s="172"/>
      <c r="Q143" s="172"/>
      <c r="R143" s="172"/>
      <c r="S143" s="172"/>
      <c r="T143" s="172"/>
      <c r="U143" s="172"/>
      <c r="V143" s="172"/>
      <c r="W143" s="172"/>
      <c r="X143" s="172"/>
      <c r="Y143" s="172"/>
      <c r="Z143" s="172"/>
      <c r="AA143" s="172"/>
      <c r="AB143" s="172"/>
      <c r="AC143" s="172"/>
      <c r="AD143" s="172"/>
      <c r="AE143" s="172"/>
      <c r="AF143" s="172"/>
      <c r="AG143" s="433"/>
    </row>
    <row r="144" outlineLevel="1">
      <c r="A144" s="222" t="s">
        <v>1562</v>
      </c>
      <c r="B144" s="308"/>
      <c r="C144" s="308"/>
      <c r="D144" s="308"/>
      <c r="E144" s="308"/>
      <c r="F144" s="308"/>
      <c r="G144" s="308"/>
      <c r="H144" s="308"/>
      <c r="I144" s="308"/>
      <c r="J144" s="308"/>
      <c r="K144" s="308"/>
      <c r="L144" s="308"/>
      <c r="M144" s="308"/>
      <c r="N144" s="308"/>
      <c r="O144" s="308"/>
      <c r="P144" s="308"/>
      <c r="Q144" s="308"/>
      <c r="R144" s="308"/>
      <c r="S144" s="308"/>
      <c r="T144" s="308"/>
      <c r="U144" s="308"/>
      <c r="V144" s="308"/>
      <c r="W144" s="308"/>
      <c r="X144" s="308"/>
      <c r="Y144" s="308"/>
      <c r="Z144" s="308"/>
      <c r="AA144" s="308"/>
      <c r="AB144" s="308"/>
      <c r="AC144" s="308"/>
      <c r="AD144" s="308"/>
      <c r="AE144" s="308"/>
      <c r="AF144" s="308"/>
      <c r="AG144" s="342">
        <f t="shared" ref="AG144:AG149" si="35">SUM(B144:AF144)</f>
        <v>0</v>
      </c>
    </row>
    <row r="145" outlineLevel="1">
      <c r="A145" s="222" t="s">
        <v>1563</v>
      </c>
      <c r="B145" s="308"/>
      <c r="C145" s="308"/>
      <c r="D145" s="308"/>
      <c r="E145" s="308"/>
      <c r="F145" s="308"/>
      <c r="G145" s="308"/>
      <c r="H145" s="308"/>
      <c r="I145" s="308"/>
      <c r="J145" s="308"/>
      <c r="K145" s="308"/>
      <c r="L145" s="308"/>
      <c r="M145" s="308"/>
      <c r="N145" s="308"/>
      <c r="O145" s="308"/>
      <c r="P145" s="308"/>
      <c r="Q145" s="308"/>
      <c r="R145" s="308"/>
      <c r="S145" s="308"/>
      <c r="T145" s="308"/>
      <c r="U145" s="308"/>
      <c r="V145" s="308"/>
      <c r="W145" s="308"/>
      <c r="X145" s="308"/>
      <c r="Y145" s="308"/>
      <c r="Z145" s="308"/>
      <c r="AA145" s="308"/>
      <c r="AB145" s="308"/>
      <c r="AC145" s="308"/>
      <c r="AD145" s="308"/>
      <c r="AE145" s="308"/>
      <c r="AF145" s="308"/>
      <c r="AG145" s="342">
        <f t="shared" si="35"/>
        <v>0</v>
      </c>
    </row>
    <row r="146" outlineLevel="1">
      <c r="A146" s="222" t="s">
        <v>1564</v>
      </c>
      <c r="B146" s="308"/>
      <c r="C146" s="308"/>
      <c r="D146" s="308"/>
      <c r="E146" s="308"/>
      <c r="F146" s="308"/>
      <c r="G146" s="308"/>
      <c r="H146" s="308"/>
      <c r="I146" s="308"/>
      <c r="J146" s="308"/>
      <c r="K146" s="308"/>
      <c r="L146" s="308"/>
      <c r="M146" s="308"/>
      <c r="N146" s="308"/>
      <c r="O146" s="308"/>
      <c r="P146" s="308"/>
      <c r="Q146" s="308"/>
      <c r="R146" s="308"/>
      <c r="S146" s="308"/>
      <c r="T146" s="308"/>
      <c r="U146" s="308"/>
      <c r="V146" s="308"/>
      <c r="W146" s="308"/>
      <c r="X146" s="308"/>
      <c r="Y146" s="308"/>
      <c r="Z146" s="308"/>
      <c r="AA146" s="308"/>
      <c r="AB146" s="308"/>
      <c r="AC146" s="308"/>
      <c r="AD146" s="308"/>
      <c r="AE146" s="308"/>
      <c r="AF146" s="308"/>
      <c r="AG146" s="342">
        <f t="shared" si="35"/>
        <v>0</v>
      </c>
    </row>
    <row r="147" outlineLevel="1">
      <c r="A147" s="222" t="s">
        <v>1565</v>
      </c>
      <c r="B147" s="308"/>
      <c r="C147" s="308"/>
      <c r="D147" s="308"/>
      <c r="E147" s="308"/>
      <c r="F147" s="308"/>
      <c r="G147" s="308"/>
      <c r="H147" s="308"/>
      <c r="I147" s="308"/>
      <c r="J147" s="308"/>
      <c r="K147" s="308"/>
      <c r="L147" s="308"/>
      <c r="M147" s="308"/>
      <c r="N147" s="308"/>
      <c r="O147" s="308"/>
      <c r="P147" s="308"/>
      <c r="Q147" s="308"/>
      <c r="R147" s="308"/>
      <c r="S147" s="308"/>
      <c r="T147" s="308"/>
      <c r="U147" s="308"/>
      <c r="V147" s="308"/>
      <c r="W147" s="308"/>
      <c r="X147" s="308"/>
      <c r="Y147" s="308"/>
      <c r="Z147" s="308"/>
      <c r="AA147" s="308"/>
      <c r="AB147" s="308"/>
      <c r="AC147" s="308"/>
      <c r="AD147" s="308"/>
      <c r="AE147" s="308"/>
      <c r="AF147" s="308"/>
      <c r="AG147" s="342">
        <f t="shared" si="35"/>
        <v>0</v>
      </c>
    </row>
    <row r="148" outlineLevel="1">
      <c r="A148" s="226" t="s">
        <v>334</v>
      </c>
      <c r="B148" s="378">
        <f t="shared" ref="B148:AF148" si="36">SUM(B144:B145)</f>
        <v>0</v>
      </c>
      <c r="C148" s="378">
        <f t="shared" si="36"/>
        <v>0</v>
      </c>
      <c r="D148" s="378">
        <f t="shared" si="36"/>
        <v>0</v>
      </c>
      <c r="E148" s="378">
        <f t="shared" si="36"/>
        <v>0</v>
      </c>
      <c r="F148" s="378">
        <f t="shared" si="36"/>
        <v>0</v>
      </c>
      <c r="G148" s="378">
        <f t="shared" si="36"/>
        <v>0</v>
      </c>
      <c r="H148" s="378">
        <f t="shared" si="36"/>
        <v>0</v>
      </c>
      <c r="I148" s="378">
        <f t="shared" si="36"/>
        <v>0</v>
      </c>
      <c r="J148" s="378">
        <f t="shared" si="36"/>
        <v>0</v>
      </c>
      <c r="K148" s="378">
        <f t="shared" si="36"/>
        <v>0</v>
      </c>
      <c r="L148" s="378">
        <f t="shared" si="36"/>
        <v>0</v>
      </c>
      <c r="M148" s="378">
        <f t="shared" si="36"/>
        <v>0</v>
      </c>
      <c r="N148" s="378">
        <f t="shared" si="36"/>
        <v>0</v>
      </c>
      <c r="O148" s="378">
        <f t="shared" si="36"/>
        <v>0</v>
      </c>
      <c r="P148" s="378">
        <f t="shared" si="36"/>
        <v>0</v>
      </c>
      <c r="Q148" s="378">
        <f t="shared" si="36"/>
        <v>0</v>
      </c>
      <c r="R148" s="378">
        <f t="shared" si="36"/>
        <v>0</v>
      </c>
      <c r="S148" s="378">
        <f t="shared" si="36"/>
        <v>0</v>
      </c>
      <c r="T148" s="378">
        <f t="shared" si="36"/>
        <v>0</v>
      </c>
      <c r="U148" s="378">
        <f t="shared" si="36"/>
        <v>0</v>
      </c>
      <c r="V148" s="378">
        <f t="shared" si="36"/>
        <v>0</v>
      </c>
      <c r="W148" s="378">
        <f t="shared" si="36"/>
        <v>0</v>
      </c>
      <c r="X148" s="378">
        <f t="shared" si="36"/>
        <v>0</v>
      </c>
      <c r="Y148" s="378">
        <f t="shared" si="36"/>
        <v>0</v>
      </c>
      <c r="Z148" s="378">
        <f t="shared" si="36"/>
        <v>0</v>
      </c>
      <c r="AA148" s="378">
        <f t="shared" si="36"/>
        <v>0</v>
      </c>
      <c r="AB148" s="378">
        <f t="shared" si="36"/>
        <v>0</v>
      </c>
      <c r="AC148" s="378">
        <f t="shared" si="36"/>
        <v>0</v>
      </c>
      <c r="AD148" s="378">
        <f t="shared" si="36"/>
        <v>0</v>
      </c>
      <c r="AE148" s="378">
        <f t="shared" si="36"/>
        <v>0</v>
      </c>
      <c r="AF148" s="378">
        <f t="shared" si="36"/>
        <v>0</v>
      </c>
      <c r="AG148" s="342">
        <f t="shared" si="35"/>
        <v>0</v>
      </c>
    </row>
    <row r="149" outlineLevel="1">
      <c r="A149" s="226" t="s">
        <v>335</v>
      </c>
      <c r="B149" s="378">
        <f t="shared" ref="B149:AF149" si="37">SUM(B146:B147)</f>
        <v>0</v>
      </c>
      <c r="C149" s="378">
        <f t="shared" si="37"/>
        <v>0</v>
      </c>
      <c r="D149" s="378">
        <f t="shared" si="37"/>
        <v>0</v>
      </c>
      <c r="E149" s="378">
        <f t="shared" si="37"/>
        <v>0</v>
      </c>
      <c r="F149" s="378">
        <f t="shared" si="37"/>
        <v>0</v>
      </c>
      <c r="G149" s="378">
        <f t="shared" si="37"/>
        <v>0</v>
      </c>
      <c r="H149" s="378">
        <f t="shared" si="37"/>
        <v>0</v>
      </c>
      <c r="I149" s="378">
        <f t="shared" si="37"/>
        <v>0</v>
      </c>
      <c r="J149" s="378">
        <f t="shared" si="37"/>
        <v>0</v>
      </c>
      <c r="K149" s="378">
        <f t="shared" si="37"/>
        <v>0</v>
      </c>
      <c r="L149" s="378">
        <f t="shared" si="37"/>
        <v>0</v>
      </c>
      <c r="M149" s="378">
        <f t="shared" si="37"/>
        <v>0</v>
      </c>
      <c r="N149" s="378">
        <f t="shared" si="37"/>
        <v>0</v>
      </c>
      <c r="O149" s="378">
        <f t="shared" si="37"/>
        <v>0</v>
      </c>
      <c r="P149" s="378">
        <f t="shared" si="37"/>
        <v>0</v>
      </c>
      <c r="Q149" s="378">
        <f t="shared" si="37"/>
        <v>0</v>
      </c>
      <c r="R149" s="378">
        <f t="shared" si="37"/>
        <v>0</v>
      </c>
      <c r="S149" s="378">
        <f t="shared" si="37"/>
        <v>0</v>
      </c>
      <c r="T149" s="378">
        <f t="shared" si="37"/>
        <v>0</v>
      </c>
      <c r="U149" s="378">
        <f t="shared" si="37"/>
        <v>0</v>
      </c>
      <c r="V149" s="378">
        <f t="shared" si="37"/>
        <v>0</v>
      </c>
      <c r="W149" s="378">
        <f t="shared" si="37"/>
        <v>0</v>
      </c>
      <c r="X149" s="378">
        <f t="shared" si="37"/>
        <v>0</v>
      </c>
      <c r="Y149" s="378">
        <f t="shared" si="37"/>
        <v>0</v>
      </c>
      <c r="Z149" s="378">
        <f t="shared" si="37"/>
        <v>0</v>
      </c>
      <c r="AA149" s="378">
        <f t="shared" si="37"/>
        <v>0</v>
      </c>
      <c r="AB149" s="378">
        <f t="shared" si="37"/>
        <v>0</v>
      </c>
      <c r="AC149" s="378">
        <f t="shared" si="37"/>
        <v>0</v>
      </c>
      <c r="AD149" s="378">
        <f t="shared" si="37"/>
        <v>0</v>
      </c>
      <c r="AE149" s="378">
        <f t="shared" si="37"/>
        <v>0</v>
      </c>
      <c r="AF149" s="378">
        <f t="shared" si="37"/>
        <v>0</v>
      </c>
      <c r="AG149" s="342">
        <f t="shared" si="35"/>
        <v>0</v>
      </c>
    </row>
    <row r="150" outlineLevel="1">
      <c r="A150" s="127"/>
      <c r="B150" s="477"/>
      <c r="C150" s="477"/>
      <c r="D150" s="477"/>
      <c r="E150" s="477"/>
      <c r="F150" s="477"/>
      <c r="G150" s="477"/>
      <c r="H150" s="477"/>
      <c r="I150" s="477"/>
      <c r="J150" s="477"/>
      <c r="K150" s="477"/>
      <c r="L150" s="477"/>
      <c r="M150" s="477"/>
      <c r="N150" s="477"/>
      <c r="O150" s="477"/>
      <c r="P150" s="477"/>
      <c r="Q150" s="477"/>
      <c r="R150" s="477"/>
      <c r="S150" s="477"/>
      <c r="T150" s="477"/>
      <c r="U150" s="477"/>
      <c r="V150" s="477"/>
      <c r="W150" s="477"/>
      <c r="X150" s="477"/>
      <c r="Y150" s="477"/>
      <c r="Z150" s="477"/>
      <c r="AA150" s="477"/>
      <c r="AB150" s="477"/>
      <c r="AC150" s="477"/>
      <c r="AD150" s="477"/>
      <c r="AE150" s="477"/>
      <c r="AF150" s="477"/>
      <c r="AG150" s="421"/>
    </row>
    <row r="151" outlineLevel="1">
      <c r="A151" s="222" t="s">
        <v>337</v>
      </c>
      <c r="B151" s="308"/>
      <c r="C151" s="308"/>
      <c r="D151" s="308"/>
      <c r="E151" s="308"/>
      <c r="F151" s="308"/>
      <c r="G151" s="308"/>
      <c r="H151" s="308"/>
      <c r="I151" s="308"/>
      <c r="J151" s="308"/>
      <c r="K151" s="308"/>
      <c r="L151" s="308"/>
      <c r="M151" s="308"/>
      <c r="N151" s="308"/>
      <c r="O151" s="308"/>
      <c r="P151" s="308"/>
      <c r="Q151" s="308"/>
      <c r="R151" s="308"/>
      <c r="S151" s="308"/>
      <c r="T151" s="308"/>
      <c r="U151" s="308"/>
      <c r="V151" s="308"/>
      <c r="W151" s="308"/>
      <c r="X151" s="308"/>
      <c r="Y151" s="308"/>
      <c r="Z151" s="308"/>
      <c r="AA151" s="308"/>
      <c r="AB151" s="308"/>
      <c r="AC151" s="308"/>
      <c r="AD151" s="308"/>
      <c r="AE151" s="308"/>
      <c r="AF151" s="308"/>
      <c r="AG151" s="342">
        <f t="shared" ref="AG151:AG159" si="38">SUM(B151:AF151)</f>
        <v>0</v>
      </c>
    </row>
    <row r="152" outlineLevel="1">
      <c r="A152" s="222" t="s">
        <v>338</v>
      </c>
      <c r="B152" s="308"/>
      <c r="C152" s="308"/>
      <c r="D152" s="308"/>
      <c r="E152" s="308"/>
      <c r="F152" s="308"/>
      <c r="G152" s="308"/>
      <c r="H152" s="308"/>
      <c r="I152" s="308"/>
      <c r="J152" s="308"/>
      <c r="K152" s="308"/>
      <c r="L152" s="308"/>
      <c r="M152" s="308"/>
      <c r="N152" s="308"/>
      <c r="O152" s="308"/>
      <c r="P152" s="308"/>
      <c r="Q152" s="308"/>
      <c r="R152" s="308"/>
      <c r="S152" s="308"/>
      <c r="T152" s="308"/>
      <c r="U152" s="308"/>
      <c r="V152" s="308"/>
      <c r="W152" s="308"/>
      <c r="X152" s="308"/>
      <c r="Y152" s="308"/>
      <c r="Z152" s="308"/>
      <c r="AA152" s="308"/>
      <c r="AB152" s="308"/>
      <c r="AC152" s="308"/>
      <c r="AD152" s="308"/>
      <c r="AE152" s="308"/>
      <c r="AF152" s="308"/>
      <c r="AG152" s="342">
        <f t="shared" si="38"/>
        <v>0</v>
      </c>
    </row>
    <row r="153" outlineLevel="1">
      <c r="A153" s="222" t="s">
        <v>1566</v>
      </c>
      <c r="B153" s="308"/>
      <c r="C153" s="308"/>
      <c r="D153" s="308"/>
      <c r="E153" s="308"/>
      <c r="F153" s="308"/>
      <c r="G153" s="308"/>
      <c r="H153" s="308"/>
      <c r="I153" s="308"/>
      <c r="J153" s="308"/>
      <c r="K153" s="308"/>
      <c r="L153" s="308"/>
      <c r="M153" s="308"/>
      <c r="N153" s="308"/>
      <c r="O153" s="308"/>
      <c r="P153" s="308"/>
      <c r="Q153" s="308"/>
      <c r="R153" s="308"/>
      <c r="S153" s="308"/>
      <c r="T153" s="308"/>
      <c r="U153" s="308"/>
      <c r="V153" s="308"/>
      <c r="W153" s="308"/>
      <c r="X153" s="308"/>
      <c r="Y153" s="308"/>
      <c r="Z153" s="308"/>
      <c r="AA153" s="308"/>
      <c r="AB153" s="308"/>
      <c r="AC153" s="308"/>
      <c r="AD153" s="308"/>
      <c r="AE153" s="308"/>
      <c r="AF153" s="308"/>
      <c r="AG153" s="342">
        <f t="shared" si="38"/>
        <v>0</v>
      </c>
    </row>
    <row r="154" outlineLevel="1">
      <c r="A154" s="222" t="s">
        <v>1567</v>
      </c>
      <c r="B154" s="308"/>
      <c r="C154" s="308"/>
      <c r="D154" s="308"/>
      <c r="E154" s="308"/>
      <c r="F154" s="308"/>
      <c r="G154" s="308"/>
      <c r="H154" s="308"/>
      <c r="I154" s="308"/>
      <c r="J154" s="308"/>
      <c r="K154" s="308"/>
      <c r="L154" s="308"/>
      <c r="M154" s="308"/>
      <c r="N154" s="308"/>
      <c r="O154" s="308"/>
      <c r="P154" s="308"/>
      <c r="Q154" s="308"/>
      <c r="R154" s="308"/>
      <c r="S154" s="308"/>
      <c r="T154" s="308"/>
      <c r="U154" s="308"/>
      <c r="V154" s="308"/>
      <c r="W154" s="308"/>
      <c r="X154" s="308"/>
      <c r="Y154" s="308"/>
      <c r="Z154" s="308"/>
      <c r="AA154" s="308"/>
      <c r="AB154" s="308"/>
      <c r="AC154" s="308"/>
      <c r="AD154" s="308"/>
      <c r="AE154" s="308"/>
      <c r="AF154" s="308"/>
      <c r="AG154" s="342">
        <f t="shared" si="38"/>
        <v>0</v>
      </c>
    </row>
    <row r="155" outlineLevel="1">
      <c r="A155" s="222" t="s">
        <v>1568</v>
      </c>
      <c r="B155" s="308"/>
      <c r="C155" s="308"/>
      <c r="D155" s="308"/>
      <c r="E155" s="308"/>
      <c r="F155" s="308"/>
      <c r="G155" s="308"/>
      <c r="H155" s="308"/>
      <c r="I155" s="308"/>
      <c r="J155" s="308"/>
      <c r="K155" s="308"/>
      <c r="L155" s="308"/>
      <c r="M155" s="308"/>
      <c r="N155" s="308"/>
      <c r="O155" s="308"/>
      <c r="P155" s="308"/>
      <c r="Q155" s="308"/>
      <c r="R155" s="308"/>
      <c r="S155" s="308"/>
      <c r="T155" s="308"/>
      <c r="U155" s="308"/>
      <c r="V155" s="308"/>
      <c r="W155" s="308"/>
      <c r="X155" s="308"/>
      <c r="Y155" s="308"/>
      <c r="Z155" s="308"/>
      <c r="AA155" s="308"/>
      <c r="AB155" s="308"/>
      <c r="AC155" s="308"/>
      <c r="AD155" s="308"/>
      <c r="AE155" s="308"/>
      <c r="AF155" s="308"/>
      <c r="AG155" s="342">
        <f t="shared" si="38"/>
        <v>0</v>
      </c>
    </row>
    <row r="156" outlineLevel="1">
      <c r="A156" s="222" t="s">
        <v>1569</v>
      </c>
      <c r="B156" s="308"/>
      <c r="C156" s="308"/>
      <c r="D156" s="308"/>
      <c r="E156" s="308"/>
      <c r="F156" s="308"/>
      <c r="G156" s="308"/>
      <c r="H156" s="308"/>
      <c r="I156" s="308"/>
      <c r="J156" s="308"/>
      <c r="K156" s="308"/>
      <c r="L156" s="308"/>
      <c r="M156" s="308"/>
      <c r="N156" s="308"/>
      <c r="O156" s="308"/>
      <c r="P156" s="308"/>
      <c r="Q156" s="308"/>
      <c r="R156" s="308"/>
      <c r="S156" s="308"/>
      <c r="T156" s="308"/>
      <c r="U156" s="308"/>
      <c r="V156" s="308"/>
      <c r="W156" s="308"/>
      <c r="X156" s="308"/>
      <c r="Y156" s="308"/>
      <c r="Z156" s="308"/>
      <c r="AA156" s="308"/>
      <c r="AB156" s="308"/>
      <c r="AC156" s="308"/>
      <c r="AD156" s="308"/>
      <c r="AE156" s="308"/>
      <c r="AF156" s="308"/>
      <c r="AG156" s="342">
        <f t="shared" si="38"/>
        <v>0</v>
      </c>
    </row>
    <row r="157" outlineLevel="1">
      <c r="A157" s="222" t="s">
        <v>1570</v>
      </c>
      <c r="B157" s="308"/>
      <c r="C157" s="308"/>
      <c r="D157" s="308"/>
      <c r="E157" s="308"/>
      <c r="F157" s="308"/>
      <c r="G157" s="308"/>
      <c r="H157" s="308"/>
      <c r="I157" s="308"/>
      <c r="J157" s="308"/>
      <c r="K157" s="308"/>
      <c r="L157" s="308"/>
      <c r="M157" s="308"/>
      <c r="N157" s="308"/>
      <c r="O157" s="308"/>
      <c r="P157" s="308"/>
      <c r="Q157" s="308"/>
      <c r="R157" s="308"/>
      <c r="S157" s="308"/>
      <c r="T157" s="308"/>
      <c r="U157" s="308"/>
      <c r="V157" s="308"/>
      <c r="W157" s="308"/>
      <c r="X157" s="308"/>
      <c r="Y157" s="308"/>
      <c r="Z157" s="308"/>
      <c r="AA157" s="308"/>
      <c r="AB157" s="308"/>
      <c r="AC157" s="308"/>
      <c r="AD157" s="308"/>
      <c r="AE157" s="308"/>
      <c r="AF157" s="308"/>
      <c r="AG157" s="342">
        <f t="shared" si="38"/>
        <v>0</v>
      </c>
    </row>
    <row r="158" outlineLevel="1">
      <c r="A158" s="222" t="s">
        <v>1571</v>
      </c>
      <c r="B158" s="308"/>
      <c r="C158" s="308"/>
      <c r="D158" s="308"/>
      <c r="E158" s="308"/>
      <c r="F158" s="308"/>
      <c r="G158" s="308"/>
      <c r="H158" s="308"/>
      <c r="I158" s="308"/>
      <c r="J158" s="308"/>
      <c r="K158" s="308"/>
      <c r="L158" s="308"/>
      <c r="M158" s="308"/>
      <c r="N158" s="308"/>
      <c r="O158" s="308"/>
      <c r="P158" s="308"/>
      <c r="Q158" s="308"/>
      <c r="R158" s="308"/>
      <c r="S158" s="308"/>
      <c r="T158" s="308"/>
      <c r="U158" s="308"/>
      <c r="V158" s="308"/>
      <c r="W158" s="308"/>
      <c r="X158" s="308"/>
      <c r="Y158" s="308"/>
      <c r="Z158" s="308"/>
      <c r="AA158" s="308"/>
      <c r="AB158" s="308"/>
      <c r="AC158" s="308"/>
      <c r="AD158" s="308"/>
      <c r="AE158" s="308"/>
      <c r="AF158" s="308"/>
      <c r="AG158" s="342">
        <f t="shared" si="38"/>
        <v>0</v>
      </c>
    </row>
    <row r="159" outlineLevel="1">
      <c r="A159" s="228" t="s">
        <v>234</v>
      </c>
      <c r="B159" s="378">
        <f t="shared" ref="B159:AF159" si="39">SUM(B151:B158)</f>
        <v>0</v>
      </c>
      <c r="C159" s="378">
        <f t="shared" si="39"/>
        <v>0</v>
      </c>
      <c r="D159" s="378">
        <f t="shared" si="39"/>
        <v>0</v>
      </c>
      <c r="E159" s="378">
        <f t="shared" si="39"/>
        <v>0</v>
      </c>
      <c r="F159" s="378">
        <f t="shared" si="39"/>
        <v>0</v>
      </c>
      <c r="G159" s="378">
        <f t="shared" si="39"/>
        <v>0</v>
      </c>
      <c r="H159" s="378">
        <f t="shared" si="39"/>
        <v>0</v>
      </c>
      <c r="I159" s="378">
        <f t="shared" si="39"/>
        <v>0</v>
      </c>
      <c r="J159" s="378">
        <f t="shared" si="39"/>
        <v>0</v>
      </c>
      <c r="K159" s="378">
        <f t="shared" si="39"/>
        <v>0</v>
      </c>
      <c r="L159" s="378">
        <f t="shared" si="39"/>
        <v>0</v>
      </c>
      <c r="M159" s="378">
        <f t="shared" si="39"/>
        <v>0</v>
      </c>
      <c r="N159" s="378">
        <f t="shared" si="39"/>
        <v>0</v>
      </c>
      <c r="O159" s="378">
        <f t="shared" si="39"/>
        <v>0</v>
      </c>
      <c r="P159" s="378">
        <f t="shared" si="39"/>
        <v>0</v>
      </c>
      <c r="Q159" s="378">
        <f t="shared" si="39"/>
        <v>0</v>
      </c>
      <c r="R159" s="378">
        <f t="shared" si="39"/>
        <v>0</v>
      </c>
      <c r="S159" s="378">
        <f t="shared" si="39"/>
        <v>0</v>
      </c>
      <c r="T159" s="378">
        <f t="shared" si="39"/>
        <v>0</v>
      </c>
      <c r="U159" s="378">
        <f t="shared" si="39"/>
        <v>0</v>
      </c>
      <c r="V159" s="378">
        <f t="shared" si="39"/>
        <v>0</v>
      </c>
      <c r="W159" s="378">
        <f t="shared" si="39"/>
        <v>0</v>
      </c>
      <c r="X159" s="378">
        <f t="shared" si="39"/>
        <v>0</v>
      </c>
      <c r="Y159" s="378">
        <f t="shared" si="39"/>
        <v>0</v>
      </c>
      <c r="Z159" s="378">
        <f t="shared" si="39"/>
        <v>0</v>
      </c>
      <c r="AA159" s="378">
        <f t="shared" si="39"/>
        <v>0</v>
      </c>
      <c r="AB159" s="378">
        <f t="shared" si="39"/>
        <v>0</v>
      </c>
      <c r="AC159" s="378">
        <f t="shared" si="39"/>
        <v>0</v>
      </c>
      <c r="AD159" s="378">
        <f t="shared" si="39"/>
        <v>0</v>
      </c>
      <c r="AE159" s="378">
        <f t="shared" si="39"/>
        <v>0</v>
      </c>
      <c r="AF159" s="378">
        <f t="shared" si="39"/>
        <v>0</v>
      </c>
      <c r="AG159" s="342">
        <f t="shared" si="38"/>
        <v>0</v>
      </c>
    </row>
    <row r="160" outlineLevel="1">
      <c r="A160" s="127"/>
      <c r="B160" s="120"/>
      <c r="C160" s="120"/>
      <c r="D160" s="120"/>
      <c r="E160" s="120"/>
      <c r="F160" s="120"/>
      <c r="G160" s="120"/>
      <c r="H160" s="120"/>
      <c r="I160" s="120"/>
      <c r="J160" s="120"/>
      <c r="K160" s="120"/>
      <c r="L160" s="120"/>
      <c r="M160" s="120"/>
      <c r="N160" s="120"/>
      <c r="O160" s="120"/>
      <c r="P160" s="120"/>
      <c r="Q160" s="120"/>
      <c r="R160" s="120"/>
      <c r="S160" s="120"/>
      <c r="T160" s="120"/>
      <c r="U160" s="120"/>
      <c r="V160" s="120"/>
      <c r="W160" s="120"/>
      <c r="X160" s="120"/>
      <c r="Y160" s="120"/>
      <c r="Z160" s="120"/>
      <c r="AA160" s="120"/>
      <c r="AB160" s="120"/>
      <c r="AC160" s="120"/>
      <c r="AD160" s="120"/>
      <c r="AE160" s="120"/>
      <c r="AF160" s="120"/>
      <c r="AG160" s="421"/>
    </row>
    <row r="161" outlineLevel="1">
      <c r="A161" s="165" t="s">
        <v>1572</v>
      </c>
      <c r="B161" s="120"/>
      <c r="C161" s="120"/>
      <c r="D161" s="120"/>
      <c r="E161" s="120"/>
      <c r="F161" s="120"/>
      <c r="G161" s="120"/>
      <c r="H161" s="120"/>
      <c r="I161" s="120"/>
      <c r="J161" s="120"/>
      <c r="K161" s="120"/>
      <c r="L161" s="120"/>
      <c r="M161" s="120"/>
      <c r="N161" s="120"/>
      <c r="O161" s="120"/>
      <c r="P161" s="120"/>
      <c r="Q161" s="120"/>
      <c r="R161" s="120"/>
      <c r="S161" s="120"/>
      <c r="T161" s="120"/>
      <c r="U161" s="120"/>
      <c r="V161" s="120"/>
      <c r="W161" s="120"/>
      <c r="X161" s="120"/>
      <c r="Y161" s="120"/>
      <c r="Z161" s="120"/>
      <c r="AA161" s="120"/>
      <c r="AB161" s="120"/>
      <c r="AC161" s="120"/>
      <c r="AD161" s="120"/>
      <c r="AE161" s="120"/>
      <c r="AF161" s="120"/>
      <c r="AG161" s="431"/>
    </row>
    <row r="162" outlineLevel="1">
      <c r="A162" s="222" t="s">
        <v>1377</v>
      </c>
      <c r="B162" s="141"/>
      <c r="C162" s="141"/>
      <c r="D162" s="141"/>
      <c r="E162" s="141"/>
      <c r="F162" s="141"/>
      <c r="G162" s="141"/>
      <c r="H162" s="141"/>
      <c r="I162" s="141"/>
      <c r="J162" s="141"/>
      <c r="K162" s="141"/>
      <c r="L162" s="141"/>
      <c r="M162" s="141"/>
      <c r="N162" s="141"/>
      <c r="O162" s="141"/>
      <c r="P162" s="141"/>
      <c r="Q162" s="141"/>
      <c r="R162" s="141"/>
      <c r="S162" s="141"/>
      <c r="T162" s="141"/>
      <c r="U162" s="141"/>
      <c r="V162" s="141"/>
      <c r="W162" s="141"/>
      <c r="X162" s="141"/>
      <c r="Y162" s="141"/>
      <c r="Z162" s="141"/>
      <c r="AA162" s="141"/>
      <c r="AB162" s="141"/>
      <c r="AC162" s="141"/>
      <c r="AD162" s="141"/>
      <c r="AE162" s="141"/>
      <c r="AF162" s="141"/>
      <c r="AG162" s="342">
        <f t="shared" ref="AG162:AG165" si="40">SUM(B162:AF162)</f>
        <v>0</v>
      </c>
    </row>
    <row r="163" outlineLevel="1">
      <c r="A163" s="222" t="s">
        <v>1193</v>
      </c>
      <c r="B163" s="141"/>
      <c r="C163" s="141"/>
      <c r="D163" s="141"/>
      <c r="E163" s="141"/>
      <c r="F163" s="141"/>
      <c r="G163" s="141"/>
      <c r="H163" s="141"/>
      <c r="I163" s="141"/>
      <c r="J163" s="141"/>
      <c r="K163" s="141"/>
      <c r="L163" s="141"/>
      <c r="M163" s="141"/>
      <c r="N163" s="141"/>
      <c r="O163" s="141"/>
      <c r="P163" s="141"/>
      <c r="Q163" s="141"/>
      <c r="R163" s="141"/>
      <c r="S163" s="141"/>
      <c r="T163" s="141"/>
      <c r="U163" s="141"/>
      <c r="V163" s="141"/>
      <c r="W163" s="141"/>
      <c r="X163" s="141"/>
      <c r="Y163" s="141"/>
      <c r="Z163" s="141"/>
      <c r="AA163" s="141"/>
      <c r="AB163" s="141"/>
      <c r="AC163" s="141"/>
      <c r="AD163" s="141"/>
      <c r="AE163" s="141"/>
      <c r="AF163" s="141"/>
      <c r="AG163" s="342">
        <f t="shared" si="40"/>
        <v>0</v>
      </c>
    </row>
    <row r="164" outlineLevel="1">
      <c r="A164" s="222" t="s">
        <v>1378</v>
      </c>
      <c r="B164" s="141"/>
      <c r="C164" s="141"/>
      <c r="D164" s="141"/>
      <c r="E164" s="141"/>
      <c r="F164" s="141"/>
      <c r="G164" s="141"/>
      <c r="H164" s="141"/>
      <c r="I164" s="141"/>
      <c r="J164" s="141"/>
      <c r="K164" s="141"/>
      <c r="L164" s="141"/>
      <c r="M164" s="141"/>
      <c r="N164" s="141"/>
      <c r="O164" s="141"/>
      <c r="P164" s="141"/>
      <c r="Q164" s="141"/>
      <c r="R164" s="141"/>
      <c r="S164" s="141"/>
      <c r="T164" s="141"/>
      <c r="U164" s="141"/>
      <c r="V164" s="141"/>
      <c r="W164" s="141"/>
      <c r="X164" s="141"/>
      <c r="Y164" s="141"/>
      <c r="Z164" s="141"/>
      <c r="AA164" s="141"/>
      <c r="AB164" s="141"/>
      <c r="AC164" s="141"/>
      <c r="AD164" s="141"/>
      <c r="AE164" s="141"/>
      <c r="AF164" s="141"/>
      <c r="AG164" s="342">
        <f t="shared" si="40"/>
        <v>0</v>
      </c>
    </row>
    <row r="165" outlineLevel="1">
      <c r="A165" s="402" t="s">
        <v>1379</v>
      </c>
      <c r="B165" s="387">
        <f t="shared" ref="B165:AF165" si="41">SUM(B162:B164)</f>
        <v>0</v>
      </c>
      <c r="C165" s="387">
        <f t="shared" si="41"/>
        <v>0</v>
      </c>
      <c r="D165" s="387">
        <f t="shared" si="41"/>
        <v>0</v>
      </c>
      <c r="E165" s="387">
        <f t="shared" si="41"/>
        <v>0</v>
      </c>
      <c r="F165" s="387">
        <f t="shared" si="41"/>
        <v>0</v>
      </c>
      <c r="G165" s="387">
        <f t="shared" si="41"/>
        <v>0</v>
      </c>
      <c r="H165" s="387">
        <f t="shared" si="41"/>
        <v>0</v>
      </c>
      <c r="I165" s="387">
        <f t="shared" si="41"/>
        <v>0</v>
      </c>
      <c r="J165" s="387">
        <f t="shared" si="41"/>
        <v>0</v>
      </c>
      <c r="K165" s="387">
        <f t="shared" si="41"/>
        <v>0</v>
      </c>
      <c r="L165" s="387">
        <f t="shared" si="41"/>
        <v>0</v>
      </c>
      <c r="M165" s="387">
        <f t="shared" si="41"/>
        <v>0</v>
      </c>
      <c r="N165" s="387">
        <f t="shared" si="41"/>
        <v>0</v>
      </c>
      <c r="O165" s="387">
        <f t="shared" si="41"/>
        <v>0</v>
      </c>
      <c r="P165" s="387">
        <f t="shared" si="41"/>
        <v>0</v>
      </c>
      <c r="Q165" s="387">
        <f t="shared" si="41"/>
        <v>0</v>
      </c>
      <c r="R165" s="387">
        <f t="shared" si="41"/>
        <v>0</v>
      </c>
      <c r="S165" s="387">
        <f t="shared" si="41"/>
        <v>0</v>
      </c>
      <c r="T165" s="387">
        <f t="shared" si="41"/>
        <v>0</v>
      </c>
      <c r="U165" s="387">
        <f t="shared" si="41"/>
        <v>0</v>
      </c>
      <c r="V165" s="387">
        <f t="shared" si="41"/>
        <v>0</v>
      </c>
      <c r="W165" s="387">
        <f t="shared" si="41"/>
        <v>0</v>
      </c>
      <c r="X165" s="387">
        <f t="shared" si="41"/>
        <v>0</v>
      </c>
      <c r="Y165" s="387">
        <f t="shared" si="41"/>
        <v>0</v>
      </c>
      <c r="Z165" s="387">
        <f t="shared" si="41"/>
        <v>0</v>
      </c>
      <c r="AA165" s="387">
        <f t="shared" si="41"/>
        <v>0</v>
      </c>
      <c r="AB165" s="387">
        <f t="shared" si="41"/>
        <v>0</v>
      </c>
      <c r="AC165" s="387">
        <f t="shared" si="41"/>
        <v>0</v>
      </c>
      <c r="AD165" s="387">
        <f t="shared" si="41"/>
        <v>0</v>
      </c>
      <c r="AE165" s="387">
        <f t="shared" si="41"/>
        <v>0</v>
      </c>
      <c r="AF165" s="387">
        <f t="shared" si="41"/>
        <v>0</v>
      </c>
      <c r="AG165" s="342">
        <f t="shared" si="40"/>
        <v>0</v>
      </c>
    </row>
    <row r="166" outlineLevel="1">
      <c r="A166" s="127"/>
      <c r="B166" s="120"/>
      <c r="C166" s="120"/>
      <c r="D166" s="120"/>
      <c r="E166" s="120"/>
      <c r="F166" s="120"/>
      <c r="G166" s="120"/>
      <c r="H166" s="120"/>
      <c r="I166" s="120"/>
      <c r="J166" s="120"/>
      <c r="K166" s="120"/>
      <c r="L166" s="120"/>
      <c r="M166" s="120"/>
      <c r="N166" s="120"/>
      <c r="O166" s="120"/>
      <c r="P166" s="120"/>
      <c r="Q166" s="120"/>
      <c r="R166" s="120"/>
      <c r="S166" s="120"/>
      <c r="T166" s="120"/>
      <c r="U166" s="120"/>
      <c r="V166" s="120"/>
      <c r="W166" s="120"/>
      <c r="X166" s="120"/>
      <c r="Y166" s="120"/>
      <c r="Z166" s="120"/>
      <c r="AA166" s="120"/>
      <c r="AB166" s="120"/>
      <c r="AC166" s="120"/>
      <c r="AD166" s="120"/>
      <c r="AE166" s="120"/>
      <c r="AF166" s="120"/>
      <c r="AG166" s="421"/>
    </row>
    <row r="167" outlineLevel="1">
      <c r="A167" s="478" t="s">
        <v>438</v>
      </c>
      <c r="B167" s="141"/>
      <c r="C167" s="141"/>
      <c r="D167" s="141"/>
      <c r="E167" s="141"/>
      <c r="F167" s="141"/>
      <c r="G167" s="141"/>
      <c r="H167" s="141"/>
      <c r="I167" s="141"/>
      <c r="J167" s="141"/>
      <c r="K167" s="141"/>
      <c r="L167" s="141"/>
      <c r="M167" s="141"/>
      <c r="N167" s="141"/>
      <c r="O167" s="141"/>
      <c r="P167" s="141"/>
      <c r="Q167" s="141"/>
      <c r="R167" s="141"/>
      <c r="S167" s="141"/>
      <c r="T167" s="141"/>
      <c r="U167" s="141"/>
      <c r="V167" s="141"/>
      <c r="W167" s="141"/>
      <c r="X167" s="141"/>
      <c r="Y167" s="141"/>
      <c r="Z167" s="141"/>
      <c r="AA167" s="141"/>
      <c r="AB167" s="141"/>
      <c r="AC167" s="141"/>
      <c r="AD167" s="141"/>
      <c r="AE167" s="141"/>
      <c r="AF167" s="141"/>
      <c r="AG167" s="342">
        <f t="shared" ref="AG167:AG169" si="42">SUM(B167:AF167)</f>
        <v>0</v>
      </c>
    </row>
    <row r="168" outlineLevel="1">
      <c r="A168" s="434" t="s">
        <v>439</v>
      </c>
      <c r="B168" s="435"/>
      <c r="C168" s="435"/>
      <c r="D168" s="435"/>
      <c r="E168" s="435"/>
      <c r="F168" s="435"/>
      <c r="G168" s="435"/>
      <c r="H168" s="435"/>
      <c r="I168" s="435"/>
      <c r="J168" s="435"/>
      <c r="K168" s="435"/>
      <c r="L168" s="435"/>
      <c r="M168" s="435"/>
      <c r="N168" s="435"/>
      <c r="O168" s="435"/>
      <c r="P168" s="435"/>
      <c r="Q168" s="435"/>
      <c r="R168" s="435"/>
      <c r="S168" s="435"/>
      <c r="T168" s="435"/>
      <c r="U168" s="435"/>
      <c r="V168" s="435"/>
      <c r="W168" s="435"/>
      <c r="X168" s="435"/>
      <c r="Y168" s="435"/>
      <c r="Z168" s="435"/>
      <c r="AA168" s="435"/>
      <c r="AB168" s="435"/>
      <c r="AC168" s="435"/>
      <c r="AD168" s="435"/>
      <c r="AE168" s="435"/>
      <c r="AF168" s="435"/>
      <c r="AG168" s="342">
        <f t="shared" si="42"/>
        <v>0</v>
      </c>
    </row>
    <row r="169" outlineLevel="1">
      <c r="A169" s="436" t="s">
        <v>1380</v>
      </c>
      <c r="B169" s="437">
        <f t="shared" ref="B169:AF169" si="43">sum(B167:B168)</f>
        <v>0</v>
      </c>
      <c r="C169" s="437">
        <f t="shared" si="43"/>
        <v>0</v>
      </c>
      <c r="D169" s="437">
        <f t="shared" si="43"/>
        <v>0</v>
      </c>
      <c r="E169" s="437">
        <f t="shared" si="43"/>
        <v>0</v>
      </c>
      <c r="F169" s="437">
        <f t="shared" si="43"/>
        <v>0</v>
      </c>
      <c r="G169" s="437">
        <f t="shared" si="43"/>
        <v>0</v>
      </c>
      <c r="H169" s="437">
        <f t="shared" si="43"/>
        <v>0</v>
      </c>
      <c r="I169" s="437">
        <f t="shared" si="43"/>
        <v>0</v>
      </c>
      <c r="J169" s="437">
        <f t="shared" si="43"/>
        <v>0</v>
      </c>
      <c r="K169" s="437">
        <f t="shared" si="43"/>
        <v>0</v>
      </c>
      <c r="L169" s="437">
        <f t="shared" si="43"/>
        <v>0</v>
      </c>
      <c r="M169" s="437">
        <f t="shared" si="43"/>
        <v>0</v>
      </c>
      <c r="N169" s="437">
        <f t="shared" si="43"/>
        <v>0</v>
      </c>
      <c r="O169" s="437">
        <f t="shared" si="43"/>
        <v>0</v>
      </c>
      <c r="P169" s="437">
        <f t="shared" si="43"/>
        <v>0</v>
      </c>
      <c r="Q169" s="437">
        <f t="shared" si="43"/>
        <v>0</v>
      </c>
      <c r="R169" s="437">
        <f t="shared" si="43"/>
        <v>0</v>
      </c>
      <c r="S169" s="437">
        <f t="shared" si="43"/>
        <v>0</v>
      </c>
      <c r="T169" s="437">
        <f t="shared" si="43"/>
        <v>0</v>
      </c>
      <c r="U169" s="437">
        <f t="shared" si="43"/>
        <v>0</v>
      </c>
      <c r="V169" s="437">
        <f t="shared" si="43"/>
        <v>0</v>
      </c>
      <c r="W169" s="437">
        <f t="shared" si="43"/>
        <v>0</v>
      </c>
      <c r="X169" s="437">
        <f t="shared" si="43"/>
        <v>0</v>
      </c>
      <c r="Y169" s="437">
        <f t="shared" si="43"/>
        <v>0</v>
      </c>
      <c r="Z169" s="437">
        <f t="shared" si="43"/>
        <v>0</v>
      </c>
      <c r="AA169" s="437">
        <f t="shared" si="43"/>
        <v>0</v>
      </c>
      <c r="AB169" s="437">
        <f t="shared" si="43"/>
        <v>0</v>
      </c>
      <c r="AC169" s="437">
        <f t="shared" si="43"/>
        <v>0</v>
      </c>
      <c r="AD169" s="437">
        <f t="shared" si="43"/>
        <v>0</v>
      </c>
      <c r="AE169" s="437">
        <f t="shared" si="43"/>
        <v>0</v>
      </c>
      <c r="AF169" s="437">
        <f t="shared" si="43"/>
        <v>0</v>
      </c>
      <c r="AG169" s="342">
        <f t="shared" si="42"/>
        <v>0</v>
      </c>
    </row>
    <row r="170" outlineLevel="1">
      <c r="A170" s="127"/>
      <c r="B170" s="120"/>
      <c r="C170" s="120"/>
      <c r="D170" s="120"/>
      <c r="E170" s="120"/>
      <c r="F170" s="120"/>
      <c r="G170" s="120"/>
      <c r="H170" s="120"/>
      <c r="I170" s="120"/>
      <c r="J170" s="120"/>
      <c r="K170" s="120"/>
      <c r="L170" s="120"/>
      <c r="M170" s="120"/>
      <c r="N170" s="120"/>
      <c r="O170" s="120"/>
      <c r="P170" s="120"/>
      <c r="Q170" s="120"/>
      <c r="R170" s="120"/>
      <c r="S170" s="120"/>
      <c r="T170" s="120"/>
      <c r="U170" s="120"/>
      <c r="V170" s="120"/>
      <c r="W170" s="120"/>
      <c r="X170" s="120"/>
      <c r="Y170" s="120"/>
      <c r="Z170" s="120"/>
      <c r="AA170" s="120"/>
      <c r="AB170" s="120"/>
      <c r="AC170" s="120"/>
      <c r="AD170" s="120"/>
      <c r="AE170" s="120"/>
      <c r="AF170" s="120"/>
      <c r="AG170" s="421"/>
    </row>
    <row r="171" outlineLevel="1">
      <c r="A171" s="438" t="s">
        <v>1573</v>
      </c>
      <c r="B171" s="233"/>
      <c r="C171" s="233"/>
      <c r="D171" s="233"/>
      <c r="E171" s="233"/>
      <c r="F171" s="233"/>
      <c r="G171" s="233"/>
      <c r="H171" s="233"/>
      <c r="I171" s="233"/>
      <c r="J171" s="233"/>
      <c r="K171" s="233"/>
      <c r="L171" s="233"/>
      <c r="M171" s="233"/>
      <c r="N171" s="233"/>
      <c r="O171" s="233"/>
      <c r="P171" s="233"/>
      <c r="Q171" s="233"/>
      <c r="R171" s="233"/>
      <c r="S171" s="233"/>
      <c r="T171" s="233"/>
      <c r="U171" s="233"/>
      <c r="V171" s="233"/>
      <c r="W171" s="233"/>
      <c r="X171" s="233"/>
      <c r="Y171" s="233"/>
      <c r="Z171" s="233"/>
      <c r="AA171" s="233"/>
      <c r="AB171" s="233"/>
      <c r="AC171" s="233"/>
      <c r="AD171" s="233"/>
      <c r="AE171" s="233"/>
      <c r="AF171" s="233"/>
      <c r="AG171" s="433"/>
    </row>
    <row r="172" outlineLevel="1">
      <c r="A172" s="222" t="s">
        <v>1574</v>
      </c>
      <c r="B172" s="479"/>
      <c r="C172" s="479"/>
      <c r="D172" s="479"/>
      <c r="E172" s="479"/>
      <c r="F172" s="479"/>
      <c r="G172" s="479"/>
      <c r="H172" s="479"/>
      <c r="I172" s="479"/>
      <c r="J172" s="479"/>
      <c r="K172" s="479"/>
      <c r="L172" s="479"/>
      <c r="M172" s="479"/>
      <c r="N172" s="479"/>
      <c r="O172" s="479"/>
      <c r="P172" s="479"/>
      <c r="Q172" s="479"/>
      <c r="R172" s="479"/>
      <c r="S172" s="479"/>
      <c r="T172" s="479"/>
      <c r="U172" s="479"/>
      <c r="V172" s="479"/>
      <c r="W172" s="479"/>
      <c r="X172" s="479"/>
      <c r="Y172" s="479"/>
      <c r="Z172" s="479"/>
      <c r="AA172" s="479"/>
      <c r="AB172" s="479"/>
      <c r="AC172" s="479"/>
      <c r="AD172" s="479"/>
      <c r="AE172" s="479"/>
      <c r="AF172" s="479"/>
      <c r="AG172" s="342">
        <f t="shared" ref="AG172:AG177" si="44">SUM(B172:AF172)</f>
        <v>0</v>
      </c>
    </row>
    <row r="173" outlineLevel="1">
      <c r="A173" s="222" t="s">
        <v>1575</v>
      </c>
      <c r="B173" s="479"/>
      <c r="C173" s="479"/>
      <c r="D173" s="479"/>
      <c r="E173" s="479"/>
      <c r="F173" s="479"/>
      <c r="G173" s="479"/>
      <c r="H173" s="479"/>
      <c r="I173" s="479"/>
      <c r="J173" s="479"/>
      <c r="K173" s="479"/>
      <c r="L173" s="479"/>
      <c r="M173" s="479"/>
      <c r="N173" s="479"/>
      <c r="O173" s="479"/>
      <c r="P173" s="479"/>
      <c r="Q173" s="479"/>
      <c r="R173" s="479"/>
      <c r="S173" s="479"/>
      <c r="T173" s="479"/>
      <c r="U173" s="479"/>
      <c r="V173" s="479"/>
      <c r="W173" s="479"/>
      <c r="X173" s="479"/>
      <c r="Y173" s="479"/>
      <c r="Z173" s="479"/>
      <c r="AA173" s="479"/>
      <c r="AB173" s="479"/>
      <c r="AC173" s="479"/>
      <c r="AD173" s="479"/>
      <c r="AE173" s="479"/>
      <c r="AF173" s="479"/>
      <c r="AG173" s="342">
        <f t="shared" si="44"/>
        <v>0</v>
      </c>
    </row>
    <row r="174" outlineLevel="1">
      <c r="A174" s="222" t="s">
        <v>1576</v>
      </c>
      <c r="B174" s="479"/>
      <c r="C174" s="479"/>
      <c r="D174" s="479"/>
      <c r="E174" s="479"/>
      <c r="F174" s="479"/>
      <c r="G174" s="479"/>
      <c r="H174" s="479"/>
      <c r="I174" s="479"/>
      <c r="J174" s="479"/>
      <c r="K174" s="479"/>
      <c r="L174" s="479"/>
      <c r="M174" s="479"/>
      <c r="N174" s="479"/>
      <c r="O174" s="479"/>
      <c r="P174" s="479"/>
      <c r="Q174" s="479"/>
      <c r="R174" s="479"/>
      <c r="S174" s="479"/>
      <c r="T174" s="479"/>
      <c r="U174" s="479"/>
      <c r="V174" s="479"/>
      <c r="W174" s="479"/>
      <c r="X174" s="479"/>
      <c r="Y174" s="479"/>
      <c r="Z174" s="479"/>
      <c r="AA174" s="479"/>
      <c r="AB174" s="479"/>
      <c r="AC174" s="479"/>
      <c r="AD174" s="479"/>
      <c r="AE174" s="479"/>
      <c r="AF174" s="479"/>
      <c r="AG174" s="342">
        <f t="shared" si="44"/>
        <v>0</v>
      </c>
    </row>
    <row r="175" outlineLevel="1">
      <c r="A175" s="222" t="s">
        <v>1577</v>
      </c>
      <c r="B175" s="479"/>
      <c r="C175" s="479"/>
      <c r="D175" s="479"/>
      <c r="E175" s="479"/>
      <c r="F175" s="479"/>
      <c r="G175" s="479"/>
      <c r="H175" s="479"/>
      <c r="I175" s="479"/>
      <c r="J175" s="479"/>
      <c r="K175" s="479"/>
      <c r="L175" s="479"/>
      <c r="M175" s="479"/>
      <c r="N175" s="479"/>
      <c r="O175" s="479"/>
      <c r="P175" s="479"/>
      <c r="Q175" s="479"/>
      <c r="R175" s="479"/>
      <c r="S175" s="479"/>
      <c r="T175" s="479"/>
      <c r="U175" s="479"/>
      <c r="V175" s="479"/>
      <c r="W175" s="479"/>
      <c r="X175" s="479"/>
      <c r="Y175" s="479"/>
      <c r="Z175" s="479"/>
      <c r="AA175" s="479"/>
      <c r="AB175" s="479"/>
      <c r="AC175" s="479"/>
      <c r="AD175" s="479"/>
      <c r="AE175" s="479"/>
      <c r="AF175" s="479"/>
      <c r="AG175" s="342">
        <f t="shared" si="44"/>
        <v>0</v>
      </c>
    </row>
    <row r="176" outlineLevel="1">
      <c r="A176" s="226" t="s">
        <v>334</v>
      </c>
      <c r="B176" s="378">
        <f t="shared" ref="B176:AF176" si="45">SUM(B172:B173)</f>
        <v>0</v>
      </c>
      <c r="C176" s="378">
        <f t="shared" si="45"/>
        <v>0</v>
      </c>
      <c r="D176" s="378">
        <f t="shared" si="45"/>
        <v>0</v>
      </c>
      <c r="E176" s="378">
        <f t="shared" si="45"/>
        <v>0</v>
      </c>
      <c r="F176" s="378">
        <f t="shared" si="45"/>
        <v>0</v>
      </c>
      <c r="G176" s="378">
        <f t="shared" si="45"/>
        <v>0</v>
      </c>
      <c r="H176" s="378">
        <f t="shared" si="45"/>
        <v>0</v>
      </c>
      <c r="I176" s="378">
        <f t="shared" si="45"/>
        <v>0</v>
      </c>
      <c r="J176" s="378">
        <f t="shared" si="45"/>
        <v>0</v>
      </c>
      <c r="K176" s="378">
        <f t="shared" si="45"/>
        <v>0</v>
      </c>
      <c r="L176" s="378">
        <f t="shared" si="45"/>
        <v>0</v>
      </c>
      <c r="M176" s="378">
        <f t="shared" si="45"/>
        <v>0</v>
      </c>
      <c r="N176" s="378">
        <f t="shared" si="45"/>
        <v>0</v>
      </c>
      <c r="O176" s="378">
        <f t="shared" si="45"/>
        <v>0</v>
      </c>
      <c r="P176" s="378">
        <f t="shared" si="45"/>
        <v>0</v>
      </c>
      <c r="Q176" s="378">
        <f t="shared" si="45"/>
        <v>0</v>
      </c>
      <c r="R176" s="378">
        <f t="shared" si="45"/>
        <v>0</v>
      </c>
      <c r="S176" s="378">
        <f t="shared" si="45"/>
        <v>0</v>
      </c>
      <c r="T176" s="378">
        <f t="shared" si="45"/>
        <v>0</v>
      </c>
      <c r="U176" s="378">
        <f t="shared" si="45"/>
        <v>0</v>
      </c>
      <c r="V176" s="378">
        <f t="shared" si="45"/>
        <v>0</v>
      </c>
      <c r="W176" s="378">
        <f t="shared" si="45"/>
        <v>0</v>
      </c>
      <c r="X176" s="378">
        <f t="shared" si="45"/>
        <v>0</v>
      </c>
      <c r="Y176" s="378">
        <f t="shared" si="45"/>
        <v>0</v>
      </c>
      <c r="Z176" s="378">
        <f t="shared" si="45"/>
        <v>0</v>
      </c>
      <c r="AA176" s="378">
        <f t="shared" si="45"/>
        <v>0</v>
      </c>
      <c r="AB176" s="378">
        <f t="shared" si="45"/>
        <v>0</v>
      </c>
      <c r="AC176" s="378">
        <f t="shared" si="45"/>
        <v>0</v>
      </c>
      <c r="AD176" s="378">
        <f t="shared" si="45"/>
        <v>0</v>
      </c>
      <c r="AE176" s="378">
        <f t="shared" si="45"/>
        <v>0</v>
      </c>
      <c r="AF176" s="378">
        <f t="shared" si="45"/>
        <v>0</v>
      </c>
      <c r="AG176" s="342">
        <f t="shared" si="44"/>
        <v>0</v>
      </c>
    </row>
    <row r="177" outlineLevel="1">
      <c r="A177" s="226" t="s">
        <v>335</v>
      </c>
      <c r="B177" s="378">
        <f t="shared" ref="B177:AF177" si="46">SUM(B174:B175)</f>
        <v>0</v>
      </c>
      <c r="C177" s="378">
        <f t="shared" si="46"/>
        <v>0</v>
      </c>
      <c r="D177" s="378">
        <f t="shared" si="46"/>
        <v>0</v>
      </c>
      <c r="E177" s="378">
        <f t="shared" si="46"/>
        <v>0</v>
      </c>
      <c r="F177" s="378">
        <f t="shared" si="46"/>
        <v>0</v>
      </c>
      <c r="G177" s="378">
        <f t="shared" si="46"/>
        <v>0</v>
      </c>
      <c r="H177" s="378">
        <f t="shared" si="46"/>
        <v>0</v>
      </c>
      <c r="I177" s="378">
        <f t="shared" si="46"/>
        <v>0</v>
      </c>
      <c r="J177" s="378">
        <f t="shared" si="46"/>
        <v>0</v>
      </c>
      <c r="K177" s="378">
        <f t="shared" si="46"/>
        <v>0</v>
      </c>
      <c r="L177" s="378">
        <f t="shared" si="46"/>
        <v>0</v>
      </c>
      <c r="M177" s="378">
        <f t="shared" si="46"/>
        <v>0</v>
      </c>
      <c r="N177" s="378">
        <f t="shared" si="46"/>
        <v>0</v>
      </c>
      <c r="O177" s="378">
        <f t="shared" si="46"/>
        <v>0</v>
      </c>
      <c r="P177" s="378">
        <f t="shared" si="46"/>
        <v>0</v>
      </c>
      <c r="Q177" s="378">
        <f t="shared" si="46"/>
        <v>0</v>
      </c>
      <c r="R177" s="378">
        <f t="shared" si="46"/>
        <v>0</v>
      </c>
      <c r="S177" s="378">
        <f t="shared" si="46"/>
        <v>0</v>
      </c>
      <c r="T177" s="378">
        <f t="shared" si="46"/>
        <v>0</v>
      </c>
      <c r="U177" s="378">
        <f t="shared" si="46"/>
        <v>0</v>
      </c>
      <c r="V177" s="378">
        <f t="shared" si="46"/>
        <v>0</v>
      </c>
      <c r="W177" s="378">
        <f t="shared" si="46"/>
        <v>0</v>
      </c>
      <c r="X177" s="378">
        <f t="shared" si="46"/>
        <v>0</v>
      </c>
      <c r="Y177" s="378">
        <f t="shared" si="46"/>
        <v>0</v>
      </c>
      <c r="Z177" s="378">
        <f t="shared" si="46"/>
        <v>0</v>
      </c>
      <c r="AA177" s="378">
        <f t="shared" si="46"/>
        <v>0</v>
      </c>
      <c r="AB177" s="378">
        <f t="shared" si="46"/>
        <v>0</v>
      </c>
      <c r="AC177" s="378">
        <f t="shared" si="46"/>
        <v>0</v>
      </c>
      <c r="AD177" s="378">
        <f t="shared" si="46"/>
        <v>0</v>
      </c>
      <c r="AE177" s="378">
        <f t="shared" si="46"/>
        <v>0</v>
      </c>
      <c r="AF177" s="378">
        <f t="shared" si="46"/>
        <v>0</v>
      </c>
      <c r="AG177" s="342">
        <f t="shared" si="44"/>
        <v>0</v>
      </c>
    </row>
    <row r="178" outlineLevel="1">
      <c r="A178" s="127"/>
      <c r="B178" s="195"/>
      <c r="C178" s="195"/>
      <c r="D178" s="195"/>
      <c r="E178" s="195"/>
      <c r="F178" s="195"/>
      <c r="G178" s="195"/>
      <c r="H178" s="195"/>
      <c r="I178" s="195"/>
      <c r="J178" s="195"/>
      <c r="K178" s="195"/>
      <c r="L178" s="195"/>
      <c r="M178" s="195"/>
      <c r="N178" s="195"/>
      <c r="O178" s="195"/>
      <c r="P178" s="195"/>
      <c r="Q178" s="195"/>
      <c r="R178" s="195"/>
      <c r="S178" s="195"/>
      <c r="T178" s="195"/>
      <c r="U178" s="195"/>
      <c r="V178" s="195"/>
      <c r="W178" s="195"/>
      <c r="X178" s="195"/>
      <c r="Y178" s="195"/>
      <c r="Z178" s="195"/>
      <c r="AA178" s="195"/>
      <c r="AB178" s="195"/>
      <c r="AC178" s="195"/>
      <c r="AD178" s="195"/>
      <c r="AE178" s="195"/>
      <c r="AF178" s="195"/>
      <c r="AG178" s="433"/>
    </row>
    <row r="179" outlineLevel="1">
      <c r="A179" s="222" t="s">
        <v>337</v>
      </c>
      <c r="B179" s="479"/>
      <c r="C179" s="479"/>
      <c r="D179" s="479"/>
      <c r="E179" s="479"/>
      <c r="F179" s="479"/>
      <c r="G179" s="479"/>
      <c r="H179" s="479"/>
      <c r="I179" s="479"/>
      <c r="J179" s="479"/>
      <c r="K179" s="479"/>
      <c r="L179" s="479"/>
      <c r="M179" s="479"/>
      <c r="N179" s="479"/>
      <c r="O179" s="479"/>
      <c r="P179" s="479"/>
      <c r="Q179" s="479"/>
      <c r="R179" s="479"/>
      <c r="S179" s="479"/>
      <c r="T179" s="479"/>
      <c r="U179" s="479"/>
      <c r="V179" s="479"/>
      <c r="W179" s="479"/>
      <c r="X179" s="479"/>
      <c r="Y179" s="479"/>
      <c r="Z179" s="479"/>
      <c r="AA179" s="479"/>
      <c r="AB179" s="479"/>
      <c r="AC179" s="479"/>
      <c r="AD179" s="479"/>
      <c r="AE179" s="479"/>
      <c r="AF179" s="479"/>
      <c r="AG179" s="342">
        <f t="shared" ref="AG179:AG187" si="47">SUM(B179:AF179)</f>
        <v>0</v>
      </c>
    </row>
    <row r="180" outlineLevel="1">
      <c r="A180" s="222" t="s">
        <v>338</v>
      </c>
      <c r="B180" s="479"/>
      <c r="C180" s="479"/>
      <c r="D180" s="479"/>
      <c r="E180" s="479"/>
      <c r="F180" s="479"/>
      <c r="G180" s="479"/>
      <c r="H180" s="479"/>
      <c r="I180" s="479"/>
      <c r="J180" s="479"/>
      <c r="K180" s="479"/>
      <c r="L180" s="479"/>
      <c r="M180" s="479"/>
      <c r="N180" s="479"/>
      <c r="O180" s="479"/>
      <c r="P180" s="479"/>
      <c r="Q180" s="479"/>
      <c r="R180" s="479"/>
      <c r="S180" s="479"/>
      <c r="T180" s="479"/>
      <c r="U180" s="479"/>
      <c r="V180" s="479"/>
      <c r="W180" s="479"/>
      <c r="X180" s="479"/>
      <c r="Y180" s="479"/>
      <c r="Z180" s="479"/>
      <c r="AA180" s="479"/>
      <c r="AB180" s="479"/>
      <c r="AC180" s="479"/>
      <c r="AD180" s="479"/>
      <c r="AE180" s="479"/>
      <c r="AF180" s="479"/>
      <c r="AG180" s="342">
        <f t="shared" si="47"/>
        <v>0</v>
      </c>
    </row>
    <row r="181" outlineLevel="1">
      <c r="A181" s="222" t="s">
        <v>1578</v>
      </c>
      <c r="B181" s="479"/>
      <c r="C181" s="479"/>
      <c r="D181" s="479"/>
      <c r="E181" s="479"/>
      <c r="F181" s="479"/>
      <c r="G181" s="479"/>
      <c r="H181" s="479"/>
      <c r="I181" s="479"/>
      <c r="J181" s="479"/>
      <c r="K181" s="479"/>
      <c r="L181" s="479"/>
      <c r="M181" s="479"/>
      <c r="N181" s="479"/>
      <c r="O181" s="479"/>
      <c r="P181" s="479"/>
      <c r="Q181" s="479"/>
      <c r="R181" s="479"/>
      <c r="S181" s="479"/>
      <c r="T181" s="479"/>
      <c r="U181" s="479"/>
      <c r="V181" s="479"/>
      <c r="W181" s="479"/>
      <c r="X181" s="479"/>
      <c r="Y181" s="479"/>
      <c r="Z181" s="479"/>
      <c r="AA181" s="479"/>
      <c r="AB181" s="479"/>
      <c r="AC181" s="479"/>
      <c r="AD181" s="479"/>
      <c r="AE181" s="479"/>
      <c r="AF181" s="479"/>
      <c r="AG181" s="342">
        <f t="shared" si="47"/>
        <v>0</v>
      </c>
    </row>
    <row r="182" outlineLevel="1">
      <c r="A182" s="222" t="s">
        <v>1579</v>
      </c>
      <c r="B182" s="479"/>
      <c r="C182" s="479"/>
      <c r="D182" s="479"/>
      <c r="E182" s="479"/>
      <c r="F182" s="479"/>
      <c r="G182" s="479"/>
      <c r="H182" s="479"/>
      <c r="I182" s="479"/>
      <c r="J182" s="479"/>
      <c r="K182" s="479"/>
      <c r="L182" s="479"/>
      <c r="M182" s="479"/>
      <c r="N182" s="479"/>
      <c r="O182" s="479"/>
      <c r="P182" s="479"/>
      <c r="Q182" s="479"/>
      <c r="R182" s="479"/>
      <c r="S182" s="479"/>
      <c r="T182" s="479"/>
      <c r="U182" s="479"/>
      <c r="V182" s="479"/>
      <c r="W182" s="479"/>
      <c r="X182" s="479"/>
      <c r="Y182" s="479"/>
      <c r="Z182" s="479"/>
      <c r="AA182" s="479"/>
      <c r="AB182" s="479"/>
      <c r="AC182" s="479"/>
      <c r="AD182" s="479"/>
      <c r="AE182" s="479"/>
      <c r="AF182" s="479"/>
      <c r="AG182" s="342">
        <f t="shared" si="47"/>
        <v>0</v>
      </c>
    </row>
    <row r="183" outlineLevel="1">
      <c r="A183" s="222" t="s">
        <v>1580</v>
      </c>
      <c r="B183" s="479"/>
      <c r="C183" s="479"/>
      <c r="D183" s="479"/>
      <c r="E183" s="479"/>
      <c r="F183" s="479"/>
      <c r="G183" s="479"/>
      <c r="H183" s="479"/>
      <c r="I183" s="479"/>
      <c r="J183" s="479"/>
      <c r="K183" s="479"/>
      <c r="L183" s="479"/>
      <c r="M183" s="479"/>
      <c r="N183" s="479"/>
      <c r="O183" s="479"/>
      <c r="P183" s="479"/>
      <c r="Q183" s="479"/>
      <c r="R183" s="479"/>
      <c r="S183" s="479"/>
      <c r="T183" s="479"/>
      <c r="U183" s="479"/>
      <c r="V183" s="479"/>
      <c r="W183" s="479"/>
      <c r="X183" s="479"/>
      <c r="Y183" s="479"/>
      <c r="Z183" s="479"/>
      <c r="AA183" s="479"/>
      <c r="AB183" s="479"/>
      <c r="AC183" s="479"/>
      <c r="AD183" s="479"/>
      <c r="AE183" s="479"/>
      <c r="AF183" s="479"/>
      <c r="AG183" s="342">
        <f t="shared" si="47"/>
        <v>0</v>
      </c>
    </row>
    <row r="184" outlineLevel="1">
      <c r="A184" s="222" t="s">
        <v>1581</v>
      </c>
      <c r="B184" s="479"/>
      <c r="C184" s="479"/>
      <c r="D184" s="479"/>
      <c r="E184" s="479"/>
      <c r="F184" s="479"/>
      <c r="G184" s="479"/>
      <c r="H184" s="479"/>
      <c r="I184" s="479"/>
      <c r="J184" s="479"/>
      <c r="K184" s="479"/>
      <c r="L184" s="479"/>
      <c r="M184" s="479"/>
      <c r="N184" s="479"/>
      <c r="O184" s="479"/>
      <c r="P184" s="479"/>
      <c r="Q184" s="479"/>
      <c r="R184" s="479"/>
      <c r="S184" s="479"/>
      <c r="T184" s="479"/>
      <c r="U184" s="479"/>
      <c r="V184" s="479"/>
      <c r="W184" s="479"/>
      <c r="X184" s="479"/>
      <c r="Y184" s="479"/>
      <c r="Z184" s="479"/>
      <c r="AA184" s="479"/>
      <c r="AB184" s="479"/>
      <c r="AC184" s="479"/>
      <c r="AD184" s="479"/>
      <c r="AE184" s="479"/>
      <c r="AF184" s="479"/>
      <c r="AG184" s="342">
        <f t="shared" si="47"/>
        <v>0</v>
      </c>
    </row>
    <row r="185" outlineLevel="1">
      <c r="A185" s="222" t="s">
        <v>1582</v>
      </c>
      <c r="B185" s="479"/>
      <c r="C185" s="479"/>
      <c r="D185" s="479"/>
      <c r="E185" s="479"/>
      <c r="F185" s="479"/>
      <c r="G185" s="479"/>
      <c r="H185" s="479"/>
      <c r="I185" s="479"/>
      <c r="J185" s="479"/>
      <c r="K185" s="479"/>
      <c r="L185" s="479"/>
      <c r="M185" s="479"/>
      <c r="N185" s="479"/>
      <c r="O185" s="479"/>
      <c r="P185" s="479"/>
      <c r="Q185" s="479"/>
      <c r="R185" s="479"/>
      <c r="S185" s="479"/>
      <c r="T185" s="479"/>
      <c r="U185" s="479"/>
      <c r="V185" s="479"/>
      <c r="W185" s="479"/>
      <c r="X185" s="479"/>
      <c r="Y185" s="479"/>
      <c r="Z185" s="479"/>
      <c r="AA185" s="479"/>
      <c r="AB185" s="479"/>
      <c r="AC185" s="479"/>
      <c r="AD185" s="479"/>
      <c r="AE185" s="479"/>
      <c r="AF185" s="479"/>
      <c r="AG185" s="342">
        <f t="shared" si="47"/>
        <v>0</v>
      </c>
    </row>
    <row r="186" outlineLevel="1">
      <c r="A186" s="222" t="s">
        <v>1583</v>
      </c>
      <c r="B186" s="479"/>
      <c r="C186" s="479"/>
      <c r="D186" s="479"/>
      <c r="E186" s="479"/>
      <c r="F186" s="479"/>
      <c r="G186" s="479"/>
      <c r="H186" s="479"/>
      <c r="I186" s="479"/>
      <c r="J186" s="479"/>
      <c r="K186" s="479"/>
      <c r="L186" s="479"/>
      <c r="M186" s="479"/>
      <c r="N186" s="479"/>
      <c r="O186" s="479"/>
      <c r="P186" s="479"/>
      <c r="Q186" s="479"/>
      <c r="R186" s="479"/>
      <c r="S186" s="479"/>
      <c r="T186" s="479"/>
      <c r="U186" s="479"/>
      <c r="V186" s="479"/>
      <c r="W186" s="479"/>
      <c r="X186" s="479"/>
      <c r="Y186" s="479"/>
      <c r="Z186" s="479"/>
      <c r="AA186" s="479"/>
      <c r="AB186" s="479"/>
      <c r="AC186" s="479"/>
      <c r="AD186" s="479"/>
      <c r="AE186" s="479"/>
      <c r="AF186" s="479"/>
      <c r="AG186" s="342">
        <f t="shared" si="47"/>
        <v>0</v>
      </c>
    </row>
    <row r="187" outlineLevel="1">
      <c r="A187" s="228" t="s">
        <v>234</v>
      </c>
      <c r="B187" s="378">
        <f t="shared" ref="B187:AF187" si="48">SUM(B179:B186)</f>
        <v>0</v>
      </c>
      <c r="C187" s="378">
        <f t="shared" si="48"/>
        <v>0</v>
      </c>
      <c r="D187" s="378">
        <f t="shared" si="48"/>
        <v>0</v>
      </c>
      <c r="E187" s="378">
        <f t="shared" si="48"/>
        <v>0</v>
      </c>
      <c r="F187" s="378">
        <f t="shared" si="48"/>
        <v>0</v>
      </c>
      <c r="G187" s="378">
        <f t="shared" si="48"/>
        <v>0</v>
      </c>
      <c r="H187" s="378">
        <f t="shared" si="48"/>
        <v>0</v>
      </c>
      <c r="I187" s="378">
        <f t="shared" si="48"/>
        <v>0</v>
      </c>
      <c r="J187" s="378">
        <f t="shared" si="48"/>
        <v>0</v>
      </c>
      <c r="K187" s="378">
        <f t="shared" si="48"/>
        <v>0</v>
      </c>
      <c r="L187" s="378">
        <f t="shared" si="48"/>
        <v>0</v>
      </c>
      <c r="M187" s="378">
        <f t="shared" si="48"/>
        <v>0</v>
      </c>
      <c r="N187" s="378">
        <f t="shared" si="48"/>
        <v>0</v>
      </c>
      <c r="O187" s="378">
        <f t="shared" si="48"/>
        <v>0</v>
      </c>
      <c r="P187" s="378">
        <f t="shared" si="48"/>
        <v>0</v>
      </c>
      <c r="Q187" s="378">
        <f t="shared" si="48"/>
        <v>0</v>
      </c>
      <c r="R187" s="378">
        <f t="shared" si="48"/>
        <v>0</v>
      </c>
      <c r="S187" s="378">
        <f t="shared" si="48"/>
        <v>0</v>
      </c>
      <c r="T187" s="378">
        <f t="shared" si="48"/>
        <v>0</v>
      </c>
      <c r="U187" s="378">
        <f t="shared" si="48"/>
        <v>0</v>
      </c>
      <c r="V187" s="378">
        <f t="shared" si="48"/>
        <v>0</v>
      </c>
      <c r="W187" s="378">
        <f t="shared" si="48"/>
        <v>0</v>
      </c>
      <c r="X187" s="378">
        <f t="shared" si="48"/>
        <v>0</v>
      </c>
      <c r="Y187" s="378">
        <f t="shared" si="48"/>
        <v>0</v>
      </c>
      <c r="Z187" s="378">
        <f t="shared" si="48"/>
        <v>0</v>
      </c>
      <c r="AA187" s="378">
        <f t="shared" si="48"/>
        <v>0</v>
      </c>
      <c r="AB187" s="378">
        <f t="shared" si="48"/>
        <v>0</v>
      </c>
      <c r="AC187" s="378">
        <f t="shared" si="48"/>
        <v>0</v>
      </c>
      <c r="AD187" s="378">
        <f t="shared" si="48"/>
        <v>0</v>
      </c>
      <c r="AE187" s="378">
        <f t="shared" si="48"/>
        <v>0</v>
      </c>
      <c r="AF187" s="378">
        <f t="shared" si="48"/>
        <v>0</v>
      </c>
      <c r="AG187" s="342">
        <f t="shared" si="47"/>
        <v>0</v>
      </c>
    </row>
    <row r="188" outlineLevel="1">
      <c r="A188" s="187"/>
      <c r="AG188" s="431"/>
    </row>
    <row r="189" outlineLevel="1">
      <c r="A189" s="165" t="s">
        <v>1584</v>
      </c>
      <c r="B189" s="195"/>
      <c r="C189" s="195"/>
      <c r="D189" s="195"/>
      <c r="E189" s="195"/>
      <c r="F189" s="195"/>
      <c r="G189" s="195"/>
      <c r="H189" s="195"/>
      <c r="I189" s="195"/>
      <c r="J189" s="195"/>
      <c r="K189" s="195"/>
      <c r="L189" s="195"/>
      <c r="M189" s="195"/>
      <c r="N189" s="195"/>
      <c r="O189" s="195"/>
      <c r="P189" s="195"/>
      <c r="Q189" s="195"/>
      <c r="R189" s="195"/>
      <c r="S189" s="195"/>
      <c r="T189" s="195"/>
      <c r="U189" s="195"/>
      <c r="V189" s="195"/>
      <c r="W189" s="195"/>
      <c r="X189" s="195"/>
      <c r="Y189" s="195"/>
      <c r="Z189" s="195"/>
      <c r="AA189" s="195"/>
      <c r="AB189" s="195"/>
      <c r="AC189" s="195"/>
      <c r="AD189" s="195"/>
      <c r="AE189" s="195"/>
      <c r="AF189" s="195"/>
      <c r="AG189" s="421"/>
    </row>
    <row r="190" outlineLevel="1">
      <c r="A190" s="222" t="s">
        <v>1377</v>
      </c>
      <c r="B190" s="141"/>
      <c r="C190" s="141"/>
      <c r="D190" s="141"/>
      <c r="E190" s="141"/>
      <c r="F190" s="141"/>
      <c r="G190" s="141"/>
      <c r="H190" s="141"/>
      <c r="I190" s="141"/>
      <c r="J190" s="141"/>
      <c r="K190" s="141"/>
      <c r="L190" s="141"/>
      <c r="M190" s="141"/>
      <c r="N190" s="141"/>
      <c r="O190" s="141"/>
      <c r="P190" s="141"/>
      <c r="Q190" s="141"/>
      <c r="R190" s="141"/>
      <c r="S190" s="141"/>
      <c r="T190" s="141"/>
      <c r="U190" s="141"/>
      <c r="V190" s="141"/>
      <c r="W190" s="141"/>
      <c r="X190" s="141"/>
      <c r="Y190" s="141"/>
      <c r="Z190" s="141"/>
      <c r="AA190" s="141"/>
      <c r="AB190" s="141"/>
      <c r="AC190" s="141"/>
      <c r="AD190" s="141"/>
      <c r="AE190" s="141"/>
      <c r="AF190" s="141"/>
      <c r="AG190" s="342">
        <f t="shared" ref="AG190:AG193" si="49">SUM(B190:AF190)</f>
        <v>0</v>
      </c>
    </row>
    <row r="191" outlineLevel="1">
      <c r="A191" s="222" t="s">
        <v>1193</v>
      </c>
      <c r="B191" s="435"/>
      <c r="C191" s="435"/>
      <c r="D191" s="435"/>
      <c r="E191" s="435"/>
      <c r="F191" s="435"/>
      <c r="G191" s="435"/>
      <c r="H191" s="435"/>
      <c r="I191" s="435"/>
      <c r="J191" s="435"/>
      <c r="K191" s="435"/>
      <c r="L191" s="435"/>
      <c r="M191" s="435"/>
      <c r="N191" s="435"/>
      <c r="O191" s="435"/>
      <c r="P191" s="435"/>
      <c r="Q191" s="435"/>
      <c r="R191" s="435"/>
      <c r="S191" s="435"/>
      <c r="T191" s="435"/>
      <c r="U191" s="435"/>
      <c r="V191" s="435"/>
      <c r="W191" s="435"/>
      <c r="X191" s="435"/>
      <c r="Y191" s="435"/>
      <c r="Z191" s="435"/>
      <c r="AA191" s="435"/>
      <c r="AB191" s="435"/>
      <c r="AC191" s="435"/>
      <c r="AD191" s="435"/>
      <c r="AE191" s="435"/>
      <c r="AF191" s="435"/>
      <c r="AG191" s="342">
        <f t="shared" si="49"/>
        <v>0</v>
      </c>
    </row>
    <row r="192" outlineLevel="1">
      <c r="A192" s="222" t="s">
        <v>1378</v>
      </c>
      <c r="B192" s="435"/>
      <c r="C192" s="435"/>
      <c r="D192" s="435"/>
      <c r="E192" s="435"/>
      <c r="F192" s="435"/>
      <c r="G192" s="435"/>
      <c r="H192" s="435"/>
      <c r="I192" s="435"/>
      <c r="J192" s="435"/>
      <c r="K192" s="435"/>
      <c r="L192" s="435"/>
      <c r="M192" s="435"/>
      <c r="N192" s="435"/>
      <c r="O192" s="435"/>
      <c r="P192" s="435"/>
      <c r="Q192" s="435"/>
      <c r="R192" s="435"/>
      <c r="S192" s="435"/>
      <c r="T192" s="435"/>
      <c r="U192" s="435"/>
      <c r="V192" s="435"/>
      <c r="W192" s="435"/>
      <c r="X192" s="435"/>
      <c r="Y192" s="435"/>
      <c r="Z192" s="435"/>
      <c r="AA192" s="435"/>
      <c r="AB192" s="435"/>
      <c r="AC192" s="435"/>
      <c r="AD192" s="435"/>
      <c r="AE192" s="435"/>
      <c r="AF192" s="435"/>
      <c r="AG192" s="342">
        <f t="shared" si="49"/>
        <v>0</v>
      </c>
    </row>
    <row r="193" outlineLevel="1">
      <c r="A193" s="436" t="s">
        <v>1379</v>
      </c>
      <c r="B193" s="437">
        <f t="shared" ref="B193:AF193" si="50">sum(B190:B192)</f>
        <v>0</v>
      </c>
      <c r="C193" s="437">
        <f t="shared" si="50"/>
        <v>0</v>
      </c>
      <c r="D193" s="437">
        <f t="shared" si="50"/>
        <v>0</v>
      </c>
      <c r="E193" s="437">
        <f t="shared" si="50"/>
        <v>0</v>
      </c>
      <c r="F193" s="437">
        <f t="shared" si="50"/>
        <v>0</v>
      </c>
      <c r="G193" s="437">
        <f t="shared" si="50"/>
        <v>0</v>
      </c>
      <c r="H193" s="437">
        <f t="shared" si="50"/>
        <v>0</v>
      </c>
      <c r="I193" s="437">
        <f t="shared" si="50"/>
        <v>0</v>
      </c>
      <c r="J193" s="437">
        <f t="shared" si="50"/>
        <v>0</v>
      </c>
      <c r="K193" s="437">
        <f t="shared" si="50"/>
        <v>0</v>
      </c>
      <c r="L193" s="437">
        <f t="shared" si="50"/>
        <v>0</v>
      </c>
      <c r="M193" s="437">
        <f t="shared" si="50"/>
        <v>0</v>
      </c>
      <c r="N193" s="437">
        <f t="shared" si="50"/>
        <v>0</v>
      </c>
      <c r="O193" s="437">
        <f t="shared" si="50"/>
        <v>0</v>
      </c>
      <c r="P193" s="437">
        <f t="shared" si="50"/>
        <v>0</v>
      </c>
      <c r="Q193" s="437">
        <f t="shared" si="50"/>
        <v>0</v>
      </c>
      <c r="R193" s="437">
        <f t="shared" si="50"/>
        <v>0</v>
      </c>
      <c r="S193" s="437">
        <f t="shared" si="50"/>
        <v>0</v>
      </c>
      <c r="T193" s="437">
        <f t="shared" si="50"/>
        <v>0</v>
      </c>
      <c r="U193" s="437">
        <f t="shared" si="50"/>
        <v>0</v>
      </c>
      <c r="V193" s="437">
        <f t="shared" si="50"/>
        <v>0</v>
      </c>
      <c r="W193" s="437">
        <f t="shared" si="50"/>
        <v>0</v>
      </c>
      <c r="X193" s="437">
        <f t="shared" si="50"/>
        <v>0</v>
      </c>
      <c r="Y193" s="437">
        <f t="shared" si="50"/>
        <v>0</v>
      </c>
      <c r="Z193" s="437">
        <f t="shared" si="50"/>
        <v>0</v>
      </c>
      <c r="AA193" s="437">
        <f t="shared" si="50"/>
        <v>0</v>
      </c>
      <c r="AB193" s="437">
        <f t="shared" si="50"/>
        <v>0</v>
      </c>
      <c r="AC193" s="437">
        <f t="shared" si="50"/>
        <v>0</v>
      </c>
      <c r="AD193" s="437">
        <f t="shared" si="50"/>
        <v>0</v>
      </c>
      <c r="AE193" s="437">
        <f t="shared" si="50"/>
        <v>0</v>
      </c>
      <c r="AF193" s="437">
        <f t="shared" si="50"/>
        <v>0</v>
      </c>
      <c r="AG193" s="342">
        <f t="shared" si="49"/>
        <v>0</v>
      </c>
    </row>
    <row r="194" outlineLevel="1">
      <c r="A194" s="187"/>
      <c r="AG194" s="431"/>
    </row>
    <row r="195" outlineLevel="1">
      <c r="A195" s="478" t="s">
        <v>438</v>
      </c>
      <c r="B195" s="141"/>
      <c r="C195" s="141"/>
      <c r="D195" s="141"/>
      <c r="E195" s="141"/>
      <c r="F195" s="141"/>
      <c r="G195" s="141"/>
      <c r="H195" s="141"/>
      <c r="I195" s="141"/>
      <c r="J195" s="141"/>
      <c r="K195" s="141"/>
      <c r="L195" s="141"/>
      <c r="M195" s="141"/>
      <c r="N195" s="141"/>
      <c r="O195" s="141"/>
      <c r="P195" s="141"/>
      <c r="Q195" s="141"/>
      <c r="R195" s="141"/>
      <c r="S195" s="141"/>
      <c r="T195" s="141"/>
      <c r="U195" s="141"/>
      <c r="V195" s="141"/>
      <c r="W195" s="141"/>
      <c r="X195" s="141"/>
      <c r="Y195" s="141"/>
      <c r="Z195" s="141"/>
      <c r="AA195" s="141"/>
      <c r="AB195" s="141"/>
      <c r="AC195" s="141"/>
      <c r="AD195" s="141"/>
      <c r="AE195" s="141"/>
      <c r="AF195" s="141"/>
      <c r="AG195" s="342">
        <f t="shared" ref="AG195:AG197" si="51">SUM(B195:AF195)</f>
        <v>0</v>
      </c>
    </row>
    <row r="196" outlineLevel="1">
      <c r="A196" s="434" t="s">
        <v>439</v>
      </c>
      <c r="B196" s="435"/>
      <c r="C196" s="435"/>
      <c r="D196" s="435"/>
      <c r="E196" s="435"/>
      <c r="F196" s="435"/>
      <c r="G196" s="435"/>
      <c r="H196" s="435"/>
      <c r="I196" s="435"/>
      <c r="J196" s="435"/>
      <c r="K196" s="435"/>
      <c r="L196" s="435"/>
      <c r="M196" s="435"/>
      <c r="N196" s="435"/>
      <c r="O196" s="435"/>
      <c r="P196" s="435"/>
      <c r="Q196" s="435"/>
      <c r="R196" s="435"/>
      <c r="S196" s="435"/>
      <c r="T196" s="435"/>
      <c r="U196" s="435"/>
      <c r="V196" s="435"/>
      <c r="W196" s="435"/>
      <c r="X196" s="435"/>
      <c r="Y196" s="435"/>
      <c r="Z196" s="435"/>
      <c r="AA196" s="435"/>
      <c r="AB196" s="435"/>
      <c r="AC196" s="435"/>
      <c r="AD196" s="435"/>
      <c r="AE196" s="435"/>
      <c r="AF196" s="435"/>
      <c r="AG196" s="342">
        <f t="shared" si="51"/>
        <v>0</v>
      </c>
    </row>
    <row r="197" outlineLevel="1">
      <c r="A197" s="436" t="s">
        <v>1380</v>
      </c>
      <c r="B197" s="437">
        <f t="shared" ref="B197:AF197" si="52">sum(B195:B196)</f>
        <v>0</v>
      </c>
      <c r="C197" s="437">
        <f t="shared" si="52"/>
        <v>0</v>
      </c>
      <c r="D197" s="437">
        <f t="shared" si="52"/>
        <v>0</v>
      </c>
      <c r="E197" s="437">
        <f t="shared" si="52"/>
        <v>0</v>
      </c>
      <c r="F197" s="437">
        <f t="shared" si="52"/>
        <v>0</v>
      </c>
      <c r="G197" s="437">
        <f t="shared" si="52"/>
        <v>0</v>
      </c>
      <c r="H197" s="437">
        <f t="shared" si="52"/>
        <v>0</v>
      </c>
      <c r="I197" s="437">
        <f t="shared" si="52"/>
        <v>0</v>
      </c>
      <c r="J197" s="437">
        <f t="shared" si="52"/>
        <v>0</v>
      </c>
      <c r="K197" s="437">
        <f t="shared" si="52"/>
        <v>0</v>
      </c>
      <c r="L197" s="437">
        <f t="shared" si="52"/>
        <v>0</v>
      </c>
      <c r="M197" s="437">
        <f t="shared" si="52"/>
        <v>0</v>
      </c>
      <c r="N197" s="437">
        <f t="shared" si="52"/>
        <v>0</v>
      </c>
      <c r="O197" s="437">
        <f t="shared" si="52"/>
        <v>0</v>
      </c>
      <c r="P197" s="437">
        <f t="shared" si="52"/>
        <v>0</v>
      </c>
      <c r="Q197" s="437">
        <f t="shared" si="52"/>
        <v>0</v>
      </c>
      <c r="R197" s="437">
        <f t="shared" si="52"/>
        <v>0</v>
      </c>
      <c r="S197" s="437">
        <f t="shared" si="52"/>
        <v>0</v>
      </c>
      <c r="T197" s="437">
        <f t="shared" si="52"/>
        <v>0</v>
      </c>
      <c r="U197" s="437">
        <f t="shared" si="52"/>
        <v>0</v>
      </c>
      <c r="V197" s="437">
        <f t="shared" si="52"/>
        <v>0</v>
      </c>
      <c r="W197" s="437">
        <f t="shared" si="52"/>
        <v>0</v>
      </c>
      <c r="X197" s="437">
        <f t="shared" si="52"/>
        <v>0</v>
      </c>
      <c r="Y197" s="437">
        <f t="shared" si="52"/>
        <v>0</v>
      </c>
      <c r="Z197" s="437">
        <f t="shared" si="52"/>
        <v>0</v>
      </c>
      <c r="AA197" s="437">
        <f t="shared" si="52"/>
        <v>0</v>
      </c>
      <c r="AB197" s="437">
        <f t="shared" si="52"/>
        <v>0</v>
      </c>
      <c r="AC197" s="437">
        <f t="shared" si="52"/>
        <v>0</v>
      </c>
      <c r="AD197" s="437">
        <f t="shared" si="52"/>
        <v>0</v>
      </c>
      <c r="AE197" s="437">
        <f t="shared" si="52"/>
        <v>0</v>
      </c>
      <c r="AF197" s="437">
        <f t="shared" si="52"/>
        <v>0</v>
      </c>
      <c r="AG197" s="342">
        <f t="shared" si="51"/>
        <v>0</v>
      </c>
    </row>
    <row r="198">
      <c r="A198" s="187"/>
      <c r="AG198" s="431"/>
    </row>
    <row r="199">
      <c r="A199" s="429" t="s">
        <v>1585</v>
      </c>
      <c r="B199" s="430"/>
      <c r="C199" s="430"/>
      <c r="D199" s="430"/>
      <c r="E199" s="430"/>
      <c r="F199" s="430"/>
      <c r="G199" s="430"/>
      <c r="H199" s="430"/>
      <c r="I199" s="430"/>
      <c r="J199" s="430"/>
      <c r="K199" s="430"/>
      <c r="L199" s="430"/>
      <c r="M199" s="430"/>
      <c r="N199" s="430"/>
      <c r="O199" s="430"/>
      <c r="P199" s="430"/>
      <c r="Q199" s="430"/>
      <c r="R199" s="430"/>
      <c r="S199" s="430"/>
      <c r="T199" s="430"/>
      <c r="U199" s="430"/>
      <c r="V199" s="430"/>
      <c r="W199" s="430"/>
      <c r="X199" s="430"/>
      <c r="Y199" s="430"/>
      <c r="Z199" s="430"/>
      <c r="AA199" s="430"/>
      <c r="AB199" s="430"/>
      <c r="AC199" s="430"/>
      <c r="AD199" s="430"/>
      <c r="AE199" s="430"/>
      <c r="AF199" s="430"/>
      <c r="AG199" s="431"/>
    </row>
    <row r="200" outlineLevel="1">
      <c r="A200" s="222" t="s">
        <v>1586</v>
      </c>
      <c r="B200" s="474">
        <v>0.0</v>
      </c>
      <c r="C200" s="474">
        <v>0.0</v>
      </c>
      <c r="D200" s="474">
        <v>0.0</v>
      </c>
      <c r="E200" s="474">
        <v>0.0</v>
      </c>
      <c r="F200" s="474">
        <v>0.0</v>
      </c>
      <c r="G200" s="474">
        <v>0.0</v>
      </c>
      <c r="H200" s="474">
        <v>0.0</v>
      </c>
      <c r="I200" s="474">
        <v>0.0</v>
      </c>
      <c r="J200" s="474">
        <v>0.0</v>
      </c>
      <c r="K200" s="474">
        <v>0.0</v>
      </c>
      <c r="L200" s="474">
        <v>0.0</v>
      </c>
      <c r="M200" s="474">
        <v>0.0</v>
      </c>
      <c r="N200" s="474">
        <v>0.0</v>
      </c>
      <c r="O200" s="474">
        <v>0.0</v>
      </c>
      <c r="P200" s="474">
        <v>0.0</v>
      </c>
      <c r="Q200" s="474">
        <v>0.0</v>
      </c>
      <c r="R200" s="474">
        <v>0.0</v>
      </c>
      <c r="S200" s="474">
        <v>0.0</v>
      </c>
      <c r="T200" s="474">
        <v>0.0</v>
      </c>
      <c r="U200" s="474">
        <v>0.0</v>
      </c>
      <c r="V200" s="191">
        <v>0.0</v>
      </c>
      <c r="W200" s="191">
        <v>0.0</v>
      </c>
      <c r="X200" s="191">
        <v>0.0</v>
      </c>
      <c r="Y200" s="191">
        <v>0.0</v>
      </c>
      <c r="Z200" s="191">
        <v>0.0</v>
      </c>
      <c r="AA200" s="191">
        <v>0.0</v>
      </c>
      <c r="AB200" s="191">
        <v>0.0</v>
      </c>
      <c r="AC200" s="191">
        <v>0.0</v>
      </c>
      <c r="AD200" s="191">
        <v>0.0</v>
      </c>
      <c r="AE200" s="191">
        <v>0.0</v>
      </c>
      <c r="AF200" s="191">
        <v>0.0</v>
      </c>
      <c r="AG200" s="342">
        <f t="shared" ref="AG200:AG215" si="53">SUM(B200:AF200)</f>
        <v>0</v>
      </c>
    </row>
    <row r="201" outlineLevel="1">
      <c r="A201" s="222" t="s">
        <v>1587</v>
      </c>
      <c r="B201" s="474">
        <v>0.0</v>
      </c>
      <c r="C201" s="474">
        <v>0.0</v>
      </c>
      <c r="D201" s="474">
        <v>0.0</v>
      </c>
      <c r="E201" s="474">
        <v>0.0</v>
      </c>
      <c r="F201" s="474">
        <v>0.0</v>
      </c>
      <c r="G201" s="474">
        <v>0.0</v>
      </c>
      <c r="H201" s="474">
        <v>0.0</v>
      </c>
      <c r="I201" s="474">
        <v>0.0</v>
      </c>
      <c r="J201" s="474">
        <v>0.0</v>
      </c>
      <c r="K201" s="474">
        <v>0.0</v>
      </c>
      <c r="L201" s="474">
        <v>0.0</v>
      </c>
      <c r="M201" s="474">
        <v>0.0</v>
      </c>
      <c r="N201" s="474">
        <v>0.0</v>
      </c>
      <c r="O201" s="474">
        <v>0.0</v>
      </c>
      <c r="P201" s="474">
        <v>0.0</v>
      </c>
      <c r="Q201" s="474">
        <v>0.0</v>
      </c>
      <c r="R201" s="474">
        <v>0.0</v>
      </c>
      <c r="S201" s="474">
        <v>0.0</v>
      </c>
      <c r="T201" s="474">
        <v>0.0</v>
      </c>
      <c r="U201" s="474">
        <v>0.0</v>
      </c>
      <c r="V201" s="191">
        <v>0.0</v>
      </c>
      <c r="W201" s="191">
        <v>0.0</v>
      </c>
      <c r="X201" s="191">
        <v>0.0</v>
      </c>
      <c r="Y201" s="191">
        <v>0.0</v>
      </c>
      <c r="Z201" s="191">
        <v>0.0</v>
      </c>
      <c r="AA201" s="191">
        <v>0.0</v>
      </c>
      <c r="AB201" s="191">
        <v>0.0</v>
      </c>
      <c r="AC201" s="191">
        <v>0.0</v>
      </c>
      <c r="AD201" s="191">
        <v>0.0</v>
      </c>
      <c r="AE201" s="191">
        <v>0.0</v>
      </c>
      <c r="AF201" s="191">
        <v>0.0</v>
      </c>
      <c r="AG201" s="342">
        <f t="shared" si="53"/>
        <v>0</v>
      </c>
    </row>
    <row r="202" outlineLevel="1">
      <c r="A202" s="222" t="s">
        <v>1588</v>
      </c>
      <c r="B202" s="474">
        <v>0.0</v>
      </c>
      <c r="C202" s="474">
        <v>0.0</v>
      </c>
      <c r="D202" s="474">
        <v>0.0</v>
      </c>
      <c r="E202" s="474">
        <v>0.0</v>
      </c>
      <c r="F202" s="474">
        <v>0.0</v>
      </c>
      <c r="G202" s="474">
        <v>0.0</v>
      </c>
      <c r="H202" s="474">
        <v>0.0</v>
      </c>
      <c r="I202" s="474">
        <v>0.0</v>
      </c>
      <c r="J202" s="474">
        <v>0.0</v>
      </c>
      <c r="K202" s="474">
        <v>0.0</v>
      </c>
      <c r="L202" s="474">
        <v>0.0</v>
      </c>
      <c r="M202" s="474">
        <v>0.0</v>
      </c>
      <c r="N202" s="474">
        <v>0.0</v>
      </c>
      <c r="O202" s="474">
        <v>0.0</v>
      </c>
      <c r="P202" s="474">
        <v>0.0</v>
      </c>
      <c r="Q202" s="474">
        <v>0.0</v>
      </c>
      <c r="R202" s="474">
        <v>0.0</v>
      </c>
      <c r="S202" s="474">
        <v>0.0</v>
      </c>
      <c r="T202" s="474">
        <v>0.0</v>
      </c>
      <c r="U202" s="474">
        <v>0.0</v>
      </c>
      <c r="V202" s="191">
        <v>0.0</v>
      </c>
      <c r="W202" s="191">
        <v>0.0</v>
      </c>
      <c r="X202" s="191">
        <v>0.0</v>
      </c>
      <c r="Y202" s="191">
        <v>0.0</v>
      </c>
      <c r="Z202" s="191">
        <v>0.0</v>
      </c>
      <c r="AA202" s="191">
        <v>0.0</v>
      </c>
      <c r="AB202" s="191">
        <v>0.0</v>
      </c>
      <c r="AC202" s="191">
        <v>0.0</v>
      </c>
      <c r="AD202" s="191">
        <v>0.0</v>
      </c>
      <c r="AE202" s="191">
        <v>0.0</v>
      </c>
      <c r="AF202" s="191">
        <v>0.0</v>
      </c>
      <c r="AG202" s="342">
        <f t="shared" si="53"/>
        <v>0</v>
      </c>
    </row>
    <row r="203" outlineLevel="1">
      <c r="A203" s="222" t="s">
        <v>1589</v>
      </c>
      <c r="B203" s="474">
        <v>0.0</v>
      </c>
      <c r="C203" s="474">
        <v>0.0</v>
      </c>
      <c r="D203" s="474">
        <v>0.0</v>
      </c>
      <c r="E203" s="474">
        <v>0.0</v>
      </c>
      <c r="F203" s="474">
        <v>0.0</v>
      </c>
      <c r="G203" s="474">
        <v>0.0</v>
      </c>
      <c r="H203" s="474">
        <v>0.0</v>
      </c>
      <c r="I203" s="474">
        <v>0.0</v>
      </c>
      <c r="J203" s="474">
        <v>0.0</v>
      </c>
      <c r="K203" s="474">
        <v>0.0</v>
      </c>
      <c r="L203" s="474">
        <v>0.0</v>
      </c>
      <c r="M203" s="474">
        <v>0.0</v>
      </c>
      <c r="N203" s="474">
        <v>0.0</v>
      </c>
      <c r="O203" s="474">
        <v>0.0</v>
      </c>
      <c r="P203" s="474">
        <v>0.0</v>
      </c>
      <c r="Q203" s="474">
        <v>0.0</v>
      </c>
      <c r="R203" s="474">
        <v>0.0</v>
      </c>
      <c r="S203" s="474">
        <v>0.0</v>
      </c>
      <c r="T203" s="474">
        <v>0.0</v>
      </c>
      <c r="U203" s="474">
        <v>0.0</v>
      </c>
      <c r="V203" s="191">
        <v>0.0</v>
      </c>
      <c r="W203" s="191">
        <v>0.0</v>
      </c>
      <c r="X203" s="191">
        <v>0.0</v>
      </c>
      <c r="Y203" s="191">
        <v>0.0</v>
      </c>
      <c r="Z203" s="191">
        <v>0.0</v>
      </c>
      <c r="AA203" s="191">
        <v>0.0</v>
      </c>
      <c r="AB203" s="191">
        <v>0.0</v>
      </c>
      <c r="AC203" s="191">
        <v>0.0</v>
      </c>
      <c r="AD203" s="191">
        <v>0.0</v>
      </c>
      <c r="AE203" s="191">
        <v>0.0</v>
      </c>
      <c r="AF203" s="191">
        <v>0.0</v>
      </c>
      <c r="AG203" s="342">
        <f t="shared" si="53"/>
        <v>0</v>
      </c>
    </row>
    <row r="204" outlineLevel="1">
      <c r="A204" s="226" t="s">
        <v>334</v>
      </c>
      <c r="B204" s="378">
        <f t="shared" ref="B204:U204" si="54">B200+B201</f>
        <v>0</v>
      </c>
      <c r="C204" s="378">
        <f t="shared" si="54"/>
        <v>0</v>
      </c>
      <c r="D204" s="378">
        <f t="shared" si="54"/>
        <v>0</v>
      </c>
      <c r="E204" s="378">
        <f t="shared" si="54"/>
        <v>0</v>
      </c>
      <c r="F204" s="378">
        <f t="shared" si="54"/>
        <v>0</v>
      </c>
      <c r="G204" s="378">
        <f t="shared" si="54"/>
        <v>0</v>
      </c>
      <c r="H204" s="378">
        <f t="shared" si="54"/>
        <v>0</v>
      </c>
      <c r="I204" s="378">
        <f t="shared" si="54"/>
        <v>0</v>
      </c>
      <c r="J204" s="378">
        <f t="shared" si="54"/>
        <v>0</v>
      </c>
      <c r="K204" s="378">
        <f t="shared" si="54"/>
        <v>0</v>
      </c>
      <c r="L204" s="378">
        <f t="shared" si="54"/>
        <v>0</v>
      </c>
      <c r="M204" s="378">
        <f t="shared" si="54"/>
        <v>0</v>
      </c>
      <c r="N204" s="378">
        <f t="shared" si="54"/>
        <v>0</v>
      </c>
      <c r="O204" s="378">
        <f t="shared" si="54"/>
        <v>0</v>
      </c>
      <c r="P204" s="378">
        <f t="shared" si="54"/>
        <v>0</v>
      </c>
      <c r="Q204" s="378">
        <f t="shared" si="54"/>
        <v>0</v>
      </c>
      <c r="R204" s="378">
        <f t="shared" si="54"/>
        <v>0</v>
      </c>
      <c r="S204" s="378">
        <f t="shared" si="54"/>
        <v>0</v>
      </c>
      <c r="T204" s="378">
        <f t="shared" si="54"/>
        <v>0</v>
      </c>
      <c r="U204" s="378">
        <f t="shared" si="54"/>
        <v>0</v>
      </c>
      <c r="V204" s="440">
        <v>0.0</v>
      </c>
      <c r="W204" s="440">
        <v>0.0</v>
      </c>
      <c r="X204" s="440">
        <v>0.0</v>
      </c>
      <c r="Y204" s="440">
        <v>0.0</v>
      </c>
      <c r="Z204" s="440">
        <v>0.0</v>
      </c>
      <c r="AA204" s="440">
        <v>0.0</v>
      </c>
      <c r="AB204" s="440">
        <v>0.0</v>
      </c>
      <c r="AC204" s="440">
        <v>0.0</v>
      </c>
      <c r="AD204" s="440">
        <v>0.0</v>
      </c>
      <c r="AE204" s="440">
        <v>0.0</v>
      </c>
      <c r="AF204" s="440">
        <v>0.0</v>
      </c>
      <c r="AG204" s="342">
        <f t="shared" si="53"/>
        <v>0</v>
      </c>
    </row>
    <row r="205" outlineLevel="1">
      <c r="A205" s="226" t="s">
        <v>335</v>
      </c>
      <c r="B205" s="378">
        <f t="shared" ref="B205:U205" si="55">B202+B203</f>
        <v>0</v>
      </c>
      <c r="C205" s="378">
        <f t="shared" si="55"/>
        <v>0</v>
      </c>
      <c r="D205" s="378">
        <f t="shared" si="55"/>
        <v>0</v>
      </c>
      <c r="E205" s="378">
        <f t="shared" si="55"/>
        <v>0</v>
      </c>
      <c r="F205" s="378">
        <f t="shared" si="55"/>
        <v>0</v>
      </c>
      <c r="G205" s="378">
        <f t="shared" si="55"/>
        <v>0</v>
      </c>
      <c r="H205" s="378">
        <f t="shared" si="55"/>
        <v>0</v>
      </c>
      <c r="I205" s="378">
        <f t="shared" si="55"/>
        <v>0</v>
      </c>
      <c r="J205" s="378">
        <f t="shared" si="55"/>
        <v>0</v>
      </c>
      <c r="K205" s="378">
        <f t="shared" si="55"/>
        <v>0</v>
      </c>
      <c r="L205" s="378">
        <f t="shared" si="55"/>
        <v>0</v>
      </c>
      <c r="M205" s="378">
        <f t="shared" si="55"/>
        <v>0</v>
      </c>
      <c r="N205" s="378">
        <f t="shared" si="55"/>
        <v>0</v>
      </c>
      <c r="O205" s="378">
        <f t="shared" si="55"/>
        <v>0</v>
      </c>
      <c r="P205" s="378">
        <f t="shared" si="55"/>
        <v>0</v>
      </c>
      <c r="Q205" s="378">
        <f t="shared" si="55"/>
        <v>0</v>
      </c>
      <c r="R205" s="378">
        <f t="shared" si="55"/>
        <v>0</v>
      </c>
      <c r="S205" s="378">
        <f t="shared" si="55"/>
        <v>0</v>
      </c>
      <c r="T205" s="378">
        <f t="shared" si="55"/>
        <v>0</v>
      </c>
      <c r="U205" s="378">
        <f t="shared" si="55"/>
        <v>0</v>
      </c>
      <c r="V205" s="440">
        <v>0.0</v>
      </c>
      <c r="W205" s="440">
        <v>0.0</v>
      </c>
      <c r="X205" s="440">
        <v>0.0</v>
      </c>
      <c r="Y205" s="440">
        <v>0.0</v>
      </c>
      <c r="Z205" s="440">
        <v>0.0</v>
      </c>
      <c r="AA205" s="440">
        <v>0.0</v>
      </c>
      <c r="AB205" s="440">
        <v>0.0</v>
      </c>
      <c r="AC205" s="440">
        <v>0.0</v>
      </c>
      <c r="AD205" s="440">
        <v>0.0</v>
      </c>
      <c r="AE205" s="440">
        <v>0.0</v>
      </c>
      <c r="AF205" s="440">
        <v>0.0</v>
      </c>
      <c r="AG205" s="342">
        <f t="shared" si="53"/>
        <v>0</v>
      </c>
    </row>
    <row r="206" outlineLevel="1">
      <c r="A206" s="127"/>
      <c r="B206" s="296"/>
      <c r="C206" s="296"/>
      <c r="D206" s="296"/>
      <c r="E206" s="296"/>
      <c r="F206" s="296"/>
      <c r="G206" s="296"/>
      <c r="H206" s="296"/>
      <c r="I206" s="296"/>
      <c r="J206" s="296"/>
      <c r="K206" s="296"/>
      <c r="L206" s="296"/>
      <c r="M206" s="296"/>
      <c r="N206" s="296"/>
      <c r="O206" s="296"/>
      <c r="P206" s="296"/>
      <c r="Q206" s="296"/>
      <c r="R206" s="296"/>
      <c r="S206" s="296"/>
      <c r="T206" s="296"/>
      <c r="U206" s="296"/>
      <c r="V206" s="296"/>
      <c r="W206" s="296"/>
      <c r="X206" s="296"/>
      <c r="Y206" s="296"/>
      <c r="Z206" s="296"/>
      <c r="AA206" s="296"/>
      <c r="AB206" s="296"/>
      <c r="AC206" s="296"/>
      <c r="AD206" s="296"/>
      <c r="AE206" s="296"/>
      <c r="AF206" s="296"/>
      <c r="AG206" s="342">
        <f t="shared" si="53"/>
        <v>0</v>
      </c>
    </row>
    <row r="207" outlineLevel="1">
      <c r="A207" s="222" t="s">
        <v>337</v>
      </c>
      <c r="B207" s="474">
        <v>0.0</v>
      </c>
      <c r="C207" s="474">
        <v>0.0</v>
      </c>
      <c r="D207" s="474">
        <v>0.0</v>
      </c>
      <c r="E207" s="474">
        <v>0.0</v>
      </c>
      <c r="F207" s="474">
        <v>0.0</v>
      </c>
      <c r="G207" s="474">
        <v>0.0</v>
      </c>
      <c r="H207" s="474">
        <v>0.0</v>
      </c>
      <c r="I207" s="474">
        <v>0.0</v>
      </c>
      <c r="J207" s="474">
        <v>0.0</v>
      </c>
      <c r="K207" s="474">
        <v>0.0</v>
      </c>
      <c r="L207" s="474">
        <v>0.0</v>
      </c>
      <c r="M207" s="474">
        <v>0.0</v>
      </c>
      <c r="N207" s="474">
        <v>0.0</v>
      </c>
      <c r="O207" s="474">
        <v>0.0</v>
      </c>
      <c r="P207" s="474">
        <v>0.0</v>
      </c>
      <c r="Q207" s="474">
        <v>0.0</v>
      </c>
      <c r="R207" s="474">
        <v>0.0</v>
      </c>
      <c r="S207" s="474">
        <v>0.0</v>
      </c>
      <c r="T207" s="474">
        <v>0.0</v>
      </c>
      <c r="U207" s="474">
        <v>0.0</v>
      </c>
      <c r="V207" s="191">
        <v>0.0</v>
      </c>
      <c r="W207" s="191">
        <v>0.0</v>
      </c>
      <c r="X207" s="191">
        <v>0.0</v>
      </c>
      <c r="Y207" s="191">
        <v>0.0</v>
      </c>
      <c r="Z207" s="191">
        <v>0.0</v>
      </c>
      <c r="AA207" s="191">
        <v>0.0</v>
      </c>
      <c r="AB207" s="191">
        <v>0.0</v>
      </c>
      <c r="AC207" s="191">
        <v>0.0</v>
      </c>
      <c r="AD207" s="191">
        <v>0.0</v>
      </c>
      <c r="AE207" s="191">
        <v>0.0</v>
      </c>
      <c r="AF207" s="191">
        <v>0.0</v>
      </c>
      <c r="AG207" s="342">
        <f t="shared" si="53"/>
        <v>0</v>
      </c>
    </row>
    <row r="208" outlineLevel="1">
      <c r="A208" s="222" t="s">
        <v>338</v>
      </c>
      <c r="B208" s="474">
        <v>0.0</v>
      </c>
      <c r="C208" s="474">
        <v>0.0</v>
      </c>
      <c r="D208" s="474">
        <v>0.0</v>
      </c>
      <c r="E208" s="474">
        <v>0.0</v>
      </c>
      <c r="F208" s="474">
        <v>0.0</v>
      </c>
      <c r="G208" s="474">
        <v>0.0</v>
      </c>
      <c r="H208" s="474">
        <v>0.0</v>
      </c>
      <c r="I208" s="474">
        <v>0.0</v>
      </c>
      <c r="J208" s="474">
        <v>0.0</v>
      </c>
      <c r="K208" s="474">
        <v>0.0</v>
      </c>
      <c r="L208" s="474">
        <v>0.0</v>
      </c>
      <c r="M208" s="474">
        <v>0.0</v>
      </c>
      <c r="N208" s="474">
        <v>0.0</v>
      </c>
      <c r="O208" s="474">
        <v>0.0</v>
      </c>
      <c r="P208" s="474">
        <v>0.0</v>
      </c>
      <c r="Q208" s="474">
        <v>0.0</v>
      </c>
      <c r="R208" s="474">
        <v>0.0</v>
      </c>
      <c r="S208" s="474">
        <v>0.0</v>
      </c>
      <c r="T208" s="474">
        <v>0.0</v>
      </c>
      <c r="U208" s="474">
        <v>0.0</v>
      </c>
      <c r="V208" s="191">
        <v>0.0</v>
      </c>
      <c r="W208" s="191">
        <v>0.0</v>
      </c>
      <c r="X208" s="191">
        <v>0.0</v>
      </c>
      <c r="Y208" s="191">
        <v>0.0</v>
      </c>
      <c r="Z208" s="191">
        <v>0.0</v>
      </c>
      <c r="AA208" s="191">
        <v>0.0</v>
      </c>
      <c r="AB208" s="191">
        <v>0.0</v>
      </c>
      <c r="AC208" s="191">
        <v>0.0</v>
      </c>
      <c r="AD208" s="191">
        <v>0.0</v>
      </c>
      <c r="AE208" s="191">
        <v>0.0</v>
      </c>
      <c r="AF208" s="191">
        <v>0.0</v>
      </c>
      <c r="AG208" s="342">
        <f t="shared" si="53"/>
        <v>0</v>
      </c>
    </row>
    <row r="209" outlineLevel="1">
      <c r="A209" s="222" t="s">
        <v>1590</v>
      </c>
      <c r="B209" s="474">
        <v>0.0</v>
      </c>
      <c r="C209" s="474">
        <v>0.0</v>
      </c>
      <c r="D209" s="474">
        <v>0.0</v>
      </c>
      <c r="E209" s="474">
        <v>0.0</v>
      </c>
      <c r="F209" s="474">
        <v>0.0</v>
      </c>
      <c r="G209" s="474">
        <v>0.0</v>
      </c>
      <c r="H209" s="474">
        <v>0.0</v>
      </c>
      <c r="I209" s="474">
        <v>0.0</v>
      </c>
      <c r="J209" s="474">
        <v>0.0</v>
      </c>
      <c r="K209" s="474">
        <v>0.0</v>
      </c>
      <c r="L209" s="474">
        <v>0.0</v>
      </c>
      <c r="M209" s="474">
        <v>0.0</v>
      </c>
      <c r="N209" s="474">
        <v>0.0</v>
      </c>
      <c r="O209" s="474">
        <v>0.0</v>
      </c>
      <c r="P209" s="474">
        <v>0.0</v>
      </c>
      <c r="Q209" s="474">
        <v>0.0</v>
      </c>
      <c r="R209" s="474">
        <v>0.0</v>
      </c>
      <c r="S209" s="474">
        <v>0.0</v>
      </c>
      <c r="T209" s="474">
        <v>0.0</v>
      </c>
      <c r="U209" s="474">
        <v>0.0</v>
      </c>
      <c r="V209" s="191">
        <v>0.0</v>
      </c>
      <c r="W209" s="191">
        <v>0.0</v>
      </c>
      <c r="X209" s="191">
        <v>0.0</v>
      </c>
      <c r="Y209" s="191">
        <v>0.0</v>
      </c>
      <c r="Z209" s="191">
        <v>0.0</v>
      </c>
      <c r="AA209" s="191">
        <v>0.0</v>
      </c>
      <c r="AB209" s="191">
        <v>0.0</v>
      </c>
      <c r="AC209" s="191">
        <v>0.0</v>
      </c>
      <c r="AD209" s="191">
        <v>0.0</v>
      </c>
      <c r="AE209" s="191">
        <v>0.0</v>
      </c>
      <c r="AF209" s="191">
        <v>0.0</v>
      </c>
      <c r="AG209" s="342">
        <f t="shared" si="53"/>
        <v>0</v>
      </c>
    </row>
    <row r="210" outlineLevel="1">
      <c r="A210" s="222" t="s">
        <v>1591</v>
      </c>
      <c r="B210" s="474">
        <v>0.0</v>
      </c>
      <c r="C210" s="474">
        <v>0.0</v>
      </c>
      <c r="D210" s="474">
        <v>0.0</v>
      </c>
      <c r="E210" s="474">
        <v>0.0</v>
      </c>
      <c r="F210" s="474">
        <v>0.0</v>
      </c>
      <c r="G210" s="474">
        <v>0.0</v>
      </c>
      <c r="H210" s="474">
        <v>0.0</v>
      </c>
      <c r="I210" s="474">
        <v>0.0</v>
      </c>
      <c r="J210" s="474">
        <v>0.0</v>
      </c>
      <c r="K210" s="474">
        <v>0.0</v>
      </c>
      <c r="L210" s="474">
        <v>0.0</v>
      </c>
      <c r="M210" s="474">
        <v>0.0</v>
      </c>
      <c r="N210" s="474">
        <v>0.0</v>
      </c>
      <c r="O210" s="474">
        <v>0.0</v>
      </c>
      <c r="P210" s="474">
        <v>0.0</v>
      </c>
      <c r="Q210" s="474">
        <v>0.0</v>
      </c>
      <c r="R210" s="474">
        <v>0.0</v>
      </c>
      <c r="S210" s="474">
        <v>0.0</v>
      </c>
      <c r="T210" s="474">
        <v>0.0</v>
      </c>
      <c r="U210" s="474">
        <v>0.0</v>
      </c>
      <c r="V210" s="191">
        <v>0.0</v>
      </c>
      <c r="W210" s="191">
        <v>0.0</v>
      </c>
      <c r="X210" s="191">
        <v>0.0</v>
      </c>
      <c r="Y210" s="191">
        <v>0.0</v>
      </c>
      <c r="Z210" s="191">
        <v>0.0</v>
      </c>
      <c r="AA210" s="191">
        <v>0.0</v>
      </c>
      <c r="AB210" s="191">
        <v>0.0</v>
      </c>
      <c r="AC210" s="191">
        <v>0.0</v>
      </c>
      <c r="AD210" s="191">
        <v>0.0</v>
      </c>
      <c r="AE210" s="191">
        <v>0.0</v>
      </c>
      <c r="AF210" s="191">
        <v>0.0</v>
      </c>
      <c r="AG210" s="342">
        <f t="shared" si="53"/>
        <v>0</v>
      </c>
    </row>
    <row r="211" outlineLevel="1">
      <c r="A211" s="222" t="s">
        <v>1592</v>
      </c>
      <c r="B211" s="474">
        <v>0.0</v>
      </c>
      <c r="C211" s="474">
        <v>0.0</v>
      </c>
      <c r="D211" s="474">
        <v>0.0</v>
      </c>
      <c r="E211" s="474">
        <v>0.0</v>
      </c>
      <c r="F211" s="474">
        <v>0.0</v>
      </c>
      <c r="G211" s="474">
        <v>0.0</v>
      </c>
      <c r="H211" s="474">
        <v>0.0</v>
      </c>
      <c r="I211" s="474">
        <v>0.0</v>
      </c>
      <c r="J211" s="474">
        <v>0.0</v>
      </c>
      <c r="K211" s="474">
        <v>0.0</v>
      </c>
      <c r="L211" s="474">
        <v>0.0</v>
      </c>
      <c r="M211" s="474">
        <v>0.0</v>
      </c>
      <c r="N211" s="474">
        <v>0.0</v>
      </c>
      <c r="O211" s="474">
        <v>0.0</v>
      </c>
      <c r="P211" s="474">
        <v>0.0</v>
      </c>
      <c r="Q211" s="474">
        <v>0.0</v>
      </c>
      <c r="R211" s="474">
        <v>0.0</v>
      </c>
      <c r="S211" s="474">
        <v>0.0</v>
      </c>
      <c r="T211" s="474">
        <v>0.0</v>
      </c>
      <c r="U211" s="474">
        <v>0.0</v>
      </c>
      <c r="V211" s="191">
        <v>0.0</v>
      </c>
      <c r="W211" s="191">
        <v>0.0</v>
      </c>
      <c r="X211" s="191">
        <v>0.0</v>
      </c>
      <c r="Y211" s="191">
        <v>0.0</v>
      </c>
      <c r="Z211" s="191">
        <v>0.0</v>
      </c>
      <c r="AA211" s="191">
        <v>0.0</v>
      </c>
      <c r="AB211" s="191">
        <v>0.0</v>
      </c>
      <c r="AC211" s="191">
        <v>0.0</v>
      </c>
      <c r="AD211" s="191">
        <v>0.0</v>
      </c>
      <c r="AE211" s="191">
        <v>0.0</v>
      </c>
      <c r="AF211" s="191">
        <v>0.0</v>
      </c>
      <c r="AG211" s="342">
        <f t="shared" si="53"/>
        <v>0</v>
      </c>
    </row>
    <row r="212" outlineLevel="1">
      <c r="A212" s="222" t="s">
        <v>1593</v>
      </c>
      <c r="B212" s="474">
        <v>0.0</v>
      </c>
      <c r="C212" s="474">
        <v>0.0</v>
      </c>
      <c r="D212" s="474">
        <v>0.0</v>
      </c>
      <c r="E212" s="474">
        <v>0.0</v>
      </c>
      <c r="F212" s="474">
        <v>0.0</v>
      </c>
      <c r="G212" s="474">
        <v>0.0</v>
      </c>
      <c r="H212" s="474">
        <v>0.0</v>
      </c>
      <c r="I212" s="474">
        <v>0.0</v>
      </c>
      <c r="J212" s="474">
        <v>0.0</v>
      </c>
      <c r="K212" s="474">
        <v>0.0</v>
      </c>
      <c r="L212" s="474">
        <v>0.0</v>
      </c>
      <c r="M212" s="474">
        <v>0.0</v>
      </c>
      <c r="N212" s="474">
        <v>0.0</v>
      </c>
      <c r="O212" s="474">
        <v>0.0</v>
      </c>
      <c r="P212" s="474">
        <v>0.0</v>
      </c>
      <c r="Q212" s="474">
        <v>0.0</v>
      </c>
      <c r="R212" s="474">
        <v>0.0</v>
      </c>
      <c r="S212" s="474">
        <v>0.0</v>
      </c>
      <c r="T212" s="474">
        <v>0.0</v>
      </c>
      <c r="U212" s="474">
        <v>0.0</v>
      </c>
      <c r="V212" s="191">
        <v>0.0</v>
      </c>
      <c r="W212" s="191">
        <v>0.0</v>
      </c>
      <c r="X212" s="191">
        <v>0.0</v>
      </c>
      <c r="Y212" s="191">
        <v>0.0</v>
      </c>
      <c r="Z212" s="191">
        <v>0.0</v>
      </c>
      <c r="AA212" s="191">
        <v>0.0</v>
      </c>
      <c r="AB212" s="191">
        <v>0.0</v>
      </c>
      <c r="AC212" s="191">
        <v>0.0</v>
      </c>
      <c r="AD212" s="191">
        <v>0.0</v>
      </c>
      <c r="AE212" s="191">
        <v>0.0</v>
      </c>
      <c r="AF212" s="191">
        <v>0.0</v>
      </c>
      <c r="AG212" s="342">
        <f t="shared" si="53"/>
        <v>0</v>
      </c>
    </row>
    <row r="213" outlineLevel="1">
      <c r="A213" s="222" t="s">
        <v>1594</v>
      </c>
      <c r="B213" s="474">
        <v>0.0</v>
      </c>
      <c r="C213" s="474">
        <v>0.0</v>
      </c>
      <c r="D213" s="474">
        <v>0.0</v>
      </c>
      <c r="E213" s="474">
        <v>0.0</v>
      </c>
      <c r="F213" s="474">
        <v>0.0</v>
      </c>
      <c r="G213" s="474">
        <v>0.0</v>
      </c>
      <c r="H213" s="474">
        <v>0.0</v>
      </c>
      <c r="I213" s="474">
        <v>0.0</v>
      </c>
      <c r="J213" s="474">
        <v>0.0</v>
      </c>
      <c r="K213" s="474">
        <v>0.0</v>
      </c>
      <c r="L213" s="474">
        <v>0.0</v>
      </c>
      <c r="M213" s="474">
        <v>0.0</v>
      </c>
      <c r="N213" s="474">
        <v>0.0</v>
      </c>
      <c r="O213" s="474">
        <v>0.0</v>
      </c>
      <c r="P213" s="474">
        <v>0.0</v>
      </c>
      <c r="Q213" s="474">
        <v>0.0</v>
      </c>
      <c r="R213" s="474">
        <v>0.0</v>
      </c>
      <c r="S213" s="474">
        <v>0.0</v>
      </c>
      <c r="T213" s="474">
        <v>0.0</v>
      </c>
      <c r="U213" s="474">
        <v>0.0</v>
      </c>
      <c r="V213" s="191">
        <v>0.0</v>
      </c>
      <c r="W213" s="191">
        <v>0.0</v>
      </c>
      <c r="X213" s="191">
        <v>0.0</v>
      </c>
      <c r="Y213" s="191">
        <v>0.0</v>
      </c>
      <c r="Z213" s="191">
        <v>0.0</v>
      </c>
      <c r="AA213" s="191">
        <v>0.0</v>
      </c>
      <c r="AB213" s="191">
        <v>0.0</v>
      </c>
      <c r="AC213" s="191">
        <v>0.0</v>
      </c>
      <c r="AD213" s="191">
        <v>0.0</v>
      </c>
      <c r="AE213" s="191">
        <v>0.0</v>
      </c>
      <c r="AF213" s="191">
        <v>0.0</v>
      </c>
      <c r="AG213" s="342">
        <f t="shared" si="53"/>
        <v>0</v>
      </c>
    </row>
    <row r="214" outlineLevel="1">
      <c r="A214" s="222" t="s">
        <v>1595</v>
      </c>
      <c r="B214" s="474">
        <v>0.0</v>
      </c>
      <c r="C214" s="474">
        <v>0.0</v>
      </c>
      <c r="D214" s="474">
        <v>0.0</v>
      </c>
      <c r="E214" s="474">
        <v>0.0</v>
      </c>
      <c r="F214" s="474">
        <v>0.0</v>
      </c>
      <c r="G214" s="474">
        <v>0.0</v>
      </c>
      <c r="H214" s="474">
        <v>0.0</v>
      </c>
      <c r="I214" s="474">
        <v>0.0</v>
      </c>
      <c r="J214" s="474">
        <v>0.0</v>
      </c>
      <c r="K214" s="474">
        <v>0.0</v>
      </c>
      <c r="L214" s="474">
        <v>0.0</v>
      </c>
      <c r="M214" s="474">
        <v>0.0</v>
      </c>
      <c r="N214" s="474">
        <v>0.0</v>
      </c>
      <c r="O214" s="474">
        <v>0.0</v>
      </c>
      <c r="P214" s="474">
        <v>0.0</v>
      </c>
      <c r="Q214" s="474">
        <v>0.0</v>
      </c>
      <c r="R214" s="474">
        <v>0.0</v>
      </c>
      <c r="S214" s="474">
        <v>0.0</v>
      </c>
      <c r="T214" s="474">
        <v>0.0</v>
      </c>
      <c r="U214" s="474">
        <v>0.0</v>
      </c>
      <c r="V214" s="191">
        <v>0.0</v>
      </c>
      <c r="W214" s="191">
        <v>0.0</v>
      </c>
      <c r="X214" s="191">
        <v>0.0</v>
      </c>
      <c r="Y214" s="191">
        <v>0.0</v>
      </c>
      <c r="Z214" s="191">
        <v>0.0</v>
      </c>
      <c r="AA214" s="191">
        <v>0.0</v>
      </c>
      <c r="AB214" s="191">
        <v>0.0</v>
      </c>
      <c r="AC214" s="191">
        <v>0.0</v>
      </c>
      <c r="AD214" s="191">
        <v>0.0</v>
      </c>
      <c r="AE214" s="191">
        <v>0.0</v>
      </c>
      <c r="AF214" s="191">
        <v>0.0</v>
      </c>
      <c r="AG214" s="342">
        <f t="shared" si="53"/>
        <v>0</v>
      </c>
    </row>
    <row r="215" outlineLevel="1">
      <c r="A215" s="228" t="s">
        <v>234</v>
      </c>
      <c r="B215" s="378">
        <f t="shared" ref="B215:U215" si="56">SUM(B207:B211)</f>
        <v>0</v>
      </c>
      <c r="C215" s="378">
        <f t="shared" si="56"/>
        <v>0</v>
      </c>
      <c r="D215" s="378">
        <f t="shared" si="56"/>
        <v>0</v>
      </c>
      <c r="E215" s="378">
        <f t="shared" si="56"/>
        <v>0</v>
      </c>
      <c r="F215" s="378">
        <f t="shared" si="56"/>
        <v>0</v>
      </c>
      <c r="G215" s="378">
        <f t="shared" si="56"/>
        <v>0</v>
      </c>
      <c r="H215" s="378">
        <f t="shared" si="56"/>
        <v>0</v>
      </c>
      <c r="I215" s="378">
        <f t="shared" si="56"/>
        <v>0</v>
      </c>
      <c r="J215" s="378">
        <f t="shared" si="56"/>
        <v>0</v>
      </c>
      <c r="K215" s="378">
        <f t="shared" si="56"/>
        <v>0</v>
      </c>
      <c r="L215" s="378">
        <f t="shared" si="56"/>
        <v>0</v>
      </c>
      <c r="M215" s="378">
        <f t="shared" si="56"/>
        <v>0</v>
      </c>
      <c r="N215" s="378">
        <f t="shared" si="56"/>
        <v>0</v>
      </c>
      <c r="O215" s="378">
        <f t="shared" si="56"/>
        <v>0</v>
      </c>
      <c r="P215" s="378">
        <f t="shared" si="56"/>
        <v>0</v>
      </c>
      <c r="Q215" s="378">
        <f t="shared" si="56"/>
        <v>0</v>
      </c>
      <c r="R215" s="378">
        <f t="shared" si="56"/>
        <v>0</v>
      </c>
      <c r="S215" s="378">
        <f t="shared" si="56"/>
        <v>0</v>
      </c>
      <c r="T215" s="378">
        <f t="shared" si="56"/>
        <v>0</v>
      </c>
      <c r="U215" s="378">
        <f t="shared" si="56"/>
        <v>0</v>
      </c>
      <c r="V215" s="378">
        <v>0.0</v>
      </c>
      <c r="W215" s="378">
        <v>0.0</v>
      </c>
      <c r="X215" s="378">
        <v>0.0</v>
      </c>
      <c r="Y215" s="378">
        <v>0.0</v>
      </c>
      <c r="Z215" s="378">
        <v>0.0</v>
      </c>
      <c r="AA215" s="378">
        <v>0.0</v>
      </c>
      <c r="AB215" s="378">
        <v>0.0</v>
      </c>
      <c r="AC215" s="378">
        <v>0.0</v>
      </c>
      <c r="AD215" s="378">
        <v>0.0</v>
      </c>
      <c r="AE215" s="378">
        <v>0.0</v>
      </c>
      <c r="AF215" s="378">
        <v>0.0</v>
      </c>
      <c r="AG215" s="342">
        <f t="shared" si="53"/>
        <v>0</v>
      </c>
    </row>
    <row r="216" outlineLevel="1">
      <c r="A216" s="400"/>
      <c r="B216" s="441"/>
      <c r="C216" s="441"/>
      <c r="D216" s="441"/>
      <c r="E216" s="441"/>
      <c r="F216" s="441"/>
      <c r="G216" s="441"/>
      <c r="H216" s="441"/>
      <c r="I216" s="441"/>
      <c r="J216" s="441"/>
      <c r="K216" s="441"/>
      <c r="L216" s="441"/>
      <c r="M216" s="441"/>
      <c r="N216" s="441"/>
      <c r="O216" s="441"/>
      <c r="P216" s="441"/>
      <c r="Q216" s="441"/>
      <c r="R216" s="441"/>
      <c r="S216" s="441"/>
      <c r="T216" s="441"/>
      <c r="U216" s="441"/>
      <c r="V216" s="441"/>
      <c r="W216" s="441"/>
      <c r="X216" s="441"/>
      <c r="Y216" s="441"/>
      <c r="Z216" s="441"/>
      <c r="AA216" s="441"/>
      <c r="AB216" s="441"/>
      <c r="AC216" s="441"/>
      <c r="AD216" s="441"/>
      <c r="AE216" s="441"/>
      <c r="AF216" s="441"/>
      <c r="AG216" s="421"/>
    </row>
    <row r="217" outlineLevel="1">
      <c r="A217" s="228" t="s">
        <v>1329</v>
      </c>
      <c r="B217" s="442"/>
      <c r="C217" s="442"/>
      <c r="D217" s="442"/>
      <c r="E217" s="442"/>
      <c r="F217" s="442"/>
      <c r="G217" s="442"/>
      <c r="H217" s="442"/>
      <c r="I217" s="442"/>
      <c r="J217" s="442"/>
      <c r="K217" s="442"/>
      <c r="L217" s="442"/>
      <c r="M217" s="442"/>
      <c r="N217" s="442"/>
      <c r="O217" s="442"/>
      <c r="P217" s="442"/>
      <c r="Q217" s="442"/>
      <c r="R217" s="442"/>
      <c r="S217" s="442"/>
      <c r="T217" s="442"/>
      <c r="U217" s="442"/>
      <c r="V217" s="442"/>
      <c r="W217" s="442"/>
      <c r="X217" s="442"/>
      <c r="Y217" s="442"/>
      <c r="Z217" s="442"/>
      <c r="AA217" s="442"/>
      <c r="AB217" s="442"/>
      <c r="AC217" s="442"/>
      <c r="AD217" s="442"/>
      <c r="AE217" s="442"/>
      <c r="AF217" s="442"/>
      <c r="AG217" s="421"/>
    </row>
    <row r="218" outlineLevel="1">
      <c r="A218" s="222" t="s">
        <v>1330</v>
      </c>
      <c r="B218" s="474">
        <v>0.0</v>
      </c>
      <c r="C218" s="474">
        <v>0.0</v>
      </c>
      <c r="D218" s="474">
        <v>0.0</v>
      </c>
      <c r="E218" s="474">
        <v>0.0</v>
      </c>
      <c r="F218" s="474">
        <v>0.0</v>
      </c>
      <c r="G218" s="474">
        <v>0.0</v>
      </c>
      <c r="H218" s="474">
        <v>0.0</v>
      </c>
      <c r="I218" s="474">
        <v>0.0</v>
      </c>
      <c r="J218" s="474">
        <v>0.0</v>
      </c>
      <c r="K218" s="474">
        <v>0.0</v>
      </c>
      <c r="L218" s="474">
        <v>0.0</v>
      </c>
      <c r="M218" s="474">
        <v>0.0</v>
      </c>
      <c r="N218" s="474">
        <v>0.0</v>
      </c>
      <c r="O218" s="474">
        <v>0.0</v>
      </c>
      <c r="P218" s="474">
        <v>0.0</v>
      </c>
      <c r="Q218" s="474">
        <v>0.0</v>
      </c>
      <c r="R218" s="474">
        <v>0.0</v>
      </c>
      <c r="S218" s="474">
        <v>0.0</v>
      </c>
      <c r="T218" s="474">
        <v>0.0</v>
      </c>
      <c r="U218" s="474">
        <v>0.0</v>
      </c>
      <c r="V218" s="191">
        <v>0.0</v>
      </c>
      <c r="W218" s="191">
        <v>0.0</v>
      </c>
      <c r="X218" s="191">
        <v>0.0</v>
      </c>
      <c r="Y218" s="191">
        <v>0.0</v>
      </c>
      <c r="Z218" s="191">
        <v>0.0</v>
      </c>
      <c r="AA218" s="191">
        <v>0.0</v>
      </c>
      <c r="AB218" s="191">
        <v>0.0</v>
      </c>
      <c r="AC218" s="191">
        <v>0.0</v>
      </c>
      <c r="AD218" s="191">
        <v>0.0</v>
      </c>
      <c r="AE218" s="191">
        <v>0.0</v>
      </c>
      <c r="AF218" s="191">
        <v>0.0</v>
      </c>
      <c r="AG218" s="342">
        <f t="shared" ref="AG218:AG222" si="57">SUM(B218:AF218)</f>
        <v>0</v>
      </c>
    </row>
    <row r="219" outlineLevel="1">
      <c r="A219" s="222" t="s">
        <v>1331</v>
      </c>
      <c r="B219" s="474">
        <v>0.0</v>
      </c>
      <c r="C219" s="474">
        <v>0.0</v>
      </c>
      <c r="D219" s="474">
        <v>0.0</v>
      </c>
      <c r="E219" s="474">
        <v>0.0</v>
      </c>
      <c r="F219" s="474">
        <v>0.0</v>
      </c>
      <c r="G219" s="474">
        <v>0.0</v>
      </c>
      <c r="H219" s="474">
        <v>0.0</v>
      </c>
      <c r="I219" s="474">
        <v>0.0</v>
      </c>
      <c r="J219" s="474">
        <v>0.0</v>
      </c>
      <c r="K219" s="474">
        <v>0.0</v>
      </c>
      <c r="L219" s="474">
        <v>0.0</v>
      </c>
      <c r="M219" s="474">
        <v>0.0</v>
      </c>
      <c r="N219" s="474">
        <v>0.0</v>
      </c>
      <c r="O219" s="474">
        <v>0.0</v>
      </c>
      <c r="P219" s="474">
        <v>0.0</v>
      </c>
      <c r="Q219" s="474">
        <v>0.0</v>
      </c>
      <c r="R219" s="474">
        <v>0.0</v>
      </c>
      <c r="S219" s="474">
        <v>0.0</v>
      </c>
      <c r="T219" s="474">
        <v>0.0</v>
      </c>
      <c r="U219" s="474">
        <v>0.0</v>
      </c>
      <c r="V219" s="191">
        <v>0.0</v>
      </c>
      <c r="W219" s="191">
        <v>0.0</v>
      </c>
      <c r="X219" s="191">
        <v>0.0</v>
      </c>
      <c r="Y219" s="191">
        <v>0.0</v>
      </c>
      <c r="Z219" s="191">
        <v>0.0</v>
      </c>
      <c r="AA219" s="191">
        <v>0.0</v>
      </c>
      <c r="AB219" s="191">
        <v>0.0</v>
      </c>
      <c r="AC219" s="191">
        <v>0.0</v>
      </c>
      <c r="AD219" s="191">
        <v>0.0</v>
      </c>
      <c r="AE219" s="191">
        <v>0.0</v>
      </c>
      <c r="AF219" s="191">
        <v>0.0</v>
      </c>
      <c r="AG219" s="342">
        <f t="shared" si="57"/>
        <v>0</v>
      </c>
    </row>
    <row r="220" outlineLevel="1">
      <c r="A220" s="222" t="s">
        <v>1332</v>
      </c>
      <c r="B220" s="474">
        <v>0.0</v>
      </c>
      <c r="C220" s="474">
        <v>0.0</v>
      </c>
      <c r="D220" s="474">
        <v>0.0</v>
      </c>
      <c r="E220" s="474">
        <v>0.0</v>
      </c>
      <c r="F220" s="474">
        <v>0.0</v>
      </c>
      <c r="G220" s="474">
        <v>0.0</v>
      </c>
      <c r="H220" s="474">
        <v>0.0</v>
      </c>
      <c r="I220" s="474">
        <v>0.0</v>
      </c>
      <c r="J220" s="474">
        <v>0.0</v>
      </c>
      <c r="K220" s="474">
        <v>0.0</v>
      </c>
      <c r="L220" s="474">
        <v>0.0</v>
      </c>
      <c r="M220" s="474">
        <v>0.0</v>
      </c>
      <c r="N220" s="474">
        <v>0.0</v>
      </c>
      <c r="O220" s="474">
        <v>0.0</v>
      </c>
      <c r="P220" s="474">
        <v>0.0</v>
      </c>
      <c r="Q220" s="474">
        <v>0.0</v>
      </c>
      <c r="R220" s="474">
        <v>0.0</v>
      </c>
      <c r="S220" s="474">
        <v>0.0</v>
      </c>
      <c r="T220" s="474">
        <v>0.0</v>
      </c>
      <c r="U220" s="474">
        <v>0.0</v>
      </c>
      <c r="V220" s="191">
        <v>0.0</v>
      </c>
      <c r="W220" s="191">
        <v>0.0</v>
      </c>
      <c r="X220" s="191">
        <v>0.0</v>
      </c>
      <c r="Y220" s="191">
        <v>0.0</v>
      </c>
      <c r="Z220" s="191">
        <v>0.0</v>
      </c>
      <c r="AA220" s="191">
        <v>0.0</v>
      </c>
      <c r="AB220" s="191">
        <v>0.0</v>
      </c>
      <c r="AC220" s="191">
        <v>0.0</v>
      </c>
      <c r="AD220" s="191">
        <v>0.0</v>
      </c>
      <c r="AE220" s="191">
        <v>0.0</v>
      </c>
      <c r="AF220" s="191">
        <v>0.0</v>
      </c>
      <c r="AG220" s="342">
        <f t="shared" si="57"/>
        <v>0</v>
      </c>
    </row>
    <row r="221" outlineLevel="1">
      <c r="A221" s="401"/>
      <c r="B221" s="441"/>
      <c r="C221" s="441"/>
      <c r="D221" s="441"/>
      <c r="E221" s="441"/>
      <c r="F221" s="441"/>
      <c r="G221" s="441"/>
      <c r="H221" s="441"/>
      <c r="I221" s="441"/>
      <c r="J221" s="441"/>
      <c r="K221" s="441"/>
      <c r="L221" s="441"/>
      <c r="M221" s="441"/>
      <c r="N221" s="441"/>
      <c r="O221" s="441"/>
      <c r="P221" s="441"/>
      <c r="Q221" s="441"/>
      <c r="R221" s="441"/>
      <c r="S221" s="441"/>
      <c r="T221" s="441"/>
      <c r="U221" s="441"/>
      <c r="V221" s="441"/>
      <c r="W221" s="441"/>
      <c r="X221" s="441"/>
      <c r="Y221" s="441"/>
      <c r="Z221" s="441"/>
      <c r="AA221" s="441"/>
      <c r="AB221" s="441"/>
      <c r="AC221" s="441"/>
      <c r="AD221" s="441"/>
      <c r="AE221" s="441"/>
      <c r="AF221" s="441"/>
      <c r="AG221" s="342">
        <f t="shared" si="57"/>
        <v>0</v>
      </c>
    </row>
    <row r="222" outlineLevel="1">
      <c r="A222" s="402" t="s">
        <v>1333</v>
      </c>
      <c r="B222" s="475">
        <v>0.0</v>
      </c>
      <c r="C222" s="475">
        <v>0.0</v>
      </c>
      <c r="D222" s="475">
        <v>0.0</v>
      </c>
      <c r="E222" s="475">
        <v>0.0</v>
      </c>
      <c r="F222" s="475">
        <v>0.0</v>
      </c>
      <c r="G222" s="475">
        <v>0.0</v>
      </c>
      <c r="H222" s="475">
        <v>0.0</v>
      </c>
      <c r="I222" s="475">
        <v>0.0</v>
      </c>
      <c r="J222" s="475">
        <v>0.0</v>
      </c>
      <c r="K222" s="475">
        <v>0.0</v>
      </c>
      <c r="L222" s="475">
        <v>0.0</v>
      </c>
      <c r="M222" s="475">
        <v>0.0</v>
      </c>
      <c r="N222" s="475">
        <v>0.0</v>
      </c>
      <c r="O222" s="475">
        <v>0.0</v>
      </c>
      <c r="P222" s="475">
        <v>0.0</v>
      </c>
      <c r="Q222" s="475">
        <v>0.0</v>
      </c>
      <c r="R222" s="475">
        <v>0.0</v>
      </c>
      <c r="S222" s="475">
        <v>0.0</v>
      </c>
      <c r="T222" s="475">
        <v>0.0</v>
      </c>
      <c r="U222" s="475">
        <v>0.0</v>
      </c>
      <c r="V222" s="378">
        <v>0.0</v>
      </c>
      <c r="W222" s="378">
        <v>0.0</v>
      </c>
      <c r="X222" s="378">
        <v>0.0</v>
      </c>
      <c r="Y222" s="378">
        <v>0.0</v>
      </c>
      <c r="Z222" s="378">
        <v>0.0</v>
      </c>
      <c r="AA222" s="378">
        <v>0.0</v>
      </c>
      <c r="AB222" s="378">
        <v>0.0</v>
      </c>
      <c r="AC222" s="378">
        <v>0.0</v>
      </c>
      <c r="AD222" s="378">
        <v>0.0</v>
      </c>
      <c r="AE222" s="378">
        <v>0.0</v>
      </c>
      <c r="AF222" s="378">
        <v>0.0</v>
      </c>
      <c r="AG222" s="342">
        <f t="shared" si="57"/>
        <v>0</v>
      </c>
    </row>
    <row r="223" outlineLevel="1">
      <c r="A223" s="127"/>
      <c r="B223" s="120"/>
      <c r="C223" s="120"/>
      <c r="D223" s="120"/>
      <c r="E223" s="120"/>
      <c r="F223" s="120"/>
      <c r="G223" s="120"/>
      <c r="H223" s="120"/>
      <c r="I223" s="120"/>
      <c r="J223" s="120"/>
      <c r="K223" s="120"/>
      <c r="L223" s="120"/>
      <c r="M223" s="120"/>
      <c r="N223" s="120"/>
      <c r="O223" s="120"/>
      <c r="P223" s="120"/>
      <c r="Q223" s="120"/>
      <c r="R223" s="120"/>
      <c r="S223" s="120"/>
      <c r="T223" s="120"/>
      <c r="U223" s="120"/>
      <c r="V223" s="120"/>
      <c r="W223" s="120"/>
      <c r="X223" s="120"/>
      <c r="Y223" s="120"/>
      <c r="Z223" s="120"/>
      <c r="AA223" s="120"/>
      <c r="AB223" s="120"/>
      <c r="AC223" s="120"/>
      <c r="AD223" s="120"/>
      <c r="AE223" s="120"/>
      <c r="AF223" s="120"/>
      <c r="AG223" s="421"/>
    </row>
    <row r="224">
      <c r="A224" s="187"/>
      <c r="B224" s="195"/>
      <c r="C224" s="195"/>
      <c r="D224" s="195"/>
      <c r="E224" s="195"/>
      <c r="F224" s="195"/>
      <c r="G224" s="195"/>
      <c r="H224" s="195"/>
      <c r="I224" s="195"/>
      <c r="J224" s="195"/>
      <c r="K224" s="195"/>
      <c r="L224" s="195"/>
      <c r="M224" s="195"/>
      <c r="N224" s="195"/>
      <c r="O224" s="195"/>
      <c r="P224" s="195"/>
      <c r="Q224" s="195"/>
      <c r="R224" s="195"/>
      <c r="S224" s="195"/>
      <c r="T224" s="195"/>
      <c r="U224" s="195"/>
      <c r="V224" s="195"/>
      <c r="W224" s="195"/>
      <c r="X224" s="195"/>
      <c r="Y224" s="195"/>
      <c r="Z224" s="195"/>
      <c r="AA224" s="195"/>
      <c r="AB224" s="195"/>
      <c r="AC224" s="195"/>
      <c r="AD224" s="195"/>
      <c r="AE224" s="195"/>
      <c r="AF224" s="195"/>
      <c r="AG224" s="439"/>
    </row>
    <row r="225" ht="28.5" customHeight="1">
      <c r="A225" s="420" t="s">
        <v>53</v>
      </c>
      <c r="B225" s="172"/>
      <c r="C225" s="172"/>
      <c r="D225" s="172"/>
      <c r="E225" s="172"/>
      <c r="F225" s="172"/>
      <c r="G225" s="172"/>
      <c r="H225" s="172"/>
      <c r="I225" s="172"/>
      <c r="J225" s="172"/>
      <c r="K225" s="172"/>
      <c r="L225" s="172"/>
      <c r="M225" s="172"/>
      <c r="N225" s="172"/>
      <c r="O225" s="172"/>
      <c r="P225" s="172"/>
      <c r="Q225" s="172"/>
      <c r="R225" s="172"/>
      <c r="S225" s="172"/>
      <c r="T225" s="172"/>
      <c r="U225" s="172"/>
      <c r="V225" s="172"/>
      <c r="W225" s="172"/>
      <c r="X225" s="172"/>
      <c r="Y225" s="172"/>
      <c r="Z225" s="172"/>
      <c r="AA225" s="172"/>
      <c r="AB225" s="172"/>
      <c r="AC225" s="172"/>
      <c r="AD225" s="172"/>
      <c r="AE225" s="172"/>
      <c r="AF225" s="172"/>
      <c r="AG225" s="421"/>
    </row>
    <row r="226">
      <c r="A226" s="158" t="s">
        <v>170</v>
      </c>
      <c r="B226" s="159">
        <f>Summary!B66</f>
        <v>0</v>
      </c>
      <c r="C226" s="159">
        <f>Summary!C66</f>
        <v>0</v>
      </c>
      <c r="D226" s="159">
        <f>Summary!D66</f>
        <v>0</v>
      </c>
      <c r="E226" s="159">
        <f>Summary!E66</f>
        <v>0</v>
      </c>
      <c r="F226" s="159">
        <f>Summary!F66</f>
        <v>0</v>
      </c>
      <c r="G226" s="159">
        <f>Summary!G66</f>
        <v>0</v>
      </c>
      <c r="H226" s="159">
        <f>Summary!H66</f>
        <v>0</v>
      </c>
      <c r="I226" s="159">
        <f>Summary!I66</f>
        <v>0</v>
      </c>
      <c r="J226" s="159">
        <f>Summary!J66</f>
        <v>0</v>
      </c>
      <c r="K226" s="159">
        <f>Summary!K66</f>
        <v>0</v>
      </c>
      <c r="L226" s="159">
        <f>Summary!L66</f>
        <v>0</v>
      </c>
      <c r="M226" s="159">
        <f>Summary!M66</f>
        <v>0</v>
      </c>
      <c r="N226" s="159">
        <f>Summary!N66</f>
        <v>0</v>
      </c>
      <c r="O226" s="159">
        <f>Summary!O66</f>
        <v>0</v>
      </c>
      <c r="P226" s="159">
        <f>Summary!P66</f>
        <v>0</v>
      </c>
      <c r="Q226" s="159">
        <f>Summary!Q66</f>
        <v>0</v>
      </c>
      <c r="R226" s="159">
        <f>Summary!R66</f>
        <v>0</v>
      </c>
      <c r="S226" s="159">
        <f>Summary!S66</f>
        <v>0</v>
      </c>
      <c r="T226" s="159">
        <f>Summary!T66</f>
        <v>0</v>
      </c>
      <c r="U226" s="159">
        <f>Summary!U66</f>
        <v>0</v>
      </c>
      <c r="V226" s="159">
        <f>Summary!V66</f>
        <v>0</v>
      </c>
      <c r="W226" s="159">
        <f>Summary!W66</f>
        <v>0</v>
      </c>
      <c r="X226" s="159">
        <f>Summary!X66</f>
        <v>0</v>
      </c>
      <c r="Y226" s="159">
        <f>Summary!Y66</f>
        <v>0</v>
      </c>
      <c r="Z226" s="159">
        <f>Summary!Z66</f>
        <v>0</v>
      </c>
      <c r="AA226" s="159">
        <f>Summary!AA66</f>
        <v>0</v>
      </c>
      <c r="AB226" s="159">
        <f>Summary!AB66</f>
        <v>0</v>
      </c>
      <c r="AC226" s="159">
        <f>Summary!AC66</f>
        <v>0</v>
      </c>
      <c r="AD226" s="159">
        <f>Summary!AD66</f>
        <v>0</v>
      </c>
      <c r="AE226" s="159">
        <f>Summary!AE66</f>
        <v>0</v>
      </c>
      <c r="AF226" s="159">
        <f>Summary!AF66</f>
        <v>0</v>
      </c>
      <c r="AG226" s="342">
        <f>SUM(B226:AF226)</f>
        <v>0</v>
      </c>
    </row>
    <row r="227" outlineLevel="1">
      <c r="A227" s="422" t="s">
        <v>208</v>
      </c>
      <c r="B227" s="423"/>
      <c r="C227" s="423"/>
      <c r="D227" s="423"/>
      <c r="E227" s="423"/>
      <c r="F227" s="423"/>
      <c r="G227" s="423"/>
      <c r="H227" s="423"/>
      <c r="I227" s="423"/>
      <c r="J227" s="423"/>
      <c r="K227" s="423"/>
      <c r="L227" s="423"/>
      <c r="M227" s="423"/>
      <c r="N227" s="423"/>
      <c r="O227" s="423"/>
      <c r="P227" s="423"/>
      <c r="Q227" s="423"/>
      <c r="R227" s="423"/>
      <c r="S227" s="423"/>
      <c r="T227" s="423"/>
      <c r="U227" s="423"/>
      <c r="V227" s="423"/>
      <c r="W227" s="423"/>
      <c r="X227" s="423"/>
      <c r="Y227" s="423"/>
      <c r="Z227" s="423"/>
      <c r="AA227" s="423"/>
      <c r="AB227" s="423"/>
      <c r="AC227" s="423"/>
      <c r="AD227" s="423"/>
      <c r="AE227" s="423"/>
      <c r="AF227" s="423"/>
      <c r="AG227" s="421"/>
    </row>
    <row r="228" outlineLevel="1">
      <c r="A228" s="424" t="s">
        <v>61</v>
      </c>
      <c r="B228" s="159">
        <f>Summary!B68</f>
        <v>0</v>
      </c>
      <c r="C228" s="159">
        <f>Summary!C68</f>
        <v>0</v>
      </c>
      <c r="D228" s="159">
        <f>Summary!D68</f>
        <v>0</v>
      </c>
      <c r="E228" s="159">
        <f>Summary!E68</f>
        <v>0</v>
      </c>
      <c r="F228" s="159">
        <f>Summary!F68</f>
        <v>0</v>
      </c>
      <c r="G228" s="159">
        <f>Summary!G68</f>
        <v>0</v>
      </c>
      <c r="H228" s="159">
        <f>Summary!H68</f>
        <v>0</v>
      </c>
      <c r="I228" s="159">
        <f>Summary!I68</f>
        <v>0</v>
      </c>
      <c r="J228" s="159">
        <f>Summary!J68</f>
        <v>0</v>
      </c>
      <c r="K228" s="159">
        <f>Summary!K68</f>
        <v>0</v>
      </c>
      <c r="L228" s="159">
        <f>Summary!L68</f>
        <v>0</v>
      </c>
      <c r="M228" s="159">
        <f>Summary!M68</f>
        <v>0</v>
      </c>
      <c r="N228" s="159">
        <f>Summary!N68</f>
        <v>0</v>
      </c>
      <c r="O228" s="159">
        <f>Summary!O68</f>
        <v>0</v>
      </c>
      <c r="P228" s="159">
        <f>Summary!P68</f>
        <v>0</v>
      </c>
      <c r="Q228" s="159">
        <f>Summary!Q68</f>
        <v>0</v>
      </c>
      <c r="R228" s="159">
        <f>Summary!R68</f>
        <v>0</v>
      </c>
      <c r="S228" s="159">
        <f>Summary!S68</f>
        <v>0</v>
      </c>
      <c r="T228" s="159">
        <f>Summary!T68</f>
        <v>0</v>
      </c>
      <c r="U228" s="159">
        <f>Summary!U68</f>
        <v>0</v>
      </c>
      <c r="V228" s="159">
        <f>Summary!V68</f>
        <v>0</v>
      </c>
      <c r="W228" s="159">
        <f>Summary!W68</f>
        <v>0</v>
      </c>
      <c r="X228" s="159">
        <f>Summary!X68</f>
        <v>0</v>
      </c>
      <c r="Y228" s="159">
        <f>Summary!Y68</f>
        <v>0</v>
      </c>
      <c r="Z228" s="159">
        <f>Summary!Z68</f>
        <v>0</v>
      </c>
      <c r="AA228" s="159">
        <f>Summary!AA68</f>
        <v>0</v>
      </c>
      <c r="AB228" s="159">
        <f>Summary!AB68</f>
        <v>0</v>
      </c>
      <c r="AC228" s="159">
        <f>Summary!AC68</f>
        <v>0</v>
      </c>
      <c r="AD228" s="159">
        <f>Summary!AD68</f>
        <v>0</v>
      </c>
      <c r="AE228" s="159">
        <f>Summary!AE68</f>
        <v>0</v>
      </c>
      <c r="AF228" s="159">
        <f>Summary!AF68</f>
        <v>0</v>
      </c>
      <c r="AG228" s="342">
        <f t="shared" ref="AG228:AG230" si="58">SUM(B228:AF228)</f>
        <v>0</v>
      </c>
    </row>
    <row r="229" outlineLevel="1">
      <c r="A229" s="424" t="s">
        <v>1351</v>
      </c>
      <c r="B229" s="159" t="str">
        <f>Summary!B69</f>
        <v/>
      </c>
      <c r="C229" s="159" t="str">
        <f>Summary!C69</f>
        <v/>
      </c>
      <c r="D229" s="159" t="str">
        <f>Summary!D69</f>
        <v/>
      </c>
      <c r="E229" s="159" t="str">
        <f>Summary!E69</f>
        <v/>
      </c>
      <c r="F229" s="159" t="str">
        <f>Summary!F69</f>
        <v/>
      </c>
      <c r="G229" s="159" t="str">
        <f>Summary!G69</f>
        <v/>
      </c>
      <c r="H229" s="159" t="str">
        <f>Summary!H69</f>
        <v/>
      </c>
      <c r="I229" s="159" t="str">
        <f>Summary!I69</f>
        <v/>
      </c>
      <c r="J229" s="159" t="str">
        <f>Summary!J69</f>
        <v/>
      </c>
      <c r="K229" s="159" t="str">
        <f>Summary!K69</f>
        <v/>
      </c>
      <c r="L229" s="159" t="str">
        <f>Summary!L69</f>
        <v/>
      </c>
      <c r="M229" s="159" t="str">
        <f>Summary!M69</f>
        <v/>
      </c>
      <c r="N229" s="159" t="str">
        <f>Summary!N69</f>
        <v/>
      </c>
      <c r="O229" s="159" t="str">
        <f>Summary!O69</f>
        <v/>
      </c>
      <c r="P229" s="159" t="str">
        <f>Summary!P69</f>
        <v/>
      </c>
      <c r="Q229" s="159" t="str">
        <f>Summary!Q69</f>
        <v/>
      </c>
      <c r="R229" s="159" t="str">
        <f>Summary!R69</f>
        <v/>
      </c>
      <c r="S229" s="159" t="str">
        <f>Summary!S69</f>
        <v/>
      </c>
      <c r="T229" s="159" t="str">
        <f>Summary!T69</f>
        <v/>
      </c>
      <c r="U229" s="159" t="str">
        <f>Summary!U69</f>
        <v/>
      </c>
      <c r="V229" s="159" t="str">
        <f>Summary!V69</f>
        <v/>
      </c>
      <c r="W229" s="159" t="str">
        <f>Summary!W69</f>
        <v/>
      </c>
      <c r="X229" s="159" t="str">
        <f>Summary!X69</f>
        <v/>
      </c>
      <c r="Y229" s="159" t="str">
        <f>Summary!Y69</f>
        <v/>
      </c>
      <c r="Z229" s="159" t="str">
        <f>Summary!Z69</f>
        <v/>
      </c>
      <c r="AA229" s="159" t="str">
        <f>Summary!AA69</f>
        <v/>
      </c>
      <c r="AB229" s="159" t="str">
        <f>Summary!AB69</f>
        <v/>
      </c>
      <c r="AC229" s="159" t="str">
        <f>Summary!AC69</f>
        <v/>
      </c>
      <c r="AD229" s="159" t="str">
        <f>Summary!AD69</f>
        <v/>
      </c>
      <c r="AE229" s="159" t="str">
        <f>Summary!AE69</f>
        <v/>
      </c>
      <c r="AF229" s="159" t="str">
        <f>Summary!AF69</f>
        <v/>
      </c>
      <c r="AG229" s="342">
        <f t="shared" si="58"/>
        <v>0</v>
      </c>
    </row>
    <row r="230">
      <c r="A230" s="158" t="s">
        <v>181</v>
      </c>
      <c r="B230" s="303" t="str">
        <f>Summary!B110</f>
        <v/>
      </c>
      <c r="C230" s="303" t="str">
        <f>Summary!C110</f>
        <v/>
      </c>
      <c r="D230" s="303" t="str">
        <f>Summary!D110</f>
        <v/>
      </c>
      <c r="E230" s="303" t="str">
        <f>Summary!E110</f>
        <v/>
      </c>
      <c r="F230" s="303" t="str">
        <f>Summary!F110</f>
        <v/>
      </c>
      <c r="G230" s="303" t="str">
        <f>Summary!G110</f>
        <v/>
      </c>
      <c r="H230" s="303" t="str">
        <f>Summary!H110</f>
        <v/>
      </c>
      <c r="I230" s="303" t="str">
        <f>Summary!I110</f>
        <v/>
      </c>
      <c r="J230" s="303" t="str">
        <f>Summary!J110</f>
        <v/>
      </c>
      <c r="K230" s="303" t="str">
        <f>Summary!K110</f>
        <v/>
      </c>
      <c r="L230" s="303" t="str">
        <f>Summary!L110</f>
        <v/>
      </c>
      <c r="M230" s="303" t="str">
        <f>Summary!M110</f>
        <v/>
      </c>
      <c r="N230" s="303" t="str">
        <f>Summary!N110</f>
        <v/>
      </c>
      <c r="O230" s="303" t="str">
        <f>Summary!O110</f>
        <v/>
      </c>
      <c r="P230" s="303" t="str">
        <f>Summary!P110</f>
        <v/>
      </c>
      <c r="Q230" s="303" t="str">
        <f>Summary!Q110</f>
        <v/>
      </c>
      <c r="R230" s="303" t="str">
        <f>Summary!R110</f>
        <v/>
      </c>
      <c r="S230" s="303" t="str">
        <f>Summary!S110</f>
        <v/>
      </c>
      <c r="T230" s="303" t="str">
        <f>Summary!T110</f>
        <v/>
      </c>
      <c r="U230" s="303" t="str">
        <f>Summary!U110</f>
        <v/>
      </c>
      <c r="V230" s="303" t="str">
        <f>Summary!V110</f>
        <v/>
      </c>
      <c r="W230" s="303" t="str">
        <f>Summary!W110</f>
        <v/>
      </c>
      <c r="X230" s="303" t="str">
        <f>Summary!X110</f>
        <v/>
      </c>
      <c r="Y230" s="303" t="str">
        <f>Summary!Y110</f>
        <v/>
      </c>
      <c r="Z230" s="303" t="str">
        <f>Summary!Z110</f>
        <v/>
      </c>
      <c r="AA230" s="303" t="str">
        <f>Summary!AA110</f>
        <v/>
      </c>
      <c r="AB230" s="303" t="str">
        <f>Summary!AB110</f>
        <v/>
      </c>
      <c r="AC230" s="303" t="str">
        <f>Summary!AC110</f>
        <v/>
      </c>
      <c r="AD230" s="303" t="str">
        <f>Summary!AD110</f>
        <v/>
      </c>
      <c r="AE230" s="303" t="str">
        <f>Summary!AE110</f>
        <v/>
      </c>
      <c r="AF230" s="303" t="str">
        <f>Summary!AF110</f>
        <v/>
      </c>
      <c r="AG230" s="342">
        <f t="shared" si="58"/>
        <v>0</v>
      </c>
    </row>
    <row r="231">
      <c r="A231" s="127"/>
      <c r="B231" s="120"/>
      <c r="C231" s="120"/>
      <c r="D231" s="120"/>
      <c r="E231" s="120"/>
      <c r="F231" s="120"/>
      <c r="G231" s="120"/>
      <c r="H231" s="120"/>
      <c r="I231" s="120"/>
      <c r="J231" s="120"/>
      <c r="K231" s="120"/>
      <c r="L231" s="120"/>
      <c r="M231" s="120"/>
      <c r="N231" s="120"/>
      <c r="O231" s="120"/>
      <c r="P231" s="120"/>
      <c r="Q231" s="120"/>
      <c r="R231" s="120"/>
      <c r="S231" s="120"/>
      <c r="T231" s="120"/>
      <c r="U231" s="120"/>
      <c r="V231" s="120"/>
      <c r="W231" s="120"/>
      <c r="X231" s="120"/>
      <c r="Y231" s="120"/>
      <c r="Z231" s="120"/>
      <c r="AA231" s="120"/>
      <c r="AB231" s="120"/>
      <c r="AC231" s="120"/>
      <c r="AD231" s="120"/>
      <c r="AE231" s="120"/>
      <c r="AF231" s="120"/>
      <c r="AG231" s="421"/>
    </row>
    <row r="232">
      <c r="A232" s="222" t="s">
        <v>1596</v>
      </c>
      <c r="B232" s="120"/>
      <c r="C232" s="120"/>
      <c r="D232" s="120"/>
      <c r="E232" s="120"/>
      <c r="F232" s="120"/>
      <c r="G232" s="120"/>
      <c r="H232" s="120"/>
      <c r="I232" s="120"/>
      <c r="J232" s="120"/>
      <c r="K232" s="120"/>
      <c r="L232" s="120"/>
      <c r="M232" s="120"/>
      <c r="N232" s="120"/>
      <c r="O232" s="120"/>
      <c r="P232" s="120"/>
      <c r="Q232" s="120"/>
      <c r="R232" s="120"/>
      <c r="S232" s="120"/>
      <c r="T232" s="120"/>
      <c r="U232" s="120"/>
      <c r="V232" s="120"/>
      <c r="W232" s="120"/>
      <c r="X232" s="120"/>
      <c r="Y232" s="120"/>
      <c r="Z232" s="120"/>
      <c r="AA232" s="120"/>
      <c r="AB232" s="120"/>
      <c r="AC232" s="120"/>
      <c r="AD232" s="120"/>
      <c r="AE232" s="120"/>
      <c r="AF232" s="120"/>
      <c r="AG232" s="342">
        <f>SUM(B232:AF232)</f>
        <v>0</v>
      </c>
    </row>
    <row r="233">
      <c r="A233" s="127"/>
      <c r="B233" s="120"/>
      <c r="C233" s="120"/>
      <c r="D233" s="120"/>
      <c r="E233" s="120"/>
      <c r="F233" s="120"/>
      <c r="G233" s="120"/>
      <c r="H233" s="120"/>
      <c r="I233" s="120"/>
      <c r="J233" s="120"/>
      <c r="K233" s="120"/>
      <c r="L233" s="120"/>
      <c r="M233" s="120"/>
      <c r="N233" s="120"/>
      <c r="O233" s="120"/>
      <c r="P233" s="120"/>
      <c r="Q233" s="120"/>
      <c r="R233" s="120"/>
      <c r="S233" s="120"/>
      <c r="T233" s="120"/>
      <c r="U233" s="120"/>
      <c r="V233" s="120"/>
      <c r="W233" s="120"/>
      <c r="X233" s="120"/>
      <c r="Y233" s="120"/>
      <c r="Z233" s="120"/>
      <c r="AA233" s="120"/>
      <c r="AB233" s="120"/>
      <c r="AC233" s="120"/>
      <c r="AD233" s="120"/>
      <c r="AE233" s="120"/>
      <c r="AF233" s="120"/>
      <c r="AG233" s="425"/>
    </row>
    <row r="234">
      <c r="A234" s="165" t="s">
        <v>1597</v>
      </c>
      <c r="B234" s="120"/>
      <c r="C234" s="120"/>
      <c r="D234" s="120"/>
      <c r="E234" s="120"/>
      <c r="F234" s="120"/>
      <c r="G234" s="120"/>
      <c r="H234" s="120"/>
      <c r="I234" s="120"/>
      <c r="J234" s="120"/>
      <c r="K234" s="120"/>
      <c r="L234" s="120"/>
      <c r="M234" s="120"/>
      <c r="N234" s="120"/>
      <c r="O234" s="120"/>
      <c r="P234" s="120"/>
      <c r="Q234" s="120"/>
      <c r="R234" s="120"/>
      <c r="S234" s="120"/>
      <c r="T234" s="120"/>
      <c r="U234" s="120"/>
      <c r="V234" s="120"/>
      <c r="W234" s="120"/>
      <c r="X234" s="120"/>
      <c r="Y234" s="120"/>
      <c r="Z234" s="120"/>
      <c r="AA234" s="120"/>
      <c r="AB234" s="120"/>
      <c r="AC234" s="120"/>
      <c r="AD234" s="120"/>
      <c r="AE234" s="120"/>
      <c r="AF234" s="120"/>
      <c r="AG234" s="421"/>
    </row>
    <row r="235">
      <c r="A235" s="183" t="s">
        <v>1598</v>
      </c>
      <c r="B235" s="313"/>
      <c r="C235" s="313"/>
      <c r="D235" s="313"/>
      <c r="E235" s="313"/>
      <c r="F235" s="313"/>
      <c r="G235" s="313"/>
      <c r="H235" s="313"/>
      <c r="I235" s="313"/>
      <c r="J235" s="313"/>
      <c r="K235" s="313"/>
      <c r="L235" s="313"/>
      <c r="M235" s="313"/>
      <c r="N235" s="313"/>
      <c r="O235" s="313"/>
      <c r="P235" s="313"/>
      <c r="Q235" s="313"/>
      <c r="R235" s="313"/>
      <c r="S235" s="313"/>
      <c r="T235" s="313"/>
      <c r="U235" s="313"/>
      <c r="V235" s="313"/>
      <c r="W235" s="313"/>
      <c r="X235" s="313"/>
      <c r="Y235" s="313"/>
      <c r="Z235" s="313"/>
      <c r="AA235" s="313"/>
      <c r="AB235" s="313"/>
      <c r="AC235" s="313"/>
      <c r="AD235" s="313"/>
      <c r="AE235" s="313"/>
      <c r="AF235" s="313"/>
      <c r="AG235" s="350">
        <f t="shared" ref="AG235:AG239" si="59">SUM(B235:AF235)</f>
        <v>0</v>
      </c>
    </row>
    <row r="236">
      <c r="A236" s="183" t="s">
        <v>1599</v>
      </c>
      <c r="B236" s="313"/>
      <c r="C236" s="313"/>
      <c r="D236" s="313"/>
      <c r="E236" s="313"/>
      <c r="F236" s="313"/>
      <c r="G236" s="313"/>
      <c r="H236" s="313"/>
      <c r="I236" s="313"/>
      <c r="J236" s="313"/>
      <c r="K236" s="313"/>
      <c r="L236" s="313"/>
      <c r="M236" s="313"/>
      <c r="N236" s="313"/>
      <c r="O236" s="313"/>
      <c r="P236" s="313"/>
      <c r="Q236" s="313"/>
      <c r="R236" s="313"/>
      <c r="S236" s="313"/>
      <c r="T236" s="313"/>
      <c r="U236" s="313"/>
      <c r="V236" s="313"/>
      <c r="W236" s="313"/>
      <c r="X236" s="313"/>
      <c r="Y236" s="313"/>
      <c r="Z236" s="313"/>
      <c r="AA236" s="313"/>
      <c r="AB236" s="313"/>
      <c r="AC236" s="313"/>
      <c r="AD236" s="313"/>
      <c r="AE236" s="313"/>
      <c r="AF236" s="313"/>
      <c r="AG236" s="350">
        <f t="shared" si="59"/>
        <v>0</v>
      </c>
    </row>
    <row r="237">
      <c r="A237" s="183" t="s">
        <v>1600</v>
      </c>
      <c r="B237" s="313"/>
      <c r="C237" s="313"/>
      <c r="D237" s="313"/>
      <c r="E237" s="313"/>
      <c r="F237" s="313"/>
      <c r="G237" s="313"/>
      <c r="H237" s="313"/>
      <c r="I237" s="313"/>
      <c r="J237" s="313"/>
      <c r="K237" s="313"/>
      <c r="L237" s="313"/>
      <c r="M237" s="313"/>
      <c r="N237" s="313"/>
      <c r="O237" s="313"/>
      <c r="P237" s="313"/>
      <c r="Q237" s="313"/>
      <c r="R237" s="313"/>
      <c r="S237" s="313"/>
      <c r="T237" s="313"/>
      <c r="U237" s="313"/>
      <c r="V237" s="313"/>
      <c r="W237" s="313"/>
      <c r="X237" s="313"/>
      <c r="Y237" s="313"/>
      <c r="Z237" s="313"/>
      <c r="AA237" s="313"/>
      <c r="AB237" s="313"/>
      <c r="AC237" s="313"/>
      <c r="AD237" s="313"/>
      <c r="AE237" s="313"/>
      <c r="AF237" s="313"/>
      <c r="AG237" s="350">
        <f t="shared" si="59"/>
        <v>0</v>
      </c>
    </row>
    <row r="238">
      <c r="A238" s="183" t="s">
        <v>1601</v>
      </c>
      <c r="B238" s="313"/>
      <c r="C238" s="313"/>
      <c r="D238" s="313"/>
      <c r="E238" s="313"/>
      <c r="F238" s="313"/>
      <c r="G238" s="313"/>
      <c r="H238" s="313"/>
      <c r="I238" s="313"/>
      <c r="J238" s="313"/>
      <c r="K238" s="313"/>
      <c r="L238" s="313"/>
      <c r="M238" s="313"/>
      <c r="N238" s="313"/>
      <c r="O238" s="313"/>
      <c r="P238" s="313"/>
      <c r="Q238" s="313"/>
      <c r="R238" s="313"/>
      <c r="S238" s="313"/>
      <c r="T238" s="313"/>
      <c r="U238" s="313"/>
      <c r="V238" s="313"/>
      <c r="W238" s="313"/>
      <c r="X238" s="313"/>
      <c r="Y238" s="313"/>
      <c r="Z238" s="313"/>
      <c r="AA238" s="313"/>
      <c r="AB238" s="313"/>
      <c r="AC238" s="313"/>
      <c r="AD238" s="313"/>
      <c r="AE238" s="313"/>
      <c r="AF238" s="313"/>
      <c r="AG238" s="350">
        <f t="shared" si="59"/>
        <v>0</v>
      </c>
    </row>
    <row r="239">
      <c r="A239" s="181" t="s">
        <v>219</v>
      </c>
      <c r="B239" s="427">
        <f t="shared" ref="B239:AF239" si="60">SUM(B235:B238)</f>
        <v>0</v>
      </c>
      <c r="C239" s="427">
        <f t="shared" si="60"/>
        <v>0</v>
      </c>
      <c r="D239" s="427">
        <f t="shared" si="60"/>
        <v>0</v>
      </c>
      <c r="E239" s="427">
        <f t="shared" si="60"/>
        <v>0</v>
      </c>
      <c r="F239" s="427">
        <f t="shared" si="60"/>
        <v>0</v>
      </c>
      <c r="G239" s="427">
        <f t="shared" si="60"/>
        <v>0</v>
      </c>
      <c r="H239" s="427">
        <f t="shared" si="60"/>
        <v>0</v>
      </c>
      <c r="I239" s="427">
        <f t="shared" si="60"/>
        <v>0</v>
      </c>
      <c r="J239" s="427">
        <f t="shared" si="60"/>
        <v>0</v>
      </c>
      <c r="K239" s="427">
        <f t="shared" si="60"/>
        <v>0</v>
      </c>
      <c r="L239" s="427">
        <f t="shared" si="60"/>
        <v>0</v>
      </c>
      <c r="M239" s="427">
        <f t="shared" si="60"/>
        <v>0</v>
      </c>
      <c r="N239" s="427">
        <f t="shared" si="60"/>
        <v>0</v>
      </c>
      <c r="O239" s="427">
        <f t="shared" si="60"/>
        <v>0</v>
      </c>
      <c r="P239" s="427">
        <f t="shared" si="60"/>
        <v>0</v>
      </c>
      <c r="Q239" s="427">
        <f t="shared" si="60"/>
        <v>0</v>
      </c>
      <c r="R239" s="427">
        <f t="shared" si="60"/>
        <v>0</v>
      </c>
      <c r="S239" s="427">
        <f t="shared" si="60"/>
        <v>0</v>
      </c>
      <c r="T239" s="427">
        <f t="shared" si="60"/>
        <v>0</v>
      </c>
      <c r="U239" s="427">
        <f t="shared" si="60"/>
        <v>0</v>
      </c>
      <c r="V239" s="427">
        <f t="shared" si="60"/>
        <v>0</v>
      </c>
      <c r="W239" s="427">
        <f t="shared" si="60"/>
        <v>0</v>
      </c>
      <c r="X239" s="427">
        <f t="shared" si="60"/>
        <v>0</v>
      </c>
      <c r="Y239" s="427">
        <f t="shared" si="60"/>
        <v>0</v>
      </c>
      <c r="Z239" s="427">
        <f t="shared" si="60"/>
        <v>0</v>
      </c>
      <c r="AA239" s="427">
        <f t="shared" si="60"/>
        <v>0</v>
      </c>
      <c r="AB239" s="427">
        <f t="shared" si="60"/>
        <v>0</v>
      </c>
      <c r="AC239" s="427">
        <f t="shared" si="60"/>
        <v>0</v>
      </c>
      <c r="AD239" s="427">
        <f t="shared" si="60"/>
        <v>0</v>
      </c>
      <c r="AE239" s="427">
        <f t="shared" si="60"/>
        <v>0</v>
      </c>
      <c r="AF239" s="427">
        <f t="shared" si="60"/>
        <v>0</v>
      </c>
      <c r="AG239" s="350">
        <f t="shared" si="59"/>
        <v>0</v>
      </c>
    </row>
    <row r="240">
      <c r="A240" s="127"/>
      <c r="B240" s="120"/>
      <c r="C240" s="120"/>
      <c r="D240" s="120"/>
      <c r="E240" s="120"/>
      <c r="F240" s="120"/>
      <c r="G240" s="120"/>
      <c r="H240" s="120"/>
      <c r="I240" s="120"/>
      <c r="J240" s="120"/>
      <c r="K240" s="120"/>
      <c r="L240" s="120"/>
      <c r="M240" s="120"/>
      <c r="N240" s="120"/>
      <c r="O240" s="120"/>
      <c r="P240" s="120"/>
      <c r="Q240" s="120"/>
      <c r="R240" s="120"/>
      <c r="S240" s="120"/>
      <c r="T240" s="120"/>
      <c r="U240" s="120"/>
      <c r="V240" s="120"/>
      <c r="W240" s="120"/>
      <c r="X240" s="120"/>
      <c r="Y240" s="120"/>
      <c r="Z240" s="120"/>
      <c r="AA240" s="120"/>
      <c r="AB240" s="120"/>
      <c r="AC240" s="120"/>
      <c r="AD240" s="120"/>
      <c r="AE240" s="120"/>
      <c r="AF240" s="120"/>
      <c r="AG240" s="428"/>
    </row>
    <row r="241">
      <c r="A241" s="183" t="s">
        <v>223</v>
      </c>
      <c r="B241" s="186">
        <v>0.0</v>
      </c>
      <c r="C241" s="186">
        <v>0.0</v>
      </c>
      <c r="D241" s="186">
        <v>0.0</v>
      </c>
      <c r="E241" s="186">
        <v>0.0</v>
      </c>
      <c r="F241" s="186">
        <v>0.0</v>
      </c>
      <c r="G241" s="186">
        <v>0.0</v>
      </c>
      <c r="H241" s="186">
        <v>0.0</v>
      </c>
      <c r="I241" s="186">
        <v>0.0</v>
      </c>
      <c r="J241" s="186">
        <v>0.0</v>
      </c>
      <c r="K241" s="186">
        <v>0.0</v>
      </c>
      <c r="L241" s="186">
        <v>0.0</v>
      </c>
      <c r="M241" s="186">
        <v>0.0</v>
      </c>
      <c r="N241" s="186">
        <v>0.0</v>
      </c>
      <c r="O241" s="186">
        <v>0.0</v>
      </c>
      <c r="P241" s="186">
        <v>0.0</v>
      </c>
      <c r="Q241" s="186">
        <v>0.0</v>
      </c>
      <c r="R241" s="186">
        <v>0.0</v>
      </c>
      <c r="S241" s="186">
        <v>0.0</v>
      </c>
      <c r="T241" s="186">
        <v>0.0</v>
      </c>
      <c r="U241" s="186">
        <v>0.0</v>
      </c>
      <c r="V241" s="186">
        <v>0.0</v>
      </c>
      <c r="W241" s="186">
        <v>0.0</v>
      </c>
      <c r="X241" s="186">
        <v>0.0</v>
      </c>
      <c r="Y241" s="186">
        <v>0.0</v>
      </c>
      <c r="Z241" s="186">
        <v>0.0</v>
      </c>
      <c r="AA241" s="186">
        <v>0.0</v>
      </c>
      <c r="AB241" s="186">
        <v>0.0</v>
      </c>
      <c r="AC241" s="186">
        <v>0.0</v>
      </c>
      <c r="AD241" s="186">
        <v>0.0</v>
      </c>
      <c r="AE241" s="186">
        <v>0.0</v>
      </c>
      <c r="AF241" s="186">
        <v>0.0</v>
      </c>
      <c r="AG241" s="350">
        <f t="shared" ref="AG241:AG249" si="61">SUM(B241:AF241)</f>
        <v>0</v>
      </c>
    </row>
    <row r="242">
      <c r="A242" s="183" t="s">
        <v>224</v>
      </c>
      <c r="B242" s="186">
        <v>0.0</v>
      </c>
      <c r="C242" s="186">
        <v>0.0</v>
      </c>
      <c r="D242" s="186">
        <v>0.0</v>
      </c>
      <c r="E242" s="186">
        <v>0.0</v>
      </c>
      <c r="F242" s="186">
        <v>0.0</v>
      </c>
      <c r="G242" s="186">
        <v>0.0</v>
      </c>
      <c r="H242" s="186">
        <v>0.0</v>
      </c>
      <c r="I242" s="186">
        <v>0.0</v>
      </c>
      <c r="J242" s="186">
        <v>0.0</v>
      </c>
      <c r="K242" s="186">
        <v>0.0</v>
      </c>
      <c r="L242" s="186">
        <v>0.0</v>
      </c>
      <c r="M242" s="186">
        <v>0.0</v>
      </c>
      <c r="N242" s="186">
        <v>0.0</v>
      </c>
      <c r="O242" s="186">
        <v>0.0</v>
      </c>
      <c r="P242" s="186">
        <v>0.0</v>
      </c>
      <c r="Q242" s="186">
        <v>0.0</v>
      </c>
      <c r="R242" s="186">
        <v>0.0</v>
      </c>
      <c r="S242" s="186">
        <v>0.0</v>
      </c>
      <c r="T242" s="186">
        <v>0.0</v>
      </c>
      <c r="U242" s="186">
        <v>0.0</v>
      </c>
      <c r="V242" s="186">
        <v>0.0</v>
      </c>
      <c r="W242" s="186">
        <v>0.0</v>
      </c>
      <c r="X242" s="186">
        <v>0.0</v>
      </c>
      <c r="Y242" s="186">
        <v>0.0</v>
      </c>
      <c r="Z242" s="186">
        <v>0.0</v>
      </c>
      <c r="AA242" s="186">
        <v>0.0</v>
      </c>
      <c r="AB242" s="186">
        <v>0.0</v>
      </c>
      <c r="AC242" s="186">
        <v>0.0</v>
      </c>
      <c r="AD242" s="186">
        <v>0.0</v>
      </c>
      <c r="AE242" s="186">
        <v>0.0</v>
      </c>
      <c r="AF242" s="186">
        <v>0.0</v>
      </c>
      <c r="AG242" s="350">
        <f t="shared" si="61"/>
        <v>0</v>
      </c>
    </row>
    <row r="243">
      <c r="A243" s="183" t="s">
        <v>1602</v>
      </c>
      <c r="B243" s="186">
        <v>0.0</v>
      </c>
      <c r="C243" s="186">
        <v>0.0</v>
      </c>
      <c r="D243" s="186">
        <v>0.0</v>
      </c>
      <c r="E243" s="186">
        <v>0.0</v>
      </c>
      <c r="F243" s="186">
        <v>0.0</v>
      </c>
      <c r="G243" s="186">
        <v>0.0</v>
      </c>
      <c r="H243" s="186">
        <v>0.0</v>
      </c>
      <c r="I243" s="186">
        <v>0.0</v>
      </c>
      <c r="J243" s="186">
        <v>0.0</v>
      </c>
      <c r="K243" s="186">
        <v>0.0</v>
      </c>
      <c r="L243" s="186">
        <v>0.0</v>
      </c>
      <c r="M243" s="186">
        <v>0.0</v>
      </c>
      <c r="N243" s="186">
        <v>0.0</v>
      </c>
      <c r="O243" s="186">
        <v>0.0</v>
      </c>
      <c r="P243" s="186">
        <v>0.0</v>
      </c>
      <c r="Q243" s="186">
        <v>0.0</v>
      </c>
      <c r="R243" s="186">
        <v>0.0</v>
      </c>
      <c r="S243" s="186">
        <v>0.0</v>
      </c>
      <c r="T243" s="186">
        <v>0.0</v>
      </c>
      <c r="U243" s="186">
        <v>0.0</v>
      </c>
      <c r="V243" s="186">
        <v>0.0</v>
      </c>
      <c r="W243" s="186">
        <v>0.0</v>
      </c>
      <c r="X243" s="186">
        <v>0.0</v>
      </c>
      <c r="Y243" s="186">
        <v>0.0</v>
      </c>
      <c r="Z243" s="186">
        <v>0.0</v>
      </c>
      <c r="AA243" s="186">
        <v>0.0</v>
      </c>
      <c r="AB243" s="186">
        <v>0.0</v>
      </c>
      <c r="AC243" s="186">
        <v>0.0</v>
      </c>
      <c r="AD243" s="186">
        <v>0.0</v>
      </c>
      <c r="AE243" s="186">
        <v>0.0</v>
      </c>
      <c r="AF243" s="186">
        <v>0.0</v>
      </c>
      <c r="AG243" s="350">
        <f t="shared" si="61"/>
        <v>0</v>
      </c>
    </row>
    <row r="244">
      <c r="A244" s="183" t="s">
        <v>1603</v>
      </c>
      <c r="B244" s="186">
        <v>0.0</v>
      </c>
      <c r="C244" s="186">
        <v>0.0</v>
      </c>
      <c r="D244" s="186">
        <v>0.0</v>
      </c>
      <c r="E244" s="186">
        <v>0.0</v>
      </c>
      <c r="F244" s="186">
        <v>0.0</v>
      </c>
      <c r="G244" s="186">
        <v>0.0</v>
      </c>
      <c r="H244" s="186">
        <v>0.0</v>
      </c>
      <c r="I244" s="186">
        <v>0.0</v>
      </c>
      <c r="J244" s="186">
        <v>0.0</v>
      </c>
      <c r="K244" s="186">
        <v>0.0</v>
      </c>
      <c r="L244" s="186">
        <v>0.0</v>
      </c>
      <c r="M244" s="186">
        <v>0.0</v>
      </c>
      <c r="N244" s="186">
        <v>0.0</v>
      </c>
      <c r="O244" s="186">
        <v>0.0</v>
      </c>
      <c r="P244" s="186">
        <v>0.0</v>
      </c>
      <c r="Q244" s="186">
        <v>0.0</v>
      </c>
      <c r="R244" s="186">
        <v>0.0</v>
      </c>
      <c r="S244" s="186">
        <v>0.0</v>
      </c>
      <c r="T244" s="186">
        <v>0.0</v>
      </c>
      <c r="U244" s="186">
        <v>0.0</v>
      </c>
      <c r="V244" s="186">
        <v>0.0</v>
      </c>
      <c r="W244" s="186">
        <v>0.0</v>
      </c>
      <c r="X244" s="186">
        <v>0.0</v>
      </c>
      <c r="Y244" s="186">
        <v>0.0</v>
      </c>
      <c r="Z244" s="186">
        <v>0.0</v>
      </c>
      <c r="AA244" s="186">
        <v>0.0</v>
      </c>
      <c r="AB244" s="186">
        <v>0.0</v>
      </c>
      <c r="AC244" s="186">
        <v>0.0</v>
      </c>
      <c r="AD244" s="186">
        <v>0.0</v>
      </c>
      <c r="AE244" s="186">
        <v>0.0</v>
      </c>
      <c r="AF244" s="186">
        <v>0.0</v>
      </c>
      <c r="AG244" s="350">
        <f t="shared" si="61"/>
        <v>0</v>
      </c>
    </row>
    <row r="245">
      <c r="A245" s="183" t="s">
        <v>1604</v>
      </c>
      <c r="B245" s="186">
        <v>0.0</v>
      </c>
      <c r="C245" s="186">
        <v>0.0</v>
      </c>
      <c r="D245" s="186">
        <v>0.0</v>
      </c>
      <c r="E245" s="186">
        <v>0.0</v>
      </c>
      <c r="F245" s="186">
        <v>0.0</v>
      </c>
      <c r="G245" s="186">
        <v>0.0</v>
      </c>
      <c r="H245" s="186">
        <v>0.0</v>
      </c>
      <c r="I245" s="186">
        <v>0.0</v>
      </c>
      <c r="J245" s="186">
        <v>0.0</v>
      </c>
      <c r="K245" s="186">
        <v>0.0</v>
      </c>
      <c r="L245" s="186">
        <v>0.0</v>
      </c>
      <c r="M245" s="186">
        <v>0.0</v>
      </c>
      <c r="N245" s="186">
        <v>0.0</v>
      </c>
      <c r="O245" s="186">
        <v>0.0</v>
      </c>
      <c r="P245" s="186">
        <v>0.0</v>
      </c>
      <c r="Q245" s="186">
        <v>0.0</v>
      </c>
      <c r="R245" s="186">
        <v>0.0</v>
      </c>
      <c r="S245" s="186">
        <v>0.0</v>
      </c>
      <c r="T245" s="186">
        <v>0.0</v>
      </c>
      <c r="U245" s="186">
        <v>0.0</v>
      </c>
      <c r="V245" s="186">
        <v>0.0</v>
      </c>
      <c r="W245" s="186">
        <v>0.0</v>
      </c>
      <c r="X245" s="186">
        <v>0.0</v>
      </c>
      <c r="Y245" s="186">
        <v>0.0</v>
      </c>
      <c r="Z245" s="186">
        <v>0.0</v>
      </c>
      <c r="AA245" s="186">
        <v>0.0</v>
      </c>
      <c r="AB245" s="186">
        <v>0.0</v>
      </c>
      <c r="AC245" s="186">
        <v>0.0</v>
      </c>
      <c r="AD245" s="186">
        <v>0.0</v>
      </c>
      <c r="AE245" s="186">
        <v>0.0</v>
      </c>
      <c r="AF245" s="186">
        <v>0.0</v>
      </c>
      <c r="AG245" s="350">
        <f t="shared" si="61"/>
        <v>0</v>
      </c>
    </row>
    <row r="246">
      <c r="A246" s="183" t="s">
        <v>1605</v>
      </c>
      <c r="B246" s="186">
        <v>0.0</v>
      </c>
      <c r="C246" s="186">
        <v>0.0</v>
      </c>
      <c r="D246" s="186">
        <v>0.0</v>
      </c>
      <c r="E246" s="186">
        <v>0.0</v>
      </c>
      <c r="F246" s="186">
        <v>0.0</v>
      </c>
      <c r="G246" s="186">
        <v>0.0</v>
      </c>
      <c r="H246" s="186">
        <v>0.0</v>
      </c>
      <c r="I246" s="186">
        <v>0.0</v>
      </c>
      <c r="J246" s="186">
        <v>0.0</v>
      </c>
      <c r="K246" s="186">
        <v>0.0</v>
      </c>
      <c r="L246" s="186">
        <v>0.0</v>
      </c>
      <c r="M246" s="186">
        <v>0.0</v>
      </c>
      <c r="N246" s="186">
        <v>0.0</v>
      </c>
      <c r="O246" s="186">
        <v>0.0</v>
      </c>
      <c r="P246" s="186">
        <v>0.0</v>
      </c>
      <c r="Q246" s="186">
        <v>0.0</v>
      </c>
      <c r="R246" s="186">
        <v>0.0</v>
      </c>
      <c r="S246" s="186">
        <v>0.0</v>
      </c>
      <c r="T246" s="186">
        <v>0.0</v>
      </c>
      <c r="U246" s="186">
        <v>0.0</v>
      </c>
      <c r="V246" s="186">
        <v>0.0</v>
      </c>
      <c r="W246" s="186">
        <v>0.0</v>
      </c>
      <c r="X246" s="186">
        <v>0.0</v>
      </c>
      <c r="Y246" s="186">
        <v>0.0</v>
      </c>
      <c r="Z246" s="186">
        <v>0.0</v>
      </c>
      <c r="AA246" s="186">
        <v>0.0</v>
      </c>
      <c r="AB246" s="186">
        <v>0.0</v>
      </c>
      <c r="AC246" s="186">
        <v>0.0</v>
      </c>
      <c r="AD246" s="186">
        <v>0.0</v>
      </c>
      <c r="AE246" s="186">
        <v>0.0</v>
      </c>
      <c r="AF246" s="186">
        <v>0.0</v>
      </c>
      <c r="AG246" s="350">
        <f t="shared" si="61"/>
        <v>0</v>
      </c>
    </row>
    <row r="247">
      <c r="A247" s="183" t="s">
        <v>1606</v>
      </c>
      <c r="B247" s="186">
        <v>0.0</v>
      </c>
      <c r="C247" s="186">
        <v>0.0</v>
      </c>
      <c r="D247" s="186">
        <v>0.0</v>
      </c>
      <c r="E247" s="186">
        <v>0.0</v>
      </c>
      <c r="F247" s="186">
        <v>0.0</v>
      </c>
      <c r="G247" s="186">
        <v>0.0</v>
      </c>
      <c r="H247" s="186">
        <v>0.0</v>
      </c>
      <c r="I247" s="186">
        <v>0.0</v>
      </c>
      <c r="J247" s="186">
        <v>0.0</v>
      </c>
      <c r="K247" s="186">
        <v>0.0</v>
      </c>
      <c r="L247" s="186">
        <v>0.0</v>
      </c>
      <c r="M247" s="186">
        <v>0.0</v>
      </c>
      <c r="N247" s="186">
        <v>0.0</v>
      </c>
      <c r="O247" s="186">
        <v>0.0</v>
      </c>
      <c r="P247" s="186">
        <v>0.0</v>
      </c>
      <c r="Q247" s="186">
        <v>0.0</v>
      </c>
      <c r="R247" s="186">
        <v>0.0</v>
      </c>
      <c r="S247" s="186">
        <v>0.0</v>
      </c>
      <c r="T247" s="186">
        <v>0.0</v>
      </c>
      <c r="U247" s="186">
        <v>0.0</v>
      </c>
      <c r="V247" s="186">
        <v>0.0</v>
      </c>
      <c r="W247" s="186">
        <v>0.0</v>
      </c>
      <c r="X247" s="186">
        <v>0.0</v>
      </c>
      <c r="Y247" s="186">
        <v>0.0</v>
      </c>
      <c r="Z247" s="186">
        <v>0.0</v>
      </c>
      <c r="AA247" s="186">
        <v>0.0</v>
      </c>
      <c r="AB247" s="186">
        <v>0.0</v>
      </c>
      <c r="AC247" s="186">
        <v>0.0</v>
      </c>
      <c r="AD247" s="186">
        <v>0.0</v>
      </c>
      <c r="AE247" s="186">
        <v>0.0</v>
      </c>
      <c r="AF247" s="186">
        <v>0.0</v>
      </c>
      <c r="AG247" s="350">
        <f t="shared" si="61"/>
        <v>0</v>
      </c>
    </row>
    <row r="248">
      <c r="A248" s="183" t="s">
        <v>1607</v>
      </c>
      <c r="B248" s="186">
        <v>0.0</v>
      </c>
      <c r="C248" s="186">
        <v>0.0</v>
      </c>
      <c r="D248" s="186">
        <v>0.0</v>
      </c>
      <c r="E248" s="186">
        <v>0.0</v>
      </c>
      <c r="F248" s="186">
        <v>0.0</v>
      </c>
      <c r="G248" s="186">
        <v>0.0</v>
      </c>
      <c r="H248" s="186">
        <v>0.0</v>
      </c>
      <c r="I248" s="186">
        <v>0.0</v>
      </c>
      <c r="J248" s="186">
        <v>0.0</v>
      </c>
      <c r="K248" s="186">
        <v>0.0</v>
      </c>
      <c r="L248" s="186">
        <v>0.0</v>
      </c>
      <c r="M248" s="186">
        <v>0.0</v>
      </c>
      <c r="N248" s="186">
        <v>0.0</v>
      </c>
      <c r="O248" s="186">
        <v>0.0</v>
      </c>
      <c r="P248" s="186">
        <v>0.0</v>
      </c>
      <c r="Q248" s="186">
        <v>0.0</v>
      </c>
      <c r="R248" s="186">
        <v>0.0</v>
      </c>
      <c r="S248" s="186">
        <v>0.0</v>
      </c>
      <c r="T248" s="186">
        <v>0.0</v>
      </c>
      <c r="U248" s="186">
        <v>0.0</v>
      </c>
      <c r="V248" s="186">
        <v>0.0</v>
      </c>
      <c r="W248" s="186">
        <v>0.0</v>
      </c>
      <c r="X248" s="186">
        <v>0.0</v>
      </c>
      <c r="Y248" s="186">
        <v>0.0</v>
      </c>
      <c r="Z248" s="186">
        <v>0.0</v>
      </c>
      <c r="AA248" s="186">
        <v>0.0</v>
      </c>
      <c r="AB248" s="186">
        <v>0.0</v>
      </c>
      <c r="AC248" s="186">
        <v>0.0</v>
      </c>
      <c r="AD248" s="186">
        <v>0.0</v>
      </c>
      <c r="AE248" s="186">
        <v>0.0</v>
      </c>
      <c r="AF248" s="186">
        <v>0.0</v>
      </c>
      <c r="AG248" s="350">
        <f t="shared" si="61"/>
        <v>0</v>
      </c>
    </row>
    <row r="249">
      <c r="A249" s="476" t="s">
        <v>234</v>
      </c>
      <c r="B249" s="427">
        <f t="shared" ref="B249:AF249" si="62">SUM(B241:B248)</f>
        <v>0</v>
      </c>
      <c r="C249" s="427">
        <f t="shared" si="62"/>
        <v>0</v>
      </c>
      <c r="D249" s="427">
        <f t="shared" si="62"/>
        <v>0</v>
      </c>
      <c r="E249" s="427">
        <f t="shared" si="62"/>
        <v>0</v>
      </c>
      <c r="F249" s="427">
        <f t="shared" si="62"/>
        <v>0</v>
      </c>
      <c r="G249" s="427">
        <f t="shared" si="62"/>
        <v>0</v>
      </c>
      <c r="H249" s="427">
        <f t="shared" si="62"/>
        <v>0</v>
      </c>
      <c r="I249" s="427">
        <f t="shared" si="62"/>
        <v>0</v>
      </c>
      <c r="J249" s="427">
        <f t="shared" si="62"/>
        <v>0</v>
      </c>
      <c r="K249" s="427">
        <f t="shared" si="62"/>
        <v>0</v>
      </c>
      <c r="L249" s="427">
        <f t="shared" si="62"/>
        <v>0</v>
      </c>
      <c r="M249" s="427">
        <f t="shared" si="62"/>
        <v>0</v>
      </c>
      <c r="N249" s="427">
        <f t="shared" si="62"/>
        <v>0</v>
      </c>
      <c r="O249" s="427">
        <f t="shared" si="62"/>
        <v>0</v>
      </c>
      <c r="P249" s="427">
        <f t="shared" si="62"/>
        <v>0</v>
      </c>
      <c r="Q249" s="427">
        <f t="shared" si="62"/>
        <v>0</v>
      </c>
      <c r="R249" s="427">
        <f t="shared" si="62"/>
        <v>0</v>
      </c>
      <c r="S249" s="427">
        <f t="shared" si="62"/>
        <v>0</v>
      </c>
      <c r="T249" s="427">
        <f t="shared" si="62"/>
        <v>0</v>
      </c>
      <c r="U249" s="427">
        <f t="shared" si="62"/>
        <v>0</v>
      </c>
      <c r="V249" s="427">
        <f t="shared" si="62"/>
        <v>0</v>
      </c>
      <c r="W249" s="427">
        <f t="shared" si="62"/>
        <v>0</v>
      </c>
      <c r="X249" s="427">
        <f t="shared" si="62"/>
        <v>0</v>
      </c>
      <c r="Y249" s="427">
        <f t="shared" si="62"/>
        <v>0</v>
      </c>
      <c r="Z249" s="427">
        <f t="shared" si="62"/>
        <v>0</v>
      </c>
      <c r="AA249" s="427">
        <f t="shared" si="62"/>
        <v>0</v>
      </c>
      <c r="AB249" s="427">
        <f t="shared" si="62"/>
        <v>0</v>
      </c>
      <c r="AC249" s="427">
        <f t="shared" si="62"/>
        <v>0</v>
      </c>
      <c r="AD249" s="427">
        <f t="shared" si="62"/>
        <v>0</v>
      </c>
      <c r="AE249" s="427">
        <f t="shared" si="62"/>
        <v>0</v>
      </c>
      <c r="AF249" s="427">
        <f t="shared" si="62"/>
        <v>0</v>
      </c>
      <c r="AG249" s="350">
        <f t="shared" si="61"/>
        <v>0</v>
      </c>
    </row>
    <row r="250">
      <c r="A250" s="127"/>
      <c r="B250" s="120"/>
      <c r="C250" s="120"/>
      <c r="D250" s="120"/>
      <c r="E250" s="120"/>
      <c r="F250" s="120"/>
      <c r="G250" s="120"/>
      <c r="H250" s="120"/>
      <c r="I250" s="120"/>
      <c r="J250" s="120"/>
      <c r="K250" s="120"/>
      <c r="L250" s="120"/>
      <c r="M250" s="120"/>
      <c r="N250" s="120"/>
      <c r="O250" s="120"/>
      <c r="P250" s="120"/>
      <c r="Q250" s="120"/>
      <c r="R250" s="120"/>
      <c r="S250" s="120"/>
      <c r="T250" s="120"/>
      <c r="U250" s="120"/>
      <c r="V250" s="120"/>
      <c r="W250" s="120"/>
      <c r="X250" s="120"/>
      <c r="Y250" s="120"/>
      <c r="Z250" s="120"/>
      <c r="AA250" s="120"/>
      <c r="AB250" s="120"/>
      <c r="AC250" s="120"/>
      <c r="AD250" s="120"/>
      <c r="AE250" s="120"/>
      <c r="AF250" s="120"/>
      <c r="AG250" s="421"/>
    </row>
    <row r="251">
      <c r="A251" s="429" t="s">
        <v>1608</v>
      </c>
      <c r="B251" s="430"/>
      <c r="C251" s="430"/>
      <c r="D251" s="430"/>
      <c r="E251" s="430"/>
      <c r="F251" s="430"/>
      <c r="G251" s="430"/>
      <c r="H251" s="430"/>
      <c r="I251" s="430"/>
      <c r="J251" s="430"/>
      <c r="K251" s="430"/>
      <c r="L251" s="430"/>
      <c r="M251" s="430"/>
      <c r="N251" s="430"/>
      <c r="O251" s="430"/>
      <c r="P251" s="430"/>
      <c r="Q251" s="430"/>
      <c r="R251" s="430"/>
      <c r="S251" s="430"/>
      <c r="T251" s="430"/>
      <c r="U251" s="430"/>
      <c r="V251" s="430"/>
      <c r="W251" s="430"/>
      <c r="X251" s="430"/>
      <c r="Y251" s="430"/>
      <c r="Z251" s="430"/>
      <c r="AA251" s="430"/>
      <c r="AB251" s="430"/>
      <c r="AC251" s="430"/>
      <c r="AD251" s="430"/>
      <c r="AE251" s="430"/>
      <c r="AF251" s="430"/>
      <c r="AG251" s="431"/>
    </row>
    <row r="252" outlineLevel="1">
      <c r="A252" s="432"/>
      <c r="AG252" s="431"/>
    </row>
    <row r="253" outlineLevel="1">
      <c r="A253" s="438" t="s">
        <v>1609</v>
      </c>
      <c r="B253" s="172"/>
      <c r="C253" s="172"/>
      <c r="D253" s="172"/>
      <c r="E253" s="172"/>
      <c r="F253" s="172"/>
      <c r="G253" s="172"/>
      <c r="H253" s="172"/>
      <c r="I253" s="172"/>
      <c r="J253" s="172"/>
      <c r="K253" s="172"/>
      <c r="L253" s="172"/>
      <c r="M253" s="172"/>
      <c r="N253" s="172"/>
      <c r="O253" s="172"/>
      <c r="P253" s="172"/>
      <c r="Q253" s="172"/>
      <c r="R253" s="172"/>
      <c r="S253" s="172"/>
      <c r="T253" s="172"/>
      <c r="U253" s="172"/>
      <c r="V253" s="172"/>
      <c r="W253" s="172"/>
      <c r="X253" s="172"/>
      <c r="Y253" s="172"/>
      <c r="Z253" s="172"/>
      <c r="AA253" s="172"/>
      <c r="AB253" s="172"/>
      <c r="AC253" s="172"/>
      <c r="AD253" s="172"/>
      <c r="AE253" s="172"/>
      <c r="AF253" s="172"/>
      <c r="AG253" s="433"/>
    </row>
    <row r="254" outlineLevel="1">
      <c r="A254" s="222" t="s">
        <v>1610</v>
      </c>
      <c r="B254" s="308"/>
      <c r="C254" s="308"/>
      <c r="D254" s="308"/>
      <c r="E254" s="308"/>
      <c r="F254" s="308"/>
      <c r="G254" s="308"/>
      <c r="H254" s="308"/>
      <c r="I254" s="308"/>
      <c r="J254" s="308"/>
      <c r="K254" s="308"/>
      <c r="L254" s="308"/>
      <c r="M254" s="308"/>
      <c r="N254" s="308"/>
      <c r="O254" s="308"/>
      <c r="P254" s="308"/>
      <c r="Q254" s="308"/>
      <c r="R254" s="308"/>
      <c r="S254" s="308"/>
      <c r="T254" s="308"/>
      <c r="U254" s="308"/>
      <c r="V254" s="308"/>
      <c r="W254" s="308"/>
      <c r="X254" s="308"/>
      <c r="Y254" s="308"/>
      <c r="Z254" s="308"/>
      <c r="AA254" s="308"/>
      <c r="AB254" s="308"/>
      <c r="AC254" s="308"/>
      <c r="AD254" s="308"/>
      <c r="AE254" s="308"/>
      <c r="AF254" s="308"/>
      <c r="AG254" s="342">
        <f t="shared" ref="AG254:AG259" si="63">SUM(B254:AF254)</f>
        <v>0</v>
      </c>
    </row>
    <row r="255" outlineLevel="1">
      <c r="A255" s="222" t="s">
        <v>1611</v>
      </c>
      <c r="B255" s="308"/>
      <c r="C255" s="308"/>
      <c r="D255" s="308"/>
      <c r="E255" s="308"/>
      <c r="F255" s="308"/>
      <c r="G255" s="308"/>
      <c r="H255" s="308"/>
      <c r="I255" s="308"/>
      <c r="J255" s="308"/>
      <c r="K255" s="308"/>
      <c r="L255" s="308"/>
      <c r="M255" s="308"/>
      <c r="N255" s="308"/>
      <c r="O255" s="308"/>
      <c r="P255" s="308"/>
      <c r="Q255" s="308"/>
      <c r="R255" s="308"/>
      <c r="S255" s="308"/>
      <c r="T255" s="308"/>
      <c r="U255" s="308"/>
      <c r="V255" s="308"/>
      <c r="W255" s="308"/>
      <c r="X255" s="308"/>
      <c r="Y255" s="308"/>
      <c r="Z255" s="308"/>
      <c r="AA255" s="308"/>
      <c r="AB255" s="308"/>
      <c r="AC255" s="308"/>
      <c r="AD255" s="308"/>
      <c r="AE255" s="308"/>
      <c r="AF255" s="308"/>
      <c r="AG255" s="342">
        <f t="shared" si="63"/>
        <v>0</v>
      </c>
    </row>
    <row r="256" outlineLevel="1">
      <c r="A256" s="222" t="s">
        <v>1612</v>
      </c>
      <c r="B256" s="308"/>
      <c r="C256" s="308"/>
      <c r="D256" s="308"/>
      <c r="E256" s="308"/>
      <c r="F256" s="308"/>
      <c r="G256" s="308"/>
      <c r="H256" s="308"/>
      <c r="I256" s="308"/>
      <c r="J256" s="308"/>
      <c r="K256" s="308"/>
      <c r="L256" s="308"/>
      <c r="M256" s="308"/>
      <c r="N256" s="308"/>
      <c r="O256" s="308"/>
      <c r="P256" s="308"/>
      <c r="Q256" s="308"/>
      <c r="R256" s="308"/>
      <c r="S256" s="308"/>
      <c r="T256" s="308"/>
      <c r="U256" s="308"/>
      <c r="V256" s="308"/>
      <c r="W256" s="308"/>
      <c r="X256" s="308"/>
      <c r="Y256" s="308"/>
      <c r="Z256" s="308"/>
      <c r="AA256" s="308"/>
      <c r="AB256" s="308"/>
      <c r="AC256" s="308"/>
      <c r="AD256" s="308"/>
      <c r="AE256" s="308"/>
      <c r="AF256" s="308"/>
      <c r="AG256" s="342">
        <f t="shared" si="63"/>
        <v>0</v>
      </c>
    </row>
    <row r="257" outlineLevel="1">
      <c r="A257" s="222" t="s">
        <v>1613</v>
      </c>
      <c r="B257" s="308"/>
      <c r="C257" s="308"/>
      <c r="D257" s="308"/>
      <c r="E257" s="308"/>
      <c r="F257" s="308"/>
      <c r="G257" s="308"/>
      <c r="H257" s="308"/>
      <c r="I257" s="308"/>
      <c r="J257" s="308"/>
      <c r="K257" s="308"/>
      <c r="L257" s="308"/>
      <c r="M257" s="308"/>
      <c r="N257" s="308"/>
      <c r="O257" s="308"/>
      <c r="P257" s="308"/>
      <c r="Q257" s="308"/>
      <c r="R257" s="308"/>
      <c r="S257" s="308"/>
      <c r="T257" s="308"/>
      <c r="U257" s="308"/>
      <c r="V257" s="308"/>
      <c r="W257" s="308"/>
      <c r="X257" s="308"/>
      <c r="Y257" s="308"/>
      <c r="Z257" s="308"/>
      <c r="AA257" s="308"/>
      <c r="AB257" s="308"/>
      <c r="AC257" s="308"/>
      <c r="AD257" s="308"/>
      <c r="AE257" s="308"/>
      <c r="AF257" s="308"/>
      <c r="AG257" s="342">
        <f t="shared" si="63"/>
        <v>0</v>
      </c>
    </row>
    <row r="258" outlineLevel="1">
      <c r="A258" s="226" t="s">
        <v>334</v>
      </c>
      <c r="B258" s="378">
        <f t="shared" ref="B258:AF258" si="64">SUM(B254:B255)</f>
        <v>0</v>
      </c>
      <c r="C258" s="378">
        <f t="shared" si="64"/>
        <v>0</v>
      </c>
      <c r="D258" s="378">
        <f t="shared" si="64"/>
        <v>0</v>
      </c>
      <c r="E258" s="378">
        <f t="shared" si="64"/>
        <v>0</v>
      </c>
      <c r="F258" s="378">
        <f t="shared" si="64"/>
        <v>0</v>
      </c>
      <c r="G258" s="378">
        <f t="shared" si="64"/>
        <v>0</v>
      </c>
      <c r="H258" s="378">
        <f t="shared" si="64"/>
        <v>0</v>
      </c>
      <c r="I258" s="378">
        <f t="shared" si="64"/>
        <v>0</v>
      </c>
      <c r="J258" s="378">
        <f t="shared" si="64"/>
        <v>0</v>
      </c>
      <c r="K258" s="378">
        <f t="shared" si="64"/>
        <v>0</v>
      </c>
      <c r="L258" s="378">
        <f t="shared" si="64"/>
        <v>0</v>
      </c>
      <c r="M258" s="378">
        <f t="shared" si="64"/>
        <v>0</v>
      </c>
      <c r="N258" s="378">
        <f t="shared" si="64"/>
        <v>0</v>
      </c>
      <c r="O258" s="378">
        <f t="shared" si="64"/>
        <v>0</v>
      </c>
      <c r="P258" s="378">
        <f t="shared" si="64"/>
        <v>0</v>
      </c>
      <c r="Q258" s="378">
        <f t="shared" si="64"/>
        <v>0</v>
      </c>
      <c r="R258" s="378">
        <f t="shared" si="64"/>
        <v>0</v>
      </c>
      <c r="S258" s="378">
        <f t="shared" si="64"/>
        <v>0</v>
      </c>
      <c r="T258" s="378">
        <f t="shared" si="64"/>
        <v>0</v>
      </c>
      <c r="U258" s="378">
        <f t="shared" si="64"/>
        <v>0</v>
      </c>
      <c r="V258" s="378">
        <f t="shared" si="64"/>
        <v>0</v>
      </c>
      <c r="W258" s="378">
        <f t="shared" si="64"/>
        <v>0</v>
      </c>
      <c r="X258" s="378">
        <f t="shared" si="64"/>
        <v>0</v>
      </c>
      <c r="Y258" s="378">
        <f t="shared" si="64"/>
        <v>0</v>
      </c>
      <c r="Z258" s="378">
        <f t="shared" si="64"/>
        <v>0</v>
      </c>
      <c r="AA258" s="378">
        <f t="shared" si="64"/>
        <v>0</v>
      </c>
      <c r="AB258" s="378">
        <f t="shared" si="64"/>
        <v>0</v>
      </c>
      <c r="AC258" s="378">
        <f t="shared" si="64"/>
        <v>0</v>
      </c>
      <c r="AD258" s="378">
        <f t="shared" si="64"/>
        <v>0</v>
      </c>
      <c r="AE258" s="378">
        <f t="shared" si="64"/>
        <v>0</v>
      </c>
      <c r="AF258" s="378">
        <f t="shared" si="64"/>
        <v>0</v>
      </c>
      <c r="AG258" s="342">
        <f t="shared" si="63"/>
        <v>0</v>
      </c>
    </row>
    <row r="259" outlineLevel="1">
      <c r="A259" s="226" t="s">
        <v>335</v>
      </c>
      <c r="B259" s="378">
        <f t="shared" ref="B259:AF259" si="65">SUM(B256:B257)</f>
        <v>0</v>
      </c>
      <c r="C259" s="378">
        <f t="shared" si="65"/>
        <v>0</v>
      </c>
      <c r="D259" s="378">
        <f t="shared" si="65"/>
        <v>0</v>
      </c>
      <c r="E259" s="378">
        <f t="shared" si="65"/>
        <v>0</v>
      </c>
      <c r="F259" s="378">
        <f t="shared" si="65"/>
        <v>0</v>
      </c>
      <c r="G259" s="378">
        <f t="shared" si="65"/>
        <v>0</v>
      </c>
      <c r="H259" s="378">
        <f t="shared" si="65"/>
        <v>0</v>
      </c>
      <c r="I259" s="378">
        <f t="shared" si="65"/>
        <v>0</v>
      </c>
      <c r="J259" s="378">
        <f t="shared" si="65"/>
        <v>0</v>
      </c>
      <c r="K259" s="378">
        <f t="shared" si="65"/>
        <v>0</v>
      </c>
      <c r="L259" s="378">
        <f t="shared" si="65"/>
        <v>0</v>
      </c>
      <c r="M259" s="378">
        <f t="shared" si="65"/>
        <v>0</v>
      </c>
      <c r="N259" s="378">
        <f t="shared" si="65"/>
        <v>0</v>
      </c>
      <c r="O259" s="378">
        <f t="shared" si="65"/>
        <v>0</v>
      </c>
      <c r="P259" s="378">
        <f t="shared" si="65"/>
        <v>0</v>
      </c>
      <c r="Q259" s="378">
        <f t="shared" si="65"/>
        <v>0</v>
      </c>
      <c r="R259" s="378">
        <f t="shared" si="65"/>
        <v>0</v>
      </c>
      <c r="S259" s="378">
        <f t="shared" si="65"/>
        <v>0</v>
      </c>
      <c r="T259" s="378">
        <f t="shared" si="65"/>
        <v>0</v>
      </c>
      <c r="U259" s="378">
        <f t="shared" si="65"/>
        <v>0</v>
      </c>
      <c r="V259" s="378">
        <f t="shared" si="65"/>
        <v>0</v>
      </c>
      <c r="W259" s="378">
        <f t="shared" si="65"/>
        <v>0</v>
      </c>
      <c r="X259" s="378">
        <f t="shared" si="65"/>
        <v>0</v>
      </c>
      <c r="Y259" s="378">
        <f t="shared" si="65"/>
        <v>0</v>
      </c>
      <c r="Z259" s="378">
        <f t="shared" si="65"/>
        <v>0</v>
      </c>
      <c r="AA259" s="378">
        <f t="shared" si="65"/>
        <v>0</v>
      </c>
      <c r="AB259" s="378">
        <f t="shared" si="65"/>
        <v>0</v>
      </c>
      <c r="AC259" s="378">
        <f t="shared" si="65"/>
        <v>0</v>
      </c>
      <c r="AD259" s="378">
        <f t="shared" si="65"/>
        <v>0</v>
      </c>
      <c r="AE259" s="378">
        <f t="shared" si="65"/>
        <v>0</v>
      </c>
      <c r="AF259" s="378">
        <f t="shared" si="65"/>
        <v>0</v>
      </c>
      <c r="AG259" s="342">
        <f t="shared" si="63"/>
        <v>0</v>
      </c>
    </row>
    <row r="260" outlineLevel="1">
      <c r="A260" s="127"/>
      <c r="B260" s="477"/>
      <c r="C260" s="477"/>
      <c r="D260" s="477"/>
      <c r="E260" s="477"/>
      <c r="F260" s="477"/>
      <c r="G260" s="477"/>
      <c r="H260" s="477"/>
      <c r="I260" s="477"/>
      <c r="J260" s="477"/>
      <c r="K260" s="477"/>
      <c r="L260" s="477"/>
      <c r="M260" s="477"/>
      <c r="N260" s="477"/>
      <c r="O260" s="477"/>
      <c r="P260" s="477"/>
      <c r="Q260" s="477"/>
      <c r="R260" s="477"/>
      <c r="S260" s="477"/>
      <c r="T260" s="477"/>
      <c r="U260" s="477"/>
      <c r="V260" s="477"/>
      <c r="W260" s="477"/>
      <c r="X260" s="477"/>
      <c r="Y260" s="477"/>
      <c r="Z260" s="477"/>
      <c r="AA260" s="477"/>
      <c r="AB260" s="477"/>
      <c r="AC260" s="477"/>
      <c r="AD260" s="477"/>
      <c r="AE260" s="477"/>
      <c r="AF260" s="477"/>
      <c r="AG260" s="421"/>
    </row>
    <row r="261" outlineLevel="1">
      <c r="A261" s="222" t="s">
        <v>337</v>
      </c>
      <c r="B261" s="308"/>
      <c r="C261" s="308"/>
      <c r="D261" s="308"/>
      <c r="E261" s="308"/>
      <c r="F261" s="308"/>
      <c r="G261" s="308"/>
      <c r="H261" s="308"/>
      <c r="I261" s="308"/>
      <c r="J261" s="308"/>
      <c r="K261" s="308"/>
      <c r="L261" s="308"/>
      <c r="M261" s="308"/>
      <c r="N261" s="308"/>
      <c r="O261" s="308"/>
      <c r="P261" s="308"/>
      <c r="Q261" s="308"/>
      <c r="R261" s="308"/>
      <c r="S261" s="308"/>
      <c r="T261" s="308"/>
      <c r="U261" s="308"/>
      <c r="V261" s="308"/>
      <c r="W261" s="308"/>
      <c r="X261" s="308"/>
      <c r="Y261" s="308"/>
      <c r="Z261" s="308"/>
      <c r="AA261" s="308"/>
      <c r="AB261" s="308"/>
      <c r="AC261" s="308"/>
      <c r="AD261" s="308"/>
      <c r="AE261" s="308"/>
      <c r="AF261" s="308"/>
      <c r="AG261" s="342">
        <f t="shared" ref="AG261:AG269" si="66">SUM(B261:AF261)</f>
        <v>0</v>
      </c>
    </row>
    <row r="262" outlineLevel="1">
      <c r="A262" s="222" t="s">
        <v>338</v>
      </c>
      <c r="B262" s="308"/>
      <c r="C262" s="308"/>
      <c r="D262" s="308"/>
      <c r="E262" s="308"/>
      <c r="F262" s="308"/>
      <c r="G262" s="308"/>
      <c r="H262" s="308"/>
      <c r="I262" s="308"/>
      <c r="J262" s="308"/>
      <c r="K262" s="308"/>
      <c r="L262" s="308"/>
      <c r="M262" s="308"/>
      <c r="N262" s="308"/>
      <c r="O262" s="308"/>
      <c r="P262" s="308"/>
      <c r="Q262" s="308"/>
      <c r="R262" s="308"/>
      <c r="S262" s="308"/>
      <c r="T262" s="308"/>
      <c r="U262" s="308"/>
      <c r="V262" s="308"/>
      <c r="W262" s="308"/>
      <c r="X262" s="308"/>
      <c r="Y262" s="308"/>
      <c r="Z262" s="308"/>
      <c r="AA262" s="308"/>
      <c r="AB262" s="308"/>
      <c r="AC262" s="308"/>
      <c r="AD262" s="308"/>
      <c r="AE262" s="308"/>
      <c r="AF262" s="308"/>
      <c r="AG262" s="342">
        <f t="shared" si="66"/>
        <v>0</v>
      </c>
    </row>
    <row r="263" outlineLevel="1">
      <c r="A263" s="222" t="s">
        <v>1614</v>
      </c>
      <c r="B263" s="308"/>
      <c r="C263" s="308"/>
      <c r="D263" s="308"/>
      <c r="E263" s="308"/>
      <c r="F263" s="308"/>
      <c r="G263" s="308"/>
      <c r="H263" s="308"/>
      <c r="I263" s="308"/>
      <c r="J263" s="308"/>
      <c r="K263" s="308"/>
      <c r="L263" s="308"/>
      <c r="M263" s="308"/>
      <c r="N263" s="308"/>
      <c r="O263" s="308"/>
      <c r="P263" s="308"/>
      <c r="Q263" s="308"/>
      <c r="R263" s="308"/>
      <c r="S263" s="308"/>
      <c r="T263" s="308"/>
      <c r="U263" s="308"/>
      <c r="V263" s="308"/>
      <c r="W263" s="308"/>
      <c r="X263" s="308"/>
      <c r="Y263" s="308"/>
      <c r="Z263" s="308"/>
      <c r="AA263" s="308"/>
      <c r="AB263" s="308"/>
      <c r="AC263" s="308"/>
      <c r="AD263" s="308"/>
      <c r="AE263" s="308"/>
      <c r="AF263" s="308"/>
      <c r="AG263" s="342">
        <f t="shared" si="66"/>
        <v>0</v>
      </c>
    </row>
    <row r="264" outlineLevel="1">
      <c r="A264" s="222" t="s">
        <v>1615</v>
      </c>
      <c r="B264" s="308"/>
      <c r="C264" s="308"/>
      <c r="D264" s="308"/>
      <c r="E264" s="308"/>
      <c r="F264" s="308"/>
      <c r="G264" s="308"/>
      <c r="H264" s="308"/>
      <c r="I264" s="308"/>
      <c r="J264" s="308"/>
      <c r="K264" s="308"/>
      <c r="L264" s="308"/>
      <c r="M264" s="308"/>
      <c r="N264" s="308"/>
      <c r="O264" s="308"/>
      <c r="P264" s="308"/>
      <c r="Q264" s="308"/>
      <c r="R264" s="308"/>
      <c r="S264" s="308"/>
      <c r="T264" s="308"/>
      <c r="U264" s="308"/>
      <c r="V264" s="308"/>
      <c r="W264" s="308"/>
      <c r="X264" s="308"/>
      <c r="Y264" s="308"/>
      <c r="Z264" s="308"/>
      <c r="AA264" s="308"/>
      <c r="AB264" s="308"/>
      <c r="AC264" s="308"/>
      <c r="AD264" s="308"/>
      <c r="AE264" s="308"/>
      <c r="AF264" s="308"/>
      <c r="AG264" s="342">
        <f t="shared" si="66"/>
        <v>0</v>
      </c>
    </row>
    <row r="265" outlineLevel="1">
      <c r="A265" s="222" t="s">
        <v>1616</v>
      </c>
      <c r="B265" s="308"/>
      <c r="C265" s="308"/>
      <c r="D265" s="308"/>
      <c r="E265" s="308"/>
      <c r="F265" s="308"/>
      <c r="G265" s="308"/>
      <c r="H265" s="308"/>
      <c r="I265" s="308"/>
      <c r="J265" s="308"/>
      <c r="K265" s="308"/>
      <c r="L265" s="308"/>
      <c r="M265" s="308"/>
      <c r="N265" s="308"/>
      <c r="O265" s="308"/>
      <c r="P265" s="308"/>
      <c r="Q265" s="308"/>
      <c r="R265" s="308"/>
      <c r="S265" s="308"/>
      <c r="T265" s="308"/>
      <c r="U265" s="308"/>
      <c r="V265" s="308"/>
      <c r="W265" s="308"/>
      <c r="X265" s="308"/>
      <c r="Y265" s="308"/>
      <c r="Z265" s="308"/>
      <c r="AA265" s="308"/>
      <c r="AB265" s="308"/>
      <c r="AC265" s="308"/>
      <c r="AD265" s="308"/>
      <c r="AE265" s="308"/>
      <c r="AF265" s="308"/>
      <c r="AG265" s="342">
        <f t="shared" si="66"/>
        <v>0</v>
      </c>
    </row>
    <row r="266" outlineLevel="1">
      <c r="A266" s="222" t="s">
        <v>1617</v>
      </c>
      <c r="B266" s="308"/>
      <c r="C266" s="308"/>
      <c r="D266" s="308"/>
      <c r="E266" s="308"/>
      <c r="F266" s="308"/>
      <c r="G266" s="308"/>
      <c r="H266" s="308"/>
      <c r="I266" s="308"/>
      <c r="J266" s="308"/>
      <c r="K266" s="308"/>
      <c r="L266" s="308"/>
      <c r="M266" s="308"/>
      <c r="N266" s="308"/>
      <c r="O266" s="308"/>
      <c r="P266" s="308"/>
      <c r="Q266" s="308"/>
      <c r="R266" s="308"/>
      <c r="S266" s="308"/>
      <c r="T266" s="308"/>
      <c r="U266" s="308"/>
      <c r="V266" s="308"/>
      <c r="W266" s="308"/>
      <c r="X266" s="308"/>
      <c r="Y266" s="308"/>
      <c r="Z266" s="308"/>
      <c r="AA266" s="308"/>
      <c r="AB266" s="308"/>
      <c r="AC266" s="308"/>
      <c r="AD266" s="308"/>
      <c r="AE266" s="308"/>
      <c r="AF266" s="308"/>
      <c r="AG266" s="342">
        <f t="shared" si="66"/>
        <v>0</v>
      </c>
    </row>
    <row r="267" outlineLevel="1">
      <c r="A267" s="222" t="s">
        <v>1618</v>
      </c>
      <c r="B267" s="308"/>
      <c r="C267" s="308"/>
      <c r="D267" s="308"/>
      <c r="E267" s="308"/>
      <c r="F267" s="308"/>
      <c r="G267" s="308"/>
      <c r="H267" s="308"/>
      <c r="I267" s="308"/>
      <c r="J267" s="308"/>
      <c r="K267" s="308"/>
      <c r="L267" s="308"/>
      <c r="M267" s="308"/>
      <c r="N267" s="308"/>
      <c r="O267" s="308"/>
      <c r="P267" s="308"/>
      <c r="Q267" s="308"/>
      <c r="R267" s="308"/>
      <c r="S267" s="308"/>
      <c r="T267" s="308"/>
      <c r="U267" s="308"/>
      <c r="V267" s="308"/>
      <c r="W267" s="308"/>
      <c r="X267" s="308"/>
      <c r="Y267" s="308"/>
      <c r="Z267" s="308"/>
      <c r="AA267" s="308"/>
      <c r="AB267" s="308"/>
      <c r="AC267" s="308"/>
      <c r="AD267" s="308"/>
      <c r="AE267" s="308"/>
      <c r="AF267" s="308"/>
      <c r="AG267" s="342">
        <f t="shared" si="66"/>
        <v>0</v>
      </c>
    </row>
    <row r="268" outlineLevel="1">
      <c r="A268" s="222" t="s">
        <v>1619</v>
      </c>
      <c r="B268" s="308"/>
      <c r="C268" s="308"/>
      <c r="D268" s="308"/>
      <c r="E268" s="308"/>
      <c r="F268" s="308"/>
      <c r="G268" s="308"/>
      <c r="H268" s="308"/>
      <c r="I268" s="308"/>
      <c r="J268" s="308"/>
      <c r="K268" s="308"/>
      <c r="L268" s="308"/>
      <c r="M268" s="308"/>
      <c r="N268" s="308"/>
      <c r="O268" s="308"/>
      <c r="P268" s="308"/>
      <c r="Q268" s="308"/>
      <c r="R268" s="308"/>
      <c r="S268" s="308"/>
      <c r="T268" s="308"/>
      <c r="U268" s="308"/>
      <c r="V268" s="308"/>
      <c r="W268" s="308"/>
      <c r="X268" s="308"/>
      <c r="Y268" s="308"/>
      <c r="Z268" s="308"/>
      <c r="AA268" s="308"/>
      <c r="AB268" s="308"/>
      <c r="AC268" s="308"/>
      <c r="AD268" s="308"/>
      <c r="AE268" s="308"/>
      <c r="AF268" s="308"/>
      <c r="AG268" s="342">
        <f t="shared" si="66"/>
        <v>0</v>
      </c>
    </row>
    <row r="269" outlineLevel="1">
      <c r="A269" s="228" t="s">
        <v>234</v>
      </c>
      <c r="B269" s="378">
        <f t="shared" ref="B269:AF269" si="67">SUM(B261:B268)</f>
        <v>0</v>
      </c>
      <c r="C269" s="378">
        <f t="shared" si="67"/>
        <v>0</v>
      </c>
      <c r="D269" s="378">
        <f t="shared" si="67"/>
        <v>0</v>
      </c>
      <c r="E269" s="378">
        <f t="shared" si="67"/>
        <v>0</v>
      </c>
      <c r="F269" s="378">
        <f t="shared" si="67"/>
        <v>0</v>
      </c>
      <c r="G269" s="378">
        <f t="shared" si="67"/>
        <v>0</v>
      </c>
      <c r="H269" s="378">
        <f t="shared" si="67"/>
        <v>0</v>
      </c>
      <c r="I269" s="378">
        <f t="shared" si="67"/>
        <v>0</v>
      </c>
      <c r="J269" s="378">
        <f t="shared" si="67"/>
        <v>0</v>
      </c>
      <c r="K269" s="378">
        <f t="shared" si="67"/>
        <v>0</v>
      </c>
      <c r="L269" s="378">
        <f t="shared" si="67"/>
        <v>0</v>
      </c>
      <c r="M269" s="378">
        <f t="shared" si="67"/>
        <v>0</v>
      </c>
      <c r="N269" s="378">
        <f t="shared" si="67"/>
        <v>0</v>
      </c>
      <c r="O269" s="378">
        <f t="shared" si="67"/>
        <v>0</v>
      </c>
      <c r="P269" s="378">
        <f t="shared" si="67"/>
        <v>0</v>
      </c>
      <c r="Q269" s="378">
        <f t="shared" si="67"/>
        <v>0</v>
      </c>
      <c r="R269" s="378">
        <f t="shared" si="67"/>
        <v>0</v>
      </c>
      <c r="S269" s="378">
        <f t="shared" si="67"/>
        <v>0</v>
      </c>
      <c r="T269" s="378">
        <f t="shared" si="67"/>
        <v>0</v>
      </c>
      <c r="U269" s="378">
        <f t="shared" si="67"/>
        <v>0</v>
      </c>
      <c r="V269" s="378">
        <f t="shared" si="67"/>
        <v>0</v>
      </c>
      <c r="W269" s="378">
        <f t="shared" si="67"/>
        <v>0</v>
      </c>
      <c r="X269" s="378">
        <f t="shared" si="67"/>
        <v>0</v>
      </c>
      <c r="Y269" s="378">
        <f t="shared" si="67"/>
        <v>0</v>
      </c>
      <c r="Z269" s="378">
        <f t="shared" si="67"/>
        <v>0</v>
      </c>
      <c r="AA269" s="378">
        <f t="shared" si="67"/>
        <v>0</v>
      </c>
      <c r="AB269" s="378">
        <f t="shared" si="67"/>
        <v>0</v>
      </c>
      <c r="AC269" s="378">
        <f t="shared" si="67"/>
        <v>0</v>
      </c>
      <c r="AD269" s="378">
        <f t="shared" si="67"/>
        <v>0</v>
      </c>
      <c r="AE269" s="378">
        <f t="shared" si="67"/>
        <v>0</v>
      </c>
      <c r="AF269" s="378">
        <f t="shared" si="67"/>
        <v>0</v>
      </c>
      <c r="AG269" s="342">
        <f t="shared" si="66"/>
        <v>0</v>
      </c>
    </row>
    <row r="270" outlineLevel="1">
      <c r="A270" s="127"/>
      <c r="B270" s="120"/>
      <c r="C270" s="120"/>
      <c r="D270" s="120"/>
      <c r="E270" s="120"/>
      <c r="F270" s="120"/>
      <c r="G270" s="120"/>
      <c r="H270" s="120"/>
      <c r="I270" s="120"/>
      <c r="J270" s="120"/>
      <c r="K270" s="120"/>
      <c r="L270" s="120"/>
      <c r="M270" s="120"/>
      <c r="N270" s="120"/>
      <c r="O270" s="120"/>
      <c r="P270" s="120"/>
      <c r="Q270" s="120"/>
      <c r="R270" s="120"/>
      <c r="S270" s="120"/>
      <c r="T270" s="120"/>
      <c r="U270" s="120"/>
      <c r="V270" s="120"/>
      <c r="W270" s="120"/>
      <c r="X270" s="120"/>
      <c r="Y270" s="120"/>
      <c r="Z270" s="120"/>
      <c r="AA270" s="120"/>
      <c r="AB270" s="120"/>
      <c r="AC270" s="120"/>
      <c r="AD270" s="120"/>
      <c r="AE270" s="120"/>
      <c r="AF270" s="120"/>
      <c r="AG270" s="421"/>
    </row>
    <row r="271" outlineLevel="1">
      <c r="A271" s="165" t="s">
        <v>1620</v>
      </c>
      <c r="B271" s="120"/>
      <c r="C271" s="120"/>
      <c r="D271" s="120"/>
      <c r="E271" s="120"/>
      <c r="F271" s="120"/>
      <c r="G271" s="120"/>
      <c r="H271" s="120"/>
      <c r="I271" s="120"/>
      <c r="J271" s="120"/>
      <c r="K271" s="120"/>
      <c r="L271" s="120"/>
      <c r="M271" s="120"/>
      <c r="N271" s="120"/>
      <c r="O271" s="120"/>
      <c r="P271" s="120"/>
      <c r="Q271" s="120"/>
      <c r="R271" s="120"/>
      <c r="S271" s="120"/>
      <c r="T271" s="120"/>
      <c r="U271" s="120"/>
      <c r="V271" s="120"/>
      <c r="W271" s="120"/>
      <c r="X271" s="120"/>
      <c r="Y271" s="120"/>
      <c r="Z271" s="120"/>
      <c r="AA271" s="120"/>
      <c r="AB271" s="120"/>
      <c r="AC271" s="120"/>
      <c r="AD271" s="120"/>
      <c r="AE271" s="120"/>
      <c r="AF271" s="120"/>
      <c r="AG271" s="431"/>
    </row>
    <row r="272" outlineLevel="1">
      <c r="A272" s="222" t="s">
        <v>1377</v>
      </c>
      <c r="B272" s="141"/>
      <c r="C272" s="141"/>
      <c r="D272" s="141"/>
      <c r="E272" s="141"/>
      <c r="F272" s="141"/>
      <c r="G272" s="141"/>
      <c r="H272" s="141"/>
      <c r="I272" s="141"/>
      <c r="J272" s="141"/>
      <c r="K272" s="141"/>
      <c r="L272" s="141"/>
      <c r="M272" s="141"/>
      <c r="N272" s="141"/>
      <c r="O272" s="141"/>
      <c r="P272" s="141"/>
      <c r="Q272" s="141"/>
      <c r="R272" s="141"/>
      <c r="S272" s="141"/>
      <c r="T272" s="141"/>
      <c r="U272" s="141"/>
      <c r="V272" s="141"/>
      <c r="W272" s="141"/>
      <c r="X272" s="141"/>
      <c r="Y272" s="141"/>
      <c r="Z272" s="141"/>
      <c r="AA272" s="141"/>
      <c r="AB272" s="141"/>
      <c r="AC272" s="141"/>
      <c r="AD272" s="141"/>
      <c r="AE272" s="141"/>
      <c r="AF272" s="141"/>
      <c r="AG272" s="342">
        <f t="shared" ref="AG272:AG275" si="68">SUM(B272:AF272)</f>
        <v>0</v>
      </c>
    </row>
    <row r="273" outlineLevel="1">
      <c r="A273" s="222" t="s">
        <v>1193</v>
      </c>
      <c r="B273" s="141"/>
      <c r="C273" s="141"/>
      <c r="D273" s="141"/>
      <c r="E273" s="141"/>
      <c r="F273" s="141"/>
      <c r="G273" s="141"/>
      <c r="H273" s="141"/>
      <c r="I273" s="141"/>
      <c r="J273" s="141"/>
      <c r="K273" s="141"/>
      <c r="L273" s="141"/>
      <c r="M273" s="141"/>
      <c r="N273" s="141"/>
      <c r="O273" s="141"/>
      <c r="P273" s="141"/>
      <c r="Q273" s="141"/>
      <c r="R273" s="141"/>
      <c r="S273" s="141"/>
      <c r="T273" s="141"/>
      <c r="U273" s="141"/>
      <c r="V273" s="141"/>
      <c r="W273" s="141"/>
      <c r="X273" s="141"/>
      <c r="Y273" s="141"/>
      <c r="Z273" s="141"/>
      <c r="AA273" s="141"/>
      <c r="AB273" s="141"/>
      <c r="AC273" s="141"/>
      <c r="AD273" s="141"/>
      <c r="AE273" s="141"/>
      <c r="AF273" s="141"/>
      <c r="AG273" s="342">
        <f t="shared" si="68"/>
        <v>0</v>
      </c>
    </row>
    <row r="274" outlineLevel="1">
      <c r="A274" s="222" t="s">
        <v>1378</v>
      </c>
      <c r="B274" s="141"/>
      <c r="C274" s="141"/>
      <c r="D274" s="141"/>
      <c r="E274" s="141"/>
      <c r="F274" s="141"/>
      <c r="G274" s="141"/>
      <c r="H274" s="141"/>
      <c r="I274" s="141"/>
      <c r="J274" s="141"/>
      <c r="K274" s="141"/>
      <c r="L274" s="141"/>
      <c r="M274" s="141"/>
      <c r="N274" s="141"/>
      <c r="O274" s="141"/>
      <c r="P274" s="141"/>
      <c r="Q274" s="141"/>
      <c r="R274" s="141"/>
      <c r="S274" s="141"/>
      <c r="T274" s="141"/>
      <c r="U274" s="141"/>
      <c r="V274" s="141"/>
      <c r="W274" s="141"/>
      <c r="X274" s="141"/>
      <c r="Y274" s="141"/>
      <c r="Z274" s="141"/>
      <c r="AA274" s="141"/>
      <c r="AB274" s="141"/>
      <c r="AC274" s="141"/>
      <c r="AD274" s="141"/>
      <c r="AE274" s="141"/>
      <c r="AF274" s="141"/>
      <c r="AG274" s="342">
        <f t="shared" si="68"/>
        <v>0</v>
      </c>
    </row>
    <row r="275" outlineLevel="1">
      <c r="A275" s="402" t="s">
        <v>1379</v>
      </c>
      <c r="B275" s="387">
        <f t="shared" ref="B275:AF275" si="69">SUM(B272:B274)</f>
        <v>0</v>
      </c>
      <c r="C275" s="387">
        <f t="shared" si="69"/>
        <v>0</v>
      </c>
      <c r="D275" s="387">
        <f t="shared" si="69"/>
        <v>0</v>
      </c>
      <c r="E275" s="387">
        <f t="shared" si="69"/>
        <v>0</v>
      </c>
      <c r="F275" s="387">
        <f t="shared" si="69"/>
        <v>0</v>
      </c>
      <c r="G275" s="387">
        <f t="shared" si="69"/>
        <v>0</v>
      </c>
      <c r="H275" s="387">
        <f t="shared" si="69"/>
        <v>0</v>
      </c>
      <c r="I275" s="387">
        <f t="shared" si="69"/>
        <v>0</v>
      </c>
      <c r="J275" s="387">
        <f t="shared" si="69"/>
        <v>0</v>
      </c>
      <c r="K275" s="387">
        <f t="shared" si="69"/>
        <v>0</v>
      </c>
      <c r="L275" s="387">
        <f t="shared" si="69"/>
        <v>0</v>
      </c>
      <c r="M275" s="387">
        <f t="shared" si="69"/>
        <v>0</v>
      </c>
      <c r="N275" s="387">
        <f t="shared" si="69"/>
        <v>0</v>
      </c>
      <c r="O275" s="387">
        <f t="shared" si="69"/>
        <v>0</v>
      </c>
      <c r="P275" s="387">
        <f t="shared" si="69"/>
        <v>0</v>
      </c>
      <c r="Q275" s="387">
        <f t="shared" si="69"/>
        <v>0</v>
      </c>
      <c r="R275" s="387">
        <f t="shared" si="69"/>
        <v>0</v>
      </c>
      <c r="S275" s="387">
        <f t="shared" si="69"/>
        <v>0</v>
      </c>
      <c r="T275" s="387">
        <f t="shared" si="69"/>
        <v>0</v>
      </c>
      <c r="U275" s="387">
        <f t="shared" si="69"/>
        <v>0</v>
      </c>
      <c r="V275" s="387">
        <f t="shared" si="69"/>
        <v>0</v>
      </c>
      <c r="W275" s="387">
        <f t="shared" si="69"/>
        <v>0</v>
      </c>
      <c r="X275" s="387">
        <f t="shared" si="69"/>
        <v>0</v>
      </c>
      <c r="Y275" s="387">
        <f t="shared" si="69"/>
        <v>0</v>
      </c>
      <c r="Z275" s="387">
        <f t="shared" si="69"/>
        <v>0</v>
      </c>
      <c r="AA275" s="387">
        <f t="shared" si="69"/>
        <v>0</v>
      </c>
      <c r="AB275" s="387">
        <f t="shared" si="69"/>
        <v>0</v>
      </c>
      <c r="AC275" s="387">
        <f t="shared" si="69"/>
        <v>0</v>
      </c>
      <c r="AD275" s="387">
        <f t="shared" si="69"/>
        <v>0</v>
      </c>
      <c r="AE275" s="387">
        <f t="shared" si="69"/>
        <v>0</v>
      </c>
      <c r="AF275" s="387">
        <f t="shared" si="69"/>
        <v>0</v>
      </c>
      <c r="AG275" s="342">
        <f t="shared" si="68"/>
        <v>0</v>
      </c>
    </row>
    <row r="276" outlineLevel="1">
      <c r="A276" s="127"/>
      <c r="B276" s="120"/>
      <c r="C276" s="120"/>
      <c r="D276" s="120"/>
      <c r="E276" s="120"/>
      <c r="F276" s="120"/>
      <c r="G276" s="120"/>
      <c r="H276" s="120"/>
      <c r="I276" s="120"/>
      <c r="J276" s="120"/>
      <c r="K276" s="120"/>
      <c r="L276" s="120"/>
      <c r="M276" s="120"/>
      <c r="N276" s="120"/>
      <c r="O276" s="120"/>
      <c r="P276" s="120"/>
      <c r="Q276" s="120"/>
      <c r="R276" s="120"/>
      <c r="S276" s="120"/>
      <c r="T276" s="120"/>
      <c r="U276" s="120"/>
      <c r="V276" s="120"/>
      <c r="W276" s="120"/>
      <c r="X276" s="120"/>
      <c r="Y276" s="120"/>
      <c r="Z276" s="120"/>
      <c r="AA276" s="120"/>
      <c r="AB276" s="120"/>
      <c r="AC276" s="120"/>
      <c r="AD276" s="120"/>
      <c r="AE276" s="120"/>
      <c r="AF276" s="120"/>
      <c r="AG276" s="421"/>
    </row>
    <row r="277" outlineLevel="1">
      <c r="A277" s="478" t="s">
        <v>438</v>
      </c>
      <c r="B277" s="141"/>
      <c r="C277" s="141"/>
      <c r="D277" s="141"/>
      <c r="E277" s="141"/>
      <c r="F277" s="141"/>
      <c r="G277" s="141"/>
      <c r="H277" s="141"/>
      <c r="I277" s="141"/>
      <c r="J277" s="141"/>
      <c r="K277" s="141"/>
      <c r="L277" s="141"/>
      <c r="M277" s="141"/>
      <c r="N277" s="141"/>
      <c r="O277" s="141"/>
      <c r="P277" s="141"/>
      <c r="Q277" s="141"/>
      <c r="R277" s="141"/>
      <c r="S277" s="141"/>
      <c r="T277" s="141"/>
      <c r="U277" s="141"/>
      <c r="V277" s="141"/>
      <c r="W277" s="141"/>
      <c r="X277" s="141"/>
      <c r="Y277" s="141"/>
      <c r="Z277" s="141"/>
      <c r="AA277" s="141"/>
      <c r="AB277" s="141"/>
      <c r="AC277" s="141"/>
      <c r="AD277" s="141"/>
      <c r="AE277" s="141"/>
      <c r="AF277" s="141"/>
      <c r="AG277" s="342">
        <f t="shared" ref="AG277:AG279" si="70">SUM(B277:AF277)</f>
        <v>0</v>
      </c>
    </row>
    <row r="278" outlineLevel="1">
      <c r="A278" s="434" t="s">
        <v>439</v>
      </c>
      <c r="B278" s="435"/>
      <c r="C278" s="435"/>
      <c r="D278" s="435"/>
      <c r="E278" s="435"/>
      <c r="F278" s="435"/>
      <c r="G278" s="435"/>
      <c r="H278" s="435"/>
      <c r="I278" s="435"/>
      <c r="J278" s="435"/>
      <c r="K278" s="435"/>
      <c r="L278" s="435"/>
      <c r="M278" s="435"/>
      <c r="N278" s="435"/>
      <c r="O278" s="435"/>
      <c r="P278" s="435"/>
      <c r="Q278" s="435"/>
      <c r="R278" s="435"/>
      <c r="S278" s="435"/>
      <c r="T278" s="435"/>
      <c r="U278" s="435"/>
      <c r="V278" s="435"/>
      <c r="W278" s="435"/>
      <c r="X278" s="435"/>
      <c r="Y278" s="435"/>
      <c r="Z278" s="435"/>
      <c r="AA278" s="435"/>
      <c r="AB278" s="435"/>
      <c r="AC278" s="435"/>
      <c r="AD278" s="435"/>
      <c r="AE278" s="435"/>
      <c r="AF278" s="435"/>
      <c r="AG278" s="342">
        <f t="shared" si="70"/>
        <v>0</v>
      </c>
    </row>
    <row r="279" outlineLevel="1">
      <c r="A279" s="436" t="s">
        <v>1380</v>
      </c>
      <c r="B279" s="437">
        <f t="shared" ref="B279:AF279" si="71">sum(B277:B278)</f>
        <v>0</v>
      </c>
      <c r="C279" s="437">
        <f t="shared" si="71"/>
        <v>0</v>
      </c>
      <c r="D279" s="437">
        <f t="shared" si="71"/>
        <v>0</v>
      </c>
      <c r="E279" s="437">
        <f t="shared" si="71"/>
        <v>0</v>
      </c>
      <c r="F279" s="437">
        <f t="shared" si="71"/>
        <v>0</v>
      </c>
      <c r="G279" s="437">
        <f t="shared" si="71"/>
        <v>0</v>
      </c>
      <c r="H279" s="437">
        <f t="shared" si="71"/>
        <v>0</v>
      </c>
      <c r="I279" s="437">
        <f t="shared" si="71"/>
        <v>0</v>
      </c>
      <c r="J279" s="437">
        <f t="shared" si="71"/>
        <v>0</v>
      </c>
      <c r="K279" s="437">
        <f t="shared" si="71"/>
        <v>0</v>
      </c>
      <c r="L279" s="437">
        <f t="shared" si="71"/>
        <v>0</v>
      </c>
      <c r="M279" s="437">
        <f t="shared" si="71"/>
        <v>0</v>
      </c>
      <c r="N279" s="437">
        <f t="shared" si="71"/>
        <v>0</v>
      </c>
      <c r="O279" s="437">
        <f t="shared" si="71"/>
        <v>0</v>
      </c>
      <c r="P279" s="437">
        <f t="shared" si="71"/>
        <v>0</v>
      </c>
      <c r="Q279" s="437">
        <f t="shared" si="71"/>
        <v>0</v>
      </c>
      <c r="R279" s="437">
        <f t="shared" si="71"/>
        <v>0</v>
      </c>
      <c r="S279" s="437">
        <f t="shared" si="71"/>
        <v>0</v>
      </c>
      <c r="T279" s="437">
        <f t="shared" si="71"/>
        <v>0</v>
      </c>
      <c r="U279" s="437">
        <f t="shared" si="71"/>
        <v>0</v>
      </c>
      <c r="V279" s="437">
        <f t="shared" si="71"/>
        <v>0</v>
      </c>
      <c r="W279" s="437">
        <f t="shared" si="71"/>
        <v>0</v>
      </c>
      <c r="X279" s="437">
        <f t="shared" si="71"/>
        <v>0</v>
      </c>
      <c r="Y279" s="437">
        <f t="shared" si="71"/>
        <v>0</v>
      </c>
      <c r="Z279" s="437">
        <f t="shared" si="71"/>
        <v>0</v>
      </c>
      <c r="AA279" s="437">
        <f t="shared" si="71"/>
        <v>0</v>
      </c>
      <c r="AB279" s="437">
        <f t="shared" si="71"/>
        <v>0</v>
      </c>
      <c r="AC279" s="437">
        <f t="shared" si="71"/>
        <v>0</v>
      </c>
      <c r="AD279" s="437">
        <f t="shared" si="71"/>
        <v>0</v>
      </c>
      <c r="AE279" s="437">
        <f t="shared" si="71"/>
        <v>0</v>
      </c>
      <c r="AF279" s="437">
        <f t="shared" si="71"/>
        <v>0</v>
      </c>
      <c r="AG279" s="342">
        <f t="shared" si="70"/>
        <v>0</v>
      </c>
    </row>
    <row r="280" outlineLevel="1">
      <c r="A280" s="127"/>
      <c r="B280" s="120"/>
      <c r="C280" s="120"/>
      <c r="D280" s="120"/>
      <c r="E280" s="120"/>
      <c r="F280" s="120"/>
      <c r="G280" s="120"/>
      <c r="H280" s="120"/>
      <c r="I280" s="120"/>
      <c r="J280" s="120"/>
      <c r="K280" s="120"/>
      <c r="L280" s="120"/>
      <c r="M280" s="120"/>
      <c r="N280" s="120"/>
      <c r="O280" s="120"/>
      <c r="P280" s="120"/>
      <c r="Q280" s="120"/>
      <c r="R280" s="120"/>
      <c r="S280" s="120"/>
      <c r="T280" s="120"/>
      <c r="U280" s="120"/>
      <c r="V280" s="120"/>
      <c r="W280" s="120"/>
      <c r="X280" s="120"/>
      <c r="Y280" s="120"/>
      <c r="Z280" s="120"/>
      <c r="AA280" s="120"/>
      <c r="AB280" s="120"/>
      <c r="AC280" s="120"/>
      <c r="AD280" s="120"/>
      <c r="AE280" s="120"/>
      <c r="AF280" s="120"/>
      <c r="AG280" s="421"/>
    </row>
    <row r="281" outlineLevel="1">
      <c r="A281" s="438" t="s">
        <v>1621</v>
      </c>
      <c r="B281" s="233"/>
      <c r="C281" s="233"/>
      <c r="D281" s="233"/>
      <c r="E281" s="233"/>
      <c r="F281" s="233"/>
      <c r="G281" s="233"/>
      <c r="H281" s="233"/>
      <c r="I281" s="233"/>
      <c r="J281" s="233"/>
      <c r="K281" s="233"/>
      <c r="L281" s="233"/>
      <c r="M281" s="233"/>
      <c r="N281" s="233"/>
      <c r="O281" s="233"/>
      <c r="P281" s="233"/>
      <c r="Q281" s="233"/>
      <c r="R281" s="233"/>
      <c r="S281" s="233"/>
      <c r="T281" s="233"/>
      <c r="U281" s="233"/>
      <c r="V281" s="233"/>
      <c r="W281" s="233"/>
      <c r="X281" s="233"/>
      <c r="Y281" s="233"/>
      <c r="Z281" s="233"/>
      <c r="AA281" s="233"/>
      <c r="AB281" s="233"/>
      <c r="AC281" s="233"/>
      <c r="AD281" s="233"/>
      <c r="AE281" s="233"/>
      <c r="AF281" s="233"/>
      <c r="AG281" s="433"/>
    </row>
    <row r="282" outlineLevel="1">
      <c r="A282" s="222" t="s">
        <v>1622</v>
      </c>
      <c r="B282" s="479"/>
      <c r="C282" s="479"/>
      <c r="D282" s="479"/>
      <c r="E282" s="479"/>
      <c r="F282" s="479"/>
      <c r="G282" s="479"/>
      <c r="H282" s="479"/>
      <c r="I282" s="479"/>
      <c r="J282" s="479"/>
      <c r="K282" s="479"/>
      <c r="L282" s="479"/>
      <c r="M282" s="479"/>
      <c r="N282" s="479"/>
      <c r="O282" s="479"/>
      <c r="P282" s="479"/>
      <c r="Q282" s="479"/>
      <c r="R282" s="479"/>
      <c r="S282" s="479"/>
      <c r="T282" s="479"/>
      <c r="U282" s="479"/>
      <c r="V282" s="479"/>
      <c r="W282" s="479"/>
      <c r="X282" s="479"/>
      <c r="Y282" s="479"/>
      <c r="Z282" s="479"/>
      <c r="AA282" s="479"/>
      <c r="AB282" s="479"/>
      <c r="AC282" s="479"/>
      <c r="AD282" s="479"/>
      <c r="AE282" s="479"/>
      <c r="AF282" s="479"/>
      <c r="AG282" s="342">
        <f t="shared" ref="AG282:AG287" si="72">SUM(B282:AF282)</f>
        <v>0</v>
      </c>
    </row>
    <row r="283" outlineLevel="1">
      <c r="A283" s="222" t="s">
        <v>1623</v>
      </c>
      <c r="B283" s="479"/>
      <c r="C283" s="479"/>
      <c r="D283" s="479"/>
      <c r="E283" s="479"/>
      <c r="F283" s="479"/>
      <c r="G283" s="479"/>
      <c r="H283" s="479"/>
      <c r="I283" s="479"/>
      <c r="J283" s="479"/>
      <c r="K283" s="479"/>
      <c r="L283" s="479"/>
      <c r="M283" s="479"/>
      <c r="N283" s="479"/>
      <c r="O283" s="479"/>
      <c r="P283" s="479"/>
      <c r="Q283" s="479"/>
      <c r="R283" s="479"/>
      <c r="S283" s="479"/>
      <c r="T283" s="479"/>
      <c r="U283" s="479"/>
      <c r="V283" s="479"/>
      <c r="W283" s="479"/>
      <c r="X283" s="479"/>
      <c r="Y283" s="479"/>
      <c r="Z283" s="479"/>
      <c r="AA283" s="479"/>
      <c r="AB283" s="479"/>
      <c r="AC283" s="479"/>
      <c r="AD283" s="479"/>
      <c r="AE283" s="479"/>
      <c r="AF283" s="479"/>
      <c r="AG283" s="342">
        <f t="shared" si="72"/>
        <v>0</v>
      </c>
    </row>
    <row r="284" outlineLevel="1">
      <c r="A284" s="222" t="s">
        <v>1624</v>
      </c>
      <c r="B284" s="479"/>
      <c r="C284" s="479"/>
      <c r="D284" s="479"/>
      <c r="E284" s="479"/>
      <c r="F284" s="479"/>
      <c r="G284" s="479"/>
      <c r="H284" s="479"/>
      <c r="I284" s="479"/>
      <c r="J284" s="479"/>
      <c r="K284" s="479"/>
      <c r="L284" s="479"/>
      <c r="M284" s="479"/>
      <c r="N284" s="479"/>
      <c r="O284" s="479"/>
      <c r="P284" s="479"/>
      <c r="Q284" s="479"/>
      <c r="R284" s="479"/>
      <c r="S284" s="479"/>
      <c r="T284" s="479"/>
      <c r="U284" s="479"/>
      <c r="V284" s="479"/>
      <c r="W284" s="479"/>
      <c r="X284" s="479"/>
      <c r="Y284" s="479"/>
      <c r="Z284" s="479"/>
      <c r="AA284" s="479"/>
      <c r="AB284" s="479"/>
      <c r="AC284" s="479"/>
      <c r="AD284" s="479"/>
      <c r="AE284" s="479"/>
      <c r="AF284" s="479"/>
      <c r="AG284" s="342">
        <f t="shared" si="72"/>
        <v>0</v>
      </c>
    </row>
    <row r="285" outlineLevel="1">
      <c r="A285" s="222" t="s">
        <v>1625</v>
      </c>
      <c r="B285" s="479"/>
      <c r="C285" s="479"/>
      <c r="D285" s="479"/>
      <c r="E285" s="479"/>
      <c r="F285" s="479"/>
      <c r="G285" s="479"/>
      <c r="H285" s="479"/>
      <c r="I285" s="479"/>
      <c r="J285" s="479"/>
      <c r="K285" s="479"/>
      <c r="L285" s="479"/>
      <c r="M285" s="479"/>
      <c r="N285" s="479"/>
      <c r="O285" s="479"/>
      <c r="P285" s="479"/>
      <c r="Q285" s="479"/>
      <c r="R285" s="479"/>
      <c r="S285" s="479"/>
      <c r="T285" s="479"/>
      <c r="U285" s="479"/>
      <c r="V285" s="479"/>
      <c r="W285" s="479"/>
      <c r="X285" s="479"/>
      <c r="Y285" s="479"/>
      <c r="Z285" s="479"/>
      <c r="AA285" s="479"/>
      <c r="AB285" s="479"/>
      <c r="AC285" s="479"/>
      <c r="AD285" s="479"/>
      <c r="AE285" s="479"/>
      <c r="AF285" s="479"/>
      <c r="AG285" s="342">
        <f t="shared" si="72"/>
        <v>0</v>
      </c>
    </row>
    <row r="286" outlineLevel="1">
      <c r="A286" s="226" t="s">
        <v>334</v>
      </c>
      <c r="B286" s="378">
        <f t="shared" ref="B286:AF286" si="73">SUM(B282:B283)</f>
        <v>0</v>
      </c>
      <c r="C286" s="378">
        <f t="shared" si="73"/>
        <v>0</v>
      </c>
      <c r="D286" s="378">
        <f t="shared" si="73"/>
        <v>0</v>
      </c>
      <c r="E286" s="378">
        <f t="shared" si="73"/>
        <v>0</v>
      </c>
      <c r="F286" s="378">
        <f t="shared" si="73"/>
        <v>0</v>
      </c>
      <c r="G286" s="378">
        <f t="shared" si="73"/>
        <v>0</v>
      </c>
      <c r="H286" s="378">
        <f t="shared" si="73"/>
        <v>0</v>
      </c>
      <c r="I286" s="378">
        <f t="shared" si="73"/>
        <v>0</v>
      </c>
      <c r="J286" s="378">
        <f t="shared" si="73"/>
        <v>0</v>
      </c>
      <c r="K286" s="378">
        <f t="shared" si="73"/>
        <v>0</v>
      </c>
      <c r="L286" s="378">
        <f t="shared" si="73"/>
        <v>0</v>
      </c>
      <c r="M286" s="378">
        <f t="shared" si="73"/>
        <v>0</v>
      </c>
      <c r="N286" s="378">
        <f t="shared" si="73"/>
        <v>0</v>
      </c>
      <c r="O286" s="378">
        <f t="shared" si="73"/>
        <v>0</v>
      </c>
      <c r="P286" s="378">
        <f t="shared" si="73"/>
        <v>0</v>
      </c>
      <c r="Q286" s="378">
        <f t="shared" si="73"/>
        <v>0</v>
      </c>
      <c r="R286" s="378">
        <f t="shared" si="73"/>
        <v>0</v>
      </c>
      <c r="S286" s="378">
        <f t="shared" si="73"/>
        <v>0</v>
      </c>
      <c r="T286" s="378">
        <f t="shared" si="73"/>
        <v>0</v>
      </c>
      <c r="U286" s="378">
        <f t="shared" si="73"/>
        <v>0</v>
      </c>
      <c r="V286" s="378">
        <f t="shared" si="73"/>
        <v>0</v>
      </c>
      <c r="W286" s="378">
        <f t="shared" si="73"/>
        <v>0</v>
      </c>
      <c r="X286" s="378">
        <f t="shared" si="73"/>
        <v>0</v>
      </c>
      <c r="Y286" s="378">
        <f t="shared" si="73"/>
        <v>0</v>
      </c>
      <c r="Z286" s="378">
        <f t="shared" si="73"/>
        <v>0</v>
      </c>
      <c r="AA286" s="378">
        <f t="shared" si="73"/>
        <v>0</v>
      </c>
      <c r="AB286" s="378">
        <f t="shared" si="73"/>
        <v>0</v>
      </c>
      <c r="AC286" s="378">
        <f t="shared" si="73"/>
        <v>0</v>
      </c>
      <c r="AD286" s="378">
        <f t="shared" si="73"/>
        <v>0</v>
      </c>
      <c r="AE286" s="378">
        <f t="shared" si="73"/>
        <v>0</v>
      </c>
      <c r="AF286" s="378">
        <f t="shared" si="73"/>
        <v>0</v>
      </c>
      <c r="AG286" s="342">
        <f t="shared" si="72"/>
        <v>0</v>
      </c>
    </row>
    <row r="287" outlineLevel="1">
      <c r="A287" s="226" t="s">
        <v>335</v>
      </c>
      <c r="B287" s="378">
        <f t="shared" ref="B287:AF287" si="74">SUM(B284:B285)</f>
        <v>0</v>
      </c>
      <c r="C287" s="378">
        <f t="shared" si="74"/>
        <v>0</v>
      </c>
      <c r="D287" s="378">
        <f t="shared" si="74"/>
        <v>0</v>
      </c>
      <c r="E287" s="378">
        <f t="shared" si="74"/>
        <v>0</v>
      </c>
      <c r="F287" s="378">
        <f t="shared" si="74"/>
        <v>0</v>
      </c>
      <c r="G287" s="378">
        <f t="shared" si="74"/>
        <v>0</v>
      </c>
      <c r="H287" s="378">
        <f t="shared" si="74"/>
        <v>0</v>
      </c>
      <c r="I287" s="378">
        <f t="shared" si="74"/>
        <v>0</v>
      </c>
      <c r="J287" s="378">
        <f t="shared" si="74"/>
        <v>0</v>
      </c>
      <c r="K287" s="378">
        <f t="shared" si="74"/>
        <v>0</v>
      </c>
      <c r="L287" s="378">
        <f t="shared" si="74"/>
        <v>0</v>
      </c>
      <c r="M287" s="378">
        <f t="shared" si="74"/>
        <v>0</v>
      </c>
      <c r="N287" s="378">
        <f t="shared" si="74"/>
        <v>0</v>
      </c>
      <c r="O287" s="378">
        <f t="shared" si="74"/>
        <v>0</v>
      </c>
      <c r="P287" s="378">
        <f t="shared" si="74"/>
        <v>0</v>
      </c>
      <c r="Q287" s="378">
        <f t="shared" si="74"/>
        <v>0</v>
      </c>
      <c r="R287" s="378">
        <f t="shared" si="74"/>
        <v>0</v>
      </c>
      <c r="S287" s="378">
        <f t="shared" si="74"/>
        <v>0</v>
      </c>
      <c r="T287" s="378">
        <f t="shared" si="74"/>
        <v>0</v>
      </c>
      <c r="U287" s="378">
        <f t="shared" si="74"/>
        <v>0</v>
      </c>
      <c r="V287" s="378">
        <f t="shared" si="74"/>
        <v>0</v>
      </c>
      <c r="W287" s="378">
        <f t="shared" si="74"/>
        <v>0</v>
      </c>
      <c r="X287" s="378">
        <f t="shared" si="74"/>
        <v>0</v>
      </c>
      <c r="Y287" s="378">
        <f t="shared" si="74"/>
        <v>0</v>
      </c>
      <c r="Z287" s="378">
        <f t="shared" si="74"/>
        <v>0</v>
      </c>
      <c r="AA287" s="378">
        <f t="shared" si="74"/>
        <v>0</v>
      </c>
      <c r="AB287" s="378">
        <f t="shared" si="74"/>
        <v>0</v>
      </c>
      <c r="AC287" s="378">
        <f t="shared" si="74"/>
        <v>0</v>
      </c>
      <c r="AD287" s="378">
        <f t="shared" si="74"/>
        <v>0</v>
      </c>
      <c r="AE287" s="378">
        <f t="shared" si="74"/>
        <v>0</v>
      </c>
      <c r="AF287" s="378">
        <f t="shared" si="74"/>
        <v>0</v>
      </c>
      <c r="AG287" s="342">
        <f t="shared" si="72"/>
        <v>0</v>
      </c>
    </row>
    <row r="288" outlineLevel="1">
      <c r="A288" s="127"/>
      <c r="B288" s="195"/>
      <c r="C288" s="195"/>
      <c r="D288" s="195"/>
      <c r="E288" s="195"/>
      <c r="F288" s="195"/>
      <c r="G288" s="195"/>
      <c r="H288" s="195"/>
      <c r="I288" s="195"/>
      <c r="J288" s="195"/>
      <c r="K288" s="195"/>
      <c r="L288" s="195"/>
      <c r="M288" s="195"/>
      <c r="N288" s="195"/>
      <c r="O288" s="195"/>
      <c r="P288" s="195"/>
      <c r="Q288" s="195"/>
      <c r="R288" s="195"/>
      <c r="S288" s="195"/>
      <c r="T288" s="195"/>
      <c r="U288" s="195"/>
      <c r="V288" s="195"/>
      <c r="W288" s="195"/>
      <c r="X288" s="195"/>
      <c r="Y288" s="195"/>
      <c r="Z288" s="195"/>
      <c r="AA288" s="195"/>
      <c r="AB288" s="195"/>
      <c r="AC288" s="195"/>
      <c r="AD288" s="195"/>
      <c r="AE288" s="195"/>
      <c r="AF288" s="195"/>
      <c r="AG288" s="433"/>
    </row>
    <row r="289" outlineLevel="1">
      <c r="A289" s="222" t="s">
        <v>337</v>
      </c>
      <c r="B289" s="479"/>
      <c r="C289" s="479"/>
      <c r="D289" s="479"/>
      <c r="E289" s="479"/>
      <c r="F289" s="479"/>
      <c r="G289" s="479"/>
      <c r="H289" s="479"/>
      <c r="I289" s="479"/>
      <c r="J289" s="479"/>
      <c r="K289" s="479"/>
      <c r="L289" s="479"/>
      <c r="M289" s="479"/>
      <c r="N289" s="479"/>
      <c r="O289" s="479"/>
      <c r="P289" s="479"/>
      <c r="Q289" s="479"/>
      <c r="R289" s="479"/>
      <c r="S289" s="479"/>
      <c r="T289" s="479"/>
      <c r="U289" s="479"/>
      <c r="V289" s="479"/>
      <c r="W289" s="479"/>
      <c r="X289" s="479"/>
      <c r="Y289" s="479"/>
      <c r="Z289" s="479"/>
      <c r="AA289" s="479"/>
      <c r="AB289" s="479"/>
      <c r="AC289" s="479"/>
      <c r="AD289" s="479"/>
      <c r="AE289" s="479"/>
      <c r="AF289" s="479"/>
      <c r="AG289" s="342">
        <f t="shared" ref="AG289:AG297" si="75">SUM(B289:AF289)</f>
        <v>0</v>
      </c>
    </row>
    <row r="290" outlineLevel="1">
      <c r="A290" s="222" t="s">
        <v>338</v>
      </c>
      <c r="B290" s="479"/>
      <c r="C290" s="479"/>
      <c r="D290" s="479"/>
      <c r="E290" s="479"/>
      <c r="F290" s="479"/>
      <c r="G290" s="479"/>
      <c r="H290" s="479"/>
      <c r="I290" s="479"/>
      <c r="J290" s="479"/>
      <c r="K290" s="479"/>
      <c r="L290" s="479"/>
      <c r="M290" s="479"/>
      <c r="N290" s="479"/>
      <c r="O290" s="479"/>
      <c r="P290" s="479"/>
      <c r="Q290" s="479"/>
      <c r="R290" s="479"/>
      <c r="S290" s="479"/>
      <c r="T290" s="479"/>
      <c r="U290" s="479"/>
      <c r="V290" s="479"/>
      <c r="W290" s="479"/>
      <c r="X290" s="479"/>
      <c r="Y290" s="479"/>
      <c r="Z290" s="479"/>
      <c r="AA290" s="479"/>
      <c r="AB290" s="479"/>
      <c r="AC290" s="479"/>
      <c r="AD290" s="479"/>
      <c r="AE290" s="479"/>
      <c r="AF290" s="479"/>
      <c r="AG290" s="342">
        <f t="shared" si="75"/>
        <v>0</v>
      </c>
    </row>
    <row r="291" outlineLevel="1">
      <c r="A291" s="222" t="s">
        <v>1626</v>
      </c>
      <c r="B291" s="479"/>
      <c r="C291" s="479"/>
      <c r="D291" s="479"/>
      <c r="E291" s="479"/>
      <c r="F291" s="479"/>
      <c r="G291" s="479"/>
      <c r="H291" s="479"/>
      <c r="I291" s="479"/>
      <c r="J291" s="479"/>
      <c r="K291" s="479"/>
      <c r="L291" s="479"/>
      <c r="M291" s="479"/>
      <c r="N291" s="479"/>
      <c r="O291" s="479"/>
      <c r="P291" s="479"/>
      <c r="Q291" s="479"/>
      <c r="R291" s="479"/>
      <c r="S291" s="479"/>
      <c r="T291" s="479"/>
      <c r="U291" s="479"/>
      <c r="V291" s="479"/>
      <c r="W291" s="479"/>
      <c r="X291" s="479"/>
      <c r="Y291" s="479"/>
      <c r="Z291" s="479"/>
      <c r="AA291" s="479"/>
      <c r="AB291" s="479"/>
      <c r="AC291" s="479"/>
      <c r="AD291" s="479"/>
      <c r="AE291" s="479"/>
      <c r="AF291" s="479"/>
      <c r="AG291" s="342">
        <f t="shared" si="75"/>
        <v>0</v>
      </c>
    </row>
    <row r="292" outlineLevel="1">
      <c r="A292" s="222" t="s">
        <v>1627</v>
      </c>
      <c r="B292" s="479"/>
      <c r="C292" s="479"/>
      <c r="D292" s="479"/>
      <c r="E292" s="479"/>
      <c r="F292" s="479"/>
      <c r="G292" s="479"/>
      <c r="H292" s="479"/>
      <c r="I292" s="479"/>
      <c r="J292" s="479"/>
      <c r="K292" s="479"/>
      <c r="L292" s="479"/>
      <c r="M292" s="479"/>
      <c r="N292" s="479"/>
      <c r="O292" s="479"/>
      <c r="P292" s="479"/>
      <c r="Q292" s="479"/>
      <c r="R292" s="479"/>
      <c r="S292" s="479"/>
      <c r="T292" s="479"/>
      <c r="U292" s="479"/>
      <c r="V292" s="479"/>
      <c r="W292" s="479"/>
      <c r="X292" s="479"/>
      <c r="Y292" s="479"/>
      <c r="Z292" s="479"/>
      <c r="AA292" s="479"/>
      <c r="AB292" s="479"/>
      <c r="AC292" s="479"/>
      <c r="AD292" s="479"/>
      <c r="AE292" s="479"/>
      <c r="AF292" s="479"/>
      <c r="AG292" s="342">
        <f t="shared" si="75"/>
        <v>0</v>
      </c>
    </row>
    <row r="293" outlineLevel="1">
      <c r="A293" s="222" t="s">
        <v>1628</v>
      </c>
      <c r="B293" s="479"/>
      <c r="C293" s="479"/>
      <c r="D293" s="479"/>
      <c r="E293" s="479"/>
      <c r="F293" s="479"/>
      <c r="G293" s="479"/>
      <c r="H293" s="479"/>
      <c r="I293" s="479"/>
      <c r="J293" s="479"/>
      <c r="K293" s="479"/>
      <c r="L293" s="479"/>
      <c r="M293" s="479"/>
      <c r="N293" s="479"/>
      <c r="O293" s="479"/>
      <c r="P293" s="479"/>
      <c r="Q293" s="479"/>
      <c r="R293" s="479"/>
      <c r="S293" s="479"/>
      <c r="T293" s="479"/>
      <c r="U293" s="479"/>
      <c r="V293" s="479"/>
      <c r="W293" s="479"/>
      <c r="X293" s="479"/>
      <c r="Y293" s="479"/>
      <c r="Z293" s="479"/>
      <c r="AA293" s="479"/>
      <c r="AB293" s="479"/>
      <c r="AC293" s="479"/>
      <c r="AD293" s="479"/>
      <c r="AE293" s="479"/>
      <c r="AF293" s="479"/>
      <c r="AG293" s="342">
        <f t="shared" si="75"/>
        <v>0</v>
      </c>
    </row>
    <row r="294" outlineLevel="1">
      <c r="A294" s="222" t="s">
        <v>1629</v>
      </c>
      <c r="B294" s="479"/>
      <c r="C294" s="479"/>
      <c r="D294" s="479"/>
      <c r="E294" s="479"/>
      <c r="F294" s="479"/>
      <c r="G294" s="479"/>
      <c r="H294" s="479"/>
      <c r="I294" s="479"/>
      <c r="J294" s="479"/>
      <c r="K294" s="479"/>
      <c r="L294" s="479"/>
      <c r="M294" s="479"/>
      <c r="N294" s="479"/>
      <c r="O294" s="479"/>
      <c r="P294" s="479"/>
      <c r="Q294" s="479"/>
      <c r="R294" s="479"/>
      <c r="S294" s="479"/>
      <c r="T294" s="479"/>
      <c r="U294" s="479"/>
      <c r="V294" s="479"/>
      <c r="W294" s="479"/>
      <c r="X294" s="479"/>
      <c r="Y294" s="479"/>
      <c r="Z294" s="479"/>
      <c r="AA294" s="479"/>
      <c r="AB294" s="479"/>
      <c r="AC294" s="479"/>
      <c r="AD294" s="479"/>
      <c r="AE294" s="479"/>
      <c r="AF294" s="479"/>
      <c r="AG294" s="342">
        <f t="shared" si="75"/>
        <v>0</v>
      </c>
    </row>
    <row r="295" outlineLevel="1">
      <c r="A295" s="222" t="s">
        <v>1630</v>
      </c>
      <c r="B295" s="479"/>
      <c r="C295" s="479"/>
      <c r="D295" s="479"/>
      <c r="E295" s="479"/>
      <c r="F295" s="479"/>
      <c r="G295" s="479"/>
      <c r="H295" s="479"/>
      <c r="I295" s="479"/>
      <c r="J295" s="479"/>
      <c r="K295" s="479"/>
      <c r="L295" s="479"/>
      <c r="M295" s="479"/>
      <c r="N295" s="479"/>
      <c r="O295" s="479"/>
      <c r="P295" s="479"/>
      <c r="Q295" s="479"/>
      <c r="R295" s="479"/>
      <c r="S295" s="479"/>
      <c r="T295" s="479"/>
      <c r="U295" s="479"/>
      <c r="V295" s="479"/>
      <c r="W295" s="479"/>
      <c r="X295" s="479"/>
      <c r="Y295" s="479"/>
      <c r="Z295" s="479"/>
      <c r="AA295" s="479"/>
      <c r="AB295" s="479"/>
      <c r="AC295" s="479"/>
      <c r="AD295" s="479"/>
      <c r="AE295" s="479"/>
      <c r="AF295" s="479"/>
      <c r="AG295" s="342">
        <f t="shared" si="75"/>
        <v>0</v>
      </c>
    </row>
    <row r="296" outlineLevel="1">
      <c r="A296" s="222" t="s">
        <v>1631</v>
      </c>
      <c r="B296" s="479"/>
      <c r="C296" s="479"/>
      <c r="D296" s="479"/>
      <c r="E296" s="479"/>
      <c r="F296" s="479"/>
      <c r="G296" s="479"/>
      <c r="H296" s="479"/>
      <c r="I296" s="479"/>
      <c r="J296" s="479"/>
      <c r="K296" s="479"/>
      <c r="L296" s="479"/>
      <c r="M296" s="479"/>
      <c r="N296" s="479"/>
      <c r="O296" s="479"/>
      <c r="P296" s="479"/>
      <c r="Q296" s="479"/>
      <c r="R296" s="479"/>
      <c r="S296" s="479"/>
      <c r="T296" s="479"/>
      <c r="U296" s="479"/>
      <c r="V296" s="479"/>
      <c r="W296" s="479"/>
      <c r="X296" s="479"/>
      <c r="Y296" s="479"/>
      <c r="Z296" s="479"/>
      <c r="AA296" s="479"/>
      <c r="AB296" s="479"/>
      <c r="AC296" s="479"/>
      <c r="AD296" s="479"/>
      <c r="AE296" s="479"/>
      <c r="AF296" s="479"/>
      <c r="AG296" s="342">
        <f t="shared" si="75"/>
        <v>0</v>
      </c>
    </row>
    <row r="297" outlineLevel="1">
      <c r="A297" s="228" t="s">
        <v>234</v>
      </c>
      <c r="B297" s="378">
        <f t="shared" ref="B297:AF297" si="76">SUM(B289:B296)</f>
        <v>0</v>
      </c>
      <c r="C297" s="378">
        <f t="shared" si="76"/>
        <v>0</v>
      </c>
      <c r="D297" s="378">
        <f t="shared" si="76"/>
        <v>0</v>
      </c>
      <c r="E297" s="378">
        <f t="shared" si="76"/>
        <v>0</v>
      </c>
      <c r="F297" s="378">
        <f t="shared" si="76"/>
        <v>0</v>
      </c>
      <c r="G297" s="378">
        <f t="shared" si="76"/>
        <v>0</v>
      </c>
      <c r="H297" s="378">
        <f t="shared" si="76"/>
        <v>0</v>
      </c>
      <c r="I297" s="378">
        <f t="shared" si="76"/>
        <v>0</v>
      </c>
      <c r="J297" s="378">
        <f t="shared" si="76"/>
        <v>0</v>
      </c>
      <c r="K297" s="378">
        <f t="shared" si="76"/>
        <v>0</v>
      </c>
      <c r="L297" s="378">
        <f t="shared" si="76"/>
        <v>0</v>
      </c>
      <c r="M297" s="378">
        <f t="shared" si="76"/>
        <v>0</v>
      </c>
      <c r="N297" s="378">
        <f t="shared" si="76"/>
        <v>0</v>
      </c>
      <c r="O297" s="378">
        <f t="shared" si="76"/>
        <v>0</v>
      </c>
      <c r="P297" s="378">
        <f t="shared" si="76"/>
        <v>0</v>
      </c>
      <c r="Q297" s="378">
        <f t="shared" si="76"/>
        <v>0</v>
      </c>
      <c r="R297" s="378">
        <f t="shared" si="76"/>
        <v>0</v>
      </c>
      <c r="S297" s="378">
        <f t="shared" si="76"/>
        <v>0</v>
      </c>
      <c r="T297" s="378">
        <f t="shared" si="76"/>
        <v>0</v>
      </c>
      <c r="U297" s="378">
        <f t="shared" si="76"/>
        <v>0</v>
      </c>
      <c r="V297" s="378">
        <f t="shared" si="76"/>
        <v>0</v>
      </c>
      <c r="W297" s="378">
        <f t="shared" si="76"/>
        <v>0</v>
      </c>
      <c r="X297" s="378">
        <f t="shared" si="76"/>
        <v>0</v>
      </c>
      <c r="Y297" s="378">
        <f t="shared" si="76"/>
        <v>0</v>
      </c>
      <c r="Z297" s="378">
        <f t="shared" si="76"/>
        <v>0</v>
      </c>
      <c r="AA297" s="378">
        <f t="shared" si="76"/>
        <v>0</v>
      </c>
      <c r="AB297" s="378">
        <f t="shared" si="76"/>
        <v>0</v>
      </c>
      <c r="AC297" s="378">
        <f t="shared" si="76"/>
        <v>0</v>
      </c>
      <c r="AD297" s="378">
        <f t="shared" si="76"/>
        <v>0</v>
      </c>
      <c r="AE297" s="378">
        <f t="shared" si="76"/>
        <v>0</v>
      </c>
      <c r="AF297" s="378">
        <f t="shared" si="76"/>
        <v>0</v>
      </c>
      <c r="AG297" s="342">
        <f t="shared" si="75"/>
        <v>0</v>
      </c>
    </row>
    <row r="298" outlineLevel="1">
      <c r="A298" s="187"/>
      <c r="AG298" s="431"/>
    </row>
    <row r="299" outlineLevel="1">
      <c r="A299" s="165" t="s">
        <v>1632</v>
      </c>
      <c r="B299" s="195"/>
      <c r="C299" s="195"/>
      <c r="D299" s="195"/>
      <c r="E299" s="195"/>
      <c r="F299" s="195"/>
      <c r="G299" s="195"/>
      <c r="H299" s="195"/>
      <c r="I299" s="195"/>
      <c r="J299" s="195"/>
      <c r="K299" s="195"/>
      <c r="L299" s="195"/>
      <c r="M299" s="195"/>
      <c r="N299" s="195"/>
      <c r="O299" s="195"/>
      <c r="P299" s="195"/>
      <c r="Q299" s="195"/>
      <c r="R299" s="195"/>
      <c r="S299" s="195"/>
      <c r="T299" s="195"/>
      <c r="U299" s="195"/>
      <c r="V299" s="195"/>
      <c r="W299" s="195"/>
      <c r="X299" s="195"/>
      <c r="Y299" s="195"/>
      <c r="Z299" s="195"/>
      <c r="AA299" s="195"/>
      <c r="AB299" s="195"/>
      <c r="AC299" s="195"/>
      <c r="AD299" s="195"/>
      <c r="AE299" s="195"/>
      <c r="AF299" s="195"/>
      <c r="AG299" s="421"/>
    </row>
    <row r="300" outlineLevel="1">
      <c r="A300" s="222" t="s">
        <v>1377</v>
      </c>
      <c r="B300" s="141"/>
      <c r="C300" s="141"/>
      <c r="D300" s="141"/>
      <c r="E300" s="141"/>
      <c r="F300" s="141"/>
      <c r="G300" s="141"/>
      <c r="H300" s="141"/>
      <c r="I300" s="141"/>
      <c r="J300" s="141"/>
      <c r="K300" s="141"/>
      <c r="L300" s="141"/>
      <c r="M300" s="141"/>
      <c r="N300" s="141"/>
      <c r="O300" s="141"/>
      <c r="P300" s="141"/>
      <c r="Q300" s="141"/>
      <c r="R300" s="141"/>
      <c r="S300" s="141"/>
      <c r="T300" s="141"/>
      <c r="U300" s="141"/>
      <c r="V300" s="141"/>
      <c r="W300" s="141"/>
      <c r="X300" s="141"/>
      <c r="Y300" s="141"/>
      <c r="Z300" s="141"/>
      <c r="AA300" s="141"/>
      <c r="AB300" s="141"/>
      <c r="AC300" s="141"/>
      <c r="AD300" s="141"/>
      <c r="AE300" s="141"/>
      <c r="AF300" s="141"/>
      <c r="AG300" s="342">
        <f t="shared" ref="AG300:AG303" si="77">SUM(B300:AF300)</f>
        <v>0</v>
      </c>
    </row>
    <row r="301" outlineLevel="1">
      <c r="A301" s="222" t="s">
        <v>1193</v>
      </c>
      <c r="B301" s="435"/>
      <c r="C301" s="435"/>
      <c r="D301" s="435"/>
      <c r="E301" s="435"/>
      <c r="F301" s="435"/>
      <c r="G301" s="435"/>
      <c r="H301" s="435"/>
      <c r="I301" s="435"/>
      <c r="J301" s="435"/>
      <c r="K301" s="435"/>
      <c r="L301" s="435"/>
      <c r="M301" s="435"/>
      <c r="N301" s="435"/>
      <c r="O301" s="435"/>
      <c r="P301" s="435"/>
      <c r="Q301" s="435"/>
      <c r="R301" s="435"/>
      <c r="S301" s="435"/>
      <c r="T301" s="435"/>
      <c r="U301" s="435"/>
      <c r="V301" s="435"/>
      <c r="W301" s="435"/>
      <c r="X301" s="435"/>
      <c r="Y301" s="435"/>
      <c r="Z301" s="435"/>
      <c r="AA301" s="435"/>
      <c r="AB301" s="435"/>
      <c r="AC301" s="435"/>
      <c r="AD301" s="435"/>
      <c r="AE301" s="435"/>
      <c r="AF301" s="435"/>
      <c r="AG301" s="342">
        <f t="shared" si="77"/>
        <v>0</v>
      </c>
    </row>
    <row r="302" outlineLevel="1">
      <c r="A302" s="222" t="s">
        <v>1378</v>
      </c>
      <c r="B302" s="435"/>
      <c r="C302" s="435"/>
      <c r="D302" s="435"/>
      <c r="E302" s="435"/>
      <c r="F302" s="435"/>
      <c r="G302" s="435"/>
      <c r="H302" s="435"/>
      <c r="I302" s="435"/>
      <c r="J302" s="435"/>
      <c r="K302" s="435"/>
      <c r="L302" s="435"/>
      <c r="M302" s="435"/>
      <c r="N302" s="435"/>
      <c r="O302" s="435"/>
      <c r="P302" s="435"/>
      <c r="Q302" s="435"/>
      <c r="R302" s="435"/>
      <c r="S302" s="435"/>
      <c r="T302" s="435"/>
      <c r="U302" s="435"/>
      <c r="V302" s="435"/>
      <c r="W302" s="435"/>
      <c r="X302" s="435"/>
      <c r="Y302" s="435"/>
      <c r="Z302" s="435"/>
      <c r="AA302" s="435"/>
      <c r="AB302" s="435"/>
      <c r="AC302" s="435"/>
      <c r="AD302" s="435"/>
      <c r="AE302" s="435"/>
      <c r="AF302" s="435"/>
      <c r="AG302" s="342">
        <f t="shared" si="77"/>
        <v>0</v>
      </c>
    </row>
    <row r="303" outlineLevel="1">
      <c r="A303" s="436" t="s">
        <v>1379</v>
      </c>
      <c r="B303" s="437">
        <f t="shared" ref="B303:AF303" si="78">sum(B300:B302)</f>
        <v>0</v>
      </c>
      <c r="C303" s="437">
        <f t="shared" si="78"/>
        <v>0</v>
      </c>
      <c r="D303" s="437">
        <f t="shared" si="78"/>
        <v>0</v>
      </c>
      <c r="E303" s="437">
        <f t="shared" si="78"/>
        <v>0</v>
      </c>
      <c r="F303" s="437">
        <f t="shared" si="78"/>
        <v>0</v>
      </c>
      <c r="G303" s="437">
        <f t="shared" si="78"/>
        <v>0</v>
      </c>
      <c r="H303" s="437">
        <f t="shared" si="78"/>
        <v>0</v>
      </c>
      <c r="I303" s="437">
        <f t="shared" si="78"/>
        <v>0</v>
      </c>
      <c r="J303" s="437">
        <f t="shared" si="78"/>
        <v>0</v>
      </c>
      <c r="K303" s="437">
        <f t="shared" si="78"/>
        <v>0</v>
      </c>
      <c r="L303" s="437">
        <f t="shared" si="78"/>
        <v>0</v>
      </c>
      <c r="M303" s="437">
        <f t="shared" si="78"/>
        <v>0</v>
      </c>
      <c r="N303" s="437">
        <f t="shared" si="78"/>
        <v>0</v>
      </c>
      <c r="O303" s="437">
        <f t="shared" si="78"/>
        <v>0</v>
      </c>
      <c r="P303" s="437">
        <f t="shared" si="78"/>
        <v>0</v>
      </c>
      <c r="Q303" s="437">
        <f t="shared" si="78"/>
        <v>0</v>
      </c>
      <c r="R303" s="437">
        <f t="shared" si="78"/>
        <v>0</v>
      </c>
      <c r="S303" s="437">
        <f t="shared" si="78"/>
        <v>0</v>
      </c>
      <c r="T303" s="437">
        <f t="shared" si="78"/>
        <v>0</v>
      </c>
      <c r="U303" s="437">
        <f t="shared" si="78"/>
        <v>0</v>
      </c>
      <c r="V303" s="437">
        <f t="shared" si="78"/>
        <v>0</v>
      </c>
      <c r="W303" s="437">
        <f t="shared" si="78"/>
        <v>0</v>
      </c>
      <c r="X303" s="437">
        <f t="shared" si="78"/>
        <v>0</v>
      </c>
      <c r="Y303" s="437">
        <f t="shared" si="78"/>
        <v>0</v>
      </c>
      <c r="Z303" s="437">
        <f t="shared" si="78"/>
        <v>0</v>
      </c>
      <c r="AA303" s="437">
        <f t="shared" si="78"/>
        <v>0</v>
      </c>
      <c r="AB303" s="437">
        <f t="shared" si="78"/>
        <v>0</v>
      </c>
      <c r="AC303" s="437">
        <f t="shared" si="78"/>
        <v>0</v>
      </c>
      <c r="AD303" s="437">
        <f t="shared" si="78"/>
        <v>0</v>
      </c>
      <c r="AE303" s="437">
        <f t="shared" si="78"/>
        <v>0</v>
      </c>
      <c r="AF303" s="437">
        <f t="shared" si="78"/>
        <v>0</v>
      </c>
      <c r="AG303" s="342">
        <f t="shared" si="77"/>
        <v>0</v>
      </c>
    </row>
    <row r="304" outlineLevel="1">
      <c r="A304" s="187"/>
      <c r="AG304" s="431"/>
    </row>
    <row r="305" outlineLevel="1">
      <c r="A305" s="478" t="s">
        <v>438</v>
      </c>
      <c r="B305" s="141"/>
      <c r="C305" s="141"/>
      <c r="D305" s="141"/>
      <c r="E305" s="141"/>
      <c r="F305" s="141"/>
      <c r="G305" s="141"/>
      <c r="H305" s="141"/>
      <c r="I305" s="141"/>
      <c r="J305" s="141"/>
      <c r="K305" s="141"/>
      <c r="L305" s="141"/>
      <c r="M305" s="141"/>
      <c r="N305" s="141"/>
      <c r="O305" s="141"/>
      <c r="P305" s="141"/>
      <c r="Q305" s="141"/>
      <c r="R305" s="141"/>
      <c r="S305" s="141"/>
      <c r="T305" s="141"/>
      <c r="U305" s="141"/>
      <c r="V305" s="141"/>
      <c r="W305" s="141"/>
      <c r="X305" s="141"/>
      <c r="Y305" s="141"/>
      <c r="Z305" s="141"/>
      <c r="AA305" s="141"/>
      <c r="AB305" s="141"/>
      <c r="AC305" s="141"/>
      <c r="AD305" s="141"/>
      <c r="AE305" s="141"/>
      <c r="AF305" s="141"/>
      <c r="AG305" s="342">
        <f t="shared" ref="AG305:AG307" si="79">SUM(B305:AF305)</f>
        <v>0</v>
      </c>
    </row>
    <row r="306" outlineLevel="1">
      <c r="A306" s="434" t="s">
        <v>439</v>
      </c>
      <c r="B306" s="435"/>
      <c r="C306" s="435"/>
      <c r="D306" s="435"/>
      <c r="E306" s="435"/>
      <c r="F306" s="435"/>
      <c r="G306" s="435"/>
      <c r="H306" s="435"/>
      <c r="I306" s="435"/>
      <c r="J306" s="435"/>
      <c r="K306" s="435"/>
      <c r="L306" s="435"/>
      <c r="M306" s="435"/>
      <c r="N306" s="435"/>
      <c r="O306" s="435"/>
      <c r="P306" s="435"/>
      <c r="Q306" s="435"/>
      <c r="R306" s="435"/>
      <c r="S306" s="435"/>
      <c r="T306" s="435"/>
      <c r="U306" s="435"/>
      <c r="V306" s="435"/>
      <c r="W306" s="435"/>
      <c r="X306" s="435"/>
      <c r="Y306" s="435"/>
      <c r="Z306" s="435"/>
      <c r="AA306" s="435"/>
      <c r="AB306" s="435"/>
      <c r="AC306" s="435"/>
      <c r="AD306" s="435"/>
      <c r="AE306" s="435"/>
      <c r="AF306" s="435"/>
      <c r="AG306" s="342">
        <f t="shared" si="79"/>
        <v>0</v>
      </c>
    </row>
    <row r="307" outlineLevel="1">
      <c r="A307" s="436" t="s">
        <v>1380</v>
      </c>
      <c r="B307" s="437">
        <f t="shared" ref="B307:AF307" si="80">sum(B305:B306)</f>
        <v>0</v>
      </c>
      <c r="C307" s="437">
        <f t="shared" si="80"/>
        <v>0</v>
      </c>
      <c r="D307" s="437">
        <f t="shared" si="80"/>
        <v>0</v>
      </c>
      <c r="E307" s="437">
        <f t="shared" si="80"/>
        <v>0</v>
      </c>
      <c r="F307" s="437">
        <f t="shared" si="80"/>
        <v>0</v>
      </c>
      <c r="G307" s="437">
        <f t="shared" si="80"/>
        <v>0</v>
      </c>
      <c r="H307" s="437">
        <f t="shared" si="80"/>
        <v>0</v>
      </c>
      <c r="I307" s="437">
        <f t="shared" si="80"/>
        <v>0</v>
      </c>
      <c r="J307" s="437">
        <f t="shared" si="80"/>
        <v>0</v>
      </c>
      <c r="K307" s="437">
        <f t="shared" si="80"/>
        <v>0</v>
      </c>
      <c r="L307" s="437">
        <f t="shared" si="80"/>
        <v>0</v>
      </c>
      <c r="M307" s="437">
        <f t="shared" si="80"/>
        <v>0</v>
      </c>
      <c r="N307" s="437">
        <f t="shared" si="80"/>
        <v>0</v>
      </c>
      <c r="O307" s="437">
        <f t="shared" si="80"/>
        <v>0</v>
      </c>
      <c r="P307" s="437">
        <f t="shared" si="80"/>
        <v>0</v>
      </c>
      <c r="Q307" s="437">
        <f t="shared" si="80"/>
        <v>0</v>
      </c>
      <c r="R307" s="437">
        <f t="shared" si="80"/>
        <v>0</v>
      </c>
      <c r="S307" s="437">
        <f t="shared" si="80"/>
        <v>0</v>
      </c>
      <c r="T307" s="437">
        <f t="shared" si="80"/>
        <v>0</v>
      </c>
      <c r="U307" s="437">
        <f t="shared" si="80"/>
        <v>0</v>
      </c>
      <c r="V307" s="437">
        <f t="shared" si="80"/>
        <v>0</v>
      </c>
      <c r="W307" s="437">
        <f t="shared" si="80"/>
        <v>0</v>
      </c>
      <c r="X307" s="437">
        <f t="shared" si="80"/>
        <v>0</v>
      </c>
      <c r="Y307" s="437">
        <f t="shared" si="80"/>
        <v>0</v>
      </c>
      <c r="Z307" s="437">
        <f t="shared" si="80"/>
        <v>0</v>
      </c>
      <c r="AA307" s="437">
        <f t="shared" si="80"/>
        <v>0</v>
      </c>
      <c r="AB307" s="437">
        <f t="shared" si="80"/>
        <v>0</v>
      </c>
      <c r="AC307" s="437">
        <f t="shared" si="80"/>
        <v>0</v>
      </c>
      <c r="AD307" s="437">
        <f t="shared" si="80"/>
        <v>0</v>
      </c>
      <c r="AE307" s="437">
        <f t="shared" si="80"/>
        <v>0</v>
      </c>
      <c r="AF307" s="437">
        <f t="shared" si="80"/>
        <v>0</v>
      </c>
      <c r="AG307" s="342">
        <f t="shared" si="79"/>
        <v>0</v>
      </c>
    </row>
    <row r="308">
      <c r="A308" s="187"/>
      <c r="AG308" s="431"/>
    </row>
    <row r="309">
      <c r="A309" s="429" t="s">
        <v>1633</v>
      </c>
      <c r="B309" s="430"/>
      <c r="C309" s="430"/>
      <c r="D309" s="430"/>
      <c r="E309" s="430"/>
      <c r="F309" s="430"/>
      <c r="G309" s="430"/>
      <c r="H309" s="430"/>
      <c r="I309" s="430"/>
      <c r="J309" s="430"/>
      <c r="K309" s="430"/>
      <c r="L309" s="430"/>
      <c r="M309" s="430"/>
      <c r="N309" s="430"/>
      <c r="O309" s="430"/>
      <c r="P309" s="430"/>
      <c r="Q309" s="430"/>
      <c r="R309" s="430"/>
      <c r="S309" s="430"/>
      <c r="T309" s="430"/>
      <c r="U309" s="430"/>
      <c r="V309" s="430"/>
      <c r="W309" s="430"/>
      <c r="X309" s="430"/>
      <c r="Y309" s="430"/>
      <c r="Z309" s="430"/>
      <c r="AA309" s="430"/>
      <c r="AB309" s="430"/>
      <c r="AC309" s="430"/>
      <c r="AD309" s="430"/>
      <c r="AE309" s="430"/>
      <c r="AF309" s="430"/>
      <c r="AG309" s="431"/>
    </row>
    <row r="310" outlineLevel="1">
      <c r="A310" s="222" t="s">
        <v>1634</v>
      </c>
      <c r="B310" s="186"/>
      <c r="C310" s="186"/>
      <c r="D310" s="186"/>
      <c r="E310" s="186"/>
      <c r="F310" s="186"/>
      <c r="G310" s="186"/>
      <c r="H310" s="186"/>
      <c r="I310" s="186"/>
      <c r="J310" s="186"/>
      <c r="K310" s="186"/>
      <c r="L310" s="186"/>
      <c r="M310" s="186"/>
      <c r="N310" s="186"/>
      <c r="O310" s="186"/>
      <c r="P310" s="186"/>
      <c r="Q310" s="186"/>
      <c r="R310" s="186"/>
      <c r="S310" s="186"/>
      <c r="T310" s="186"/>
      <c r="U310" s="186"/>
      <c r="V310" s="186"/>
      <c r="W310" s="186"/>
      <c r="X310" s="186"/>
      <c r="Y310" s="186"/>
      <c r="Z310" s="186"/>
      <c r="AA310" s="186"/>
      <c r="AB310" s="186"/>
      <c r="AC310" s="186"/>
      <c r="AD310" s="186"/>
      <c r="AE310" s="186"/>
      <c r="AF310" s="186"/>
      <c r="AG310" s="342">
        <f t="shared" ref="AG310:AG325" si="81">SUM(B310:AF310)</f>
        <v>0</v>
      </c>
    </row>
    <row r="311" outlineLevel="1">
      <c r="A311" s="222" t="s">
        <v>1635</v>
      </c>
      <c r="B311" s="186"/>
      <c r="C311" s="186"/>
      <c r="D311" s="186"/>
      <c r="E311" s="186"/>
      <c r="F311" s="186"/>
      <c r="G311" s="186"/>
      <c r="H311" s="186"/>
      <c r="I311" s="186"/>
      <c r="J311" s="186"/>
      <c r="K311" s="186"/>
      <c r="L311" s="186"/>
      <c r="M311" s="186"/>
      <c r="N311" s="186"/>
      <c r="O311" s="186"/>
      <c r="P311" s="186"/>
      <c r="Q311" s="186"/>
      <c r="R311" s="186"/>
      <c r="S311" s="186"/>
      <c r="T311" s="186"/>
      <c r="U311" s="186"/>
      <c r="V311" s="186"/>
      <c r="W311" s="186"/>
      <c r="X311" s="186"/>
      <c r="Y311" s="186"/>
      <c r="Z311" s="186"/>
      <c r="AA311" s="186"/>
      <c r="AB311" s="186"/>
      <c r="AC311" s="186"/>
      <c r="AD311" s="186"/>
      <c r="AE311" s="186"/>
      <c r="AF311" s="186"/>
      <c r="AG311" s="342">
        <f t="shared" si="81"/>
        <v>0</v>
      </c>
    </row>
    <row r="312" outlineLevel="1">
      <c r="A312" s="222" t="s">
        <v>1636</v>
      </c>
      <c r="B312" s="186"/>
      <c r="C312" s="186"/>
      <c r="D312" s="186"/>
      <c r="E312" s="186"/>
      <c r="F312" s="186"/>
      <c r="G312" s="186"/>
      <c r="H312" s="186"/>
      <c r="I312" s="186"/>
      <c r="J312" s="186"/>
      <c r="K312" s="186"/>
      <c r="L312" s="186"/>
      <c r="M312" s="186"/>
      <c r="N312" s="186"/>
      <c r="O312" s="186"/>
      <c r="P312" s="186"/>
      <c r="Q312" s="186"/>
      <c r="R312" s="186"/>
      <c r="S312" s="186"/>
      <c r="T312" s="186"/>
      <c r="U312" s="186"/>
      <c r="V312" s="186"/>
      <c r="W312" s="186"/>
      <c r="X312" s="186"/>
      <c r="Y312" s="186"/>
      <c r="Z312" s="186"/>
      <c r="AA312" s="186"/>
      <c r="AB312" s="186"/>
      <c r="AC312" s="186"/>
      <c r="AD312" s="186"/>
      <c r="AE312" s="186"/>
      <c r="AF312" s="186"/>
      <c r="AG312" s="342">
        <f t="shared" si="81"/>
        <v>0</v>
      </c>
    </row>
    <row r="313" outlineLevel="1">
      <c r="A313" s="222" t="s">
        <v>1637</v>
      </c>
      <c r="B313" s="186"/>
      <c r="C313" s="186"/>
      <c r="D313" s="186"/>
      <c r="E313" s="186"/>
      <c r="F313" s="186"/>
      <c r="G313" s="186"/>
      <c r="H313" s="186"/>
      <c r="I313" s="186"/>
      <c r="J313" s="186"/>
      <c r="K313" s="186"/>
      <c r="L313" s="186"/>
      <c r="M313" s="186"/>
      <c r="N313" s="186"/>
      <c r="O313" s="186"/>
      <c r="P313" s="186"/>
      <c r="Q313" s="186"/>
      <c r="R313" s="186"/>
      <c r="S313" s="186"/>
      <c r="T313" s="186"/>
      <c r="U313" s="186"/>
      <c r="V313" s="186"/>
      <c r="W313" s="186"/>
      <c r="X313" s="186"/>
      <c r="Y313" s="186"/>
      <c r="Z313" s="186"/>
      <c r="AA313" s="186"/>
      <c r="AB313" s="186"/>
      <c r="AC313" s="186"/>
      <c r="AD313" s="186"/>
      <c r="AE313" s="186"/>
      <c r="AF313" s="186"/>
      <c r="AG313" s="342">
        <f t="shared" si="81"/>
        <v>0</v>
      </c>
    </row>
    <row r="314" outlineLevel="1">
      <c r="A314" s="226" t="s">
        <v>334</v>
      </c>
      <c r="B314" s="246">
        <f t="shared" ref="B314:AF314" si="82">B310+B311</f>
        <v>0</v>
      </c>
      <c r="C314" s="246">
        <f t="shared" si="82"/>
        <v>0</v>
      </c>
      <c r="D314" s="246">
        <f t="shared" si="82"/>
        <v>0</v>
      </c>
      <c r="E314" s="246">
        <f t="shared" si="82"/>
        <v>0</v>
      </c>
      <c r="F314" s="246">
        <f t="shared" si="82"/>
        <v>0</v>
      </c>
      <c r="G314" s="246">
        <f t="shared" si="82"/>
        <v>0</v>
      </c>
      <c r="H314" s="246">
        <f t="shared" si="82"/>
        <v>0</v>
      </c>
      <c r="I314" s="246">
        <f t="shared" si="82"/>
        <v>0</v>
      </c>
      <c r="J314" s="246">
        <f t="shared" si="82"/>
        <v>0</v>
      </c>
      <c r="K314" s="246">
        <f t="shared" si="82"/>
        <v>0</v>
      </c>
      <c r="L314" s="246">
        <f t="shared" si="82"/>
        <v>0</v>
      </c>
      <c r="M314" s="246">
        <f t="shared" si="82"/>
        <v>0</v>
      </c>
      <c r="N314" s="246">
        <f t="shared" si="82"/>
        <v>0</v>
      </c>
      <c r="O314" s="246">
        <f t="shared" si="82"/>
        <v>0</v>
      </c>
      <c r="P314" s="246">
        <f t="shared" si="82"/>
        <v>0</v>
      </c>
      <c r="Q314" s="246">
        <f t="shared" si="82"/>
        <v>0</v>
      </c>
      <c r="R314" s="246">
        <f t="shared" si="82"/>
        <v>0</v>
      </c>
      <c r="S314" s="246">
        <f t="shared" si="82"/>
        <v>0</v>
      </c>
      <c r="T314" s="246">
        <f t="shared" si="82"/>
        <v>0</v>
      </c>
      <c r="U314" s="246">
        <f t="shared" si="82"/>
        <v>0</v>
      </c>
      <c r="V314" s="246">
        <f t="shared" si="82"/>
        <v>0</v>
      </c>
      <c r="W314" s="246">
        <f t="shared" si="82"/>
        <v>0</v>
      </c>
      <c r="X314" s="246">
        <f t="shared" si="82"/>
        <v>0</v>
      </c>
      <c r="Y314" s="246">
        <f t="shared" si="82"/>
        <v>0</v>
      </c>
      <c r="Z314" s="246">
        <f t="shared" si="82"/>
        <v>0</v>
      </c>
      <c r="AA314" s="246">
        <f t="shared" si="82"/>
        <v>0</v>
      </c>
      <c r="AB314" s="246">
        <f t="shared" si="82"/>
        <v>0</v>
      </c>
      <c r="AC314" s="246">
        <f t="shared" si="82"/>
        <v>0</v>
      </c>
      <c r="AD314" s="246">
        <f t="shared" si="82"/>
        <v>0</v>
      </c>
      <c r="AE314" s="246">
        <f t="shared" si="82"/>
        <v>0</v>
      </c>
      <c r="AF314" s="246">
        <f t="shared" si="82"/>
        <v>0</v>
      </c>
      <c r="AG314" s="342">
        <f t="shared" si="81"/>
        <v>0</v>
      </c>
    </row>
    <row r="315" outlineLevel="1">
      <c r="A315" s="226" t="s">
        <v>335</v>
      </c>
      <c r="B315" s="246">
        <f t="shared" ref="B315:AF315" si="83">B312+B313</f>
        <v>0</v>
      </c>
      <c r="C315" s="246">
        <f t="shared" si="83"/>
        <v>0</v>
      </c>
      <c r="D315" s="246">
        <f t="shared" si="83"/>
        <v>0</v>
      </c>
      <c r="E315" s="246">
        <f t="shared" si="83"/>
        <v>0</v>
      </c>
      <c r="F315" s="246">
        <f t="shared" si="83"/>
        <v>0</v>
      </c>
      <c r="G315" s="246">
        <f t="shared" si="83"/>
        <v>0</v>
      </c>
      <c r="H315" s="246">
        <f t="shared" si="83"/>
        <v>0</v>
      </c>
      <c r="I315" s="246">
        <f t="shared" si="83"/>
        <v>0</v>
      </c>
      <c r="J315" s="246">
        <f t="shared" si="83"/>
        <v>0</v>
      </c>
      <c r="K315" s="246">
        <f t="shared" si="83"/>
        <v>0</v>
      </c>
      <c r="L315" s="246">
        <f t="shared" si="83"/>
        <v>0</v>
      </c>
      <c r="M315" s="246">
        <f t="shared" si="83"/>
        <v>0</v>
      </c>
      <c r="N315" s="246">
        <f t="shared" si="83"/>
        <v>0</v>
      </c>
      <c r="O315" s="246">
        <f t="shared" si="83"/>
        <v>0</v>
      </c>
      <c r="P315" s="246">
        <f t="shared" si="83"/>
        <v>0</v>
      </c>
      <c r="Q315" s="246">
        <f t="shared" si="83"/>
        <v>0</v>
      </c>
      <c r="R315" s="246">
        <f t="shared" si="83"/>
        <v>0</v>
      </c>
      <c r="S315" s="246">
        <f t="shared" si="83"/>
        <v>0</v>
      </c>
      <c r="T315" s="246">
        <f t="shared" si="83"/>
        <v>0</v>
      </c>
      <c r="U315" s="246">
        <f t="shared" si="83"/>
        <v>0</v>
      </c>
      <c r="V315" s="246">
        <f t="shared" si="83"/>
        <v>0</v>
      </c>
      <c r="W315" s="246">
        <f t="shared" si="83"/>
        <v>0</v>
      </c>
      <c r="X315" s="246">
        <f t="shared" si="83"/>
        <v>0</v>
      </c>
      <c r="Y315" s="246">
        <f t="shared" si="83"/>
        <v>0</v>
      </c>
      <c r="Z315" s="246">
        <f t="shared" si="83"/>
        <v>0</v>
      </c>
      <c r="AA315" s="246">
        <f t="shared" si="83"/>
        <v>0</v>
      </c>
      <c r="AB315" s="246">
        <f t="shared" si="83"/>
        <v>0</v>
      </c>
      <c r="AC315" s="246">
        <f t="shared" si="83"/>
        <v>0</v>
      </c>
      <c r="AD315" s="246">
        <f t="shared" si="83"/>
        <v>0</v>
      </c>
      <c r="AE315" s="246">
        <f t="shared" si="83"/>
        <v>0</v>
      </c>
      <c r="AF315" s="246">
        <f t="shared" si="83"/>
        <v>0</v>
      </c>
      <c r="AG315" s="342">
        <f t="shared" si="81"/>
        <v>0</v>
      </c>
    </row>
    <row r="316" outlineLevel="1">
      <c r="A316" s="127"/>
      <c r="B316" s="195"/>
      <c r="C316" s="195"/>
      <c r="D316" s="195"/>
      <c r="E316" s="195"/>
      <c r="F316" s="195"/>
      <c r="G316" s="195"/>
      <c r="H316" s="195"/>
      <c r="I316" s="195"/>
      <c r="J316" s="195"/>
      <c r="K316" s="195"/>
      <c r="L316" s="195"/>
      <c r="M316" s="195"/>
      <c r="N316" s="195"/>
      <c r="O316" s="195"/>
      <c r="P316" s="195"/>
      <c r="Q316" s="195"/>
      <c r="R316" s="195"/>
      <c r="S316" s="195"/>
      <c r="T316" s="195"/>
      <c r="U316" s="195"/>
      <c r="V316" s="195"/>
      <c r="W316" s="195"/>
      <c r="X316" s="195"/>
      <c r="Y316" s="195"/>
      <c r="Z316" s="195"/>
      <c r="AA316" s="195"/>
      <c r="AB316" s="195"/>
      <c r="AC316" s="195"/>
      <c r="AD316" s="195"/>
      <c r="AE316" s="195"/>
      <c r="AF316" s="195"/>
      <c r="AG316" s="342">
        <f t="shared" si="81"/>
        <v>0</v>
      </c>
    </row>
    <row r="317" outlineLevel="1">
      <c r="A317" s="222" t="s">
        <v>337</v>
      </c>
      <c r="B317" s="186"/>
      <c r="C317" s="186"/>
      <c r="D317" s="186"/>
      <c r="E317" s="186"/>
      <c r="F317" s="186"/>
      <c r="G317" s="186"/>
      <c r="H317" s="186"/>
      <c r="I317" s="186"/>
      <c r="J317" s="186"/>
      <c r="K317" s="186"/>
      <c r="L317" s="186"/>
      <c r="M317" s="186"/>
      <c r="N317" s="186"/>
      <c r="O317" s="186"/>
      <c r="P317" s="186"/>
      <c r="Q317" s="186"/>
      <c r="R317" s="186"/>
      <c r="S317" s="186"/>
      <c r="T317" s="186"/>
      <c r="U317" s="186"/>
      <c r="V317" s="186"/>
      <c r="W317" s="186"/>
      <c r="X317" s="186"/>
      <c r="Y317" s="186"/>
      <c r="Z317" s="186"/>
      <c r="AA317" s="186"/>
      <c r="AB317" s="186"/>
      <c r="AC317" s="186"/>
      <c r="AD317" s="186"/>
      <c r="AE317" s="186"/>
      <c r="AF317" s="186"/>
      <c r="AG317" s="342">
        <f t="shared" si="81"/>
        <v>0</v>
      </c>
    </row>
    <row r="318" outlineLevel="1">
      <c r="A318" s="222" t="s">
        <v>338</v>
      </c>
      <c r="B318" s="186"/>
      <c r="C318" s="186"/>
      <c r="D318" s="186"/>
      <c r="E318" s="186"/>
      <c r="F318" s="186"/>
      <c r="G318" s="186"/>
      <c r="H318" s="186"/>
      <c r="I318" s="186"/>
      <c r="J318" s="186"/>
      <c r="K318" s="186"/>
      <c r="L318" s="186"/>
      <c r="M318" s="186"/>
      <c r="N318" s="186"/>
      <c r="O318" s="186"/>
      <c r="P318" s="186"/>
      <c r="Q318" s="186"/>
      <c r="R318" s="186"/>
      <c r="S318" s="186"/>
      <c r="T318" s="186"/>
      <c r="U318" s="186"/>
      <c r="V318" s="186"/>
      <c r="W318" s="186"/>
      <c r="X318" s="186"/>
      <c r="Y318" s="186"/>
      <c r="Z318" s="186"/>
      <c r="AA318" s="186"/>
      <c r="AB318" s="186"/>
      <c r="AC318" s="186"/>
      <c r="AD318" s="186"/>
      <c r="AE318" s="186"/>
      <c r="AF318" s="186"/>
      <c r="AG318" s="342">
        <f t="shared" si="81"/>
        <v>0</v>
      </c>
    </row>
    <row r="319" outlineLevel="1">
      <c r="A319" s="222" t="s">
        <v>1638</v>
      </c>
      <c r="B319" s="186"/>
      <c r="C319" s="186"/>
      <c r="D319" s="186"/>
      <c r="E319" s="186"/>
      <c r="F319" s="186"/>
      <c r="G319" s="186"/>
      <c r="H319" s="186"/>
      <c r="I319" s="186"/>
      <c r="J319" s="186"/>
      <c r="K319" s="186"/>
      <c r="L319" s="186"/>
      <c r="M319" s="186"/>
      <c r="N319" s="186"/>
      <c r="O319" s="186"/>
      <c r="P319" s="186"/>
      <c r="Q319" s="186"/>
      <c r="R319" s="186"/>
      <c r="S319" s="186"/>
      <c r="T319" s="186"/>
      <c r="U319" s="186"/>
      <c r="V319" s="186"/>
      <c r="W319" s="186"/>
      <c r="X319" s="186"/>
      <c r="Y319" s="186"/>
      <c r="Z319" s="186"/>
      <c r="AA319" s="186"/>
      <c r="AB319" s="186"/>
      <c r="AC319" s="186"/>
      <c r="AD319" s="186"/>
      <c r="AE319" s="186"/>
      <c r="AF319" s="186"/>
      <c r="AG319" s="342">
        <f t="shared" si="81"/>
        <v>0</v>
      </c>
    </row>
    <row r="320" outlineLevel="1">
      <c r="A320" s="222" t="s">
        <v>1639</v>
      </c>
      <c r="B320" s="186"/>
      <c r="C320" s="186"/>
      <c r="D320" s="186"/>
      <c r="E320" s="186"/>
      <c r="F320" s="186"/>
      <c r="G320" s="186"/>
      <c r="H320" s="186"/>
      <c r="I320" s="186"/>
      <c r="J320" s="186"/>
      <c r="K320" s="186"/>
      <c r="L320" s="186"/>
      <c r="M320" s="186"/>
      <c r="N320" s="186"/>
      <c r="O320" s="186"/>
      <c r="P320" s="186"/>
      <c r="Q320" s="186"/>
      <c r="R320" s="186"/>
      <c r="S320" s="186"/>
      <c r="T320" s="186"/>
      <c r="U320" s="186"/>
      <c r="V320" s="186"/>
      <c r="W320" s="186"/>
      <c r="X320" s="186"/>
      <c r="Y320" s="186"/>
      <c r="Z320" s="186"/>
      <c r="AA320" s="186"/>
      <c r="AB320" s="186"/>
      <c r="AC320" s="186"/>
      <c r="AD320" s="186"/>
      <c r="AE320" s="186"/>
      <c r="AF320" s="186"/>
      <c r="AG320" s="342">
        <f t="shared" si="81"/>
        <v>0</v>
      </c>
    </row>
    <row r="321" outlineLevel="1">
      <c r="A321" s="222" t="s">
        <v>1640</v>
      </c>
      <c r="B321" s="186"/>
      <c r="C321" s="186"/>
      <c r="D321" s="186"/>
      <c r="E321" s="186"/>
      <c r="F321" s="186"/>
      <c r="G321" s="186"/>
      <c r="H321" s="186"/>
      <c r="I321" s="186"/>
      <c r="J321" s="186"/>
      <c r="K321" s="186"/>
      <c r="L321" s="186"/>
      <c r="M321" s="186"/>
      <c r="N321" s="186"/>
      <c r="O321" s="186"/>
      <c r="P321" s="186"/>
      <c r="Q321" s="186"/>
      <c r="R321" s="186"/>
      <c r="S321" s="186"/>
      <c r="T321" s="186"/>
      <c r="U321" s="186"/>
      <c r="V321" s="186"/>
      <c r="W321" s="186"/>
      <c r="X321" s="186"/>
      <c r="Y321" s="186"/>
      <c r="Z321" s="186"/>
      <c r="AA321" s="186"/>
      <c r="AB321" s="186"/>
      <c r="AC321" s="186"/>
      <c r="AD321" s="186"/>
      <c r="AE321" s="186"/>
      <c r="AF321" s="186"/>
      <c r="AG321" s="342">
        <f t="shared" si="81"/>
        <v>0</v>
      </c>
    </row>
    <row r="322" outlineLevel="1">
      <c r="A322" s="222" t="s">
        <v>1641</v>
      </c>
      <c r="B322" s="186"/>
      <c r="C322" s="186"/>
      <c r="D322" s="186"/>
      <c r="E322" s="186"/>
      <c r="F322" s="186"/>
      <c r="G322" s="186"/>
      <c r="H322" s="186"/>
      <c r="I322" s="186"/>
      <c r="J322" s="186"/>
      <c r="K322" s="186"/>
      <c r="L322" s="186"/>
      <c r="M322" s="186"/>
      <c r="N322" s="186"/>
      <c r="O322" s="186"/>
      <c r="P322" s="186"/>
      <c r="Q322" s="186"/>
      <c r="R322" s="186"/>
      <c r="S322" s="186"/>
      <c r="T322" s="186"/>
      <c r="U322" s="186"/>
      <c r="V322" s="186"/>
      <c r="W322" s="186"/>
      <c r="X322" s="186"/>
      <c r="Y322" s="186"/>
      <c r="Z322" s="186"/>
      <c r="AA322" s="186"/>
      <c r="AB322" s="186"/>
      <c r="AC322" s="186"/>
      <c r="AD322" s="186"/>
      <c r="AE322" s="186"/>
      <c r="AF322" s="186"/>
      <c r="AG322" s="342">
        <f t="shared" si="81"/>
        <v>0</v>
      </c>
    </row>
    <row r="323" outlineLevel="1">
      <c r="A323" s="222" t="s">
        <v>1642</v>
      </c>
      <c r="B323" s="186"/>
      <c r="C323" s="186"/>
      <c r="D323" s="186"/>
      <c r="E323" s="186"/>
      <c r="F323" s="186"/>
      <c r="G323" s="186"/>
      <c r="H323" s="186"/>
      <c r="I323" s="186"/>
      <c r="J323" s="186"/>
      <c r="K323" s="186"/>
      <c r="L323" s="186"/>
      <c r="M323" s="186"/>
      <c r="N323" s="186"/>
      <c r="O323" s="186"/>
      <c r="P323" s="186"/>
      <c r="Q323" s="186"/>
      <c r="R323" s="186"/>
      <c r="S323" s="186"/>
      <c r="T323" s="186"/>
      <c r="U323" s="186"/>
      <c r="V323" s="186"/>
      <c r="W323" s="186"/>
      <c r="X323" s="186"/>
      <c r="Y323" s="186"/>
      <c r="Z323" s="186"/>
      <c r="AA323" s="186"/>
      <c r="AB323" s="186"/>
      <c r="AC323" s="186"/>
      <c r="AD323" s="186"/>
      <c r="AE323" s="186"/>
      <c r="AF323" s="186"/>
      <c r="AG323" s="342">
        <f t="shared" si="81"/>
        <v>0</v>
      </c>
    </row>
    <row r="324" outlineLevel="1">
      <c r="A324" s="222" t="s">
        <v>1643</v>
      </c>
      <c r="B324" s="186"/>
      <c r="C324" s="186"/>
      <c r="D324" s="186"/>
      <c r="E324" s="186"/>
      <c r="F324" s="186"/>
      <c r="G324" s="186"/>
      <c r="H324" s="186"/>
      <c r="I324" s="186"/>
      <c r="J324" s="186"/>
      <c r="K324" s="186"/>
      <c r="L324" s="186"/>
      <c r="M324" s="186"/>
      <c r="N324" s="186"/>
      <c r="O324" s="186"/>
      <c r="P324" s="186"/>
      <c r="Q324" s="186"/>
      <c r="R324" s="186"/>
      <c r="S324" s="186"/>
      <c r="T324" s="186"/>
      <c r="U324" s="186"/>
      <c r="V324" s="186"/>
      <c r="W324" s="186"/>
      <c r="X324" s="186"/>
      <c r="Y324" s="186"/>
      <c r="Z324" s="186"/>
      <c r="AA324" s="186"/>
      <c r="AB324" s="186"/>
      <c r="AC324" s="186"/>
      <c r="AD324" s="186"/>
      <c r="AE324" s="186"/>
      <c r="AF324" s="186"/>
      <c r="AG324" s="342">
        <f t="shared" si="81"/>
        <v>0</v>
      </c>
    </row>
    <row r="325" outlineLevel="1">
      <c r="A325" s="228" t="s">
        <v>234</v>
      </c>
      <c r="B325" s="246">
        <f t="shared" ref="B325:AF325" si="84">SUM(B317:B321)</f>
        <v>0</v>
      </c>
      <c r="C325" s="246">
        <f t="shared" si="84"/>
        <v>0</v>
      </c>
      <c r="D325" s="246">
        <f t="shared" si="84"/>
        <v>0</v>
      </c>
      <c r="E325" s="246">
        <f t="shared" si="84"/>
        <v>0</v>
      </c>
      <c r="F325" s="246">
        <f t="shared" si="84"/>
        <v>0</v>
      </c>
      <c r="G325" s="246">
        <f t="shared" si="84"/>
        <v>0</v>
      </c>
      <c r="H325" s="246">
        <f t="shared" si="84"/>
        <v>0</v>
      </c>
      <c r="I325" s="246">
        <f t="shared" si="84"/>
        <v>0</v>
      </c>
      <c r="J325" s="246">
        <f t="shared" si="84"/>
        <v>0</v>
      </c>
      <c r="K325" s="246">
        <f t="shared" si="84"/>
        <v>0</v>
      </c>
      <c r="L325" s="246">
        <f t="shared" si="84"/>
        <v>0</v>
      </c>
      <c r="M325" s="246">
        <f t="shared" si="84"/>
        <v>0</v>
      </c>
      <c r="N325" s="246">
        <f t="shared" si="84"/>
        <v>0</v>
      </c>
      <c r="O325" s="246">
        <f t="shared" si="84"/>
        <v>0</v>
      </c>
      <c r="P325" s="246">
        <f t="shared" si="84"/>
        <v>0</v>
      </c>
      <c r="Q325" s="246">
        <f t="shared" si="84"/>
        <v>0</v>
      </c>
      <c r="R325" s="246">
        <f t="shared" si="84"/>
        <v>0</v>
      </c>
      <c r="S325" s="246">
        <f t="shared" si="84"/>
        <v>0</v>
      </c>
      <c r="T325" s="246">
        <f t="shared" si="84"/>
        <v>0</v>
      </c>
      <c r="U325" s="246">
        <f t="shared" si="84"/>
        <v>0</v>
      </c>
      <c r="V325" s="246">
        <f t="shared" si="84"/>
        <v>0</v>
      </c>
      <c r="W325" s="246">
        <f t="shared" si="84"/>
        <v>0</v>
      </c>
      <c r="X325" s="246">
        <f t="shared" si="84"/>
        <v>0</v>
      </c>
      <c r="Y325" s="246">
        <f t="shared" si="84"/>
        <v>0</v>
      </c>
      <c r="Z325" s="246">
        <f t="shared" si="84"/>
        <v>0</v>
      </c>
      <c r="AA325" s="246">
        <f t="shared" si="84"/>
        <v>0</v>
      </c>
      <c r="AB325" s="246">
        <f t="shared" si="84"/>
        <v>0</v>
      </c>
      <c r="AC325" s="246">
        <f t="shared" si="84"/>
        <v>0</v>
      </c>
      <c r="AD325" s="246">
        <f t="shared" si="84"/>
        <v>0</v>
      </c>
      <c r="AE325" s="246">
        <f t="shared" si="84"/>
        <v>0</v>
      </c>
      <c r="AF325" s="246">
        <f t="shared" si="84"/>
        <v>0</v>
      </c>
      <c r="AG325" s="342">
        <f t="shared" si="81"/>
        <v>0</v>
      </c>
    </row>
    <row r="326" outlineLevel="1">
      <c r="A326" s="400"/>
      <c r="B326" s="184"/>
      <c r="C326" s="184"/>
      <c r="D326" s="184"/>
      <c r="E326" s="184"/>
      <c r="F326" s="184"/>
      <c r="G326" s="184"/>
      <c r="H326" s="184"/>
      <c r="I326" s="184"/>
      <c r="J326" s="184"/>
      <c r="K326" s="184"/>
      <c r="L326" s="184"/>
      <c r="M326" s="184"/>
      <c r="N326" s="184"/>
      <c r="O326" s="184"/>
      <c r="P326" s="184"/>
      <c r="Q326" s="184"/>
      <c r="R326" s="184"/>
      <c r="S326" s="184"/>
      <c r="T326" s="184"/>
      <c r="U326" s="184"/>
      <c r="V326" s="184"/>
      <c r="W326" s="184"/>
      <c r="X326" s="184"/>
      <c r="Y326" s="184"/>
      <c r="Z326" s="184"/>
      <c r="AA326" s="184"/>
      <c r="AB326" s="184"/>
      <c r="AC326" s="184"/>
      <c r="AD326" s="184"/>
      <c r="AE326" s="184"/>
      <c r="AF326" s="184"/>
      <c r="AG326" s="421"/>
    </row>
    <row r="327" outlineLevel="1">
      <c r="A327" s="228" t="s">
        <v>1329</v>
      </c>
      <c r="B327" s="246"/>
      <c r="C327" s="246"/>
      <c r="D327" s="246"/>
      <c r="E327" s="246"/>
      <c r="F327" s="246"/>
      <c r="G327" s="246"/>
      <c r="H327" s="246"/>
      <c r="I327" s="246"/>
      <c r="J327" s="246"/>
      <c r="K327" s="246"/>
      <c r="L327" s="246"/>
      <c r="M327" s="246"/>
      <c r="N327" s="246"/>
      <c r="O327" s="246"/>
      <c r="P327" s="246"/>
      <c r="Q327" s="246"/>
      <c r="R327" s="246"/>
      <c r="S327" s="246"/>
      <c r="T327" s="246"/>
      <c r="U327" s="246"/>
      <c r="V327" s="246"/>
      <c r="W327" s="246"/>
      <c r="X327" s="246"/>
      <c r="Y327" s="246"/>
      <c r="Z327" s="246"/>
      <c r="AA327" s="246"/>
      <c r="AB327" s="246"/>
      <c r="AC327" s="246"/>
      <c r="AD327" s="246"/>
      <c r="AE327" s="246"/>
      <c r="AF327" s="246"/>
      <c r="AG327" s="421"/>
    </row>
    <row r="328" outlineLevel="1">
      <c r="A328" s="222" t="s">
        <v>1330</v>
      </c>
      <c r="B328" s="186"/>
      <c r="C328" s="186"/>
      <c r="D328" s="186"/>
      <c r="E328" s="186"/>
      <c r="F328" s="186"/>
      <c r="G328" s="186"/>
      <c r="H328" s="186"/>
      <c r="I328" s="186"/>
      <c r="J328" s="186"/>
      <c r="K328" s="186"/>
      <c r="L328" s="186"/>
      <c r="M328" s="186"/>
      <c r="N328" s="186"/>
      <c r="O328" s="186"/>
      <c r="P328" s="186"/>
      <c r="Q328" s="186"/>
      <c r="R328" s="186"/>
      <c r="S328" s="186"/>
      <c r="T328" s="186"/>
      <c r="U328" s="186"/>
      <c r="V328" s="186"/>
      <c r="W328" s="186"/>
      <c r="X328" s="186"/>
      <c r="Y328" s="186"/>
      <c r="Z328" s="186"/>
      <c r="AA328" s="186"/>
      <c r="AB328" s="186"/>
      <c r="AC328" s="186"/>
      <c r="AD328" s="186"/>
      <c r="AE328" s="186"/>
      <c r="AF328" s="186"/>
      <c r="AG328" s="342">
        <f t="shared" ref="AG328:AG332" si="85">SUM(B328:AF328)</f>
        <v>0</v>
      </c>
    </row>
    <row r="329" outlineLevel="1">
      <c r="A329" s="222" t="s">
        <v>1331</v>
      </c>
      <c r="B329" s="186"/>
      <c r="C329" s="186"/>
      <c r="D329" s="186"/>
      <c r="E329" s="186"/>
      <c r="F329" s="186"/>
      <c r="G329" s="186"/>
      <c r="H329" s="186"/>
      <c r="I329" s="186"/>
      <c r="J329" s="186"/>
      <c r="K329" s="186"/>
      <c r="L329" s="186"/>
      <c r="M329" s="186"/>
      <c r="N329" s="186"/>
      <c r="O329" s="186"/>
      <c r="P329" s="186"/>
      <c r="Q329" s="186"/>
      <c r="R329" s="186"/>
      <c r="S329" s="186"/>
      <c r="T329" s="186"/>
      <c r="U329" s="186"/>
      <c r="V329" s="186"/>
      <c r="W329" s="186"/>
      <c r="X329" s="186"/>
      <c r="Y329" s="186"/>
      <c r="Z329" s="186"/>
      <c r="AA329" s="186"/>
      <c r="AB329" s="186"/>
      <c r="AC329" s="186"/>
      <c r="AD329" s="186"/>
      <c r="AE329" s="186"/>
      <c r="AF329" s="186"/>
      <c r="AG329" s="342">
        <f t="shared" si="85"/>
        <v>0</v>
      </c>
    </row>
    <row r="330" outlineLevel="1">
      <c r="A330" s="222" t="s">
        <v>1332</v>
      </c>
      <c r="B330" s="186"/>
      <c r="C330" s="186"/>
      <c r="D330" s="186"/>
      <c r="E330" s="186"/>
      <c r="F330" s="186"/>
      <c r="G330" s="186"/>
      <c r="H330" s="186"/>
      <c r="I330" s="186"/>
      <c r="J330" s="186"/>
      <c r="K330" s="186"/>
      <c r="L330" s="186"/>
      <c r="M330" s="186"/>
      <c r="N330" s="186"/>
      <c r="O330" s="186"/>
      <c r="P330" s="186"/>
      <c r="Q330" s="186"/>
      <c r="R330" s="186"/>
      <c r="S330" s="186"/>
      <c r="T330" s="186"/>
      <c r="U330" s="186"/>
      <c r="V330" s="186"/>
      <c r="W330" s="186"/>
      <c r="X330" s="186"/>
      <c r="Y330" s="186"/>
      <c r="Z330" s="186"/>
      <c r="AA330" s="186"/>
      <c r="AB330" s="186"/>
      <c r="AC330" s="186"/>
      <c r="AD330" s="186"/>
      <c r="AE330" s="186"/>
      <c r="AF330" s="186"/>
      <c r="AG330" s="342">
        <f t="shared" si="85"/>
        <v>0</v>
      </c>
    </row>
    <row r="331" outlineLevel="1">
      <c r="A331" s="401"/>
      <c r="B331" s="184"/>
      <c r="C331" s="184"/>
      <c r="D331" s="184"/>
      <c r="E331" s="184"/>
      <c r="F331" s="184"/>
      <c r="G331" s="184"/>
      <c r="H331" s="184"/>
      <c r="I331" s="184"/>
      <c r="J331" s="184"/>
      <c r="K331" s="184"/>
      <c r="L331" s="184"/>
      <c r="M331" s="184"/>
      <c r="N331" s="184"/>
      <c r="O331" s="184"/>
      <c r="P331" s="184"/>
      <c r="Q331" s="184"/>
      <c r="R331" s="184"/>
      <c r="S331" s="184"/>
      <c r="T331" s="184"/>
      <c r="U331" s="184"/>
      <c r="V331" s="184"/>
      <c r="W331" s="184"/>
      <c r="X331" s="184"/>
      <c r="Y331" s="184"/>
      <c r="Z331" s="184"/>
      <c r="AA331" s="184"/>
      <c r="AB331" s="184"/>
      <c r="AC331" s="184"/>
      <c r="AD331" s="184"/>
      <c r="AE331" s="184"/>
      <c r="AF331" s="184"/>
      <c r="AG331" s="342">
        <f t="shared" si="85"/>
        <v>0</v>
      </c>
    </row>
    <row r="332" outlineLevel="1">
      <c r="A332" s="402" t="s">
        <v>1333</v>
      </c>
      <c r="B332" s="246"/>
      <c r="C332" s="246"/>
      <c r="D332" s="246"/>
      <c r="E332" s="246"/>
      <c r="F332" s="246"/>
      <c r="G332" s="246"/>
      <c r="H332" s="246"/>
      <c r="I332" s="246"/>
      <c r="J332" s="246"/>
      <c r="K332" s="246"/>
      <c r="L332" s="246"/>
      <c r="M332" s="246"/>
      <c r="N332" s="246"/>
      <c r="O332" s="246"/>
      <c r="P332" s="246"/>
      <c r="Q332" s="246"/>
      <c r="R332" s="246"/>
      <c r="S332" s="246"/>
      <c r="T332" s="246"/>
      <c r="U332" s="246"/>
      <c r="V332" s="246"/>
      <c r="W332" s="246"/>
      <c r="X332" s="246"/>
      <c r="Y332" s="246"/>
      <c r="Z332" s="246"/>
      <c r="AA332" s="246"/>
      <c r="AB332" s="246"/>
      <c r="AC332" s="246"/>
      <c r="AD332" s="246"/>
      <c r="AE332" s="246"/>
      <c r="AF332" s="246"/>
      <c r="AG332" s="342">
        <f t="shared" si="85"/>
        <v>0</v>
      </c>
    </row>
    <row r="333" outlineLevel="1">
      <c r="A333" s="480"/>
      <c r="B333" s="481"/>
      <c r="C333" s="481"/>
      <c r="D333" s="481"/>
      <c r="E333" s="481"/>
      <c r="F333" s="481"/>
      <c r="G333" s="481"/>
      <c r="H333" s="481"/>
      <c r="I333" s="481"/>
      <c r="J333" s="481"/>
      <c r="K333" s="481"/>
      <c r="L333" s="481"/>
      <c r="M333" s="481"/>
      <c r="N333" s="481"/>
      <c r="O333" s="481"/>
      <c r="P333" s="481"/>
      <c r="Q333" s="481"/>
      <c r="R333" s="481"/>
      <c r="S333" s="481"/>
      <c r="T333" s="481"/>
      <c r="U333" s="481"/>
      <c r="V333" s="481"/>
      <c r="W333" s="481"/>
      <c r="X333" s="481"/>
      <c r="Y333" s="481"/>
      <c r="Z333" s="481"/>
      <c r="AA333" s="481"/>
      <c r="AB333" s="481"/>
      <c r="AC333" s="481"/>
      <c r="AD333" s="481"/>
      <c r="AE333" s="481"/>
      <c r="AF333" s="481"/>
      <c r="AG333" s="433"/>
    </row>
    <row r="334" outlineLevel="1">
      <c r="A334" s="480"/>
      <c r="B334" s="481"/>
      <c r="C334" s="481"/>
      <c r="D334" s="481"/>
      <c r="E334" s="481"/>
      <c r="F334" s="481"/>
      <c r="G334" s="481"/>
      <c r="H334" s="481"/>
      <c r="I334" s="481"/>
      <c r="J334" s="481"/>
      <c r="K334" s="481"/>
      <c r="L334" s="481"/>
      <c r="M334" s="481"/>
      <c r="N334" s="481"/>
      <c r="O334" s="481"/>
      <c r="P334" s="481"/>
      <c r="Q334" s="481"/>
      <c r="R334" s="481"/>
      <c r="S334" s="481"/>
      <c r="T334" s="481"/>
      <c r="U334" s="481"/>
      <c r="V334" s="481"/>
      <c r="W334" s="481"/>
      <c r="X334" s="481"/>
      <c r="Y334" s="481"/>
      <c r="Z334" s="481"/>
      <c r="AA334" s="481"/>
      <c r="AB334" s="481"/>
      <c r="AC334" s="481"/>
      <c r="AD334" s="481"/>
      <c r="AE334" s="481"/>
      <c r="AF334" s="481"/>
      <c r="AG334" s="433"/>
    </row>
    <row r="335" outlineLevel="1">
      <c r="A335" s="480"/>
      <c r="B335" s="481"/>
      <c r="C335" s="481"/>
      <c r="D335" s="481"/>
      <c r="E335" s="481"/>
      <c r="F335" s="481"/>
      <c r="G335" s="481"/>
      <c r="H335" s="481"/>
      <c r="I335" s="481"/>
      <c r="J335" s="481"/>
      <c r="K335" s="481"/>
      <c r="L335" s="481"/>
      <c r="M335" s="481"/>
      <c r="N335" s="481"/>
      <c r="O335" s="481"/>
      <c r="P335" s="481"/>
      <c r="Q335" s="481"/>
      <c r="R335" s="481"/>
      <c r="S335" s="481"/>
      <c r="T335" s="481"/>
      <c r="U335" s="481"/>
      <c r="V335" s="481"/>
      <c r="W335" s="481"/>
      <c r="X335" s="481"/>
      <c r="Y335" s="481"/>
      <c r="Z335" s="481"/>
      <c r="AA335" s="481"/>
      <c r="AB335" s="481"/>
      <c r="AC335" s="481"/>
      <c r="AD335" s="481"/>
      <c r="AE335" s="481"/>
      <c r="AF335" s="481"/>
      <c r="AG335" s="433"/>
    </row>
    <row r="336">
      <c r="A336" s="187"/>
      <c r="B336" s="239"/>
      <c r="C336" s="239"/>
      <c r="D336" s="239"/>
      <c r="E336" s="239"/>
      <c r="F336" s="239"/>
      <c r="G336" s="239"/>
      <c r="H336" s="239"/>
      <c r="I336" s="239"/>
      <c r="J336" s="239"/>
      <c r="K336" s="239"/>
      <c r="L336" s="239"/>
      <c r="M336" s="239"/>
      <c r="N336" s="239"/>
      <c r="O336" s="239"/>
      <c r="P336" s="239"/>
      <c r="Q336" s="239"/>
      <c r="R336" s="239"/>
      <c r="S336" s="239"/>
      <c r="T336" s="239"/>
      <c r="U336" s="239"/>
      <c r="V336" s="239"/>
      <c r="W336" s="239"/>
      <c r="X336" s="239"/>
      <c r="Y336" s="239"/>
      <c r="Z336" s="239"/>
      <c r="AA336" s="239"/>
      <c r="AB336" s="239"/>
      <c r="AC336" s="239"/>
      <c r="AD336" s="239"/>
      <c r="AE336" s="239"/>
      <c r="AF336" s="239"/>
      <c r="AG336" s="433"/>
    </row>
    <row r="337" ht="22.5" customHeight="1">
      <c r="A337" s="443"/>
      <c r="B337" s="444"/>
      <c r="C337" s="444"/>
      <c r="D337" s="444"/>
      <c r="E337" s="444"/>
      <c r="F337" s="444"/>
      <c r="G337" s="444"/>
      <c r="H337" s="444"/>
      <c r="I337" s="444"/>
      <c r="J337" s="444"/>
      <c r="K337" s="444"/>
      <c r="L337" s="444"/>
      <c r="M337" s="444"/>
      <c r="N337" s="444"/>
      <c r="O337" s="444"/>
      <c r="P337" s="444"/>
      <c r="Q337" s="444"/>
      <c r="R337" s="444"/>
      <c r="S337" s="444"/>
      <c r="T337" s="444"/>
      <c r="U337" s="444"/>
      <c r="V337" s="444"/>
      <c r="W337" s="444"/>
      <c r="X337" s="444"/>
      <c r="Y337" s="444"/>
      <c r="Z337" s="444"/>
      <c r="AA337" s="444"/>
      <c r="AB337" s="444"/>
      <c r="AC337" s="444"/>
      <c r="AD337" s="444"/>
      <c r="AE337" s="444"/>
      <c r="AF337" s="444"/>
      <c r="AG337" s="433"/>
    </row>
    <row r="338">
      <c r="A338" s="187"/>
      <c r="B338" s="239"/>
      <c r="C338" s="239"/>
      <c r="D338" s="239"/>
      <c r="E338" s="239"/>
      <c r="F338" s="239"/>
      <c r="G338" s="239"/>
      <c r="H338" s="239"/>
      <c r="I338" s="239"/>
      <c r="J338" s="239"/>
      <c r="K338" s="239"/>
      <c r="L338" s="239"/>
      <c r="M338" s="239"/>
      <c r="N338" s="239"/>
      <c r="O338" s="239"/>
      <c r="P338" s="239"/>
      <c r="Q338" s="239"/>
      <c r="R338" s="239"/>
      <c r="S338" s="239"/>
      <c r="T338" s="239"/>
      <c r="U338" s="239"/>
      <c r="V338" s="239"/>
      <c r="W338" s="239"/>
      <c r="X338" s="239"/>
      <c r="Y338" s="239"/>
      <c r="Z338" s="239"/>
      <c r="AA338" s="239"/>
      <c r="AB338" s="239"/>
      <c r="AC338" s="239"/>
      <c r="AD338" s="239"/>
      <c r="AE338" s="239"/>
      <c r="AF338" s="239"/>
      <c r="AG338" s="433"/>
    </row>
    <row r="339">
      <c r="A339" s="165" t="s">
        <v>1644</v>
      </c>
      <c r="B339" s="120"/>
      <c r="C339" s="120"/>
      <c r="D339" s="120"/>
      <c r="E339" s="120"/>
      <c r="F339" s="120"/>
      <c r="G339" s="120"/>
      <c r="H339" s="120"/>
      <c r="I339" s="120"/>
      <c r="J339" s="120"/>
      <c r="K339" s="120"/>
      <c r="L339" s="120"/>
      <c r="M339" s="120"/>
      <c r="N339" s="120"/>
      <c r="O339" s="120"/>
      <c r="P339" s="120"/>
      <c r="Q339" s="120"/>
      <c r="R339" s="120"/>
      <c r="S339" s="120"/>
      <c r="T339" s="120"/>
      <c r="U339" s="120"/>
      <c r="V339" s="120"/>
      <c r="W339" s="120"/>
      <c r="X339" s="120"/>
      <c r="Y339" s="120"/>
      <c r="Z339" s="120"/>
      <c r="AA339" s="120"/>
      <c r="AB339" s="120"/>
      <c r="AC339" s="120"/>
      <c r="AD339" s="120"/>
      <c r="AE339" s="120"/>
      <c r="AF339" s="120"/>
      <c r="AG339" s="421"/>
    </row>
    <row r="340" outlineLevel="1">
      <c r="A340" s="482" t="s">
        <v>1645</v>
      </c>
      <c r="B340" s="324"/>
      <c r="C340" s="324"/>
      <c r="D340" s="324"/>
      <c r="E340" s="324"/>
      <c r="F340" s="324"/>
      <c r="G340" s="324"/>
      <c r="H340" s="324"/>
      <c r="I340" s="324"/>
      <c r="J340" s="324"/>
      <c r="K340" s="324"/>
      <c r="L340" s="324"/>
      <c r="M340" s="324"/>
      <c r="N340" s="324"/>
      <c r="O340" s="324"/>
      <c r="P340" s="324"/>
      <c r="Q340" s="324"/>
      <c r="R340" s="324"/>
      <c r="S340" s="324"/>
      <c r="T340" s="324"/>
      <c r="U340" s="324"/>
      <c r="V340" s="324"/>
      <c r="W340" s="324"/>
      <c r="X340" s="324"/>
      <c r="Y340" s="324"/>
      <c r="Z340" s="324"/>
      <c r="AA340" s="324"/>
      <c r="AB340" s="324"/>
      <c r="AC340" s="324"/>
      <c r="AD340" s="324"/>
      <c r="AE340" s="324"/>
      <c r="AF340" s="324"/>
      <c r="AG340" s="421">
        <f t="shared" ref="AG340:AG344" si="86">sum(B340:AF340)</f>
        <v>0</v>
      </c>
    </row>
    <row r="341" outlineLevel="1">
      <c r="A341" s="482" t="s">
        <v>1646</v>
      </c>
      <c r="B341" s="324"/>
      <c r="C341" s="324"/>
      <c r="D341" s="324"/>
      <c r="E341" s="324"/>
      <c r="F341" s="324"/>
      <c r="G341" s="324"/>
      <c r="H341" s="324"/>
      <c r="I341" s="324"/>
      <c r="J341" s="324"/>
      <c r="K341" s="324"/>
      <c r="L341" s="324"/>
      <c r="M341" s="324"/>
      <c r="N341" s="324"/>
      <c r="O341" s="324"/>
      <c r="P341" s="324"/>
      <c r="Q341" s="324"/>
      <c r="R341" s="324"/>
      <c r="S341" s="324"/>
      <c r="T341" s="324"/>
      <c r="U341" s="324"/>
      <c r="V341" s="324"/>
      <c r="W341" s="324"/>
      <c r="X341" s="324"/>
      <c r="Y341" s="324"/>
      <c r="Z341" s="324"/>
      <c r="AA341" s="324"/>
      <c r="AB341" s="324"/>
      <c r="AC341" s="324"/>
      <c r="AD341" s="324"/>
      <c r="AE341" s="324"/>
      <c r="AF341" s="324"/>
      <c r="AG341" s="421">
        <f t="shared" si="86"/>
        <v>0</v>
      </c>
    </row>
    <row r="342" outlineLevel="1">
      <c r="A342" s="482" t="s">
        <v>1647</v>
      </c>
      <c r="B342" s="121"/>
      <c r="C342" s="121"/>
      <c r="D342" s="121"/>
      <c r="E342" s="121"/>
      <c r="F342" s="121"/>
      <c r="G342" s="121"/>
      <c r="H342" s="121"/>
      <c r="I342" s="121"/>
      <c r="J342" s="121"/>
      <c r="K342" s="121"/>
      <c r="L342" s="121"/>
      <c r="M342" s="121"/>
      <c r="N342" s="121"/>
      <c r="O342" s="121"/>
      <c r="P342" s="121"/>
      <c r="Q342" s="121"/>
      <c r="R342" s="121"/>
      <c r="S342" s="121"/>
      <c r="T342" s="121"/>
      <c r="U342" s="121"/>
      <c r="V342" s="121"/>
      <c r="W342" s="121"/>
      <c r="X342" s="121"/>
      <c r="Y342" s="121"/>
      <c r="Z342" s="121"/>
      <c r="AA342" s="121"/>
      <c r="AB342" s="121"/>
      <c r="AC342" s="121"/>
      <c r="AD342" s="121"/>
      <c r="AE342" s="121"/>
      <c r="AF342" s="121"/>
      <c r="AG342" s="421">
        <f t="shared" si="86"/>
        <v>0</v>
      </c>
    </row>
    <row r="343" outlineLevel="1">
      <c r="A343" s="482" t="s">
        <v>1648</v>
      </c>
      <c r="B343" s="121"/>
      <c r="C343" s="121"/>
      <c r="D343" s="121"/>
      <c r="E343" s="121"/>
      <c r="F343" s="121"/>
      <c r="G343" s="121"/>
      <c r="H343" s="121"/>
      <c r="I343" s="121"/>
      <c r="J343" s="121"/>
      <c r="K343" s="121"/>
      <c r="L343" s="121"/>
      <c r="M343" s="121"/>
      <c r="N343" s="121"/>
      <c r="O343" s="121"/>
      <c r="P343" s="121"/>
      <c r="Q343" s="121"/>
      <c r="R343" s="121"/>
      <c r="S343" s="121"/>
      <c r="T343" s="121"/>
      <c r="U343" s="121"/>
      <c r="V343" s="121"/>
      <c r="W343" s="121"/>
      <c r="X343" s="121"/>
      <c r="Y343" s="121"/>
      <c r="Z343" s="121"/>
      <c r="AA343" s="121"/>
      <c r="AB343" s="121"/>
      <c r="AC343" s="121"/>
      <c r="AD343" s="121"/>
      <c r="AE343" s="121"/>
      <c r="AF343" s="121"/>
      <c r="AG343" s="421">
        <f t="shared" si="86"/>
        <v>0</v>
      </c>
    </row>
    <row r="344" outlineLevel="1">
      <c r="A344" s="483" t="s">
        <v>1237</v>
      </c>
      <c r="B344" s="484">
        <f t="shared" ref="B344:AF344" si="87">SUM(B340:B343)</f>
        <v>0</v>
      </c>
      <c r="C344" s="484">
        <f t="shared" si="87"/>
        <v>0</v>
      </c>
      <c r="D344" s="484">
        <f t="shared" si="87"/>
        <v>0</v>
      </c>
      <c r="E344" s="484">
        <f t="shared" si="87"/>
        <v>0</v>
      </c>
      <c r="F344" s="484">
        <f t="shared" si="87"/>
        <v>0</v>
      </c>
      <c r="G344" s="484">
        <f t="shared" si="87"/>
        <v>0</v>
      </c>
      <c r="H344" s="484">
        <f t="shared" si="87"/>
        <v>0</v>
      </c>
      <c r="I344" s="484">
        <f t="shared" si="87"/>
        <v>0</v>
      </c>
      <c r="J344" s="484">
        <f t="shared" si="87"/>
        <v>0</v>
      </c>
      <c r="K344" s="484">
        <f t="shared" si="87"/>
        <v>0</v>
      </c>
      <c r="L344" s="484">
        <f t="shared" si="87"/>
        <v>0</v>
      </c>
      <c r="M344" s="484">
        <f t="shared" si="87"/>
        <v>0</v>
      </c>
      <c r="N344" s="484">
        <f t="shared" si="87"/>
        <v>0</v>
      </c>
      <c r="O344" s="484">
        <f t="shared" si="87"/>
        <v>0</v>
      </c>
      <c r="P344" s="484">
        <f t="shared" si="87"/>
        <v>0</v>
      </c>
      <c r="Q344" s="484">
        <f t="shared" si="87"/>
        <v>0</v>
      </c>
      <c r="R344" s="484">
        <f t="shared" si="87"/>
        <v>0</v>
      </c>
      <c r="S344" s="484">
        <f t="shared" si="87"/>
        <v>0</v>
      </c>
      <c r="T344" s="484">
        <f t="shared" si="87"/>
        <v>0</v>
      </c>
      <c r="U344" s="484">
        <f t="shared" si="87"/>
        <v>0</v>
      </c>
      <c r="V344" s="484">
        <f t="shared" si="87"/>
        <v>0</v>
      </c>
      <c r="W344" s="484">
        <f t="shared" si="87"/>
        <v>0</v>
      </c>
      <c r="X344" s="484">
        <f t="shared" si="87"/>
        <v>0</v>
      </c>
      <c r="Y344" s="484">
        <f t="shared" si="87"/>
        <v>0</v>
      </c>
      <c r="Z344" s="484">
        <f t="shared" si="87"/>
        <v>0</v>
      </c>
      <c r="AA344" s="484">
        <f t="shared" si="87"/>
        <v>0</v>
      </c>
      <c r="AB344" s="484">
        <f t="shared" si="87"/>
        <v>0</v>
      </c>
      <c r="AC344" s="484">
        <f t="shared" si="87"/>
        <v>0</v>
      </c>
      <c r="AD344" s="484">
        <f t="shared" si="87"/>
        <v>0</v>
      </c>
      <c r="AE344" s="484">
        <f t="shared" si="87"/>
        <v>0</v>
      </c>
      <c r="AF344" s="484">
        <f t="shared" si="87"/>
        <v>0</v>
      </c>
      <c r="AG344" s="421">
        <f t="shared" si="86"/>
        <v>0</v>
      </c>
    </row>
    <row r="345" outlineLevel="1">
      <c r="A345" s="127"/>
      <c r="B345" s="120"/>
      <c r="C345" s="120"/>
      <c r="D345" s="120"/>
      <c r="E345" s="120"/>
      <c r="F345" s="120"/>
      <c r="G345" s="120"/>
      <c r="H345" s="120"/>
      <c r="I345" s="120"/>
      <c r="J345" s="120"/>
      <c r="K345" s="120"/>
      <c r="L345" s="120"/>
      <c r="M345" s="120"/>
      <c r="N345" s="120"/>
      <c r="O345" s="120"/>
      <c r="P345" s="120"/>
      <c r="Q345" s="120"/>
      <c r="R345" s="120"/>
      <c r="S345" s="120"/>
      <c r="T345" s="120"/>
      <c r="U345" s="120"/>
      <c r="V345" s="120"/>
      <c r="W345" s="120"/>
      <c r="X345" s="120"/>
      <c r="Y345" s="120"/>
      <c r="Z345" s="120"/>
      <c r="AA345" s="120"/>
      <c r="AB345" s="120"/>
      <c r="AC345" s="120"/>
      <c r="AD345" s="120"/>
      <c r="AE345" s="120"/>
      <c r="AF345" s="120"/>
      <c r="AG345" s="485"/>
    </row>
    <row r="346" outlineLevel="1">
      <c r="A346" s="482" t="s">
        <v>223</v>
      </c>
      <c r="B346" s="486"/>
      <c r="C346" s="486"/>
      <c r="D346" s="486"/>
      <c r="E346" s="486"/>
      <c r="F346" s="486"/>
      <c r="G346" s="486"/>
      <c r="H346" s="486"/>
      <c r="I346" s="486"/>
      <c r="J346" s="486"/>
      <c r="K346" s="486"/>
      <c r="L346" s="486"/>
      <c r="M346" s="486"/>
      <c r="N346" s="486"/>
      <c r="O346" s="486"/>
      <c r="P346" s="486"/>
      <c r="Q346" s="486"/>
      <c r="R346" s="486"/>
      <c r="S346" s="486"/>
      <c r="T346" s="486"/>
      <c r="U346" s="486"/>
      <c r="V346" s="486"/>
      <c r="W346" s="486"/>
      <c r="X346" s="486"/>
      <c r="Y346" s="486"/>
      <c r="Z346" s="486"/>
      <c r="AA346" s="486"/>
      <c r="AB346" s="486"/>
      <c r="AC346" s="486"/>
      <c r="AD346" s="486"/>
      <c r="AE346" s="486"/>
      <c r="AF346" s="486"/>
      <c r="AG346" s="421">
        <f t="shared" ref="AG346:AG354" si="88">sum(B346:AF346)</f>
        <v>0</v>
      </c>
    </row>
    <row r="347" outlineLevel="1">
      <c r="A347" s="482" t="s">
        <v>224</v>
      </c>
      <c r="B347" s="487"/>
      <c r="C347" s="487"/>
      <c r="D347" s="487"/>
      <c r="E347" s="487"/>
      <c r="F347" s="487"/>
      <c r="G347" s="487"/>
      <c r="H347" s="487"/>
      <c r="I347" s="487"/>
      <c r="J347" s="487"/>
      <c r="K347" s="487"/>
      <c r="L347" s="487"/>
      <c r="M347" s="487"/>
      <c r="N347" s="487"/>
      <c r="O347" s="487"/>
      <c r="P347" s="487"/>
      <c r="Q347" s="487"/>
      <c r="R347" s="487"/>
      <c r="S347" s="487"/>
      <c r="T347" s="487"/>
      <c r="U347" s="487"/>
      <c r="V347" s="487"/>
      <c r="W347" s="487"/>
      <c r="X347" s="487"/>
      <c r="Y347" s="487"/>
      <c r="Z347" s="487"/>
      <c r="AA347" s="487"/>
      <c r="AB347" s="487"/>
      <c r="AC347" s="487"/>
      <c r="AD347" s="487"/>
      <c r="AE347" s="487"/>
      <c r="AF347" s="487"/>
      <c r="AG347" s="421">
        <f t="shared" si="88"/>
        <v>0</v>
      </c>
    </row>
    <row r="348" outlineLevel="1">
      <c r="A348" s="482" t="s">
        <v>1649</v>
      </c>
      <c r="B348" s="354"/>
      <c r="C348" s="354"/>
      <c r="D348" s="354"/>
      <c r="E348" s="354"/>
      <c r="F348" s="354"/>
      <c r="G348" s="354"/>
      <c r="H348" s="354"/>
      <c r="I348" s="354"/>
      <c r="J348" s="354"/>
      <c r="K348" s="354"/>
      <c r="L348" s="354"/>
      <c r="M348" s="354"/>
      <c r="N348" s="354"/>
      <c r="O348" s="354"/>
      <c r="P348" s="354"/>
      <c r="Q348" s="354"/>
      <c r="R348" s="354"/>
      <c r="S348" s="354"/>
      <c r="T348" s="354"/>
      <c r="U348" s="354"/>
      <c r="V348" s="354"/>
      <c r="W348" s="354"/>
      <c r="X348" s="354"/>
      <c r="Y348" s="354"/>
      <c r="Z348" s="354"/>
      <c r="AA348" s="354"/>
      <c r="AB348" s="354"/>
      <c r="AC348" s="354"/>
      <c r="AD348" s="354"/>
      <c r="AE348" s="354"/>
      <c r="AF348" s="354"/>
      <c r="AG348" s="421">
        <f t="shared" si="88"/>
        <v>0</v>
      </c>
    </row>
    <row r="349" outlineLevel="1">
      <c r="A349" s="482" t="s">
        <v>1650</v>
      </c>
      <c r="B349" s="354"/>
      <c r="C349" s="354"/>
      <c r="D349" s="354"/>
      <c r="E349" s="354"/>
      <c r="F349" s="354"/>
      <c r="G349" s="354"/>
      <c r="H349" s="354"/>
      <c r="I349" s="354"/>
      <c r="J349" s="354"/>
      <c r="K349" s="354"/>
      <c r="L349" s="354"/>
      <c r="M349" s="354"/>
      <c r="N349" s="354"/>
      <c r="O349" s="354"/>
      <c r="P349" s="354"/>
      <c r="Q349" s="354"/>
      <c r="R349" s="354"/>
      <c r="S349" s="354"/>
      <c r="T349" s="354"/>
      <c r="U349" s="354"/>
      <c r="V349" s="354"/>
      <c r="W349" s="354"/>
      <c r="X349" s="354"/>
      <c r="Y349" s="354"/>
      <c r="Z349" s="354"/>
      <c r="AA349" s="354"/>
      <c r="AB349" s="354"/>
      <c r="AC349" s="354"/>
      <c r="AD349" s="354"/>
      <c r="AE349" s="354"/>
      <c r="AF349" s="354"/>
      <c r="AG349" s="421">
        <f t="shared" si="88"/>
        <v>0</v>
      </c>
    </row>
    <row r="350" outlineLevel="1">
      <c r="A350" s="482" t="s">
        <v>1651</v>
      </c>
      <c r="B350" s="354"/>
      <c r="C350" s="354"/>
      <c r="D350" s="354"/>
      <c r="E350" s="354"/>
      <c r="F350" s="354"/>
      <c r="G350" s="354"/>
      <c r="H350" s="354"/>
      <c r="I350" s="354"/>
      <c r="J350" s="354"/>
      <c r="K350" s="354"/>
      <c r="L350" s="354"/>
      <c r="M350" s="354"/>
      <c r="N350" s="354"/>
      <c r="O350" s="354"/>
      <c r="P350" s="354"/>
      <c r="Q350" s="354"/>
      <c r="R350" s="354"/>
      <c r="S350" s="354"/>
      <c r="T350" s="354"/>
      <c r="U350" s="354"/>
      <c r="V350" s="354"/>
      <c r="W350" s="354"/>
      <c r="X350" s="354"/>
      <c r="Y350" s="354"/>
      <c r="Z350" s="354"/>
      <c r="AA350" s="354"/>
      <c r="AB350" s="354"/>
      <c r="AC350" s="354"/>
      <c r="AD350" s="354"/>
      <c r="AE350" s="354"/>
      <c r="AF350" s="354"/>
      <c r="AG350" s="421">
        <f t="shared" si="88"/>
        <v>0</v>
      </c>
    </row>
    <row r="351" outlineLevel="1">
      <c r="A351" s="482" t="s">
        <v>1652</v>
      </c>
      <c r="B351" s="354"/>
      <c r="C351" s="354"/>
      <c r="D351" s="354"/>
      <c r="E351" s="354"/>
      <c r="F351" s="354"/>
      <c r="G351" s="354"/>
      <c r="H351" s="354"/>
      <c r="I351" s="354"/>
      <c r="J351" s="354"/>
      <c r="K351" s="354"/>
      <c r="L351" s="354"/>
      <c r="M351" s="354"/>
      <c r="N351" s="354"/>
      <c r="O351" s="354"/>
      <c r="P351" s="354"/>
      <c r="Q351" s="354"/>
      <c r="R351" s="354"/>
      <c r="S351" s="354"/>
      <c r="T351" s="354"/>
      <c r="U351" s="354"/>
      <c r="V351" s="354"/>
      <c r="W351" s="354"/>
      <c r="X351" s="354"/>
      <c r="Y351" s="354"/>
      <c r="Z351" s="354"/>
      <c r="AA351" s="354"/>
      <c r="AB351" s="354"/>
      <c r="AC351" s="354"/>
      <c r="AD351" s="354"/>
      <c r="AE351" s="354"/>
      <c r="AF351" s="354"/>
      <c r="AG351" s="421">
        <f t="shared" si="88"/>
        <v>0</v>
      </c>
    </row>
    <row r="352" outlineLevel="1">
      <c r="A352" s="482" t="s">
        <v>1653</v>
      </c>
      <c r="B352" s="354"/>
      <c r="C352" s="354"/>
      <c r="D352" s="354"/>
      <c r="E352" s="354"/>
      <c r="F352" s="354"/>
      <c r="G352" s="354"/>
      <c r="H352" s="354"/>
      <c r="I352" s="354"/>
      <c r="J352" s="354"/>
      <c r="K352" s="354"/>
      <c r="L352" s="354"/>
      <c r="M352" s="354"/>
      <c r="N352" s="354"/>
      <c r="O352" s="354"/>
      <c r="P352" s="354"/>
      <c r="Q352" s="354"/>
      <c r="R352" s="354"/>
      <c r="S352" s="354"/>
      <c r="T352" s="354"/>
      <c r="U352" s="354"/>
      <c r="V352" s="354"/>
      <c r="W352" s="354"/>
      <c r="X352" s="354"/>
      <c r="Y352" s="354"/>
      <c r="Z352" s="354"/>
      <c r="AA352" s="354"/>
      <c r="AB352" s="354"/>
      <c r="AC352" s="354"/>
      <c r="AD352" s="354"/>
      <c r="AE352" s="354"/>
      <c r="AF352" s="354"/>
      <c r="AG352" s="421">
        <f t="shared" si="88"/>
        <v>0</v>
      </c>
    </row>
    <row r="353" outlineLevel="1">
      <c r="A353" s="482" t="s">
        <v>1654</v>
      </c>
      <c r="B353" s="354"/>
      <c r="C353" s="354"/>
      <c r="D353" s="354"/>
      <c r="E353" s="354"/>
      <c r="F353" s="354"/>
      <c r="G353" s="354"/>
      <c r="H353" s="354"/>
      <c r="I353" s="354"/>
      <c r="J353" s="354"/>
      <c r="K353" s="354"/>
      <c r="L353" s="354"/>
      <c r="M353" s="354"/>
      <c r="N353" s="354"/>
      <c r="O353" s="354"/>
      <c r="P353" s="354"/>
      <c r="Q353" s="354"/>
      <c r="R353" s="354"/>
      <c r="S353" s="354"/>
      <c r="T353" s="354"/>
      <c r="U353" s="354"/>
      <c r="V353" s="354"/>
      <c r="W353" s="354"/>
      <c r="X353" s="354"/>
      <c r="Y353" s="354"/>
      <c r="Z353" s="354"/>
      <c r="AA353" s="354"/>
      <c r="AB353" s="354"/>
      <c r="AC353" s="354"/>
      <c r="AD353" s="354"/>
      <c r="AE353" s="354"/>
      <c r="AF353" s="354"/>
      <c r="AG353" s="421">
        <f t="shared" si="88"/>
        <v>0</v>
      </c>
    </row>
    <row r="354" outlineLevel="1">
      <c r="A354" s="483" t="s">
        <v>200</v>
      </c>
      <c r="B354" s="484">
        <f t="shared" ref="B354:AF354" si="89">SUM(B346:B353)</f>
        <v>0</v>
      </c>
      <c r="C354" s="484">
        <f t="shared" si="89"/>
        <v>0</v>
      </c>
      <c r="D354" s="484">
        <f t="shared" si="89"/>
        <v>0</v>
      </c>
      <c r="E354" s="484">
        <f t="shared" si="89"/>
        <v>0</v>
      </c>
      <c r="F354" s="484">
        <f t="shared" si="89"/>
        <v>0</v>
      </c>
      <c r="G354" s="484">
        <f t="shared" si="89"/>
        <v>0</v>
      </c>
      <c r="H354" s="484">
        <f t="shared" si="89"/>
        <v>0</v>
      </c>
      <c r="I354" s="484">
        <f t="shared" si="89"/>
        <v>0</v>
      </c>
      <c r="J354" s="484">
        <f t="shared" si="89"/>
        <v>0</v>
      </c>
      <c r="K354" s="484">
        <f t="shared" si="89"/>
        <v>0</v>
      </c>
      <c r="L354" s="484">
        <f t="shared" si="89"/>
        <v>0</v>
      </c>
      <c r="M354" s="484">
        <f t="shared" si="89"/>
        <v>0</v>
      </c>
      <c r="N354" s="484">
        <f t="shared" si="89"/>
        <v>0</v>
      </c>
      <c r="O354" s="484">
        <f t="shared" si="89"/>
        <v>0</v>
      </c>
      <c r="P354" s="484">
        <f t="shared" si="89"/>
        <v>0</v>
      </c>
      <c r="Q354" s="484">
        <f t="shared" si="89"/>
        <v>0</v>
      </c>
      <c r="R354" s="484">
        <f t="shared" si="89"/>
        <v>0</v>
      </c>
      <c r="S354" s="484">
        <f t="shared" si="89"/>
        <v>0</v>
      </c>
      <c r="T354" s="484">
        <f t="shared" si="89"/>
        <v>0</v>
      </c>
      <c r="U354" s="484">
        <f t="shared" si="89"/>
        <v>0</v>
      </c>
      <c r="V354" s="484">
        <f t="shared" si="89"/>
        <v>0</v>
      </c>
      <c r="W354" s="484">
        <f t="shared" si="89"/>
        <v>0</v>
      </c>
      <c r="X354" s="484">
        <f t="shared" si="89"/>
        <v>0</v>
      </c>
      <c r="Y354" s="484">
        <f t="shared" si="89"/>
        <v>0</v>
      </c>
      <c r="Z354" s="484">
        <f t="shared" si="89"/>
        <v>0</v>
      </c>
      <c r="AA354" s="484">
        <f t="shared" si="89"/>
        <v>0</v>
      </c>
      <c r="AB354" s="484">
        <f t="shared" si="89"/>
        <v>0</v>
      </c>
      <c r="AC354" s="484">
        <f t="shared" si="89"/>
        <v>0</v>
      </c>
      <c r="AD354" s="484">
        <f t="shared" si="89"/>
        <v>0</v>
      </c>
      <c r="AE354" s="484">
        <f t="shared" si="89"/>
        <v>0</v>
      </c>
      <c r="AF354" s="484">
        <f t="shared" si="89"/>
        <v>0</v>
      </c>
      <c r="AG354" s="421">
        <f t="shared" si="88"/>
        <v>0</v>
      </c>
    </row>
    <row r="355">
      <c r="A355" s="187"/>
      <c r="AG355" s="431"/>
    </row>
    <row r="356">
      <c r="A356" s="445" t="s">
        <v>536</v>
      </c>
      <c r="B356" s="446"/>
      <c r="C356" s="446"/>
      <c r="D356" s="446"/>
      <c r="E356" s="446"/>
      <c r="F356" s="446"/>
      <c r="G356" s="446"/>
      <c r="H356" s="446"/>
      <c r="I356" s="446"/>
      <c r="J356" s="446"/>
      <c r="K356" s="446"/>
      <c r="L356" s="446"/>
      <c r="M356" s="446"/>
      <c r="N356" s="446"/>
      <c r="O356" s="446"/>
      <c r="P356" s="446"/>
      <c r="Q356" s="446"/>
      <c r="R356" s="446"/>
      <c r="S356" s="446"/>
      <c r="T356" s="446"/>
      <c r="U356" s="446"/>
      <c r="V356" s="446"/>
      <c r="W356" s="446"/>
      <c r="X356" s="446"/>
      <c r="Y356" s="446"/>
      <c r="Z356" s="446"/>
      <c r="AA356" s="446"/>
      <c r="AB356" s="446"/>
      <c r="AC356" s="446"/>
      <c r="AD356" s="446"/>
      <c r="AE356" s="446"/>
      <c r="AF356" s="446"/>
      <c r="AG356" s="433"/>
    </row>
    <row r="357">
      <c r="A357" s="447" t="s">
        <v>537</v>
      </c>
      <c r="B357" s="448">
        <v>0.0</v>
      </c>
      <c r="C357" s="448">
        <v>0.0</v>
      </c>
      <c r="D357" s="448">
        <v>0.0</v>
      </c>
      <c r="E357" s="448">
        <v>0.0</v>
      </c>
      <c r="F357" s="448">
        <v>0.0</v>
      </c>
      <c r="G357" s="448">
        <v>0.0</v>
      </c>
      <c r="H357" s="448">
        <v>0.0</v>
      </c>
      <c r="I357" s="448">
        <v>0.0</v>
      </c>
      <c r="J357" s="448">
        <v>0.0</v>
      </c>
      <c r="K357" s="448">
        <v>0.0</v>
      </c>
      <c r="L357" s="448">
        <v>0.0</v>
      </c>
      <c r="M357" s="448">
        <v>0.0</v>
      </c>
      <c r="N357" s="448">
        <v>0.0</v>
      </c>
      <c r="O357" s="448">
        <v>0.0</v>
      </c>
      <c r="P357" s="448">
        <v>0.0</v>
      </c>
      <c r="Q357" s="448">
        <v>0.0</v>
      </c>
      <c r="R357" s="448">
        <v>0.0</v>
      </c>
      <c r="S357" s="448">
        <v>0.0</v>
      </c>
      <c r="T357" s="448">
        <v>0.0</v>
      </c>
      <c r="U357" s="448">
        <v>0.0</v>
      </c>
      <c r="V357" s="448">
        <v>0.0</v>
      </c>
      <c r="W357" s="448">
        <v>0.0</v>
      </c>
      <c r="X357" s="448">
        <v>0.0</v>
      </c>
      <c r="Y357" s="448">
        <v>0.0</v>
      </c>
      <c r="Z357" s="448">
        <v>0.0</v>
      </c>
      <c r="AA357" s="448">
        <v>0.0</v>
      </c>
      <c r="AB357" s="448">
        <v>0.0</v>
      </c>
      <c r="AC357" s="448">
        <v>0.0</v>
      </c>
      <c r="AD357" s="448">
        <v>0.0</v>
      </c>
      <c r="AE357" s="448">
        <v>0.0</v>
      </c>
      <c r="AF357" s="448">
        <v>0.0</v>
      </c>
      <c r="AG357" s="342">
        <f t="shared" ref="AG357:AG372" si="91">SUM(B357:AF357)</f>
        <v>0</v>
      </c>
    </row>
    <row r="358">
      <c r="A358" s="447" t="s">
        <v>1405</v>
      </c>
      <c r="B358" s="159">
        <f t="shared" ref="B358:AF358" si="90">B122+B10+B232</f>
        <v>0</v>
      </c>
      <c r="C358" s="159">
        <f t="shared" si="90"/>
        <v>0</v>
      </c>
      <c r="D358" s="159">
        <f t="shared" si="90"/>
        <v>0</v>
      </c>
      <c r="E358" s="159">
        <f t="shared" si="90"/>
        <v>0</v>
      </c>
      <c r="F358" s="159">
        <f t="shared" si="90"/>
        <v>0</v>
      </c>
      <c r="G358" s="159">
        <f t="shared" si="90"/>
        <v>0</v>
      </c>
      <c r="H358" s="159">
        <f t="shared" si="90"/>
        <v>0</v>
      </c>
      <c r="I358" s="159">
        <f t="shared" si="90"/>
        <v>0</v>
      </c>
      <c r="J358" s="159">
        <f t="shared" si="90"/>
        <v>0</v>
      </c>
      <c r="K358" s="159">
        <f t="shared" si="90"/>
        <v>0</v>
      </c>
      <c r="L358" s="159">
        <f t="shared" si="90"/>
        <v>50.9983</v>
      </c>
      <c r="M358" s="159">
        <f t="shared" si="90"/>
        <v>0</v>
      </c>
      <c r="N358" s="159">
        <f t="shared" si="90"/>
        <v>0</v>
      </c>
      <c r="O358" s="159">
        <f t="shared" si="90"/>
        <v>0</v>
      </c>
      <c r="P358" s="159">
        <f t="shared" si="90"/>
        <v>0</v>
      </c>
      <c r="Q358" s="159">
        <f t="shared" si="90"/>
        <v>0</v>
      </c>
      <c r="R358" s="159">
        <f t="shared" si="90"/>
        <v>0</v>
      </c>
      <c r="S358" s="159">
        <f t="shared" si="90"/>
        <v>40.7983</v>
      </c>
      <c r="T358" s="159">
        <f t="shared" si="90"/>
        <v>0</v>
      </c>
      <c r="U358" s="159">
        <f t="shared" si="90"/>
        <v>0</v>
      </c>
      <c r="V358" s="159">
        <f t="shared" si="90"/>
        <v>0</v>
      </c>
      <c r="W358" s="159">
        <f t="shared" si="90"/>
        <v>0</v>
      </c>
      <c r="X358" s="159">
        <f t="shared" si="90"/>
        <v>0</v>
      </c>
      <c r="Y358" s="159">
        <f t="shared" si="90"/>
        <v>0</v>
      </c>
      <c r="Z358" s="159">
        <f t="shared" si="90"/>
        <v>0</v>
      </c>
      <c r="AA358" s="159">
        <f t="shared" si="90"/>
        <v>0</v>
      </c>
      <c r="AB358" s="159">
        <f t="shared" si="90"/>
        <v>50.9983</v>
      </c>
      <c r="AC358" s="159">
        <f t="shared" si="90"/>
        <v>0</v>
      </c>
      <c r="AD358" s="159">
        <f t="shared" si="90"/>
        <v>0</v>
      </c>
      <c r="AE358" s="159">
        <f t="shared" si="90"/>
        <v>0</v>
      </c>
      <c r="AF358" s="159">
        <f t="shared" si="90"/>
        <v>40.7983</v>
      </c>
      <c r="AG358" s="342">
        <f t="shared" si="91"/>
        <v>183.5932</v>
      </c>
    </row>
    <row r="359">
      <c r="A359" s="252" t="s">
        <v>1655</v>
      </c>
      <c r="B359" s="255">
        <f>(B13+B14+B125+B126+B235+B236)*'Data - P&amp;L'!$C$3</f>
        <v>0</v>
      </c>
      <c r="C359" s="255">
        <f>(C13+C14+C125+C126+C235+C236)*'Data - P&amp;L'!$C$3</f>
        <v>0</v>
      </c>
      <c r="D359" s="255">
        <f>(D13+D14+D125+D126+D235+D236)*'Data - P&amp;L'!$C$3</f>
        <v>0</v>
      </c>
      <c r="E359" s="255">
        <f>(E13+E14+E125+E126+E235+E236)*'Data - P&amp;L'!$C$3</f>
        <v>0</v>
      </c>
      <c r="F359" s="255">
        <f>(F13+F14+F125+F126+F235+F236)*'Data - P&amp;L'!$C$3</f>
        <v>0</v>
      </c>
      <c r="G359" s="255">
        <f>(G13+G14+G125+G126+G235+G236)*'Data - P&amp;L'!$C$3</f>
        <v>0</v>
      </c>
      <c r="H359" s="255">
        <f>(H13+H14+H125+H126+H235+H236)*'Data - P&amp;L'!$C$3</f>
        <v>0</v>
      </c>
      <c r="I359" s="255">
        <f>(I13+I14+I125+I126+I235+I236)*'Data - P&amp;L'!$C$3</f>
        <v>0</v>
      </c>
      <c r="J359" s="255">
        <f>(J13+J14+J125+J126+J235+J236)*'Data - P&amp;L'!$C$3</f>
        <v>0</v>
      </c>
      <c r="K359" s="255">
        <f>(K13+K14+K125+K126+K235+K236)*'Data - P&amp;L'!$C$3</f>
        <v>0</v>
      </c>
      <c r="L359" s="255">
        <f>(L13+L14+L125+L126+L235+L236)*'Data - P&amp;L'!$C$3</f>
        <v>0</v>
      </c>
      <c r="M359" s="255">
        <f>(M13+M14+M125+M126+M235+M236)*'Data - P&amp;L'!$C$3</f>
        <v>0</v>
      </c>
      <c r="N359" s="255">
        <f>(N13+N14+N125+N126+N235+N236)*'Data - P&amp;L'!$C$3</f>
        <v>0</v>
      </c>
      <c r="O359" s="255">
        <f>(O13+O14+O125+O126+O235+O236)*'Data - P&amp;L'!$C$3</f>
        <v>0</v>
      </c>
      <c r="P359" s="255">
        <f>(P13+P14+P125+P126+P235+P236)*'Data - P&amp;L'!$C$3</f>
        <v>0</v>
      </c>
      <c r="Q359" s="255">
        <f>(Q13+Q14+Q125+Q126+Q235+Q236)*'Data - P&amp;L'!$C$3</f>
        <v>0</v>
      </c>
      <c r="R359" s="255">
        <f>(R13+R14+R125+R126+R235+R236)*'Data - P&amp;L'!$C$3</f>
        <v>0</v>
      </c>
      <c r="S359" s="255">
        <f>(S13+S14+S125+S126+S235+S236)*'Data - P&amp;L'!$C$3</f>
        <v>83.87</v>
      </c>
      <c r="T359" s="255">
        <f>(T13+T14+T125+T126+T235+T236)*'Data - P&amp;L'!$C$3</f>
        <v>0</v>
      </c>
      <c r="U359" s="255">
        <f>(U13+U14+U125+U126+U235+U236)*'Data - P&amp;L'!$C$3</f>
        <v>0</v>
      </c>
      <c r="V359" s="255">
        <f>(V13+V14+V125+V126+V235+V236)*'Data - P&amp;L'!$C$3</f>
        <v>0</v>
      </c>
      <c r="W359" s="255">
        <f>(W13+W14+W125+W126+W235+W236)*'Data - P&amp;L'!$C$3</f>
        <v>0</v>
      </c>
      <c r="X359" s="255">
        <f>(X13+X14+X125+X126+X235+X236)*'Data - P&amp;L'!$C$3</f>
        <v>0</v>
      </c>
      <c r="Y359" s="255">
        <f>(Y13+Y14+Y125+Y126+Y235+Y236)*'Data - P&amp;L'!$C$3</f>
        <v>0</v>
      </c>
      <c r="Z359" s="255">
        <f>(Z13+Z14+Z125+Z126+Z235+Z236)*'Data - P&amp;L'!$C$3</f>
        <v>0</v>
      </c>
      <c r="AA359" s="255">
        <f>(AA13+AA14+AA125+AA126+AA235+AA236)*'Data - P&amp;L'!$C$3</f>
        <v>0</v>
      </c>
      <c r="AB359" s="255">
        <f>(AB13+AB14+AB125+AB126+AB235+AB236)*'Data - P&amp;L'!$C$3</f>
        <v>0</v>
      </c>
      <c r="AC359" s="255">
        <f>(AC13+AC14+AC125+AC126+AC235+AC236)*'Data - P&amp;L'!$C$3</f>
        <v>0</v>
      </c>
      <c r="AD359" s="255">
        <f>(AD13+AD14+AD125+AD126+AD235+AD236)*'Data - P&amp;L'!$C$3</f>
        <v>0</v>
      </c>
      <c r="AE359" s="255">
        <f>(AE13+AE14+AE125+AE126+AE235+AE236)*'Data - P&amp;L'!$C$3</f>
        <v>0</v>
      </c>
      <c r="AF359" s="255">
        <f>(AF13+AF14+AF125+AF126+AF235+AF236)*'Data - P&amp;L'!$C$3</f>
        <v>83.87</v>
      </c>
      <c r="AG359" s="342">
        <f t="shared" si="91"/>
        <v>167.74</v>
      </c>
    </row>
    <row r="360" ht="19.5" customHeight="1">
      <c r="A360" s="254" t="s">
        <v>1656</v>
      </c>
      <c r="B360" s="159">
        <f>(B15+B16+B127+B128+B237+B238)*'Data - P&amp;L'!$C$4</f>
        <v>0</v>
      </c>
      <c r="C360" s="159">
        <f>(C15+C16+C127+C128+C237+C238)*'Data - P&amp;L'!$C$4</f>
        <v>0</v>
      </c>
      <c r="D360" s="159">
        <f>(D15+D16+D127+D128+D237+D238)*'Data - P&amp;L'!$C$4</f>
        <v>0</v>
      </c>
      <c r="E360" s="159">
        <f>(E15+E16+E127+E128+E237+E238)*'Data - P&amp;L'!$C$4</f>
        <v>0</v>
      </c>
      <c r="F360" s="159">
        <f>(F15+F16+F127+F128+F237+F238)*'Data - P&amp;L'!$C$4</f>
        <v>0</v>
      </c>
      <c r="G360" s="159">
        <f>(G15+G16+G127+G128+G237+G238)*'Data - P&amp;L'!$C$4</f>
        <v>0</v>
      </c>
      <c r="H360" s="159">
        <f>(H15+H16+H127+H128+H237+H238)*'Data - P&amp;L'!$C$4</f>
        <v>0</v>
      </c>
      <c r="I360" s="159">
        <f>(I15+I16+I127+I128+I237+I238)*'Data - P&amp;L'!$C$4</f>
        <v>0</v>
      </c>
      <c r="J360" s="159">
        <f>(J15+J16+J127+J128+J237+J238)*'Data - P&amp;L'!$C$4</f>
        <v>0</v>
      </c>
      <c r="K360" s="159">
        <f>(K15+K16+K127+K128+K237+K238)*'Data - P&amp;L'!$C$4</f>
        <v>0</v>
      </c>
      <c r="L360" s="159">
        <f>(L15+L16+L127+L128+L237+L238)*'Data - P&amp;L'!$C$4</f>
        <v>95.58</v>
      </c>
      <c r="M360" s="159">
        <f>(M15+M16+M127+M128+M237+M238)*'Data - P&amp;L'!$C$4</f>
        <v>0</v>
      </c>
      <c r="N360" s="159">
        <f>(N15+N16+N127+N128+N237+N238)*'Data - P&amp;L'!$C$4</f>
        <v>0</v>
      </c>
      <c r="O360" s="159">
        <f>(O15+O16+O127+O128+O237+O238)*'Data - P&amp;L'!$C$4</f>
        <v>0</v>
      </c>
      <c r="P360" s="159">
        <f>(P15+P16+P127+P128+P237+P238)*'Data - P&amp;L'!$C$4</f>
        <v>0</v>
      </c>
      <c r="Q360" s="159">
        <f>(Q15+Q16+Q127+Q128+Q237+Q238)*'Data - P&amp;L'!$C$4</f>
        <v>0</v>
      </c>
      <c r="R360" s="159">
        <f>(R15+R16+R127+R128+R237+R238)*'Data - P&amp;L'!$C$4</f>
        <v>0</v>
      </c>
      <c r="S360" s="159">
        <f>(S15+S16+S127+S128+S237+S238)*'Data - P&amp;L'!$C$4</f>
        <v>0</v>
      </c>
      <c r="T360" s="159">
        <f>(T15+T16+T127+T128+T237+T238)*'Data - P&amp;L'!$C$4</f>
        <v>0</v>
      </c>
      <c r="U360" s="159">
        <f>(U15+U16+U127+U128+U237+U238)*'Data - P&amp;L'!$C$4</f>
        <v>0</v>
      </c>
      <c r="V360" s="159">
        <f>(V15+V16+V127+V128+V237+V238)*'Data - P&amp;L'!$C$4</f>
        <v>0</v>
      </c>
      <c r="W360" s="159">
        <f>(W15+W16+W127+W128+W237+W238)*'Data - P&amp;L'!$C$4</f>
        <v>0</v>
      </c>
      <c r="X360" s="159">
        <f>(X15+X16+X127+X128+X237+X238)*'Data - P&amp;L'!$C$4</f>
        <v>0</v>
      </c>
      <c r="Y360" s="159">
        <f>(Y15+Y16+Y127+Y128+Y237+Y238)*'Data - P&amp;L'!$C$4</f>
        <v>0</v>
      </c>
      <c r="Z360" s="159">
        <f>(Z15+Z16+Z127+Z128+Z237+Z238)*'Data - P&amp;L'!$C$4</f>
        <v>0</v>
      </c>
      <c r="AA360" s="159">
        <f>(AA15+AA16+AA127+AA128+AA237+AA238)*'Data - P&amp;L'!$C$4</f>
        <v>0</v>
      </c>
      <c r="AB360" s="159">
        <f>(AB15+AB16+AB127+AB128+AB237+AB238)*'Data - P&amp;L'!$C$4</f>
        <v>95.58</v>
      </c>
      <c r="AC360" s="159">
        <f>(AC15+AC16+AC127+AC128+AC237+AC238)*'Data - P&amp;L'!$C$4</f>
        <v>0</v>
      </c>
      <c r="AD360" s="159">
        <f>(AD15+AD16+AD127+AD128+AD237+AD238)*'Data - P&amp;L'!$C$4</f>
        <v>0</v>
      </c>
      <c r="AE360" s="159">
        <f>(AE15+AE16+AE127+AE128+AE237+AE238)*'Data - P&amp;L'!$C$4</f>
        <v>0</v>
      </c>
      <c r="AF360" s="159">
        <f>(AF15+AF16+AF127+AF128+AF237+AF238)*'Data - P&amp;L'!$C$4</f>
        <v>0</v>
      </c>
      <c r="AG360" s="342">
        <f t="shared" si="91"/>
        <v>191.16</v>
      </c>
    </row>
    <row r="361" ht="17.25" customHeight="1">
      <c r="A361" s="254" t="s">
        <v>1657</v>
      </c>
      <c r="B361" s="159">
        <f>(B19+B131+B241)*'Data - P&amp;L'!$C$6</f>
        <v>0</v>
      </c>
      <c r="C361" s="159">
        <f>(C19+C131+C241)*'Data - P&amp;L'!$C$6</f>
        <v>0</v>
      </c>
      <c r="D361" s="159">
        <f>(D19+D131+D241)*'Data - P&amp;L'!$C$6</f>
        <v>0</v>
      </c>
      <c r="E361" s="159">
        <f>(E19+E131+E241)*'Data - P&amp;L'!$C$6</f>
        <v>0</v>
      </c>
      <c r="F361" s="159">
        <f>(F19+F131+F241)*'Data - P&amp;L'!$C$6</f>
        <v>0</v>
      </c>
      <c r="G361" s="159">
        <f>(G19+G131+G241)*'Data - P&amp;L'!$C$6</f>
        <v>0</v>
      </c>
      <c r="H361" s="159">
        <f>(H19+H131+H241)*'Data - P&amp;L'!$C$6</f>
        <v>0</v>
      </c>
      <c r="I361" s="159">
        <f>(I19+I131+I241)*'Data - P&amp;L'!$C$6</f>
        <v>0</v>
      </c>
      <c r="J361" s="159">
        <f>(J19+J131+J241)*'Data - P&amp;L'!$C$6</f>
        <v>0</v>
      </c>
      <c r="K361" s="159">
        <f>(K19+K131+K241)*'Data - P&amp;L'!$C$6</f>
        <v>0</v>
      </c>
      <c r="L361" s="159">
        <f>(L19+L131+L241)*'Data - P&amp;L'!$C$6</f>
        <v>0</v>
      </c>
      <c r="M361" s="159">
        <f>(M19+M131+M241)*'Data - P&amp;L'!$C$6</f>
        <v>0</v>
      </c>
      <c r="N361" s="159">
        <f>(N19+N131+N241)*'Data - P&amp;L'!$C$6</f>
        <v>0</v>
      </c>
      <c r="O361" s="159">
        <f>(O19+O131+O241)*'Data - P&amp;L'!$C$6</f>
        <v>0</v>
      </c>
      <c r="P361" s="159">
        <f>(P19+P131+P241)*'Data - P&amp;L'!$C$6</f>
        <v>0</v>
      </c>
      <c r="Q361" s="159">
        <f>(Q19+Q131+Q241)*'Data - P&amp;L'!$C$6</f>
        <v>0</v>
      </c>
      <c r="R361" s="159">
        <f>(R19+R131+R241)*'Data - P&amp;L'!$C$6</f>
        <v>0</v>
      </c>
      <c r="S361" s="159">
        <f>(S19+S131+S241)*'Data - P&amp;L'!$C$6</f>
        <v>0</v>
      </c>
      <c r="T361" s="159">
        <f>(T19+T131+T241)*'Data - P&amp;L'!$C$6</f>
        <v>0</v>
      </c>
      <c r="U361" s="159">
        <f>(U19+U131+U241)*'Data - P&amp;L'!$C$6</f>
        <v>0</v>
      </c>
      <c r="V361" s="159">
        <f>(V19+V131+V241)*'Data - P&amp;L'!$C$6</f>
        <v>0</v>
      </c>
      <c r="W361" s="159">
        <f>(W19+W131+W241)*'Data - P&amp;L'!$C$6</f>
        <v>0</v>
      </c>
      <c r="X361" s="159">
        <f>(X19+X131+X241)*'Data - P&amp;L'!$C$6</f>
        <v>0</v>
      </c>
      <c r="Y361" s="159">
        <f>(Y19+Y131+Y241)*'Data - P&amp;L'!$C$6</f>
        <v>0</v>
      </c>
      <c r="Z361" s="159">
        <f>(Z19+Z131+Z241)*'Data - P&amp;L'!$C$6</f>
        <v>0</v>
      </c>
      <c r="AA361" s="159">
        <f>(AA19+AA131+AA241)*'Data - P&amp;L'!$C$6</f>
        <v>0</v>
      </c>
      <c r="AB361" s="159">
        <f>(AB19+AB131+AB241)*'Data - P&amp;L'!$C$6</f>
        <v>0</v>
      </c>
      <c r="AC361" s="159">
        <f>(AC19+AC131+AC241)*'Data - P&amp;L'!$C$6</f>
        <v>0</v>
      </c>
      <c r="AD361" s="159">
        <f>(AD19+AD131+AD241)*'Data - P&amp;L'!$C$6</f>
        <v>0</v>
      </c>
      <c r="AE361" s="159">
        <f>(AE19+AE131+AE241)*'Data - P&amp;L'!$C$6</f>
        <v>0</v>
      </c>
      <c r="AF361" s="159">
        <f>(AF19+AF131+AF241)*'Data - P&amp;L'!$C$6</f>
        <v>0</v>
      </c>
      <c r="AG361" s="342">
        <f t="shared" si="91"/>
        <v>0</v>
      </c>
    </row>
    <row r="362">
      <c r="A362" s="254" t="s">
        <v>1658</v>
      </c>
      <c r="B362" s="159">
        <f>(B20+B132+B242)*'Data - P&amp;L'!$C$8</f>
        <v>0</v>
      </c>
      <c r="C362" s="159">
        <f>(C20+C132+C242)*'Data - P&amp;L'!$C$8</f>
        <v>0</v>
      </c>
      <c r="D362" s="159">
        <f>(D20+D132+D242)*'Data - P&amp;L'!$C$8</f>
        <v>0</v>
      </c>
      <c r="E362" s="159">
        <f>(E20+E132+E242)*'Data - P&amp;L'!$C$8</f>
        <v>0</v>
      </c>
      <c r="F362" s="159">
        <f>(F20+F132+F242)*'Data - P&amp;L'!$C$8</f>
        <v>0</v>
      </c>
      <c r="G362" s="159">
        <f>(G20+G132+G242)*'Data - P&amp;L'!$C$8</f>
        <v>0</v>
      </c>
      <c r="H362" s="159">
        <f>(H20+H132+H242)*'Data - P&amp;L'!$C$8</f>
        <v>0</v>
      </c>
      <c r="I362" s="159">
        <f>(I20+I132+I242)*'Data - P&amp;L'!$C$8</f>
        <v>0</v>
      </c>
      <c r="J362" s="159">
        <f>(J20+J132+J242)*'Data - P&amp;L'!$C$8</f>
        <v>0</v>
      </c>
      <c r="K362" s="159">
        <f>(K20+K132+K242)*'Data - P&amp;L'!$C$8</f>
        <v>0</v>
      </c>
      <c r="L362" s="159">
        <f>(L20+L132+L242)*'Data - P&amp;L'!$C$8</f>
        <v>0</v>
      </c>
      <c r="M362" s="159">
        <f>(M20+M132+M242)*'Data - P&amp;L'!$C$8</f>
        <v>0</v>
      </c>
      <c r="N362" s="159">
        <f>(N20+N132+N242)*'Data - P&amp;L'!$C$8</f>
        <v>0</v>
      </c>
      <c r="O362" s="159">
        <f>(O20+O132+O242)*'Data - P&amp;L'!$C$8</f>
        <v>0</v>
      </c>
      <c r="P362" s="159">
        <f>(P20+P132+P242)*'Data - P&amp;L'!$C$8</f>
        <v>0</v>
      </c>
      <c r="Q362" s="159">
        <f>(Q20+Q132+Q242)*'Data - P&amp;L'!$C$8</f>
        <v>0</v>
      </c>
      <c r="R362" s="159">
        <f>(R20+R132+R242)*'Data - P&amp;L'!$C$8</f>
        <v>0</v>
      </c>
      <c r="S362" s="159">
        <f>(S20+S132+S242)*'Data - P&amp;L'!$C$8</f>
        <v>0</v>
      </c>
      <c r="T362" s="159">
        <f>(T20+T132+T242)*'Data - P&amp;L'!$C$8</f>
        <v>0</v>
      </c>
      <c r="U362" s="159">
        <f>(U20+U132+U242)*'Data - P&amp;L'!$C$8</f>
        <v>0</v>
      </c>
      <c r="V362" s="159">
        <f>(V20+V132+V242)*'Data - P&amp;L'!$C$8</f>
        <v>0</v>
      </c>
      <c r="W362" s="159">
        <f>(W20+W132+W242)*'Data - P&amp;L'!$C$8</f>
        <v>0</v>
      </c>
      <c r="X362" s="159">
        <f>(X20+X132+X242)*'Data - P&amp;L'!$C$8</f>
        <v>0</v>
      </c>
      <c r="Y362" s="159">
        <f>(Y20+Y132+Y242)*'Data - P&amp;L'!$C$8</f>
        <v>0</v>
      </c>
      <c r="Z362" s="159">
        <f>(Z20+Z132+Z242)*'Data - P&amp;L'!$C$8</f>
        <v>0</v>
      </c>
      <c r="AA362" s="159">
        <f>(AA20+AA132+AA242)*'Data - P&amp;L'!$C$8</f>
        <v>0</v>
      </c>
      <c r="AB362" s="159">
        <f>(AB20+AB132+AB242)*'Data - P&amp;L'!$C$8</f>
        <v>0</v>
      </c>
      <c r="AC362" s="159">
        <f>(AC20+AC132+AC242)*'Data - P&amp;L'!$C$8</f>
        <v>0</v>
      </c>
      <c r="AD362" s="159">
        <f>(AD20+AD132+AD242)*'Data - P&amp;L'!$C$8</f>
        <v>0</v>
      </c>
      <c r="AE362" s="159">
        <f>(AE20+AE132+AE242)*'Data - P&amp;L'!$C$8</f>
        <v>0</v>
      </c>
      <c r="AF362" s="159">
        <f>(AF20+AF132+AF242)*'Data - P&amp;L'!$C$8</f>
        <v>0</v>
      </c>
      <c r="AG362" s="342">
        <f t="shared" si="91"/>
        <v>0</v>
      </c>
    </row>
    <row r="363" ht="15.75" customHeight="1">
      <c r="A363" s="254" t="s">
        <v>1659</v>
      </c>
      <c r="B363" s="159">
        <f>(B21+B22+B133+B134+B243+B244)*'Data - P&amp;L'!$C$9</f>
        <v>0</v>
      </c>
      <c r="C363" s="159">
        <f>(C21+C22+C133+C134+C243+C244)*'Data - P&amp;L'!$C$9</f>
        <v>0</v>
      </c>
      <c r="D363" s="159">
        <f>(D21+D22+D133+D134+D243+D244)*'Data - P&amp;L'!$C$9</f>
        <v>0</v>
      </c>
      <c r="E363" s="159">
        <f>(E21+E22+E133+E134+E243+E244)*'Data - P&amp;L'!$C$9</f>
        <v>0</v>
      </c>
      <c r="F363" s="159">
        <f>(F21+F22+F133+F134+F243+F244)*'Data - P&amp;L'!$C$9</f>
        <v>0</v>
      </c>
      <c r="G363" s="159">
        <f>(G21+G22+G133+G134+G243+G244)*'Data - P&amp;L'!$C$9</f>
        <v>0</v>
      </c>
      <c r="H363" s="159">
        <f>(H21+H22+H133+H134+H243+H244)*'Data - P&amp;L'!$C$9</f>
        <v>0</v>
      </c>
      <c r="I363" s="159">
        <f>(I21+I22+I133+I134+I243+I244)*'Data - P&amp;L'!$C$9</f>
        <v>0</v>
      </c>
      <c r="J363" s="159">
        <f>(J21+J22+J133+J134+J243+J244)*'Data - P&amp;L'!$C$9</f>
        <v>0</v>
      </c>
      <c r="K363" s="159">
        <f>(K21+K22+K133+K134+K243+K244)*'Data - P&amp;L'!$C$9</f>
        <v>0</v>
      </c>
      <c r="L363" s="159">
        <f>(L21+L22+L133+L134+L243+L244)*'Data - P&amp;L'!$C$9</f>
        <v>0</v>
      </c>
      <c r="M363" s="159">
        <f>(M21+M22+M133+M134+M243+M244)*'Data - P&amp;L'!$C$9</f>
        <v>0</v>
      </c>
      <c r="N363" s="159">
        <f>(N21+N22+N133+N134+N243+N244)*'Data - P&amp;L'!$C$9</f>
        <v>0</v>
      </c>
      <c r="O363" s="159">
        <f>(O21+O22+O133+O134+O243+O244)*'Data - P&amp;L'!$C$9</f>
        <v>0</v>
      </c>
      <c r="P363" s="159">
        <f>(P21+P22+P133+P134+P243+P244)*'Data - P&amp;L'!$C$9</f>
        <v>0</v>
      </c>
      <c r="Q363" s="159">
        <f>(Q21+Q22+Q133+Q134+Q243+Q244)*'Data - P&amp;L'!$C$9</f>
        <v>0</v>
      </c>
      <c r="R363" s="159">
        <f>(R21+R22+R133+R134+R243+R244)*'Data - P&amp;L'!$C$9</f>
        <v>0</v>
      </c>
      <c r="S363" s="159">
        <f>(S21+S22+S133+S134+S243+S244)*'Data - P&amp;L'!$C$9</f>
        <v>0</v>
      </c>
      <c r="T363" s="159">
        <f>(T21+T22+T133+T134+T243+T244)*'Data - P&amp;L'!$C$9</f>
        <v>0</v>
      </c>
      <c r="U363" s="159">
        <f>(U21+U22+U133+U134+U243+U244)*'Data - P&amp;L'!$C$9</f>
        <v>0</v>
      </c>
      <c r="V363" s="159">
        <f>(V21+V22+V133+V134+V243+V244)*'Data - P&amp;L'!$C$9</f>
        <v>0</v>
      </c>
      <c r="W363" s="159">
        <f>(W21+W22+W133+W134+W243+W244)*'Data - P&amp;L'!$C$9</f>
        <v>0</v>
      </c>
      <c r="X363" s="159">
        <f>(X21+X22+X133+X134+X243+X244)*'Data - P&amp;L'!$C$9</f>
        <v>0</v>
      </c>
      <c r="Y363" s="159">
        <f>(Y21+Y22+Y133+Y134+Y243+Y244)*'Data - P&amp;L'!$C$9</f>
        <v>0</v>
      </c>
      <c r="Z363" s="159">
        <f>(Z21+Z22+Z133+Z134+Z243+Z244)*'Data - P&amp;L'!$C$9</f>
        <v>0</v>
      </c>
      <c r="AA363" s="159">
        <f>(AA21+AA22+AA133+AA134+AA243+AA244)*'Data - P&amp;L'!$C$9</f>
        <v>0</v>
      </c>
      <c r="AB363" s="159">
        <f>(AB21+AB22+AB133+AB134+AB243+AB244)*'Data - P&amp;L'!$C$9</f>
        <v>0</v>
      </c>
      <c r="AC363" s="159">
        <f>(AC21+AC22+AC133+AC134+AC243+AC244)*'Data - P&amp;L'!$C$9</f>
        <v>0</v>
      </c>
      <c r="AD363" s="159">
        <f>(AD21+AD22+AD133+AD134+AD243+AD244)*'Data - P&amp;L'!$C$9</f>
        <v>0</v>
      </c>
      <c r="AE363" s="159">
        <f>(AE21+AE22+AE133+AE134+AE243+AE244)*'Data - P&amp;L'!$C$9</f>
        <v>0</v>
      </c>
      <c r="AF363" s="159">
        <f>(AF21+AF22+AF133+AF134+AF243+AF244)*'Data - P&amp;L'!$C$9</f>
        <v>0</v>
      </c>
      <c r="AG363" s="342">
        <f t="shared" si="91"/>
        <v>0</v>
      </c>
    </row>
    <row r="364" ht="18.0" customHeight="1">
      <c r="A364" s="254" t="s">
        <v>1660</v>
      </c>
      <c r="B364" s="159">
        <f>(B23+B24+B135+B136+B245+B246)*'Data - P&amp;L'!$C$5</f>
        <v>0</v>
      </c>
      <c r="C364" s="159">
        <f>(C23+C24+C135+C136+C245+C246)*'Data - P&amp;L'!$C$5</f>
        <v>0</v>
      </c>
      <c r="D364" s="159">
        <f>(D23+D24+D135+D136+D245+D246)*'Data - P&amp;L'!$C$5</f>
        <v>0</v>
      </c>
      <c r="E364" s="159">
        <f>(E23+E24+E135+E136+E245+E246)*'Data - P&amp;L'!$C$5</f>
        <v>0</v>
      </c>
      <c r="F364" s="159">
        <f>(F23+F24+F135+F136+F245+F246)*'Data - P&amp;L'!$C$5</f>
        <v>0</v>
      </c>
      <c r="G364" s="159">
        <f>(G23+G24+G135+G136+G245+G246)*'Data - P&amp;L'!$C$5</f>
        <v>0</v>
      </c>
      <c r="H364" s="159">
        <f>(H23+H24+H135+H136+H245+H246)*'Data - P&amp;L'!$C$5</f>
        <v>0</v>
      </c>
      <c r="I364" s="159">
        <f>(I23+I24+I135+I136+I245+I246)*'Data - P&amp;L'!$C$5</f>
        <v>0</v>
      </c>
      <c r="J364" s="159">
        <f>(J23+J24+J135+J136+J245+J246)*'Data - P&amp;L'!$C$5</f>
        <v>0</v>
      </c>
      <c r="K364" s="159">
        <f>(K23+K24+K135+K136+K245+K246)*'Data - P&amp;L'!$C$5</f>
        <v>0</v>
      </c>
      <c r="L364" s="159">
        <f>(L23+L24+L135+L136+L245+L246)*'Data - P&amp;L'!$C$5</f>
        <v>0</v>
      </c>
      <c r="M364" s="159">
        <f>(M23+M24+M135+M136+M245+M246)*'Data - P&amp;L'!$C$5</f>
        <v>0</v>
      </c>
      <c r="N364" s="159">
        <f>(N23+N24+N135+N136+N245+N246)*'Data - P&amp;L'!$C$5</f>
        <v>0</v>
      </c>
      <c r="O364" s="159">
        <f>(O23+O24+O135+O136+O245+O246)*'Data - P&amp;L'!$C$5</f>
        <v>0</v>
      </c>
      <c r="P364" s="159">
        <f>(P23+P24+P135+P136+P245+P246)*'Data - P&amp;L'!$C$5</f>
        <v>0</v>
      </c>
      <c r="Q364" s="159">
        <f>(Q23+Q24+Q135+Q136+Q245+Q246)*'Data - P&amp;L'!$C$5</f>
        <v>0</v>
      </c>
      <c r="R364" s="159">
        <f>(R23+R24+R135+R136+R245+R246)*'Data - P&amp;L'!$C$5</f>
        <v>0</v>
      </c>
      <c r="S364" s="159">
        <f>(S23+S24+S135+S136+S245+S246)*'Data - P&amp;L'!$C$5</f>
        <v>0</v>
      </c>
      <c r="T364" s="159">
        <f>(T23+T24+T135+T136+T245+T246)*'Data - P&amp;L'!$C$5</f>
        <v>0</v>
      </c>
      <c r="U364" s="159">
        <f>(U23+U24+U135+U136+U245+U246)*'Data - P&amp;L'!$C$5</f>
        <v>0</v>
      </c>
      <c r="V364" s="159">
        <f>(V23+V24+V135+V136+V245+V246)*'Data - P&amp;L'!$C$5</f>
        <v>0</v>
      </c>
      <c r="W364" s="159">
        <f>(W23+W24+W135+W136+W245+W246)*'Data - P&amp;L'!$C$5</f>
        <v>0</v>
      </c>
      <c r="X364" s="159">
        <f>(X23+X24+X135+X136+X245+X246)*'Data - P&amp;L'!$C$5</f>
        <v>0</v>
      </c>
      <c r="Y364" s="159">
        <f>(Y23+Y24+Y135+Y136+Y245+Y246)*'Data - P&amp;L'!$C$5</f>
        <v>0</v>
      </c>
      <c r="Z364" s="159">
        <f>(Z23+Z24+Z135+Z136+Z245+Z246)*'Data - P&amp;L'!$C$5</f>
        <v>0</v>
      </c>
      <c r="AA364" s="159">
        <f>(AA23+AA24+AA135+AA136+AA245+AA246)*'Data - P&amp;L'!$C$5</f>
        <v>0</v>
      </c>
      <c r="AB364" s="159">
        <f>(AB23+AB24+AB135+AB136+AB245+AB246)*'Data - P&amp;L'!$C$5</f>
        <v>0</v>
      </c>
      <c r="AC364" s="159">
        <f>(AC23+AC24+AC135+AC136+AC245+AC246)*'Data - P&amp;L'!$C$5</f>
        <v>0</v>
      </c>
      <c r="AD364" s="159">
        <f>(AD23+AD24+AD135+AD136+AD245+AD246)*'Data - P&amp;L'!$C$5</f>
        <v>0</v>
      </c>
      <c r="AE364" s="159">
        <f>(AE23+AE24+AE135+AE136+AE245+AE246)*'Data - P&amp;L'!$C$5</f>
        <v>0</v>
      </c>
      <c r="AF364" s="159">
        <f>(AF23+AF24+AF135+AF136+AF245+AF246)*'Data - P&amp;L'!$C$5</f>
        <v>0</v>
      </c>
      <c r="AG364" s="342">
        <f t="shared" si="91"/>
        <v>0</v>
      </c>
    </row>
    <row r="365">
      <c r="A365" s="260" t="s">
        <v>1661</v>
      </c>
      <c r="B365" s="261">
        <f>(B25+B26+B137+B138+B247+B248)*'Data - P&amp;L'!$C$10</f>
        <v>0</v>
      </c>
      <c r="C365" s="261">
        <f>(C25+C26+C137+C138+C247+C248)*'Data - P&amp;L'!$C$10</f>
        <v>0</v>
      </c>
      <c r="D365" s="261">
        <f>(D25+D26+D137+D138+D247+D248)*'Data - P&amp;L'!$C$10</f>
        <v>0</v>
      </c>
      <c r="E365" s="261">
        <f>(E25+E26+E137+E138+E247+E248)*'Data - P&amp;L'!$C$10</f>
        <v>0</v>
      </c>
      <c r="F365" s="261">
        <f>(F25+F26+F137+F138+F247+F248)*'Data - P&amp;L'!$C$10</f>
        <v>0</v>
      </c>
      <c r="G365" s="261">
        <f>(G25+G26+G137+G138+G247+G248)*'Data - P&amp;L'!$C$10</f>
        <v>0</v>
      </c>
      <c r="H365" s="261">
        <f>(H25+H26+H137+H138+H247+H248)*'Data - P&amp;L'!$C$10</f>
        <v>0</v>
      </c>
      <c r="I365" s="261">
        <f>(I25+I26+I137+I138+I247+I248)*'Data - P&amp;L'!$C$10</f>
        <v>0</v>
      </c>
      <c r="J365" s="261">
        <f>(J25+J26+J137+J138+J247+J248)*'Data - P&amp;L'!$C$10</f>
        <v>0</v>
      </c>
      <c r="K365" s="261">
        <f>(K25+K26+K137+K138+K247+K248)*'Data - P&amp;L'!$C$10</f>
        <v>0</v>
      </c>
      <c r="L365" s="261">
        <f>(L25+L26+L137+L138+L247+L248)*'Data - P&amp;L'!$C$10</f>
        <v>0</v>
      </c>
      <c r="M365" s="261">
        <f>(M25+M26+M137+M138+M247+M248)*'Data - P&amp;L'!$C$10</f>
        <v>0</v>
      </c>
      <c r="N365" s="261">
        <f>(N25+N26+N137+N138+N247+N248)*'Data - P&amp;L'!$C$10</f>
        <v>0</v>
      </c>
      <c r="O365" s="261">
        <f>(O25+O26+O137+O138+O247+O248)*'Data - P&amp;L'!$C$10</f>
        <v>0</v>
      </c>
      <c r="P365" s="261">
        <f>(P25+P26+P137+P138+P247+P248)*'Data - P&amp;L'!$C$10</f>
        <v>0</v>
      </c>
      <c r="Q365" s="261">
        <f>(Q25+Q26+Q137+Q138+Q247+Q248)*'Data - P&amp;L'!$C$10</f>
        <v>0</v>
      </c>
      <c r="R365" s="261">
        <f>(R25+R26+R137+R138+R247+R248)*'Data - P&amp;L'!$C$10</f>
        <v>0</v>
      </c>
      <c r="S365" s="261">
        <f>(S25+S26+S137+S138+S247+S248)*'Data - P&amp;L'!$C$10</f>
        <v>0</v>
      </c>
      <c r="T365" s="261">
        <f>(T25+T26+T137+T138+T247+T248)*'Data - P&amp;L'!$C$10</f>
        <v>0</v>
      </c>
      <c r="U365" s="261">
        <f>(U25+U26+U137+U138+U247+U248)*'Data - P&amp;L'!$C$10</f>
        <v>0</v>
      </c>
      <c r="V365" s="261">
        <f>(V25+V26+V137+V138+V247+V248)*'Data - P&amp;L'!$C$10</f>
        <v>0</v>
      </c>
      <c r="W365" s="261">
        <f>(W25+W26+W137+W138+W247+W248)*'Data - P&amp;L'!$C$10</f>
        <v>0</v>
      </c>
      <c r="X365" s="261">
        <f>(X25+X26+X137+X138+X247+X248)*'Data - P&amp;L'!$C$10</f>
        <v>0</v>
      </c>
      <c r="Y365" s="261">
        <f>(Y25+Y26+Y137+Y138+Y247+Y248)*'Data - P&amp;L'!$C$10</f>
        <v>0</v>
      </c>
      <c r="Z365" s="261">
        <f>(Z25+Z26+Z137+Z138+Z247+Z248)*'Data - P&amp;L'!$C$10</f>
        <v>0</v>
      </c>
      <c r="AA365" s="261">
        <f>(AA25+AA26+AA137+AA138+AA247+AA248)*'Data - P&amp;L'!$C$10</f>
        <v>0</v>
      </c>
      <c r="AB365" s="261">
        <f>(AB25+AB26+AB137+AB138+AB247+AB248)*'Data - P&amp;L'!$C$10</f>
        <v>0</v>
      </c>
      <c r="AC365" s="261">
        <f>(AC25+AC26+AC137+AC138+AC247+AC248)*'Data - P&amp;L'!$C$10</f>
        <v>0</v>
      </c>
      <c r="AD365" s="261">
        <f>(AD25+AD26+AD137+AD138+AD247+AD248)*'Data - P&amp;L'!$C$10</f>
        <v>0</v>
      </c>
      <c r="AE365" s="261">
        <f>(AE25+AE26+AE137+AE138+AE247+AE248)*'Data - P&amp;L'!$C$10</f>
        <v>0</v>
      </c>
      <c r="AF365" s="261">
        <f>(AF25+AF26+AF137+AF138+AF247+AF248)*'Data - P&amp;L'!$C$10</f>
        <v>0</v>
      </c>
      <c r="AG365" s="342">
        <f t="shared" si="91"/>
        <v>0</v>
      </c>
    </row>
    <row r="366" ht="16.5" customHeight="1">
      <c r="A366" s="449" t="s">
        <v>1662</v>
      </c>
      <c r="B366" s="159">
        <f>(B17*'Data - P&amp;L'!$C$38)+(B129*'Data - P&amp;L'!$C$39)+(B239*'Data - P&amp;L'!$C$38)</f>
        <v>0</v>
      </c>
      <c r="C366" s="159">
        <f>(C17*'Data - P&amp;L'!$C$38)+(C129*'Data - P&amp;L'!$C$39)+(C239*'Data - P&amp;L'!$C$38)</f>
        <v>0</v>
      </c>
      <c r="D366" s="159">
        <f>(D17*'Data - P&amp;L'!$C$38)+(D129*'Data - P&amp;L'!$C$39)+(D239*'Data - P&amp;L'!$C$38)</f>
        <v>0</v>
      </c>
      <c r="E366" s="159">
        <f>(E17*'Data - P&amp;L'!$C$38)+(E129*'Data - P&amp;L'!$C$39)+(E239*'Data - P&amp;L'!$C$38)</f>
        <v>0</v>
      </c>
      <c r="F366" s="159">
        <f>(F17*'Data - P&amp;L'!$C$38)+(F129*'Data - P&amp;L'!$C$39)+(F239*'Data - P&amp;L'!$C$38)</f>
        <v>0</v>
      </c>
      <c r="G366" s="159">
        <f>(G17*'Data - P&amp;L'!$C$38)+(G129*'Data - P&amp;L'!$C$39)+(G239*'Data - P&amp;L'!$C$38)</f>
        <v>0</v>
      </c>
      <c r="H366" s="159">
        <f>(H17*'Data - P&amp;L'!$C$38)+(H129*'Data - P&amp;L'!$C$39)+(H239*'Data - P&amp;L'!$C$38)</f>
        <v>0</v>
      </c>
      <c r="I366" s="159">
        <f>(I17*'Data - P&amp;L'!$C$38)+(I129*'Data - P&amp;L'!$C$39)+(I239*'Data - P&amp;L'!$C$38)</f>
        <v>0</v>
      </c>
      <c r="J366" s="159">
        <f>(J17*'Data - P&amp;L'!$C$38)+(J129*'Data - P&amp;L'!$C$39)+(J239*'Data - P&amp;L'!$C$38)</f>
        <v>0</v>
      </c>
      <c r="K366" s="159">
        <f>(K17*'Data - P&amp;L'!$C$38)+(K129*'Data - P&amp;L'!$C$39)+(K239*'Data - P&amp;L'!$C$38)</f>
        <v>0</v>
      </c>
      <c r="L366" s="159">
        <f>(L17*'Data - P&amp;L'!$C$38)+(L129*'Data - P&amp;L'!$C$39)+(L239*'Data - P&amp;L'!$C$38)</f>
        <v>11.94</v>
      </c>
      <c r="M366" s="159">
        <f>(M17*'Data - P&amp;L'!$C$38)+(M129*'Data - P&amp;L'!$C$39)+(M239*'Data - P&amp;L'!$C$38)</f>
        <v>0</v>
      </c>
      <c r="N366" s="159">
        <f>(N17*'Data - P&amp;L'!$C$38)+(N129*'Data - P&amp;L'!$C$39)+(N239*'Data - P&amp;L'!$C$38)</f>
        <v>0</v>
      </c>
      <c r="O366" s="159">
        <f>(O17*'Data - P&amp;L'!$C$38)+(O129*'Data - P&amp;L'!$C$39)+(O239*'Data - P&amp;L'!$C$38)</f>
        <v>0</v>
      </c>
      <c r="P366" s="159">
        <f>(P17*'Data - P&amp;L'!$C$38)+(P129*'Data - P&amp;L'!$C$39)+(P239*'Data - P&amp;L'!$C$38)</f>
        <v>0</v>
      </c>
      <c r="Q366" s="159">
        <f>(Q17*'Data - P&amp;L'!$C$38)+(Q129*'Data - P&amp;L'!$C$39)+(Q239*'Data - P&amp;L'!$C$38)</f>
        <v>0</v>
      </c>
      <c r="R366" s="159">
        <f>(R17*'Data - P&amp;L'!$C$38)+(R129*'Data - P&amp;L'!$C$39)+(R239*'Data - P&amp;L'!$C$38)</f>
        <v>0</v>
      </c>
      <c r="S366" s="159">
        <f>(S17*'Data - P&amp;L'!$C$38)+(S129*'Data - P&amp;L'!$C$39)+(S239*'Data - P&amp;L'!$C$38)</f>
        <v>11.94</v>
      </c>
      <c r="T366" s="159">
        <f>(T17*'Data - P&amp;L'!$C$38)+(T129*'Data - P&amp;L'!$C$39)+(T239*'Data - P&amp;L'!$C$38)</f>
        <v>0</v>
      </c>
      <c r="U366" s="159">
        <f>(U17*'Data - P&amp;L'!$C$38)+(U129*'Data - P&amp;L'!$C$39)+(U239*'Data - P&amp;L'!$C$38)</f>
        <v>0</v>
      </c>
      <c r="V366" s="159">
        <f>(V17*'Data - P&amp;L'!$C$38)+(V129*'Data - P&amp;L'!$C$39)+(V239*'Data - P&amp;L'!$C$38)</f>
        <v>0</v>
      </c>
      <c r="W366" s="159">
        <f>(W17*'Data - P&amp;L'!$C$38)+(W129*'Data - P&amp;L'!$C$39)+(W239*'Data - P&amp;L'!$C$38)</f>
        <v>0</v>
      </c>
      <c r="X366" s="159">
        <f>(X17*'Data - P&amp;L'!$C$38)+(X129*'Data - P&amp;L'!$C$39)+(X239*'Data - P&amp;L'!$C$38)</f>
        <v>0</v>
      </c>
      <c r="Y366" s="159">
        <f>(Y17*'Data - P&amp;L'!$C$38)+(Y129*'Data - P&amp;L'!$C$39)+(Y239*'Data - P&amp;L'!$C$38)</f>
        <v>0</v>
      </c>
      <c r="Z366" s="159">
        <f>(Z17*'Data - P&amp;L'!$C$38)+(Z129*'Data - P&amp;L'!$C$39)+(Z239*'Data - P&amp;L'!$C$38)</f>
        <v>0</v>
      </c>
      <c r="AA366" s="159">
        <f>(AA17*'Data - P&amp;L'!$C$38)+(AA129*'Data - P&amp;L'!$C$39)+(AA239*'Data - P&amp;L'!$C$38)</f>
        <v>0</v>
      </c>
      <c r="AB366" s="159">
        <f>(AB17*'Data - P&amp;L'!$C$38)+(AB129*'Data - P&amp;L'!$C$39)+(AB239*'Data - P&amp;L'!$C$38)</f>
        <v>11.94</v>
      </c>
      <c r="AC366" s="159">
        <f>(AC17*'Data - P&amp;L'!$C$38)+(AC129*'Data - P&amp;L'!$C$39)+(AC239*'Data - P&amp;L'!$C$38)</f>
        <v>0</v>
      </c>
      <c r="AD366" s="159">
        <f>(AD17*'Data - P&amp;L'!$C$38)+(AD129*'Data - P&amp;L'!$C$39)+(AD239*'Data - P&amp;L'!$C$38)</f>
        <v>0</v>
      </c>
      <c r="AE366" s="159">
        <f>(AE17*'Data - P&amp;L'!$C$38)+(AE129*'Data - P&amp;L'!$C$39)+(AE239*'Data - P&amp;L'!$C$38)</f>
        <v>0</v>
      </c>
      <c r="AF366" s="159">
        <f>(AF17*'Data - P&amp;L'!$C$38)+(AF129*'Data - P&amp;L'!$C$39)+(AF239*'Data - P&amp;L'!$C$38)</f>
        <v>11.94</v>
      </c>
      <c r="AG366" s="342">
        <f t="shared" si="91"/>
        <v>47.76</v>
      </c>
    </row>
    <row r="367" ht="20.25" customHeight="1">
      <c r="A367" s="254" t="s">
        <v>1663</v>
      </c>
      <c r="B367" s="159">
        <f>(B17*'Data - P&amp;L'!$C$34)+(B129*'Data - P&amp;L'!$C$35)+(B239*'Data - P&amp;L'!$C$34)</f>
        <v>0</v>
      </c>
      <c r="C367" s="159">
        <f>(C17*'Data - P&amp;L'!$C$34)+(C129*'Data - P&amp;L'!$C$35)+(C239*'Data - P&amp;L'!$C$34)</f>
        <v>0</v>
      </c>
      <c r="D367" s="159">
        <f>(D17*'Data - P&amp;L'!$C$34)+(D129*'Data - P&amp;L'!$C$35)+(D239*'Data - P&amp;L'!$C$34)</f>
        <v>0</v>
      </c>
      <c r="E367" s="159">
        <f>(E17*'Data - P&amp;L'!$C$34)+(E129*'Data - P&amp;L'!$C$35)+(E239*'Data - P&amp;L'!$C$34)</f>
        <v>0</v>
      </c>
      <c r="F367" s="159">
        <f>(F17*'Data - P&amp;L'!$C$34)+(F129*'Data - P&amp;L'!$C$35)+(F239*'Data - P&amp;L'!$C$34)</f>
        <v>0</v>
      </c>
      <c r="G367" s="159">
        <f>(G17*'Data - P&amp;L'!$C$34)+(G129*'Data - P&amp;L'!$C$35)+(G239*'Data - P&amp;L'!$C$34)</f>
        <v>0</v>
      </c>
      <c r="H367" s="159">
        <f>(H17*'Data - P&amp;L'!$C$34)+(H129*'Data - P&amp;L'!$C$35)+(H239*'Data - P&amp;L'!$C$34)</f>
        <v>0</v>
      </c>
      <c r="I367" s="159">
        <f>(I17*'Data - P&amp;L'!$C$34)+(I129*'Data - P&amp;L'!$C$35)+(I239*'Data - P&amp;L'!$C$34)</f>
        <v>0</v>
      </c>
      <c r="J367" s="159">
        <f>(J17*'Data - P&amp;L'!$C$34)+(J129*'Data - P&amp;L'!$C$35)+(J239*'Data - P&amp;L'!$C$34)</f>
        <v>0</v>
      </c>
      <c r="K367" s="159">
        <f>(K17*'Data - P&amp;L'!$C$34)+(K129*'Data - P&amp;L'!$C$35)+(K239*'Data - P&amp;L'!$C$34)</f>
        <v>0</v>
      </c>
      <c r="L367" s="159">
        <f>(L17*'Data - P&amp;L'!$C$34)+(L129*'Data - P&amp;L'!$C$35)+(L239*'Data - P&amp;L'!$C$34)</f>
        <v>11.94</v>
      </c>
      <c r="M367" s="159">
        <f>(M17*'Data - P&amp;L'!$C$34)+(M129*'Data - P&amp;L'!$C$35)+(M239*'Data - P&amp;L'!$C$34)</f>
        <v>0</v>
      </c>
      <c r="N367" s="159">
        <f>(N17*'Data - P&amp;L'!$C$34)+(N129*'Data - P&amp;L'!$C$35)+(N239*'Data - P&amp;L'!$C$34)</f>
        <v>0</v>
      </c>
      <c r="O367" s="159">
        <f>(O17*'Data - P&amp;L'!$C$34)+(O129*'Data - P&amp;L'!$C$35)+(O239*'Data - P&amp;L'!$C$34)</f>
        <v>0</v>
      </c>
      <c r="P367" s="159">
        <f>(P17*'Data - P&amp;L'!$C$34)+(P129*'Data - P&amp;L'!$C$35)+(P239*'Data - P&amp;L'!$C$34)</f>
        <v>0</v>
      </c>
      <c r="Q367" s="159">
        <f>(Q17*'Data - P&amp;L'!$C$34)+(Q129*'Data - P&amp;L'!$C$35)+(Q239*'Data - P&amp;L'!$C$34)</f>
        <v>0</v>
      </c>
      <c r="R367" s="159">
        <f>(R17*'Data - P&amp;L'!$C$34)+(R129*'Data - P&amp;L'!$C$35)+(R239*'Data - P&amp;L'!$C$34)</f>
        <v>0</v>
      </c>
      <c r="S367" s="159">
        <f>(S17*'Data - P&amp;L'!$C$34)+(S129*'Data - P&amp;L'!$C$35)+(S239*'Data - P&amp;L'!$C$34)</f>
        <v>11.94</v>
      </c>
      <c r="T367" s="159">
        <f>(T17*'Data - P&amp;L'!$C$34)+(T129*'Data - P&amp;L'!$C$35)+(T239*'Data - P&amp;L'!$C$34)</f>
        <v>0</v>
      </c>
      <c r="U367" s="159">
        <f>(U17*'Data - P&amp;L'!$C$34)+(U129*'Data - P&amp;L'!$C$35)+(U239*'Data - P&amp;L'!$C$34)</f>
        <v>0</v>
      </c>
      <c r="V367" s="159">
        <f>(V17*'Data - P&amp;L'!$C$34)+(V129*'Data - P&amp;L'!$C$35)+(V239*'Data - P&amp;L'!$C$34)</f>
        <v>0</v>
      </c>
      <c r="W367" s="159">
        <f>(W17*'Data - P&amp;L'!$C$34)+(W129*'Data - P&amp;L'!$C$35)+(W239*'Data - P&amp;L'!$C$34)</f>
        <v>0</v>
      </c>
      <c r="X367" s="159">
        <f>(X17*'Data - P&amp;L'!$C$34)+(X129*'Data - P&amp;L'!$C$35)+(X239*'Data - P&amp;L'!$C$34)</f>
        <v>0</v>
      </c>
      <c r="Y367" s="159">
        <f>(Y17*'Data - P&amp;L'!$C$34)+(Y129*'Data - P&amp;L'!$C$35)+(Y239*'Data - P&amp;L'!$C$34)</f>
        <v>0</v>
      </c>
      <c r="Z367" s="159">
        <f>(Z17*'Data - P&amp;L'!$C$34)+(Z129*'Data - P&amp;L'!$C$35)+(Z239*'Data - P&amp;L'!$C$34)</f>
        <v>0</v>
      </c>
      <c r="AA367" s="159">
        <f>(AA17*'Data - P&amp;L'!$C$34)+(AA129*'Data - P&amp;L'!$C$35)+(AA239*'Data - P&amp;L'!$C$34)</f>
        <v>0</v>
      </c>
      <c r="AB367" s="159">
        <f>(AB17*'Data - P&amp;L'!$C$34)+(AB129*'Data - P&amp;L'!$C$35)+(AB239*'Data - P&amp;L'!$C$34)</f>
        <v>11.94</v>
      </c>
      <c r="AC367" s="159">
        <f>(AC17*'Data - P&amp;L'!$C$34)+(AC129*'Data - P&amp;L'!$C$35)+(AC239*'Data - P&amp;L'!$C$34)</f>
        <v>0</v>
      </c>
      <c r="AD367" s="159">
        <f>(AD17*'Data - P&amp;L'!$C$34)+(AD129*'Data - P&amp;L'!$C$35)+(AD239*'Data - P&amp;L'!$C$34)</f>
        <v>0</v>
      </c>
      <c r="AE367" s="159">
        <f>(AE17*'Data - P&amp;L'!$C$34)+(AE129*'Data - P&amp;L'!$C$35)+(AE239*'Data - P&amp;L'!$C$34)</f>
        <v>0</v>
      </c>
      <c r="AF367" s="159">
        <f>(AF17*'Data - P&amp;L'!$C$34)+(AF129*'Data - P&amp;L'!$C$35)+(AF239*'Data - P&amp;L'!$C$34)</f>
        <v>11.94</v>
      </c>
      <c r="AG367" s="342">
        <f t="shared" si="91"/>
        <v>47.76</v>
      </c>
    </row>
    <row r="368" ht="20.25" customHeight="1">
      <c r="A368" s="254" t="s">
        <v>1664</v>
      </c>
      <c r="B368" s="159">
        <f>(B27*'Data - P&amp;L'!$D$38)+(B139*'Data - P&amp;L'!$D$39)+(B249*'Data - P&amp;L'!$D$38)</f>
        <v>0</v>
      </c>
      <c r="C368" s="159">
        <f>(C27*'Data - P&amp;L'!$D$38)+(C139*'Data - P&amp;L'!$D$39)+(C249*'Data - P&amp;L'!$D$38)</f>
        <v>0</v>
      </c>
      <c r="D368" s="159">
        <f>(D27*'Data - P&amp;L'!$D$38)+(D139*'Data - P&amp;L'!$D$39)+(D249*'Data - P&amp;L'!$D$38)</f>
        <v>0</v>
      </c>
      <c r="E368" s="159">
        <f>(E27*'Data - P&amp;L'!$D$38)+(E139*'Data - P&amp;L'!$D$39)+(E249*'Data - P&amp;L'!$D$38)</f>
        <v>0</v>
      </c>
      <c r="F368" s="159">
        <f>(F27*'Data - P&amp;L'!$D$38)+(F139*'Data - P&amp;L'!$D$39)+(F249*'Data - P&amp;L'!$D$38)</f>
        <v>0</v>
      </c>
      <c r="G368" s="159">
        <f>(G27*'Data - P&amp;L'!$D$38)+(G139*'Data - P&amp;L'!$D$39)+(G249*'Data - P&amp;L'!$D$38)</f>
        <v>0</v>
      </c>
      <c r="H368" s="159">
        <f>(H27*'Data - P&amp;L'!$D$38)+(H139*'Data - P&amp;L'!$D$39)+(H249*'Data - P&amp;L'!$D$38)</f>
        <v>0</v>
      </c>
      <c r="I368" s="159">
        <f>(I27*'Data - P&amp;L'!$D$38)+(I139*'Data - P&amp;L'!$D$39)+(I249*'Data - P&amp;L'!$D$38)</f>
        <v>0</v>
      </c>
      <c r="J368" s="159">
        <f>(J27*'Data - P&amp;L'!$D$38)+(J139*'Data - P&amp;L'!$D$39)+(J249*'Data - P&amp;L'!$D$38)</f>
        <v>0</v>
      </c>
      <c r="K368" s="159">
        <f>(K27*'Data - P&amp;L'!$D$38)+(K139*'Data - P&amp;L'!$D$39)+(K249*'Data - P&amp;L'!$D$38)</f>
        <v>0</v>
      </c>
      <c r="L368" s="159">
        <f>(L27*'Data - P&amp;L'!$D$38)+(L139*'Data - P&amp;L'!$D$39)+(L249*'Data - P&amp;L'!$D$38)</f>
        <v>0</v>
      </c>
      <c r="M368" s="159">
        <f>(M27*'Data - P&amp;L'!$D$38)+(M139*'Data - P&amp;L'!$D$39)+(M249*'Data - P&amp;L'!$D$38)</f>
        <v>0</v>
      </c>
      <c r="N368" s="159">
        <f>(N27*'Data - P&amp;L'!$D$38)+(N139*'Data - P&amp;L'!$D$39)+(N249*'Data - P&amp;L'!$D$38)</f>
        <v>0</v>
      </c>
      <c r="O368" s="159">
        <f>(O27*'Data - P&amp;L'!$D$38)+(O139*'Data - P&amp;L'!$D$39)+(O249*'Data - P&amp;L'!$D$38)</f>
        <v>0</v>
      </c>
      <c r="P368" s="159">
        <f>(P27*'Data - P&amp;L'!$D$38)+(P139*'Data - P&amp;L'!$D$39)+(P249*'Data - P&amp;L'!$D$38)</f>
        <v>0</v>
      </c>
      <c r="Q368" s="159">
        <f>(Q27*'Data - P&amp;L'!$D$38)+(Q139*'Data - P&amp;L'!$D$39)+(Q249*'Data - P&amp;L'!$D$38)</f>
        <v>0</v>
      </c>
      <c r="R368" s="159">
        <f>(R27*'Data - P&amp;L'!$D$38)+(R139*'Data - P&amp;L'!$D$39)+(R249*'Data - P&amp;L'!$D$38)</f>
        <v>0</v>
      </c>
      <c r="S368" s="159">
        <f>(S27*'Data - P&amp;L'!$D$38)+(S139*'Data - P&amp;L'!$D$39)+(S249*'Data - P&amp;L'!$D$38)</f>
        <v>0</v>
      </c>
      <c r="T368" s="159">
        <f>(T27*'Data - P&amp;L'!$D$38)+(T139*'Data - P&amp;L'!$D$39)+(T249*'Data - P&amp;L'!$D$38)</f>
        <v>0</v>
      </c>
      <c r="U368" s="159">
        <f>(U27*'Data - P&amp;L'!$D$38)+(U139*'Data - P&amp;L'!$D$39)+(U249*'Data - P&amp;L'!$D$38)</f>
        <v>0</v>
      </c>
      <c r="V368" s="159">
        <f>(V27*'Data - P&amp;L'!$D$38)+(V139*'Data - P&amp;L'!$D$39)+(V249*'Data - P&amp;L'!$D$38)</f>
        <v>0</v>
      </c>
      <c r="W368" s="159">
        <f>(W27*'Data - P&amp;L'!$D$38)+(W139*'Data - P&amp;L'!$D$39)+(W249*'Data - P&amp;L'!$D$38)</f>
        <v>0</v>
      </c>
      <c r="X368" s="159">
        <f>(X27*'Data - P&amp;L'!$D$38)+(X139*'Data - P&amp;L'!$D$39)+(X249*'Data - P&amp;L'!$D$38)</f>
        <v>0</v>
      </c>
      <c r="Y368" s="159">
        <f>(Y27*'Data - P&amp;L'!$D$38)+(Y139*'Data - P&amp;L'!$D$39)+(Y249*'Data - P&amp;L'!$D$38)</f>
        <v>0</v>
      </c>
      <c r="Z368" s="159">
        <f>(Z27*'Data - P&amp;L'!$D$38)+(Z139*'Data - P&amp;L'!$D$39)+(Z249*'Data - P&amp;L'!$D$38)</f>
        <v>0</v>
      </c>
      <c r="AA368" s="159">
        <f>(AA27*'Data - P&amp;L'!$D$38)+(AA139*'Data - P&amp;L'!$D$39)+(AA249*'Data - P&amp;L'!$D$38)</f>
        <v>0</v>
      </c>
      <c r="AB368" s="159">
        <f>(AB27*'Data - P&amp;L'!$D$38)+(AB139*'Data - P&amp;L'!$D$39)+(AB249*'Data - P&amp;L'!$D$38)</f>
        <v>0</v>
      </c>
      <c r="AC368" s="159">
        <f>(AC27*'Data - P&amp;L'!$D$38)+(AC139*'Data - P&amp;L'!$D$39)+(AC249*'Data - P&amp;L'!$D$38)</f>
        <v>0</v>
      </c>
      <c r="AD368" s="159">
        <f>(AD27*'Data - P&amp;L'!$D$38)+(AD139*'Data - P&amp;L'!$D$39)+(AD249*'Data - P&amp;L'!$D$38)</f>
        <v>0</v>
      </c>
      <c r="AE368" s="159">
        <f>(AE27*'Data - P&amp;L'!$D$38)+(AE139*'Data - P&amp;L'!$D$39)+(AE249*'Data - P&amp;L'!$D$38)</f>
        <v>0</v>
      </c>
      <c r="AF368" s="159">
        <f>(AF27*'Data - P&amp;L'!$D$38)+(AF139*'Data - P&amp;L'!$D$39)+(AF249*'Data - P&amp;L'!$D$38)</f>
        <v>0</v>
      </c>
      <c r="AG368" s="342">
        <f t="shared" si="91"/>
        <v>0</v>
      </c>
    </row>
    <row r="369" ht="20.25" customHeight="1">
      <c r="A369" s="260" t="s">
        <v>1665</v>
      </c>
      <c r="B369" s="261">
        <f>(B27*'Data - P&amp;L'!$D$34)+(B139*'Data - P&amp;L'!$D$35)+(B249*'Data - P&amp;L'!$D$34)</f>
        <v>0</v>
      </c>
      <c r="C369" s="261">
        <f>(C27*'Data - P&amp;L'!$D$34)+(C139*'Data - P&amp;L'!$D$35)+(C249*'Data - P&amp;L'!$D$34)</f>
        <v>0</v>
      </c>
      <c r="D369" s="261">
        <f>(D27*'Data - P&amp;L'!$D$34)+(D139*'Data - P&amp;L'!$D$35)+(D249*'Data - P&amp;L'!$D$34)</f>
        <v>0</v>
      </c>
      <c r="E369" s="261">
        <f>(E27*'Data - P&amp;L'!$D$34)+(E139*'Data - P&amp;L'!$D$35)+(E249*'Data - P&amp;L'!$D$34)</f>
        <v>0</v>
      </c>
      <c r="F369" s="261">
        <f>(F27*'Data - P&amp;L'!$D$34)+(F139*'Data - P&amp;L'!$D$35)+(F249*'Data - P&amp;L'!$D$34)</f>
        <v>0</v>
      </c>
      <c r="G369" s="261">
        <f>(G27*'Data - P&amp;L'!$D$34)+(G139*'Data - P&amp;L'!$D$35)+(G249*'Data - P&amp;L'!$D$34)</f>
        <v>0</v>
      </c>
      <c r="H369" s="261">
        <f>(H27*'Data - P&amp;L'!$D$34)+(H139*'Data - P&amp;L'!$D$35)+(H249*'Data - P&amp;L'!$D$34)</f>
        <v>0</v>
      </c>
      <c r="I369" s="261">
        <f>(I27*'Data - P&amp;L'!$D$34)+(I139*'Data - P&amp;L'!$D$35)+(I249*'Data - P&amp;L'!$D$34)</f>
        <v>0</v>
      </c>
      <c r="J369" s="261">
        <f>(J27*'Data - P&amp;L'!$D$34)+(J139*'Data - P&amp;L'!$D$35)+(J249*'Data - P&amp;L'!$D$34)</f>
        <v>0</v>
      </c>
      <c r="K369" s="261">
        <f>(K27*'Data - P&amp;L'!$D$34)+(K139*'Data - P&amp;L'!$D$35)+(K249*'Data - P&amp;L'!$D$34)</f>
        <v>0</v>
      </c>
      <c r="L369" s="261">
        <f>(L27*'Data - P&amp;L'!$D$34)+(L139*'Data - P&amp;L'!$D$35)+(L249*'Data - P&amp;L'!$D$34)</f>
        <v>0</v>
      </c>
      <c r="M369" s="261">
        <f>(M27*'Data - P&amp;L'!$D$34)+(M139*'Data - P&amp;L'!$D$35)+(M249*'Data - P&amp;L'!$D$34)</f>
        <v>0</v>
      </c>
      <c r="N369" s="261">
        <f>(N27*'Data - P&amp;L'!$D$34)+(N139*'Data - P&amp;L'!$D$35)+(N249*'Data - P&amp;L'!$D$34)</f>
        <v>0</v>
      </c>
      <c r="O369" s="261">
        <f>(O27*'Data - P&amp;L'!$D$34)+(O139*'Data - P&amp;L'!$D$35)+(O249*'Data - P&amp;L'!$D$34)</f>
        <v>0</v>
      </c>
      <c r="P369" s="261">
        <f>(P27*'Data - P&amp;L'!$D$34)+(P139*'Data - P&amp;L'!$D$35)+(P249*'Data - P&amp;L'!$D$34)</f>
        <v>0</v>
      </c>
      <c r="Q369" s="261">
        <f>(Q27*'Data - P&amp;L'!$D$34)+(Q139*'Data - P&amp;L'!$D$35)+(Q249*'Data - P&amp;L'!$D$34)</f>
        <v>0</v>
      </c>
      <c r="R369" s="261">
        <f>(R27*'Data - P&amp;L'!$D$34)+(R139*'Data - P&amp;L'!$D$35)+(R249*'Data - P&amp;L'!$D$34)</f>
        <v>0</v>
      </c>
      <c r="S369" s="261">
        <f>(S27*'Data - P&amp;L'!$D$34)+(S139*'Data - P&amp;L'!$D$35)+(S249*'Data - P&amp;L'!$D$34)</f>
        <v>0</v>
      </c>
      <c r="T369" s="261">
        <f>(T27*'Data - P&amp;L'!$D$34)+(T139*'Data - P&amp;L'!$D$35)+(T249*'Data - P&amp;L'!$D$34)</f>
        <v>0</v>
      </c>
      <c r="U369" s="261">
        <f>(U27*'Data - P&amp;L'!$D$34)+(U139*'Data - P&amp;L'!$D$35)+(U249*'Data - P&amp;L'!$D$34)</f>
        <v>0</v>
      </c>
      <c r="V369" s="261">
        <f>(V27*'Data - P&amp;L'!$D$34)+(V139*'Data - P&amp;L'!$D$35)+(V249*'Data - P&amp;L'!$D$34)</f>
        <v>0</v>
      </c>
      <c r="W369" s="261">
        <f>(W27*'Data - P&amp;L'!$D$34)+(W139*'Data - P&amp;L'!$D$35)+(W249*'Data - P&amp;L'!$D$34)</f>
        <v>0</v>
      </c>
      <c r="X369" s="261">
        <f>(X27*'Data - P&amp;L'!$D$34)+(X139*'Data - P&amp;L'!$D$35)+(X249*'Data - P&amp;L'!$D$34)</f>
        <v>0</v>
      </c>
      <c r="Y369" s="261">
        <f>(Y27*'Data - P&amp;L'!$D$34)+(Y139*'Data - P&amp;L'!$D$35)+(Y249*'Data - P&amp;L'!$D$34)</f>
        <v>0</v>
      </c>
      <c r="Z369" s="261">
        <f>(Z27*'Data - P&amp;L'!$D$34)+(Z139*'Data - P&amp;L'!$D$35)+(Z249*'Data - P&amp;L'!$D$34)</f>
        <v>0</v>
      </c>
      <c r="AA369" s="261">
        <f>(AA27*'Data - P&amp;L'!$D$34)+(AA139*'Data - P&amp;L'!$D$35)+(AA249*'Data - P&amp;L'!$D$34)</f>
        <v>0</v>
      </c>
      <c r="AB369" s="261">
        <f>(AB27*'Data - P&amp;L'!$D$34)+(AB139*'Data - P&amp;L'!$D$35)+(AB249*'Data - P&amp;L'!$D$34)</f>
        <v>0</v>
      </c>
      <c r="AC369" s="261">
        <f>(AC27*'Data - P&amp;L'!$D$34)+(AC139*'Data - P&amp;L'!$D$35)+(AC249*'Data - P&amp;L'!$D$34)</f>
        <v>0</v>
      </c>
      <c r="AD369" s="261">
        <f>(AD27*'Data - P&amp;L'!$D$34)+(AD139*'Data - P&amp;L'!$D$35)+(AD249*'Data - P&amp;L'!$D$34)</f>
        <v>0</v>
      </c>
      <c r="AE369" s="261">
        <f>(AE27*'Data - P&amp;L'!$D$34)+(AE139*'Data - P&amp;L'!$D$35)+(AE249*'Data - P&amp;L'!$D$34)</f>
        <v>0</v>
      </c>
      <c r="AF369" s="261">
        <f>(AF27*'Data - P&amp;L'!$D$34)+(AF139*'Data - P&amp;L'!$D$35)+(AF249*'Data - P&amp;L'!$D$34)</f>
        <v>0</v>
      </c>
      <c r="AG369" s="342">
        <f t="shared" si="91"/>
        <v>0</v>
      </c>
    </row>
    <row r="370">
      <c r="A370" s="254" t="s">
        <v>1666</v>
      </c>
      <c r="B370" s="450">
        <f t="shared" ref="B370:AF370" si="92">B6</f>
        <v>0</v>
      </c>
      <c r="C370" s="450">
        <f t="shared" si="92"/>
        <v>0</v>
      </c>
      <c r="D370" s="450">
        <f t="shared" si="92"/>
        <v>0</v>
      </c>
      <c r="E370" s="450">
        <f t="shared" si="92"/>
        <v>0</v>
      </c>
      <c r="F370" s="450">
        <f t="shared" si="92"/>
        <v>0</v>
      </c>
      <c r="G370" s="450">
        <f t="shared" si="92"/>
        <v>0</v>
      </c>
      <c r="H370" s="450">
        <f t="shared" si="92"/>
        <v>0</v>
      </c>
      <c r="I370" s="450">
        <f t="shared" si="92"/>
        <v>0</v>
      </c>
      <c r="J370" s="450">
        <f t="shared" si="92"/>
        <v>0</v>
      </c>
      <c r="K370" s="450">
        <f t="shared" si="92"/>
        <v>0</v>
      </c>
      <c r="L370" s="450">
        <f t="shared" si="92"/>
        <v>18.419386</v>
      </c>
      <c r="M370" s="450">
        <f t="shared" si="92"/>
        <v>0</v>
      </c>
      <c r="N370" s="450">
        <f t="shared" si="92"/>
        <v>0</v>
      </c>
      <c r="O370" s="450">
        <f t="shared" si="92"/>
        <v>0</v>
      </c>
      <c r="P370" s="450">
        <f t="shared" si="92"/>
        <v>0</v>
      </c>
      <c r="Q370" s="450">
        <f t="shared" si="92"/>
        <v>0</v>
      </c>
      <c r="R370" s="450">
        <f t="shared" si="92"/>
        <v>0</v>
      </c>
      <c r="S370" s="450">
        <f t="shared" si="92"/>
        <v>14.735386</v>
      </c>
      <c r="T370" s="450">
        <f t="shared" si="92"/>
        <v>0</v>
      </c>
      <c r="U370" s="450">
        <f t="shared" si="92"/>
        <v>0</v>
      </c>
      <c r="V370" s="450">
        <f t="shared" si="92"/>
        <v>0</v>
      </c>
      <c r="W370" s="450">
        <f t="shared" si="92"/>
        <v>0</v>
      </c>
      <c r="X370" s="450">
        <f t="shared" si="92"/>
        <v>0</v>
      </c>
      <c r="Y370" s="450">
        <f t="shared" si="92"/>
        <v>0</v>
      </c>
      <c r="Z370" s="450">
        <f t="shared" si="92"/>
        <v>0</v>
      </c>
      <c r="AA370" s="450">
        <f t="shared" si="92"/>
        <v>0</v>
      </c>
      <c r="AB370" s="450">
        <f t="shared" si="92"/>
        <v>18.419386</v>
      </c>
      <c r="AC370" s="450">
        <f t="shared" si="92"/>
        <v>0</v>
      </c>
      <c r="AD370" s="450">
        <f t="shared" si="92"/>
        <v>0</v>
      </c>
      <c r="AE370" s="450">
        <f t="shared" si="92"/>
        <v>0</v>
      </c>
      <c r="AF370" s="450">
        <f t="shared" si="92"/>
        <v>14.735386</v>
      </c>
      <c r="AG370" s="342">
        <f t="shared" si="91"/>
        <v>66.309544</v>
      </c>
    </row>
    <row r="371">
      <c r="A371" s="254" t="s">
        <v>1667</v>
      </c>
      <c r="B371" s="450">
        <f t="shared" ref="B371:AF371" si="93">B118</f>
        <v>0</v>
      </c>
      <c r="C371" s="450">
        <f t="shared" si="93"/>
        <v>0</v>
      </c>
      <c r="D371" s="450">
        <f t="shared" si="93"/>
        <v>0</v>
      </c>
      <c r="E371" s="450">
        <f t="shared" si="93"/>
        <v>0</v>
      </c>
      <c r="F371" s="450">
        <f t="shared" si="93"/>
        <v>0</v>
      </c>
      <c r="G371" s="450">
        <f t="shared" si="93"/>
        <v>0</v>
      </c>
      <c r="H371" s="450">
        <f t="shared" si="93"/>
        <v>0</v>
      </c>
      <c r="I371" s="450">
        <f t="shared" si="93"/>
        <v>0</v>
      </c>
      <c r="J371" s="450">
        <f t="shared" si="93"/>
        <v>0</v>
      </c>
      <c r="K371" s="450">
        <f t="shared" si="93"/>
        <v>0</v>
      </c>
      <c r="L371" s="450">
        <f t="shared" si="93"/>
        <v>0</v>
      </c>
      <c r="M371" s="450">
        <f t="shared" si="93"/>
        <v>0</v>
      </c>
      <c r="N371" s="450">
        <f t="shared" si="93"/>
        <v>0</v>
      </c>
      <c r="O371" s="450">
        <f t="shared" si="93"/>
        <v>0</v>
      </c>
      <c r="P371" s="450">
        <f t="shared" si="93"/>
        <v>0</v>
      </c>
      <c r="Q371" s="450">
        <f t="shared" si="93"/>
        <v>0</v>
      </c>
      <c r="R371" s="450">
        <f t="shared" si="93"/>
        <v>0</v>
      </c>
      <c r="S371" s="450">
        <f t="shared" si="93"/>
        <v>0</v>
      </c>
      <c r="T371" s="450">
        <f t="shared" si="93"/>
        <v>0</v>
      </c>
      <c r="U371" s="450">
        <f t="shared" si="93"/>
        <v>0</v>
      </c>
      <c r="V371" s="450">
        <f t="shared" si="93"/>
        <v>0</v>
      </c>
      <c r="W371" s="450">
        <f t="shared" si="93"/>
        <v>0</v>
      </c>
      <c r="X371" s="450">
        <f t="shared" si="93"/>
        <v>0</v>
      </c>
      <c r="Y371" s="450">
        <f t="shared" si="93"/>
        <v>0</v>
      </c>
      <c r="Z371" s="450">
        <f t="shared" si="93"/>
        <v>0</v>
      </c>
      <c r="AA371" s="450">
        <f t="shared" si="93"/>
        <v>0</v>
      </c>
      <c r="AB371" s="450">
        <f t="shared" si="93"/>
        <v>0</v>
      </c>
      <c r="AC371" s="450">
        <f t="shared" si="93"/>
        <v>0</v>
      </c>
      <c r="AD371" s="450">
        <f t="shared" si="93"/>
        <v>0</v>
      </c>
      <c r="AE371" s="450">
        <f t="shared" si="93"/>
        <v>0</v>
      </c>
      <c r="AF371" s="450">
        <f t="shared" si="93"/>
        <v>0</v>
      </c>
      <c r="AG371" s="342">
        <f t="shared" si="91"/>
        <v>0</v>
      </c>
    </row>
    <row r="372">
      <c r="A372" s="488" t="s">
        <v>1668</v>
      </c>
      <c r="B372" s="450">
        <f t="shared" ref="B372:AF372" si="94">B228</f>
        <v>0</v>
      </c>
      <c r="C372" s="450">
        <f t="shared" si="94"/>
        <v>0</v>
      </c>
      <c r="D372" s="450">
        <f t="shared" si="94"/>
        <v>0</v>
      </c>
      <c r="E372" s="450">
        <f t="shared" si="94"/>
        <v>0</v>
      </c>
      <c r="F372" s="450">
        <f t="shared" si="94"/>
        <v>0</v>
      </c>
      <c r="G372" s="450">
        <f t="shared" si="94"/>
        <v>0</v>
      </c>
      <c r="H372" s="450">
        <f t="shared" si="94"/>
        <v>0</v>
      </c>
      <c r="I372" s="450">
        <f t="shared" si="94"/>
        <v>0</v>
      </c>
      <c r="J372" s="450">
        <f t="shared" si="94"/>
        <v>0</v>
      </c>
      <c r="K372" s="450">
        <f t="shared" si="94"/>
        <v>0</v>
      </c>
      <c r="L372" s="450">
        <f t="shared" si="94"/>
        <v>0</v>
      </c>
      <c r="M372" s="450">
        <f t="shared" si="94"/>
        <v>0</v>
      </c>
      <c r="N372" s="450">
        <f t="shared" si="94"/>
        <v>0</v>
      </c>
      <c r="O372" s="450">
        <f t="shared" si="94"/>
        <v>0</v>
      </c>
      <c r="P372" s="450">
        <f t="shared" si="94"/>
        <v>0</v>
      </c>
      <c r="Q372" s="450">
        <f t="shared" si="94"/>
        <v>0</v>
      </c>
      <c r="R372" s="450">
        <f t="shared" si="94"/>
        <v>0</v>
      </c>
      <c r="S372" s="450">
        <f t="shared" si="94"/>
        <v>0</v>
      </c>
      <c r="T372" s="450">
        <f t="shared" si="94"/>
        <v>0</v>
      </c>
      <c r="U372" s="450">
        <f t="shared" si="94"/>
        <v>0</v>
      </c>
      <c r="V372" s="450">
        <f t="shared" si="94"/>
        <v>0</v>
      </c>
      <c r="W372" s="450">
        <f t="shared" si="94"/>
        <v>0</v>
      </c>
      <c r="X372" s="450">
        <f t="shared" si="94"/>
        <v>0</v>
      </c>
      <c r="Y372" s="450">
        <f t="shared" si="94"/>
        <v>0</v>
      </c>
      <c r="Z372" s="450">
        <f t="shared" si="94"/>
        <v>0</v>
      </c>
      <c r="AA372" s="450">
        <f t="shared" si="94"/>
        <v>0</v>
      </c>
      <c r="AB372" s="450">
        <f t="shared" si="94"/>
        <v>0</v>
      </c>
      <c r="AC372" s="450">
        <f t="shared" si="94"/>
        <v>0</v>
      </c>
      <c r="AD372" s="450">
        <f t="shared" si="94"/>
        <v>0</v>
      </c>
      <c r="AE372" s="450">
        <f t="shared" si="94"/>
        <v>0</v>
      </c>
      <c r="AF372" s="450">
        <f t="shared" si="94"/>
        <v>0</v>
      </c>
      <c r="AG372" s="489">
        <f t="shared" si="91"/>
        <v>0</v>
      </c>
    </row>
    <row r="373">
      <c r="A373" s="187"/>
      <c r="AG373" s="451"/>
    </row>
    <row r="374">
      <c r="A374" s="226" t="s">
        <v>562</v>
      </c>
      <c r="B374" s="268">
        <f t="shared" ref="B374:AF374" si="95">SUM(B357:B372)</f>
        <v>0</v>
      </c>
      <c r="C374" s="268">
        <f t="shared" si="95"/>
        <v>0</v>
      </c>
      <c r="D374" s="268">
        <f t="shared" si="95"/>
        <v>0</v>
      </c>
      <c r="E374" s="268">
        <f t="shared" si="95"/>
        <v>0</v>
      </c>
      <c r="F374" s="268">
        <f t="shared" si="95"/>
        <v>0</v>
      </c>
      <c r="G374" s="268">
        <f t="shared" si="95"/>
        <v>0</v>
      </c>
      <c r="H374" s="268">
        <f t="shared" si="95"/>
        <v>0</v>
      </c>
      <c r="I374" s="268">
        <f t="shared" si="95"/>
        <v>0</v>
      </c>
      <c r="J374" s="268">
        <f t="shared" si="95"/>
        <v>0</v>
      </c>
      <c r="K374" s="268">
        <f t="shared" si="95"/>
        <v>0</v>
      </c>
      <c r="L374" s="268">
        <f t="shared" si="95"/>
        <v>188.877686</v>
      </c>
      <c r="M374" s="268">
        <f t="shared" si="95"/>
        <v>0</v>
      </c>
      <c r="N374" s="268">
        <f t="shared" si="95"/>
        <v>0</v>
      </c>
      <c r="O374" s="268">
        <f t="shared" si="95"/>
        <v>0</v>
      </c>
      <c r="P374" s="268">
        <f t="shared" si="95"/>
        <v>0</v>
      </c>
      <c r="Q374" s="268">
        <f t="shared" si="95"/>
        <v>0</v>
      </c>
      <c r="R374" s="268">
        <f t="shared" si="95"/>
        <v>0</v>
      </c>
      <c r="S374" s="268">
        <f t="shared" si="95"/>
        <v>163.283686</v>
      </c>
      <c r="T374" s="268">
        <f t="shared" si="95"/>
        <v>0</v>
      </c>
      <c r="U374" s="268">
        <f t="shared" si="95"/>
        <v>0</v>
      </c>
      <c r="V374" s="268">
        <f t="shared" si="95"/>
        <v>0</v>
      </c>
      <c r="W374" s="268">
        <f t="shared" si="95"/>
        <v>0</v>
      </c>
      <c r="X374" s="268">
        <f t="shared" si="95"/>
        <v>0</v>
      </c>
      <c r="Y374" s="268">
        <f t="shared" si="95"/>
        <v>0</v>
      </c>
      <c r="Z374" s="268">
        <f t="shared" si="95"/>
        <v>0</v>
      </c>
      <c r="AA374" s="268">
        <f t="shared" si="95"/>
        <v>0</v>
      </c>
      <c r="AB374" s="268">
        <f t="shared" si="95"/>
        <v>188.877686</v>
      </c>
      <c r="AC374" s="268">
        <f t="shared" si="95"/>
        <v>0</v>
      </c>
      <c r="AD374" s="268">
        <f t="shared" si="95"/>
        <v>0</v>
      </c>
      <c r="AE374" s="268">
        <f t="shared" si="95"/>
        <v>0</v>
      </c>
      <c r="AF374" s="268">
        <f t="shared" si="95"/>
        <v>163.283686</v>
      </c>
      <c r="AG374" s="342">
        <f>SUM(B374:AF374)</f>
        <v>704.322744</v>
      </c>
    </row>
    <row r="375">
      <c r="A375" s="187"/>
      <c r="AG375" s="431"/>
    </row>
    <row r="376">
      <c r="A376" s="445" t="s">
        <v>567</v>
      </c>
      <c r="B376" s="452"/>
      <c r="C376" s="452"/>
      <c r="D376" s="452"/>
      <c r="E376" s="452"/>
      <c r="F376" s="452"/>
      <c r="G376" s="452"/>
      <c r="H376" s="452"/>
      <c r="I376" s="452"/>
      <c r="J376" s="452"/>
      <c r="K376" s="452"/>
      <c r="L376" s="452"/>
      <c r="M376" s="452"/>
      <c r="N376" s="452"/>
      <c r="O376" s="452"/>
      <c r="P376" s="452"/>
      <c r="Q376" s="452"/>
      <c r="R376" s="452"/>
      <c r="S376" s="452"/>
      <c r="T376" s="452"/>
      <c r="U376" s="452"/>
      <c r="V376" s="452"/>
      <c r="W376" s="452"/>
      <c r="X376" s="452"/>
      <c r="Y376" s="452"/>
      <c r="Z376" s="452"/>
      <c r="AA376" s="452"/>
      <c r="AB376" s="452"/>
      <c r="AC376" s="452"/>
      <c r="AD376" s="452"/>
      <c r="AE376" s="452"/>
      <c r="AF376" s="452"/>
      <c r="AG376" s="451"/>
    </row>
    <row r="377">
      <c r="A377" s="254" t="s">
        <v>1418</v>
      </c>
      <c r="B377" s="281">
        <f t="shared" ref="B377:AF377" si="96">SUM(B378:B384)-B387</f>
        <v>0</v>
      </c>
      <c r="C377" s="281">
        <f t="shared" si="96"/>
        <v>0</v>
      </c>
      <c r="D377" s="281">
        <f t="shared" si="96"/>
        <v>0</v>
      </c>
      <c r="E377" s="281">
        <f t="shared" si="96"/>
        <v>0</v>
      </c>
      <c r="F377" s="281">
        <f t="shared" si="96"/>
        <v>0</v>
      </c>
      <c r="G377" s="281">
        <f t="shared" si="96"/>
        <v>0</v>
      </c>
      <c r="H377" s="281">
        <f t="shared" si="96"/>
        <v>0</v>
      </c>
      <c r="I377" s="281">
        <f t="shared" si="96"/>
        <v>0</v>
      </c>
      <c r="J377" s="281">
        <f t="shared" si="96"/>
        <v>0</v>
      </c>
      <c r="K377" s="281">
        <f t="shared" si="96"/>
        <v>0</v>
      </c>
      <c r="L377" s="281">
        <f t="shared" si="96"/>
        <v>0</v>
      </c>
      <c r="M377" s="281">
        <f t="shared" si="96"/>
        <v>0</v>
      </c>
      <c r="N377" s="281">
        <f t="shared" si="96"/>
        <v>0</v>
      </c>
      <c r="O377" s="281">
        <f t="shared" si="96"/>
        <v>0</v>
      </c>
      <c r="P377" s="281">
        <f t="shared" si="96"/>
        <v>0</v>
      </c>
      <c r="Q377" s="281">
        <f t="shared" si="96"/>
        <v>0</v>
      </c>
      <c r="R377" s="281">
        <f t="shared" si="96"/>
        <v>0</v>
      </c>
      <c r="S377" s="281">
        <f t="shared" si="96"/>
        <v>0</v>
      </c>
      <c r="T377" s="281">
        <f t="shared" si="96"/>
        <v>0</v>
      </c>
      <c r="U377" s="281">
        <f t="shared" si="96"/>
        <v>0</v>
      </c>
      <c r="V377" s="281">
        <f t="shared" si="96"/>
        <v>0</v>
      </c>
      <c r="W377" s="281">
        <f t="shared" si="96"/>
        <v>0</v>
      </c>
      <c r="X377" s="281">
        <f t="shared" si="96"/>
        <v>0</v>
      </c>
      <c r="Y377" s="281">
        <f t="shared" si="96"/>
        <v>0</v>
      </c>
      <c r="Z377" s="281">
        <f t="shared" si="96"/>
        <v>0</v>
      </c>
      <c r="AA377" s="281">
        <f t="shared" si="96"/>
        <v>0</v>
      </c>
      <c r="AB377" s="281">
        <f t="shared" si="96"/>
        <v>0</v>
      </c>
      <c r="AC377" s="281">
        <f t="shared" si="96"/>
        <v>0</v>
      </c>
      <c r="AD377" s="281">
        <f t="shared" si="96"/>
        <v>0</v>
      </c>
      <c r="AE377" s="281">
        <f t="shared" si="96"/>
        <v>0</v>
      </c>
      <c r="AF377" s="281">
        <f t="shared" si="96"/>
        <v>0</v>
      </c>
      <c r="AG377" s="342">
        <f t="shared" ref="AG377:AG411" si="97">SUM(B377:AF377)</f>
        <v>0</v>
      </c>
    </row>
    <row r="378" outlineLevel="1">
      <c r="A378" s="173" t="s">
        <v>1419</v>
      </c>
      <c r="B378" s="267">
        <f>(B32+B33+B144+B145+B254+B255)*'Data - P&amp;L'!$C$3</f>
        <v>0</v>
      </c>
      <c r="C378" s="267">
        <f>(C32+C33+C144+C145+C254+C255)*'Data - P&amp;L'!$C$3</f>
        <v>0</v>
      </c>
      <c r="D378" s="267">
        <f>(D32+D33+D144+D145+D254+D255)*'Data - P&amp;L'!$C$3</f>
        <v>0</v>
      </c>
      <c r="E378" s="267">
        <f>(E32+E33+E144+E145+E254+E255)*'Data - P&amp;L'!$C$3</f>
        <v>0</v>
      </c>
      <c r="F378" s="267">
        <f>(F32+F33+F144+F145+F254+F255)*'Data - P&amp;L'!$C$3</f>
        <v>0</v>
      </c>
      <c r="G378" s="267">
        <f>(G32+G33+G144+G145+G254+G255)*'Data - P&amp;L'!$C$3</f>
        <v>0</v>
      </c>
      <c r="H378" s="267">
        <f>(H32+H33+H144+H145+H254+H255)*'Data - P&amp;L'!$C$3</f>
        <v>0</v>
      </c>
      <c r="I378" s="267">
        <f>(I32+I33+I144+I145+I254+I255)*'Data - P&amp;L'!$C$3</f>
        <v>0</v>
      </c>
      <c r="J378" s="267">
        <f>(J32+J33+J144+J145+J254+J255)*'Data - P&amp;L'!$C$3</f>
        <v>0</v>
      </c>
      <c r="K378" s="267">
        <f>(K32+K33+K144+K145+K254+K255)*'Data - P&amp;L'!$C$3</f>
        <v>0</v>
      </c>
      <c r="L378" s="267">
        <f>(L32+L33+L144+L145+L254+L255)*'Data - P&amp;L'!$C$3</f>
        <v>0</v>
      </c>
      <c r="M378" s="267">
        <f>(M32+M33+M144+M145+M254+M255)*'Data - P&amp;L'!$C$3</f>
        <v>0</v>
      </c>
      <c r="N378" s="267">
        <f>(N32+N33+N144+N145+N254+N255)*'Data - P&amp;L'!$C$3</f>
        <v>0</v>
      </c>
      <c r="O378" s="267">
        <f>(O32+O33+O144+O145+O254+O255)*'Data - P&amp;L'!$C$3</f>
        <v>0</v>
      </c>
      <c r="P378" s="267">
        <f>(P32+P33+P144+P145+P254+P255)*'Data - P&amp;L'!$C$3</f>
        <v>0</v>
      </c>
      <c r="Q378" s="267">
        <f>(Q32+Q33+Q144+Q145+Q254+Q255)*'Data - P&amp;L'!$C$3</f>
        <v>0</v>
      </c>
      <c r="R378" s="267">
        <f>(R32+R33+R144+R145+R254+R255)*'Data - P&amp;L'!$C$3</f>
        <v>0</v>
      </c>
      <c r="S378" s="267">
        <f>(S32+S33+S144+S145+S254+S255)*'Data - P&amp;L'!$C$3</f>
        <v>0</v>
      </c>
      <c r="T378" s="267">
        <f>(T32+T33+T144+T145+T254+T255)*'Data - P&amp;L'!$C$3</f>
        <v>0</v>
      </c>
      <c r="U378" s="267">
        <f>(U32+U33+U144+U145+U254+U255)*'Data - P&amp;L'!$C$3</f>
        <v>0</v>
      </c>
      <c r="V378" s="267">
        <f>(V32+V33+V144+V145+V254+V255)*'Data - P&amp;L'!$C$3</f>
        <v>0</v>
      </c>
      <c r="W378" s="267">
        <f>(W32+W33+W144+W145+W254+W255)*'Data - P&amp;L'!$C$3</f>
        <v>0</v>
      </c>
      <c r="X378" s="267">
        <f>(X32+X33+X144+X145+X254+X255)*'Data - P&amp;L'!$C$3</f>
        <v>0</v>
      </c>
      <c r="Y378" s="267">
        <f>(Y32+Y33+Y144+Y145+Y254+Y255)*'Data - P&amp;L'!$C$3</f>
        <v>0</v>
      </c>
      <c r="Z378" s="267">
        <f>(Z32+Z33+Z144+Z145+Z254+Z255)*'Data - P&amp;L'!$C$3</f>
        <v>0</v>
      </c>
      <c r="AA378" s="267">
        <f>(AA32+AA33+AA144+AA145+AA254+AA255)*'Data - P&amp;L'!$C$3</f>
        <v>0</v>
      </c>
      <c r="AB378" s="267">
        <f>(AB32+AB33+AB144+AB145+AB254+AB255)*'Data - P&amp;L'!$C$3</f>
        <v>0</v>
      </c>
      <c r="AC378" s="267">
        <f>(AC32+AC33+AC144+AC145+AC254+AC255)*'Data - P&amp;L'!$C$3</f>
        <v>0</v>
      </c>
      <c r="AD378" s="267">
        <f>(AD32+AD33+AD144+AD145+AD254+AD255)*'Data - P&amp;L'!$C$3</f>
        <v>0</v>
      </c>
      <c r="AE378" s="267">
        <f>(AE32+AE33+AE144+AE145+AE254+AE255)*'Data - P&amp;L'!$C$3</f>
        <v>0</v>
      </c>
      <c r="AF378" s="267">
        <f>(AF32+AF33+AF144+AF145+AF254+AF255)*'Data - P&amp;L'!$C$3</f>
        <v>0</v>
      </c>
      <c r="AG378" s="451">
        <f t="shared" si="97"/>
        <v>0</v>
      </c>
    </row>
    <row r="379" outlineLevel="1">
      <c r="A379" s="173" t="s">
        <v>1420</v>
      </c>
      <c r="B379" s="267">
        <f>(B34+B35+B146+B147+B256+B257)*'Data - P&amp;L'!$C$4</f>
        <v>0</v>
      </c>
      <c r="C379" s="267">
        <f>(C34+C35+C146+C147+C256+C257)*'Data - P&amp;L'!$C$4</f>
        <v>0</v>
      </c>
      <c r="D379" s="267">
        <f>(D34+D35+D146+D147+D256+D257)*'Data - P&amp;L'!$C$4</f>
        <v>0</v>
      </c>
      <c r="E379" s="267">
        <f>(E34+E35+E146+E147+E256+E257)*'Data - P&amp;L'!$C$4</f>
        <v>0</v>
      </c>
      <c r="F379" s="267">
        <f>(F34+F35+F146+F147+F256+F257)*'Data - P&amp;L'!$C$4</f>
        <v>0</v>
      </c>
      <c r="G379" s="267">
        <f>(G34+G35+G146+G147+G256+G257)*'Data - P&amp;L'!$C$4</f>
        <v>0</v>
      </c>
      <c r="H379" s="267">
        <f>(H34+H35+H146+H147+H256+H257)*'Data - P&amp;L'!$C$4</f>
        <v>0</v>
      </c>
      <c r="I379" s="267">
        <f>(I34+I35+I146+I147+I256+I257)*'Data - P&amp;L'!$C$4</f>
        <v>0</v>
      </c>
      <c r="J379" s="267">
        <f>(J34+J35+J146+J147+J256+J257)*'Data - P&amp;L'!$C$4</f>
        <v>0</v>
      </c>
      <c r="K379" s="267">
        <f>(K34+K35+K146+K147+K256+K257)*'Data - P&amp;L'!$C$4</f>
        <v>0</v>
      </c>
      <c r="L379" s="267">
        <f>(L34+L35+L146+L147+L256+L257)*'Data - P&amp;L'!$C$4</f>
        <v>0</v>
      </c>
      <c r="M379" s="267">
        <f>(M34+M35+M146+M147+M256+M257)*'Data - P&amp;L'!$C$4</f>
        <v>0</v>
      </c>
      <c r="N379" s="267">
        <f>(N34+N35+N146+N147+N256+N257)*'Data - P&amp;L'!$C$4</f>
        <v>0</v>
      </c>
      <c r="O379" s="267">
        <f>(O34+O35+O146+O147+O256+O257)*'Data - P&amp;L'!$C$4</f>
        <v>0</v>
      </c>
      <c r="P379" s="267">
        <f>(P34+P35+P146+P147+P256+P257)*'Data - P&amp;L'!$C$4</f>
        <v>0</v>
      </c>
      <c r="Q379" s="267">
        <f>(Q34+Q35+Q146+Q147+Q256+Q257)*'Data - P&amp;L'!$C$4</f>
        <v>0</v>
      </c>
      <c r="R379" s="267">
        <f>(R34+R35+R146+R147+R256+R257)*'Data - P&amp;L'!$C$4</f>
        <v>0</v>
      </c>
      <c r="S379" s="267">
        <f>(S34+S35+S146+S147+S256+S257)*'Data - P&amp;L'!$C$4</f>
        <v>0</v>
      </c>
      <c r="T379" s="267">
        <f>(T34+T35+T146+T147+T256+T257)*'Data - P&amp;L'!$C$4</f>
        <v>0</v>
      </c>
      <c r="U379" s="267">
        <f>(U34+U35+U146+U147+U256+U257)*'Data - P&amp;L'!$C$4</f>
        <v>0</v>
      </c>
      <c r="V379" s="267">
        <f>(V34+V35+V146+V147+V256+V257)*'Data - P&amp;L'!$C$4</f>
        <v>0</v>
      </c>
      <c r="W379" s="267">
        <f>(W34+W35+W146+W147+W256+W257)*'Data - P&amp;L'!$C$4</f>
        <v>0</v>
      </c>
      <c r="X379" s="267">
        <f>(X34+X35+X146+X147+X256+X257)*'Data - P&amp;L'!$C$4</f>
        <v>0</v>
      </c>
      <c r="Y379" s="267">
        <f>(Y34+Y35+Y146+Y147+Y256+Y257)*'Data - P&amp;L'!$C$4</f>
        <v>0</v>
      </c>
      <c r="Z379" s="267">
        <f>(Z34+Z35+Z146+Z147+Z256+Z257)*'Data - P&amp;L'!$C$4</f>
        <v>0</v>
      </c>
      <c r="AA379" s="267">
        <f>(AA34+AA35+AA146+AA147+AA256+AA257)*'Data - P&amp;L'!$C$4</f>
        <v>0</v>
      </c>
      <c r="AB379" s="267">
        <f>(AB34+AB35+AB146+AB147+AB256+AB257)*'Data - P&amp;L'!$C$4</f>
        <v>0</v>
      </c>
      <c r="AC379" s="267">
        <f>(AC34+AC35+AC146+AC147+AC256+AC257)*'Data - P&amp;L'!$C$4</f>
        <v>0</v>
      </c>
      <c r="AD379" s="267">
        <f>(AD34+AD35+AD146+AD147+AD256+AD257)*'Data - P&amp;L'!$C$4</f>
        <v>0</v>
      </c>
      <c r="AE379" s="267">
        <f>(AE34+AE35+AE146+AE147+AE256+AE257)*'Data - P&amp;L'!$C$4</f>
        <v>0</v>
      </c>
      <c r="AF379" s="267">
        <f>(AF34+AF35+AF146+AF147+AF256+AF257)*'Data - P&amp;L'!$C$4</f>
        <v>0</v>
      </c>
      <c r="AG379" s="451">
        <f t="shared" si="97"/>
        <v>0</v>
      </c>
    </row>
    <row r="380" outlineLevel="1">
      <c r="A380" s="173" t="s">
        <v>1421</v>
      </c>
      <c r="B380" s="267">
        <f>(B39+B151+B261)*'Data - P&amp;L'!$C$6</f>
        <v>0</v>
      </c>
      <c r="C380" s="267">
        <f>(C39+C151+C261)*'Data - P&amp;L'!$C$6</f>
        <v>0</v>
      </c>
      <c r="D380" s="267">
        <f>(D39+D151+D261)*'Data - P&amp;L'!$C$6</f>
        <v>0</v>
      </c>
      <c r="E380" s="267">
        <f>(E39+E151+E261)*'Data - P&amp;L'!$C$6</f>
        <v>0</v>
      </c>
      <c r="F380" s="267">
        <f>(F39+F151+F261)*'Data - P&amp;L'!$C$6</f>
        <v>0</v>
      </c>
      <c r="G380" s="267">
        <f>(G39+G151+G261)*'Data - P&amp;L'!$C$6</f>
        <v>0</v>
      </c>
      <c r="H380" s="267">
        <f>(H39+H151+H261)*'Data - P&amp;L'!$C$6</f>
        <v>0</v>
      </c>
      <c r="I380" s="267">
        <f>(I39+I151+I261)*'Data - P&amp;L'!$C$6</f>
        <v>0</v>
      </c>
      <c r="J380" s="267">
        <f>(J39+J151+J261)*'Data - P&amp;L'!$C$6</f>
        <v>0</v>
      </c>
      <c r="K380" s="267">
        <f>(K39+K151+K261)*'Data - P&amp;L'!$C$6</f>
        <v>0</v>
      </c>
      <c r="L380" s="267">
        <f>(L39+L151+L261)*'Data - P&amp;L'!$C$6</f>
        <v>0</v>
      </c>
      <c r="M380" s="267">
        <f>(M39+M151+M261)*'Data - P&amp;L'!$C$6</f>
        <v>0</v>
      </c>
      <c r="N380" s="267">
        <f>(N39+N151+N261)*'Data - P&amp;L'!$C$6</f>
        <v>0</v>
      </c>
      <c r="O380" s="267">
        <f>(O39+O151+O261)*'Data - P&amp;L'!$C$6</f>
        <v>0</v>
      </c>
      <c r="P380" s="267">
        <f>(P39+P151+P261)*'Data - P&amp;L'!$C$6</f>
        <v>0</v>
      </c>
      <c r="Q380" s="267">
        <f>(Q39+Q151+Q261)*'Data - P&amp;L'!$C$6</f>
        <v>0</v>
      </c>
      <c r="R380" s="267">
        <f>(R39+R151+R261)*'Data - P&amp;L'!$C$6</f>
        <v>0</v>
      </c>
      <c r="S380" s="267">
        <f>(S39+S151+S261)*'Data - P&amp;L'!$C$6</f>
        <v>0</v>
      </c>
      <c r="T380" s="267">
        <f>(T39+T151+T261)*'Data - P&amp;L'!$C$6</f>
        <v>0</v>
      </c>
      <c r="U380" s="267">
        <f>(U39+U151+U261)*'Data - P&amp;L'!$C$6</f>
        <v>0</v>
      </c>
      <c r="V380" s="267">
        <f>(V39+V151+V261)*'Data - P&amp;L'!$C$6</f>
        <v>0</v>
      </c>
      <c r="W380" s="267">
        <f>(W39+W151+W261)*'Data - P&amp;L'!$C$6</f>
        <v>0</v>
      </c>
      <c r="X380" s="267">
        <f>(X39+X151+X261)*'Data - P&amp;L'!$C$6</f>
        <v>0</v>
      </c>
      <c r="Y380" s="267">
        <f>(Y39+Y151+Y261)*'Data - P&amp;L'!$C$6</f>
        <v>0</v>
      </c>
      <c r="Z380" s="267">
        <f>(Z39+Z151+Z261)*'Data - P&amp;L'!$C$6</f>
        <v>0</v>
      </c>
      <c r="AA380" s="267">
        <f>(AA39+AA151+AA261)*'Data - P&amp;L'!$C$6</f>
        <v>0</v>
      </c>
      <c r="AB380" s="267">
        <f>(AB39+AB151+AB261)*'Data - P&amp;L'!$C$6</f>
        <v>0</v>
      </c>
      <c r="AC380" s="267">
        <f>(AC39+AC151+AC261)*'Data - P&amp;L'!$C$6</f>
        <v>0</v>
      </c>
      <c r="AD380" s="267">
        <f>(AD39+AD151+AD261)*'Data - P&amp;L'!$C$6</f>
        <v>0</v>
      </c>
      <c r="AE380" s="267">
        <f>(AE39+AE151+AE261)*'Data - P&amp;L'!$C$6</f>
        <v>0</v>
      </c>
      <c r="AF380" s="267">
        <f>(AF39+AF151+AF261)*'Data - P&amp;L'!$C$6</f>
        <v>0</v>
      </c>
      <c r="AG380" s="451">
        <f t="shared" si="97"/>
        <v>0</v>
      </c>
    </row>
    <row r="381" outlineLevel="1">
      <c r="A381" s="173" t="s">
        <v>1422</v>
      </c>
      <c r="B381" s="267">
        <f>(B40+B152+B262)*'Data - P&amp;L'!$C$8</f>
        <v>0</v>
      </c>
      <c r="C381" s="267">
        <f>(C40+C152+C262)*'Data - P&amp;L'!$C$8</f>
        <v>0</v>
      </c>
      <c r="D381" s="267">
        <f>(D40+D152+D262)*'Data - P&amp;L'!$C$8</f>
        <v>0</v>
      </c>
      <c r="E381" s="267">
        <f>(E40+E152+E262)*'Data - P&amp;L'!$C$8</f>
        <v>0</v>
      </c>
      <c r="F381" s="267">
        <f>(F40+F152+F262)*'Data - P&amp;L'!$C$8</f>
        <v>0</v>
      </c>
      <c r="G381" s="267">
        <f>(G40+G152+G262)*'Data - P&amp;L'!$C$8</f>
        <v>0</v>
      </c>
      <c r="H381" s="267">
        <f>(H40+H152+H262)*'Data - P&amp;L'!$C$8</f>
        <v>0</v>
      </c>
      <c r="I381" s="267">
        <f>(I40+I152+I262)*'Data - P&amp;L'!$C$8</f>
        <v>0</v>
      </c>
      <c r="J381" s="267">
        <f>(J40+J152+J262)*'Data - P&amp;L'!$C$8</f>
        <v>0</v>
      </c>
      <c r="K381" s="267">
        <f>(K40+K152+K262)*'Data - P&amp;L'!$C$8</f>
        <v>0</v>
      </c>
      <c r="L381" s="267">
        <f>(L40+L152+L262)*'Data - P&amp;L'!$C$8</f>
        <v>0</v>
      </c>
      <c r="M381" s="267">
        <f>(M40+M152+M262)*'Data - P&amp;L'!$C$8</f>
        <v>0</v>
      </c>
      <c r="N381" s="267">
        <f>(N40+N152+N262)*'Data - P&amp;L'!$C$8</f>
        <v>0</v>
      </c>
      <c r="O381" s="267">
        <f>(O40+O152+O262)*'Data - P&amp;L'!$C$8</f>
        <v>0</v>
      </c>
      <c r="P381" s="267">
        <f>(P40+P152+P262)*'Data - P&amp;L'!$C$8</f>
        <v>0</v>
      </c>
      <c r="Q381" s="267">
        <f>(Q40+Q152+Q262)*'Data - P&amp;L'!$C$8</f>
        <v>0</v>
      </c>
      <c r="R381" s="267">
        <f>(R40+R152+R262)*'Data - P&amp;L'!$C$8</f>
        <v>0</v>
      </c>
      <c r="S381" s="267">
        <f>(S40+S152+S262)*'Data - P&amp;L'!$C$8</f>
        <v>0</v>
      </c>
      <c r="T381" s="267">
        <f>(T40+T152+T262)*'Data - P&amp;L'!$C$8</f>
        <v>0</v>
      </c>
      <c r="U381" s="267">
        <f>(U40+U152+U262)*'Data - P&amp;L'!$C$8</f>
        <v>0</v>
      </c>
      <c r="V381" s="267">
        <f>(V40+V152+V262)*'Data - P&amp;L'!$C$8</f>
        <v>0</v>
      </c>
      <c r="W381" s="267">
        <f>(W40+W152+W262)*'Data - P&amp;L'!$C$8</f>
        <v>0</v>
      </c>
      <c r="X381" s="267">
        <f>(X40+X152+X262)*'Data - P&amp;L'!$C$8</f>
        <v>0</v>
      </c>
      <c r="Y381" s="267">
        <f>(Y40+Y152+Y262)*'Data - P&amp;L'!$C$8</f>
        <v>0</v>
      </c>
      <c r="Z381" s="267">
        <f>(Z40+Z152+Z262)*'Data - P&amp;L'!$C$8</f>
        <v>0</v>
      </c>
      <c r="AA381" s="267">
        <f>(AA40+AA152+AA262)*'Data - P&amp;L'!$C$8</f>
        <v>0</v>
      </c>
      <c r="AB381" s="267">
        <f>(AB40+AB152+AB262)*'Data - P&amp;L'!$C$8</f>
        <v>0</v>
      </c>
      <c r="AC381" s="267">
        <f>(AC40+AC152+AC262)*'Data - P&amp;L'!$C$8</f>
        <v>0</v>
      </c>
      <c r="AD381" s="267">
        <f>(AD40+AD152+AD262)*'Data - P&amp;L'!$C$8</f>
        <v>0</v>
      </c>
      <c r="AE381" s="267">
        <f>(AE40+AE152+AE262)*'Data - P&amp;L'!$C$8</f>
        <v>0</v>
      </c>
      <c r="AF381" s="267">
        <f>(AF40+AF152+AF262)*'Data - P&amp;L'!$C$8</f>
        <v>0</v>
      </c>
      <c r="AG381" s="451">
        <f t="shared" si="97"/>
        <v>0</v>
      </c>
    </row>
    <row r="382" outlineLevel="1">
      <c r="A382" s="173" t="s">
        <v>1423</v>
      </c>
      <c r="B382" s="267">
        <f>(B41+B42+B153+B154+B263+B264)*'Data - P&amp;L'!$C$9</f>
        <v>0</v>
      </c>
      <c r="C382" s="267">
        <f>(C41+C42+C153+C154+C263+C264)*'Data - P&amp;L'!$C$9</f>
        <v>0</v>
      </c>
      <c r="D382" s="267">
        <f>(D41+D42+D153+D154+D263+D264)*'Data - P&amp;L'!$C$9</f>
        <v>0</v>
      </c>
      <c r="E382" s="267">
        <f>(E41+E42+E153+E154+E263+E264)*'Data - P&amp;L'!$C$9</f>
        <v>0</v>
      </c>
      <c r="F382" s="267">
        <f>(F41+F42+F153+F154+F263+F264)*'Data - P&amp;L'!$C$9</f>
        <v>0</v>
      </c>
      <c r="G382" s="267">
        <f>(G41+G42+G153+G154+G263+G264)*'Data - P&amp;L'!$C$9</f>
        <v>0</v>
      </c>
      <c r="H382" s="267">
        <f>(H41+H42+H153+H154+H263+H264)*'Data - P&amp;L'!$C$9</f>
        <v>0</v>
      </c>
      <c r="I382" s="267">
        <f>(I41+I42+I153+I154+I263+I264)*'Data - P&amp;L'!$C$9</f>
        <v>0</v>
      </c>
      <c r="J382" s="267">
        <f>(J41+J42+J153+J154+J263+J264)*'Data - P&amp;L'!$C$9</f>
        <v>0</v>
      </c>
      <c r="K382" s="267">
        <f>(K41+K42+K153+K154+K263+K264)*'Data - P&amp;L'!$C$9</f>
        <v>0</v>
      </c>
      <c r="L382" s="267">
        <f>(L41+L42+L153+L154+L263+L264)*'Data - P&amp;L'!$C$9</f>
        <v>0</v>
      </c>
      <c r="M382" s="267">
        <f>(M41+M42+M153+M154+M263+M264)*'Data - P&amp;L'!$C$9</f>
        <v>0</v>
      </c>
      <c r="N382" s="267">
        <f>(N41+N42+N153+N154+N263+N264)*'Data - P&amp;L'!$C$9</f>
        <v>0</v>
      </c>
      <c r="O382" s="267">
        <f>(O41+O42+O153+O154+O263+O264)*'Data - P&amp;L'!$C$9</f>
        <v>0</v>
      </c>
      <c r="P382" s="267">
        <f>(P41+P42+P153+P154+P263+P264)*'Data - P&amp;L'!$C$9</f>
        <v>0</v>
      </c>
      <c r="Q382" s="267">
        <f>(Q41+Q42+Q153+Q154+Q263+Q264)*'Data - P&amp;L'!$C$9</f>
        <v>0</v>
      </c>
      <c r="R382" s="267">
        <f>(R41+R42+R153+R154+R263+R264)*'Data - P&amp;L'!$C$9</f>
        <v>0</v>
      </c>
      <c r="S382" s="267">
        <f>(S41+S42+S153+S154+S263+S264)*'Data - P&amp;L'!$C$9</f>
        <v>0</v>
      </c>
      <c r="T382" s="267">
        <f>(T41+T42+T153+T154+T263+T264)*'Data - P&amp;L'!$C$9</f>
        <v>0</v>
      </c>
      <c r="U382" s="267">
        <f>(U41+U42+U153+U154+U263+U264)*'Data - P&amp;L'!$C$9</f>
        <v>0</v>
      </c>
      <c r="V382" s="267">
        <f>(V41+V42+V153+V154+V263+V264)*'Data - P&amp;L'!$C$9</f>
        <v>0</v>
      </c>
      <c r="W382" s="267">
        <f>(W41+W42+W153+W154+W263+W264)*'Data - P&amp;L'!$C$9</f>
        <v>0</v>
      </c>
      <c r="X382" s="267">
        <f>(X41+X42+X153+X154+X263+X264)*'Data - P&amp;L'!$C$9</f>
        <v>0</v>
      </c>
      <c r="Y382" s="267">
        <f>(Y41+Y42+Y153+Y154+Y263+Y264)*'Data - P&amp;L'!$C$9</f>
        <v>0</v>
      </c>
      <c r="Z382" s="267">
        <f>(Z41+Z42+Z153+Z154+Z263+Z264)*'Data - P&amp;L'!$C$9</f>
        <v>0</v>
      </c>
      <c r="AA382" s="267">
        <f>(AA41+AA42+AA153+AA154+AA263+AA264)*'Data - P&amp;L'!$C$9</f>
        <v>0</v>
      </c>
      <c r="AB382" s="267">
        <f>(AB41+AB42+AB153+AB154+AB263+AB264)*'Data - P&amp;L'!$C$9</f>
        <v>0</v>
      </c>
      <c r="AC382" s="267">
        <f>(AC41+AC42+AC153+AC154+AC263+AC264)*'Data - P&amp;L'!$C$9</f>
        <v>0</v>
      </c>
      <c r="AD382" s="267">
        <f>(AD41+AD42+AD153+AD154+AD263+AD264)*'Data - P&amp;L'!$C$9</f>
        <v>0</v>
      </c>
      <c r="AE382" s="267">
        <f>(AE41+AE42+AE153+AE154+AE263+AE264)*'Data - P&amp;L'!$C$9</f>
        <v>0</v>
      </c>
      <c r="AF382" s="267">
        <f>(AF41+AF42+AF153+AF154+AF263+AF264)*'Data - P&amp;L'!$C$9</f>
        <v>0</v>
      </c>
      <c r="AG382" s="451">
        <f t="shared" si="97"/>
        <v>0</v>
      </c>
    </row>
    <row r="383" outlineLevel="1">
      <c r="A383" s="173" t="s">
        <v>1424</v>
      </c>
      <c r="B383" s="267">
        <f>(B43+B44+B155+B156+B265+B266)*'Data - P&amp;L'!$C$5</f>
        <v>0</v>
      </c>
      <c r="C383" s="267">
        <f>(C43+C44+C155+C156+C265+C266)*'Data - P&amp;L'!$C$5</f>
        <v>0</v>
      </c>
      <c r="D383" s="267">
        <f>(D43+D44+D155+D156+D265+D266)*'Data - P&amp;L'!$C$5</f>
        <v>0</v>
      </c>
      <c r="E383" s="267">
        <f>(E43+E44+E155+E156+E265+E266)*'Data - P&amp;L'!$C$5</f>
        <v>0</v>
      </c>
      <c r="F383" s="267">
        <f>(F43+F44+F155+F156+F265+F266)*'Data - P&amp;L'!$C$5</f>
        <v>0</v>
      </c>
      <c r="G383" s="267">
        <f>(G43+G44+G155+G156+G265+G266)*'Data - P&amp;L'!$C$5</f>
        <v>0</v>
      </c>
      <c r="H383" s="267">
        <f>(H43+H44+H155+H156+H265+H266)*'Data - P&amp;L'!$C$5</f>
        <v>0</v>
      </c>
      <c r="I383" s="267">
        <f>(I43+I44+I155+I156+I265+I266)*'Data - P&amp;L'!$C$5</f>
        <v>0</v>
      </c>
      <c r="J383" s="267">
        <f>(J43+J44+J155+J156+J265+J266)*'Data - P&amp;L'!$C$5</f>
        <v>0</v>
      </c>
      <c r="K383" s="267">
        <f>(K43+K44+K155+K156+K265+K266)*'Data - P&amp;L'!$C$5</f>
        <v>0</v>
      </c>
      <c r="L383" s="267">
        <f>(L43+L44+L155+L156+L265+L266)*'Data - P&amp;L'!$C$5</f>
        <v>0</v>
      </c>
      <c r="M383" s="267">
        <f>(M43+M44+M155+M156+M265+M266)*'Data - P&amp;L'!$C$5</f>
        <v>0</v>
      </c>
      <c r="N383" s="267">
        <f>(N43+N44+N155+N156+N265+N266)*'Data - P&amp;L'!$C$5</f>
        <v>0</v>
      </c>
      <c r="O383" s="267">
        <f>(O43+O44+O155+O156+O265+O266)*'Data - P&amp;L'!$C$5</f>
        <v>0</v>
      </c>
      <c r="P383" s="267">
        <f>(P43+P44+P155+P156+P265+P266)*'Data - P&amp;L'!$C$5</f>
        <v>0</v>
      </c>
      <c r="Q383" s="267">
        <f>(Q43+Q44+Q155+Q156+Q265+Q266)*'Data - P&amp;L'!$C$5</f>
        <v>0</v>
      </c>
      <c r="R383" s="267">
        <f>(R43+R44+R155+R156+R265+R266)*'Data - P&amp;L'!$C$5</f>
        <v>0</v>
      </c>
      <c r="S383" s="267">
        <f>(S43+S44+S155+S156+S265+S266)*'Data - P&amp;L'!$C$5</f>
        <v>0</v>
      </c>
      <c r="T383" s="267">
        <f>(T43+T44+T155+T156+T265+T266)*'Data - P&amp;L'!$C$5</f>
        <v>0</v>
      </c>
      <c r="U383" s="267">
        <f>(U43+U44+U155+U156+U265+U266)*'Data - P&amp;L'!$C$5</f>
        <v>0</v>
      </c>
      <c r="V383" s="267">
        <f>(V43+V44+V155+V156+V265+V266)*'Data - P&amp;L'!$C$5</f>
        <v>0</v>
      </c>
      <c r="W383" s="267">
        <f>(W43+W44+W155+W156+W265+W266)*'Data - P&amp;L'!$C$5</f>
        <v>0</v>
      </c>
      <c r="X383" s="267">
        <f>(X43+X44+X155+X156+X265+X266)*'Data - P&amp;L'!$C$5</f>
        <v>0</v>
      </c>
      <c r="Y383" s="267">
        <f>(Y43+Y44+Y155+Y156+Y265+Y266)*'Data - P&amp;L'!$C$5</f>
        <v>0</v>
      </c>
      <c r="Z383" s="267">
        <f>(Z43+Z44+Z155+Z156+Z265+Z266)*'Data - P&amp;L'!$C$5</f>
        <v>0</v>
      </c>
      <c r="AA383" s="267">
        <f>(AA43+AA44+AA155+AA156+AA265+AA266)*'Data - P&amp;L'!$C$5</f>
        <v>0</v>
      </c>
      <c r="AB383" s="267">
        <f>(AB43+AB44+AB155+AB156+AB265+AB266)*'Data - P&amp;L'!$C$5</f>
        <v>0</v>
      </c>
      <c r="AC383" s="267">
        <f>(AC43+AC44+AC155+AC156+AC265+AC266)*'Data - P&amp;L'!$C$5</f>
        <v>0</v>
      </c>
      <c r="AD383" s="267">
        <f>(AD43+AD44+AD155+AD156+AD265+AD266)*'Data - P&amp;L'!$C$5</f>
        <v>0</v>
      </c>
      <c r="AE383" s="267">
        <f>(AE43+AE44+AE155+AE156+AE265+AE266)*'Data - P&amp;L'!$C$5</f>
        <v>0</v>
      </c>
      <c r="AF383" s="267">
        <f>(AF43+AF44+AF155+AF156+AF265+AF266)*'Data - P&amp;L'!$C$5</f>
        <v>0</v>
      </c>
      <c r="AG383" s="451">
        <f t="shared" si="97"/>
        <v>0</v>
      </c>
    </row>
    <row r="384" outlineLevel="1">
      <c r="A384" s="173" t="s">
        <v>1425</v>
      </c>
      <c r="B384" s="267">
        <f>(B45+B46+B157+B158+B267+B268)*'Data - P&amp;L'!$C$10</f>
        <v>0</v>
      </c>
      <c r="C384" s="267">
        <f>(C45+C46+C157+C158+C267+C268)*'Data - P&amp;L'!$C$10</f>
        <v>0</v>
      </c>
      <c r="D384" s="267">
        <f>(D45+D46+D157+D158+D267+D268)*'Data - P&amp;L'!$C$10</f>
        <v>0</v>
      </c>
      <c r="E384" s="267">
        <f>(E45+E46+E157+E158+E267+E268)*'Data - P&amp;L'!$C$10</f>
        <v>0</v>
      </c>
      <c r="F384" s="267">
        <f>(F45+F46+F157+F158+F267+F268)*'Data - P&amp;L'!$C$10</f>
        <v>0</v>
      </c>
      <c r="G384" s="267">
        <f>(G45+G46+G157+G158+G267+G268)*'Data - P&amp;L'!$C$10</f>
        <v>0</v>
      </c>
      <c r="H384" s="267">
        <f>(H45+H46+H157+H158+H267+H268)*'Data - P&amp;L'!$C$10</f>
        <v>0</v>
      </c>
      <c r="I384" s="267">
        <f>(I45+I46+I157+I158+I267+I268)*'Data - P&amp;L'!$C$10</f>
        <v>0</v>
      </c>
      <c r="J384" s="267">
        <f>(J45+J46+J157+J158+J267+J268)*'Data - P&amp;L'!$C$10</f>
        <v>0</v>
      </c>
      <c r="K384" s="267">
        <f>(K45+K46+K157+K158+K267+K268)*'Data - P&amp;L'!$C$10</f>
        <v>0</v>
      </c>
      <c r="L384" s="267">
        <f>(L45+L46+L157+L158+L267+L268)*'Data - P&amp;L'!$C$10</f>
        <v>0</v>
      </c>
      <c r="M384" s="267">
        <f>(M45+M46+M157+M158+M267+M268)*'Data - P&amp;L'!$C$10</f>
        <v>0</v>
      </c>
      <c r="N384" s="267">
        <f>(N45+N46+N157+N158+N267+N268)*'Data - P&amp;L'!$C$10</f>
        <v>0</v>
      </c>
      <c r="O384" s="267">
        <f>(O45+O46+O157+O158+O267+O268)*'Data - P&amp;L'!$C$10</f>
        <v>0</v>
      </c>
      <c r="P384" s="267">
        <f>(P45+P46+P157+P158+P267+P268)*'Data - P&amp;L'!$C$10</f>
        <v>0</v>
      </c>
      <c r="Q384" s="267">
        <f>(Q45+Q46+Q157+Q158+Q267+Q268)*'Data - P&amp;L'!$C$10</f>
        <v>0</v>
      </c>
      <c r="R384" s="267">
        <f>(R45+R46+R157+R158+R267+R268)*'Data - P&amp;L'!$C$10</f>
        <v>0</v>
      </c>
      <c r="S384" s="267">
        <f>(S45+S46+S157+S158+S267+S268)*'Data - P&amp;L'!$C$10</f>
        <v>0</v>
      </c>
      <c r="T384" s="267">
        <f>(T45+T46+T157+T158+T267+T268)*'Data - P&amp;L'!$C$10</f>
        <v>0</v>
      </c>
      <c r="U384" s="267">
        <f>(U45+U46+U157+U158+U267+U268)*'Data - P&amp;L'!$C$10</f>
        <v>0</v>
      </c>
      <c r="V384" s="267">
        <f>(V45+V46+V157+V158+V267+V268)*'Data - P&amp;L'!$C$10</f>
        <v>0</v>
      </c>
      <c r="W384" s="267">
        <f>(W45+W46+W157+W158+W267+W268)*'Data - P&amp;L'!$C$10</f>
        <v>0</v>
      </c>
      <c r="X384" s="267">
        <f>(X45+X46+X157+X158+X267+X268)*'Data - P&amp;L'!$C$10</f>
        <v>0</v>
      </c>
      <c r="Y384" s="267">
        <f>(Y45+Y46+Y157+Y158+Y267+Y268)*'Data - P&amp;L'!$C$10</f>
        <v>0</v>
      </c>
      <c r="Z384" s="267">
        <f>(Z45+Z46+Z157+Z158+Z267+Z268)*'Data - P&amp;L'!$C$10</f>
        <v>0</v>
      </c>
      <c r="AA384" s="267">
        <f>(AA45+AA46+AA157+AA158+AA267+AA268)*'Data - P&amp;L'!$C$10</f>
        <v>0</v>
      </c>
      <c r="AB384" s="267">
        <f>(AB45+AB46+AB157+AB158+AB267+AB268)*'Data - P&amp;L'!$C$10</f>
        <v>0</v>
      </c>
      <c r="AC384" s="267">
        <f>(AC45+AC46+AC157+AC158+AC267+AC268)*'Data - P&amp;L'!$C$10</f>
        <v>0</v>
      </c>
      <c r="AD384" s="267">
        <f>(AD45+AD46+AD157+AD158+AD267+AD268)*'Data - P&amp;L'!$C$10</f>
        <v>0</v>
      </c>
      <c r="AE384" s="267">
        <f>(AE45+AE46+AE157+AE158+AE267+AE268)*'Data - P&amp;L'!$C$10</f>
        <v>0</v>
      </c>
      <c r="AF384" s="267">
        <f>(AF45+AF46+AF157+AF158+AF267+AF268)*'Data - P&amp;L'!$C$10</f>
        <v>0</v>
      </c>
      <c r="AG384" s="451">
        <f t="shared" si="97"/>
        <v>0</v>
      </c>
    </row>
    <row r="385" outlineLevel="1">
      <c r="A385" s="173" t="s">
        <v>1426</v>
      </c>
      <c r="B385" s="267">
        <f>((B36+B37+B148+B149+B258+B259*'Data - P&amp;L'!$C$38))*'Data - P&amp;L'!$C$54</f>
        <v>0</v>
      </c>
      <c r="C385" s="267">
        <f>((C36+C37+C148+C149+C258+C259*'Data - P&amp;L'!$C$38))*'Data - P&amp;L'!$C$54</f>
        <v>0</v>
      </c>
      <c r="D385" s="267">
        <f>((D36+D37+D148+D149+D258+D259*'Data - P&amp;L'!$C$38))*'Data - P&amp;L'!$C$54</f>
        <v>0</v>
      </c>
      <c r="E385" s="267">
        <f>((E36+E37+E148+E149+E258+E259*'Data - P&amp;L'!$C$38))*'Data - P&amp;L'!$C$54</f>
        <v>0</v>
      </c>
      <c r="F385" s="267">
        <f>((F36+F37+F148+F149+F258+F259*'Data - P&amp;L'!$C$38))*'Data - P&amp;L'!$C$54</f>
        <v>0</v>
      </c>
      <c r="G385" s="267">
        <f>((G36+G37+G148+G149+G258+G259*'Data - P&amp;L'!$C$38))*'Data - P&amp;L'!$C$54</f>
        <v>0</v>
      </c>
      <c r="H385" s="267">
        <f>((H36+H37+H148+H149+H258+H259*'Data - P&amp;L'!$C$38))*'Data - P&amp;L'!$C$54</f>
        <v>0</v>
      </c>
      <c r="I385" s="267">
        <f>((I36+I37+I148+I149+I258+I259*'Data - P&amp;L'!$C$38))*'Data - P&amp;L'!$C$54</f>
        <v>0</v>
      </c>
      <c r="J385" s="267">
        <f>((J36+J37+J148+J149+J258+J259*'Data - P&amp;L'!$C$38))*'Data - P&amp;L'!$C$54</f>
        <v>0</v>
      </c>
      <c r="K385" s="267">
        <f>((K36+K37+K148+K149+K258+K259*'Data - P&amp;L'!$C$38))*'Data - P&amp;L'!$C$54</f>
        <v>0</v>
      </c>
      <c r="L385" s="267">
        <f>((L36+L37+L148+L149+L258+L259*'Data - P&amp;L'!$C$38))*'Data - P&amp;L'!$C$54</f>
        <v>0</v>
      </c>
      <c r="M385" s="267">
        <f>((M36+M37+M148+M149+M258+M259*'Data - P&amp;L'!$C$38))*'Data - P&amp;L'!$C$54</f>
        <v>0</v>
      </c>
      <c r="N385" s="267">
        <f>((N36+N37+N148+N149+N258+N259*'Data - P&amp;L'!$C$38))*'Data - P&amp;L'!$C$54</f>
        <v>0</v>
      </c>
      <c r="O385" s="267">
        <f>((O36+O37+O148+O149+O258+O259*'Data - P&amp;L'!$C$38))*'Data - P&amp;L'!$C$54</f>
        <v>0</v>
      </c>
      <c r="P385" s="267">
        <f>((P36+P37+P148+P149+P258+P259*'Data - P&amp;L'!$C$38))*'Data - P&amp;L'!$C$54</f>
        <v>0</v>
      </c>
      <c r="Q385" s="267">
        <f>((Q36+Q37+Q148+Q149+Q258+Q259*'Data - P&amp;L'!$C$38))*'Data - P&amp;L'!$C$54</f>
        <v>0</v>
      </c>
      <c r="R385" s="267">
        <f>((R36+R37+R148+R149+R258+R259*'Data - P&amp;L'!$C$38))*'Data - P&amp;L'!$C$54</f>
        <v>0</v>
      </c>
      <c r="S385" s="267">
        <f>((S36+S37+S148+S149+S258+S259*'Data - P&amp;L'!$C$38))*'Data - P&amp;L'!$C$54</f>
        <v>0</v>
      </c>
      <c r="T385" s="267">
        <f>((T36+T37+T148+T149+T258+T259*'Data - P&amp;L'!$C$38))*'Data - P&amp;L'!$C$54</f>
        <v>0</v>
      </c>
      <c r="U385" s="267">
        <f>((U36+U37+U148+U149+U258+U259*'Data - P&amp;L'!$C$38))*'Data - P&amp;L'!$C$54</f>
        <v>0</v>
      </c>
      <c r="V385" s="267">
        <f>((V36+V37+V148+V149+V258+V259*'Data - P&amp;L'!$C$38))*'Data - P&amp;L'!$C$54</f>
        <v>0</v>
      </c>
      <c r="W385" s="267">
        <f>((W36+W37+W148+W149+W258+W259*'Data - P&amp;L'!$C$38))*'Data - P&amp;L'!$C$54</f>
        <v>0</v>
      </c>
      <c r="X385" s="267">
        <f>((X36+X37+X148+X149+X258+X259*'Data - P&amp;L'!$C$38))*'Data - P&amp;L'!$C$54</f>
        <v>0</v>
      </c>
      <c r="Y385" s="267">
        <f>((Y36+Y37+Y148+Y149+Y258+Y259*'Data - P&amp;L'!$C$38))*'Data - P&amp;L'!$C$54</f>
        <v>0</v>
      </c>
      <c r="Z385" s="267">
        <f>((Z36+Z37+Z148+Z149+Z258+Z259*'Data - P&amp;L'!$C$38))*'Data - P&amp;L'!$C$54</f>
        <v>0</v>
      </c>
      <c r="AA385" s="267">
        <f>((AA36+AA37+AA148+AA149+AA258+AA259*'Data - P&amp;L'!$C$38))*'Data - P&amp;L'!$C$54</f>
        <v>0</v>
      </c>
      <c r="AB385" s="267">
        <f>((AB36+AB37+AB148+AB149+AB258+AB259*'Data - P&amp;L'!$C$38))*'Data - P&amp;L'!$C$54</f>
        <v>0</v>
      </c>
      <c r="AC385" s="267">
        <f>((AC36+AC37+AC148+AC149+AC258+AC259*'Data - P&amp;L'!$C$38))*'Data - P&amp;L'!$C$54</f>
        <v>0</v>
      </c>
      <c r="AD385" s="267">
        <f>((AD36+AD37+AD148+AD149+AD258+AD259*'Data - P&amp;L'!$C$38))*'Data - P&amp;L'!$C$54</f>
        <v>0</v>
      </c>
      <c r="AE385" s="267">
        <f>((AE36+AE37+AE148+AE149+AE258+AE259*'Data - P&amp;L'!$C$38))*'Data - P&amp;L'!$C$54</f>
        <v>0</v>
      </c>
      <c r="AF385" s="267">
        <f>((AF36+AF37+AF148+AF149+AF258+AF259*'Data - P&amp;L'!$C$38))*'Data - P&amp;L'!$C$54</f>
        <v>0</v>
      </c>
      <c r="AG385" s="451">
        <f t="shared" si="97"/>
        <v>0</v>
      </c>
    </row>
    <row r="386" outlineLevel="1">
      <c r="A386" s="173" t="s">
        <v>1427</v>
      </c>
      <c r="B386" s="267">
        <f>((SUM(B36+B37+B148+B149+B258+B259))*'Data - P&amp;L'!$C$34)</f>
        <v>0</v>
      </c>
      <c r="C386" s="267">
        <f>((SUM(C36+C37+C148+C149+C258+C259))*'Data - P&amp;L'!$C$34)</f>
        <v>0</v>
      </c>
      <c r="D386" s="267">
        <f>((SUM(D36+D37+D148+D149+D258+D259))*'Data - P&amp;L'!$C$34)</f>
        <v>0</v>
      </c>
      <c r="E386" s="267">
        <f>((SUM(E36+E37+E148+E149+E258+E259))*'Data - P&amp;L'!$C$34)</f>
        <v>0</v>
      </c>
      <c r="F386" s="267">
        <f>((SUM(F36+F37+F148+F149+F258+F259))*'Data - P&amp;L'!$C$34)</f>
        <v>0</v>
      </c>
      <c r="G386" s="267">
        <f>((SUM(G36+G37+G148+G149+G258+G259))*'Data - P&amp;L'!$C$34)</f>
        <v>0</v>
      </c>
      <c r="H386" s="267">
        <f>((SUM(H36+H37+H148+H149+H258+H259))*'Data - P&amp;L'!$C$34)</f>
        <v>0</v>
      </c>
      <c r="I386" s="267">
        <f>((SUM(I36+I37+I148+I149+I258+I259))*'Data - P&amp;L'!$C$34)</f>
        <v>0</v>
      </c>
      <c r="J386" s="267">
        <f>((SUM(J36+J37+J148+J149+J258+J259))*'Data - P&amp;L'!$C$34)</f>
        <v>0</v>
      </c>
      <c r="K386" s="267">
        <f>((SUM(K36+K37+K148+K149+K258+K259))*'Data - P&amp;L'!$C$34)</f>
        <v>0</v>
      </c>
      <c r="L386" s="267">
        <f>((SUM(L36+L37+L148+L149+L258+L259))*'Data - P&amp;L'!$C$34)</f>
        <v>0</v>
      </c>
      <c r="M386" s="267">
        <f>((SUM(M36+M37+M148+M149+M258+M259))*'Data - P&amp;L'!$C$34)</f>
        <v>0</v>
      </c>
      <c r="N386" s="267">
        <f>((SUM(N36+N37+N148+N149+N258+N259))*'Data - P&amp;L'!$C$34)</f>
        <v>0</v>
      </c>
      <c r="O386" s="267">
        <f>((SUM(O36+O37+O148+O149+O258+O259))*'Data - P&amp;L'!$C$34)</f>
        <v>0</v>
      </c>
      <c r="P386" s="267">
        <f>((SUM(P36+P37+P148+P149+P258+P259))*'Data - P&amp;L'!$C$34)</f>
        <v>0</v>
      </c>
      <c r="Q386" s="267">
        <f>((SUM(Q36+Q37+Q148+Q149+Q258+Q259))*'Data - P&amp;L'!$C$34)</f>
        <v>0</v>
      </c>
      <c r="R386" s="267">
        <f>((SUM(R36+R37+R148+R149+R258+R259))*'Data - P&amp;L'!$C$34)</f>
        <v>0</v>
      </c>
      <c r="S386" s="267">
        <f>((SUM(S36+S37+S148+S149+S258+S259))*'Data - P&amp;L'!$C$34)</f>
        <v>0</v>
      </c>
      <c r="T386" s="267">
        <f>((SUM(T36+T37+T148+T149+T258+T259))*'Data - P&amp;L'!$C$34)</f>
        <v>0</v>
      </c>
      <c r="U386" s="267">
        <f>((SUM(U36+U37+U148+U149+U258+U259))*'Data - P&amp;L'!$C$34)</f>
        <v>0</v>
      </c>
      <c r="V386" s="267">
        <f>((SUM(V36+V37+V148+V149+V258+V259))*'Data - P&amp;L'!$C$34)</f>
        <v>0</v>
      </c>
      <c r="W386" s="267">
        <f>((SUM(W36+W37+W148+W149+W258+W259))*'Data - P&amp;L'!$C$34)</f>
        <v>0</v>
      </c>
      <c r="X386" s="267">
        <f>((SUM(X36+X37+X148+X149+X258+X259))*'Data - P&amp;L'!$C$34)</f>
        <v>0</v>
      </c>
      <c r="Y386" s="267">
        <f>((SUM(Y36+Y37+Y148+Y149+Y258+Y259))*'Data - P&amp;L'!$C$34)</f>
        <v>0</v>
      </c>
      <c r="Z386" s="267">
        <f>((SUM(Z36+Z37+Z148+Z149+Z258+Z259))*'Data - P&amp;L'!$C$34)</f>
        <v>0</v>
      </c>
      <c r="AA386" s="267">
        <f>((SUM(AA36+AA37+AA148+AA149+AA258+AA259))*'Data - P&amp;L'!$C$34)</f>
        <v>0</v>
      </c>
      <c r="AB386" s="267">
        <f>((SUM(AB36+AB37+AB148+AB149+AB258+AB259))*'Data - P&amp;L'!$C$34)</f>
        <v>0</v>
      </c>
      <c r="AC386" s="267">
        <f>((SUM(AC36+AC37+AC148+AC149+AC258+AC259))*'Data - P&amp;L'!$C$34)</f>
        <v>0</v>
      </c>
      <c r="AD386" s="267">
        <f>((SUM(AD36+AD37+AD148+AD149+AD258+AD259))*'Data - P&amp;L'!$C$34)</f>
        <v>0</v>
      </c>
      <c r="AE386" s="267">
        <f>((SUM(AE36+AE37+AE148+AE149+AE258+AE259))*'Data - P&amp;L'!$C$34)</f>
        <v>0</v>
      </c>
      <c r="AF386" s="267">
        <f>((SUM(AF36+AF37+AF148+AF149+AF258+AF259))*'Data - P&amp;L'!$C$34)</f>
        <v>0</v>
      </c>
      <c r="AG386" s="451">
        <f t="shared" si="97"/>
        <v>0</v>
      </c>
    </row>
    <row r="387" outlineLevel="1">
      <c r="A387" s="453" t="s">
        <v>1428</v>
      </c>
      <c r="B387" s="266">
        <f t="shared" ref="B387:AF387" si="98">B53+B57+B165+B169+B275+B279</f>
        <v>0</v>
      </c>
      <c r="C387" s="266">
        <f t="shared" si="98"/>
        <v>0</v>
      </c>
      <c r="D387" s="266">
        <f t="shared" si="98"/>
        <v>0</v>
      </c>
      <c r="E387" s="266">
        <f t="shared" si="98"/>
        <v>0</v>
      </c>
      <c r="F387" s="266">
        <f t="shared" si="98"/>
        <v>0</v>
      </c>
      <c r="G387" s="266">
        <f t="shared" si="98"/>
        <v>0</v>
      </c>
      <c r="H387" s="266">
        <f t="shared" si="98"/>
        <v>0</v>
      </c>
      <c r="I387" s="266">
        <f t="shared" si="98"/>
        <v>0</v>
      </c>
      <c r="J387" s="266">
        <f t="shared" si="98"/>
        <v>0</v>
      </c>
      <c r="K387" s="266">
        <f t="shared" si="98"/>
        <v>0</v>
      </c>
      <c r="L387" s="266">
        <f t="shared" si="98"/>
        <v>0</v>
      </c>
      <c r="M387" s="266">
        <f t="shared" si="98"/>
        <v>0</v>
      </c>
      <c r="N387" s="266">
        <f t="shared" si="98"/>
        <v>0</v>
      </c>
      <c r="O387" s="266">
        <f t="shared" si="98"/>
        <v>0</v>
      </c>
      <c r="P387" s="266">
        <f t="shared" si="98"/>
        <v>0</v>
      </c>
      <c r="Q387" s="266">
        <f t="shared" si="98"/>
        <v>0</v>
      </c>
      <c r="R387" s="266">
        <f t="shared" si="98"/>
        <v>0</v>
      </c>
      <c r="S387" s="266">
        <f t="shared" si="98"/>
        <v>0</v>
      </c>
      <c r="T387" s="266">
        <f t="shared" si="98"/>
        <v>0</v>
      </c>
      <c r="U387" s="266">
        <f t="shared" si="98"/>
        <v>0</v>
      </c>
      <c r="V387" s="266">
        <f t="shared" si="98"/>
        <v>0</v>
      </c>
      <c r="W387" s="266">
        <f t="shared" si="98"/>
        <v>0</v>
      </c>
      <c r="X387" s="266">
        <f t="shared" si="98"/>
        <v>0</v>
      </c>
      <c r="Y387" s="266">
        <f t="shared" si="98"/>
        <v>0</v>
      </c>
      <c r="Z387" s="266">
        <f t="shared" si="98"/>
        <v>0</v>
      </c>
      <c r="AA387" s="266">
        <f t="shared" si="98"/>
        <v>0</v>
      </c>
      <c r="AB387" s="266">
        <f t="shared" si="98"/>
        <v>0</v>
      </c>
      <c r="AC387" s="266">
        <f t="shared" si="98"/>
        <v>0</v>
      </c>
      <c r="AD387" s="266">
        <f t="shared" si="98"/>
        <v>0</v>
      </c>
      <c r="AE387" s="266">
        <f t="shared" si="98"/>
        <v>0</v>
      </c>
      <c r="AF387" s="266">
        <f t="shared" si="98"/>
        <v>0</v>
      </c>
      <c r="AG387" s="454">
        <f t="shared" si="97"/>
        <v>0</v>
      </c>
    </row>
    <row r="388">
      <c r="A388" s="254" t="s">
        <v>1669</v>
      </c>
      <c r="B388" s="281">
        <f t="shared" ref="B388:AF388" si="99">SUM(B389:B397)-B398-B399</f>
        <v>0</v>
      </c>
      <c r="C388" s="281">
        <f t="shared" si="99"/>
        <v>0</v>
      </c>
      <c r="D388" s="281">
        <f t="shared" si="99"/>
        <v>0</v>
      </c>
      <c r="E388" s="281">
        <f t="shared" si="99"/>
        <v>0</v>
      </c>
      <c r="F388" s="281">
        <f t="shared" si="99"/>
        <v>0</v>
      </c>
      <c r="G388" s="281">
        <f t="shared" si="99"/>
        <v>0</v>
      </c>
      <c r="H388" s="281">
        <f t="shared" si="99"/>
        <v>0</v>
      </c>
      <c r="I388" s="281">
        <f t="shared" si="99"/>
        <v>0</v>
      </c>
      <c r="J388" s="281">
        <f t="shared" si="99"/>
        <v>0</v>
      </c>
      <c r="K388" s="281">
        <f t="shared" si="99"/>
        <v>0</v>
      </c>
      <c r="L388" s="281">
        <f t="shared" si="99"/>
        <v>0</v>
      </c>
      <c r="M388" s="281">
        <f t="shared" si="99"/>
        <v>0</v>
      </c>
      <c r="N388" s="281">
        <f t="shared" si="99"/>
        <v>0</v>
      </c>
      <c r="O388" s="281">
        <f t="shared" si="99"/>
        <v>0</v>
      </c>
      <c r="P388" s="281">
        <f t="shared" si="99"/>
        <v>0</v>
      </c>
      <c r="Q388" s="281">
        <f t="shared" si="99"/>
        <v>0</v>
      </c>
      <c r="R388" s="281">
        <f t="shared" si="99"/>
        <v>0</v>
      </c>
      <c r="S388" s="281">
        <f t="shared" si="99"/>
        <v>0</v>
      </c>
      <c r="T388" s="281">
        <f t="shared" si="99"/>
        <v>0</v>
      </c>
      <c r="U388" s="281">
        <f t="shared" si="99"/>
        <v>0</v>
      </c>
      <c r="V388" s="281">
        <f t="shared" si="99"/>
        <v>0</v>
      </c>
      <c r="W388" s="281">
        <f t="shared" si="99"/>
        <v>0</v>
      </c>
      <c r="X388" s="281">
        <f t="shared" si="99"/>
        <v>0</v>
      </c>
      <c r="Y388" s="281">
        <f t="shared" si="99"/>
        <v>0</v>
      </c>
      <c r="Z388" s="281">
        <f t="shared" si="99"/>
        <v>0</v>
      </c>
      <c r="AA388" s="281">
        <f t="shared" si="99"/>
        <v>0</v>
      </c>
      <c r="AB388" s="281">
        <f t="shared" si="99"/>
        <v>0</v>
      </c>
      <c r="AC388" s="281">
        <f t="shared" si="99"/>
        <v>0</v>
      </c>
      <c r="AD388" s="281">
        <f t="shared" si="99"/>
        <v>0</v>
      </c>
      <c r="AE388" s="281">
        <f t="shared" si="99"/>
        <v>0</v>
      </c>
      <c r="AF388" s="281">
        <f t="shared" si="99"/>
        <v>0</v>
      </c>
      <c r="AG388" s="342">
        <f t="shared" si="97"/>
        <v>0</v>
      </c>
    </row>
    <row r="389" outlineLevel="1">
      <c r="A389" s="173" t="s">
        <v>582</v>
      </c>
      <c r="B389" s="267">
        <f>((B60+B61+B172+B173+B282+B283)*'Data - P&amp;L'!$C$3)*'Data - P&amp;L'!$C$54</f>
        <v>0</v>
      </c>
      <c r="C389" s="267">
        <f>((C60+C61+C172+C173+C282+C283)*'Data - P&amp;L'!$C$3)*'Data - P&amp;L'!$C$54</f>
        <v>0</v>
      </c>
      <c r="D389" s="267">
        <f>((D60+D61+D172+D173+D282+D283)*'Data - P&amp;L'!$C$3)*'Data - P&amp;L'!$C$54</f>
        <v>0</v>
      </c>
      <c r="E389" s="267">
        <f>((E60+E61+E172+E173+E282+E283)*'Data - P&amp;L'!$C$3)*'Data - P&amp;L'!$C$54</f>
        <v>0</v>
      </c>
      <c r="F389" s="267">
        <f>((F60+F61+F172+F173+F282+F283)*'Data - P&amp;L'!$C$3)*'Data - P&amp;L'!$C$54</f>
        <v>0</v>
      </c>
      <c r="G389" s="267">
        <f>((G60+G61+G172+G173+G282+G283)*'Data - P&amp;L'!$C$3)*'Data - P&amp;L'!$C$54</f>
        <v>0</v>
      </c>
      <c r="H389" s="267">
        <f>((H60+H61+H172+H173+H282+H283)*'Data - P&amp;L'!$C$3)*'Data - P&amp;L'!$C$54</f>
        <v>0</v>
      </c>
      <c r="I389" s="267">
        <f>((I60+I61+I172+I173+I282+I283)*'Data - P&amp;L'!$C$3)*'Data - P&amp;L'!$C$54</f>
        <v>0</v>
      </c>
      <c r="J389" s="267">
        <f>((J60+J61+J172+J173+J282+J283)*'Data - P&amp;L'!$C$3)*'Data - P&amp;L'!$C$54</f>
        <v>0</v>
      </c>
      <c r="K389" s="267">
        <f>((K60+K61+K172+K173+K282+K283)*'Data - P&amp;L'!$C$3)*'Data - P&amp;L'!$C$54</f>
        <v>0</v>
      </c>
      <c r="L389" s="267">
        <f>((L60+L61+L172+L173+L282+L283)*'Data - P&amp;L'!$C$3)*'Data - P&amp;L'!$C$54</f>
        <v>0</v>
      </c>
      <c r="M389" s="267">
        <f>((M60+M61+M172+M173+M282+M283)*'Data - P&amp;L'!$C$3)*'Data - P&amp;L'!$C$54</f>
        <v>0</v>
      </c>
      <c r="N389" s="267">
        <f>((N60+N61+N172+N173+N282+N283)*'Data - P&amp;L'!$C$3)*'Data - P&amp;L'!$C$54</f>
        <v>0</v>
      </c>
      <c r="O389" s="267">
        <f>((O60+O61+O172+O173+O282+O283)*'Data - P&amp;L'!$C$3)*'Data - P&amp;L'!$C$54</f>
        <v>0</v>
      </c>
      <c r="P389" s="267">
        <f>((P60+P61+P172+P173+P282+P283)*'Data - P&amp;L'!$C$3)*'Data - P&amp;L'!$C$54</f>
        <v>0</v>
      </c>
      <c r="Q389" s="267">
        <f>((Q60+Q61+Q172+Q173+Q282+Q283)*'Data - P&amp;L'!$C$3)*'Data - P&amp;L'!$C$54</f>
        <v>0</v>
      </c>
      <c r="R389" s="267">
        <f>((R60+R61+R172+R173+R282+R283)*'Data - P&amp;L'!$C$3)*'Data - P&amp;L'!$C$54</f>
        <v>0</v>
      </c>
      <c r="S389" s="267">
        <f>((S60+S61+S172+S173+S282+S283)*'Data - P&amp;L'!$C$3)*'Data - P&amp;L'!$C$54</f>
        <v>0</v>
      </c>
      <c r="T389" s="267">
        <f>((T60+T61+T172+T173+T282+T283)*'Data - P&amp;L'!$C$3)*'Data - P&amp;L'!$C$54</f>
        <v>0</v>
      </c>
      <c r="U389" s="267">
        <f>((U60+U61+U172+U173+U282+U283)*'Data - P&amp;L'!$C$3)*'Data - P&amp;L'!$C$54</f>
        <v>0</v>
      </c>
      <c r="V389" s="267">
        <f>((V60+V61+V172+V173+V282+V283)*'Data - P&amp;L'!$C$3)*'Data - P&amp;L'!$C$54</f>
        <v>0</v>
      </c>
      <c r="W389" s="267">
        <f>((W60+W61+W172+W173+W282+W283)*'Data - P&amp;L'!$C$3)*'Data - P&amp;L'!$C$54</f>
        <v>0</v>
      </c>
      <c r="X389" s="267">
        <f>((X60+X61+X172+X173+X282+X283)*'Data - P&amp;L'!$C$3)*'Data - P&amp;L'!$C$54</f>
        <v>0</v>
      </c>
      <c r="Y389" s="267">
        <f>((Y60+Y61+Y172+Y173+Y282+Y283)*'Data - P&amp;L'!$C$3)*'Data - P&amp;L'!$C$54</f>
        <v>0</v>
      </c>
      <c r="Z389" s="267">
        <f>((Z60+Z61+Z172+Z173+Z282+Z283)*'Data - P&amp;L'!$C$3)*'Data - P&amp;L'!$C$54</f>
        <v>0</v>
      </c>
      <c r="AA389" s="267">
        <f>((AA60+AA61+AA172+AA173+AA282+AA283)*'Data - P&amp;L'!$C$3)*'Data - P&amp;L'!$C$54</f>
        <v>0</v>
      </c>
      <c r="AB389" s="267">
        <f>((AB60+AB61+AB172+AB173+AB282+AB283)*'Data - P&amp;L'!$C$3)*'Data - P&amp;L'!$C$54</f>
        <v>0</v>
      </c>
      <c r="AC389" s="267">
        <f>((AC60+AC61+AC172+AC173+AC282+AC283)*'Data - P&amp;L'!$C$3)*'Data - P&amp;L'!$C$54</f>
        <v>0</v>
      </c>
      <c r="AD389" s="267">
        <f>((AD60+AD61+AD172+AD173+AD282+AD283)*'Data - P&amp;L'!$C$3)*'Data - P&amp;L'!$C$54</f>
        <v>0</v>
      </c>
      <c r="AE389" s="267">
        <f>((AE60+AE61+AE172+AE173+AE282+AE283)*'Data - P&amp;L'!$C$3)*'Data - P&amp;L'!$C$54</f>
        <v>0</v>
      </c>
      <c r="AF389" s="267">
        <f>((AF60+AF61+AF172+AF173+AF282+AF283)*'Data - P&amp;L'!$C$3)*'Data - P&amp;L'!$C$54</f>
        <v>0</v>
      </c>
      <c r="AG389" s="451">
        <f t="shared" si="97"/>
        <v>0</v>
      </c>
    </row>
    <row r="390" outlineLevel="1">
      <c r="A390" s="173" t="s">
        <v>583</v>
      </c>
      <c r="B390" s="267">
        <f>(B62+B63+B174+B175+B284+B285)*'Data - P&amp;L'!$C$4*'Data - P&amp;L'!$C$54</f>
        <v>0</v>
      </c>
      <c r="C390" s="267">
        <f>(C62+C63+C174+C175+C284+C285)*'Data - P&amp;L'!$C$4*'Data - P&amp;L'!$C$54</f>
        <v>0</v>
      </c>
      <c r="D390" s="267">
        <f>(D62+D63+D174+D175+D284+D285)*'Data - P&amp;L'!$C$4*'Data - P&amp;L'!$C$54</f>
        <v>0</v>
      </c>
      <c r="E390" s="267">
        <f>(E62+E63+E174+E175+E284+E285)*'Data - P&amp;L'!$C$4*'Data - P&amp;L'!$C$54</f>
        <v>0</v>
      </c>
      <c r="F390" s="267">
        <f>(F62+F63+F174+F175+F284+F285)*'Data - P&amp;L'!$C$4*'Data - P&amp;L'!$C$54</f>
        <v>0</v>
      </c>
      <c r="G390" s="267">
        <f>(G62+G63+G174+G175+G284+G285)*'Data - P&amp;L'!$C$4*'Data - P&amp;L'!$C$54</f>
        <v>0</v>
      </c>
      <c r="H390" s="267">
        <f>(H62+H63+H174+H175+H284+H285)*'Data - P&amp;L'!$C$4*'Data - P&amp;L'!$C$54</f>
        <v>0</v>
      </c>
      <c r="I390" s="267">
        <f>(I62+I63+I174+I175+I284+I285)*'Data - P&amp;L'!$C$4*'Data - P&amp;L'!$C$54</f>
        <v>0</v>
      </c>
      <c r="J390" s="267">
        <f>(J62+J63+J174+J175+J284+J285)*'Data - P&amp;L'!$C$4*'Data - P&amp;L'!$C$54</f>
        <v>0</v>
      </c>
      <c r="K390" s="267">
        <f>(K62+K63+K174+K175+K284+K285)*'Data - P&amp;L'!$C$4*'Data - P&amp;L'!$C$54</f>
        <v>0</v>
      </c>
      <c r="L390" s="267">
        <f>(L62+L63+L174+L175+L284+L285)*'Data - P&amp;L'!$C$4*'Data - P&amp;L'!$C$54</f>
        <v>0</v>
      </c>
      <c r="M390" s="267">
        <f>(M62+M63+M174+M175+M284+M285)*'Data - P&amp;L'!$C$4*'Data - P&amp;L'!$C$54</f>
        <v>0</v>
      </c>
      <c r="N390" s="267">
        <f>(N62+N63+N174+N175+N284+N285)*'Data - P&amp;L'!$C$4*'Data - P&amp;L'!$C$54</f>
        <v>0</v>
      </c>
      <c r="O390" s="267">
        <f>(O62+O63+O174+O175+O284+O285)*'Data - P&amp;L'!$C$4*'Data - P&amp;L'!$C$54</f>
        <v>0</v>
      </c>
      <c r="P390" s="267">
        <f>(P62+P63+P174+P175+P284+P285)*'Data - P&amp;L'!$C$4*'Data - P&amp;L'!$C$54</f>
        <v>0</v>
      </c>
      <c r="Q390" s="267">
        <f>(Q62+Q63+Q174+Q175+Q284+Q285)*'Data - P&amp;L'!$C$4*'Data - P&amp;L'!$C$54</f>
        <v>0</v>
      </c>
      <c r="R390" s="267">
        <f>(R62+R63+R174+R175+R284+R285)*'Data - P&amp;L'!$C$4*'Data - P&amp;L'!$C$54</f>
        <v>0</v>
      </c>
      <c r="S390" s="267">
        <f>(S62+S63+S174+S175+S284+S285)*'Data - P&amp;L'!$C$4*'Data - P&amp;L'!$C$54</f>
        <v>0</v>
      </c>
      <c r="T390" s="267">
        <f>(T62+T63+T174+T175+T284+T285)*'Data - P&amp;L'!$C$4*'Data - P&amp;L'!$C$54</f>
        <v>0</v>
      </c>
      <c r="U390" s="267">
        <f>(U62+U63+U174+U175+U284+U285)*'Data - P&amp;L'!$C$4*'Data - P&amp;L'!$C$54</f>
        <v>0</v>
      </c>
      <c r="V390" s="267">
        <f>(V62+V63+V174+V175+V284+V285)*'Data - P&amp;L'!$C$4*'Data - P&amp;L'!$C$54</f>
        <v>0</v>
      </c>
      <c r="W390" s="267">
        <f>(W62+W63+W174+W175+W284+W285)*'Data - P&amp;L'!$C$4*'Data - P&amp;L'!$C$54</f>
        <v>0</v>
      </c>
      <c r="X390" s="267">
        <f>(X62+X63+X174+X175+X284+X285)*'Data - P&amp;L'!$C$4*'Data - P&amp;L'!$C$54</f>
        <v>0</v>
      </c>
      <c r="Y390" s="267">
        <f>(Y62+Y63+Y174+Y175+Y284+Y285)*'Data - P&amp;L'!$C$4*'Data - P&amp;L'!$C$54</f>
        <v>0</v>
      </c>
      <c r="Z390" s="267">
        <f>(Z62+Z63+Z174+Z175+Z284+Z285)*'Data - P&amp;L'!$C$4*'Data - P&amp;L'!$C$54</f>
        <v>0</v>
      </c>
      <c r="AA390" s="267">
        <f>(AA62+AA63+AA174+AA175+AA284+AA285)*'Data - P&amp;L'!$C$4*'Data - P&amp;L'!$C$54</f>
        <v>0</v>
      </c>
      <c r="AB390" s="267">
        <f>(AB62+AB63+AB174+AB175+AB284+AB285)*'Data - P&amp;L'!$C$4*'Data - P&amp;L'!$C$54</f>
        <v>0</v>
      </c>
      <c r="AC390" s="267">
        <f>(AC62+AC63+AC174+AC175+AC284+AC285)*'Data - P&amp;L'!$C$4*'Data - P&amp;L'!$C$54</f>
        <v>0</v>
      </c>
      <c r="AD390" s="267">
        <f>(AD62+AD63+AD174+AD175+AD284+AD285)*'Data - P&amp;L'!$C$4*'Data - P&amp;L'!$C$54</f>
        <v>0</v>
      </c>
      <c r="AE390" s="267">
        <f>(AE62+AE63+AE174+AE175+AE284+AE285)*'Data - P&amp;L'!$C$4*'Data - P&amp;L'!$C$54</f>
        <v>0</v>
      </c>
      <c r="AF390" s="267">
        <f>(AF62+AF63+AF174+AF175+AF284+AF285)*'Data - P&amp;L'!$C$4*'Data - P&amp;L'!$C$54</f>
        <v>0</v>
      </c>
      <c r="AG390" s="451">
        <f t="shared" si="97"/>
        <v>0</v>
      </c>
    </row>
    <row r="391" outlineLevel="1">
      <c r="A391" s="173" t="s">
        <v>584</v>
      </c>
      <c r="B391" s="267">
        <f>(B67+B179+B289)*'Data - P&amp;L'!$C$6*'Data - P&amp;L'!$C$54</f>
        <v>0</v>
      </c>
      <c r="C391" s="267">
        <f>(C67+C179+C289)*'Data - P&amp;L'!$C$6*'Data - P&amp;L'!$C$54</f>
        <v>0</v>
      </c>
      <c r="D391" s="267">
        <f>(D67+D179+D289)*'Data - P&amp;L'!$C$6*'Data - P&amp;L'!$C$54</f>
        <v>0</v>
      </c>
      <c r="E391" s="267">
        <f>(E67+E179+E289)*'Data - P&amp;L'!$C$6*'Data - P&amp;L'!$C$54</f>
        <v>0</v>
      </c>
      <c r="F391" s="267">
        <f>(F67+F179+F289)*'Data - P&amp;L'!$C$6*'Data - P&amp;L'!$C$54</f>
        <v>0</v>
      </c>
      <c r="G391" s="267">
        <f>(G67+G179+G289)*'Data - P&amp;L'!$C$6*'Data - P&amp;L'!$C$54</f>
        <v>0</v>
      </c>
      <c r="H391" s="267">
        <f>(H67+H179+H289)*'Data - P&amp;L'!$C$6*'Data - P&amp;L'!$C$54</f>
        <v>0</v>
      </c>
      <c r="I391" s="267">
        <f>(I67+I179+I289)*'Data - P&amp;L'!$C$6*'Data - P&amp;L'!$C$54</f>
        <v>0</v>
      </c>
      <c r="J391" s="267">
        <f>(J67+J179+J289)*'Data - P&amp;L'!$C$6*'Data - P&amp;L'!$C$54</f>
        <v>0</v>
      </c>
      <c r="K391" s="267">
        <f>(K67+K179+K289)*'Data - P&amp;L'!$C$6*'Data - P&amp;L'!$C$54</f>
        <v>0</v>
      </c>
      <c r="L391" s="267">
        <f>(L67+L179+L289)*'Data - P&amp;L'!$C$6*'Data - P&amp;L'!$C$54</f>
        <v>0</v>
      </c>
      <c r="M391" s="267">
        <f>(M67+M179+M289)*'Data - P&amp;L'!$C$6*'Data - P&amp;L'!$C$54</f>
        <v>0</v>
      </c>
      <c r="N391" s="267">
        <f>(N67+N179+N289)*'Data - P&amp;L'!$C$6*'Data - P&amp;L'!$C$54</f>
        <v>0</v>
      </c>
      <c r="O391" s="267">
        <f>(O67+O179+O289)*'Data - P&amp;L'!$C$6*'Data - P&amp;L'!$C$54</f>
        <v>0</v>
      </c>
      <c r="P391" s="267">
        <f>(P67+P179+P289)*'Data - P&amp;L'!$C$6*'Data - P&amp;L'!$C$54</f>
        <v>0</v>
      </c>
      <c r="Q391" s="267">
        <f>(Q67+Q179+Q289)*'Data - P&amp;L'!$C$6*'Data - P&amp;L'!$C$54</f>
        <v>0</v>
      </c>
      <c r="R391" s="267">
        <f>(R67+R179+R289)*'Data - P&amp;L'!$C$6*'Data - P&amp;L'!$C$54</f>
        <v>0</v>
      </c>
      <c r="S391" s="267">
        <f>(S67+S179+S289)*'Data - P&amp;L'!$C$6*'Data - P&amp;L'!$C$54</f>
        <v>0</v>
      </c>
      <c r="T391" s="267">
        <f>(T67+T179+T289)*'Data - P&amp;L'!$C$6*'Data - P&amp;L'!$C$54</f>
        <v>0</v>
      </c>
      <c r="U391" s="267">
        <f>(U67+U179+U289)*'Data - P&amp;L'!$C$6*'Data - P&amp;L'!$C$54</f>
        <v>0</v>
      </c>
      <c r="V391" s="267">
        <f>(V67+V179+V289)*'Data - P&amp;L'!$C$6*'Data - P&amp;L'!$C$54</f>
        <v>0</v>
      </c>
      <c r="W391" s="267">
        <f>(W67+W179+W289)*'Data - P&amp;L'!$C$6*'Data - P&amp;L'!$C$54</f>
        <v>0</v>
      </c>
      <c r="X391" s="267">
        <f>(X67+X179+X289)*'Data - P&amp;L'!$C$6*'Data - P&amp;L'!$C$54</f>
        <v>0</v>
      </c>
      <c r="Y391" s="267">
        <f>(Y67+Y179+Y289)*'Data - P&amp;L'!$C$6*'Data - P&amp;L'!$C$54</f>
        <v>0</v>
      </c>
      <c r="Z391" s="267">
        <f>(Z67+Z179+Z289)*'Data - P&amp;L'!$C$6*'Data - P&amp;L'!$C$54</f>
        <v>0</v>
      </c>
      <c r="AA391" s="267">
        <f>(AA67+AA179+AA289)*'Data - P&amp;L'!$C$6*'Data - P&amp;L'!$C$54</f>
        <v>0</v>
      </c>
      <c r="AB391" s="267">
        <f>(AB67+AB179+AB289)*'Data - P&amp;L'!$C$6*'Data - P&amp;L'!$C$54</f>
        <v>0</v>
      </c>
      <c r="AC391" s="267">
        <f>(AC67+AC179+AC289)*'Data - P&amp;L'!$C$6*'Data - P&amp;L'!$C$54</f>
        <v>0</v>
      </c>
      <c r="AD391" s="267">
        <f>(AD67+AD179+AD289)*'Data - P&amp;L'!$C$6*'Data - P&amp;L'!$C$54</f>
        <v>0</v>
      </c>
      <c r="AE391" s="267">
        <f>(AE67+AE179+AE289)*'Data - P&amp;L'!$C$6*'Data - P&amp;L'!$C$54</f>
        <v>0</v>
      </c>
      <c r="AF391" s="267">
        <f>(AF67+AF179+AF289)*'Data - P&amp;L'!$C$6*'Data - P&amp;L'!$C$54</f>
        <v>0</v>
      </c>
      <c r="AG391" s="451">
        <f t="shared" si="97"/>
        <v>0</v>
      </c>
    </row>
    <row r="392" outlineLevel="1">
      <c r="A392" s="173" t="s">
        <v>585</v>
      </c>
      <c r="B392" s="267">
        <f>(B68+B180+B290)*'Data - P&amp;L'!$C$8*'Data - P&amp;L'!$C$54</f>
        <v>0</v>
      </c>
      <c r="C392" s="267">
        <f>(C68+C180+C290)*'Data - P&amp;L'!$C$8*'Data - P&amp;L'!$C$54</f>
        <v>0</v>
      </c>
      <c r="D392" s="267">
        <f>(D68+D180+D290)*'Data - P&amp;L'!$C$8*'Data - P&amp;L'!$C$54</f>
        <v>0</v>
      </c>
      <c r="E392" s="267">
        <f>(E68+E180+E290)*'Data - P&amp;L'!$C$8*'Data - P&amp;L'!$C$54</f>
        <v>0</v>
      </c>
      <c r="F392" s="267">
        <f>(F68+F180+F290)*'Data - P&amp;L'!$C$8*'Data - P&amp;L'!$C$54</f>
        <v>0</v>
      </c>
      <c r="G392" s="267">
        <f>(G68+G180+G290)*'Data - P&amp;L'!$C$8*'Data - P&amp;L'!$C$54</f>
        <v>0</v>
      </c>
      <c r="H392" s="267">
        <f>(H68+H180+H290)*'Data - P&amp;L'!$C$8*'Data - P&amp;L'!$C$54</f>
        <v>0</v>
      </c>
      <c r="I392" s="267">
        <f>(I68+I180+I290)*'Data - P&amp;L'!$C$8*'Data - P&amp;L'!$C$54</f>
        <v>0</v>
      </c>
      <c r="J392" s="267">
        <f>(J68+J180+J290)*'Data - P&amp;L'!$C$8*'Data - P&amp;L'!$C$54</f>
        <v>0</v>
      </c>
      <c r="K392" s="267">
        <f>(K68+K180+K290)*'Data - P&amp;L'!$C$8*'Data - P&amp;L'!$C$54</f>
        <v>0</v>
      </c>
      <c r="L392" s="267">
        <f>(L68+L180+L290)*'Data - P&amp;L'!$C$8*'Data - P&amp;L'!$C$54</f>
        <v>0</v>
      </c>
      <c r="M392" s="267">
        <f>(M68+M180+M290)*'Data - P&amp;L'!$C$8*'Data - P&amp;L'!$C$54</f>
        <v>0</v>
      </c>
      <c r="N392" s="267">
        <f>(N68+N180+N290)*'Data - P&amp;L'!$C$8*'Data - P&amp;L'!$C$54</f>
        <v>0</v>
      </c>
      <c r="O392" s="267">
        <f>(O68+O180+O290)*'Data - P&amp;L'!$C$8*'Data - P&amp;L'!$C$54</f>
        <v>0</v>
      </c>
      <c r="P392" s="267">
        <f>(P68+P180+P290)*'Data - P&amp;L'!$C$8*'Data - P&amp;L'!$C$54</f>
        <v>0</v>
      </c>
      <c r="Q392" s="267">
        <f>(Q68+Q180+Q290)*'Data - P&amp;L'!$C$8*'Data - P&amp;L'!$C$54</f>
        <v>0</v>
      </c>
      <c r="R392" s="267">
        <f>(R68+R180+R290)*'Data - P&amp;L'!$C$8*'Data - P&amp;L'!$C$54</f>
        <v>0</v>
      </c>
      <c r="S392" s="267">
        <f>(S68+S180+S290)*'Data - P&amp;L'!$C$8*'Data - P&amp;L'!$C$54</f>
        <v>0</v>
      </c>
      <c r="T392" s="267">
        <f>(T68+T180+T290)*'Data - P&amp;L'!$C$8*'Data - P&amp;L'!$C$54</f>
        <v>0</v>
      </c>
      <c r="U392" s="267">
        <f>(U68+U180+U290)*'Data - P&amp;L'!$C$8*'Data - P&amp;L'!$C$54</f>
        <v>0</v>
      </c>
      <c r="V392" s="267">
        <f>(V68+V180+V290)*'Data - P&amp;L'!$C$8*'Data - P&amp;L'!$C$54</f>
        <v>0</v>
      </c>
      <c r="W392" s="267">
        <f>(W68+W180+W290)*'Data - P&amp;L'!$C$8*'Data - P&amp;L'!$C$54</f>
        <v>0</v>
      </c>
      <c r="X392" s="267">
        <f>(X68+X180+X290)*'Data - P&amp;L'!$C$8*'Data - P&amp;L'!$C$54</f>
        <v>0</v>
      </c>
      <c r="Y392" s="267">
        <f>(Y68+Y180+Y290)*'Data - P&amp;L'!$C$8*'Data - P&amp;L'!$C$54</f>
        <v>0</v>
      </c>
      <c r="Z392" s="267">
        <f>(Z68+Z180+Z290)*'Data - P&amp;L'!$C$8*'Data - P&amp;L'!$C$54</f>
        <v>0</v>
      </c>
      <c r="AA392" s="267">
        <f>(AA68+AA180+AA290)*'Data - P&amp;L'!$C$8*'Data - P&amp;L'!$C$54</f>
        <v>0</v>
      </c>
      <c r="AB392" s="267">
        <f>(AB68+AB180+AB290)*'Data - P&amp;L'!$C$8*'Data - P&amp;L'!$C$54</f>
        <v>0</v>
      </c>
      <c r="AC392" s="267">
        <f>(AC68+AC180+AC290)*'Data - P&amp;L'!$C$8*'Data - P&amp;L'!$C$54</f>
        <v>0</v>
      </c>
      <c r="AD392" s="267">
        <f>(AD68+AD180+AD290)*'Data - P&amp;L'!$C$8*'Data - P&amp;L'!$C$54</f>
        <v>0</v>
      </c>
      <c r="AE392" s="267">
        <f>(AE68+AE180+AE290)*'Data - P&amp;L'!$C$8*'Data - P&amp;L'!$C$54</f>
        <v>0</v>
      </c>
      <c r="AF392" s="267">
        <f>(AF68+AF180+AF290)*'Data - P&amp;L'!$C$8*'Data - P&amp;L'!$C$54</f>
        <v>0</v>
      </c>
      <c r="AG392" s="451">
        <f t="shared" si="97"/>
        <v>0</v>
      </c>
    </row>
    <row r="393" outlineLevel="1">
      <c r="A393" s="173" t="s">
        <v>573</v>
      </c>
      <c r="B393" s="267">
        <f>(B69+B70+B181+B182+B291+B292)*'Data - P&amp;L'!$C$9*'Data - P&amp;L'!$C$54</f>
        <v>0</v>
      </c>
      <c r="C393" s="267">
        <f>(C69+C70+C181+C182+C291+C292)*'Data - P&amp;L'!$C$9*'Data - P&amp;L'!$C$54</f>
        <v>0</v>
      </c>
      <c r="D393" s="267">
        <f>(D69+D70+D181+D182+D291+D292)*'Data - P&amp;L'!$C$9*'Data - P&amp;L'!$C$54</f>
        <v>0</v>
      </c>
      <c r="E393" s="267">
        <f>(E69+E70+E181+E182+E291+E292)*'Data - P&amp;L'!$C$9*'Data - P&amp;L'!$C$54</f>
        <v>0</v>
      </c>
      <c r="F393" s="267">
        <f>(F69+F70+F181+F182+F291+F292)*'Data - P&amp;L'!$C$9*'Data - P&amp;L'!$C$54</f>
        <v>0</v>
      </c>
      <c r="G393" s="267">
        <f>(G69+G70+G181+G182+G291+G292)*'Data - P&amp;L'!$C$9*'Data - P&amp;L'!$C$54</f>
        <v>0</v>
      </c>
      <c r="H393" s="267">
        <f>(H69+H70+H181+H182+H291+H292)*'Data - P&amp;L'!$C$9*'Data - P&amp;L'!$C$54</f>
        <v>0</v>
      </c>
      <c r="I393" s="267">
        <f>(I69+I70+I181+I182+I291+I292)*'Data - P&amp;L'!$C$9*'Data - P&amp;L'!$C$54</f>
        <v>0</v>
      </c>
      <c r="J393" s="267">
        <f>(J69+J70+J181+J182+J291+J292)*'Data - P&amp;L'!$C$9*'Data - P&amp;L'!$C$54</f>
        <v>0</v>
      </c>
      <c r="K393" s="267">
        <f>(K69+K70+K181+K182+K291+K292)*'Data - P&amp;L'!$C$9*'Data - P&amp;L'!$C$54</f>
        <v>0</v>
      </c>
      <c r="L393" s="267">
        <f>(L69+L70+L181+L182+L291+L292)*'Data - P&amp;L'!$C$9*'Data - P&amp;L'!$C$54</f>
        <v>0</v>
      </c>
      <c r="M393" s="267">
        <f>(M69+M70+M181+M182+M291+M292)*'Data - P&amp;L'!$C$9*'Data - P&amp;L'!$C$54</f>
        <v>0</v>
      </c>
      <c r="N393" s="267">
        <f>(N69+N70+N181+N182+N291+N292)*'Data - P&amp;L'!$C$9*'Data - P&amp;L'!$C$54</f>
        <v>0</v>
      </c>
      <c r="O393" s="267">
        <f>(O69+O70+O181+O182+O291+O292)*'Data - P&amp;L'!$C$9*'Data - P&amp;L'!$C$54</f>
        <v>0</v>
      </c>
      <c r="P393" s="267">
        <f>(P69+P70+P181+P182+P291+P292)*'Data - P&amp;L'!$C$9*'Data - P&amp;L'!$C$54</f>
        <v>0</v>
      </c>
      <c r="Q393" s="267">
        <f>(Q69+Q70+Q181+Q182+Q291+Q292)*'Data - P&amp;L'!$C$9*'Data - P&amp;L'!$C$54</f>
        <v>0</v>
      </c>
      <c r="R393" s="267">
        <f>(R69+R70+R181+R182+R291+R292)*'Data - P&amp;L'!$C$9*'Data - P&amp;L'!$C$54</f>
        <v>0</v>
      </c>
      <c r="S393" s="267">
        <f>(S69+S70+S181+S182+S291+S292)*'Data - P&amp;L'!$C$9*'Data - P&amp;L'!$C$54</f>
        <v>0</v>
      </c>
      <c r="T393" s="267">
        <f>(T69+T70+T181+T182+T291+T292)*'Data - P&amp;L'!$C$9*'Data - P&amp;L'!$C$54</f>
        <v>0</v>
      </c>
      <c r="U393" s="267">
        <f>(U69+U70+U181+U182+U291+U292)*'Data - P&amp;L'!$C$9*'Data - P&amp;L'!$C$54</f>
        <v>0</v>
      </c>
      <c r="V393" s="267">
        <f>(V69+V70+V181+V182+V291+V292)*'Data - P&amp;L'!$C$9*'Data - P&amp;L'!$C$54</f>
        <v>0</v>
      </c>
      <c r="W393" s="267">
        <f>(W69+W70+W181+W182+W291+W292)*'Data - P&amp;L'!$C$9*'Data - P&amp;L'!$C$54</f>
        <v>0</v>
      </c>
      <c r="X393" s="267">
        <f>(X69+X70+X181+X182+X291+X292)*'Data - P&amp;L'!$C$9*'Data - P&amp;L'!$C$54</f>
        <v>0</v>
      </c>
      <c r="Y393" s="267">
        <f>(Y69+Y70+Y181+Y182+Y291+Y292)*'Data - P&amp;L'!$C$9*'Data - P&amp;L'!$C$54</f>
        <v>0</v>
      </c>
      <c r="Z393" s="267">
        <f>(Z69+Z70+Z181+Z182+Z291+Z292)*'Data - P&amp;L'!$C$9*'Data - P&amp;L'!$C$54</f>
        <v>0</v>
      </c>
      <c r="AA393" s="267">
        <f>(AA69+AA70+AA181+AA182+AA291+AA292)*'Data - P&amp;L'!$C$9*'Data - P&amp;L'!$C$54</f>
        <v>0</v>
      </c>
      <c r="AB393" s="267">
        <f>(AB69+AB70+AB181+AB182+AB291+AB292)*'Data - P&amp;L'!$C$9*'Data - P&amp;L'!$C$54</f>
        <v>0</v>
      </c>
      <c r="AC393" s="267">
        <f>(AC69+AC70+AC181+AC182+AC291+AC292)*'Data - P&amp;L'!$C$9*'Data - P&amp;L'!$C$54</f>
        <v>0</v>
      </c>
      <c r="AD393" s="267">
        <f>(AD69+AD70+AD181+AD182+AD291+AD292)*'Data - P&amp;L'!$C$9*'Data - P&amp;L'!$C$54</f>
        <v>0</v>
      </c>
      <c r="AE393" s="267">
        <f>(AE69+AE70+AE181+AE182+AE291+AE292)*'Data - P&amp;L'!$C$9*'Data - P&amp;L'!$C$54</f>
        <v>0</v>
      </c>
      <c r="AF393" s="267">
        <f>(AF69+AF70+AF181+AF182+AF291+AF292)*'Data - P&amp;L'!$C$9*'Data - P&amp;L'!$C$54</f>
        <v>0</v>
      </c>
      <c r="AG393" s="451">
        <f t="shared" si="97"/>
        <v>0</v>
      </c>
    </row>
    <row r="394" outlineLevel="1">
      <c r="A394" s="173" t="s">
        <v>574</v>
      </c>
      <c r="B394" s="267">
        <f>(B71+B72+B183+B184+B293+B294)*'Data - P&amp;L'!$C$5*'Data - P&amp;L'!$C$54</f>
        <v>0</v>
      </c>
      <c r="C394" s="267">
        <f>(C71+C72+C183+C184+C293+C294)*'Data - P&amp;L'!$C$5*'Data - P&amp;L'!$C$54</f>
        <v>0</v>
      </c>
      <c r="D394" s="267">
        <f>(D71+D72+D183+D184+D293+D294)*'Data - P&amp;L'!$C$5*'Data - P&amp;L'!$C$54</f>
        <v>0</v>
      </c>
      <c r="E394" s="267">
        <f>(E71+E72+E183+E184+E293+E294)*'Data - P&amp;L'!$C$5*'Data - P&amp;L'!$C$54</f>
        <v>0</v>
      </c>
      <c r="F394" s="267">
        <f>(F71+F72+F183+F184+F293+F294)*'Data - P&amp;L'!$C$5*'Data - P&amp;L'!$C$54</f>
        <v>0</v>
      </c>
      <c r="G394" s="267">
        <f>(G71+G72+G183+G184+G293+G294)*'Data - P&amp;L'!$C$5*'Data - P&amp;L'!$C$54</f>
        <v>0</v>
      </c>
      <c r="H394" s="267">
        <f>(H71+H72+H183+H184+H293+H294)*'Data - P&amp;L'!$C$5*'Data - P&amp;L'!$C$54</f>
        <v>0</v>
      </c>
      <c r="I394" s="267">
        <f>(I71+I72+I183+I184+I293+I294)*'Data - P&amp;L'!$C$5*'Data - P&amp;L'!$C$54</f>
        <v>0</v>
      </c>
      <c r="J394" s="267">
        <f>(J71+J72+J183+J184+J293+J294)*'Data - P&amp;L'!$C$5*'Data - P&amp;L'!$C$54</f>
        <v>0</v>
      </c>
      <c r="K394" s="267">
        <f>(K71+K72+K183+K184+K293+K294)*'Data - P&amp;L'!$C$5*'Data - P&amp;L'!$C$54</f>
        <v>0</v>
      </c>
      <c r="L394" s="267">
        <f>(L71+L72+L183+L184+L293+L294)*'Data - P&amp;L'!$C$5*'Data - P&amp;L'!$C$54</f>
        <v>0</v>
      </c>
      <c r="M394" s="267">
        <f>(M71+M72+M183+M184+M293+M294)*'Data - P&amp;L'!$C$5*'Data - P&amp;L'!$C$54</f>
        <v>0</v>
      </c>
      <c r="N394" s="267">
        <f>(N71+N72+N183+N184+N293+N294)*'Data - P&amp;L'!$C$5*'Data - P&amp;L'!$C$54</f>
        <v>0</v>
      </c>
      <c r="O394" s="267">
        <f>(O71+O72+O183+O184+O293+O294)*'Data - P&amp;L'!$C$5*'Data - P&amp;L'!$C$54</f>
        <v>0</v>
      </c>
      <c r="P394" s="267">
        <f>(P71+P72+P183+P184+P293+P294)*'Data - P&amp;L'!$C$5*'Data - P&amp;L'!$C$54</f>
        <v>0</v>
      </c>
      <c r="Q394" s="267">
        <f>(Q71+Q72+Q183+Q184+Q293+Q294)*'Data - P&amp;L'!$C$5*'Data - P&amp;L'!$C$54</f>
        <v>0</v>
      </c>
      <c r="R394" s="267">
        <f>(R71+R72+R183+R184+R293+R294)*'Data - P&amp;L'!$C$5*'Data - P&amp;L'!$C$54</f>
        <v>0</v>
      </c>
      <c r="S394" s="267">
        <f>(S71+S72+S183+S184+S293+S294)*'Data - P&amp;L'!$C$5*'Data - P&amp;L'!$C$54</f>
        <v>0</v>
      </c>
      <c r="T394" s="267">
        <f>(T71+T72+T183+T184+T293+T294)*'Data - P&amp;L'!$C$5*'Data - P&amp;L'!$C$54</f>
        <v>0</v>
      </c>
      <c r="U394" s="267">
        <f>(U71+U72+U183+U184+U293+U294)*'Data - P&amp;L'!$C$5*'Data - P&amp;L'!$C$54</f>
        <v>0</v>
      </c>
      <c r="V394" s="267">
        <f>(V71+V72+V183+V184+V293+V294)*'Data - P&amp;L'!$C$5*'Data - P&amp;L'!$C$54</f>
        <v>0</v>
      </c>
      <c r="W394" s="267">
        <f>(W71+W72+W183+W184+W293+W294)*'Data - P&amp;L'!$C$5*'Data - P&amp;L'!$C$54</f>
        <v>0</v>
      </c>
      <c r="X394" s="267">
        <f>(X71+X72+X183+X184+X293+X294)*'Data - P&amp;L'!$C$5*'Data - P&amp;L'!$C$54</f>
        <v>0</v>
      </c>
      <c r="Y394" s="267">
        <f>(Y71+Y72+Y183+Y184+Y293+Y294)*'Data - P&amp;L'!$C$5*'Data - P&amp;L'!$C$54</f>
        <v>0</v>
      </c>
      <c r="Z394" s="267">
        <f>(Z71+Z72+Z183+Z184+Z293+Z294)*'Data - P&amp;L'!$C$5*'Data - P&amp;L'!$C$54</f>
        <v>0</v>
      </c>
      <c r="AA394" s="267">
        <f>(AA71+AA72+AA183+AA184+AA293+AA294)*'Data - P&amp;L'!$C$5*'Data - P&amp;L'!$C$54</f>
        <v>0</v>
      </c>
      <c r="AB394" s="267">
        <f>(AB71+AB72+AB183+AB184+AB293+AB294)*'Data - P&amp;L'!$C$5*'Data - P&amp;L'!$C$54</f>
        <v>0</v>
      </c>
      <c r="AC394" s="267">
        <f>(AC71+AC72+AC183+AC184+AC293+AC294)*'Data - P&amp;L'!$C$5*'Data - P&amp;L'!$C$54</f>
        <v>0</v>
      </c>
      <c r="AD394" s="267">
        <f>(AD71+AD72+AD183+AD184+AD293+AD294)*'Data - P&amp;L'!$C$5*'Data - P&amp;L'!$C$54</f>
        <v>0</v>
      </c>
      <c r="AE394" s="267">
        <f>(AE71+AE72+AE183+AE184+AE293+AE294)*'Data - P&amp;L'!$C$5*'Data - P&amp;L'!$C$54</f>
        <v>0</v>
      </c>
      <c r="AF394" s="267">
        <f>(AF71+AF72+AF183+AF184+AF293+AF294)*'Data - P&amp;L'!$C$5*'Data - P&amp;L'!$C$54</f>
        <v>0</v>
      </c>
      <c r="AG394" s="451">
        <f t="shared" si="97"/>
        <v>0</v>
      </c>
    </row>
    <row r="395" outlineLevel="1">
      <c r="A395" s="173" t="s">
        <v>575</v>
      </c>
      <c r="B395" s="267">
        <f>(B73+B74+B185+B186+B295+B296)*'Data - P&amp;L'!$C$10*'Data - P&amp;L'!$C$54</f>
        <v>0</v>
      </c>
      <c r="C395" s="267">
        <f>(C73+C74+C185+C186+C295+C296)*'Data - P&amp;L'!$C$10*'Data - P&amp;L'!$C$54</f>
        <v>0</v>
      </c>
      <c r="D395" s="267">
        <f>(D73+D74+D185+D186+D295+D296)*'Data - P&amp;L'!$C$10*'Data - P&amp;L'!$C$54</f>
        <v>0</v>
      </c>
      <c r="E395" s="267">
        <f>(E73+E74+E185+E186+E295+E296)*'Data - P&amp;L'!$C$10*'Data - P&amp;L'!$C$54</f>
        <v>0</v>
      </c>
      <c r="F395" s="267">
        <f>(F73+F74+F185+F186+F295+F296)*'Data - P&amp;L'!$C$10*'Data - P&amp;L'!$C$54</f>
        <v>0</v>
      </c>
      <c r="G395" s="267">
        <f>(G73+G74+G185+G186+G295+G296)*'Data - P&amp;L'!$C$10*'Data - P&amp;L'!$C$54</f>
        <v>0</v>
      </c>
      <c r="H395" s="267">
        <f>(H73+H74+H185+H186+H295+H296)*'Data - P&amp;L'!$C$10*'Data - P&amp;L'!$C$54</f>
        <v>0</v>
      </c>
      <c r="I395" s="267">
        <f>(I73+I74+I185+I186+I295+I296)*'Data - P&amp;L'!$C$10*'Data - P&amp;L'!$C$54</f>
        <v>0</v>
      </c>
      <c r="J395" s="267">
        <f>(J73+J74+J185+J186+J295+J296)*'Data - P&amp;L'!$C$10*'Data - P&amp;L'!$C$54</f>
        <v>0</v>
      </c>
      <c r="K395" s="267">
        <f>(K73+K74+K185+K186+K295+K296)*'Data - P&amp;L'!$C$10*'Data - P&amp;L'!$C$54</f>
        <v>0</v>
      </c>
      <c r="L395" s="267">
        <f>(L73+L74+L185+L186+L295+L296)*'Data - P&amp;L'!$C$10*'Data - P&amp;L'!$C$54</f>
        <v>0</v>
      </c>
      <c r="M395" s="267">
        <f>(M73+M74+M185+M186+M295+M296)*'Data - P&amp;L'!$C$10*'Data - P&amp;L'!$C$54</f>
        <v>0</v>
      </c>
      <c r="N395" s="267">
        <f>(N73+N74+N185+N186+N295+N296)*'Data - P&amp;L'!$C$10*'Data - P&amp;L'!$C$54</f>
        <v>0</v>
      </c>
      <c r="O395" s="267">
        <f>(O73+O74+O185+O186+O295+O296)*'Data - P&amp;L'!$C$10*'Data - P&amp;L'!$C$54</f>
        <v>0</v>
      </c>
      <c r="P395" s="267">
        <f>(P73+P74+P185+P186+P295+P296)*'Data - P&amp;L'!$C$10*'Data - P&amp;L'!$C$54</f>
        <v>0</v>
      </c>
      <c r="Q395" s="267">
        <f>(Q73+Q74+Q185+Q186+Q295+Q296)*'Data - P&amp;L'!$C$10*'Data - P&amp;L'!$C$54</f>
        <v>0</v>
      </c>
      <c r="R395" s="267">
        <f>(R73+R74+R185+R186+R295+R296)*'Data - P&amp;L'!$C$10*'Data - P&amp;L'!$C$54</f>
        <v>0</v>
      </c>
      <c r="S395" s="267">
        <f>(S73+S74+S185+S186+S295+S296)*'Data - P&amp;L'!$C$10*'Data - P&amp;L'!$C$54</f>
        <v>0</v>
      </c>
      <c r="T395" s="267">
        <f>(T73+T74+T185+T186+T295+T296)*'Data - P&amp;L'!$C$10*'Data - P&amp;L'!$C$54</f>
        <v>0</v>
      </c>
      <c r="U395" s="267">
        <f>(U73+U74+U185+U186+U295+U296)*'Data - P&amp;L'!$C$10*'Data - P&amp;L'!$C$54</f>
        <v>0</v>
      </c>
      <c r="V395" s="267">
        <f>(V73+V74+V185+V186+V295+V296)*'Data - P&amp;L'!$C$10*'Data - P&amp;L'!$C$54</f>
        <v>0</v>
      </c>
      <c r="W395" s="267">
        <f>(W73+W74+W185+W186+W295+W296)*'Data - P&amp;L'!$C$10*'Data - P&amp;L'!$C$54</f>
        <v>0</v>
      </c>
      <c r="X395" s="267">
        <f>(X73+X74+X185+X186+X295+X296)*'Data - P&amp;L'!$C$10*'Data - P&amp;L'!$C$54</f>
        <v>0</v>
      </c>
      <c r="Y395" s="267">
        <f>(Y73+Y74+Y185+Y186+Y295+Y296)*'Data - P&amp;L'!$C$10*'Data - P&amp;L'!$C$54</f>
        <v>0</v>
      </c>
      <c r="Z395" s="267">
        <f>(Z73+Z74+Z185+Z186+Z295+Z296)*'Data - P&amp;L'!$C$10*'Data - P&amp;L'!$C$54</f>
        <v>0</v>
      </c>
      <c r="AA395" s="267">
        <f>(AA73+AA74+AA185+AA186+AA295+AA296)*'Data - P&amp;L'!$C$10*'Data - P&amp;L'!$C$54</f>
        <v>0</v>
      </c>
      <c r="AB395" s="267">
        <f>(AB73+AB74+AB185+AB186+AB295+AB296)*'Data - P&amp;L'!$C$10*'Data - P&amp;L'!$C$54</f>
        <v>0</v>
      </c>
      <c r="AC395" s="267">
        <f>(AC73+AC74+AC185+AC186+AC295+AC296)*'Data - P&amp;L'!$C$10*'Data - P&amp;L'!$C$54</f>
        <v>0</v>
      </c>
      <c r="AD395" s="267">
        <f>(AD73+AD74+AD185+AD186+AD295+AD296)*'Data - P&amp;L'!$C$10*'Data - P&amp;L'!$C$54</f>
        <v>0</v>
      </c>
      <c r="AE395" s="267">
        <f>(AE73+AE74+AE185+AE186+AE295+AE296)*'Data - P&amp;L'!$C$10*'Data - P&amp;L'!$C$54</f>
        <v>0</v>
      </c>
      <c r="AF395" s="267">
        <f>(AF73+AF74+AF185+AF186+AF295+AF296)*'Data - P&amp;L'!$C$10*'Data - P&amp;L'!$C$54</f>
        <v>0</v>
      </c>
      <c r="AG395" s="451">
        <f t="shared" si="97"/>
        <v>0</v>
      </c>
    </row>
    <row r="396" outlineLevel="1">
      <c r="A396" s="282" t="s">
        <v>576</v>
      </c>
      <c r="B396" s="267">
        <f>((B64*'Data - P&amp;L'!$C$38)+(B176*'Data - P&amp;L'!$C$38)+(B286*'Data - P&amp;L'!$C$38))*'Data - P&amp;L'!$C$54</f>
        <v>0</v>
      </c>
      <c r="C396" s="267">
        <f>((C64*'Data - P&amp;L'!$C$38)+(C176*'Data - P&amp;L'!$C$38)+(C286*'Data - P&amp;L'!$C$38))*'Data - P&amp;L'!$C$54</f>
        <v>0</v>
      </c>
      <c r="D396" s="267">
        <f>((D64*'Data - P&amp;L'!$C$38)+(D176*'Data - P&amp;L'!$C$38)+(D286*'Data - P&amp;L'!$C$38))*'Data - P&amp;L'!$C$54</f>
        <v>0</v>
      </c>
      <c r="E396" s="267">
        <f>((E64*'Data - P&amp;L'!$C$38)+(E176*'Data - P&amp;L'!$C$38)+(E286*'Data - P&amp;L'!$C$38))*'Data - P&amp;L'!$C$54</f>
        <v>0</v>
      </c>
      <c r="F396" s="267">
        <f>((F64*'Data - P&amp;L'!$C$38)+(F176*'Data - P&amp;L'!$C$38)+(F286*'Data - P&amp;L'!$C$38))*'Data - P&amp;L'!$C$54</f>
        <v>0</v>
      </c>
      <c r="G396" s="267">
        <f>((G64*'Data - P&amp;L'!$C$38)+(G176*'Data - P&amp;L'!$C$38)+(G286*'Data - P&amp;L'!$C$38))*'Data - P&amp;L'!$C$54</f>
        <v>0</v>
      </c>
      <c r="H396" s="267">
        <f>((H64*'Data - P&amp;L'!$C$38)+(H176*'Data - P&amp;L'!$C$38)+(H286*'Data - P&amp;L'!$C$38))*'Data - P&amp;L'!$C$54</f>
        <v>0</v>
      </c>
      <c r="I396" s="267">
        <f>((I64*'Data - P&amp;L'!$C$38)+(I176*'Data - P&amp;L'!$C$38)+(I286*'Data - P&amp;L'!$C$38))*'Data - P&amp;L'!$C$54</f>
        <v>0</v>
      </c>
      <c r="J396" s="267">
        <f>((J64*'Data - P&amp;L'!$C$38)+(J176*'Data - P&amp;L'!$C$38)+(J286*'Data - P&amp;L'!$C$38))*'Data - P&amp;L'!$C$54</f>
        <v>0</v>
      </c>
      <c r="K396" s="267">
        <f>((K64*'Data - P&amp;L'!$C$38)+(K176*'Data - P&amp;L'!$C$38)+(K286*'Data - P&amp;L'!$C$38))*'Data - P&amp;L'!$C$54</f>
        <v>0</v>
      </c>
      <c r="L396" s="267">
        <f>((L64*'Data - P&amp;L'!$C$38)+(L176*'Data - P&amp;L'!$C$38)+(L286*'Data - P&amp;L'!$C$38))*'Data - P&amp;L'!$C$54</f>
        <v>0</v>
      </c>
      <c r="M396" s="267">
        <f>((M64*'Data - P&amp;L'!$C$38)+(M176*'Data - P&amp;L'!$C$38)+(M286*'Data - P&amp;L'!$C$38))*'Data - P&amp;L'!$C$54</f>
        <v>0</v>
      </c>
      <c r="N396" s="267">
        <f>((N64*'Data - P&amp;L'!$C$38)+(N176*'Data - P&amp;L'!$C$38)+(N286*'Data - P&amp;L'!$C$38))*'Data - P&amp;L'!$C$54</f>
        <v>0</v>
      </c>
      <c r="O396" s="267">
        <f>((O64*'Data - P&amp;L'!$C$38)+(O176*'Data - P&amp;L'!$C$38)+(O286*'Data - P&amp;L'!$C$38))*'Data - P&amp;L'!$C$54</f>
        <v>0</v>
      </c>
      <c r="P396" s="267">
        <f>((P64*'Data - P&amp;L'!$C$38)+(P176*'Data - P&amp;L'!$C$38)+(P286*'Data - P&amp;L'!$C$38))*'Data - P&amp;L'!$C$54</f>
        <v>0</v>
      </c>
      <c r="Q396" s="267">
        <f>((Q64*'Data - P&amp;L'!$C$38)+(Q176*'Data - P&amp;L'!$C$38)+(Q286*'Data - P&amp;L'!$C$38))*'Data - P&amp;L'!$C$54</f>
        <v>0</v>
      </c>
      <c r="R396" s="267">
        <f>((R64*'Data - P&amp;L'!$C$38)+(R176*'Data - P&amp;L'!$C$38)+(R286*'Data - P&amp;L'!$C$38))*'Data - P&amp;L'!$C$54</f>
        <v>0</v>
      </c>
      <c r="S396" s="267">
        <f>((S64*'Data - P&amp;L'!$C$38)+(S176*'Data - P&amp;L'!$C$38)+(S286*'Data - P&amp;L'!$C$38))*'Data - P&amp;L'!$C$54</f>
        <v>0</v>
      </c>
      <c r="T396" s="267">
        <f>((T64*'Data - P&amp;L'!$C$38)+(T176*'Data - P&amp;L'!$C$38)+(T286*'Data - P&amp;L'!$C$38))*'Data - P&amp;L'!$C$54</f>
        <v>0</v>
      </c>
      <c r="U396" s="267">
        <f>((U64*'Data - P&amp;L'!$C$38)+(U176*'Data - P&amp;L'!$C$38)+(U286*'Data - P&amp;L'!$C$38))*'Data - P&amp;L'!$C$54</f>
        <v>0</v>
      </c>
      <c r="V396" s="267">
        <f>((V64*'Data - P&amp;L'!$C$38)+(V176*'Data - P&amp;L'!$C$38)+(V286*'Data - P&amp;L'!$C$38))*'Data - P&amp;L'!$C$54</f>
        <v>0</v>
      </c>
      <c r="W396" s="267">
        <f>((W64*'Data - P&amp;L'!$C$38)+(W176*'Data - P&amp;L'!$C$38)+(W286*'Data - P&amp;L'!$C$38))*'Data - P&amp;L'!$C$54</f>
        <v>0</v>
      </c>
      <c r="X396" s="267">
        <f>((X64*'Data - P&amp;L'!$C$38)+(X176*'Data - P&amp;L'!$C$38)+(X286*'Data - P&amp;L'!$C$38))*'Data - P&amp;L'!$C$54</f>
        <v>0</v>
      </c>
      <c r="Y396" s="267">
        <f>((Y64*'Data - P&amp;L'!$C$38)+(Y176*'Data - P&amp;L'!$C$38)+(Y286*'Data - P&amp;L'!$C$38))*'Data - P&amp;L'!$C$54</f>
        <v>0</v>
      </c>
      <c r="Z396" s="267">
        <f>((Z64*'Data - P&amp;L'!$C$38)+(Z176*'Data - P&amp;L'!$C$38)+(Z286*'Data - P&amp;L'!$C$38))*'Data - P&amp;L'!$C$54</f>
        <v>0</v>
      </c>
      <c r="AA396" s="267">
        <f>((AA64*'Data - P&amp;L'!$C$38)+(AA176*'Data - P&amp;L'!$C$38)+(AA286*'Data - P&amp;L'!$C$38))*'Data - P&amp;L'!$C$54</f>
        <v>0</v>
      </c>
      <c r="AB396" s="267">
        <f>((AB64*'Data - P&amp;L'!$C$38)+(AB176*'Data - P&amp;L'!$C$38)+(AB286*'Data - P&amp;L'!$C$38))*'Data - P&amp;L'!$C$54</f>
        <v>0</v>
      </c>
      <c r="AC396" s="267">
        <f>((AC64*'Data - P&amp;L'!$C$38)+(AC176*'Data - P&amp;L'!$C$38)+(AC286*'Data - P&amp;L'!$C$38))*'Data - P&amp;L'!$C$54</f>
        <v>0</v>
      </c>
      <c r="AD396" s="267">
        <f>((AD64*'Data - P&amp;L'!$C$38)+(AD176*'Data - P&amp;L'!$C$38)+(AD286*'Data - P&amp;L'!$C$38))*'Data - P&amp;L'!$C$54</f>
        <v>0</v>
      </c>
      <c r="AE396" s="267">
        <f>((AE64*'Data - P&amp;L'!$C$38)+(AE176*'Data - P&amp;L'!$C$38)+(AE286*'Data - P&amp;L'!$C$38))*'Data - P&amp;L'!$C$54</f>
        <v>0</v>
      </c>
      <c r="AF396" s="267">
        <f>((AF64*'Data - P&amp;L'!$C$38)+(AF176*'Data - P&amp;L'!$C$38)+(AF286*'Data - P&amp;L'!$C$38))*'Data - P&amp;L'!$C$54</f>
        <v>0</v>
      </c>
      <c r="AG396" s="451">
        <f t="shared" si="97"/>
        <v>0</v>
      </c>
    </row>
    <row r="397" outlineLevel="1">
      <c r="A397" s="282" t="s">
        <v>578</v>
      </c>
      <c r="B397" s="267">
        <f>((B75*'Data - P&amp;L'!$D$38)+(B187*'Data - P&amp;L'!$D$38)+(B297*'Data - P&amp;L'!$D$38))*'Data - P&amp;L'!$C$54</f>
        <v>0</v>
      </c>
      <c r="C397" s="267">
        <f>((C75*'Data - P&amp;L'!$D$38)+(C187*'Data - P&amp;L'!$D$38)+(C297*'Data - P&amp;L'!$D$38))*'Data - P&amp;L'!$C$54</f>
        <v>0</v>
      </c>
      <c r="D397" s="267">
        <f>((D75*'Data - P&amp;L'!$D$38)+(D187*'Data - P&amp;L'!$D$38)+(D297*'Data - P&amp;L'!$D$38))*'Data - P&amp;L'!$C$54</f>
        <v>0</v>
      </c>
      <c r="E397" s="267">
        <f>((E75*'Data - P&amp;L'!$D$38)+(E187*'Data - P&amp;L'!$D$38)+(E297*'Data - P&amp;L'!$D$38))*'Data - P&amp;L'!$C$54</f>
        <v>0</v>
      </c>
      <c r="F397" s="267">
        <f>((F75*'Data - P&amp;L'!$D$38)+(F187*'Data - P&amp;L'!$D$38)+(F297*'Data - P&amp;L'!$D$38))*'Data - P&amp;L'!$C$54</f>
        <v>0</v>
      </c>
      <c r="G397" s="267">
        <f>((G75*'Data - P&amp;L'!$D$38)+(G187*'Data - P&amp;L'!$D$38)+(G297*'Data - P&amp;L'!$D$38))*'Data - P&amp;L'!$C$54</f>
        <v>0</v>
      </c>
      <c r="H397" s="267">
        <f>((H75*'Data - P&amp;L'!$D$38)+(H187*'Data - P&amp;L'!$D$38)+(H297*'Data - P&amp;L'!$D$38))*'Data - P&amp;L'!$C$54</f>
        <v>0</v>
      </c>
      <c r="I397" s="267">
        <f>((I75*'Data - P&amp;L'!$D$38)+(I187*'Data - P&amp;L'!$D$38)+(I297*'Data - P&amp;L'!$D$38))*'Data - P&amp;L'!$C$54</f>
        <v>0</v>
      </c>
      <c r="J397" s="267">
        <f>((J75*'Data - P&amp;L'!$D$38)+(J187*'Data - P&amp;L'!$D$38)+(J297*'Data - P&amp;L'!$D$38))*'Data - P&amp;L'!$C$54</f>
        <v>0</v>
      </c>
      <c r="K397" s="267">
        <f>((K75*'Data - P&amp;L'!$D$38)+(K187*'Data - P&amp;L'!$D$38)+(K297*'Data - P&amp;L'!$D$38))*'Data - P&amp;L'!$C$54</f>
        <v>0</v>
      </c>
      <c r="L397" s="267">
        <f>((L75*'Data - P&amp;L'!$D$38)+(L187*'Data - P&amp;L'!$D$38)+(L297*'Data - P&amp;L'!$D$38))*'Data - P&amp;L'!$C$54</f>
        <v>0</v>
      </c>
      <c r="M397" s="267">
        <f>((M75*'Data - P&amp;L'!$D$38)+(M187*'Data - P&amp;L'!$D$38)+(M297*'Data - P&amp;L'!$D$38))*'Data - P&amp;L'!$C$54</f>
        <v>0</v>
      </c>
      <c r="N397" s="267">
        <f>((N75*'Data - P&amp;L'!$D$38)+(N187*'Data - P&amp;L'!$D$38)+(N297*'Data - P&amp;L'!$D$38))*'Data - P&amp;L'!$C$54</f>
        <v>0</v>
      </c>
      <c r="O397" s="267">
        <f>((O75*'Data - P&amp;L'!$D$38)+(O187*'Data - P&amp;L'!$D$38)+(O297*'Data - P&amp;L'!$D$38))*'Data - P&amp;L'!$C$54</f>
        <v>0</v>
      </c>
      <c r="P397" s="267">
        <f>((P75*'Data - P&amp;L'!$D$38)+(P187*'Data - P&amp;L'!$D$38)+(P297*'Data - P&amp;L'!$D$38))*'Data - P&amp;L'!$C$54</f>
        <v>0</v>
      </c>
      <c r="Q397" s="267">
        <f>((Q75*'Data - P&amp;L'!$D$38)+(Q187*'Data - P&amp;L'!$D$38)+(Q297*'Data - P&amp;L'!$D$38))*'Data - P&amp;L'!$C$54</f>
        <v>0</v>
      </c>
      <c r="R397" s="267">
        <f>((R75*'Data - P&amp;L'!$D$38)+(R187*'Data - P&amp;L'!$D$38)+(R297*'Data - P&amp;L'!$D$38))*'Data - P&amp;L'!$C$54</f>
        <v>0</v>
      </c>
      <c r="S397" s="267">
        <f>((S75*'Data - P&amp;L'!$D$38)+(S187*'Data - P&amp;L'!$D$38)+(S297*'Data - P&amp;L'!$D$38))*'Data - P&amp;L'!$C$54</f>
        <v>0</v>
      </c>
      <c r="T397" s="267">
        <f>((T75*'Data - P&amp;L'!$D$38)+(T187*'Data - P&amp;L'!$D$38)+(T297*'Data - P&amp;L'!$D$38))*'Data - P&amp;L'!$C$54</f>
        <v>0</v>
      </c>
      <c r="U397" s="267">
        <f>((U75*'Data - P&amp;L'!$D$38)+(U187*'Data - P&amp;L'!$D$38)+(U297*'Data - P&amp;L'!$D$38))*'Data - P&amp;L'!$C$54</f>
        <v>0</v>
      </c>
      <c r="V397" s="267">
        <f>((V75*'Data - P&amp;L'!$D$38)+(V187*'Data - P&amp;L'!$D$38)+(V297*'Data - P&amp;L'!$D$38))*'Data - P&amp;L'!$C$54</f>
        <v>0</v>
      </c>
      <c r="W397" s="267">
        <f>((W75*'Data - P&amp;L'!$D$38)+(W187*'Data - P&amp;L'!$D$38)+(W297*'Data - P&amp;L'!$D$38))*'Data - P&amp;L'!$C$54</f>
        <v>0</v>
      </c>
      <c r="X397" s="267">
        <f>((X75*'Data - P&amp;L'!$D$38)+(X187*'Data - P&amp;L'!$D$38)+(X297*'Data - P&amp;L'!$D$38))*'Data - P&amp;L'!$C$54</f>
        <v>0</v>
      </c>
      <c r="Y397" s="267">
        <f>((Y75*'Data - P&amp;L'!$D$38)+(Y187*'Data - P&amp;L'!$D$38)+(Y297*'Data - P&amp;L'!$D$38))*'Data - P&amp;L'!$C$54</f>
        <v>0</v>
      </c>
      <c r="Z397" s="267">
        <f>((Z75*'Data - P&amp;L'!$D$38)+(Z187*'Data - P&amp;L'!$D$38)+(Z297*'Data - P&amp;L'!$D$38))*'Data - P&amp;L'!$C$54</f>
        <v>0</v>
      </c>
      <c r="AA397" s="267">
        <f>((AA75*'Data - P&amp;L'!$D$38)+(AA187*'Data - P&amp;L'!$D$38)+(AA297*'Data - P&amp;L'!$D$38))*'Data - P&amp;L'!$C$54</f>
        <v>0</v>
      </c>
      <c r="AB397" s="267">
        <f>((AB75*'Data - P&amp;L'!$D$38)+(AB187*'Data - P&amp;L'!$D$38)+(AB297*'Data - P&amp;L'!$D$38))*'Data - P&amp;L'!$C$54</f>
        <v>0</v>
      </c>
      <c r="AC397" s="267">
        <f>((AC75*'Data - P&amp;L'!$D$38)+(AC187*'Data - P&amp;L'!$D$38)+(AC297*'Data - P&amp;L'!$D$38))*'Data - P&amp;L'!$C$54</f>
        <v>0</v>
      </c>
      <c r="AD397" s="267">
        <f>((AD75*'Data - P&amp;L'!$D$38)+(AD187*'Data - P&amp;L'!$D$38)+(AD297*'Data - P&amp;L'!$D$38))*'Data - P&amp;L'!$C$54</f>
        <v>0</v>
      </c>
      <c r="AE397" s="267">
        <f>((AE75*'Data - P&amp;L'!$D$38)+(AE187*'Data - P&amp;L'!$D$38)+(AE297*'Data - P&amp;L'!$D$38))*'Data - P&amp;L'!$C$54</f>
        <v>0</v>
      </c>
      <c r="AF397" s="267">
        <f>((AF75*'Data - P&amp;L'!$D$38)+(AF187*'Data - P&amp;L'!$D$38)+(AF297*'Data - P&amp;L'!$D$38))*'Data - P&amp;L'!$C$54</f>
        <v>0</v>
      </c>
      <c r="AG397" s="451">
        <f t="shared" si="97"/>
        <v>0</v>
      </c>
    </row>
    <row r="398" outlineLevel="1">
      <c r="A398" s="283" t="s">
        <v>586</v>
      </c>
      <c r="B398" s="455">
        <f>B77*'Data - P&amp;L'!$R$3</f>
        <v>0</v>
      </c>
      <c r="C398" s="455">
        <f>C77*'Data - P&amp;L'!$R$3</f>
        <v>0</v>
      </c>
      <c r="D398" s="455">
        <f>D77*'Data - P&amp;L'!$R$3</f>
        <v>0</v>
      </c>
      <c r="E398" s="455">
        <f>E77*'Data - P&amp;L'!$R$3</f>
        <v>0</v>
      </c>
      <c r="F398" s="455">
        <f>F77*'Data - P&amp;L'!$R$3</f>
        <v>0</v>
      </c>
      <c r="G398" s="455">
        <f>G77*'Data - P&amp;L'!$R$3</f>
        <v>0</v>
      </c>
      <c r="H398" s="455">
        <f>H77*'Data - P&amp;L'!$R$3</f>
        <v>0</v>
      </c>
      <c r="I398" s="455">
        <f>I77*'Data - P&amp;L'!$R$3</f>
        <v>0</v>
      </c>
      <c r="J398" s="455">
        <f>J77*'Data - P&amp;L'!$R$3</f>
        <v>0</v>
      </c>
      <c r="K398" s="455">
        <f>K77*'Data - P&amp;L'!$R$3</f>
        <v>0</v>
      </c>
      <c r="L398" s="455">
        <f>L77*'Data - P&amp;L'!$R$3</f>
        <v>0</v>
      </c>
      <c r="M398" s="455">
        <f>M77*'Data - P&amp;L'!$R$3</f>
        <v>0</v>
      </c>
      <c r="N398" s="455">
        <f>N77*'Data - P&amp;L'!$R$3</f>
        <v>0</v>
      </c>
      <c r="O398" s="455">
        <f>O77*'Data - P&amp;L'!$R$3</f>
        <v>0</v>
      </c>
      <c r="P398" s="455">
        <f>P77*'Data - P&amp;L'!$R$3</f>
        <v>0</v>
      </c>
      <c r="Q398" s="455">
        <f>Q77*'Data - P&amp;L'!$R$3</f>
        <v>0</v>
      </c>
      <c r="R398" s="455">
        <f>R77*'Data - P&amp;L'!$R$3</f>
        <v>0</v>
      </c>
      <c r="S398" s="455">
        <f>S77*'Data - P&amp;L'!$R$3</f>
        <v>0</v>
      </c>
      <c r="T398" s="455">
        <f>T77*'Data - P&amp;L'!$R$3</f>
        <v>0</v>
      </c>
      <c r="U398" s="455">
        <f>U77*'Data - P&amp;L'!$R$3</f>
        <v>0</v>
      </c>
      <c r="V398" s="455">
        <f>V77*'Data - P&amp;L'!$R$3</f>
        <v>0</v>
      </c>
      <c r="W398" s="455">
        <f>W77*'Data - P&amp;L'!$R$3</f>
        <v>0</v>
      </c>
      <c r="X398" s="455">
        <f>X77*'Data - P&amp;L'!$R$3</f>
        <v>0</v>
      </c>
      <c r="Y398" s="455">
        <f>Y77*'Data - P&amp;L'!$R$3</f>
        <v>0</v>
      </c>
      <c r="Z398" s="455">
        <f>Z77*'Data - P&amp;L'!$R$3</f>
        <v>0</v>
      </c>
      <c r="AA398" s="455">
        <f>AA77*'Data - P&amp;L'!$R$3</f>
        <v>0</v>
      </c>
      <c r="AB398" s="455">
        <f>AB77*'Data - P&amp;L'!$R$3</f>
        <v>0</v>
      </c>
      <c r="AC398" s="455">
        <f>AC77*'Data - P&amp;L'!$R$3</f>
        <v>0</v>
      </c>
      <c r="AD398" s="455">
        <f>AD77*'Data - P&amp;L'!$R$3</f>
        <v>0</v>
      </c>
      <c r="AE398" s="455">
        <f>AE77*'Data - P&amp;L'!$R$3</f>
        <v>0</v>
      </c>
      <c r="AF398" s="455">
        <f>AF77*'Data - P&amp;L'!$R$3</f>
        <v>0</v>
      </c>
      <c r="AG398" s="451">
        <f t="shared" si="97"/>
        <v>0</v>
      </c>
    </row>
    <row r="399" outlineLevel="1">
      <c r="A399" s="456" t="s">
        <v>587</v>
      </c>
      <c r="B399" s="266">
        <f t="shared" ref="B399:AF399" si="100">B83+B193+B303</f>
        <v>0</v>
      </c>
      <c r="C399" s="266">
        <f t="shared" si="100"/>
        <v>0</v>
      </c>
      <c r="D399" s="266">
        <f t="shared" si="100"/>
        <v>0</v>
      </c>
      <c r="E399" s="266">
        <f t="shared" si="100"/>
        <v>0</v>
      </c>
      <c r="F399" s="266">
        <f t="shared" si="100"/>
        <v>0</v>
      </c>
      <c r="G399" s="266">
        <f t="shared" si="100"/>
        <v>0</v>
      </c>
      <c r="H399" s="266">
        <f t="shared" si="100"/>
        <v>0</v>
      </c>
      <c r="I399" s="266">
        <f t="shared" si="100"/>
        <v>0</v>
      </c>
      <c r="J399" s="266">
        <f t="shared" si="100"/>
        <v>0</v>
      </c>
      <c r="K399" s="266">
        <f t="shared" si="100"/>
        <v>0</v>
      </c>
      <c r="L399" s="266">
        <f t="shared" si="100"/>
        <v>0</v>
      </c>
      <c r="M399" s="266">
        <f t="shared" si="100"/>
        <v>0</v>
      </c>
      <c r="N399" s="266">
        <f t="shared" si="100"/>
        <v>0</v>
      </c>
      <c r="O399" s="266">
        <f t="shared" si="100"/>
        <v>0</v>
      </c>
      <c r="P399" s="266">
        <f t="shared" si="100"/>
        <v>0</v>
      </c>
      <c r="Q399" s="266">
        <f t="shared" si="100"/>
        <v>0</v>
      </c>
      <c r="R399" s="266">
        <f t="shared" si="100"/>
        <v>0</v>
      </c>
      <c r="S399" s="266">
        <f t="shared" si="100"/>
        <v>0</v>
      </c>
      <c r="T399" s="266">
        <f t="shared" si="100"/>
        <v>0</v>
      </c>
      <c r="U399" s="266">
        <f t="shared" si="100"/>
        <v>0</v>
      </c>
      <c r="V399" s="266">
        <f t="shared" si="100"/>
        <v>0</v>
      </c>
      <c r="W399" s="266">
        <f t="shared" si="100"/>
        <v>0</v>
      </c>
      <c r="X399" s="266">
        <f t="shared" si="100"/>
        <v>0</v>
      </c>
      <c r="Y399" s="266">
        <f t="shared" si="100"/>
        <v>0</v>
      </c>
      <c r="Z399" s="266">
        <f t="shared" si="100"/>
        <v>0</v>
      </c>
      <c r="AA399" s="266">
        <f t="shared" si="100"/>
        <v>0</v>
      </c>
      <c r="AB399" s="266">
        <f t="shared" si="100"/>
        <v>0</v>
      </c>
      <c r="AC399" s="266">
        <f t="shared" si="100"/>
        <v>0</v>
      </c>
      <c r="AD399" s="266">
        <f t="shared" si="100"/>
        <v>0</v>
      </c>
      <c r="AE399" s="266">
        <f t="shared" si="100"/>
        <v>0</v>
      </c>
      <c r="AF399" s="266">
        <f t="shared" si="100"/>
        <v>0</v>
      </c>
      <c r="AG399" s="454">
        <f t="shared" si="97"/>
        <v>0</v>
      </c>
    </row>
    <row r="400">
      <c r="A400" s="254" t="s">
        <v>1670</v>
      </c>
      <c r="B400" s="281">
        <f t="shared" ref="B400:AF400" si="101">sum(B401:B411)-B414</f>
        <v>0</v>
      </c>
      <c r="C400" s="281">
        <f t="shared" si="101"/>
        <v>0</v>
      </c>
      <c r="D400" s="281">
        <f t="shared" si="101"/>
        <v>0</v>
      </c>
      <c r="E400" s="281">
        <f t="shared" si="101"/>
        <v>0</v>
      </c>
      <c r="F400" s="281">
        <f t="shared" si="101"/>
        <v>0</v>
      </c>
      <c r="G400" s="281">
        <f t="shared" si="101"/>
        <v>0</v>
      </c>
      <c r="H400" s="281">
        <f t="shared" si="101"/>
        <v>0</v>
      </c>
      <c r="I400" s="281">
        <f t="shared" si="101"/>
        <v>0</v>
      </c>
      <c r="J400" s="281">
        <f t="shared" si="101"/>
        <v>0</v>
      </c>
      <c r="K400" s="281">
        <f t="shared" si="101"/>
        <v>0</v>
      </c>
      <c r="L400" s="281">
        <f t="shared" si="101"/>
        <v>0</v>
      </c>
      <c r="M400" s="281">
        <f t="shared" si="101"/>
        <v>0</v>
      </c>
      <c r="N400" s="281">
        <f t="shared" si="101"/>
        <v>0</v>
      </c>
      <c r="O400" s="281">
        <f t="shared" si="101"/>
        <v>0</v>
      </c>
      <c r="P400" s="281">
        <f t="shared" si="101"/>
        <v>0</v>
      </c>
      <c r="Q400" s="281">
        <f t="shared" si="101"/>
        <v>0</v>
      </c>
      <c r="R400" s="281">
        <f t="shared" si="101"/>
        <v>0</v>
      </c>
      <c r="S400" s="281">
        <f t="shared" si="101"/>
        <v>0</v>
      </c>
      <c r="T400" s="281">
        <f t="shared" si="101"/>
        <v>0</v>
      </c>
      <c r="U400" s="281">
        <f t="shared" si="101"/>
        <v>0</v>
      </c>
      <c r="V400" s="281">
        <f t="shared" si="101"/>
        <v>0</v>
      </c>
      <c r="W400" s="281">
        <f t="shared" si="101"/>
        <v>0</v>
      </c>
      <c r="X400" s="281">
        <f t="shared" si="101"/>
        <v>0</v>
      </c>
      <c r="Y400" s="281">
        <f t="shared" si="101"/>
        <v>0</v>
      </c>
      <c r="Z400" s="281">
        <f t="shared" si="101"/>
        <v>0</v>
      </c>
      <c r="AA400" s="281">
        <f t="shared" si="101"/>
        <v>0</v>
      </c>
      <c r="AB400" s="281">
        <f t="shared" si="101"/>
        <v>0</v>
      </c>
      <c r="AC400" s="281">
        <f t="shared" si="101"/>
        <v>0</v>
      </c>
      <c r="AD400" s="281">
        <f t="shared" si="101"/>
        <v>0</v>
      </c>
      <c r="AE400" s="281">
        <f t="shared" si="101"/>
        <v>0</v>
      </c>
      <c r="AF400" s="281">
        <f t="shared" si="101"/>
        <v>0</v>
      </c>
      <c r="AG400" s="342">
        <f t="shared" si="97"/>
        <v>0</v>
      </c>
    </row>
    <row r="401" outlineLevel="1">
      <c r="A401" s="173" t="s">
        <v>569</v>
      </c>
      <c r="B401" s="267">
        <f>(B94+B204+B314)*'Data - P&amp;L'!$C$3*'Data - P&amp;L'!$C$55</f>
        <v>0</v>
      </c>
      <c r="C401" s="267">
        <f>(C94+C204+C314)*'Data - P&amp;L'!$C$3*'Data - P&amp;L'!$C$55</f>
        <v>0</v>
      </c>
      <c r="D401" s="267">
        <f>(D94+D204+D314)*'Data - P&amp;L'!$C$3*'Data - P&amp;L'!$C$55</f>
        <v>0</v>
      </c>
      <c r="E401" s="267">
        <f>(E94+E204+E314)*'Data - P&amp;L'!$C$3*'Data - P&amp;L'!$C$55</f>
        <v>0</v>
      </c>
      <c r="F401" s="267">
        <f>(F94+F204+F314)*'Data - P&amp;L'!$C$3*'Data - P&amp;L'!$C$55</f>
        <v>0</v>
      </c>
      <c r="G401" s="267">
        <f>(G94+G204+G314)*'Data - P&amp;L'!$C$3*'Data - P&amp;L'!$C$55</f>
        <v>0</v>
      </c>
      <c r="H401" s="267">
        <f>(H94+H204+H314)*'Data - P&amp;L'!$C$3*'Data - P&amp;L'!$C$55</f>
        <v>0</v>
      </c>
      <c r="I401" s="267">
        <f>(I94+I204+I314)*'Data - P&amp;L'!$C$3*'Data - P&amp;L'!$C$55</f>
        <v>0</v>
      </c>
      <c r="J401" s="267">
        <f>(J94+J204+J314)*'Data - P&amp;L'!$C$3*'Data - P&amp;L'!$C$55</f>
        <v>0</v>
      </c>
      <c r="K401" s="267">
        <f>(K94+K204+K314)*'Data - P&amp;L'!$C$3*'Data - P&amp;L'!$C$55</f>
        <v>0</v>
      </c>
      <c r="L401" s="267">
        <f>(L94+L204+L314)*'Data - P&amp;L'!$C$3*'Data - P&amp;L'!$C$55</f>
        <v>0</v>
      </c>
      <c r="M401" s="267">
        <f>(M94+M204+M314)*'Data - P&amp;L'!$C$3*'Data - P&amp;L'!$C$55</f>
        <v>0</v>
      </c>
      <c r="N401" s="267">
        <f>(N94+N204+N314)*'Data - P&amp;L'!$C$3*'Data - P&amp;L'!$C$55</f>
        <v>0</v>
      </c>
      <c r="O401" s="267">
        <f>(O94+O204+O314)*'Data - P&amp;L'!$C$3*'Data - P&amp;L'!$C$55</f>
        <v>0</v>
      </c>
      <c r="P401" s="267">
        <f>(P94+P204+P314)*'Data - P&amp;L'!$C$3*'Data - P&amp;L'!$C$55</f>
        <v>0</v>
      </c>
      <c r="Q401" s="267">
        <f>(Q94+Q204+Q314)*'Data - P&amp;L'!$C$3*'Data - P&amp;L'!$C$55</f>
        <v>0</v>
      </c>
      <c r="R401" s="267">
        <f>(R94+R204+R314)*'Data - P&amp;L'!$C$3*'Data - P&amp;L'!$C$55</f>
        <v>0</v>
      </c>
      <c r="S401" s="267">
        <f>(S94+S204+S314)*'Data - P&amp;L'!$C$3*'Data - P&amp;L'!$C$55</f>
        <v>0</v>
      </c>
      <c r="T401" s="267">
        <f>(T94+T204+T314)*'Data - P&amp;L'!$C$3*'Data - P&amp;L'!$C$55</f>
        <v>0</v>
      </c>
      <c r="U401" s="267">
        <f>(U94+U204+U314)*'Data - P&amp;L'!$C$3*'Data - P&amp;L'!$C$55</f>
        <v>0</v>
      </c>
      <c r="V401" s="267">
        <f>(V94+V204+V314)*'Data - P&amp;L'!$C$3*'Data - P&amp;L'!$C$55</f>
        <v>0</v>
      </c>
      <c r="W401" s="267">
        <f>(W94+W204+W314)*'Data - P&amp;L'!$C$3*'Data - P&amp;L'!$C$55</f>
        <v>0</v>
      </c>
      <c r="X401" s="267">
        <f>(X94+X204+X314)*'Data - P&amp;L'!$C$3*'Data - P&amp;L'!$C$55</f>
        <v>0</v>
      </c>
      <c r="Y401" s="267">
        <f>(Y94+Y204+Y314)*'Data - P&amp;L'!$C$3*'Data - P&amp;L'!$C$55</f>
        <v>0</v>
      </c>
      <c r="Z401" s="267">
        <f>(Z94+Z204+Z314)*'Data - P&amp;L'!$C$3*'Data - P&amp;L'!$C$55</f>
        <v>0</v>
      </c>
      <c r="AA401" s="267">
        <f>(AA94+AA204+AA314)*'Data - P&amp;L'!$C$3*'Data - P&amp;L'!$C$55</f>
        <v>0</v>
      </c>
      <c r="AB401" s="267">
        <f>(AB94+AB204+AB314)*'Data - P&amp;L'!$C$3*'Data - P&amp;L'!$C$55</f>
        <v>0</v>
      </c>
      <c r="AC401" s="267">
        <f>(AC94+AC204+AC314)*'Data - P&amp;L'!$C$3*'Data - P&amp;L'!$C$55</f>
        <v>0</v>
      </c>
      <c r="AD401" s="267">
        <f>(AD94+AD204+AD314)*'Data - P&amp;L'!$C$3*'Data - P&amp;L'!$C$55</f>
        <v>0</v>
      </c>
      <c r="AE401" s="267">
        <f>(AE94+AE204+AE314)*'Data - P&amp;L'!$C$3*'Data - P&amp;L'!$C$55</f>
        <v>0</v>
      </c>
      <c r="AF401" s="267">
        <f>(AF94+AF204+AF314)*'Data - P&amp;L'!$C$3*'Data - P&amp;L'!$C$55</f>
        <v>0</v>
      </c>
      <c r="AG401" s="451">
        <f t="shared" si="97"/>
        <v>0</v>
      </c>
    </row>
    <row r="402" outlineLevel="1">
      <c r="A402" s="173" t="s">
        <v>570</v>
      </c>
      <c r="B402" s="267">
        <f>(B95+B205+B315)*'Data - P&amp;L'!$C$4*'Data - P&amp;L'!$C$55</f>
        <v>0</v>
      </c>
      <c r="C402" s="267">
        <f>(C95+C205+C315)*'Data - P&amp;L'!$C$4*'Data - P&amp;L'!$C$55</f>
        <v>0</v>
      </c>
      <c r="D402" s="267">
        <f>(D95+D205+D315)*'Data - P&amp;L'!$C$4*'Data - P&amp;L'!$C$55</f>
        <v>0</v>
      </c>
      <c r="E402" s="267">
        <f>(E95+E205+E315)*'Data - P&amp;L'!$C$4*'Data - P&amp;L'!$C$55</f>
        <v>0</v>
      </c>
      <c r="F402" s="267">
        <f>(F95+F205+F315)*'Data - P&amp;L'!$C$4*'Data - P&amp;L'!$C$55</f>
        <v>0</v>
      </c>
      <c r="G402" s="267">
        <f>(G95+G205+G315)*'Data - P&amp;L'!$C$4*'Data - P&amp;L'!$C$55</f>
        <v>0</v>
      </c>
      <c r="H402" s="267">
        <f>(H95+H205+H315)*'Data - P&amp;L'!$C$4*'Data - P&amp;L'!$C$55</f>
        <v>0</v>
      </c>
      <c r="I402" s="267">
        <f>(I95+I205+I315)*'Data - P&amp;L'!$C$4*'Data - P&amp;L'!$C$55</f>
        <v>0</v>
      </c>
      <c r="J402" s="267">
        <f>(J95+J205+J315)*'Data - P&amp;L'!$C$4*'Data - P&amp;L'!$C$55</f>
        <v>0</v>
      </c>
      <c r="K402" s="267">
        <f>(K95+K205+K315)*'Data - P&amp;L'!$C$4*'Data - P&amp;L'!$C$55</f>
        <v>0</v>
      </c>
      <c r="L402" s="267">
        <f>(L95+L205+L315)*'Data - P&amp;L'!$C$4*'Data - P&amp;L'!$C$55</f>
        <v>0</v>
      </c>
      <c r="M402" s="267">
        <f>(M95+M205+M315)*'Data - P&amp;L'!$C$4*'Data - P&amp;L'!$C$55</f>
        <v>0</v>
      </c>
      <c r="N402" s="267">
        <f>(N95+N205+N315)*'Data - P&amp;L'!$C$4*'Data - P&amp;L'!$C$55</f>
        <v>0</v>
      </c>
      <c r="O402" s="267">
        <f>(O95+O205+O315)*'Data - P&amp;L'!$C$4*'Data - P&amp;L'!$C$55</f>
        <v>0</v>
      </c>
      <c r="P402" s="267">
        <f>(P95+P205+P315)*'Data - P&amp;L'!$C$4*'Data - P&amp;L'!$C$55</f>
        <v>0</v>
      </c>
      <c r="Q402" s="267">
        <f>(Q95+Q205+Q315)*'Data - P&amp;L'!$C$4*'Data - P&amp;L'!$C$55</f>
        <v>0</v>
      </c>
      <c r="R402" s="267">
        <f>(R95+R205+R315)*'Data - P&amp;L'!$C$4*'Data - P&amp;L'!$C$55</f>
        <v>0</v>
      </c>
      <c r="S402" s="267">
        <f>(S95+S205+S315)*'Data - P&amp;L'!$C$4*'Data - P&amp;L'!$C$55</f>
        <v>0</v>
      </c>
      <c r="T402" s="267">
        <f>(T95+T205+T315)*'Data - P&amp;L'!$C$4*'Data - P&amp;L'!$C$55</f>
        <v>0</v>
      </c>
      <c r="U402" s="267">
        <f>(U95+U205+U315)*'Data - P&amp;L'!$C$4*'Data - P&amp;L'!$C$55</f>
        <v>0</v>
      </c>
      <c r="V402" s="267">
        <f>(V95+V205+V315)*'Data - P&amp;L'!$C$4*'Data - P&amp;L'!$C$55</f>
        <v>0</v>
      </c>
      <c r="W402" s="267">
        <f>(W95+W205+W315)*'Data - P&amp;L'!$C$4*'Data - P&amp;L'!$C$55</f>
        <v>0</v>
      </c>
      <c r="X402" s="267">
        <f>(X95+X205+X315)*'Data - P&amp;L'!$C$4*'Data - P&amp;L'!$C$55</f>
        <v>0</v>
      </c>
      <c r="Y402" s="267">
        <f>(Y95+Y205+Y315)*'Data - P&amp;L'!$C$4*'Data - P&amp;L'!$C$55</f>
        <v>0</v>
      </c>
      <c r="Z402" s="267">
        <f>(Z95+Z205+Z315)*'Data - P&amp;L'!$C$4*'Data - P&amp;L'!$C$55</f>
        <v>0</v>
      </c>
      <c r="AA402" s="267">
        <f>(AA95+AA205+AA315)*'Data - P&amp;L'!$C$4*'Data - P&amp;L'!$C$55</f>
        <v>0</v>
      </c>
      <c r="AB402" s="267">
        <f>(AB95+AB205+AB315)*'Data - P&amp;L'!$C$4*'Data - P&amp;L'!$C$55</f>
        <v>0</v>
      </c>
      <c r="AC402" s="267">
        <f>(AC95+AC205+AC315)*'Data - P&amp;L'!$C$4*'Data - P&amp;L'!$C$55</f>
        <v>0</v>
      </c>
      <c r="AD402" s="267">
        <f>(AD95+AD205+AD315)*'Data - P&amp;L'!$C$4*'Data - P&amp;L'!$C$55</f>
        <v>0</v>
      </c>
      <c r="AE402" s="267">
        <f>(AE95+AE205+AE315)*'Data - P&amp;L'!$C$4*'Data - P&amp;L'!$C$55</f>
        <v>0</v>
      </c>
      <c r="AF402" s="267">
        <f>(AF95+AF205+AF315)*'Data - P&amp;L'!$C$4*'Data - P&amp;L'!$C$55</f>
        <v>0</v>
      </c>
      <c r="AG402" s="451">
        <f t="shared" si="97"/>
        <v>0</v>
      </c>
    </row>
    <row r="403" outlineLevel="1">
      <c r="A403" s="173" t="s">
        <v>571</v>
      </c>
      <c r="B403" s="267">
        <f>(B97+B207+B317)*'Data - P&amp;L'!$C$6*'Data - P&amp;L'!$C$55</f>
        <v>0</v>
      </c>
      <c r="C403" s="267">
        <f>(C97+C207+C317)*'Data - P&amp;L'!$C$6*'Data - P&amp;L'!$C$55</f>
        <v>0</v>
      </c>
      <c r="D403" s="267">
        <f>(D97+D207+D317)*'Data - P&amp;L'!$C$6*'Data - P&amp;L'!$C$55</f>
        <v>0</v>
      </c>
      <c r="E403" s="267">
        <f>(E97+E207+E317)*'Data - P&amp;L'!$C$6*'Data - P&amp;L'!$C$55</f>
        <v>0</v>
      </c>
      <c r="F403" s="267">
        <f>(F97+F207+F317)*'Data - P&amp;L'!$C$6*'Data - P&amp;L'!$C$55</f>
        <v>0</v>
      </c>
      <c r="G403" s="267">
        <f>(G97+G207+G317)*'Data - P&amp;L'!$C$6*'Data - P&amp;L'!$C$55</f>
        <v>0</v>
      </c>
      <c r="H403" s="267">
        <f>(H97+H207+H317)*'Data - P&amp;L'!$C$6*'Data - P&amp;L'!$C$55</f>
        <v>0</v>
      </c>
      <c r="I403" s="267">
        <f>(I97+I207+I317)*'Data - P&amp;L'!$C$6*'Data - P&amp;L'!$C$55</f>
        <v>0</v>
      </c>
      <c r="J403" s="267">
        <f>(J97+J207+J317)*'Data - P&amp;L'!$C$6*'Data - P&amp;L'!$C$55</f>
        <v>0</v>
      </c>
      <c r="K403" s="267">
        <f>(K97+K207+K317)*'Data - P&amp;L'!$C$6*'Data - P&amp;L'!$C$55</f>
        <v>0</v>
      </c>
      <c r="L403" s="267">
        <f>(L97+L207+L317)*'Data - P&amp;L'!$C$6*'Data - P&amp;L'!$C$55</f>
        <v>0</v>
      </c>
      <c r="M403" s="267">
        <f>(M97+M207+M317)*'Data - P&amp;L'!$C$6*'Data - P&amp;L'!$C$55</f>
        <v>0</v>
      </c>
      <c r="N403" s="267">
        <f>(N97+N207+N317)*'Data - P&amp;L'!$C$6*'Data - P&amp;L'!$C$55</f>
        <v>0</v>
      </c>
      <c r="O403" s="267">
        <f>(O97+O207+O317)*'Data - P&amp;L'!$C$6*'Data - P&amp;L'!$C$55</f>
        <v>0</v>
      </c>
      <c r="P403" s="267">
        <f>(P97+P207+P317)*'Data - P&amp;L'!$C$6*'Data - P&amp;L'!$C$55</f>
        <v>0</v>
      </c>
      <c r="Q403" s="267">
        <f>(Q97+Q207+Q317)*'Data - P&amp;L'!$C$6*'Data - P&amp;L'!$C$55</f>
        <v>0</v>
      </c>
      <c r="R403" s="267">
        <f>(R97+R207+R317)*'Data - P&amp;L'!$C$6*'Data - P&amp;L'!$C$55</f>
        <v>0</v>
      </c>
      <c r="S403" s="267">
        <f>(S97+S207+S317)*'Data - P&amp;L'!$C$6*'Data - P&amp;L'!$C$55</f>
        <v>0</v>
      </c>
      <c r="T403" s="267">
        <f>(T97+T207+T317)*'Data - P&amp;L'!$C$6*'Data - P&amp;L'!$C$55</f>
        <v>0</v>
      </c>
      <c r="U403" s="267">
        <f>(U97+U207+U317)*'Data - P&amp;L'!$C$6*'Data - P&amp;L'!$C$55</f>
        <v>0</v>
      </c>
      <c r="V403" s="267">
        <f>(V97+V207+V317)*'Data - P&amp;L'!$C$6*'Data - P&amp;L'!$C$55</f>
        <v>0</v>
      </c>
      <c r="W403" s="267">
        <f>(W97+W207+W317)*'Data - P&amp;L'!$C$6*'Data - P&amp;L'!$C$55</f>
        <v>0</v>
      </c>
      <c r="X403" s="267">
        <f>(X97+X207+X317)*'Data - P&amp;L'!$C$6*'Data - P&amp;L'!$C$55</f>
        <v>0</v>
      </c>
      <c r="Y403" s="267">
        <f>(Y97+Y207+Y317)*'Data - P&amp;L'!$C$6*'Data - P&amp;L'!$C$55</f>
        <v>0</v>
      </c>
      <c r="Z403" s="267">
        <f>(Z97+Z207+Z317)*'Data - P&amp;L'!$C$6*'Data - P&amp;L'!$C$55</f>
        <v>0</v>
      </c>
      <c r="AA403" s="267">
        <f>(AA97+AA207+AA317)*'Data - P&amp;L'!$C$6*'Data - P&amp;L'!$C$55</f>
        <v>0</v>
      </c>
      <c r="AB403" s="267">
        <f>(AB97+AB207+AB317)*'Data - P&amp;L'!$C$6*'Data - P&amp;L'!$C$55</f>
        <v>0</v>
      </c>
      <c r="AC403" s="267">
        <f>(AC97+AC207+AC317)*'Data - P&amp;L'!$C$6*'Data - P&amp;L'!$C$55</f>
        <v>0</v>
      </c>
      <c r="AD403" s="267">
        <f>(AD97+AD207+AD317)*'Data - P&amp;L'!$C$6*'Data - P&amp;L'!$C$55</f>
        <v>0</v>
      </c>
      <c r="AE403" s="267">
        <f>(AE97+AE207+AE317)*'Data - P&amp;L'!$C$6*'Data - P&amp;L'!$C$55</f>
        <v>0</v>
      </c>
      <c r="AF403" s="267">
        <f>(AF97+AF207+AF317)*'Data - P&amp;L'!$C$6*'Data - P&amp;L'!$C$55</f>
        <v>0</v>
      </c>
      <c r="AG403" s="451">
        <f t="shared" si="97"/>
        <v>0</v>
      </c>
    </row>
    <row r="404" outlineLevel="1">
      <c r="A404" s="173" t="s">
        <v>572</v>
      </c>
      <c r="B404" s="267">
        <f>(B98+B208+B318)*'Data - P&amp;L'!$C$8*'Data - P&amp;L'!$C$55</f>
        <v>0</v>
      </c>
      <c r="C404" s="267">
        <f>(C98+C208+C318)*'Data - P&amp;L'!$C$8*'Data - P&amp;L'!$C$55</f>
        <v>0</v>
      </c>
      <c r="D404" s="267">
        <f>(D98+D208+D318)*'Data - P&amp;L'!$C$8*'Data - P&amp;L'!$C$55</f>
        <v>0</v>
      </c>
      <c r="E404" s="267">
        <f>(E98+E208+E318)*'Data - P&amp;L'!$C$8*'Data - P&amp;L'!$C$55</f>
        <v>0</v>
      </c>
      <c r="F404" s="267">
        <f>(F98+F208+F318)*'Data - P&amp;L'!$C$8*'Data - P&amp;L'!$C$55</f>
        <v>0</v>
      </c>
      <c r="G404" s="267">
        <f>(G98+G208+G318)*'Data - P&amp;L'!$C$8*'Data - P&amp;L'!$C$55</f>
        <v>0</v>
      </c>
      <c r="H404" s="267">
        <f>(H98+H208+H318)*'Data - P&amp;L'!$C$8*'Data - P&amp;L'!$C$55</f>
        <v>0</v>
      </c>
      <c r="I404" s="267">
        <f>(I98+I208+I318)*'Data - P&amp;L'!$C$8*'Data - P&amp;L'!$C$55</f>
        <v>0</v>
      </c>
      <c r="J404" s="267">
        <f>(J98+J208+J318)*'Data - P&amp;L'!$C$8*'Data - P&amp;L'!$C$55</f>
        <v>0</v>
      </c>
      <c r="K404" s="267">
        <f>(K98+K208+K318)*'Data - P&amp;L'!$C$8*'Data - P&amp;L'!$C$55</f>
        <v>0</v>
      </c>
      <c r="L404" s="267">
        <f>(L98+L208+L318)*'Data - P&amp;L'!$C$8*'Data - P&amp;L'!$C$55</f>
        <v>0</v>
      </c>
      <c r="M404" s="267">
        <f>(M98+M208+M318)*'Data - P&amp;L'!$C$8*'Data - P&amp;L'!$C$55</f>
        <v>0</v>
      </c>
      <c r="N404" s="267">
        <f>(N98+N208+N318)*'Data - P&amp;L'!$C$8*'Data - P&amp;L'!$C$55</f>
        <v>0</v>
      </c>
      <c r="O404" s="267">
        <f>(O98+O208+O318)*'Data - P&amp;L'!$C$8*'Data - P&amp;L'!$C$55</f>
        <v>0</v>
      </c>
      <c r="P404" s="267">
        <f>(P98+P208+P318)*'Data - P&amp;L'!$C$8*'Data - P&amp;L'!$C$55</f>
        <v>0</v>
      </c>
      <c r="Q404" s="267">
        <f>(Q98+Q208+Q318)*'Data - P&amp;L'!$C$8*'Data - P&amp;L'!$C$55</f>
        <v>0</v>
      </c>
      <c r="R404" s="267">
        <f>(R98+R208+R318)*'Data - P&amp;L'!$C$8*'Data - P&amp;L'!$C$55</f>
        <v>0</v>
      </c>
      <c r="S404" s="267">
        <f>(S98+S208+S318)*'Data - P&amp;L'!$C$8*'Data - P&amp;L'!$C$55</f>
        <v>0</v>
      </c>
      <c r="T404" s="267">
        <f>(T98+T208+T318)*'Data - P&amp;L'!$C$8*'Data - P&amp;L'!$C$55</f>
        <v>0</v>
      </c>
      <c r="U404" s="267">
        <f>(U98+U208+U318)*'Data - P&amp;L'!$C$8*'Data - P&amp;L'!$C$55</f>
        <v>0</v>
      </c>
      <c r="V404" s="267">
        <f>(V98+V208+V318)*'Data - P&amp;L'!$C$8*'Data - P&amp;L'!$C$55</f>
        <v>0</v>
      </c>
      <c r="W404" s="267">
        <f>(W98+W208+W318)*'Data - P&amp;L'!$C$8*'Data - P&amp;L'!$C$55</f>
        <v>0</v>
      </c>
      <c r="X404" s="267">
        <f>(X98+X208+X318)*'Data - P&amp;L'!$C$8*'Data - P&amp;L'!$C$55</f>
        <v>0</v>
      </c>
      <c r="Y404" s="267">
        <f>(Y98+Y208+Y318)*'Data - P&amp;L'!$C$8*'Data - P&amp;L'!$C$55</f>
        <v>0</v>
      </c>
      <c r="Z404" s="267">
        <f>(Z98+Z208+Z318)*'Data - P&amp;L'!$C$8*'Data - P&amp;L'!$C$55</f>
        <v>0</v>
      </c>
      <c r="AA404" s="267">
        <f>(AA98+AA208+AA318)*'Data - P&amp;L'!$C$8*'Data - P&amp;L'!$C$55</f>
        <v>0</v>
      </c>
      <c r="AB404" s="267">
        <f>(AB98+AB208+AB318)*'Data - P&amp;L'!$C$8*'Data - P&amp;L'!$C$55</f>
        <v>0</v>
      </c>
      <c r="AC404" s="267">
        <f>(AC98+AC208+AC318)*'Data - P&amp;L'!$C$8*'Data - P&amp;L'!$C$55</f>
        <v>0</v>
      </c>
      <c r="AD404" s="267">
        <f>(AD98+AD208+AD318)*'Data - P&amp;L'!$C$8*'Data - P&amp;L'!$C$55</f>
        <v>0</v>
      </c>
      <c r="AE404" s="267">
        <f>(AE98+AE208+AE318)*'Data - P&amp;L'!$C$8*'Data - P&amp;L'!$C$55</f>
        <v>0</v>
      </c>
      <c r="AF404" s="267">
        <f>(AF98+AF208+AF318)*'Data - P&amp;L'!$C$8*'Data - P&amp;L'!$C$55</f>
        <v>0</v>
      </c>
      <c r="AG404" s="451">
        <f t="shared" si="97"/>
        <v>0</v>
      </c>
    </row>
    <row r="405" outlineLevel="1">
      <c r="A405" s="173" t="s">
        <v>573</v>
      </c>
      <c r="B405" s="267">
        <f>(B99+B100+B209+B210+B319+B320)*'Data - P&amp;L'!$C$9*'Data - P&amp;L'!$C$55</f>
        <v>0</v>
      </c>
      <c r="C405" s="267">
        <f>(C99+C100+C209+C210+C319+C320)*'Data - P&amp;L'!$C$9*'Data - P&amp;L'!$C$55</f>
        <v>0</v>
      </c>
      <c r="D405" s="267">
        <f>(D99+D100+D209+D210+D319+D320)*'Data - P&amp;L'!$C$9*'Data - P&amp;L'!$C$55</f>
        <v>0</v>
      </c>
      <c r="E405" s="267">
        <f>(E99+E100+E209+E210+E319+E320)*'Data - P&amp;L'!$C$9*'Data - P&amp;L'!$C$55</f>
        <v>0</v>
      </c>
      <c r="F405" s="267">
        <f>(F99+F100+F209+F210+F319+F320)*'Data - P&amp;L'!$C$9*'Data - P&amp;L'!$C$55</f>
        <v>0</v>
      </c>
      <c r="G405" s="267">
        <f>(G99+G100+G209+G210+G319+G320)*'Data - P&amp;L'!$C$9*'Data - P&amp;L'!$C$55</f>
        <v>0</v>
      </c>
      <c r="H405" s="267">
        <f>(H99+H100+H209+H210+H319+H320)*'Data - P&amp;L'!$C$9*'Data - P&amp;L'!$C$55</f>
        <v>0</v>
      </c>
      <c r="I405" s="267">
        <f>(I99+I100+I209+I210+I319+I320)*'Data - P&amp;L'!$C$9*'Data - P&amp;L'!$C$55</f>
        <v>0</v>
      </c>
      <c r="J405" s="267">
        <f>(J99+J100+J209+J210+J319+J320)*'Data - P&amp;L'!$C$9*'Data - P&amp;L'!$C$55</f>
        <v>0</v>
      </c>
      <c r="K405" s="267">
        <f>(K99+K100+K209+K210+K319+K320)*'Data - P&amp;L'!$C$9*'Data - P&amp;L'!$C$55</f>
        <v>0</v>
      </c>
      <c r="L405" s="267">
        <f>(L99+L100+L209+L210+L319+L320)*'Data - P&amp;L'!$C$9*'Data - P&amp;L'!$C$55</f>
        <v>0</v>
      </c>
      <c r="M405" s="267">
        <f>(M99+M100+M209+M210+M319+M320)*'Data - P&amp;L'!$C$9*'Data - P&amp;L'!$C$55</f>
        <v>0</v>
      </c>
      <c r="N405" s="267">
        <f>(N99+N100+N209+N210+N319+N320)*'Data - P&amp;L'!$C$9*'Data - P&amp;L'!$C$55</f>
        <v>0</v>
      </c>
      <c r="O405" s="267">
        <f>(O99+O100+O209+O210+O319+O320)*'Data - P&amp;L'!$C$9*'Data - P&amp;L'!$C$55</f>
        <v>0</v>
      </c>
      <c r="P405" s="267">
        <f>(P99+P100+P209+P210+P319+P320)*'Data - P&amp;L'!$C$9*'Data - P&amp;L'!$C$55</f>
        <v>0</v>
      </c>
      <c r="Q405" s="267">
        <f>(Q99+Q100+Q209+Q210+Q319+Q320)*'Data - P&amp;L'!$C$9*'Data - P&amp;L'!$C$55</f>
        <v>0</v>
      </c>
      <c r="R405" s="267">
        <f>(R99+R100+R209+R210+R319+R320)*'Data - P&amp;L'!$C$9*'Data - P&amp;L'!$C$55</f>
        <v>0</v>
      </c>
      <c r="S405" s="267">
        <f>(S99+S100+S209+S210+S319+S320)*'Data - P&amp;L'!$C$9*'Data - P&amp;L'!$C$55</f>
        <v>0</v>
      </c>
      <c r="T405" s="267">
        <f>(T99+T100+T209+T210+T319+T320)*'Data - P&amp;L'!$C$9*'Data - P&amp;L'!$C$55</f>
        <v>0</v>
      </c>
      <c r="U405" s="267">
        <f>(U99+U100+U209+U210+U319+U320)*'Data - P&amp;L'!$C$9*'Data - P&amp;L'!$C$55</f>
        <v>0</v>
      </c>
      <c r="V405" s="267">
        <f>(V99+V100+V209+V210+V319+V320)*'Data - P&amp;L'!$C$9*'Data - P&amp;L'!$C$55</f>
        <v>0</v>
      </c>
      <c r="W405" s="267">
        <f>(W99+W100+W209+W210+W319+W320)*'Data - P&amp;L'!$C$9*'Data - P&amp;L'!$C$55</f>
        <v>0</v>
      </c>
      <c r="X405" s="267">
        <f>(X99+X100+X209+X210+X319+X320)*'Data - P&amp;L'!$C$9*'Data - P&amp;L'!$C$55</f>
        <v>0</v>
      </c>
      <c r="Y405" s="267">
        <f>(Y99+Y100+Y209+Y210+Y319+Y320)*'Data - P&amp;L'!$C$9*'Data - P&amp;L'!$C$55</f>
        <v>0</v>
      </c>
      <c r="Z405" s="267">
        <f>(Z99+Z100+Z209+Z210+Z319+Z320)*'Data - P&amp;L'!$C$9*'Data - P&amp;L'!$C$55</f>
        <v>0</v>
      </c>
      <c r="AA405" s="267">
        <f>(AA99+AA100+AA209+AA210+AA319+AA320)*'Data - P&amp;L'!$C$9*'Data - P&amp;L'!$C$55</f>
        <v>0</v>
      </c>
      <c r="AB405" s="267">
        <f>(AB99+AB100+AB209+AB210+AB319+AB320)*'Data - P&amp;L'!$C$9*'Data - P&amp;L'!$C$55</f>
        <v>0</v>
      </c>
      <c r="AC405" s="267">
        <f>(AC99+AC100+AC209+AC210+AC319+AC320)*'Data - P&amp;L'!$C$9*'Data - P&amp;L'!$C$55</f>
        <v>0</v>
      </c>
      <c r="AD405" s="267">
        <f>(AD99+AD100+AD209+AD210+AD319+AD320)*'Data - P&amp;L'!$C$9*'Data - P&amp;L'!$C$55</f>
        <v>0</v>
      </c>
      <c r="AE405" s="267">
        <f>(AE99+AE100+AE209+AE210+AE319+AE320)*'Data - P&amp;L'!$C$9*'Data - P&amp;L'!$C$55</f>
        <v>0</v>
      </c>
      <c r="AF405" s="267">
        <f>(AF99+AF100+AF209+AF210+AF319+AF320)*'Data - P&amp;L'!$C$9*'Data - P&amp;L'!$C$55</f>
        <v>0</v>
      </c>
      <c r="AG405" s="451">
        <f t="shared" si="97"/>
        <v>0</v>
      </c>
    </row>
    <row r="406" outlineLevel="1">
      <c r="A406" s="173" t="s">
        <v>574</v>
      </c>
      <c r="B406" s="267">
        <f>(B101+B102+B211+B212+B321+B322)*'Data - P&amp;L'!$C$5*'Data - P&amp;L'!$C$55</f>
        <v>0</v>
      </c>
      <c r="C406" s="267">
        <f>(C101+C102+C211+C212+C321+C322)*'Data - P&amp;L'!$C$5*'Data - P&amp;L'!$C$55</f>
        <v>0</v>
      </c>
      <c r="D406" s="267">
        <f>(D101+D102+D211+D212+D321+D322)*'Data - P&amp;L'!$C$5*'Data - P&amp;L'!$C$55</f>
        <v>0</v>
      </c>
      <c r="E406" s="267">
        <f>(E101+E102+E211+E212+E321+E322)*'Data - P&amp;L'!$C$5*'Data - P&amp;L'!$C$55</f>
        <v>0</v>
      </c>
      <c r="F406" s="267">
        <f>(F101+F102+F211+F212+F321+F322)*'Data - P&amp;L'!$C$5*'Data - P&amp;L'!$C$55</f>
        <v>0</v>
      </c>
      <c r="G406" s="267">
        <f>(G101+G102+G211+G212+G321+G322)*'Data - P&amp;L'!$C$5*'Data - P&amp;L'!$C$55</f>
        <v>0</v>
      </c>
      <c r="H406" s="267">
        <f>(H101+H102+H211+H212+H321+H322)*'Data - P&amp;L'!$C$5*'Data - P&amp;L'!$C$55</f>
        <v>0</v>
      </c>
      <c r="I406" s="267">
        <f>(I101+I102+I211+I212+I321+I322)*'Data - P&amp;L'!$C$5*'Data - P&amp;L'!$C$55</f>
        <v>0</v>
      </c>
      <c r="J406" s="267">
        <f>(J101+J102+J211+J212+J321+J322)*'Data - P&amp;L'!$C$5*'Data - P&amp;L'!$C$55</f>
        <v>0</v>
      </c>
      <c r="K406" s="267">
        <f>(K101+K102+K211+K212+K321+K322)*'Data - P&amp;L'!$C$5*'Data - P&amp;L'!$C$55</f>
        <v>0</v>
      </c>
      <c r="L406" s="267">
        <f>(L101+L102+L211+L212+L321+L322)*'Data - P&amp;L'!$C$5*'Data - P&amp;L'!$C$55</f>
        <v>0</v>
      </c>
      <c r="M406" s="267">
        <f>(M101+M102+M211+M212+M321+M322)*'Data - P&amp;L'!$C$5*'Data - P&amp;L'!$C$55</f>
        <v>0</v>
      </c>
      <c r="N406" s="267">
        <f>(N101+N102+N211+N212+N321+N322)*'Data - P&amp;L'!$C$5*'Data - P&amp;L'!$C$55</f>
        <v>0</v>
      </c>
      <c r="O406" s="267">
        <f>(O101+O102+O211+O212+O321+O322)*'Data - P&amp;L'!$C$5*'Data - P&amp;L'!$C$55</f>
        <v>0</v>
      </c>
      <c r="P406" s="267">
        <f>(P101+P102+P211+P212+P321+P322)*'Data - P&amp;L'!$C$5*'Data - P&amp;L'!$C$55</f>
        <v>0</v>
      </c>
      <c r="Q406" s="267">
        <f>(Q101+Q102+Q211+Q212+Q321+Q322)*'Data - P&amp;L'!$C$5*'Data - P&amp;L'!$C$55</f>
        <v>0</v>
      </c>
      <c r="R406" s="267">
        <f>(R101+R102+R211+R212+R321+R322)*'Data - P&amp;L'!$C$5*'Data - P&amp;L'!$C$55</f>
        <v>0</v>
      </c>
      <c r="S406" s="267">
        <f>(S101+S102+S211+S212+S321+S322)*'Data - P&amp;L'!$C$5*'Data - P&amp;L'!$C$55</f>
        <v>0</v>
      </c>
      <c r="T406" s="267">
        <f>(T101+T102+T211+T212+T321+T322)*'Data - P&amp;L'!$C$5*'Data - P&amp;L'!$C$55</f>
        <v>0</v>
      </c>
      <c r="U406" s="267">
        <f>(U101+U102+U211+U212+U321+U322)*'Data - P&amp;L'!$C$5*'Data - P&amp;L'!$C$55</f>
        <v>0</v>
      </c>
      <c r="V406" s="267">
        <f>(V101+V102+V211+V212+V321+V322)*'Data - P&amp;L'!$C$5*'Data - P&amp;L'!$C$55</f>
        <v>0</v>
      </c>
      <c r="W406" s="267">
        <f>(W101+W102+W211+W212+W321+W322)*'Data - P&amp;L'!$C$5*'Data - P&amp;L'!$C$55</f>
        <v>0</v>
      </c>
      <c r="X406" s="267">
        <f>(X101+X102+X211+X212+X321+X322)*'Data - P&amp;L'!$C$5*'Data - P&amp;L'!$C$55</f>
        <v>0</v>
      </c>
      <c r="Y406" s="267">
        <f>(Y101+Y102+Y211+Y212+Y321+Y322)*'Data - P&amp;L'!$C$5*'Data - P&amp;L'!$C$55</f>
        <v>0</v>
      </c>
      <c r="Z406" s="267">
        <f>(Z101+Z102+Z211+Z212+Z321+Z322)*'Data - P&amp;L'!$C$5*'Data - P&amp;L'!$C$55</f>
        <v>0</v>
      </c>
      <c r="AA406" s="267">
        <f>(AA101+AA102+AA211+AA212+AA321+AA322)*'Data - P&amp;L'!$C$5*'Data - P&amp;L'!$C$55</f>
        <v>0</v>
      </c>
      <c r="AB406" s="267">
        <f>(AB101+AB102+AB211+AB212+AB321+AB322)*'Data - P&amp;L'!$C$5*'Data - P&amp;L'!$C$55</f>
        <v>0</v>
      </c>
      <c r="AC406" s="267">
        <f>(AC101+AC102+AC211+AC212+AC321+AC322)*'Data - P&amp;L'!$C$5*'Data - P&amp;L'!$C$55</f>
        <v>0</v>
      </c>
      <c r="AD406" s="267">
        <f>(AD101+AD102+AD211+AD212+AD321+AD322)*'Data - P&amp;L'!$C$5*'Data - P&amp;L'!$C$55</f>
        <v>0</v>
      </c>
      <c r="AE406" s="267">
        <f>(AE101+AE102+AE211+AE212+AE321+AE322)*'Data - P&amp;L'!$C$5*'Data - P&amp;L'!$C$55</f>
        <v>0</v>
      </c>
      <c r="AF406" s="267">
        <f>(AF101+AF102+AF211+AF212+AF321+AF322)*'Data - P&amp;L'!$C$5*'Data - P&amp;L'!$C$55</f>
        <v>0</v>
      </c>
      <c r="AG406" s="451">
        <f t="shared" si="97"/>
        <v>0</v>
      </c>
    </row>
    <row r="407" outlineLevel="1">
      <c r="A407" s="173" t="s">
        <v>575</v>
      </c>
      <c r="B407" s="267">
        <f>(B103+B104+B213+B214+B323+B324)*'Data - P&amp;L'!$C$10*'Data - P&amp;L'!$C$55</f>
        <v>0</v>
      </c>
      <c r="C407" s="267">
        <f>(C103+C104+C213+C214+C323+C324)*'Data - P&amp;L'!$C$10*'Data - P&amp;L'!$C$55</f>
        <v>0</v>
      </c>
      <c r="D407" s="267">
        <f>(D103+D104+D213+D214+D323+D324)*'Data - P&amp;L'!$C$10*'Data - P&amp;L'!$C$55</f>
        <v>0</v>
      </c>
      <c r="E407" s="267">
        <f>(E103+E104+E213+E214+E323+E324)*'Data - P&amp;L'!$C$10*'Data - P&amp;L'!$C$55</f>
        <v>0</v>
      </c>
      <c r="F407" s="267">
        <f>(F103+F104+F213+F214+F323+F324)*'Data - P&amp;L'!$C$10*'Data - P&amp;L'!$C$55</f>
        <v>0</v>
      </c>
      <c r="G407" s="267">
        <f>(G103+G104+G213+G214+G323+G324)*'Data - P&amp;L'!$C$10*'Data - P&amp;L'!$C$55</f>
        <v>0</v>
      </c>
      <c r="H407" s="267">
        <f>(H103+H104+H213+H214+H323+H324)*'Data - P&amp;L'!$C$10*'Data - P&amp;L'!$C$55</f>
        <v>0</v>
      </c>
      <c r="I407" s="267">
        <f>(I103+I104+I213+I214+I323+I324)*'Data - P&amp;L'!$C$10*'Data - P&amp;L'!$C$55</f>
        <v>0</v>
      </c>
      <c r="J407" s="267">
        <f>(J103+J104+J213+J214+J323+J324)*'Data - P&amp;L'!$C$10*'Data - P&amp;L'!$C$55</f>
        <v>0</v>
      </c>
      <c r="K407" s="267">
        <f>(K103+K104+K213+K214+K323+K324)*'Data - P&amp;L'!$C$10*'Data - P&amp;L'!$C$55</f>
        <v>0</v>
      </c>
      <c r="L407" s="267">
        <f>(L103+L104+L213+L214+L323+L324)*'Data - P&amp;L'!$C$10*'Data - P&amp;L'!$C$55</f>
        <v>0</v>
      </c>
      <c r="M407" s="267">
        <f>(M103+M104+M213+M214+M323+M324)*'Data - P&amp;L'!$C$10*'Data - P&amp;L'!$C$55</f>
        <v>0</v>
      </c>
      <c r="N407" s="267">
        <f>(N103+N104+N213+N214+N323+N324)*'Data - P&amp;L'!$C$10*'Data - P&amp;L'!$C$55</f>
        <v>0</v>
      </c>
      <c r="O407" s="267">
        <f>(O103+O104+O213+O214+O323+O324)*'Data - P&amp;L'!$C$10*'Data - P&amp;L'!$C$55</f>
        <v>0</v>
      </c>
      <c r="P407" s="267">
        <f>(P103+P104+P213+P214+P323+P324)*'Data - P&amp;L'!$C$10*'Data - P&amp;L'!$C$55</f>
        <v>0</v>
      </c>
      <c r="Q407" s="267">
        <f>(Q103+Q104+Q213+Q214+Q323+Q324)*'Data - P&amp;L'!$C$10*'Data - P&amp;L'!$C$55</f>
        <v>0</v>
      </c>
      <c r="R407" s="267">
        <f>(R103+R104+R213+R214+R323+R324)*'Data - P&amp;L'!$C$10*'Data - P&amp;L'!$C$55</f>
        <v>0</v>
      </c>
      <c r="S407" s="267">
        <f>(S103+S104+S213+S214+S323+S324)*'Data - P&amp;L'!$C$10*'Data - P&amp;L'!$C$55</f>
        <v>0</v>
      </c>
      <c r="T407" s="267">
        <f>(T103+T104+T213+T214+T323+T324)*'Data - P&amp;L'!$C$10*'Data - P&amp;L'!$C$55</f>
        <v>0</v>
      </c>
      <c r="U407" s="267">
        <f>(U103+U104+U213+U214+U323+U324)*'Data - P&amp;L'!$C$10*'Data - P&amp;L'!$C$55</f>
        <v>0</v>
      </c>
      <c r="V407" s="267">
        <f>(V103+V104+V213+V214+V323+V324)*'Data - P&amp;L'!$C$10*'Data - P&amp;L'!$C$55</f>
        <v>0</v>
      </c>
      <c r="W407" s="267">
        <f>(W103+W104+W213+W214+W323+W324)*'Data - P&amp;L'!$C$10*'Data - P&amp;L'!$C$55</f>
        <v>0</v>
      </c>
      <c r="X407" s="267">
        <f>(X103+X104+X213+X214+X323+X324)*'Data - P&amp;L'!$C$10*'Data - P&amp;L'!$C$55</f>
        <v>0</v>
      </c>
      <c r="Y407" s="267">
        <f>(Y103+Y104+Y213+Y214+Y323+Y324)*'Data - P&amp;L'!$C$10*'Data - P&amp;L'!$C$55</f>
        <v>0</v>
      </c>
      <c r="Z407" s="267">
        <f>(Z103+Z104+Z213+Z214+Z323+Z324)*'Data - P&amp;L'!$C$10*'Data - P&amp;L'!$C$55</f>
        <v>0</v>
      </c>
      <c r="AA407" s="267">
        <f>(AA103+AA104+AA213+AA214+AA323+AA324)*'Data - P&amp;L'!$C$10*'Data - P&amp;L'!$C$55</f>
        <v>0</v>
      </c>
      <c r="AB407" s="267">
        <f>(AB103+AB104+AB213+AB214+AB323+AB324)*'Data - P&amp;L'!$C$10*'Data - P&amp;L'!$C$55</f>
        <v>0</v>
      </c>
      <c r="AC407" s="267">
        <f>(AC103+AC104+AC213+AC214+AC323+AC324)*'Data - P&amp;L'!$C$10*'Data - P&amp;L'!$C$55</f>
        <v>0</v>
      </c>
      <c r="AD407" s="267">
        <f>(AD103+AD104+AD213+AD214+AD323+AD324)*'Data - P&amp;L'!$C$10*'Data - P&amp;L'!$C$55</f>
        <v>0</v>
      </c>
      <c r="AE407" s="267">
        <f>(AE103+AE104+AE213+AE214+AE323+AE324)*'Data - P&amp;L'!$C$10*'Data - P&amp;L'!$C$55</f>
        <v>0</v>
      </c>
      <c r="AF407" s="267">
        <f>(AF103+AF104+AF213+AF214+AF323+AF324)*'Data - P&amp;L'!$C$10*'Data - P&amp;L'!$C$55</f>
        <v>0</v>
      </c>
      <c r="AG407" s="451">
        <f t="shared" si="97"/>
        <v>0</v>
      </c>
    </row>
    <row r="408" outlineLevel="1">
      <c r="A408" s="173" t="s">
        <v>589</v>
      </c>
      <c r="B408" s="267">
        <f>((B108+B109+B218+B219+B328+B329)*'Data - P&amp;L'!$C$13)*'Data - P&amp;L'!$C$55</f>
        <v>0</v>
      </c>
      <c r="C408" s="267">
        <f>((C108+C109+C218+C219+C328+C329)*'Data - P&amp;L'!$C$13)*'Data - P&amp;L'!$C$55</f>
        <v>0</v>
      </c>
      <c r="D408" s="267">
        <f>((D108+D109+D218+D219+D328+D329)*'Data - P&amp;L'!$C$13)*'Data - P&amp;L'!$C$55</f>
        <v>0</v>
      </c>
      <c r="E408" s="267">
        <f>((E108+E109+E218+E219+E328+E329)*'Data - P&amp;L'!$C$13)*'Data - P&amp;L'!$C$55</f>
        <v>0</v>
      </c>
      <c r="F408" s="267">
        <f>((F108+F109+F218+F219+F328+F329)*'Data - P&amp;L'!$C$13)*'Data - P&amp;L'!$C$55</f>
        <v>0</v>
      </c>
      <c r="G408" s="267">
        <f>((G108+G109+G218+G219+G328+G329)*'Data - P&amp;L'!$C$13)*'Data - P&amp;L'!$C$55</f>
        <v>0</v>
      </c>
      <c r="H408" s="267">
        <f>((H108+H109+H218+H219+H328+H329)*'Data - P&amp;L'!$C$13)*'Data - P&amp;L'!$C$55</f>
        <v>0</v>
      </c>
      <c r="I408" s="267">
        <f>((I108+I109+I218+I219+I328+I329)*'Data - P&amp;L'!$C$13)*'Data - P&amp;L'!$C$55</f>
        <v>0</v>
      </c>
      <c r="J408" s="267">
        <f>((J108+J109+J218+J219+J328+J329)*'Data - P&amp;L'!$C$13)*'Data - P&amp;L'!$C$55</f>
        <v>0</v>
      </c>
      <c r="K408" s="267">
        <f>((K108+K109+K218+K219+K328+K329)*'Data - P&amp;L'!$C$13)*'Data - P&amp;L'!$C$55</f>
        <v>0</v>
      </c>
      <c r="L408" s="267">
        <f>((L108+L109+L218+L219+L328+L329)*'Data - P&amp;L'!$C$13)*'Data - P&amp;L'!$C$55</f>
        <v>0</v>
      </c>
      <c r="M408" s="267">
        <f>((M108+M109+M218+M219+M328+M329)*'Data - P&amp;L'!$C$13)*'Data - P&amp;L'!$C$55</f>
        <v>0</v>
      </c>
      <c r="N408" s="267">
        <f>((N108+N109+N218+N219+N328+N329)*'Data - P&amp;L'!$C$13)*'Data - P&amp;L'!$C$55</f>
        <v>0</v>
      </c>
      <c r="O408" s="267">
        <f>((O108+O109+O218+O219+O328+O329)*'Data - P&amp;L'!$C$13)*'Data - P&amp;L'!$C$55</f>
        <v>0</v>
      </c>
      <c r="P408" s="267">
        <f>((P108+P109+P218+P219+P328+P329)*'Data - P&amp;L'!$C$13)*'Data - P&amp;L'!$C$55</f>
        <v>0</v>
      </c>
      <c r="Q408" s="267">
        <f>((Q108+Q109+Q218+Q219+Q328+Q329)*'Data - P&amp;L'!$C$13)*'Data - P&amp;L'!$C$55</f>
        <v>0</v>
      </c>
      <c r="R408" s="267">
        <f>((R108+R109+R218+R219+R328+R329)*'Data - P&amp;L'!$C$13)*'Data - P&amp;L'!$C$55</f>
        <v>0</v>
      </c>
      <c r="S408" s="267">
        <f>((S108+S109+S218+S219+S328+S329)*'Data - P&amp;L'!$C$13)*'Data - P&amp;L'!$C$55</f>
        <v>0</v>
      </c>
      <c r="T408" s="267">
        <f>((T108+T109+T218+T219+T328+T329)*'Data - P&amp;L'!$C$13)*'Data - P&amp;L'!$C$55</f>
        <v>0</v>
      </c>
      <c r="U408" s="267">
        <f>((U108+U109+U218+U219+U328+U329)*'Data - P&amp;L'!$C$13)*'Data - P&amp;L'!$C$55</f>
        <v>0</v>
      </c>
      <c r="V408" s="267">
        <f>((V108+V109+V218+V219+V328+V329)*'Data - P&amp;L'!$C$13)*'Data - P&amp;L'!$C$55</f>
        <v>0</v>
      </c>
      <c r="W408" s="267">
        <f>((W108+W109+W218+W219+W328+W329)*'Data - P&amp;L'!$C$13)*'Data - P&amp;L'!$C$55</f>
        <v>0</v>
      </c>
      <c r="X408" s="267">
        <f>((X108+X109+X218+X219+X328+X329)*'Data - P&amp;L'!$C$13)*'Data - P&amp;L'!$C$55</f>
        <v>0</v>
      </c>
      <c r="Y408" s="267">
        <f>((Y108+Y109+Y218+Y219+Y328+Y329)*'Data - P&amp;L'!$C$13)*'Data - P&amp;L'!$C$55</f>
        <v>0</v>
      </c>
      <c r="Z408" s="267">
        <f>((Z108+Z109+Z218+Z219+Z328+Z329)*'Data - P&amp;L'!$C$13)*'Data - P&amp;L'!$C$55</f>
        <v>0</v>
      </c>
      <c r="AA408" s="267">
        <f>((AA108+AA109+AA218+AA219+AA328+AA329)*'Data - P&amp;L'!$C$13)*'Data - P&amp;L'!$C$55</f>
        <v>0</v>
      </c>
      <c r="AB408" s="267">
        <f>((AB108+AB109+AB218+AB219+AB328+AB329)*'Data - P&amp;L'!$C$13)*'Data - P&amp;L'!$C$55</f>
        <v>0</v>
      </c>
      <c r="AC408" s="267">
        <f>((AC108+AC109+AC218+AC219+AC328+AC329)*'Data - P&amp;L'!$C$13)*'Data - P&amp;L'!$C$55</f>
        <v>0</v>
      </c>
      <c r="AD408" s="267">
        <f>((AD108+AD109+AD218+AD219+AD328+AD329)*'Data - P&amp;L'!$C$13)*'Data - P&amp;L'!$C$55</f>
        <v>0</v>
      </c>
      <c r="AE408" s="267">
        <f>((AE108+AE109+AE218+AE219+AE328+AE329)*'Data - P&amp;L'!$C$13)*'Data - P&amp;L'!$C$55</f>
        <v>0</v>
      </c>
      <c r="AF408" s="267">
        <f>((AF108+AF109+AF218+AF219+AF328+AF329)*'Data - P&amp;L'!$C$13)*'Data - P&amp;L'!$C$55</f>
        <v>0</v>
      </c>
      <c r="AG408" s="451">
        <f t="shared" si="97"/>
        <v>0</v>
      </c>
    </row>
    <row r="409" outlineLevel="1">
      <c r="A409" s="173" t="s">
        <v>590</v>
      </c>
      <c r="B409" s="267">
        <f>((B110+B220+B330)*'Data - P&amp;L'!$C$14)*'Data - P&amp;L'!$C$55</f>
        <v>0</v>
      </c>
      <c r="C409" s="267">
        <f>((C110+C220+C330)*'Data - P&amp;L'!$C$14)*'Data - P&amp;L'!$C$55</f>
        <v>0</v>
      </c>
      <c r="D409" s="267">
        <f>((D110+D220+D330)*'Data - P&amp;L'!$C$14)*'Data - P&amp;L'!$C$55</f>
        <v>0</v>
      </c>
      <c r="E409" s="267">
        <f>((E110+E220+E330)*'Data - P&amp;L'!$C$14)*'Data - P&amp;L'!$C$55</f>
        <v>0</v>
      </c>
      <c r="F409" s="267">
        <f>((F110+F220+F330)*'Data - P&amp;L'!$C$14)*'Data - P&amp;L'!$C$55</f>
        <v>0</v>
      </c>
      <c r="G409" s="267">
        <f>((G110+G220+G330)*'Data - P&amp;L'!$C$14)*'Data - P&amp;L'!$C$55</f>
        <v>0</v>
      </c>
      <c r="H409" s="267">
        <f>((H110+H220+H330)*'Data - P&amp;L'!$C$14)*'Data - P&amp;L'!$C$55</f>
        <v>0</v>
      </c>
      <c r="I409" s="267">
        <f>((I110+I220+I330)*'Data - P&amp;L'!$C$14)*'Data - P&amp;L'!$C$55</f>
        <v>0</v>
      </c>
      <c r="J409" s="267">
        <f>((J110+J220+J330)*'Data - P&amp;L'!$C$14)*'Data - P&amp;L'!$C$55</f>
        <v>0</v>
      </c>
      <c r="K409" s="267">
        <f>((K110+K220+K330)*'Data - P&amp;L'!$C$14)*'Data - P&amp;L'!$C$55</f>
        <v>0</v>
      </c>
      <c r="L409" s="267">
        <f>((L110+L220+L330)*'Data - P&amp;L'!$C$14)*'Data - P&amp;L'!$C$55</f>
        <v>0</v>
      </c>
      <c r="M409" s="267">
        <f>((M110+M220+M330)*'Data - P&amp;L'!$C$14)*'Data - P&amp;L'!$C$55</f>
        <v>0</v>
      </c>
      <c r="N409" s="267">
        <f>((N110+N220+N330)*'Data - P&amp;L'!$C$14)*'Data - P&amp;L'!$C$55</f>
        <v>0</v>
      </c>
      <c r="O409" s="267">
        <f>((O110+O220+O330)*'Data - P&amp;L'!$C$14)*'Data - P&amp;L'!$C$55</f>
        <v>0</v>
      </c>
      <c r="P409" s="267">
        <f>((P110+P220+P330)*'Data - P&amp;L'!$C$14)*'Data - P&amp;L'!$C$55</f>
        <v>0</v>
      </c>
      <c r="Q409" s="267">
        <f>((Q110+Q220+Q330)*'Data - P&amp;L'!$C$14)*'Data - P&amp;L'!$C$55</f>
        <v>0</v>
      </c>
      <c r="R409" s="267">
        <f>((R110+R220+R330)*'Data - P&amp;L'!$C$14)*'Data - P&amp;L'!$C$55</f>
        <v>0</v>
      </c>
      <c r="S409" s="267">
        <f>((S110+S220+S330)*'Data - P&amp;L'!$C$14)*'Data - P&amp;L'!$C$55</f>
        <v>0</v>
      </c>
      <c r="T409" s="267">
        <f>((T110+T220+T330)*'Data - P&amp;L'!$C$14)*'Data - P&amp;L'!$C$55</f>
        <v>0</v>
      </c>
      <c r="U409" s="267">
        <f>((U110+U220+U330)*'Data - P&amp;L'!$C$14)*'Data - P&amp;L'!$C$55</f>
        <v>0</v>
      </c>
      <c r="V409" s="267">
        <f>((V110+V220+V330)*'Data - P&amp;L'!$C$14)*'Data - P&amp;L'!$C$55</f>
        <v>0</v>
      </c>
      <c r="W409" s="267">
        <f>((W110+W220+W330)*'Data - P&amp;L'!$C$14)*'Data - P&amp;L'!$C$55</f>
        <v>0</v>
      </c>
      <c r="X409" s="267">
        <f>((X110+X220+X330)*'Data - P&amp;L'!$C$14)*'Data - P&amp;L'!$C$55</f>
        <v>0</v>
      </c>
      <c r="Y409" s="267">
        <f>((Y110+Y220+Y330)*'Data - P&amp;L'!$C$14)*'Data - P&amp;L'!$C$55</f>
        <v>0</v>
      </c>
      <c r="Z409" s="267">
        <f>((Z110+Z220+Z330)*'Data - P&amp;L'!$C$14)*'Data - P&amp;L'!$C$55</f>
        <v>0</v>
      </c>
      <c r="AA409" s="267">
        <f>((AA110+AA220+AA330)*'Data - P&amp;L'!$C$14)*'Data - P&amp;L'!$C$55</f>
        <v>0</v>
      </c>
      <c r="AB409" s="267">
        <f>((AB110+AB220+AB330)*'Data - P&amp;L'!$C$14)*'Data - P&amp;L'!$C$55</f>
        <v>0</v>
      </c>
      <c r="AC409" s="267">
        <f>((AC110+AC220+AC330)*'Data - P&amp;L'!$C$14)*'Data - P&amp;L'!$C$55</f>
        <v>0</v>
      </c>
      <c r="AD409" s="267">
        <f>((AD110+AD220+AD330)*'Data - P&amp;L'!$C$14)*'Data - P&amp;L'!$C$55</f>
        <v>0</v>
      </c>
      <c r="AE409" s="267">
        <f>((AE110+AE220+AE330)*'Data - P&amp;L'!$C$14)*'Data - P&amp;L'!$C$55</f>
        <v>0</v>
      </c>
      <c r="AF409" s="267">
        <f>((AF110+AF220+AF330)*'Data - P&amp;L'!$C$14)*'Data - P&amp;L'!$C$55</f>
        <v>0</v>
      </c>
      <c r="AG409" s="451">
        <f t="shared" si="97"/>
        <v>0</v>
      </c>
    </row>
    <row r="410" outlineLevel="1">
      <c r="A410" s="282" t="s">
        <v>576</v>
      </c>
      <c r="B410" s="455">
        <f>(((B94+B204+B314)*'Data - P&amp;L'!$C$38)+((B95+B205+B315)*'Data - P&amp;L'!$C$38))*'Data - P&amp;L'!$C$55</f>
        <v>0</v>
      </c>
      <c r="C410" s="455">
        <f>(((C94+C204+C314)*'Data - P&amp;L'!$C$38)+((C95+C205+C315)*'Data - P&amp;L'!$C$38))*'Data - P&amp;L'!$C$55</f>
        <v>0</v>
      </c>
      <c r="D410" s="455">
        <f>(((D94+D204+D314)*'Data - P&amp;L'!$C$38)+((D95+D205+D315)*'Data - P&amp;L'!$C$38))*'Data - P&amp;L'!$C$55</f>
        <v>0</v>
      </c>
      <c r="E410" s="455">
        <f>(((E94+E204+E314)*'Data - P&amp;L'!$C$38)+((E95+E205+E315)*'Data - P&amp;L'!$C$38))*'Data - P&amp;L'!$C$55</f>
        <v>0</v>
      </c>
      <c r="F410" s="455">
        <f>(((F94+F204+F314)*'Data - P&amp;L'!$C$38)+((F95+F205+F315)*'Data - P&amp;L'!$C$38))*'Data - P&amp;L'!$C$55</f>
        <v>0</v>
      </c>
      <c r="G410" s="455">
        <f>(((G94+G204+G314)*'Data - P&amp;L'!$C$38)+((G95+G205+G315)*'Data - P&amp;L'!$C$38))*'Data - P&amp;L'!$C$55</f>
        <v>0</v>
      </c>
      <c r="H410" s="455">
        <f>(((H94+H204+H314)*'Data - P&amp;L'!$C$38)+((H95+H205+H315)*'Data - P&amp;L'!$C$38))*'Data - P&amp;L'!$C$55</f>
        <v>0</v>
      </c>
      <c r="I410" s="455">
        <f>(((I94+I204+I314)*'Data - P&amp;L'!$C$38)+((I95+I205+I315)*'Data - P&amp;L'!$C$38))*'Data - P&amp;L'!$C$55</f>
        <v>0</v>
      </c>
      <c r="J410" s="455">
        <f>(((J94+J204+J314)*'Data - P&amp;L'!$C$38)+((J95+J205+J315)*'Data - P&amp;L'!$C$38))*'Data - P&amp;L'!$C$55</f>
        <v>0</v>
      </c>
      <c r="K410" s="455">
        <f>(((K94+K204+K314)*'Data - P&amp;L'!$C$38)+((K95+K205+K315)*'Data - P&amp;L'!$C$38))*'Data - P&amp;L'!$C$55</f>
        <v>0</v>
      </c>
      <c r="L410" s="455">
        <f>(((L94+L204+L314)*'Data - P&amp;L'!$C$38)+((L95+L205+L315)*'Data - P&amp;L'!$C$38))*'Data - P&amp;L'!$C$55</f>
        <v>0</v>
      </c>
      <c r="M410" s="455">
        <f>(((M94+M204+M314)*'Data - P&amp;L'!$C$38)+((M95+M205+M315)*'Data - P&amp;L'!$C$38))*'Data - P&amp;L'!$C$55</f>
        <v>0</v>
      </c>
      <c r="N410" s="455">
        <f>(((N94+N204+N314)*'Data - P&amp;L'!$C$38)+((N95+N205+N315)*'Data - P&amp;L'!$C$38))*'Data - P&amp;L'!$C$55</f>
        <v>0</v>
      </c>
      <c r="O410" s="455">
        <f>(((O94+O204+O314)*'Data - P&amp;L'!$C$38)+((O95+O205+O315)*'Data - P&amp;L'!$C$38))*'Data - P&amp;L'!$C$55</f>
        <v>0</v>
      </c>
      <c r="P410" s="455">
        <f>(((P94+P204+P314)*'Data - P&amp;L'!$C$38)+((P95+P205+P315)*'Data - P&amp;L'!$C$38))*'Data - P&amp;L'!$C$55</f>
        <v>0</v>
      </c>
      <c r="Q410" s="455">
        <f>(((Q94+Q204+Q314)*'Data - P&amp;L'!$C$38)+((Q95+Q205+Q315)*'Data - P&amp;L'!$C$38))*'Data - P&amp;L'!$C$55</f>
        <v>0</v>
      </c>
      <c r="R410" s="455">
        <f>(((R94+R204+R314)*'Data - P&amp;L'!$C$38)+((R95+R205+R315)*'Data - P&amp;L'!$C$38))*'Data - P&amp;L'!$C$55</f>
        <v>0</v>
      </c>
      <c r="S410" s="455">
        <f>(((S94+S204+S314)*'Data - P&amp;L'!$C$38)+((S95+S205+S315)*'Data - P&amp;L'!$C$38))*'Data - P&amp;L'!$C$55</f>
        <v>0</v>
      </c>
      <c r="T410" s="455">
        <f>(((T94+T204+T314)*'Data - P&amp;L'!$C$38)+((T95+T205+T315)*'Data - P&amp;L'!$C$38))*'Data - P&amp;L'!$C$55</f>
        <v>0</v>
      </c>
      <c r="U410" s="455">
        <f>(((U94+U204+U314)*'Data - P&amp;L'!$C$38)+((U95+U205+U315)*'Data - P&amp;L'!$C$38))*'Data - P&amp;L'!$C$55</f>
        <v>0</v>
      </c>
      <c r="V410" s="455">
        <f>(((V94+V204+V314)*'Data - P&amp;L'!$C$38)+((V95+V205+V315)*'Data - P&amp;L'!$C$38))*'Data - P&amp;L'!$C$55</f>
        <v>0</v>
      </c>
      <c r="W410" s="455">
        <f>(((W94+W204+W314)*'Data - P&amp;L'!$C$38)+((W95+W205+W315)*'Data - P&amp;L'!$C$38))*'Data - P&amp;L'!$C$55</f>
        <v>0</v>
      </c>
      <c r="X410" s="455">
        <f>(((X94+X204+X314)*'Data - P&amp;L'!$C$38)+((X95+X205+X315)*'Data - P&amp;L'!$C$38))*'Data - P&amp;L'!$C$55</f>
        <v>0</v>
      </c>
      <c r="Y410" s="455">
        <f>(((Y94+Y204+Y314)*'Data - P&amp;L'!$C$38)+((Y95+Y205+Y315)*'Data - P&amp;L'!$C$38))*'Data - P&amp;L'!$C$55</f>
        <v>0</v>
      </c>
      <c r="Z410" s="455">
        <f>(((Z94+Z204+Z314)*'Data - P&amp;L'!$C$38)+((Z95+Z205+Z315)*'Data - P&amp;L'!$C$38))*'Data - P&amp;L'!$C$55</f>
        <v>0</v>
      </c>
      <c r="AA410" s="455">
        <f>(((AA94+AA204+AA314)*'Data - P&amp;L'!$C$38)+((AA95+AA205+AA315)*'Data - P&amp;L'!$C$38))*'Data - P&amp;L'!$C$55</f>
        <v>0</v>
      </c>
      <c r="AB410" s="455">
        <f>(((AB94+AB204+AB314)*'Data - P&amp;L'!$C$38)+((AB95+AB205+AB315)*'Data - P&amp;L'!$C$38))*'Data - P&amp;L'!$C$55</f>
        <v>0</v>
      </c>
      <c r="AC410" s="455">
        <f>(((AC94+AC204+AC314)*'Data - P&amp;L'!$C$38)+((AC95+AC205+AC315)*'Data - P&amp;L'!$C$38))*'Data - P&amp;L'!$C$55</f>
        <v>0</v>
      </c>
      <c r="AD410" s="455">
        <f>(((AD94+AD204+AD314)*'Data - P&amp;L'!$C$38)+((AD95+AD205+AD315)*'Data - P&amp;L'!$C$38))*'Data - P&amp;L'!$C$55</f>
        <v>0</v>
      </c>
      <c r="AE410" s="455">
        <f>(((AE94+AE204+AE314)*'Data - P&amp;L'!$C$38)+((AE95+AE205+AE315)*'Data - P&amp;L'!$C$38))*'Data - P&amp;L'!$C$55</f>
        <v>0</v>
      </c>
      <c r="AF410" s="455">
        <f>(((AF94+AF204+AF314)*'Data - P&amp;L'!$C$38)+((AF95+AF205+AF315)*'Data - P&amp;L'!$C$38))*'Data - P&amp;L'!$C$55</f>
        <v>0</v>
      </c>
      <c r="AG410" s="451">
        <f t="shared" si="97"/>
        <v>0</v>
      </c>
    </row>
    <row r="411" outlineLevel="1">
      <c r="A411" s="282" t="s">
        <v>578</v>
      </c>
      <c r="B411" s="455">
        <f>((B105*'Data - P&amp;L'!$D$38)+(B215*'Data - P&amp;L'!$D$39)+(B325*'Data - P&amp;L'!$D$38))*'Data - P&amp;L'!$C$55</f>
        <v>0</v>
      </c>
      <c r="C411" s="455">
        <f>((C105*'Data - P&amp;L'!$D$38)+(C215*'Data - P&amp;L'!$D$39)+(C325*'Data - P&amp;L'!$D$38))*'Data - P&amp;L'!$C$55</f>
        <v>0</v>
      </c>
      <c r="D411" s="455">
        <f>((D105*'Data - P&amp;L'!$D$38)+(D215*'Data - P&amp;L'!$D$39)+(D325*'Data - P&amp;L'!$D$38))*'Data - P&amp;L'!$C$55</f>
        <v>0</v>
      </c>
      <c r="E411" s="455">
        <f>((E105*'Data - P&amp;L'!$D$38)+(E215*'Data - P&amp;L'!$D$39)+(E325*'Data - P&amp;L'!$D$38))*'Data - P&amp;L'!$C$55</f>
        <v>0</v>
      </c>
      <c r="F411" s="455">
        <f>((F105*'Data - P&amp;L'!$D$38)+(F215*'Data - P&amp;L'!$D$39)+(F325*'Data - P&amp;L'!$D$38))*'Data - P&amp;L'!$C$55</f>
        <v>0</v>
      </c>
      <c r="G411" s="455">
        <f>((G105*'Data - P&amp;L'!$D$38)+(G215*'Data - P&amp;L'!$D$39)+(G325*'Data - P&amp;L'!$D$38))*'Data - P&amp;L'!$C$55</f>
        <v>0</v>
      </c>
      <c r="H411" s="455">
        <f>((H105*'Data - P&amp;L'!$D$38)+(H215*'Data - P&amp;L'!$D$39)+(H325*'Data - P&amp;L'!$D$38))*'Data - P&amp;L'!$C$55</f>
        <v>0</v>
      </c>
      <c r="I411" s="455">
        <f>((I105*'Data - P&amp;L'!$D$38)+(I215*'Data - P&amp;L'!$D$39)+(I325*'Data - P&amp;L'!$D$38))*'Data - P&amp;L'!$C$55</f>
        <v>0</v>
      </c>
      <c r="J411" s="455">
        <f>((J105*'Data - P&amp;L'!$D$38)+(J215*'Data - P&amp;L'!$D$39)+(J325*'Data - P&amp;L'!$D$38))*'Data - P&amp;L'!$C$55</f>
        <v>0</v>
      </c>
      <c r="K411" s="455">
        <f>((K105*'Data - P&amp;L'!$D$38)+(K215*'Data - P&amp;L'!$D$39)+(K325*'Data - P&amp;L'!$D$38))*'Data - P&amp;L'!$C$55</f>
        <v>0</v>
      </c>
      <c r="L411" s="455">
        <f>((L105*'Data - P&amp;L'!$D$38)+(L215*'Data - P&amp;L'!$D$39)+(L325*'Data - P&amp;L'!$D$38))*'Data - P&amp;L'!$C$55</f>
        <v>0</v>
      </c>
      <c r="M411" s="455">
        <f>((M105*'Data - P&amp;L'!$D$38)+(M215*'Data - P&amp;L'!$D$39)+(M325*'Data - P&amp;L'!$D$38))*'Data - P&amp;L'!$C$55</f>
        <v>0</v>
      </c>
      <c r="N411" s="455">
        <f>((N105*'Data - P&amp;L'!$D$38)+(N215*'Data - P&amp;L'!$D$39)+(N325*'Data - P&amp;L'!$D$38))*'Data - P&amp;L'!$C$55</f>
        <v>0</v>
      </c>
      <c r="O411" s="455">
        <f>((O105*'Data - P&amp;L'!$D$38)+(O215*'Data - P&amp;L'!$D$39)+(O325*'Data - P&amp;L'!$D$38))*'Data - P&amp;L'!$C$55</f>
        <v>0</v>
      </c>
      <c r="P411" s="455">
        <f>((P105*'Data - P&amp;L'!$D$38)+(P215*'Data - P&amp;L'!$D$39)+(P325*'Data - P&amp;L'!$D$38))*'Data - P&amp;L'!$C$55</f>
        <v>0</v>
      </c>
      <c r="Q411" s="455">
        <f>((Q105*'Data - P&amp;L'!$D$38)+(Q215*'Data - P&amp;L'!$D$39)+(Q325*'Data - P&amp;L'!$D$38))*'Data - P&amp;L'!$C$55</f>
        <v>0</v>
      </c>
      <c r="R411" s="455">
        <f>((R105*'Data - P&amp;L'!$D$38)+(R215*'Data - P&amp;L'!$D$39)+(R325*'Data - P&amp;L'!$D$38))*'Data - P&amp;L'!$C$55</f>
        <v>0</v>
      </c>
      <c r="S411" s="455">
        <f>((S105*'Data - P&amp;L'!$D$38)+(S215*'Data - P&amp;L'!$D$39)+(S325*'Data - P&amp;L'!$D$38))*'Data - P&amp;L'!$C$55</f>
        <v>0</v>
      </c>
      <c r="T411" s="455">
        <f>((T105*'Data - P&amp;L'!$D$38)+(T215*'Data - P&amp;L'!$D$39)+(T325*'Data - P&amp;L'!$D$38))*'Data - P&amp;L'!$C$55</f>
        <v>0</v>
      </c>
      <c r="U411" s="455">
        <f>((U105*'Data - P&amp;L'!$D$38)+(U215*'Data - P&amp;L'!$D$39)+(U325*'Data - P&amp;L'!$D$38))*'Data - P&amp;L'!$C$55</f>
        <v>0</v>
      </c>
      <c r="V411" s="455">
        <f>((V105*'Data - P&amp;L'!$D$38)+(V215*'Data - P&amp;L'!$D$39)+(V325*'Data - P&amp;L'!$D$38))*'Data - P&amp;L'!$C$55</f>
        <v>0</v>
      </c>
      <c r="W411" s="455">
        <f>((W105*'Data - P&amp;L'!$D$38)+(W215*'Data - P&amp;L'!$D$39)+(W325*'Data - P&amp;L'!$D$38))*'Data - P&amp;L'!$C$55</f>
        <v>0</v>
      </c>
      <c r="X411" s="455">
        <f>((X105*'Data - P&amp;L'!$D$38)+(X215*'Data - P&amp;L'!$D$39)+(X325*'Data - P&amp;L'!$D$38))*'Data - P&amp;L'!$C$55</f>
        <v>0</v>
      </c>
      <c r="Y411" s="455">
        <f>((Y105*'Data - P&amp;L'!$D$38)+(Y215*'Data - P&amp;L'!$D$39)+(Y325*'Data - P&amp;L'!$D$38))*'Data - P&amp;L'!$C$55</f>
        <v>0</v>
      </c>
      <c r="Z411" s="455">
        <f>((Z105*'Data - P&amp;L'!$D$38)+(Z215*'Data - P&amp;L'!$D$39)+(Z325*'Data - P&amp;L'!$D$38))*'Data - P&amp;L'!$C$55</f>
        <v>0</v>
      </c>
      <c r="AA411" s="455">
        <f>((AA105*'Data - P&amp;L'!$D$38)+(AA215*'Data - P&amp;L'!$D$39)+(AA325*'Data - P&amp;L'!$D$38))*'Data - P&amp;L'!$C$55</f>
        <v>0</v>
      </c>
      <c r="AB411" s="455">
        <f>((AB105*'Data - P&amp;L'!$D$38)+(AB215*'Data - P&amp;L'!$D$39)+(AB325*'Data - P&amp;L'!$D$38))*'Data - P&amp;L'!$C$55</f>
        <v>0</v>
      </c>
      <c r="AC411" s="455">
        <f>((AC105*'Data - P&amp;L'!$D$38)+(AC215*'Data - P&amp;L'!$D$39)+(AC325*'Data - P&amp;L'!$D$38))*'Data - P&amp;L'!$C$55</f>
        <v>0</v>
      </c>
      <c r="AD411" s="455">
        <f>((AD105*'Data - P&amp;L'!$D$38)+(AD215*'Data - P&amp;L'!$D$39)+(AD325*'Data - P&amp;L'!$D$38))*'Data - P&amp;L'!$C$55</f>
        <v>0</v>
      </c>
      <c r="AE411" s="455">
        <f>((AE105*'Data - P&amp;L'!$D$38)+(AE215*'Data - P&amp;L'!$D$39)+(AE325*'Data - P&amp;L'!$D$38))*'Data - P&amp;L'!$C$55</f>
        <v>0</v>
      </c>
      <c r="AF411" s="455">
        <f>((AF105*'Data - P&amp;L'!$D$38)+(AF215*'Data - P&amp;L'!$D$39)+(AF325*'Data - P&amp;L'!$D$38))*'Data - P&amp;L'!$C$55</f>
        <v>0</v>
      </c>
      <c r="AG411" s="451">
        <f t="shared" si="97"/>
        <v>0</v>
      </c>
    </row>
    <row r="412" outlineLevel="1">
      <c r="A412" s="173" t="s">
        <v>591</v>
      </c>
      <c r="B412" s="457"/>
      <c r="C412" s="457"/>
      <c r="D412" s="457"/>
      <c r="E412" s="457"/>
      <c r="F412" s="457"/>
      <c r="G412" s="457"/>
      <c r="H412" s="457"/>
      <c r="I412" s="457"/>
      <c r="J412" s="457"/>
      <c r="K412" s="457"/>
      <c r="L412" s="457"/>
      <c r="M412" s="457"/>
      <c r="N412" s="457"/>
      <c r="O412" s="457"/>
      <c r="P412" s="457"/>
      <c r="Q412" s="457"/>
      <c r="R412" s="457"/>
      <c r="S412" s="457"/>
      <c r="T412" s="457"/>
      <c r="U412" s="457"/>
      <c r="V412" s="457"/>
      <c r="W412" s="457"/>
      <c r="X412" s="457"/>
      <c r="Y412" s="457"/>
      <c r="Z412" s="457"/>
      <c r="AA412" s="457"/>
      <c r="AB412" s="457"/>
      <c r="AC412" s="457"/>
      <c r="AD412" s="457"/>
      <c r="AE412" s="457"/>
      <c r="AF412" s="457"/>
      <c r="AG412" s="451"/>
    </row>
    <row r="413" outlineLevel="1">
      <c r="A413" s="173" t="s">
        <v>592</v>
      </c>
      <c r="B413" s="457"/>
      <c r="C413" s="457"/>
      <c r="D413" s="457"/>
      <c r="E413" s="457"/>
      <c r="F413" s="457"/>
      <c r="G413" s="457"/>
      <c r="H413" s="457"/>
      <c r="I413" s="457"/>
      <c r="J413" s="457"/>
      <c r="K413" s="457"/>
      <c r="L413" s="457"/>
      <c r="M413" s="457"/>
      <c r="N413" s="457"/>
      <c r="O413" s="457"/>
      <c r="P413" s="457"/>
      <c r="Q413" s="457"/>
      <c r="R413" s="457"/>
      <c r="S413" s="457"/>
      <c r="T413" s="457"/>
      <c r="U413" s="457"/>
      <c r="V413" s="457"/>
      <c r="W413" s="457"/>
      <c r="X413" s="457"/>
      <c r="Y413" s="457"/>
      <c r="Z413" s="457"/>
      <c r="AA413" s="457"/>
      <c r="AB413" s="457"/>
      <c r="AC413" s="457"/>
      <c r="AD413" s="457"/>
      <c r="AE413" s="457"/>
      <c r="AF413" s="457"/>
      <c r="AG413" s="451"/>
    </row>
    <row r="414" outlineLevel="1">
      <c r="A414" s="173" t="s">
        <v>593</v>
      </c>
      <c r="B414" s="455">
        <f>(B112*'Data - P&amp;L'!$R$3)+('Data - P&amp;L'!$R$4*B222)+(B332*'Data - P&amp;L'!$R$3)</f>
        <v>0</v>
      </c>
      <c r="C414" s="455">
        <f>(C112*'Data - P&amp;L'!$R$3)+('Data - P&amp;L'!$R$4*C222)+(C332*'Data - P&amp;L'!$R$3)</f>
        <v>0</v>
      </c>
      <c r="D414" s="455">
        <f>(D112*'Data - P&amp;L'!$R$3)+('Data - P&amp;L'!$R$4*D222)+(D332*'Data - P&amp;L'!$R$3)</f>
        <v>0</v>
      </c>
      <c r="E414" s="455">
        <f>(E112*'Data - P&amp;L'!$R$3)+('Data - P&amp;L'!$R$4*E222)+(E332*'Data - P&amp;L'!$R$3)</f>
        <v>0</v>
      </c>
      <c r="F414" s="455">
        <f>(F112*'Data - P&amp;L'!$R$3)+('Data - P&amp;L'!$R$4*F222)+(F332*'Data - P&amp;L'!$R$3)</f>
        <v>0</v>
      </c>
      <c r="G414" s="455">
        <f>(G112*'Data - P&amp;L'!$R$3)+('Data - P&amp;L'!$R$4*G222)+(G332*'Data - P&amp;L'!$R$3)</f>
        <v>0</v>
      </c>
      <c r="H414" s="455">
        <f>(H112*'Data - P&amp;L'!$R$3)+('Data - P&amp;L'!$R$4*H222)+(H332*'Data - P&amp;L'!$R$3)</f>
        <v>0</v>
      </c>
      <c r="I414" s="455">
        <f>(I112*'Data - P&amp;L'!$R$3)+('Data - P&amp;L'!$R$4*I222)+(I332*'Data - P&amp;L'!$R$3)</f>
        <v>0</v>
      </c>
      <c r="J414" s="455">
        <f>(J112*'Data - P&amp;L'!$R$3)+('Data - P&amp;L'!$R$4*J222)+(J332*'Data - P&amp;L'!$R$3)</f>
        <v>0</v>
      </c>
      <c r="K414" s="455">
        <f>(K112*'Data - P&amp;L'!$R$3)+('Data - P&amp;L'!$R$4*K222)+(K332*'Data - P&amp;L'!$R$3)</f>
        <v>0</v>
      </c>
      <c r="L414" s="455">
        <f>(L112*'Data - P&amp;L'!$R$3)+('Data - P&amp;L'!$R$4*L222)+(L332*'Data - P&amp;L'!$R$3)</f>
        <v>0</v>
      </c>
      <c r="M414" s="455">
        <f>(M112*'Data - P&amp;L'!$R$3)+('Data - P&amp;L'!$R$4*M222)+(M332*'Data - P&amp;L'!$R$3)</f>
        <v>0</v>
      </c>
      <c r="N414" s="455">
        <f>(N112*'Data - P&amp;L'!$R$3)+('Data - P&amp;L'!$R$4*N222)+(N332*'Data - P&amp;L'!$R$3)</f>
        <v>0</v>
      </c>
      <c r="O414" s="455">
        <f>(O112*'Data - P&amp;L'!$R$3)+('Data - P&amp;L'!$R$4*O222)+(O332*'Data - P&amp;L'!$R$3)</f>
        <v>0</v>
      </c>
      <c r="P414" s="455">
        <f>(P112*'Data - P&amp;L'!$R$3)+('Data - P&amp;L'!$R$4*P222)+(P332*'Data - P&amp;L'!$R$3)</f>
        <v>0</v>
      </c>
      <c r="Q414" s="455">
        <f>(Q112*'Data - P&amp;L'!$R$3)+('Data - P&amp;L'!$R$4*Q222)+(Q332*'Data - P&amp;L'!$R$3)</f>
        <v>0</v>
      </c>
      <c r="R414" s="455">
        <f>(R112*'Data - P&amp;L'!$R$3)+('Data - P&amp;L'!$R$4*R222)+(R332*'Data - P&amp;L'!$R$3)</f>
        <v>0</v>
      </c>
      <c r="S414" s="455">
        <f>(S112*'Data - P&amp;L'!$R$3)+('Data - P&amp;L'!$R$4*S222)+(S332*'Data - P&amp;L'!$R$3)</f>
        <v>0</v>
      </c>
      <c r="T414" s="455">
        <f>(T112*'Data - P&amp;L'!$R$3)+('Data - P&amp;L'!$R$4*T222)+(T332*'Data - P&amp;L'!$R$3)</f>
        <v>0</v>
      </c>
      <c r="U414" s="455">
        <f>(U112*'Data - P&amp;L'!$R$3)+('Data - P&amp;L'!$R$4*U222)+(U332*'Data - P&amp;L'!$R$3)</f>
        <v>0</v>
      </c>
      <c r="V414" s="455">
        <f>(V112*'Data - P&amp;L'!$R$3)+('Data - P&amp;L'!$R$4*V222)+(V332*'Data - P&amp;L'!$R$3)</f>
        <v>0</v>
      </c>
      <c r="W414" s="455">
        <f>(W112*'Data - P&amp;L'!$R$3)+('Data - P&amp;L'!$R$4*W222)+(W332*'Data - P&amp;L'!$R$3)</f>
        <v>0</v>
      </c>
      <c r="X414" s="455">
        <f>(X112*'Data - P&amp;L'!$R$3)+('Data - P&amp;L'!$R$4*X222)+(X332*'Data - P&amp;L'!$R$3)</f>
        <v>0</v>
      </c>
      <c r="Y414" s="455">
        <f>(Y112*'Data - P&amp;L'!$R$3)+('Data - P&amp;L'!$R$4*Y222)+(Y332*'Data - P&amp;L'!$R$3)</f>
        <v>0</v>
      </c>
      <c r="Z414" s="455">
        <f>(Z112*'Data - P&amp;L'!$R$3)+('Data - P&amp;L'!$R$4*Z222)+(Z332*'Data - P&amp;L'!$R$3)</f>
        <v>0</v>
      </c>
      <c r="AA414" s="455">
        <f>(AA112*'Data - P&amp;L'!$R$3)+('Data - P&amp;L'!$R$4*AA222)+(AA332*'Data - P&amp;L'!$R$3)</f>
        <v>0</v>
      </c>
      <c r="AB414" s="455">
        <f>(AB112*'Data - P&amp;L'!$R$3)+('Data - P&amp;L'!$R$4*AB222)+(AB332*'Data - P&amp;L'!$R$3)</f>
        <v>0</v>
      </c>
      <c r="AC414" s="455">
        <f>(AC112*'Data - P&amp;L'!$R$3)+('Data - P&amp;L'!$R$4*AC222)+(AC332*'Data - P&amp;L'!$R$3)</f>
        <v>0</v>
      </c>
      <c r="AD414" s="455">
        <f>(AD112*'Data - P&amp;L'!$R$3)+('Data - P&amp;L'!$R$4*AD222)+(AD332*'Data - P&amp;L'!$R$3)</f>
        <v>0</v>
      </c>
      <c r="AE414" s="455">
        <f>(AE112*'Data - P&amp;L'!$R$3)+('Data - P&amp;L'!$R$4*AE222)+(AE332*'Data - P&amp;L'!$R$3)</f>
        <v>0</v>
      </c>
      <c r="AF414" s="455">
        <f>(AF112*'Data - P&amp;L'!$R$3)+('Data - P&amp;L'!$R$4*AF222)+(AF332*'Data - P&amp;L'!$R$3)</f>
        <v>0</v>
      </c>
      <c r="AG414" s="451">
        <f>SUM(B414:AF414)</f>
        <v>0</v>
      </c>
    </row>
    <row r="415" outlineLevel="1">
      <c r="A415" s="252" t="s">
        <v>594</v>
      </c>
      <c r="B415" s="285">
        <f t="shared" ref="B415:AF415" si="102">sum(B416:B428)</f>
        <v>0</v>
      </c>
      <c r="C415" s="285">
        <f t="shared" si="102"/>
        <v>0</v>
      </c>
      <c r="D415" s="285">
        <f t="shared" si="102"/>
        <v>0</v>
      </c>
      <c r="E415" s="285">
        <f t="shared" si="102"/>
        <v>0</v>
      </c>
      <c r="F415" s="285">
        <f t="shared" si="102"/>
        <v>0</v>
      </c>
      <c r="G415" s="285">
        <f t="shared" si="102"/>
        <v>0</v>
      </c>
      <c r="H415" s="285">
        <f t="shared" si="102"/>
        <v>0</v>
      </c>
      <c r="I415" s="285">
        <f t="shared" si="102"/>
        <v>0</v>
      </c>
      <c r="J415" s="285">
        <f t="shared" si="102"/>
        <v>0</v>
      </c>
      <c r="K415" s="285">
        <f t="shared" si="102"/>
        <v>0</v>
      </c>
      <c r="L415" s="285">
        <f t="shared" si="102"/>
        <v>0</v>
      </c>
      <c r="M415" s="285">
        <f t="shared" si="102"/>
        <v>0</v>
      </c>
      <c r="N415" s="285">
        <f t="shared" si="102"/>
        <v>0</v>
      </c>
      <c r="O415" s="285">
        <f t="shared" si="102"/>
        <v>0</v>
      </c>
      <c r="P415" s="285">
        <f t="shared" si="102"/>
        <v>0</v>
      </c>
      <c r="Q415" s="285">
        <f t="shared" si="102"/>
        <v>0</v>
      </c>
      <c r="R415" s="285">
        <f t="shared" si="102"/>
        <v>0</v>
      </c>
      <c r="S415" s="285">
        <f t="shared" si="102"/>
        <v>0</v>
      </c>
      <c r="T415" s="285">
        <f t="shared" si="102"/>
        <v>0</v>
      </c>
      <c r="U415" s="285">
        <f t="shared" si="102"/>
        <v>0</v>
      </c>
      <c r="V415" s="285">
        <f t="shared" si="102"/>
        <v>0</v>
      </c>
      <c r="W415" s="285">
        <f t="shared" si="102"/>
        <v>0</v>
      </c>
      <c r="X415" s="285">
        <f t="shared" si="102"/>
        <v>0</v>
      </c>
      <c r="Y415" s="285">
        <f t="shared" si="102"/>
        <v>0</v>
      </c>
      <c r="Z415" s="285">
        <f t="shared" si="102"/>
        <v>0</v>
      </c>
      <c r="AA415" s="285">
        <f t="shared" si="102"/>
        <v>0</v>
      </c>
      <c r="AB415" s="285">
        <f t="shared" si="102"/>
        <v>0</v>
      </c>
      <c r="AC415" s="285">
        <f t="shared" si="102"/>
        <v>0</v>
      </c>
      <c r="AD415" s="285">
        <f t="shared" si="102"/>
        <v>0</v>
      </c>
      <c r="AE415" s="285">
        <f t="shared" si="102"/>
        <v>0</v>
      </c>
      <c r="AF415" s="285">
        <f t="shared" si="102"/>
        <v>0</v>
      </c>
      <c r="AG415" s="458">
        <f>SUM(AF401:AG414)</f>
        <v>0</v>
      </c>
    </row>
    <row r="416" outlineLevel="1">
      <c r="A416" s="173" t="s">
        <v>595</v>
      </c>
      <c r="B416" s="267">
        <f>(B94+B204+B314)*'Data - P&amp;L'!$C$3</f>
        <v>0</v>
      </c>
      <c r="C416" s="267">
        <f>(C94+C204+C314)*'Data - P&amp;L'!$C$3</f>
        <v>0</v>
      </c>
      <c r="D416" s="267">
        <f>(D94+D204+D314)*'Data - P&amp;L'!$C$3</f>
        <v>0</v>
      </c>
      <c r="E416" s="267">
        <f>(E94+E204+E314)*'Data - P&amp;L'!$C$3</f>
        <v>0</v>
      </c>
      <c r="F416" s="267">
        <f>(F94+F204+F314)*'Data - P&amp;L'!$C$3</f>
        <v>0</v>
      </c>
      <c r="G416" s="267">
        <f>(G94+G204+G314)*'Data - P&amp;L'!$C$3</f>
        <v>0</v>
      </c>
      <c r="H416" s="267">
        <f>(H94+H204+H314)*'Data - P&amp;L'!$C$3</f>
        <v>0</v>
      </c>
      <c r="I416" s="267">
        <f>(I94+I204+I314)*'Data - P&amp;L'!$C$3</f>
        <v>0</v>
      </c>
      <c r="J416" s="267">
        <f>(J94+J204+J314)*'Data - P&amp;L'!$C$3</f>
        <v>0</v>
      </c>
      <c r="K416" s="267">
        <f>(K94+K204+K314)*'Data - P&amp;L'!$C$3</f>
        <v>0</v>
      </c>
      <c r="L416" s="267">
        <f>(L94+L204+L314)*'Data - P&amp;L'!$C$3</f>
        <v>0</v>
      </c>
      <c r="M416" s="267">
        <f>(M94+M204+M314)*'Data - P&amp;L'!$C$3</f>
        <v>0</v>
      </c>
      <c r="N416" s="267">
        <f>(N94+N204+N314)*'Data - P&amp;L'!$C$3</f>
        <v>0</v>
      </c>
      <c r="O416" s="267">
        <f>(O94+O204+O314)*'Data - P&amp;L'!$C$3</f>
        <v>0</v>
      </c>
      <c r="P416" s="267">
        <f>(P94+P204+P314)*'Data - P&amp;L'!$C$3</f>
        <v>0</v>
      </c>
      <c r="Q416" s="267">
        <f>(Q94+Q204+Q314)*'Data - P&amp;L'!$C$3</f>
        <v>0</v>
      </c>
      <c r="R416" s="267">
        <f>(R94+R204+R314)*'Data - P&amp;L'!$C$3</f>
        <v>0</v>
      </c>
      <c r="S416" s="267">
        <f>(S94+S204+S314)*'Data - P&amp;L'!$C$3</f>
        <v>0</v>
      </c>
      <c r="T416" s="267">
        <f>(T94+T204+T314)*'Data - P&amp;L'!$C$3</f>
        <v>0</v>
      </c>
      <c r="U416" s="267">
        <f>(U94+U204+U314)*'Data - P&amp;L'!$C$3</f>
        <v>0</v>
      </c>
      <c r="V416" s="267">
        <f>(V94+V204+V314)*'Data - P&amp;L'!$C$3</f>
        <v>0</v>
      </c>
      <c r="W416" s="267">
        <f>(W94+W204+W314)*'Data - P&amp;L'!$C$3</f>
        <v>0</v>
      </c>
      <c r="X416" s="267">
        <f>(X94+X204+X314)*'Data - P&amp;L'!$C$3</f>
        <v>0</v>
      </c>
      <c r="Y416" s="267">
        <f>(Y94+Y204+Y314)*'Data - P&amp;L'!$C$3</f>
        <v>0</v>
      </c>
      <c r="Z416" s="267">
        <f>(Z94+Z204+Z314)*'Data - P&amp;L'!$C$3</f>
        <v>0</v>
      </c>
      <c r="AA416" s="267">
        <f>(AA94+AA204+AA314)*'Data - P&amp;L'!$C$3</f>
        <v>0</v>
      </c>
      <c r="AB416" s="267">
        <f>(AB94+AB204+AB314)*'Data - P&amp;L'!$C$3</f>
        <v>0</v>
      </c>
      <c r="AC416" s="267">
        <f>(AC94+AC204+AC314)*'Data - P&amp;L'!$C$3</f>
        <v>0</v>
      </c>
      <c r="AD416" s="267">
        <f>(AD94+AD204+AD314)*'Data - P&amp;L'!$C$3</f>
        <v>0</v>
      </c>
      <c r="AE416" s="267">
        <f>(AE94+AE204+AE314)*'Data - P&amp;L'!$C$3</f>
        <v>0</v>
      </c>
      <c r="AF416" s="267">
        <f>(AF94+AF204+AF314)*'Data - P&amp;L'!$C$3</f>
        <v>0</v>
      </c>
      <c r="AG416" s="451">
        <f t="shared" ref="AG416:AG428" si="103">SUM(B416:AF416)</f>
        <v>0</v>
      </c>
    </row>
    <row r="417" outlineLevel="1">
      <c r="A417" s="173" t="s">
        <v>596</v>
      </c>
      <c r="B417" s="267">
        <f>(B95+B205+B315)*'Data - P&amp;L'!$C$4</f>
        <v>0</v>
      </c>
      <c r="C417" s="267">
        <f>(C95+C205+C315)*'Data - P&amp;L'!$C$4</f>
        <v>0</v>
      </c>
      <c r="D417" s="267">
        <f>(D95+D205+D315)*'Data - P&amp;L'!$C$4</f>
        <v>0</v>
      </c>
      <c r="E417" s="267">
        <f>(E95+E205+E315)*'Data - P&amp;L'!$C$4</f>
        <v>0</v>
      </c>
      <c r="F417" s="267">
        <f>(F95+F205+F315)*'Data - P&amp;L'!$C$4</f>
        <v>0</v>
      </c>
      <c r="G417" s="267">
        <f>(G95+G205+G315)*'Data - P&amp;L'!$C$4</f>
        <v>0</v>
      </c>
      <c r="H417" s="267">
        <f>(H95+H205+H315)*'Data - P&amp;L'!$C$4</f>
        <v>0</v>
      </c>
      <c r="I417" s="267">
        <f>(I95+I205+I315)*'Data - P&amp;L'!$C$4</f>
        <v>0</v>
      </c>
      <c r="J417" s="267">
        <f>(J95+J205+J315)*'Data - P&amp;L'!$C$4</f>
        <v>0</v>
      </c>
      <c r="K417" s="267">
        <f>(K95+K205+K315)*'Data - P&amp;L'!$C$4</f>
        <v>0</v>
      </c>
      <c r="L417" s="267">
        <f>(L95+L205+L315)*'Data - P&amp;L'!$C$4</f>
        <v>0</v>
      </c>
      <c r="M417" s="267">
        <f>(M95+M205+M315)*'Data - P&amp;L'!$C$4</f>
        <v>0</v>
      </c>
      <c r="N417" s="267">
        <f>(N95+N205+N315)*'Data - P&amp;L'!$C$4</f>
        <v>0</v>
      </c>
      <c r="O417" s="267">
        <f>(O95+O205+O315)*'Data - P&amp;L'!$C$4</f>
        <v>0</v>
      </c>
      <c r="P417" s="267">
        <f>(P95+P205+P315)*'Data - P&amp;L'!$C$4</f>
        <v>0</v>
      </c>
      <c r="Q417" s="267">
        <f>(Q95+Q205+Q315)*'Data - P&amp;L'!$C$4</f>
        <v>0</v>
      </c>
      <c r="R417" s="267">
        <f>(R95+R205+R315)*'Data - P&amp;L'!$C$4</f>
        <v>0</v>
      </c>
      <c r="S417" s="267">
        <f>(S95+S205+S315)*'Data - P&amp;L'!$C$4</f>
        <v>0</v>
      </c>
      <c r="T417" s="267">
        <f>(T95+T205+T315)*'Data - P&amp;L'!$C$4</f>
        <v>0</v>
      </c>
      <c r="U417" s="267">
        <f>(U95+U205+U315)*'Data - P&amp;L'!$C$4</f>
        <v>0</v>
      </c>
      <c r="V417" s="267">
        <f>(V95+V205+V315)*'Data - P&amp;L'!$C$4</f>
        <v>0</v>
      </c>
      <c r="W417" s="267">
        <f>(W95+W205+W315)*'Data - P&amp;L'!$C$4</f>
        <v>0</v>
      </c>
      <c r="X417" s="267">
        <f>(X95+X205+X315)*'Data - P&amp;L'!$C$4</f>
        <v>0</v>
      </c>
      <c r="Y417" s="267">
        <f>(Y95+Y205+Y315)*'Data - P&amp;L'!$C$4</f>
        <v>0</v>
      </c>
      <c r="Z417" s="267">
        <f>(Z95+Z205+Z315)*'Data - P&amp;L'!$C$4</f>
        <v>0</v>
      </c>
      <c r="AA417" s="267">
        <f>(AA95+AA205+AA315)*'Data - P&amp;L'!$C$4</f>
        <v>0</v>
      </c>
      <c r="AB417" s="267">
        <f>(AB95+AB205+AB315)*'Data - P&amp;L'!$C$4</f>
        <v>0</v>
      </c>
      <c r="AC417" s="267">
        <f>(AC95+AC205+AC315)*'Data - P&amp;L'!$C$4</f>
        <v>0</v>
      </c>
      <c r="AD417" s="267">
        <f>(AD95+AD205+AD315)*'Data - P&amp;L'!$C$4</f>
        <v>0</v>
      </c>
      <c r="AE417" s="267">
        <f>(AE95+AE205+AE315)*'Data - P&amp;L'!$C$4</f>
        <v>0</v>
      </c>
      <c r="AF417" s="267">
        <f>(AF95+AF205+AF315)*'Data - P&amp;L'!$C$4</f>
        <v>0</v>
      </c>
      <c r="AG417" s="451">
        <f t="shared" si="103"/>
        <v>0</v>
      </c>
    </row>
    <row r="418" outlineLevel="1">
      <c r="A418" s="173" t="s">
        <v>599</v>
      </c>
      <c r="B418" s="267">
        <f>(B97+B207+B317)*'Data - P&amp;L'!$C$6</f>
        <v>0</v>
      </c>
      <c r="C418" s="267">
        <f>(C97+C207+C317)*'Data - P&amp;L'!$C$6</f>
        <v>0</v>
      </c>
      <c r="D418" s="267">
        <f>(D97+D207+D317)*'Data - P&amp;L'!$C$6</f>
        <v>0</v>
      </c>
      <c r="E418" s="267">
        <f>(E97+E207+E317)*'Data - P&amp;L'!$C$6</f>
        <v>0</v>
      </c>
      <c r="F418" s="267">
        <f>(F97+F207+F317)*'Data - P&amp;L'!$C$6</f>
        <v>0</v>
      </c>
      <c r="G418" s="267">
        <f>(G97+G207+G317)*'Data - P&amp;L'!$C$6</f>
        <v>0</v>
      </c>
      <c r="H418" s="267">
        <f>(H97+H207+H317)*'Data - P&amp;L'!$C$6</f>
        <v>0</v>
      </c>
      <c r="I418" s="267">
        <f>(I97+I207+I317)*'Data - P&amp;L'!$C$6</f>
        <v>0</v>
      </c>
      <c r="J418" s="267">
        <f>(J97+J207+J317)*'Data - P&amp;L'!$C$6</f>
        <v>0</v>
      </c>
      <c r="K418" s="267">
        <f>(K97+K207+K317)*'Data - P&amp;L'!$C$6</f>
        <v>0</v>
      </c>
      <c r="L418" s="267">
        <f>(L97+L207+L317)*'Data - P&amp;L'!$C$6</f>
        <v>0</v>
      </c>
      <c r="M418" s="267">
        <f>(M97+M207+M317)*'Data - P&amp;L'!$C$6</f>
        <v>0</v>
      </c>
      <c r="N418" s="267">
        <f>(N97+N207+N317)*'Data - P&amp;L'!$C$6</f>
        <v>0</v>
      </c>
      <c r="O418" s="267">
        <f>(O97+O207+O317)*'Data - P&amp;L'!$C$6</f>
        <v>0</v>
      </c>
      <c r="P418" s="267">
        <f>(P97+P207+P317)*'Data - P&amp;L'!$C$6</f>
        <v>0</v>
      </c>
      <c r="Q418" s="267">
        <f>(Q97+Q207+Q317)*'Data - P&amp;L'!$C$6</f>
        <v>0</v>
      </c>
      <c r="R418" s="267">
        <f>(R97+R207+R317)*'Data - P&amp;L'!$C$6</f>
        <v>0</v>
      </c>
      <c r="S418" s="267">
        <f>(S97+S207+S317)*'Data - P&amp;L'!$C$6</f>
        <v>0</v>
      </c>
      <c r="T418" s="267">
        <f>(T97+T207+T317)*'Data - P&amp;L'!$C$6</f>
        <v>0</v>
      </c>
      <c r="U418" s="267">
        <f>(U97+U207+U317)*'Data - P&amp;L'!$C$6</f>
        <v>0</v>
      </c>
      <c r="V418" s="267">
        <f>(V97+V207+V317)*'Data - P&amp;L'!$C$6</f>
        <v>0</v>
      </c>
      <c r="W418" s="267">
        <f>(W97+W207+W317)*'Data - P&amp;L'!$C$6</f>
        <v>0</v>
      </c>
      <c r="X418" s="267">
        <f>(X97+X207+X317)*'Data - P&amp;L'!$C$6</f>
        <v>0</v>
      </c>
      <c r="Y418" s="267">
        <f>(Y97+Y207+Y317)*'Data - P&amp;L'!$C$6</f>
        <v>0</v>
      </c>
      <c r="Z418" s="267">
        <f>(Z97+Z207+Z317)*'Data - P&amp;L'!$C$6</f>
        <v>0</v>
      </c>
      <c r="AA418" s="267">
        <f>(AA97+AA207+AA317)*'Data - P&amp;L'!$C$6</f>
        <v>0</v>
      </c>
      <c r="AB418" s="267">
        <f>(AB97+AB207+AB317)*'Data - P&amp;L'!$C$6</f>
        <v>0</v>
      </c>
      <c r="AC418" s="267">
        <f>(AC97+AC207+AC317)*'Data - P&amp;L'!$C$6</f>
        <v>0</v>
      </c>
      <c r="AD418" s="267">
        <f>(AD97+AD207+AD317)*'Data - P&amp;L'!$C$6</f>
        <v>0</v>
      </c>
      <c r="AE418" s="267">
        <f>(AE97+AE207+AE317)*'Data - P&amp;L'!$C$6</f>
        <v>0</v>
      </c>
      <c r="AF418" s="267">
        <f>(AF97+AF207+AF317)*'Data - P&amp;L'!$C$6</f>
        <v>0</v>
      </c>
      <c r="AG418" s="451">
        <f t="shared" si="103"/>
        <v>0</v>
      </c>
    </row>
    <row r="419" outlineLevel="1">
      <c r="A419" s="173" t="s">
        <v>600</v>
      </c>
      <c r="B419" s="267">
        <f>(B98+B208+B318)*'Data - P&amp;L'!$C$8</f>
        <v>0</v>
      </c>
      <c r="C419" s="267">
        <f>(C98+C208+C318)*'Data - P&amp;L'!$C$8</f>
        <v>0</v>
      </c>
      <c r="D419" s="267">
        <f>(D98+D208+D318)*'Data - P&amp;L'!$C$8</f>
        <v>0</v>
      </c>
      <c r="E419" s="267">
        <f>(E98+E208+E318)*'Data - P&amp;L'!$C$8</f>
        <v>0</v>
      </c>
      <c r="F419" s="267">
        <f>(F98+F208+F318)*'Data - P&amp;L'!$C$8</f>
        <v>0</v>
      </c>
      <c r="G419" s="267">
        <f>(G98+G208+G318)*'Data - P&amp;L'!$C$8</f>
        <v>0</v>
      </c>
      <c r="H419" s="267">
        <f>(H98+H208+H318)*'Data - P&amp;L'!$C$8</f>
        <v>0</v>
      </c>
      <c r="I419" s="267">
        <f>(I98+I208+I318)*'Data - P&amp;L'!$C$8</f>
        <v>0</v>
      </c>
      <c r="J419" s="267">
        <f>(J98+J208+J318)*'Data - P&amp;L'!$C$8</f>
        <v>0</v>
      </c>
      <c r="K419" s="267">
        <f>(K98+K208+K318)*'Data - P&amp;L'!$C$8</f>
        <v>0</v>
      </c>
      <c r="L419" s="267">
        <f>(L98+L208+L318)*'Data - P&amp;L'!$C$8</f>
        <v>0</v>
      </c>
      <c r="M419" s="267">
        <f>(M98+M208+M318)*'Data - P&amp;L'!$C$8</f>
        <v>0</v>
      </c>
      <c r="N419" s="267">
        <f>(N98+N208+N318)*'Data - P&amp;L'!$C$8</f>
        <v>0</v>
      </c>
      <c r="O419" s="267">
        <f>(O98+O208+O318)*'Data - P&amp;L'!$C$8</f>
        <v>0</v>
      </c>
      <c r="P419" s="267">
        <f>(P98+P208+P318)*'Data - P&amp;L'!$C$8</f>
        <v>0</v>
      </c>
      <c r="Q419" s="267">
        <f>(Q98+Q208+Q318)*'Data - P&amp;L'!$C$8</f>
        <v>0</v>
      </c>
      <c r="R419" s="267">
        <f>(R98+R208+R318)*'Data - P&amp;L'!$C$8</f>
        <v>0</v>
      </c>
      <c r="S419" s="267">
        <f>(S98+S208+S318)*'Data - P&amp;L'!$C$8</f>
        <v>0</v>
      </c>
      <c r="T419" s="267">
        <f>(T98+T208+T318)*'Data - P&amp;L'!$C$8</f>
        <v>0</v>
      </c>
      <c r="U419" s="267">
        <f>(U98+U208+U318)*'Data - P&amp;L'!$C$8</f>
        <v>0</v>
      </c>
      <c r="V419" s="267">
        <f>(V98+V208+V318)*'Data - P&amp;L'!$C$8</f>
        <v>0</v>
      </c>
      <c r="W419" s="267">
        <f>(W98+W208+W318)*'Data - P&amp;L'!$C$8</f>
        <v>0</v>
      </c>
      <c r="X419" s="267">
        <f>(X98+X208+X318)*'Data - P&amp;L'!$C$8</f>
        <v>0</v>
      </c>
      <c r="Y419" s="267">
        <f>(Y98+Y208+Y318)*'Data - P&amp;L'!$C$8</f>
        <v>0</v>
      </c>
      <c r="Z419" s="267">
        <f>(Z98+Z208+Z318)*'Data - P&amp;L'!$C$8</f>
        <v>0</v>
      </c>
      <c r="AA419" s="267">
        <f>(AA98+AA208+AA318)*'Data - P&amp;L'!$C$8</f>
        <v>0</v>
      </c>
      <c r="AB419" s="267">
        <f>(AB98+AB208+AB318)*'Data - P&amp;L'!$C$8</f>
        <v>0</v>
      </c>
      <c r="AC419" s="267">
        <f>(AC98+AC208+AC318)*'Data - P&amp;L'!$C$8</f>
        <v>0</v>
      </c>
      <c r="AD419" s="267">
        <f>(AD98+AD208+AD318)*'Data - P&amp;L'!$C$8</f>
        <v>0</v>
      </c>
      <c r="AE419" s="267">
        <f>(AE98+AE208+AE318)*'Data - P&amp;L'!$C$8</f>
        <v>0</v>
      </c>
      <c r="AF419" s="267">
        <f>(AF98+AF208+AF318)*'Data - P&amp;L'!$C$8</f>
        <v>0</v>
      </c>
      <c r="AG419" s="451">
        <f t="shared" si="103"/>
        <v>0</v>
      </c>
    </row>
    <row r="420" outlineLevel="1">
      <c r="A420" s="173" t="s">
        <v>601</v>
      </c>
      <c r="B420" s="267">
        <f>(B99+B100+B209+B210+B319+B320)*'Data - P&amp;L'!$C$9</f>
        <v>0</v>
      </c>
      <c r="C420" s="267">
        <f>(C99+C100+C209+C210+C319+C320)*'Data - P&amp;L'!$C$9</f>
        <v>0</v>
      </c>
      <c r="D420" s="267">
        <f>(D99+D100+D209+D210+D319+D320)*'Data - P&amp;L'!$C$9</f>
        <v>0</v>
      </c>
      <c r="E420" s="267">
        <f>(E99+E100+E209+E210+E319+E320)*'Data - P&amp;L'!$C$9</f>
        <v>0</v>
      </c>
      <c r="F420" s="267">
        <f>(F99+F100+F209+F210+F319+F320)*'Data - P&amp;L'!$C$9</f>
        <v>0</v>
      </c>
      <c r="G420" s="267">
        <f>(G99+G100+G209+G210+G319+G320)*'Data - P&amp;L'!$C$9</f>
        <v>0</v>
      </c>
      <c r="H420" s="267">
        <f>(H99+H100+H209+H210+H319+H320)*'Data - P&amp;L'!$C$9</f>
        <v>0</v>
      </c>
      <c r="I420" s="267">
        <f>(I99+I100+I209+I210+I319+I320)*'Data - P&amp;L'!$C$9</f>
        <v>0</v>
      </c>
      <c r="J420" s="267">
        <f>(J99+J100+J209+J210+J319+J320)*'Data - P&amp;L'!$C$9</f>
        <v>0</v>
      </c>
      <c r="K420" s="267">
        <f>(K99+K100+K209+K210+K319+K320)*'Data - P&amp;L'!$C$9</f>
        <v>0</v>
      </c>
      <c r="L420" s="267">
        <f>(L99+L100+L209+L210+L319+L320)*'Data - P&amp;L'!$C$9</f>
        <v>0</v>
      </c>
      <c r="M420" s="267">
        <f>(M99+M100+M209+M210+M319+M320)*'Data - P&amp;L'!$C$9</f>
        <v>0</v>
      </c>
      <c r="N420" s="267">
        <f>(N99+N100+N209+N210+N319+N320)*'Data - P&amp;L'!$C$9</f>
        <v>0</v>
      </c>
      <c r="O420" s="267">
        <f>(O99+O100+O209+O210+O319+O320)*'Data - P&amp;L'!$C$9</f>
        <v>0</v>
      </c>
      <c r="P420" s="267">
        <f>(P99+P100+P209+P210+P319+P320)*'Data - P&amp;L'!$C$9</f>
        <v>0</v>
      </c>
      <c r="Q420" s="267">
        <f>(Q99+Q100+Q209+Q210+Q319+Q320)*'Data - P&amp;L'!$C$9</f>
        <v>0</v>
      </c>
      <c r="R420" s="267">
        <f>(R99+R100+R209+R210+R319+R320)*'Data - P&amp;L'!$C$9</f>
        <v>0</v>
      </c>
      <c r="S420" s="267">
        <f>(S99+S100+S209+S210+S319+S320)*'Data - P&amp;L'!$C$9</f>
        <v>0</v>
      </c>
      <c r="T420" s="267">
        <f>(T99+T100+T209+T210+T319+T320)*'Data - P&amp;L'!$C$9</f>
        <v>0</v>
      </c>
      <c r="U420" s="267">
        <f>(U99+U100+U209+U210+U319+U320)*'Data - P&amp;L'!$C$9</f>
        <v>0</v>
      </c>
      <c r="V420" s="267">
        <f>(V99+V100+V209+V210+V319+V320)*'Data - P&amp;L'!$C$9</f>
        <v>0</v>
      </c>
      <c r="W420" s="267">
        <f>(W99+W100+W209+W210+W319+W320)*'Data - P&amp;L'!$C$9</f>
        <v>0</v>
      </c>
      <c r="X420" s="267">
        <f>(X99+X100+X209+X210+X319+X320)*'Data - P&amp;L'!$C$9</f>
        <v>0</v>
      </c>
      <c r="Y420" s="267">
        <f>(Y99+Y100+Y209+Y210+Y319+Y320)*'Data - P&amp;L'!$C$9</f>
        <v>0</v>
      </c>
      <c r="Z420" s="267">
        <f>(Z99+Z100+Z209+Z210+Z319+Z320)*'Data - P&amp;L'!$C$9</f>
        <v>0</v>
      </c>
      <c r="AA420" s="267">
        <f>(AA99+AA100+AA209+AA210+AA319+AA320)*'Data - P&amp;L'!$C$9</f>
        <v>0</v>
      </c>
      <c r="AB420" s="267">
        <f>(AB99+AB100+AB209+AB210+AB319+AB320)*'Data - P&amp;L'!$C$9</f>
        <v>0</v>
      </c>
      <c r="AC420" s="267">
        <f>(AC99+AC100+AC209+AC210+AC319+AC320)*'Data - P&amp;L'!$C$9</f>
        <v>0</v>
      </c>
      <c r="AD420" s="267">
        <f>(AD99+AD100+AD209+AD210+AD319+AD320)*'Data - P&amp;L'!$C$9</f>
        <v>0</v>
      </c>
      <c r="AE420" s="267">
        <f>(AE99+AE100+AE209+AE210+AE319+AE320)*'Data - P&amp;L'!$C$9</f>
        <v>0</v>
      </c>
      <c r="AF420" s="267">
        <f>(AF99+AF100+AF209+AF210+AF319+AF320)*'Data - P&amp;L'!$C$9</f>
        <v>0</v>
      </c>
      <c r="AG420" s="451">
        <f t="shared" si="103"/>
        <v>0</v>
      </c>
    </row>
    <row r="421" outlineLevel="1">
      <c r="A421" s="173" t="s">
        <v>602</v>
      </c>
      <c r="B421" s="267">
        <f>(B101+B102+B211+B212+B321+B322)*'Data - P&amp;L'!$C$5</f>
        <v>0</v>
      </c>
      <c r="C421" s="267">
        <f>(C101+C102+C211+C212+C321+C322)*'Data - P&amp;L'!$C$5</f>
        <v>0</v>
      </c>
      <c r="D421" s="267">
        <f>(D101+D102+D211+D212+D321+D322)*'Data - P&amp;L'!$C$5</f>
        <v>0</v>
      </c>
      <c r="E421" s="267">
        <f>(E101+E102+E211+E212+E321+E322)*'Data - P&amp;L'!$C$5</f>
        <v>0</v>
      </c>
      <c r="F421" s="267">
        <f>(F101+F102+F211+F212+F321+F322)*'Data - P&amp;L'!$C$5</f>
        <v>0</v>
      </c>
      <c r="G421" s="267">
        <f>(G101+G102+G211+G212+G321+G322)*'Data - P&amp;L'!$C$5</f>
        <v>0</v>
      </c>
      <c r="H421" s="267">
        <f>(H101+H102+H211+H212+H321+H322)*'Data - P&amp;L'!$C$5</f>
        <v>0</v>
      </c>
      <c r="I421" s="267">
        <f>(I101+I102+I211+I212+I321+I322)*'Data - P&amp;L'!$C$5</f>
        <v>0</v>
      </c>
      <c r="J421" s="267">
        <f>(J101+J102+J211+J212+J321+J322)*'Data - P&amp;L'!$C$5</f>
        <v>0</v>
      </c>
      <c r="K421" s="267">
        <f>(K101+K102+K211+K212+K321+K322)*'Data - P&amp;L'!$C$5</f>
        <v>0</v>
      </c>
      <c r="L421" s="267">
        <f>(L101+L102+L211+L212+L321+L322)*'Data - P&amp;L'!$C$5</f>
        <v>0</v>
      </c>
      <c r="M421" s="267">
        <f>(M101+M102+M211+M212+M321+M322)*'Data - P&amp;L'!$C$5</f>
        <v>0</v>
      </c>
      <c r="N421" s="267">
        <f>(N101+N102+N211+N212+N321+N322)*'Data - P&amp;L'!$C$5</f>
        <v>0</v>
      </c>
      <c r="O421" s="267">
        <f>(O101+O102+O211+O212+O321+O322)*'Data - P&amp;L'!$C$5</f>
        <v>0</v>
      </c>
      <c r="P421" s="267">
        <f>(P101+P102+P211+P212+P321+P322)*'Data - P&amp;L'!$C$5</f>
        <v>0</v>
      </c>
      <c r="Q421" s="267">
        <f>(Q101+Q102+Q211+Q212+Q321+Q322)*'Data - P&amp;L'!$C$5</f>
        <v>0</v>
      </c>
      <c r="R421" s="267">
        <f>(R101+R102+R211+R212+R321+R322)*'Data - P&amp;L'!$C$5</f>
        <v>0</v>
      </c>
      <c r="S421" s="267">
        <f>(S101+S102+S211+S212+S321+S322)*'Data - P&amp;L'!$C$5</f>
        <v>0</v>
      </c>
      <c r="T421" s="267">
        <f>(T101+T102+T211+T212+T321+T322)*'Data - P&amp;L'!$C$5</f>
        <v>0</v>
      </c>
      <c r="U421" s="267">
        <f>(U101+U102+U211+U212+U321+U322)*'Data - P&amp;L'!$C$5</f>
        <v>0</v>
      </c>
      <c r="V421" s="267">
        <f>(V101+V102+V211+V212+V321+V322)*'Data - P&amp;L'!$C$5</f>
        <v>0</v>
      </c>
      <c r="W421" s="267">
        <f>(W101+W102+W211+W212+W321+W322)*'Data - P&amp;L'!$C$5</f>
        <v>0</v>
      </c>
      <c r="X421" s="267">
        <f>(X101+X102+X211+X212+X321+X322)*'Data - P&amp;L'!$C$5</f>
        <v>0</v>
      </c>
      <c r="Y421" s="267">
        <f>(Y101+Y102+Y211+Y212+Y321+Y322)*'Data - P&amp;L'!$C$5</f>
        <v>0</v>
      </c>
      <c r="Z421" s="267">
        <f>(Z101+Z102+Z211+Z212+Z321+Z322)*'Data - P&amp;L'!$C$5</f>
        <v>0</v>
      </c>
      <c r="AA421" s="267">
        <f>(AA101+AA102+AA211+AA212+AA321+AA322)*'Data - P&amp;L'!$C$5</f>
        <v>0</v>
      </c>
      <c r="AB421" s="267">
        <f>(AB101+AB102+AB211+AB212+AB321+AB322)*'Data - P&amp;L'!$C$5</f>
        <v>0</v>
      </c>
      <c r="AC421" s="267">
        <f>(AC101+AC102+AC211+AC212+AC321+AC322)*'Data - P&amp;L'!$C$5</f>
        <v>0</v>
      </c>
      <c r="AD421" s="267">
        <f>(AD101+AD102+AD211+AD212+AD321+AD322)*'Data - P&amp;L'!$C$5</f>
        <v>0</v>
      </c>
      <c r="AE421" s="267">
        <f>(AE101+AE102+AE211+AE212+AE321+AE322)*'Data - P&amp;L'!$C$5</f>
        <v>0</v>
      </c>
      <c r="AF421" s="267">
        <f>(AF101+AF102+AF211+AF212+AF321+AF322)*'Data - P&amp;L'!$C$5</f>
        <v>0</v>
      </c>
      <c r="AG421" s="451">
        <f t="shared" si="103"/>
        <v>0</v>
      </c>
    </row>
    <row r="422" outlineLevel="1">
      <c r="A422" s="173" t="s">
        <v>603</v>
      </c>
      <c r="B422" s="267">
        <f>(B103+B104+B213+B214+B323+B324)*'Data - P&amp;L'!$C$10</f>
        <v>0</v>
      </c>
      <c r="C422" s="267">
        <f>(C103+C104+C213+C214+C323+C324)*'Data - P&amp;L'!$C$10</f>
        <v>0</v>
      </c>
      <c r="D422" s="267">
        <f>(D103+D104+D213+D214+D323+D324)*'Data - P&amp;L'!$C$10</f>
        <v>0</v>
      </c>
      <c r="E422" s="267">
        <f>(E103+E104+E213+E214+E323+E324)*'Data - P&amp;L'!$C$10</f>
        <v>0</v>
      </c>
      <c r="F422" s="267">
        <f>(F103+F104+F213+F214+F323+F324)*'Data - P&amp;L'!$C$10</f>
        <v>0</v>
      </c>
      <c r="G422" s="267">
        <f>(G103+G104+G213+G214+G323+G324)*'Data - P&amp;L'!$C$10</f>
        <v>0</v>
      </c>
      <c r="H422" s="267">
        <f>(H103+H104+H213+H214+H323+H324)*'Data - P&amp;L'!$C$10</f>
        <v>0</v>
      </c>
      <c r="I422" s="267">
        <f>(I103+I104+I213+I214+I323+I324)*'Data - P&amp;L'!$C$10</f>
        <v>0</v>
      </c>
      <c r="J422" s="267">
        <f>(J103+J104+J213+J214+J323+J324)*'Data - P&amp;L'!$C$10</f>
        <v>0</v>
      </c>
      <c r="K422" s="267">
        <f>(K103+K104+K213+K214+K323+K324)*'Data - P&amp;L'!$C$10</f>
        <v>0</v>
      </c>
      <c r="L422" s="267">
        <f>(L103+L104+L213+L214+L323+L324)*'Data - P&amp;L'!$C$10</f>
        <v>0</v>
      </c>
      <c r="M422" s="267">
        <f>(M103+M104+M213+M214+M323+M324)*'Data - P&amp;L'!$C$10</f>
        <v>0</v>
      </c>
      <c r="N422" s="267">
        <f>(N103+N104+N213+N214+N323+N324)*'Data - P&amp;L'!$C$10</f>
        <v>0</v>
      </c>
      <c r="O422" s="267">
        <f>(O103+O104+O213+O214+O323+O324)*'Data - P&amp;L'!$C$10</f>
        <v>0</v>
      </c>
      <c r="P422" s="267">
        <f>(P103+P104+P213+P214+P323+P324)*'Data - P&amp;L'!$C$10</f>
        <v>0</v>
      </c>
      <c r="Q422" s="267">
        <f>(Q103+Q104+Q213+Q214+Q323+Q324)*'Data - P&amp;L'!$C$10</f>
        <v>0</v>
      </c>
      <c r="R422" s="267">
        <f>(R103+R104+R213+R214+R323+R324)*'Data - P&amp;L'!$C$10</f>
        <v>0</v>
      </c>
      <c r="S422" s="267">
        <f>(S103+S104+S213+S214+S323+S324)*'Data - P&amp;L'!$C$10</f>
        <v>0</v>
      </c>
      <c r="T422" s="267">
        <f>(T103+T104+T213+T214+T323+T324)*'Data - P&amp;L'!$C$10</f>
        <v>0</v>
      </c>
      <c r="U422" s="267">
        <f>(U103+U104+U213+U214+U323+U324)*'Data - P&amp;L'!$C$10</f>
        <v>0</v>
      </c>
      <c r="V422" s="267">
        <f>(V103+V104+V213+V214+V323+V324)*'Data - P&amp;L'!$C$10</f>
        <v>0</v>
      </c>
      <c r="W422" s="267">
        <f>(W103+W104+W213+W214+W323+W324)*'Data - P&amp;L'!$C$10</f>
        <v>0</v>
      </c>
      <c r="X422" s="267">
        <f>(X103+X104+X213+X214+X323+X324)*'Data - P&amp;L'!$C$10</f>
        <v>0</v>
      </c>
      <c r="Y422" s="267">
        <f>(Y103+Y104+Y213+Y214+Y323+Y324)*'Data - P&amp;L'!$C$10</f>
        <v>0</v>
      </c>
      <c r="Z422" s="267">
        <f>(Z103+Z104+Z213+Z214+Z323+Z324)*'Data - P&amp;L'!$C$10</f>
        <v>0</v>
      </c>
      <c r="AA422" s="267">
        <f>(AA103+AA104+AA213+AA214+AA323+AA324)*'Data - P&amp;L'!$C$10</f>
        <v>0</v>
      </c>
      <c r="AB422" s="267">
        <f>(AB103+AB104+AB213+AB214+AB323+AB324)*'Data - P&amp;L'!$C$10</f>
        <v>0</v>
      </c>
      <c r="AC422" s="267">
        <f>(AC103+AC104+AC213+AC214+AC323+AC324)*'Data - P&amp;L'!$C$10</f>
        <v>0</v>
      </c>
      <c r="AD422" s="267">
        <f>(AD103+AD104+AD213+AD214+AD323+AD324)*'Data - P&amp;L'!$C$10</f>
        <v>0</v>
      </c>
      <c r="AE422" s="267">
        <f>(AE103+AE104+AE213+AE214+AE323+AE324)*'Data - P&amp;L'!$C$10</f>
        <v>0</v>
      </c>
      <c r="AF422" s="267">
        <f>(AF103+AF104+AF213+AF214+AF323+AF324)*'Data - P&amp;L'!$C$10</f>
        <v>0</v>
      </c>
      <c r="AG422" s="451">
        <f t="shared" si="103"/>
        <v>0</v>
      </c>
    </row>
    <row r="423" outlineLevel="1">
      <c r="A423" s="173" t="s">
        <v>604</v>
      </c>
      <c r="B423" s="267">
        <f>(B108+B109+B218+B219+B328+B329)*'Data - P&amp;L'!$C$13</f>
        <v>0</v>
      </c>
      <c r="C423" s="267">
        <f>(C108+C109+C218+C219+C328+C329)*'Data - P&amp;L'!$C$13</f>
        <v>0</v>
      </c>
      <c r="D423" s="267">
        <f>(D108+D109+D218+D219+D328+D329)*'Data - P&amp;L'!$C$13</f>
        <v>0</v>
      </c>
      <c r="E423" s="267">
        <f>(E108+E109+E218+E219+E328+E329)*'Data - P&amp;L'!$C$13</f>
        <v>0</v>
      </c>
      <c r="F423" s="267">
        <f>(F108+F109+F218+F219+F328+F329)*'Data - P&amp;L'!$C$13</f>
        <v>0</v>
      </c>
      <c r="G423" s="267">
        <f>(G108+G109+G218+G219+G328+G329)*'Data - P&amp;L'!$C$13</f>
        <v>0</v>
      </c>
      <c r="H423" s="267">
        <f>(H108+H109+H218+H219+H328+H329)*'Data - P&amp;L'!$C$13</f>
        <v>0</v>
      </c>
      <c r="I423" s="267">
        <f>(I108+I109+I218+I219+I328+I329)*'Data - P&amp;L'!$C$13</f>
        <v>0</v>
      </c>
      <c r="J423" s="267">
        <f>(J108+J109+J218+J219+J328+J329)*'Data - P&amp;L'!$C$13</f>
        <v>0</v>
      </c>
      <c r="K423" s="267">
        <f>(K108+K109+K218+K219+K328+K329)*'Data - P&amp;L'!$C$13</f>
        <v>0</v>
      </c>
      <c r="L423" s="267">
        <f>(L108+L109+L218+L219+L328+L329)*'Data - P&amp;L'!$C$13</f>
        <v>0</v>
      </c>
      <c r="M423" s="267">
        <f>(M108+M109+M218+M219+M328+M329)*'Data - P&amp;L'!$C$13</f>
        <v>0</v>
      </c>
      <c r="N423" s="267">
        <f>(N108+N109+N218+N219+N328+N329)*'Data - P&amp;L'!$C$13</f>
        <v>0</v>
      </c>
      <c r="O423" s="267">
        <f>(O108+O109+O218+O219+O328+O329)*'Data - P&amp;L'!$C$13</f>
        <v>0</v>
      </c>
      <c r="P423" s="267">
        <f>(P108+P109+P218+P219+P328+P329)*'Data - P&amp;L'!$C$13</f>
        <v>0</v>
      </c>
      <c r="Q423" s="267">
        <f>(Q108+Q109+Q218+Q219+Q328+Q329)*'Data - P&amp;L'!$C$13</f>
        <v>0</v>
      </c>
      <c r="R423" s="267">
        <f>(R108+R109+R218+R219+R328+R329)*'Data - P&amp;L'!$C$13</f>
        <v>0</v>
      </c>
      <c r="S423" s="267">
        <f>(S108+S109+S218+S219+S328+S329)*'Data - P&amp;L'!$C$13</f>
        <v>0</v>
      </c>
      <c r="T423" s="267">
        <f>(T108+T109+T218+T219+T328+T329)*'Data - P&amp;L'!$C$13</f>
        <v>0</v>
      </c>
      <c r="U423" s="267">
        <f>(U108+U109+U218+U219+U328+U329)*'Data - P&amp;L'!$C$13</f>
        <v>0</v>
      </c>
      <c r="V423" s="267">
        <f>(V108+V109+V218+V219+V328+V329)*'Data - P&amp;L'!$C$13</f>
        <v>0</v>
      </c>
      <c r="W423" s="267">
        <f>(W108+W109+W218+W219+W328+W329)*'Data - P&amp;L'!$C$13</f>
        <v>0</v>
      </c>
      <c r="X423" s="267">
        <f>(X108+X109+X218+X219+X328+X329)*'Data - P&amp;L'!$C$13</f>
        <v>0</v>
      </c>
      <c r="Y423" s="267">
        <f>(Y108+Y109+Y218+Y219+Y328+Y329)*'Data - P&amp;L'!$C$13</f>
        <v>0</v>
      </c>
      <c r="Z423" s="267">
        <f>(Z108+Z109+Z218+Z219+Z328+Z329)*'Data - P&amp;L'!$C$13</f>
        <v>0</v>
      </c>
      <c r="AA423" s="267">
        <f>(AA108+AA109+AA218+AA219+AA328+AA329)*'Data - P&amp;L'!$C$13</f>
        <v>0</v>
      </c>
      <c r="AB423" s="267">
        <f>(AB108+AB109+AB218+AB219+AB328+AB329)*'Data - P&amp;L'!$C$13</f>
        <v>0</v>
      </c>
      <c r="AC423" s="267">
        <f>(AC108+AC109+AC218+AC219+AC328+AC329)*'Data - P&amp;L'!$C$13</f>
        <v>0</v>
      </c>
      <c r="AD423" s="267">
        <f>(AD108+AD109+AD218+AD219+AD328+AD329)*'Data - P&amp;L'!$C$13</f>
        <v>0</v>
      </c>
      <c r="AE423" s="267">
        <f>(AE108+AE109+AE218+AE219+AE328+AE329)*'Data - P&amp;L'!$C$13</f>
        <v>0</v>
      </c>
      <c r="AF423" s="267">
        <f>(AF108+AF109+AF218+AF219+AF328+AF329)*'Data - P&amp;L'!$C$13</f>
        <v>0</v>
      </c>
      <c r="AG423" s="451">
        <f t="shared" si="103"/>
        <v>0</v>
      </c>
    </row>
    <row r="424" outlineLevel="1">
      <c r="A424" s="173" t="s">
        <v>605</v>
      </c>
      <c r="B424" s="267">
        <f>(B110+B220+B330)*'Data - P&amp;L'!$C$14</f>
        <v>0</v>
      </c>
      <c r="C424" s="267">
        <f>(C110+C220+C330)*'Data - P&amp;L'!$C$14</f>
        <v>0</v>
      </c>
      <c r="D424" s="267">
        <f>(D110+D220+D330)*'Data - P&amp;L'!$C$14</f>
        <v>0</v>
      </c>
      <c r="E424" s="267">
        <f>(E110+E220+E330)*'Data - P&amp;L'!$C$14</f>
        <v>0</v>
      </c>
      <c r="F424" s="267">
        <f>(F110+F220+F330)*'Data - P&amp;L'!$C$14</f>
        <v>0</v>
      </c>
      <c r="G424" s="267">
        <f>(G110+G220+G330)*'Data - P&amp;L'!$C$14</f>
        <v>0</v>
      </c>
      <c r="H424" s="267">
        <f>(H110+H220+H330)*'Data - P&amp;L'!$C$14</f>
        <v>0</v>
      </c>
      <c r="I424" s="267">
        <f>(I110+I220+I330)*'Data - P&amp;L'!$C$14</f>
        <v>0</v>
      </c>
      <c r="J424" s="267">
        <f>(J110+J220+J330)*'Data - P&amp;L'!$C$14</f>
        <v>0</v>
      </c>
      <c r="K424" s="267">
        <f>(K110+K220+K330)*'Data - P&amp;L'!$C$14</f>
        <v>0</v>
      </c>
      <c r="L424" s="267">
        <f>(L110+L220+L330)*'Data - P&amp;L'!$C$14</f>
        <v>0</v>
      </c>
      <c r="M424" s="267">
        <f>(M110+M220+M330)*'Data - P&amp;L'!$C$14</f>
        <v>0</v>
      </c>
      <c r="N424" s="267">
        <f>(N110+N220+N330)*'Data - P&amp;L'!$C$14</f>
        <v>0</v>
      </c>
      <c r="O424" s="267">
        <f>(O110+O220+O330)*'Data - P&amp;L'!$C$14</f>
        <v>0</v>
      </c>
      <c r="P424" s="267">
        <f>(P110+P220+P330)*'Data - P&amp;L'!$C$14</f>
        <v>0</v>
      </c>
      <c r="Q424" s="267">
        <f>(Q110+Q220+Q330)*'Data - P&amp;L'!$C$14</f>
        <v>0</v>
      </c>
      <c r="R424" s="267">
        <f>(R110+R220+R330)*'Data - P&amp;L'!$C$14</f>
        <v>0</v>
      </c>
      <c r="S424" s="267">
        <f>(S110+S220+S330)*'Data - P&amp;L'!$C$14</f>
        <v>0</v>
      </c>
      <c r="T424" s="267">
        <f>(T110+T220+T330)*'Data - P&amp;L'!$C$14</f>
        <v>0</v>
      </c>
      <c r="U424" s="267">
        <f>(U110+U220+U330)*'Data - P&amp;L'!$C$14</f>
        <v>0</v>
      </c>
      <c r="V424" s="267">
        <f>(V110+V220+V330)*'Data - P&amp;L'!$C$14</f>
        <v>0</v>
      </c>
      <c r="W424" s="267">
        <f>(W110+W220+W330)*'Data - P&amp;L'!$C$14</f>
        <v>0</v>
      </c>
      <c r="X424" s="267">
        <f>(X110+X220+X330)*'Data - P&amp;L'!$C$14</f>
        <v>0</v>
      </c>
      <c r="Y424" s="267">
        <f>(Y110+Y220+Y330)*'Data - P&amp;L'!$C$14</f>
        <v>0</v>
      </c>
      <c r="Z424" s="267">
        <f>(Z110+Z220+Z330)*'Data - P&amp;L'!$C$14</f>
        <v>0</v>
      </c>
      <c r="AA424" s="267">
        <f>(AA110+AA220+AA330)*'Data - P&amp;L'!$C$14</f>
        <v>0</v>
      </c>
      <c r="AB424" s="267">
        <f>(AB110+AB220+AB330)*'Data - P&amp;L'!$C$14</f>
        <v>0</v>
      </c>
      <c r="AC424" s="267">
        <f>(AC110+AC220+AC330)*'Data - P&amp;L'!$C$14</f>
        <v>0</v>
      </c>
      <c r="AD424" s="267">
        <f>(AD110+AD220+AD330)*'Data - P&amp;L'!$C$14</f>
        <v>0</v>
      </c>
      <c r="AE424" s="267">
        <f>(AE110+AE220+AE330)*'Data - P&amp;L'!$C$14</f>
        <v>0</v>
      </c>
      <c r="AF424" s="267">
        <f>(AF110+AF220+AF330)*'Data - P&amp;L'!$C$14</f>
        <v>0</v>
      </c>
      <c r="AG424" s="451">
        <f t="shared" si="103"/>
        <v>0</v>
      </c>
    </row>
    <row r="425" outlineLevel="1">
      <c r="A425" s="173" t="s">
        <v>608</v>
      </c>
      <c r="B425" s="267">
        <f>(((B94+B204+B314)*'Data - P&amp;L'!$C$38)+((B95+B205+B315)*'Data - P&amp;L'!$C$38))*'Data - P&amp;L'!$C$55</f>
        <v>0</v>
      </c>
      <c r="C425" s="267">
        <f>(((C94+C204+C314)*'Data - P&amp;L'!$C$38)+((C95+C205+C315)*'Data - P&amp;L'!$C$38))*'Data - P&amp;L'!$C$55</f>
        <v>0</v>
      </c>
      <c r="D425" s="267">
        <f>(((D94+D204+D314)*'Data - P&amp;L'!$C$38)+((D95+D205+D315)*'Data - P&amp;L'!$C$38))*'Data - P&amp;L'!$C$55</f>
        <v>0</v>
      </c>
      <c r="E425" s="267">
        <f>(((E94+E204+E314)*'Data - P&amp;L'!$C$38)+((E95+E205+E315)*'Data - P&amp;L'!$C$38))*'Data - P&amp;L'!$C$55</f>
        <v>0</v>
      </c>
      <c r="F425" s="267">
        <f>(((F94+F204+F314)*'Data - P&amp;L'!$C$38)+((F95+F205+F315)*'Data - P&amp;L'!$C$38))*'Data - P&amp;L'!$C$55</f>
        <v>0</v>
      </c>
      <c r="G425" s="267">
        <f>(((G94+G204+G314)*'Data - P&amp;L'!$C$38)+((G95+G205+G315)*'Data - P&amp;L'!$C$38))*'Data - P&amp;L'!$C$55</f>
        <v>0</v>
      </c>
      <c r="H425" s="267">
        <f>(((H94+H204+H314)*'Data - P&amp;L'!$C$38)+((H95+H205+H315)*'Data - P&amp;L'!$C$38))*'Data - P&amp;L'!$C$55</f>
        <v>0</v>
      </c>
      <c r="I425" s="267">
        <f>(((I94+I204+I314)*'Data - P&amp;L'!$C$38)+((I95+I205+I315)*'Data - P&amp;L'!$C$38))*'Data - P&amp;L'!$C$55</f>
        <v>0</v>
      </c>
      <c r="J425" s="267">
        <f>(((J94+J204+J314)*'Data - P&amp;L'!$C$38)+((J95+J205+J315)*'Data - P&amp;L'!$C$38))*'Data - P&amp;L'!$C$55</f>
        <v>0</v>
      </c>
      <c r="K425" s="267">
        <f>(((K94+K204+K314)*'Data - P&amp;L'!$C$38)+((K95+K205+K315)*'Data - P&amp;L'!$C$38))*'Data - P&amp;L'!$C$55</f>
        <v>0</v>
      </c>
      <c r="L425" s="267">
        <f>(((L94+L204+L314)*'Data - P&amp;L'!$C$38)+((L95+L205+L315)*'Data - P&amp;L'!$C$38))*'Data - P&amp;L'!$C$55</f>
        <v>0</v>
      </c>
      <c r="M425" s="267">
        <f>(((M94+M204+M314)*'Data - P&amp;L'!$C$38)+((M95+M205+M315)*'Data - P&amp;L'!$C$38))*'Data - P&amp;L'!$C$55</f>
        <v>0</v>
      </c>
      <c r="N425" s="267">
        <f>(((N94+N204+N314)*'Data - P&amp;L'!$C$38)+((N95+N205+N315)*'Data - P&amp;L'!$C$38))*'Data - P&amp;L'!$C$55</f>
        <v>0</v>
      </c>
      <c r="O425" s="267">
        <f>(((O94+O204+O314)*'Data - P&amp;L'!$C$38)+((O95+O205+O315)*'Data - P&amp;L'!$C$38))*'Data - P&amp;L'!$C$55</f>
        <v>0</v>
      </c>
      <c r="P425" s="267">
        <f>(((P94+P204+P314)*'Data - P&amp;L'!$C$38)+((P95+P205+P315)*'Data - P&amp;L'!$C$38))*'Data - P&amp;L'!$C$55</f>
        <v>0</v>
      </c>
      <c r="Q425" s="267">
        <f>(((Q94+Q204+Q314)*'Data - P&amp;L'!$C$38)+((Q95+Q205+Q315)*'Data - P&amp;L'!$C$38))*'Data - P&amp;L'!$C$55</f>
        <v>0</v>
      </c>
      <c r="R425" s="267">
        <f>(((R94+R204+R314)*'Data - P&amp;L'!$C$38)+((R95+R205+R315)*'Data - P&amp;L'!$C$38))*'Data - P&amp;L'!$C$55</f>
        <v>0</v>
      </c>
      <c r="S425" s="267">
        <f>(((S94+S204+S314)*'Data - P&amp;L'!$C$38)+((S95+S205+S315)*'Data - P&amp;L'!$C$38))*'Data - P&amp;L'!$C$55</f>
        <v>0</v>
      </c>
      <c r="T425" s="267">
        <f>(((T94+T204+T314)*'Data - P&amp;L'!$C$38)+((T95+T205+T315)*'Data - P&amp;L'!$C$38))*'Data - P&amp;L'!$C$55</f>
        <v>0</v>
      </c>
      <c r="U425" s="267">
        <f>(((U94+U204+U314)*'Data - P&amp;L'!$C$38)+((U95+U205+U315)*'Data - P&amp;L'!$C$38))*'Data - P&amp;L'!$C$55</f>
        <v>0</v>
      </c>
      <c r="V425" s="267">
        <f>(((V94+V204+V314)*'Data - P&amp;L'!$C$38)+((V95+V205+V315)*'Data - P&amp;L'!$C$38))*'Data - P&amp;L'!$C$55</f>
        <v>0</v>
      </c>
      <c r="W425" s="267">
        <f>(((W94+W204+W314)*'Data - P&amp;L'!$C$38)+((W95+W205+W315)*'Data - P&amp;L'!$C$38))*'Data - P&amp;L'!$C$55</f>
        <v>0</v>
      </c>
      <c r="X425" s="267">
        <f>(((X94+X204+X314)*'Data - P&amp;L'!$C$38)+((X95+X205+X315)*'Data - P&amp;L'!$C$38))*'Data - P&amp;L'!$C$55</f>
        <v>0</v>
      </c>
      <c r="Y425" s="267">
        <f>(((Y94+Y204+Y314)*'Data - P&amp;L'!$C$38)+((Y95+Y205+Y315)*'Data - P&amp;L'!$C$38))*'Data - P&amp;L'!$C$55</f>
        <v>0</v>
      </c>
      <c r="Z425" s="267">
        <f>(((Z94+Z204+Z314)*'Data - P&amp;L'!$C$38)+((Z95+Z205+Z315)*'Data - P&amp;L'!$C$38))*'Data - P&amp;L'!$C$55</f>
        <v>0</v>
      </c>
      <c r="AA425" s="267">
        <f>(((AA94+AA204+AA314)*'Data - P&amp;L'!$C$38)+((AA95+AA205+AA315)*'Data - P&amp;L'!$C$38))*'Data - P&amp;L'!$C$55</f>
        <v>0</v>
      </c>
      <c r="AB425" s="267">
        <f>(((AB94+AB204+AB314)*'Data - P&amp;L'!$C$38)+((AB95+AB205+AB315)*'Data - P&amp;L'!$C$38))*'Data - P&amp;L'!$C$55</f>
        <v>0</v>
      </c>
      <c r="AC425" s="267">
        <f>(((AC94+AC204+AC314)*'Data - P&amp;L'!$C$38)+((AC95+AC205+AC315)*'Data - P&amp;L'!$C$38))*'Data - P&amp;L'!$C$55</f>
        <v>0</v>
      </c>
      <c r="AD425" s="267">
        <f>(((AD94+AD204+AD314)*'Data - P&amp;L'!$C$38)+((AD95+AD205+AD315)*'Data - P&amp;L'!$C$38))*'Data - P&amp;L'!$C$55</f>
        <v>0</v>
      </c>
      <c r="AE425" s="267">
        <f>(((AE94+AE204+AE314)*'Data - P&amp;L'!$C$38)+((AE95+AE205+AE315)*'Data - P&amp;L'!$C$38))*'Data - P&amp;L'!$C$55</f>
        <v>0</v>
      </c>
      <c r="AF425" s="267">
        <f>(((AF94+AF204+AF314)*'Data - P&amp;L'!$C$38)+((AF95+AF205+AF315)*'Data - P&amp;L'!$C$38))*'Data - P&amp;L'!$C$55</f>
        <v>0</v>
      </c>
      <c r="AG425" s="451">
        <f t="shared" si="103"/>
        <v>0</v>
      </c>
    </row>
    <row r="426" outlineLevel="1">
      <c r="A426" s="173" t="s">
        <v>609</v>
      </c>
      <c r="B426" s="267">
        <f>((B90+B91+B92+B93)*'Data - P&amp;L'!$C$34)+((B200+B201+B202+B203)*'Data - P&amp;L'!$C$34)+((B310+B311+B312+B313)*'Data - P&amp;L'!$C$34)</f>
        <v>0</v>
      </c>
      <c r="C426" s="267">
        <f>((C90+C91+C92+C93)*'Data - P&amp;L'!$C$34)+((C200+C201+C202+C203)*'Data - P&amp;L'!$C$34)+((C310+C311+C312+C313)*'Data - P&amp;L'!$C$34)</f>
        <v>0</v>
      </c>
      <c r="D426" s="267">
        <f>((D90+D91+D92+D93)*'Data - P&amp;L'!$C$34)+((D200+D201+D202+D203)*'Data - P&amp;L'!$C$34)+((D310+D311+D312+D313)*'Data - P&amp;L'!$C$34)</f>
        <v>0</v>
      </c>
      <c r="E426" s="267">
        <f>((E90+E91+E92+E93)*'Data - P&amp;L'!$C$34)+((E200+E201+E202+E203)*'Data - P&amp;L'!$C$34)+((E310+E311+E312+E313)*'Data - P&amp;L'!$C$34)</f>
        <v>0</v>
      </c>
      <c r="F426" s="267">
        <f>((F90+F91+F92+F93)*'Data - P&amp;L'!$C$34)+((F200+F201+F202+F203)*'Data - P&amp;L'!$C$34)+((F310+F311+F312+F313)*'Data - P&amp;L'!$C$34)</f>
        <v>0</v>
      </c>
      <c r="G426" s="267">
        <f>((G90+G91+G92+G93)*'Data - P&amp;L'!$C$34)+((G200+G201+G202+G203)*'Data - P&amp;L'!$C$34)+((G310+G311+G312+G313)*'Data - P&amp;L'!$C$34)</f>
        <v>0</v>
      </c>
      <c r="H426" s="267">
        <f>((H90+H91+H92+H93)*'Data - P&amp;L'!$C$34)+((H200+H201+H202+H203)*'Data - P&amp;L'!$C$34)+((H310+H311+H312+H313)*'Data - P&amp;L'!$C$34)</f>
        <v>0</v>
      </c>
      <c r="I426" s="267">
        <f>((I90+I91+I92+I93)*'Data - P&amp;L'!$C$34)+((I200+I201+I202+I203)*'Data - P&amp;L'!$C$34)+((I310+I311+I312+I313)*'Data - P&amp;L'!$C$34)</f>
        <v>0</v>
      </c>
      <c r="J426" s="267">
        <f>((J90+J91+J92+J93)*'Data - P&amp;L'!$C$34)+((J200+J201+J202+J203)*'Data - P&amp;L'!$C$34)+((J310+J311+J312+J313)*'Data - P&amp;L'!$C$34)</f>
        <v>0</v>
      </c>
      <c r="K426" s="267">
        <f>((K90+K91+K92+K93)*'Data - P&amp;L'!$C$34)+((K200+K201+K202+K203)*'Data - P&amp;L'!$C$34)+((K310+K311+K312+K313)*'Data - P&amp;L'!$C$34)</f>
        <v>0</v>
      </c>
      <c r="L426" s="267">
        <f>((L90+L91+L92+L93)*'Data - P&amp;L'!$C$34)+((L200+L201+L202+L203)*'Data - P&amp;L'!$C$34)+((L310+L311+L312+L313)*'Data - P&amp;L'!$C$34)</f>
        <v>0</v>
      </c>
      <c r="M426" s="267">
        <f>((M90+M91+M92+M93)*'Data - P&amp;L'!$C$34)+((M200+M201+M202+M203)*'Data - P&amp;L'!$C$34)+((M310+M311+M312+M313)*'Data - P&amp;L'!$C$34)</f>
        <v>0</v>
      </c>
      <c r="N426" s="267">
        <f>((N90+N91+N92+N93)*'Data - P&amp;L'!$C$34)+((N200+N201+N202+N203)*'Data - P&amp;L'!$C$34)+((N310+N311+N312+N313)*'Data - P&amp;L'!$C$34)</f>
        <v>0</v>
      </c>
      <c r="O426" s="267">
        <f>((O90+O91+O92+O93)*'Data - P&amp;L'!$C$34)+((O200+O201+O202+O203)*'Data - P&amp;L'!$C$34)+((O310+O311+O312+O313)*'Data - P&amp;L'!$C$34)</f>
        <v>0</v>
      </c>
      <c r="P426" s="267">
        <f>((P90+P91+P92+P93)*'Data - P&amp;L'!$C$34)+((P200+P201+P202+P203)*'Data - P&amp;L'!$C$34)+((P310+P311+P312+P313)*'Data - P&amp;L'!$C$34)</f>
        <v>0</v>
      </c>
      <c r="Q426" s="267">
        <f>((Q90+Q91+Q92+Q93)*'Data - P&amp;L'!$C$34)+((Q200+Q201+Q202+Q203)*'Data - P&amp;L'!$C$34)+((Q310+Q311+Q312+Q313)*'Data - P&amp;L'!$C$34)</f>
        <v>0</v>
      </c>
      <c r="R426" s="267">
        <f>((R90+R91+R92+R93)*'Data - P&amp;L'!$C$34)+((R200+R201+R202+R203)*'Data - P&amp;L'!$C$34)+((R310+R311+R312+R313)*'Data - P&amp;L'!$C$34)</f>
        <v>0</v>
      </c>
      <c r="S426" s="267">
        <f>((S90+S91+S92+S93)*'Data - P&amp;L'!$C$34)+((S200+S201+S202+S203)*'Data - P&amp;L'!$C$34)+((S310+S311+S312+S313)*'Data - P&amp;L'!$C$34)</f>
        <v>0</v>
      </c>
      <c r="T426" s="267">
        <f>((T90+T91+T92+T93)*'Data - P&amp;L'!$C$34)+((T200+T201+T202+T203)*'Data - P&amp;L'!$C$34)+((T310+T311+T312+T313)*'Data - P&amp;L'!$C$34)</f>
        <v>0</v>
      </c>
      <c r="U426" s="267">
        <f>((U90+U91+U92+U93)*'Data - P&amp;L'!$C$34)+((U200+U201+U202+U203)*'Data - P&amp;L'!$C$34)+((U310+U311+U312+U313)*'Data - P&amp;L'!$C$34)</f>
        <v>0</v>
      </c>
      <c r="V426" s="267">
        <f>((V90+V91+V92+V93)*'Data - P&amp;L'!$C$34)+((V200+V201+V202+V203)*'Data - P&amp;L'!$C$34)+((V310+V311+V312+V313)*'Data - P&amp;L'!$C$34)</f>
        <v>0</v>
      </c>
      <c r="W426" s="267">
        <f>((W90+W91+W92+W93)*'Data - P&amp;L'!$C$34)+((W200+W201+W202+W203)*'Data - P&amp;L'!$C$34)+((W310+W311+W312+W313)*'Data - P&amp;L'!$C$34)</f>
        <v>0</v>
      </c>
      <c r="X426" s="267">
        <f>((X90+X91+X92+X93)*'Data - P&amp;L'!$C$34)+((X200+X201+X202+X203)*'Data - P&amp;L'!$C$34)+((X310+X311+X312+X313)*'Data - P&amp;L'!$C$34)</f>
        <v>0</v>
      </c>
      <c r="Y426" s="267">
        <f>((Y90+Y91+Y92+Y93)*'Data - P&amp;L'!$C$34)+((Y200+Y201+Y202+Y203)*'Data - P&amp;L'!$C$34)+((Y310+Y311+Y312+Y313)*'Data - P&amp;L'!$C$34)</f>
        <v>0</v>
      </c>
      <c r="Z426" s="267">
        <f>((Z90+Z91+Z92+Z93)*'Data - P&amp;L'!$C$34)+((Z200+Z201+Z202+Z203)*'Data - P&amp;L'!$C$34)+((Z310+Z311+Z312+Z313)*'Data - P&amp;L'!$C$34)</f>
        <v>0</v>
      </c>
      <c r="AA426" s="267">
        <f>((AA90+AA91+AA92+AA93)*'Data - P&amp;L'!$C$34)+((AA200+AA201+AA202+AA203)*'Data - P&amp;L'!$C$34)+((AA310+AA311+AA312+AA313)*'Data - P&amp;L'!$C$34)</f>
        <v>0</v>
      </c>
      <c r="AB426" s="267">
        <f>((AB90+AB91+AB92+AB93)*'Data - P&amp;L'!$C$34)+((AB200+AB201+AB202+AB203)*'Data - P&amp;L'!$C$34)+((AB310+AB311+AB312+AB313)*'Data - P&amp;L'!$C$34)</f>
        <v>0</v>
      </c>
      <c r="AC426" s="267">
        <f>((AC90+AC91+AC92+AC93)*'Data - P&amp;L'!$C$34)+((AC200+AC201+AC202+AC203)*'Data - P&amp;L'!$C$34)+((AC310+AC311+AC312+AC313)*'Data - P&amp;L'!$C$34)</f>
        <v>0</v>
      </c>
      <c r="AD426" s="267">
        <f>((AD90+AD91+AD92+AD93)*'Data - P&amp;L'!$C$34)+((AD200+AD201+AD202+AD203)*'Data - P&amp;L'!$C$34)+((AD310+AD311+AD312+AD313)*'Data - P&amp;L'!$C$34)</f>
        <v>0</v>
      </c>
      <c r="AE426" s="267">
        <f>((AE90+AE91+AE92+AE93)*'Data - P&amp;L'!$C$34)+((AE200+AE201+AE202+AE203)*'Data - P&amp;L'!$C$34)+((AE310+AE311+AE312+AE313)*'Data - P&amp;L'!$C$34)</f>
        <v>0</v>
      </c>
      <c r="AF426" s="267">
        <f>((AF90+AF91+AF92+AF93)*'Data - P&amp;L'!$C$34)+((AF200+AF201+AF202+AF203)*'Data - P&amp;L'!$C$34)+((AF310+AF311+AF312+AF313)*'Data - P&amp;L'!$C$34)</f>
        <v>0</v>
      </c>
      <c r="AG426" s="451">
        <f t="shared" si="103"/>
        <v>0</v>
      </c>
    </row>
    <row r="427" outlineLevel="1">
      <c r="A427" s="173" t="s">
        <v>610</v>
      </c>
      <c r="B427" s="455">
        <f>((B105*'Data - P&amp;L'!$D$38)+(B215*'Data - P&amp;L'!$D$39)+(B325*'Data - P&amp;L'!$D$38))*'Data - P&amp;L'!$C$55</f>
        <v>0</v>
      </c>
      <c r="C427" s="455">
        <f>((C105*'Data - P&amp;L'!$D$38)+(C215*'Data - P&amp;L'!$D$39)+(C325*'Data - P&amp;L'!$D$38))*'Data - P&amp;L'!$C$55</f>
        <v>0</v>
      </c>
      <c r="D427" s="455">
        <f>((D105*'Data - P&amp;L'!$D$38)+(D215*'Data - P&amp;L'!$D$39)+(D325*'Data - P&amp;L'!$D$38))*'Data - P&amp;L'!$C$55</f>
        <v>0</v>
      </c>
      <c r="E427" s="455">
        <f>((E105*'Data - P&amp;L'!$D$38)+(E215*'Data - P&amp;L'!$D$39)+(E325*'Data - P&amp;L'!$D$38))*'Data - P&amp;L'!$C$55</f>
        <v>0</v>
      </c>
      <c r="F427" s="455">
        <f>((F105*'Data - P&amp;L'!$D$38)+(F215*'Data - P&amp;L'!$D$39)+(F325*'Data - P&amp;L'!$D$38))*'Data - P&amp;L'!$C$55</f>
        <v>0</v>
      </c>
      <c r="G427" s="455">
        <f>((G105*'Data - P&amp;L'!$D$38)+(G215*'Data - P&amp;L'!$D$39)+(G325*'Data - P&amp;L'!$D$38))*'Data - P&amp;L'!$C$55</f>
        <v>0</v>
      </c>
      <c r="H427" s="455">
        <f>((H105*'Data - P&amp;L'!$D$38)+(H215*'Data - P&amp;L'!$D$39)+(H325*'Data - P&amp;L'!$D$38))*'Data - P&amp;L'!$C$55</f>
        <v>0</v>
      </c>
      <c r="I427" s="455">
        <f>((I105*'Data - P&amp;L'!$D$38)+(I215*'Data - P&amp;L'!$D$39)+(I325*'Data - P&amp;L'!$D$38))*'Data - P&amp;L'!$C$55</f>
        <v>0</v>
      </c>
      <c r="J427" s="455">
        <f>((J105*'Data - P&amp;L'!$D$38)+(J215*'Data - P&amp;L'!$D$39)+(J325*'Data - P&amp;L'!$D$38))*'Data - P&amp;L'!$C$55</f>
        <v>0</v>
      </c>
      <c r="K427" s="455">
        <f>((K105*'Data - P&amp;L'!$D$38)+(K215*'Data - P&amp;L'!$D$39)+(K325*'Data - P&amp;L'!$D$38))*'Data - P&amp;L'!$C$55</f>
        <v>0</v>
      </c>
      <c r="L427" s="455">
        <f>((L105*'Data - P&amp;L'!$D$38)+(L215*'Data - P&amp;L'!$D$39)+(L325*'Data - P&amp;L'!$D$38))*'Data - P&amp;L'!$C$55</f>
        <v>0</v>
      </c>
      <c r="M427" s="455">
        <f>((M105*'Data - P&amp;L'!$D$38)+(M215*'Data - P&amp;L'!$D$39)+(M325*'Data - P&amp;L'!$D$38))*'Data - P&amp;L'!$C$55</f>
        <v>0</v>
      </c>
      <c r="N427" s="455">
        <f>((N105*'Data - P&amp;L'!$D$38)+(N215*'Data - P&amp;L'!$D$39)+(N325*'Data - P&amp;L'!$D$38))*'Data - P&amp;L'!$C$55</f>
        <v>0</v>
      </c>
      <c r="O427" s="455">
        <f>((O105*'Data - P&amp;L'!$D$38)+(O215*'Data - P&amp;L'!$D$39)+(O325*'Data - P&amp;L'!$D$38))*'Data - P&amp;L'!$C$55</f>
        <v>0</v>
      </c>
      <c r="P427" s="455">
        <f>((P105*'Data - P&amp;L'!$D$38)+(P215*'Data - P&amp;L'!$D$39)+(P325*'Data - P&amp;L'!$D$38))*'Data - P&amp;L'!$C$55</f>
        <v>0</v>
      </c>
      <c r="Q427" s="455">
        <f>((Q105*'Data - P&amp;L'!$D$38)+(Q215*'Data - P&amp;L'!$D$39)+(Q325*'Data - P&amp;L'!$D$38))*'Data - P&amp;L'!$C$55</f>
        <v>0</v>
      </c>
      <c r="R427" s="455">
        <f>((R105*'Data - P&amp;L'!$D$38)+(R215*'Data - P&amp;L'!$D$39)+(R325*'Data - P&amp;L'!$D$38))*'Data - P&amp;L'!$C$55</f>
        <v>0</v>
      </c>
      <c r="S427" s="455">
        <f>((S105*'Data - P&amp;L'!$D$38)+(S215*'Data - P&amp;L'!$D$39)+(S325*'Data - P&amp;L'!$D$38))*'Data - P&amp;L'!$C$55</f>
        <v>0</v>
      </c>
      <c r="T427" s="455">
        <f>((T105*'Data - P&amp;L'!$D$38)+(T215*'Data - P&amp;L'!$D$39)+(T325*'Data - P&amp;L'!$D$38))*'Data - P&amp;L'!$C$55</f>
        <v>0</v>
      </c>
      <c r="U427" s="455">
        <f>((U105*'Data - P&amp;L'!$D$38)+(U215*'Data - P&amp;L'!$D$39)+(U325*'Data - P&amp;L'!$D$38))*'Data - P&amp;L'!$C$55</f>
        <v>0</v>
      </c>
      <c r="V427" s="455">
        <f>((V105*'Data - P&amp;L'!$D$38)+(V215*'Data - P&amp;L'!$D$39)+(V325*'Data - P&amp;L'!$D$38))*'Data - P&amp;L'!$C$55</f>
        <v>0</v>
      </c>
      <c r="W427" s="455">
        <f>((W105*'Data - P&amp;L'!$D$38)+(W215*'Data - P&amp;L'!$D$39)+(W325*'Data - P&amp;L'!$D$38))*'Data - P&amp;L'!$C$55</f>
        <v>0</v>
      </c>
      <c r="X427" s="455">
        <f>((X105*'Data - P&amp;L'!$D$38)+(X215*'Data - P&amp;L'!$D$39)+(X325*'Data - P&amp;L'!$D$38))*'Data - P&amp;L'!$C$55</f>
        <v>0</v>
      </c>
      <c r="Y427" s="455">
        <f>((Y105*'Data - P&amp;L'!$D$38)+(Y215*'Data - P&amp;L'!$D$39)+(Y325*'Data - P&amp;L'!$D$38))*'Data - P&amp;L'!$C$55</f>
        <v>0</v>
      </c>
      <c r="Z427" s="455">
        <f>((Z105*'Data - P&amp;L'!$D$38)+(Z215*'Data - P&amp;L'!$D$39)+(Z325*'Data - P&amp;L'!$D$38))*'Data - P&amp;L'!$C$55</f>
        <v>0</v>
      </c>
      <c r="AA427" s="455">
        <f>((AA105*'Data - P&amp;L'!$D$38)+(AA215*'Data - P&amp;L'!$D$39)+(AA325*'Data - P&amp;L'!$D$38))*'Data - P&amp;L'!$C$55</f>
        <v>0</v>
      </c>
      <c r="AB427" s="455">
        <f>((AB105*'Data - P&amp;L'!$D$38)+(AB215*'Data - P&amp;L'!$D$39)+(AB325*'Data - P&amp;L'!$D$38))*'Data - P&amp;L'!$C$55</f>
        <v>0</v>
      </c>
      <c r="AC427" s="455">
        <f>((AC105*'Data - P&amp;L'!$D$38)+(AC215*'Data - P&amp;L'!$D$39)+(AC325*'Data - P&amp;L'!$D$38))*'Data - P&amp;L'!$C$55</f>
        <v>0</v>
      </c>
      <c r="AD427" s="455">
        <f>((AD105*'Data - P&amp;L'!$D$38)+(AD215*'Data - P&amp;L'!$D$39)+(AD325*'Data - P&amp;L'!$D$38))*'Data - P&amp;L'!$C$55</f>
        <v>0</v>
      </c>
      <c r="AE427" s="455">
        <f>((AE105*'Data - P&amp;L'!$D$38)+(AE215*'Data - P&amp;L'!$D$39)+(AE325*'Data - P&amp;L'!$D$38))*'Data - P&amp;L'!$C$55</f>
        <v>0</v>
      </c>
      <c r="AF427" s="455">
        <f>((AF105*'Data - P&amp;L'!$D$38)+(AF215*'Data - P&amp;L'!$D$39)+(AF325*'Data - P&amp;L'!$D$38))*'Data - P&amp;L'!$C$55</f>
        <v>0</v>
      </c>
      <c r="AG427" s="451">
        <f t="shared" si="103"/>
        <v>0</v>
      </c>
    </row>
    <row r="428" outlineLevel="1">
      <c r="A428" s="173" t="s">
        <v>611</v>
      </c>
      <c r="B428" s="267">
        <f>(B105*'Data - P&amp;L'!$D$34)+(B215*'Data - P&amp;L'!$D$34)+(B325*'Data - P&amp;L'!$D$34)</f>
        <v>0</v>
      </c>
      <c r="C428" s="267">
        <f>(C105*'Data - P&amp;L'!$D$34)+(C215*'Data - P&amp;L'!$D$34)+(C325*'Data - P&amp;L'!$D$34)</f>
        <v>0</v>
      </c>
      <c r="D428" s="267">
        <f>(D105*'Data - P&amp;L'!$D$34)+(D215*'Data - P&amp;L'!$D$34)+(D325*'Data - P&amp;L'!$D$34)</f>
        <v>0</v>
      </c>
      <c r="E428" s="267">
        <f>(E105*'Data - P&amp;L'!$D$34)+(E215*'Data - P&amp;L'!$D$34)+(E325*'Data - P&amp;L'!$D$34)</f>
        <v>0</v>
      </c>
      <c r="F428" s="267">
        <f>(F105*'Data - P&amp;L'!$D$34)+(F215*'Data - P&amp;L'!$D$34)+(F325*'Data - P&amp;L'!$D$34)</f>
        <v>0</v>
      </c>
      <c r="G428" s="267">
        <f>(G105*'Data - P&amp;L'!$D$34)+(G215*'Data - P&amp;L'!$D$34)+(G325*'Data - P&amp;L'!$D$34)</f>
        <v>0</v>
      </c>
      <c r="H428" s="267">
        <f>(H105*'Data - P&amp;L'!$D$34)+(H215*'Data - P&amp;L'!$D$34)+(H325*'Data - P&amp;L'!$D$34)</f>
        <v>0</v>
      </c>
      <c r="I428" s="267">
        <f>(I105*'Data - P&amp;L'!$D$34)+(I215*'Data - P&amp;L'!$D$34)+(I325*'Data - P&amp;L'!$D$34)</f>
        <v>0</v>
      </c>
      <c r="J428" s="267">
        <f>(J105*'Data - P&amp;L'!$D$34)+(J215*'Data - P&amp;L'!$D$34)+(J325*'Data - P&amp;L'!$D$34)</f>
        <v>0</v>
      </c>
      <c r="K428" s="267">
        <f>(K105*'Data - P&amp;L'!$D$34)+(K215*'Data - P&amp;L'!$D$34)+(K325*'Data - P&amp;L'!$D$34)</f>
        <v>0</v>
      </c>
      <c r="L428" s="267">
        <f>(L105*'Data - P&amp;L'!$D$34)+(L215*'Data - P&amp;L'!$D$34)+(L325*'Data - P&amp;L'!$D$34)</f>
        <v>0</v>
      </c>
      <c r="M428" s="267">
        <f>(M105*'Data - P&amp;L'!$D$34)+(M215*'Data - P&amp;L'!$D$34)+(M325*'Data - P&amp;L'!$D$34)</f>
        <v>0</v>
      </c>
      <c r="N428" s="267">
        <f>(N105*'Data - P&amp;L'!$D$34)+(N215*'Data - P&amp;L'!$D$34)+(N325*'Data - P&amp;L'!$D$34)</f>
        <v>0</v>
      </c>
      <c r="O428" s="267">
        <f>(O105*'Data - P&amp;L'!$D$34)+(O215*'Data - P&amp;L'!$D$34)+(O325*'Data - P&amp;L'!$D$34)</f>
        <v>0</v>
      </c>
      <c r="P428" s="267">
        <f>(P105*'Data - P&amp;L'!$D$34)+(P215*'Data - P&amp;L'!$D$34)+(P325*'Data - P&amp;L'!$D$34)</f>
        <v>0</v>
      </c>
      <c r="Q428" s="267">
        <f>(Q105*'Data - P&amp;L'!$D$34)+(Q215*'Data - P&amp;L'!$D$34)+(Q325*'Data - P&amp;L'!$D$34)</f>
        <v>0</v>
      </c>
      <c r="R428" s="267">
        <f>(R105*'Data - P&amp;L'!$D$34)+(R215*'Data - P&amp;L'!$D$34)+(R325*'Data - P&amp;L'!$D$34)</f>
        <v>0</v>
      </c>
      <c r="S428" s="267">
        <f>(S105*'Data - P&amp;L'!$D$34)+(S215*'Data - P&amp;L'!$D$34)+(S325*'Data - P&amp;L'!$D$34)</f>
        <v>0</v>
      </c>
      <c r="T428" s="267">
        <f>(T105*'Data - P&amp;L'!$D$34)+(T215*'Data - P&amp;L'!$D$34)+(T325*'Data - P&amp;L'!$D$34)</f>
        <v>0</v>
      </c>
      <c r="U428" s="267">
        <f>(U105*'Data - P&amp;L'!$D$34)+(U215*'Data - P&amp;L'!$D$34)+(U325*'Data - P&amp;L'!$D$34)</f>
        <v>0</v>
      </c>
      <c r="V428" s="267">
        <f>(V105*'Data - P&amp;L'!$D$34)+(V215*'Data - P&amp;L'!$D$34)+(V325*'Data - P&amp;L'!$D$34)</f>
        <v>0</v>
      </c>
      <c r="W428" s="267">
        <f>(W105*'Data - P&amp;L'!$D$34)+(W215*'Data - P&amp;L'!$D$34)+(W325*'Data - P&amp;L'!$D$34)</f>
        <v>0</v>
      </c>
      <c r="X428" s="267">
        <f>(X105*'Data - P&amp;L'!$D$34)+(X215*'Data - P&amp;L'!$D$34)+(X325*'Data - P&amp;L'!$D$34)</f>
        <v>0</v>
      </c>
      <c r="Y428" s="267">
        <f>(Y105*'Data - P&amp;L'!$D$34)+(Y215*'Data - P&amp;L'!$D$34)+(Y325*'Data - P&amp;L'!$D$34)</f>
        <v>0</v>
      </c>
      <c r="Z428" s="267">
        <f>(Z105*'Data - P&amp;L'!$D$34)+(Z215*'Data - P&amp;L'!$D$34)+(Z325*'Data - P&amp;L'!$D$34)</f>
        <v>0</v>
      </c>
      <c r="AA428" s="267">
        <f>(AA105*'Data - P&amp;L'!$D$34)+(AA215*'Data - P&amp;L'!$D$34)+(AA325*'Data - P&amp;L'!$D$34)</f>
        <v>0</v>
      </c>
      <c r="AB428" s="267">
        <f>(AB105*'Data - P&amp;L'!$D$34)+(AB215*'Data - P&amp;L'!$D$34)+(AB325*'Data - P&amp;L'!$D$34)</f>
        <v>0</v>
      </c>
      <c r="AC428" s="267">
        <f>(AC105*'Data - P&amp;L'!$D$34)+(AC215*'Data - P&amp;L'!$D$34)+(AC325*'Data - P&amp;L'!$D$34)</f>
        <v>0</v>
      </c>
      <c r="AD428" s="267">
        <f>(AD105*'Data - P&amp;L'!$D$34)+(AD215*'Data - P&amp;L'!$D$34)+(AD325*'Data - P&amp;L'!$D$34)</f>
        <v>0</v>
      </c>
      <c r="AE428" s="267">
        <f>(AE105*'Data - P&amp;L'!$D$34)+(AE215*'Data - P&amp;L'!$D$34)+(AE325*'Data - P&amp;L'!$D$34)</f>
        <v>0</v>
      </c>
      <c r="AF428" s="267">
        <f>(AF105*'Data - P&amp;L'!$D$34)+(AF215*'Data - P&amp;L'!$D$34)+(AF325*'Data - P&amp;L'!$D$34)</f>
        <v>0</v>
      </c>
      <c r="AG428" s="451">
        <f t="shared" si="103"/>
        <v>0</v>
      </c>
    </row>
    <row r="429" outlineLevel="1">
      <c r="A429" s="459" t="s">
        <v>612</v>
      </c>
      <c r="B429" s="460"/>
      <c r="C429" s="460"/>
      <c r="D429" s="460"/>
      <c r="E429" s="460"/>
      <c r="F429" s="460"/>
      <c r="G429" s="460"/>
      <c r="H429" s="460"/>
      <c r="I429" s="460"/>
      <c r="J429" s="460"/>
      <c r="K429" s="460"/>
      <c r="L429" s="460"/>
      <c r="M429" s="460"/>
      <c r="N429" s="460"/>
      <c r="O429" s="460"/>
      <c r="P429" s="460"/>
      <c r="Q429" s="460"/>
      <c r="R429" s="460"/>
      <c r="S429" s="460"/>
      <c r="T429" s="460"/>
      <c r="U429" s="460"/>
      <c r="V429" s="460"/>
      <c r="W429" s="460"/>
      <c r="X429" s="460"/>
      <c r="Y429" s="460"/>
      <c r="Z429" s="460"/>
      <c r="AA429" s="460"/>
      <c r="AB429" s="460"/>
      <c r="AC429" s="460"/>
      <c r="AD429" s="460"/>
      <c r="AE429" s="460"/>
      <c r="AF429" s="460"/>
      <c r="AG429" s="458"/>
    </row>
    <row r="430" outlineLevel="1">
      <c r="A430" s="173" t="s">
        <v>613</v>
      </c>
      <c r="B430" s="457"/>
      <c r="C430" s="457"/>
      <c r="D430" s="457"/>
      <c r="E430" s="457"/>
      <c r="F430" s="457"/>
      <c r="G430" s="457"/>
      <c r="H430" s="457"/>
      <c r="I430" s="457"/>
      <c r="J430" s="457"/>
      <c r="K430" s="457"/>
      <c r="L430" s="457"/>
      <c r="M430" s="457"/>
      <c r="N430" s="457"/>
      <c r="O430" s="457"/>
      <c r="P430" s="457"/>
      <c r="Q430" s="457"/>
      <c r="R430" s="457"/>
      <c r="S430" s="457"/>
      <c r="T430" s="457"/>
      <c r="U430" s="457"/>
      <c r="V430" s="457"/>
      <c r="W430" s="457"/>
      <c r="X430" s="457"/>
      <c r="Y430" s="457"/>
      <c r="Z430" s="457"/>
      <c r="AA430" s="457"/>
      <c r="AB430" s="457"/>
      <c r="AC430" s="457"/>
      <c r="AD430" s="457"/>
      <c r="AE430" s="457"/>
      <c r="AF430" s="457"/>
      <c r="AG430" s="451"/>
    </row>
    <row r="431" outlineLevel="1">
      <c r="A431" s="173" t="s">
        <v>614</v>
      </c>
      <c r="B431" s="457"/>
      <c r="C431" s="457"/>
      <c r="D431" s="457"/>
      <c r="E431" s="457"/>
      <c r="F431" s="457"/>
      <c r="G431" s="457"/>
      <c r="H431" s="457"/>
      <c r="I431" s="457"/>
      <c r="J431" s="457"/>
      <c r="K431" s="457"/>
      <c r="L431" s="457"/>
      <c r="M431" s="457"/>
      <c r="N431" s="457"/>
      <c r="O431" s="457"/>
      <c r="P431" s="457"/>
      <c r="Q431" s="457"/>
      <c r="R431" s="457"/>
      <c r="S431" s="457"/>
      <c r="T431" s="457"/>
      <c r="U431" s="457"/>
      <c r="V431" s="457"/>
      <c r="W431" s="457"/>
      <c r="X431" s="457"/>
      <c r="Y431" s="457"/>
      <c r="Z431" s="457"/>
      <c r="AA431" s="457"/>
      <c r="AB431" s="457"/>
      <c r="AC431" s="457"/>
      <c r="AD431" s="457"/>
      <c r="AE431" s="457"/>
      <c r="AF431" s="457"/>
      <c r="AG431" s="451"/>
    </row>
    <row r="432" outlineLevel="1">
      <c r="A432" s="453" t="s">
        <v>615</v>
      </c>
      <c r="B432" s="461"/>
      <c r="C432" s="461"/>
      <c r="D432" s="461"/>
      <c r="E432" s="461"/>
      <c r="F432" s="461"/>
      <c r="G432" s="461"/>
      <c r="H432" s="461"/>
      <c r="I432" s="461"/>
      <c r="J432" s="461"/>
      <c r="K432" s="461"/>
      <c r="L432" s="461"/>
      <c r="M432" s="461"/>
      <c r="N432" s="461"/>
      <c r="O432" s="461"/>
      <c r="P432" s="461"/>
      <c r="Q432" s="461"/>
      <c r="R432" s="461"/>
      <c r="S432" s="461"/>
      <c r="T432" s="461"/>
      <c r="U432" s="461"/>
      <c r="V432" s="461"/>
      <c r="W432" s="461"/>
      <c r="X432" s="461"/>
      <c r="Y432" s="461"/>
      <c r="Z432" s="461"/>
      <c r="AA432" s="461"/>
      <c r="AB432" s="461"/>
      <c r="AC432" s="461"/>
      <c r="AD432" s="461"/>
      <c r="AE432" s="461"/>
      <c r="AF432" s="461"/>
      <c r="AG432" s="451"/>
    </row>
    <row r="433">
      <c r="A433" s="123"/>
      <c r="B433" s="267"/>
      <c r="C433" s="267"/>
      <c r="D433" s="267"/>
      <c r="E433" s="267"/>
      <c r="F433" s="267"/>
      <c r="G433" s="267"/>
      <c r="H433" s="267"/>
      <c r="I433" s="267"/>
      <c r="J433" s="267"/>
      <c r="K433" s="267"/>
      <c r="L433" s="267"/>
      <c r="M433" s="267"/>
      <c r="N433" s="267"/>
      <c r="O433" s="267"/>
      <c r="P433" s="267"/>
      <c r="Q433" s="267"/>
      <c r="R433" s="267"/>
      <c r="S433" s="267"/>
      <c r="T433" s="267"/>
      <c r="U433" s="267"/>
      <c r="V433" s="267"/>
      <c r="W433" s="267"/>
      <c r="X433" s="267"/>
      <c r="Y433" s="267"/>
      <c r="Z433" s="267"/>
      <c r="AA433" s="267"/>
      <c r="AB433" s="267"/>
      <c r="AC433" s="267"/>
      <c r="AD433" s="267"/>
      <c r="AE433" s="267"/>
      <c r="AF433" s="267"/>
      <c r="AG433" s="451"/>
    </row>
    <row r="434">
      <c r="A434" s="288" t="s">
        <v>1431</v>
      </c>
      <c r="B434" s="462">
        <f t="shared" ref="B434:AF434" si="104">B387+B399</f>
        <v>0</v>
      </c>
      <c r="C434" s="462">
        <f t="shared" si="104"/>
        <v>0</v>
      </c>
      <c r="D434" s="462">
        <f t="shared" si="104"/>
        <v>0</v>
      </c>
      <c r="E434" s="462">
        <f t="shared" si="104"/>
        <v>0</v>
      </c>
      <c r="F434" s="462">
        <f t="shared" si="104"/>
        <v>0</v>
      </c>
      <c r="G434" s="462">
        <f t="shared" si="104"/>
        <v>0</v>
      </c>
      <c r="H434" s="462">
        <f t="shared" si="104"/>
        <v>0</v>
      </c>
      <c r="I434" s="462">
        <f t="shared" si="104"/>
        <v>0</v>
      </c>
      <c r="J434" s="462">
        <f t="shared" si="104"/>
        <v>0</v>
      </c>
      <c r="K434" s="462">
        <f t="shared" si="104"/>
        <v>0</v>
      </c>
      <c r="L434" s="462">
        <f t="shared" si="104"/>
        <v>0</v>
      </c>
      <c r="M434" s="462">
        <f t="shared" si="104"/>
        <v>0</v>
      </c>
      <c r="N434" s="462">
        <f t="shared" si="104"/>
        <v>0</v>
      </c>
      <c r="O434" s="462">
        <f t="shared" si="104"/>
        <v>0</v>
      </c>
      <c r="P434" s="462">
        <f t="shared" si="104"/>
        <v>0</v>
      </c>
      <c r="Q434" s="462">
        <f t="shared" si="104"/>
        <v>0</v>
      </c>
      <c r="R434" s="462">
        <f t="shared" si="104"/>
        <v>0</v>
      </c>
      <c r="S434" s="462">
        <f t="shared" si="104"/>
        <v>0</v>
      </c>
      <c r="T434" s="462">
        <f t="shared" si="104"/>
        <v>0</v>
      </c>
      <c r="U434" s="462">
        <f t="shared" si="104"/>
        <v>0</v>
      </c>
      <c r="V434" s="462">
        <f t="shared" si="104"/>
        <v>0</v>
      </c>
      <c r="W434" s="462">
        <f t="shared" si="104"/>
        <v>0</v>
      </c>
      <c r="X434" s="462">
        <f t="shared" si="104"/>
        <v>0</v>
      </c>
      <c r="Y434" s="462">
        <f t="shared" si="104"/>
        <v>0</v>
      </c>
      <c r="Z434" s="462">
        <f t="shared" si="104"/>
        <v>0</v>
      </c>
      <c r="AA434" s="462">
        <f t="shared" si="104"/>
        <v>0</v>
      </c>
      <c r="AB434" s="462">
        <f t="shared" si="104"/>
        <v>0</v>
      </c>
      <c r="AC434" s="462">
        <f t="shared" si="104"/>
        <v>0</v>
      </c>
      <c r="AD434" s="462">
        <f t="shared" si="104"/>
        <v>0</v>
      </c>
      <c r="AE434" s="462">
        <f t="shared" si="104"/>
        <v>0</v>
      </c>
      <c r="AF434" s="462">
        <f t="shared" si="104"/>
        <v>0</v>
      </c>
      <c r="AG434" s="342">
        <f>SUM(B434:AF434)</f>
        <v>0</v>
      </c>
    </row>
    <row r="435">
      <c r="A435" s="187"/>
      <c r="B435" s="267"/>
      <c r="C435" s="267"/>
      <c r="D435" s="267"/>
      <c r="E435" s="267"/>
      <c r="F435" s="267"/>
      <c r="G435" s="267"/>
      <c r="H435" s="267"/>
      <c r="I435" s="267"/>
      <c r="J435" s="267"/>
      <c r="K435" s="267"/>
      <c r="L435" s="267"/>
      <c r="M435" s="267"/>
      <c r="N435" s="267"/>
      <c r="O435" s="267"/>
      <c r="P435" s="267"/>
      <c r="Q435" s="267"/>
      <c r="R435" s="267"/>
      <c r="S435" s="267"/>
      <c r="T435" s="267"/>
      <c r="U435" s="267"/>
      <c r="V435" s="267"/>
      <c r="W435" s="267"/>
      <c r="X435" s="267"/>
      <c r="Y435" s="267"/>
      <c r="Z435" s="267"/>
      <c r="AA435" s="267"/>
      <c r="AB435" s="267"/>
      <c r="AC435" s="267"/>
      <c r="AD435" s="267"/>
      <c r="AE435" s="267"/>
      <c r="AF435" s="267"/>
      <c r="AG435" s="451"/>
    </row>
    <row r="436">
      <c r="A436" s="226" t="s">
        <v>562</v>
      </c>
      <c r="B436" s="463">
        <f t="shared" ref="B436:AF436" si="105">B377+B388+B400-B415</f>
        <v>0</v>
      </c>
      <c r="C436" s="463">
        <f t="shared" si="105"/>
        <v>0</v>
      </c>
      <c r="D436" s="463">
        <f t="shared" si="105"/>
        <v>0</v>
      </c>
      <c r="E436" s="463">
        <f t="shared" si="105"/>
        <v>0</v>
      </c>
      <c r="F436" s="463">
        <f t="shared" si="105"/>
        <v>0</v>
      </c>
      <c r="G436" s="463">
        <f t="shared" si="105"/>
        <v>0</v>
      </c>
      <c r="H436" s="463">
        <f t="shared" si="105"/>
        <v>0</v>
      </c>
      <c r="I436" s="463">
        <f t="shared" si="105"/>
        <v>0</v>
      </c>
      <c r="J436" s="463">
        <f t="shared" si="105"/>
        <v>0</v>
      </c>
      <c r="K436" s="463">
        <f t="shared" si="105"/>
        <v>0</v>
      </c>
      <c r="L436" s="463">
        <f t="shared" si="105"/>
        <v>0</v>
      </c>
      <c r="M436" s="463">
        <f t="shared" si="105"/>
        <v>0</v>
      </c>
      <c r="N436" s="463">
        <f t="shared" si="105"/>
        <v>0</v>
      </c>
      <c r="O436" s="463">
        <f t="shared" si="105"/>
        <v>0</v>
      </c>
      <c r="P436" s="463">
        <f t="shared" si="105"/>
        <v>0</v>
      </c>
      <c r="Q436" s="463">
        <f t="shared" si="105"/>
        <v>0</v>
      </c>
      <c r="R436" s="463">
        <f t="shared" si="105"/>
        <v>0</v>
      </c>
      <c r="S436" s="463">
        <f t="shared" si="105"/>
        <v>0</v>
      </c>
      <c r="T436" s="463">
        <f t="shared" si="105"/>
        <v>0</v>
      </c>
      <c r="U436" s="463">
        <f t="shared" si="105"/>
        <v>0</v>
      </c>
      <c r="V436" s="463">
        <f t="shared" si="105"/>
        <v>0</v>
      </c>
      <c r="W436" s="463">
        <f t="shared" si="105"/>
        <v>0</v>
      </c>
      <c r="X436" s="463">
        <f t="shared" si="105"/>
        <v>0</v>
      </c>
      <c r="Y436" s="463">
        <f t="shared" si="105"/>
        <v>0</v>
      </c>
      <c r="Z436" s="463">
        <f t="shared" si="105"/>
        <v>0</v>
      </c>
      <c r="AA436" s="463">
        <f t="shared" si="105"/>
        <v>0</v>
      </c>
      <c r="AB436" s="463">
        <f t="shared" si="105"/>
        <v>0</v>
      </c>
      <c r="AC436" s="463">
        <f t="shared" si="105"/>
        <v>0</v>
      </c>
      <c r="AD436" s="463">
        <f t="shared" si="105"/>
        <v>0</v>
      </c>
      <c r="AE436" s="463">
        <f t="shared" si="105"/>
        <v>0</v>
      </c>
      <c r="AF436" s="463">
        <f t="shared" si="105"/>
        <v>0</v>
      </c>
      <c r="AG436" s="342">
        <f>SUM(B436:AF436)</f>
        <v>0</v>
      </c>
    </row>
    <row r="437">
      <c r="A437" s="123"/>
      <c r="B437" s="267"/>
      <c r="C437" s="267"/>
      <c r="D437" s="267"/>
      <c r="E437" s="267"/>
      <c r="F437" s="267"/>
      <c r="G437" s="267"/>
      <c r="H437" s="267"/>
      <c r="I437" s="267"/>
      <c r="J437" s="267"/>
      <c r="K437" s="267"/>
      <c r="L437" s="267"/>
      <c r="M437" s="267"/>
      <c r="N437" s="267"/>
      <c r="O437" s="267"/>
      <c r="P437" s="267"/>
      <c r="Q437" s="267"/>
      <c r="R437" s="267"/>
      <c r="S437" s="267"/>
      <c r="T437" s="267"/>
      <c r="U437" s="267"/>
      <c r="V437" s="267"/>
      <c r="W437" s="267"/>
      <c r="X437" s="267"/>
      <c r="Y437" s="267"/>
      <c r="Z437" s="267"/>
      <c r="AA437" s="267"/>
      <c r="AB437" s="267"/>
      <c r="AC437" s="267"/>
      <c r="AD437" s="267"/>
      <c r="AE437" s="267"/>
      <c r="AF437" s="267"/>
      <c r="AG437" s="451"/>
    </row>
    <row r="438">
      <c r="A438" s="464" t="s">
        <v>1671</v>
      </c>
      <c r="B438" s="271"/>
      <c r="C438" s="271"/>
      <c r="D438" s="271"/>
      <c r="E438" s="271"/>
      <c r="F438" s="271"/>
      <c r="G438" s="271"/>
      <c r="H438" s="271"/>
      <c r="I438" s="271"/>
      <c r="J438" s="271"/>
      <c r="K438" s="271"/>
      <c r="L438" s="271"/>
      <c r="M438" s="271"/>
      <c r="N438" s="271"/>
      <c r="O438" s="271"/>
      <c r="P438" s="271"/>
      <c r="Q438" s="271"/>
      <c r="R438" s="271"/>
      <c r="S438" s="271"/>
      <c r="T438" s="271"/>
      <c r="U438" s="271"/>
      <c r="V438" s="271"/>
      <c r="W438" s="271"/>
      <c r="X438" s="271"/>
      <c r="Y438" s="271"/>
      <c r="Z438" s="271"/>
      <c r="AA438" s="271"/>
      <c r="AB438" s="271"/>
      <c r="AC438" s="271"/>
      <c r="AD438" s="271"/>
      <c r="AE438" s="271"/>
      <c r="AF438" s="271"/>
      <c r="AG438" s="451"/>
    </row>
    <row r="439">
      <c r="A439" s="273">
        <f>SUM(AG4+AG116+AG226)</f>
        <v>1146.269544</v>
      </c>
      <c r="B439" s="267"/>
      <c r="C439" s="267"/>
      <c r="D439" s="267"/>
      <c r="E439" s="267"/>
      <c r="F439" s="267"/>
      <c r="G439" s="267"/>
      <c r="H439" s="267"/>
      <c r="I439" s="267"/>
      <c r="J439" s="267"/>
      <c r="K439" s="267"/>
      <c r="L439" s="267"/>
      <c r="M439" s="267"/>
      <c r="N439" s="267"/>
      <c r="O439" s="267"/>
      <c r="P439" s="267"/>
      <c r="Q439" s="267"/>
      <c r="R439" s="267"/>
      <c r="S439" s="267"/>
      <c r="T439" s="267"/>
      <c r="U439" s="267"/>
      <c r="V439" s="267"/>
      <c r="W439" s="267"/>
      <c r="X439" s="267"/>
      <c r="Y439" s="267"/>
      <c r="Z439" s="267"/>
      <c r="AA439" s="267"/>
      <c r="AB439" s="267"/>
      <c r="AC439" s="267"/>
      <c r="AD439" s="267"/>
      <c r="AE439" s="267"/>
      <c r="AF439" s="267"/>
      <c r="AG439" s="451"/>
    </row>
    <row r="440">
      <c r="A440" s="464" t="s">
        <v>1672</v>
      </c>
      <c r="B440" s="271">
        <f t="shared" ref="B440:AF440" si="106">(B4+B116+B226)-B374</f>
        <v>0</v>
      </c>
      <c r="C440" s="271">
        <f t="shared" si="106"/>
        <v>0</v>
      </c>
      <c r="D440" s="271">
        <f t="shared" si="106"/>
        <v>0</v>
      </c>
      <c r="E440" s="271">
        <f t="shared" si="106"/>
        <v>0</v>
      </c>
      <c r="F440" s="271">
        <f t="shared" si="106"/>
        <v>0</v>
      </c>
      <c r="G440" s="271">
        <f t="shared" si="106"/>
        <v>0</v>
      </c>
      <c r="H440" s="271">
        <f t="shared" si="106"/>
        <v>0</v>
      </c>
      <c r="I440" s="271">
        <f t="shared" si="106"/>
        <v>0</v>
      </c>
      <c r="J440" s="271">
        <f t="shared" si="106"/>
        <v>0</v>
      </c>
      <c r="K440" s="271">
        <f t="shared" si="106"/>
        <v>0</v>
      </c>
      <c r="L440" s="271">
        <f t="shared" si="106"/>
        <v>129.5317</v>
      </c>
      <c r="M440" s="271">
        <f t="shared" si="106"/>
        <v>0</v>
      </c>
      <c r="N440" s="271">
        <f t="shared" si="106"/>
        <v>0</v>
      </c>
      <c r="O440" s="271">
        <f t="shared" si="106"/>
        <v>0</v>
      </c>
      <c r="P440" s="271">
        <f t="shared" si="106"/>
        <v>0</v>
      </c>
      <c r="Q440" s="271">
        <f t="shared" si="106"/>
        <v>0</v>
      </c>
      <c r="R440" s="271">
        <f t="shared" si="106"/>
        <v>0</v>
      </c>
      <c r="S440" s="271">
        <f t="shared" si="106"/>
        <v>91.4417</v>
      </c>
      <c r="T440" s="271">
        <f t="shared" si="106"/>
        <v>0</v>
      </c>
      <c r="U440" s="271">
        <f t="shared" si="106"/>
        <v>0</v>
      </c>
      <c r="V440" s="271">
        <f t="shared" si="106"/>
        <v>0</v>
      </c>
      <c r="W440" s="271">
        <f t="shared" si="106"/>
        <v>0</v>
      </c>
      <c r="X440" s="271">
        <f t="shared" si="106"/>
        <v>0</v>
      </c>
      <c r="Y440" s="271">
        <f t="shared" si="106"/>
        <v>0</v>
      </c>
      <c r="Z440" s="271">
        <f t="shared" si="106"/>
        <v>0</v>
      </c>
      <c r="AA440" s="271">
        <f t="shared" si="106"/>
        <v>0</v>
      </c>
      <c r="AB440" s="271">
        <f t="shared" si="106"/>
        <v>129.5317</v>
      </c>
      <c r="AC440" s="271">
        <f t="shared" si="106"/>
        <v>0</v>
      </c>
      <c r="AD440" s="271">
        <f t="shared" si="106"/>
        <v>0</v>
      </c>
      <c r="AE440" s="271">
        <f t="shared" si="106"/>
        <v>0</v>
      </c>
      <c r="AF440" s="271">
        <f t="shared" si="106"/>
        <v>91.4417</v>
      </c>
      <c r="AG440" s="342"/>
    </row>
    <row r="441">
      <c r="A441" s="465">
        <f>SUM(B440:AF440)</f>
        <v>441.9468</v>
      </c>
      <c r="B441" s="276"/>
      <c r="C441" s="276"/>
      <c r="D441" s="276"/>
      <c r="E441" s="276"/>
      <c r="F441" s="276"/>
      <c r="G441" s="276"/>
      <c r="H441" s="276"/>
      <c r="I441" s="276"/>
      <c r="J441" s="276"/>
      <c r="K441" s="276"/>
      <c r="L441" s="276"/>
      <c r="M441" s="276"/>
      <c r="N441" s="276"/>
      <c r="O441" s="276"/>
      <c r="P441" s="276"/>
      <c r="Q441" s="276"/>
      <c r="R441" s="276"/>
      <c r="S441" s="276"/>
      <c r="T441" s="276"/>
      <c r="U441" s="276"/>
      <c r="V441" s="276"/>
      <c r="W441" s="276"/>
      <c r="X441" s="276"/>
      <c r="Y441" s="276"/>
      <c r="Z441" s="276"/>
      <c r="AA441" s="276"/>
      <c r="AB441" s="276"/>
      <c r="AC441" s="276"/>
      <c r="AD441" s="276"/>
      <c r="AE441" s="276"/>
      <c r="AF441" s="276"/>
      <c r="AG441" s="451"/>
    </row>
    <row r="442">
      <c r="A442" s="466" t="s">
        <v>1434</v>
      </c>
      <c r="B442" s="467"/>
      <c r="C442" s="467"/>
      <c r="D442" s="467"/>
      <c r="E442" s="467"/>
      <c r="F442" s="467"/>
      <c r="G442" s="467"/>
      <c r="H442" s="467"/>
      <c r="I442" s="467"/>
      <c r="J442" s="467"/>
      <c r="K442" s="467"/>
      <c r="L442" s="467"/>
      <c r="M442" s="467"/>
      <c r="N442" s="467"/>
      <c r="O442" s="467"/>
      <c r="P442" s="467"/>
      <c r="Q442" s="467"/>
      <c r="R442" s="467"/>
      <c r="S442" s="467"/>
      <c r="T442" s="467"/>
      <c r="U442" s="467"/>
      <c r="V442" s="467"/>
      <c r="W442" s="467"/>
      <c r="X442" s="467"/>
      <c r="Y442" s="467"/>
      <c r="Z442" s="467"/>
      <c r="AA442" s="467"/>
      <c r="AB442" s="467"/>
      <c r="AC442" s="467"/>
      <c r="AD442" s="467"/>
      <c r="AE442" s="467"/>
      <c r="AF442" s="467"/>
      <c r="AG442" s="451"/>
    </row>
    <row r="443">
      <c r="A443" s="468">
        <f>A441/A439</f>
        <v>0.3855522484</v>
      </c>
      <c r="B443" s="469"/>
      <c r="C443" s="469"/>
      <c r="D443" s="469"/>
      <c r="E443" s="469"/>
      <c r="F443" s="469"/>
      <c r="G443" s="469"/>
      <c r="H443" s="469"/>
      <c r="I443" s="469"/>
      <c r="J443" s="469"/>
      <c r="K443" s="469"/>
      <c r="L443" s="469"/>
      <c r="M443" s="469"/>
      <c r="N443" s="469"/>
      <c r="O443" s="469"/>
      <c r="P443" s="469"/>
      <c r="Q443" s="469"/>
      <c r="R443" s="469"/>
      <c r="S443" s="469"/>
      <c r="T443" s="469"/>
      <c r="U443" s="469"/>
      <c r="V443" s="469"/>
      <c r="W443" s="469"/>
      <c r="X443" s="469"/>
      <c r="Y443" s="469"/>
      <c r="Z443" s="469"/>
      <c r="AA443" s="469"/>
      <c r="AB443" s="469"/>
      <c r="AC443" s="469"/>
      <c r="AD443" s="469"/>
      <c r="AE443" s="469"/>
      <c r="AF443" s="469"/>
      <c r="AG443" s="451"/>
    </row>
    <row r="444">
      <c r="A444" s="121"/>
      <c r="B444" s="267"/>
      <c r="C444" s="267"/>
      <c r="D444" s="267"/>
      <c r="E444" s="267"/>
      <c r="F444" s="267"/>
      <c r="G444" s="267"/>
      <c r="H444" s="267"/>
      <c r="I444" s="267"/>
      <c r="J444" s="267"/>
      <c r="K444" s="267"/>
      <c r="L444" s="267"/>
      <c r="M444" s="267"/>
      <c r="N444" s="267"/>
      <c r="O444" s="267"/>
      <c r="P444" s="267"/>
      <c r="Q444" s="267"/>
      <c r="R444" s="267"/>
      <c r="S444" s="267"/>
      <c r="T444" s="267"/>
      <c r="U444" s="267"/>
      <c r="V444" s="267"/>
      <c r="W444" s="267"/>
      <c r="X444" s="267"/>
      <c r="Y444" s="267"/>
      <c r="Z444" s="267"/>
      <c r="AA444" s="267"/>
      <c r="AB444" s="267"/>
      <c r="AC444" s="267"/>
      <c r="AD444" s="267"/>
      <c r="AE444" s="267"/>
      <c r="AF444" s="267"/>
      <c r="AG444" s="451"/>
    </row>
    <row r="445">
      <c r="A445" s="121"/>
      <c r="B445" s="267"/>
      <c r="C445" s="267"/>
      <c r="D445" s="267"/>
      <c r="E445" s="267"/>
      <c r="F445" s="267"/>
      <c r="G445" s="267"/>
      <c r="H445" s="267"/>
      <c r="I445" s="267"/>
      <c r="J445" s="267"/>
      <c r="K445" s="267"/>
      <c r="L445" s="267"/>
      <c r="M445" s="267"/>
      <c r="N445" s="267"/>
      <c r="O445" s="267"/>
      <c r="P445" s="267"/>
      <c r="Q445" s="267"/>
      <c r="R445" s="267"/>
      <c r="S445" s="267"/>
      <c r="T445" s="267"/>
      <c r="U445" s="267"/>
      <c r="V445" s="267"/>
      <c r="W445" s="267"/>
      <c r="X445" s="267"/>
      <c r="Y445" s="267"/>
      <c r="Z445" s="267"/>
      <c r="AA445" s="267"/>
      <c r="AB445" s="267"/>
      <c r="AC445" s="267"/>
      <c r="AD445" s="267"/>
      <c r="AE445" s="267"/>
      <c r="AF445" s="267"/>
      <c r="AG445" s="451"/>
    </row>
    <row r="446">
      <c r="A446" s="470" t="s">
        <v>563</v>
      </c>
      <c r="B446" s="267"/>
      <c r="C446" s="267"/>
      <c r="D446" s="267"/>
      <c r="E446" s="267"/>
      <c r="F446" s="267"/>
      <c r="G446" s="267"/>
      <c r="H446" s="267"/>
      <c r="I446" s="267"/>
      <c r="J446" s="267"/>
      <c r="K446" s="267"/>
      <c r="L446" s="267"/>
      <c r="M446" s="267"/>
      <c r="N446" s="267"/>
      <c r="O446" s="267"/>
      <c r="P446" s="267"/>
      <c r="Q446" s="267"/>
      <c r="R446" s="267"/>
      <c r="S446" s="267"/>
      <c r="T446" s="267"/>
      <c r="U446" s="267"/>
      <c r="V446" s="267"/>
      <c r="W446" s="267"/>
      <c r="X446" s="267"/>
      <c r="Y446" s="267"/>
      <c r="Z446" s="267"/>
      <c r="AA446" s="267"/>
      <c r="AB446" s="267"/>
      <c r="AC446" s="267"/>
      <c r="AD446" s="267"/>
      <c r="AE446" s="267"/>
      <c r="AF446" s="267"/>
      <c r="AG446" s="451"/>
    </row>
    <row r="447">
      <c r="A447" s="273">
        <f>A439</f>
        <v>1146.269544</v>
      </c>
      <c r="B447" s="267"/>
      <c r="C447" s="267"/>
      <c r="D447" s="267"/>
      <c r="E447" s="267"/>
      <c r="F447" s="267"/>
      <c r="G447" s="267"/>
      <c r="H447" s="267"/>
      <c r="I447" s="267"/>
      <c r="J447" s="267"/>
      <c r="K447" s="267"/>
      <c r="L447" s="267"/>
      <c r="M447" s="267"/>
      <c r="N447" s="267"/>
      <c r="O447" s="267"/>
      <c r="P447" s="267"/>
      <c r="Q447" s="267"/>
      <c r="R447" s="267"/>
      <c r="S447" s="267"/>
      <c r="T447" s="267"/>
      <c r="U447" s="267"/>
      <c r="V447" s="267"/>
      <c r="W447" s="267"/>
      <c r="X447" s="267"/>
      <c r="Y447" s="267"/>
      <c r="Z447" s="267"/>
      <c r="AA447" s="267"/>
      <c r="AB447" s="267"/>
      <c r="AC447" s="267"/>
      <c r="AD447" s="267"/>
      <c r="AE447" s="267"/>
      <c r="AF447" s="267"/>
      <c r="AG447" s="451"/>
    </row>
    <row r="448">
      <c r="A448" s="470" t="s">
        <v>620</v>
      </c>
      <c r="B448" s="267">
        <f t="shared" ref="B448:AF448" si="107">B440+B436</f>
        <v>0</v>
      </c>
      <c r="C448" s="267">
        <f t="shared" si="107"/>
        <v>0</v>
      </c>
      <c r="D448" s="267">
        <f t="shared" si="107"/>
        <v>0</v>
      </c>
      <c r="E448" s="267">
        <f t="shared" si="107"/>
        <v>0</v>
      </c>
      <c r="F448" s="267">
        <f t="shared" si="107"/>
        <v>0</v>
      </c>
      <c r="G448" s="267">
        <f t="shared" si="107"/>
        <v>0</v>
      </c>
      <c r="H448" s="267">
        <f t="shared" si="107"/>
        <v>0</v>
      </c>
      <c r="I448" s="267">
        <f t="shared" si="107"/>
        <v>0</v>
      </c>
      <c r="J448" s="267">
        <f t="shared" si="107"/>
        <v>0</v>
      </c>
      <c r="K448" s="267">
        <f t="shared" si="107"/>
        <v>0</v>
      </c>
      <c r="L448" s="267">
        <f t="shared" si="107"/>
        <v>129.5317</v>
      </c>
      <c r="M448" s="267">
        <f t="shared" si="107"/>
        <v>0</v>
      </c>
      <c r="N448" s="267">
        <f t="shared" si="107"/>
        <v>0</v>
      </c>
      <c r="O448" s="267">
        <f t="shared" si="107"/>
        <v>0</v>
      </c>
      <c r="P448" s="267">
        <f t="shared" si="107"/>
        <v>0</v>
      </c>
      <c r="Q448" s="267">
        <f t="shared" si="107"/>
        <v>0</v>
      </c>
      <c r="R448" s="267">
        <f t="shared" si="107"/>
        <v>0</v>
      </c>
      <c r="S448" s="267">
        <f t="shared" si="107"/>
        <v>91.4417</v>
      </c>
      <c r="T448" s="267">
        <f t="shared" si="107"/>
        <v>0</v>
      </c>
      <c r="U448" s="267">
        <f t="shared" si="107"/>
        <v>0</v>
      </c>
      <c r="V448" s="267">
        <f t="shared" si="107"/>
        <v>0</v>
      </c>
      <c r="W448" s="267">
        <f t="shared" si="107"/>
        <v>0</v>
      </c>
      <c r="X448" s="267">
        <f t="shared" si="107"/>
        <v>0</v>
      </c>
      <c r="Y448" s="267">
        <f t="shared" si="107"/>
        <v>0</v>
      </c>
      <c r="Z448" s="267">
        <f t="shared" si="107"/>
        <v>0</v>
      </c>
      <c r="AA448" s="267">
        <f t="shared" si="107"/>
        <v>0</v>
      </c>
      <c r="AB448" s="267">
        <f t="shared" si="107"/>
        <v>129.5317</v>
      </c>
      <c r="AC448" s="267">
        <f t="shared" si="107"/>
        <v>0</v>
      </c>
      <c r="AD448" s="267">
        <f t="shared" si="107"/>
        <v>0</v>
      </c>
      <c r="AE448" s="267">
        <f t="shared" si="107"/>
        <v>0</v>
      </c>
      <c r="AF448" s="267">
        <f t="shared" si="107"/>
        <v>91.4417</v>
      </c>
      <c r="AG448" s="342"/>
    </row>
    <row r="449">
      <c r="A449" s="465">
        <f>sum(B448:AF448)</f>
        <v>441.9468</v>
      </c>
      <c r="B449" s="267"/>
      <c r="C449" s="267"/>
      <c r="D449" s="267"/>
      <c r="E449" s="267"/>
      <c r="F449" s="267"/>
      <c r="G449" s="267"/>
      <c r="H449" s="267"/>
      <c r="I449" s="267"/>
      <c r="J449" s="267"/>
      <c r="K449" s="267"/>
      <c r="L449" s="267"/>
      <c r="M449" s="267"/>
      <c r="N449" s="267"/>
      <c r="O449" s="267"/>
      <c r="P449" s="267"/>
      <c r="Q449" s="267"/>
      <c r="R449" s="267"/>
      <c r="S449" s="267"/>
      <c r="T449" s="267"/>
      <c r="U449" s="267"/>
      <c r="V449" s="267"/>
      <c r="W449" s="267"/>
      <c r="X449" s="267"/>
      <c r="Y449" s="267"/>
      <c r="Z449" s="267"/>
      <c r="AA449" s="267"/>
      <c r="AB449" s="267"/>
      <c r="AC449" s="267"/>
      <c r="AD449" s="267"/>
      <c r="AE449" s="267"/>
      <c r="AF449" s="267"/>
      <c r="AG449" s="451"/>
    </row>
    <row r="450">
      <c r="A450" s="471" t="s">
        <v>621</v>
      </c>
      <c r="B450" s="276" t="str">
        <f t="shared" ref="B450:AF450" si="108">B448/(B4+B116+B226)</f>
        <v>#DIV/0!</v>
      </c>
      <c r="C450" s="276" t="str">
        <f t="shared" si="108"/>
        <v>#DIV/0!</v>
      </c>
      <c r="D450" s="276" t="str">
        <f t="shared" si="108"/>
        <v>#DIV/0!</v>
      </c>
      <c r="E450" s="276" t="str">
        <f t="shared" si="108"/>
        <v>#DIV/0!</v>
      </c>
      <c r="F450" s="276" t="str">
        <f t="shared" si="108"/>
        <v>#DIV/0!</v>
      </c>
      <c r="G450" s="276" t="str">
        <f t="shared" si="108"/>
        <v>#DIV/0!</v>
      </c>
      <c r="H450" s="276" t="str">
        <f t="shared" si="108"/>
        <v>#DIV/0!</v>
      </c>
      <c r="I450" s="276" t="str">
        <f t="shared" si="108"/>
        <v>#DIV/0!</v>
      </c>
      <c r="J450" s="276" t="str">
        <f t="shared" si="108"/>
        <v>#DIV/0!</v>
      </c>
      <c r="K450" s="276" t="str">
        <f t="shared" si="108"/>
        <v>#DIV/0!</v>
      </c>
      <c r="L450" s="276">
        <f t="shared" si="108"/>
        <v>0.4068086737</v>
      </c>
      <c r="M450" s="276" t="str">
        <f t="shared" si="108"/>
        <v>#DIV/0!</v>
      </c>
      <c r="N450" s="276" t="str">
        <f t="shared" si="108"/>
        <v>#DIV/0!</v>
      </c>
      <c r="O450" s="276" t="str">
        <f t="shared" si="108"/>
        <v>#DIV/0!</v>
      </c>
      <c r="P450" s="276" t="str">
        <f t="shared" si="108"/>
        <v>#DIV/0!</v>
      </c>
      <c r="Q450" s="276" t="str">
        <f t="shared" si="108"/>
        <v>#DIV/0!</v>
      </c>
      <c r="R450" s="276" t="str">
        <f t="shared" si="108"/>
        <v>#DIV/0!</v>
      </c>
      <c r="S450" s="276">
        <f t="shared" si="108"/>
        <v>0.3589814955</v>
      </c>
      <c r="T450" s="276" t="str">
        <f t="shared" si="108"/>
        <v>#DIV/0!</v>
      </c>
      <c r="U450" s="276" t="str">
        <f t="shared" si="108"/>
        <v>#DIV/0!</v>
      </c>
      <c r="V450" s="276" t="str">
        <f t="shared" si="108"/>
        <v>#DIV/0!</v>
      </c>
      <c r="W450" s="276" t="str">
        <f t="shared" si="108"/>
        <v>#DIV/0!</v>
      </c>
      <c r="X450" s="276" t="str">
        <f t="shared" si="108"/>
        <v>#DIV/0!</v>
      </c>
      <c r="Y450" s="276" t="str">
        <f t="shared" si="108"/>
        <v>#DIV/0!</v>
      </c>
      <c r="Z450" s="276" t="str">
        <f t="shared" si="108"/>
        <v>#DIV/0!</v>
      </c>
      <c r="AA450" s="276" t="str">
        <f t="shared" si="108"/>
        <v>#DIV/0!</v>
      </c>
      <c r="AB450" s="276">
        <f t="shared" si="108"/>
        <v>0.4068086737</v>
      </c>
      <c r="AC450" s="276" t="str">
        <f t="shared" si="108"/>
        <v>#DIV/0!</v>
      </c>
      <c r="AD450" s="276" t="str">
        <f t="shared" si="108"/>
        <v>#DIV/0!</v>
      </c>
      <c r="AE450" s="276" t="str">
        <f t="shared" si="108"/>
        <v>#DIV/0!</v>
      </c>
      <c r="AF450" s="276">
        <f t="shared" si="108"/>
        <v>0.3589814955</v>
      </c>
      <c r="AG450" s="342"/>
    </row>
    <row r="451">
      <c r="A451" s="468">
        <f>A449/A447</f>
        <v>0.3855522484</v>
      </c>
      <c r="B451" s="267"/>
      <c r="C451" s="267"/>
      <c r="D451" s="267"/>
      <c r="E451" s="267"/>
      <c r="F451" s="267"/>
      <c r="G451" s="267"/>
      <c r="H451" s="267"/>
      <c r="I451" s="267"/>
      <c r="J451" s="267"/>
      <c r="K451" s="267"/>
      <c r="L451" s="267"/>
      <c r="M451" s="267"/>
      <c r="N451" s="267"/>
      <c r="O451" s="267"/>
      <c r="P451" s="267"/>
      <c r="Q451" s="267"/>
      <c r="R451" s="267"/>
      <c r="S451" s="267"/>
      <c r="T451" s="267"/>
      <c r="U451" s="267"/>
      <c r="V451" s="267"/>
      <c r="W451" s="267"/>
      <c r="X451" s="267"/>
      <c r="Y451" s="267"/>
      <c r="Z451" s="267"/>
      <c r="AA451" s="267"/>
      <c r="AB451" s="267"/>
      <c r="AC451" s="267"/>
      <c r="AD451" s="267"/>
      <c r="AE451" s="267"/>
      <c r="AF451" s="267"/>
      <c r="AG451" s="451"/>
    </row>
    <row r="452">
      <c r="A452" s="120"/>
      <c r="B452" s="267"/>
      <c r="C452" s="267"/>
      <c r="D452" s="267"/>
      <c r="E452" s="267"/>
      <c r="F452" s="267"/>
      <c r="G452" s="267"/>
      <c r="H452" s="267"/>
      <c r="I452" s="267"/>
      <c r="J452" s="267"/>
      <c r="K452" s="267"/>
      <c r="L452" s="267"/>
      <c r="M452" s="267"/>
      <c r="N452" s="267"/>
      <c r="O452" s="267"/>
      <c r="P452" s="267"/>
      <c r="Q452" s="267"/>
      <c r="R452" s="267"/>
      <c r="S452" s="267"/>
      <c r="T452" s="267"/>
      <c r="U452" s="267"/>
      <c r="V452" s="267"/>
      <c r="W452" s="267"/>
      <c r="X452" s="267"/>
      <c r="Y452" s="267"/>
      <c r="Z452" s="267"/>
      <c r="AA452" s="267"/>
      <c r="AB452" s="267"/>
      <c r="AC452" s="267"/>
      <c r="AD452" s="267"/>
      <c r="AE452" s="267"/>
      <c r="AF452" s="267"/>
      <c r="AG452" s="451"/>
    </row>
    <row r="453">
      <c r="A453" s="121"/>
      <c r="B453" s="267"/>
      <c r="C453" s="267"/>
      <c r="D453" s="267"/>
      <c r="E453" s="267"/>
      <c r="F453" s="267"/>
      <c r="G453" s="267"/>
      <c r="H453" s="267"/>
      <c r="I453" s="267"/>
      <c r="J453" s="267"/>
      <c r="K453" s="267"/>
      <c r="L453" s="267"/>
      <c r="M453" s="267"/>
      <c r="N453" s="267"/>
      <c r="O453" s="267"/>
      <c r="P453" s="267"/>
      <c r="Q453" s="267"/>
      <c r="R453" s="267"/>
      <c r="S453" s="267"/>
      <c r="T453" s="267"/>
      <c r="U453" s="267"/>
      <c r="V453" s="267"/>
      <c r="W453" s="267"/>
      <c r="X453" s="267"/>
      <c r="Y453" s="267"/>
      <c r="Z453" s="267"/>
      <c r="AA453" s="267"/>
      <c r="AB453" s="267"/>
      <c r="AC453" s="267"/>
      <c r="AD453" s="267"/>
      <c r="AE453" s="267"/>
      <c r="AF453" s="267"/>
      <c r="AG453" s="451"/>
    </row>
    <row r="454">
      <c r="A454" s="121"/>
      <c r="B454" s="267"/>
      <c r="C454" s="267"/>
      <c r="D454" s="267"/>
      <c r="E454" s="267"/>
      <c r="F454" s="267"/>
      <c r="G454" s="267"/>
      <c r="H454" s="267"/>
      <c r="I454" s="267"/>
      <c r="J454" s="267"/>
      <c r="K454" s="267"/>
      <c r="L454" s="267"/>
      <c r="M454" s="267"/>
      <c r="N454" s="267"/>
      <c r="O454" s="267"/>
      <c r="P454" s="267"/>
      <c r="Q454" s="267"/>
      <c r="R454" s="267"/>
      <c r="S454" s="267"/>
      <c r="T454" s="267"/>
      <c r="U454" s="267"/>
      <c r="V454" s="267"/>
      <c r="W454" s="267"/>
      <c r="X454" s="267"/>
      <c r="Y454" s="267"/>
      <c r="Z454" s="267"/>
      <c r="AA454" s="267"/>
      <c r="AB454" s="267"/>
      <c r="AC454" s="267"/>
      <c r="AD454" s="267"/>
      <c r="AE454" s="267"/>
      <c r="AF454" s="267"/>
      <c r="AG454" s="451"/>
    </row>
    <row r="455">
      <c r="A455" s="121"/>
      <c r="B455" s="267"/>
      <c r="C455" s="267"/>
      <c r="D455" s="267"/>
      <c r="E455" s="267"/>
      <c r="F455" s="267"/>
      <c r="G455" s="267"/>
      <c r="H455" s="267"/>
      <c r="I455" s="267"/>
      <c r="J455" s="267"/>
      <c r="K455" s="267"/>
      <c r="L455" s="267"/>
      <c r="M455" s="267"/>
      <c r="N455" s="267"/>
      <c r="O455" s="267"/>
      <c r="P455" s="267"/>
      <c r="Q455" s="267"/>
      <c r="R455" s="267"/>
      <c r="S455" s="267"/>
      <c r="T455" s="267"/>
      <c r="U455" s="267"/>
      <c r="V455" s="267"/>
      <c r="W455" s="267"/>
      <c r="X455" s="267"/>
      <c r="Y455" s="267"/>
      <c r="Z455" s="267"/>
      <c r="AA455" s="267"/>
      <c r="AB455" s="267"/>
      <c r="AC455" s="267"/>
      <c r="AD455" s="267"/>
      <c r="AE455" s="267"/>
      <c r="AF455" s="267"/>
      <c r="AG455" s="451"/>
    </row>
    <row r="456">
      <c r="A456" s="121"/>
      <c r="B456" s="267"/>
      <c r="C456" s="267"/>
      <c r="D456" s="267"/>
      <c r="E456" s="267"/>
      <c r="F456" s="267"/>
      <c r="G456" s="267"/>
      <c r="H456" s="267"/>
      <c r="I456" s="267"/>
      <c r="J456" s="267"/>
      <c r="K456" s="267"/>
      <c r="L456" s="267"/>
      <c r="M456" s="267"/>
      <c r="N456" s="267"/>
      <c r="O456" s="267"/>
      <c r="P456" s="267"/>
      <c r="Q456" s="267"/>
      <c r="R456" s="267"/>
      <c r="S456" s="267"/>
      <c r="T456" s="267"/>
      <c r="U456" s="267"/>
      <c r="V456" s="267"/>
      <c r="W456" s="267"/>
      <c r="X456" s="267"/>
      <c r="Y456" s="267"/>
      <c r="Z456" s="267"/>
      <c r="AA456" s="267"/>
      <c r="AB456" s="267"/>
      <c r="AC456" s="267"/>
      <c r="AD456" s="267"/>
      <c r="AE456" s="267"/>
      <c r="AF456" s="267"/>
      <c r="AG456" s="451"/>
    </row>
    <row r="457">
      <c r="A457" s="121"/>
      <c r="B457" s="267"/>
      <c r="C457" s="267"/>
      <c r="D457" s="267"/>
      <c r="E457" s="267"/>
      <c r="F457" s="267"/>
      <c r="G457" s="267"/>
      <c r="H457" s="267"/>
      <c r="I457" s="267"/>
      <c r="J457" s="267"/>
      <c r="K457" s="267"/>
      <c r="L457" s="267"/>
      <c r="M457" s="267"/>
      <c r="N457" s="267"/>
      <c r="O457" s="267"/>
      <c r="P457" s="267"/>
      <c r="Q457" s="267"/>
      <c r="R457" s="267"/>
      <c r="S457" s="267"/>
      <c r="T457" s="267"/>
      <c r="U457" s="267"/>
      <c r="V457" s="267"/>
      <c r="W457" s="267"/>
      <c r="X457" s="267"/>
      <c r="Y457" s="267"/>
      <c r="Z457" s="267"/>
      <c r="AA457" s="267"/>
      <c r="AB457" s="267"/>
      <c r="AC457" s="267"/>
      <c r="AD457" s="267"/>
      <c r="AE457" s="267"/>
      <c r="AF457" s="267"/>
      <c r="AG457" s="451"/>
    </row>
    <row r="458">
      <c r="A458" s="121"/>
      <c r="B458" s="267"/>
      <c r="C458" s="267"/>
      <c r="D458" s="267"/>
      <c r="E458" s="267"/>
      <c r="F458" s="267"/>
      <c r="G458" s="267"/>
      <c r="H458" s="267"/>
      <c r="I458" s="267"/>
      <c r="J458" s="267"/>
      <c r="K458" s="267"/>
      <c r="L458" s="267"/>
      <c r="M458" s="267"/>
      <c r="N458" s="267"/>
      <c r="O458" s="267"/>
      <c r="P458" s="267"/>
      <c r="Q458" s="267"/>
      <c r="R458" s="267"/>
      <c r="S458" s="267"/>
      <c r="T458" s="267"/>
      <c r="U458" s="267"/>
      <c r="V458" s="267"/>
      <c r="W458" s="267"/>
      <c r="X458" s="267"/>
      <c r="Y458" s="267"/>
      <c r="Z458" s="267"/>
      <c r="AA458" s="267"/>
      <c r="AB458" s="267"/>
      <c r="AC458" s="267"/>
      <c r="AD458" s="267"/>
      <c r="AE458" s="267"/>
      <c r="AF458" s="267"/>
      <c r="AG458" s="451"/>
    </row>
    <row r="459">
      <c r="A459" s="121"/>
      <c r="B459" s="267"/>
      <c r="C459" s="267"/>
      <c r="D459" s="267"/>
      <c r="E459" s="267"/>
      <c r="F459" s="267"/>
      <c r="G459" s="267"/>
      <c r="H459" s="267"/>
      <c r="I459" s="267"/>
      <c r="J459" s="267"/>
      <c r="K459" s="267"/>
      <c r="L459" s="267"/>
      <c r="M459" s="267"/>
      <c r="N459" s="267"/>
      <c r="O459" s="267"/>
      <c r="P459" s="267"/>
      <c r="Q459" s="267"/>
      <c r="R459" s="267"/>
      <c r="S459" s="267"/>
      <c r="T459" s="267"/>
      <c r="U459" s="267"/>
      <c r="V459" s="267"/>
      <c r="W459" s="267"/>
      <c r="X459" s="267"/>
      <c r="Y459" s="267"/>
      <c r="Z459" s="267"/>
      <c r="AA459" s="267"/>
      <c r="AB459" s="267"/>
      <c r="AC459" s="267"/>
      <c r="AD459" s="267"/>
      <c r="AE459" s="267"/>
      <c r="AF459" s="267"/>
      <c r="AG459" s="451"/>
    </row>
  </sheetData>
  <conditionalFormatting sqref="B440:AF440">
    <cfRule type="cellIs" dxfId="0" priority="1" operator="greaterThan">
      <formula>0</formula>
    </cfRule>
  </conditionalFormatting>
  <conditionalFormatting sqref="B440:AF440">
    <cfRule type="cellIs" dxfId="1" priority="2" operator="lessThan">
      <formula>0</formula>
    </cfRule>
  </conditionalFormatting>
  <conditionalFormatting sqref="B357:AF357">
    <cfRule type="colorScale" priority="3">
      <colorScale>
        <cfvo type="min"/>
        <cfvo type="max"/>
        <color rgb="FFFFFFFF"/>
        <color rgb="FFE67C73"/>
      </colorScale>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2.63"/>
  </cols>
  <sheetData>
    <row r="1">
      <c r="A1" s="115" t="s">
        <v>189</v>
      </c>
      <c r="B1" s="1">
        <v>45658.0</v>
      </c>
      <c r="C1" s="1">
        <v>45659.0</v>
      </c>
      <c r="D1" s="1">
        <v>45660.0</v>
      </c>
      <c r="E1" s="1">
        <v>45661.0</v>
      </c>
      <c r="F1" s="1">
        <v>45662.0</v>
      </c>
      <c r="G1" s="1">
        <v>45663.0</v>
      </c>
      <c r="H1" s="1">
        <v>45664.0</v>
      </c>
      <c r="I1" s="1">
        <v>45665.0</v>
      </c>
      <c r="J1" s="1">
        <v>45666.0</v>
      </c>
      <c r="K1" s="1">
        <v>45667.0</v>
      </c>
      <c r="L1" s="1">
        <v>45668.0</v>
      </c>
      <c r="M1" s="1">
        <v>45669.0</v>
      </c>
      <c r="N1" s="1">
        <v>45670.0</v>
      </c>
      <c r="O1" s="1">
        <v>45671.0</v>
      </c>
      <c r="P1" s="1">
        <v>45672.0</v>
      </c>
      <c r="Q1" s="1">
        <v>45673.0</v>
      </c>
      <c r="R1" s="1">
        <v>45674.0</v>
      </c>
      <c r="S1" s="1">
        <v>45675.0</v>
      </c>
      <c r="T1" s="1">
        <v>45676.0</v>
      </c>
      <c r="U1" s="1">
        <v>45677.0</v>
      </c>
      <c r="V1" s="1">
        <v>45678.0</v>
      </c>
      <c r="W1" s="1">
        <v>45679.0</v>
      </c>
      <c r="X1" s="1">
        <v>45680.0</v>
      </c>
      <c r="Y1" s="1">
        <v>45681.0</v>
      </c>
      <c r="Z1" s="1">
        <v>45682.0</v>
      </c>
      <c r="AA1" s="1">
        <v>45683.0</v>
      </c>
      <c r="AB1" s="1">
        <v>45684.0</v>
      </c>
      <c r="AC1" s="1">
        <v>45685.0</v>
      </c>
      <c r="AD1" s="1">
        <v>45686.0</v>
      </c>
      <c r="AE1" s="1">
        <v>45687.0</v>
      </c>
      <c r="AF1" s="1">
        <v>45688.0</v>
      </c>
      <c r="AG1" s="118"/>
    </row>
    <row r="2">
      <c r="A2" s="116" t="s">
        <v>190</v>
      </c>
      <c r="B2" s="117" t="s">
        <v>3</v>
      </c>
      <c r="C2" s="117" t="s">
        <v>4</v>
      </c>
      <c r="D2" s="117" t="s">
        <v>5</v>
      </c>
      <c r="E2" s="117" t="s">
        <v>6</v>
      </c>
      <c r="F2" s="117" t="s">
        <v>7</v>
      </c>
      <c r="G2" s="117" t="s">
        <v>8</v>
      </c>
      <c r="H2" s="117" t="s">
        <v>9</v>
      </c>
      <c r="I2" s="117" t="s">
        <v>3</v>
      </c>
      <c r="J2" s="117" t="s">
        <v>4</v>
      </c>
      <c r="K2" s="117" t="s">
        <v>5</v>
      </c>
      <c r="L2" s="117" t="s">
        <v>6</v>
      </c>
      <c r="M2" s="117" t="s">
        <v>7</v>
      </c>
      <c r="N2" s="117" t="s">
        <v>8</v>
      </c>
      <c r="O2" s="117" t="s">
        <v>9</v>
      </c>
      <c r="P2" s="117" t="s">
        <v>3</v>
      </c>
      <c r="Q2" s="117" t="s">
        <v>4</v>
      </c>
      <c r="R2" s="117" t="s">
        <v>5</v>
      </c>
      <c r="S2" s="117" t="s">
        <v>6</v>
      </c>
      <c r="T2" s="117" t="s">
        <v>7</v>
      </c>
      <c r="U2" s="117" t="s">
        <v>8</v>
      </c>
      <c r="V2" s="117" t="s">
        <v>9</v>
      </c>
      <c r="W2" s="117" t="s">
        <v>3</v>
      </c>
      <c r="X2" s="117" t="s">
        <v>4</v>
      </c>
      <c r="Y2" s="117" t="s">
        <v>5</v>
      </c>
      <c r="Z2" s="117" t="s">
        <v>6</v>
      </c>
      <c r="AA2" s="117" t="s">
        <v>7</v>
      </c>
      <c r="AB2" s="117" t="s">
        <v>8</v>
      </c>
      <c r="AC2" s="117" t="s">
        <v>9</v>
      </c>
      <c r="AD2" s="117" t="s">
        <v>3</v>
      </c>
      <c r="AE2" s="117" t="s">
        <v>4</v>
      </c>
      <c r="AF2" s="117" t="s">
        <v>5</v>
      </c>
      <c r="AG2" s="118"/>
    </row>
    <row r="3">
      <c r="A3" s="490"/>
      <c r="B3" s="120"/>
      <c r="C3" s="120"/>
      <c r="D3" s="120"/>
      <c r="E3" s="120"/>
      <c r="F3" s="120"/>
      <c r="G3" s="120"/>
      <c r="H3" s="120"/>
      <c r="I3" s="120"/>
      <c r="J3" s="120"/>
      <c r="K3" s="120"/>
      <c r="L3" s="120"/>
      <c r="M3" s="120"/>
      <c r="N3" s="120"/>
      <c r="O3" s="120"/>
      <c r="P3" s="120"/>
      <c r="Q3" s="120"/>
      <c r="R3" s="120"/>
      <c r="S3" s="120"/>
      <c r="T3" s="120"/>
      <c r="U3" s="120"/>
      <c r="V3" s="120"/>
      <c r="W3" s="120"/>
      <c r="X3" s="120"/>
      <c r="Y3" s="120"/>
      <c r="Z3" s="120"/>
      <c r="AA3" s="120"/>
      <c r="AB3" s="120"/>
      <c r="AC3" s="120"/>
      <c r="AD3" s="120"/>
      <c r="AE3" s="120"/>
      <c r="AF3" s="120"/>
      <c r="AG3" s="350"/>
    </row>
    <row r="4">
      <c r="A4" s="165" t="s">
        <v>563</v>
      </c>
      <c r="B4" s="120"/>
      <c r="C4" s="120"/>
      <c r="D4" s="120"/>
      <c r="E4" s="120"/>
      <c r="F4" s="120"/>
      <c r="G4" s="120"/>
      <c r="H4" s="120"/>
      <c r="I4" s="120"/>
      <c r="J4" s="120"/>
      <c r="K4" s="120"/>
      <c r="L4" s="120"/>
      <c r="M4" s="120"/>
      <c r="N4" s="120"/>
      <c r="O4" s="120"/>
      <c r="P4" s="120"/>
      <c r="Q4" s="120"/>
      <c r="R4" s="120"/>
      <c r="S4" s="120"/>
      <c r="T4" s="120"/>
      <c r="U4" s="120"/>
      <c r="V4" s="120"/>
      <c r="W4" s="120"/>
      <c r="X4" s="120"/>
      <c r="Y4" s="120"/>
      <c r="Z4" s="120"/>
      <c r="AA4" s="120"/>
      <c r="AB4" s="120"/>
      <c r="AC4" s="120"/>
      <c r="AD4" s="120"/>
      <c r="AE4" s="120"/>
      <c r="AF4" s="120"/>
      <c r="AG4" s="350"/>
    </row>
    <row r="5">
      <c r="A5" s="183" t="s">
        <v>1673</v>
      </c>
      <c r="B5" s="455">
        <f t="shared" ref="B5:AF5" si="1">SUM(B6:B7)</f>
        <v>161201.8893</v>
      </c>
      <c r="C5" s="455">
        <f t="shared" si="1"/>
        <v>117037.1696</v>
      </c>
      <c r="D5" s="455">
        <f t="shared" si="1"/>
        <v>83660.62162</v>
      </c>
      <c r="E5" s="455">
        <f t="shared" si="1"/>
        <v>78178.42856</v>
      </c>
      <c r="F5" s="455">
        <f t="shared" si="1"/>
        <v>72899.35416</v>
      </c>
      <c r="G5" s="455">
        <f t="shared" si="1"/>
        <v>47968.99915</v>
      </c>
      <c r="H5" s="455">
        <f t="shared" si="1"/>
        <v>46346.23162</v>
      </c>
      <c r="I5" s="455">
        <f t="shared" si="1"/>
        <v>48324.23086</v>
      </c>
      <c r="J5" s="455">
        <f t="shared" si="1"/>
        <v>31549.37294</v>
      </c>
      <c r="K5" s="455">
        <f t="shared" si="1"/>
        <v>28636.24133</v>
      </c>
      <c r="L5" s="455">
        <f t="shared" si="1"/>
        <v>39512.09367</v>
      </c>
      <c r="M5" s="455">
        <f t="shared" si="1"/>
        <v>42112.67485</v>
      </c>
      <c r="N5" s="455">
        <f t="shared" si="1"/>
        <v>22549.66558</v>
      </c>
      <c r="O5" s="455">
        <f t="shared" si="1"/>
        <v>18549.24638</v>
      </c>
      <c r="P5" s="455">
        <f t="shared" si="1"/>
        <v>15970.71261</v>
      </c>
      <c r="Q5" s="455">
        <f t="shared" si="1"/>
        <v>16628.22579</v>
      </c>
      <c r="R5" s="455">
        <f t="shared" si="1"/>
        <v>17918.08448</v>
      </c>
      <c r="S5" s="455">
        <f t="shared" si="1"/>
        <v>26687.27218</v>
      </c>
      <c r="T5" s="455">
        <f t="shared" si="1"/>
        <v>27374.87738</v>
      </c>
      <c r="U5" s="455">
        <f t="shared" si="1"/>
        <v>17320.35934</v>
      </c>
      <c r="V5" s="455">
        <f t="shared" si="1"/>
        <v>15738.02225</v>
      </c>
      <c r="W5" s="455">
        <f t="shared" si="1"/>
        <v>12830.50301</v>
      </c>
      <c r="X5" s="455">
        <f t="shared" si="1"/>
        <v>11510.11178</v>
      </c>
      <c r="Y5" s="455">
        <f t="shared" si="1"/>
        <v>11424.50576</v>
      </c>
      <c r="Z5" s="455">
        <f t="shared" si="1"/>
        <v>19557.95168</v>
      </c>
      <c r="AA5" s="455">
        <f t="shared" si="1"/>
        <v>19651.57937</v>
      </c>
      <c r="AB5" s="455">
        <f t="shared" si="1"/>
        <v>14940.38144</v>
      </c>
      <c r="AC5" s="455">
        <f t="shared" si="1"/>
        <v>11428.65288</v>
      </c>
      <c r="AD5" s="455">
        <f t="shared" si="1"/>
        <v>8923.635817</v>
      </c>
      <c r="AE5" s="455">
        <f t="shared" si="1"/>
        <v>8744.418353</v>
      </c>
      <c r="AF5" s="455">
        <f t="shared" si="1"/>
        <v>9678.480772</v>
      </c>
      <c r="AG5" s="342">
        <f t="shared" ref="AG5:AG11" si="2">SUM(B5:AF5)</f>
        <v>1104853.995</v>
      </c>
    </row>
    <row r="6" outlineLevel="1">
      <c r="A6" s="183" t="s">
        <v>1674</v>
      </c>
      <c r="B6" s="286">
        <v>160087.8717</v>
      </c>
      <c r="C6" s="286">
        <v>116182.6913</v>
      </c>
      <c r="D6" s="286">
        <v>82671.74719</v>
      </c>
      <c r="E6" s="286">
        <v>77155.72004</v>
      </c>
      <c r="F6" s="286">
        <v>72014.8294</v>
      </c>
      <c r="G6" s="286">
        <v>47294.37932</v>
      </c>
      <c r="H6" s="286">
        <v>45778.36799</v>
      </c>
      <c r="I6" s="286">
        <v>47627.64836</v>
      </c>
      <c r="J6" s="286">
        <v>30981.98959</v>
      </c>
      <c r="K6" s="286">
        <v>28030.80383</v>
      </c>
      <c r="L6" s="286">
        <v>38736.34513</v>
      </c>
      <c r="M6" s="286">
        <v>41329.64069</v>
      </c>
      <c r="N6" s="286">
        <v>21836.80193</v>
      </c>
      <c r="O6" s="286">
        <v>17858.28943</v>
      </c>
      <c r="P6" s="286">
        <v>15316.5459</v>
      </c>
      <c r="Q6" s="286">
        <v>16022.13055</v>
      </c>
      <c r="R6" s="286">
        <v>17427.1576</v>
      </c>
      <c r="S6" s="286">
        <v>26085.58706</v>
      </c>
      <c r="T6" s="286">
        <v>26743.14703</v>
      </c>
      <c r="U6" s="286">
        <v>16776.53474</v>
      </c>
      <c r="V6" s="286">
        <v>15078.96983</v>
      </c>
      <c r="W6" s="286">
        <v>12284.13848</v>
      </c>
      <c r="X6" s="286">
        <v>10837.70395</v>
      </c>
      <c r="Y6" s="286">
        <v>10601.73152</v>
      </c>
      <c r="Z6" s="286">
        <v>17142.45244</v>
      </c>
      <c r="AA6" s="286">
        <v>17271.89684</v>
      </c>
      <c r="AB6" s="286">
        <v>13499.29668</v>
      </c>
      <c r="AC6" s="286">
        <v>10170.72589</v>
      </c>
      <c r="AD6" s="286">
        <v>7645.686535</v>
      </c>
      <c r="AE6" s="286">
        <v>7898.180842</v>
      </c>
      <c r="AF6" s="286">
        <v>8789.357762</v>
      </c>
      <c r="AG6" s="342">
        <f t="shared" si="2"/>
        <v>1077178.37</v>
      </c>
    </row>
    <row r="7" outlineLevel="1">
      <c r="A7" s="183" t="s">
        <v>1675</v>
      </c>
      <c r="B7" s="286">
        <v>1114.017638</v>
      </c>
      <c r="C7" s="286">
        <v>854.478286</v>
      </c>
      <c r="D7" s="286">
        <v>988.874428</v>
      </c>
      <c r="E7" s="286">
        <v>1022.70852</v>
      </c>
      <c r="F7" s="286">
        <v>884.524757</v>
      </c>
      <c r="G7" s="286">
        <v>674.619828</v>
      </c>
      <c r="H7" s="286">
        <v>567.86363</v>
      </c>
      <c r="I7" s="286">
        <v>696.582497</v>
      </c>
      <c r="J7" s="286">
        <v>567.383351</v>
      </c>
      <c r="K7" s="286">
        <v>605.437501</v>
      </c>
      <c r="L7" s="286">
        <v>775.748543</v>
      </c>
      <c r="M7" s="286">
        <v>783.034156</v>
      </c>
      <c r="N7" s="286">
        <v>712.863647</v>
      </c>
      <c r="O7" s="286">
        <v>690.956947</v>
      </c>
      <c r="P7" s="286">
        <v>654.16671</v>
      </c>
      <c r="Q7" s="286">
        <v>606.095237</v>
      </c>
      <c r="R7" s="286">
        <v>490.926882</v>
      </c>
      <c r="S7" s="286">
        <v>601.685119</v>
      </c>
      <c r="T7" s="286">
        <v>631.730347</v>
      </c>
      <c r="U7" s="286">
        <v>543.824596</v>
      </c>
      <c r="V7" s="286">
        <v>659.052419</v>
      </c>
      <c r="W7" s="286">
        <v>546.364534</v>
      </c>
      <c r="X7" s="286">
        <v>672.407833</v>
      </c>
      <c r="Y7" s="286">
        <v>822.774244</v>
      </c>
      <c r="Z7" s="286">
        <v>2415.499237</v>
      </c>
      <c r="AA7" s="286">
        <v>2379.682532</v>
      </c>
      <c r="AB7" s="286">
        <v>1441.084756</v>
      </c>
      <c r="AC7" s="286">
        <v>1257.926994</v>
      </c>
      <c r="AD7" s="286">
        <v>1277.949282</v>
      </c>
      <c r="AE7" s="286">
        <v>846.237511</v>
      </c>
      <c r="AF7" s="286">
        <v>889.12301</v>
      </c>
      <c r="AG7" s="342">
        <f t="shared" si="2"/>
        <v>27675.62497</v>
      </c>
    </row>
    <row r="8">
      <c r="A8" s="183" t="s">
        <v>1676</v>
      </c>
      <c r="B8" s="455">
        <f t="shared" ref="B8:AF8" si="3">SUM(B9:B10)</f>
        <v>27950.29</v>
      </c>
      <c r="C8" s="455">
        <f t="shared" si="3"/>
        <v>21670.29</v>
      </c>
      <c r="D8" s="455">
        <f t="shared" si="3"/>
        <v>15204.65</v>
      </c>
      <c r="E8" s="455">
        <f t="shared" si="3"/>
        <v>15140.83</v>
      </c>
      <c r="F8" s="455">
        <f t="shared" si="3"/>
        <v>12253.89</v>
      </c>
      <c r="G8" s="455">
        <f t="shared" si="3"/>
        <v>8904.35</v>
      </c>
      <c r="H8" s="455">
        <f t="shared" si="3"/>
        <v>9549.53</v>
      </c>
      <c r="I8" s="455">
        <f t="shared" si="3"/>
        <v>10289.02</v>
      </c>
      <c r="J8" s="455">
        <f t="shared" si="3"/>
        <v>5783</v>
      </c>
      <c r="K8" s="455">
        <f t="shared" si="3"/>
        <v>6222.58</v>
      </c>
      <c r="L8" s="455">
        <f t="shared" si="3"/>
        <v>5910.34</v>
      </c>
      <c r="M8" s="455">
        <f t="shared" si="3"/>
        <v>7488.01</v>
      </c>
      <c r="N8" s="455">
        <f t="shared" si="3"/>
        <v>4165.79</v>
      </c>
      <c r="O8" s="455">
        <f t="shared" si="3"/>
        <v>3179.43</v>
      </c>
      <c r="P8" s="455">
        <f t="shared" si="3"/>
        <v>2978.29</v>
      </c>
      <c r="Q8" s="455">
        <f t="shared" si="3"/>
        <v>2763.78</v>
      </c>
      <c r="R8" s="455">
        <f t="shared" si="3"/>
        <v>1824.44</v>
      </c>
      <c r="S8" s="455">
        <f t="shared" si="3"/>
        <v>4364.79</v>
      </c>
      <c r="T8" s="455">
        <f t="shared" si="3"/>
        <v>5609.46</v>
      </c>
      <c r="U8" s="455">
        <f t="shared" si="3"/>
        <v>2855.26</v>
      </c>
      <c r="V8" s="455">
        <f t="shared" si="3"/>
        <v>2006.15</v>
      </c>
      <c r="W8" s="455">
        <f t="shared" si="3"/>
        <v>1116.93</v>
      </c>
      <c r="X8" s="455">
        <f t="shared" si="3"/>
        <v>3036.84</v>
      </c>
      <c r="Y8" s="455">
        <f t="shared" si="3"/>
        <v>1841.89</v>
      </c>
      <c r="Z8" s="455">
        <f t="shared" si="3"/>
        <v>4634.23</v>
      </c>
      <c r="AA8" s="455">
        <f t="shared" si="3"/>
        <v>2929.01</v>
      </c>
      <c r="AB8" s="455">
        <f t="shared" si="3"/>
        <v>2692.19</v>
      </c>
      <c r="AC8" s="455">
        <f t="shared" si="3"/>
        <v>2837.2</v>
      </c>
      <c r="AD8" s="455">
        <f t="shared" si="3"/>
        <v>2359.15</v>
      </c>
      <c r="AE8" s="455">
        <f t="shared" si="3"/>
        <v>1511.77</v>
      </c>
      <c r="AF8" s="455">
        <f t="shared" si="3"/>
        <v>1664.74</v>
      </c>
      <c r="AG8" s="342">
        <f t="shared" si="2"/>
        <v>200738.12</v>
      </c>
    </row>
    <row r="9" outlineLevel="1">
      <c r="A9" s="183" t="s">
        <v>1674</v>
      </c>
      <c r="B9" s="491">
        <f>673.93+21537.5+4340.23+1232.83</f>
        <v>27784.49</v>
      </c>
      <c r="C9" s="491">
        <f>845.48+16517.69+3518.67+636.84</f>
        <v>21518.68</v>
      </c>
      <c r="D9" s="491">
        <f>753.49+11706.35+535.9+2088.93</f>
        <v>15084.67</v>
      </c>
      <c r="E9" s="491">
        <f>432.7+12228.81+277.37+2021.06</f>
        <v>14959.94</v>
      </c>
      <c r="F9" s="491">
        <f>91.88+1944.72+190.63+9832.04</f>
        <v>12059.27</v>
      </c>
      <c r="G9" s="491">
        <f>285.04+505.66+6713.6+1327.77</f>
        <v>8832.07</v>
      </c>
      <c r="H9" s="491">
        <f>68.44+6883.68+1995.32+504.85</f>
        <v>9452.29</v>
      </c>
      <c r="I9" s="491">
        <f>334.05+7647.65+191.44+1956.57</f>
        <v>10129.71</v>
      </c>
      <c r="J9" s="491">
        <f>252.59+4063.93+220.42+1077.52</f>
        <v>5614.46</v>
      </c>
      <c r="K9" s="491">
        <f>396.88+4451.99+1064.67+218.1</f>
        <v>6131.64</v>
      </c>
      <c r="L9" s="491">
        <f>124.31+1659.54+128.2+3843.13</f>
        <v>5755.18</v>
      </c>
      <c r="M9" s="491">
        <f>241.46+5899.64+1003.17+156.57</f>
        <v>7300.84</v>
      </c>
      <c r="N9" s="491">
        <f>166.54+2933.07+741.08+163.42</f>
        <v>4004.11</v>
      </c>
      <c r="O9" s="491">
        <f>1985.7+189.79+879.22</f>
        <v>3054.71</v>
      </c>
      <c r="P9" s="491">
        <f>211.38+621.99+96.28+1975.95</f>
        <v>2905.6</v>
      </c>
      <c r="Q9" s="491">
        <f>380.86+89.97+1969.95+247.61</f>
        <v>2688.39</v>
      </c>
      <c r="R9" s="491">
        <f>204.08+62.41+1136.7+364.96</f>
        <v>1768.15</v>
      </c>
      <c r="S9" s="491">
        <f>54.25+3668.52+572.45</f>
        <v>4295.22</v>
      </c>
      <c r="T9" s="491">
        <f>572.05+4126.72+628.02+62.08+92.25</f>
        <v>5481.12</v>
      </c>
      <c r="U9" s="491">
        <f>227.94+1892.81+128.87+248.96+249.62</f>
        <v>2748.2</v>
      </c>
      <c r="V9" s="491">
        <f>98.79+154.67+1237.03+187.29+216.61</f>
        <v>1894.39</v>
      </c>
      <c r="W9" s="491">
        <f>97.11+445.77+96.3+373.86+31.64</f>
        <v>1044.68</v>
      </c>
      <c r="X9" s="491">
        <f>192.2+2159.48+31.79+512.51+29.99</f>
        <v>2925.97</v>
      </c>
      <c r="Y9" s="491">
        <f>181.74+1142.07+94.84+319</f>
        <v>1737.65</v>
      </c>
      <c r="Z9" s="491">
        <f>1528.49+187.54+2480.83+32.09</f>
        <v>4228.95</v>
      </c>
      <c r="AA9" s="491">
        <f>388.51+160.14+1497.07+443.92+91.77</f>
        <v>2581.41</v>
      </c>
      <c r="AB9" s="491">
        <f>325.25+190.21+1327.94+565.75+62.34</f>
        <v>2471.49</v>
      </c>
      <c r="AC9" s="491">
        <f>573.03+63.43+1424.86+376.46+64.93</f>
        <v>2502.71</v>
      </c>
      <c r="AD9" s="491">
        <f>311.98+251.96+1414.71+31.98</f>
        <v>2010.63</v>
      </c>
      <c r="AE9" s="491">
        <f>97.29+848.36+33.09+311.39+64.06</f>
        <v>1354.19</v>
      </c>
      <c r="AF9" s="491">
        <f>97.45+1226.01+32.01+248.22</f>
        <v>1603.69</v>
      </c>
      <c r="AG9" s="342">
        <f t="shared" si="2"/>
        <v>195924.5</v>
      </c>
    </row>
    <row r="10" outlineLevel="1">
      <c r="A10" s="183" t="s">
        <v>1675</v>
      </c>
      <c r="B10" s="491">
        <v>165.8</v>
      </c>
      <c r="C10" s="491">
        <v>151.61</v>
      </c>
      <c r="D10" s="491">
        <v>119.98</v>
      </c>
      <c r="E10" s="491">
        <v>180.89</v>
      </c>
      <c r="F10" s="491">
        <v>194.62</v>
      </c>
      <c r="G10" s="491">
        <v>72.28</v>
      </c>
      <c r="H10" s="491">
        <v>97.24</v>
      </c>
      <c r="I10" s="491">
        <v>159.31</v>
      </c>
      <c r="J10" s="491">
        <v>168.54</v>
      </c>
      <c r="K10" s="491">
        <v>90.94</v>
      </c>
      <c r="L10" s="491">
        <v>155.16</v>
      </c>
      <c r="M10" s="491">
        <v>187.17</v>
      </c>
      <c r="N10" s="491">
        <v>161.68</v>
      </c>
      <c r="O10" s="491">
        <v>124.72</v>
      </c>
      <c r="P10" s="491">
        <v>72.69</v>
      </c>
      <c r="Q10" s="491">
        <v>75.39</v>
      </c>
      <c r="R10" s="491">
        <v>56.29</v>
      </c>
      <c r="S10" s="491">
        <v>69.57</v>
      </c>
      <c r="T10" s="491">
        <v>128.34</v>
      </c>
      <c r="U10" s="491">
        <v>107.06</v>
      </c>
      <c r="V10" s="491">
        <v>111.76</v>
      </c>
      <c r="W10" s="491">
        <v>72.25</v>
      </c>
      <c r="X10" s="491">
        <v>110.87</v>
      </c>
      <c r="Y10" s="491">
        <v>104.24</v>
      </c>
      <c r="Z10" s="491">
        <v>405.28</v>
      </c>
      <c r="AA10" s="491">
        <v>347.6</v>
      </c>
      <c r="AB10" s="491">
        <v>220.7</v>
      </c>
      <c r="AC10" s="491">
        <v>334.49</v>
      </c>
      <c r="AD10" s="491">
        <v>348.52</v>
      </c>
      <c r="AE10" s="491">
        <v>157.58</v>
      </c>
      <c r="AF10" s="491">
        <v>61.05</v>
      </c>
      <c r="AG10" s="342">
        <f t="shared" si="2"/>
        <v>4813.62</v>
      </c>
    </row>
    <row r="11">
      <c r="A11" s="181" t="s">
        <v>205</v>
      </c>
      <c r="B11" s="492">
        <f t="shared" ref="B11:AF11" si="4">sum(B5+B8)</f>
        <v>189152.1793</v>
      </c>
      <c r="C11" s="492">
        <f t="shared" si="4"/>
        <v>138707.4596</v>
      </c>
      <c r="D11" s="492">
        <f t="shared" si="4"/>
        <v>98865.27162</v>
      </c>
      <c r="E11" s="492">
        <f t="shared" si="4"/>
        <v>93319.25856</v>
      </c>
      <c r="F11" s="492">
        <f t="shared" si="4"/>
        <v>85153.24416</v>
      </c>
      <c r="G11" s="492">
        <f t="shared" si="4"/>
        <v>56873.34915</v>
      </c>
      <c r="H11" s="492">
        <f t="shared" si="4"/>
        <v>55895.76162</v>
      </c>
      <c r="I11" s="492">
        <f t="shared" si="4"/>
        <v>58613.25086</v>
      </c>
      <c r="J11" s="492">
        <f t="shared" si="4"/>
        <v>37332.37294</v>
      </c>
      <c r="K11" s="492">
        <f t="shared" si="4"/>
        <v>34858.82133</v>
      </c>
      <c r="L11" s="492">
        <f t="shared" si="4"/>
        <v>45422.43367</v>
      </c>
      <c r="M11" s="492">
        <f t="shared" si="4"/>
        <v>49600.68485</v>
      </c>
      <c r="N11" s="492">
        <f t="shared" si="4"/>
        <v>26715.45558</v>
      </c>
      <c r="O11" s="492">
        <f t="shared" si="4"/>
        <v>21728.67638</v>
      </c>
      <c r="P11" s="492">
        <f t="shared" si="4"/>
        <v>18949.00261</v>
      </c>
      <c r="Q11" s="492">
        <f t="shared" si="4"/>
        <v>19392.00579</v>
      </c>
      <c r="R11" s="492">
        <f t="shared" si="4"/>
        <v>19742.52448</v>
      </c>
      <c r="S11" s="492">
        <f t="shared" si="4"/>
        <v>31052.06218</v>
      </c>
      <c r="T11" s="492">
        <f t="shared" si="4"/>
        <v>32984.33738</v>
      </c>
      <c r="U11" s="492">
        <f t="shared" si="4"/>
        <v>20175.61934</v>
      </c>
      <c r="V11" s="492">
        <f t="shared" si="4"/>
        <v>17744.17225</v>
      </c>
      <c r="W11" s="492">
        <f t="shared" si="4"/>
        <v>13947.43301</v>
      </c>
      <c r="X11" s="492">
        <f t="shared" si="4"/>
        <v>14546.95178</v>
      </c>
      <c r="Y11" s="492">
        <f t="shared" si="4"/>
        <v>13266.39576</v>
      </c>
      <c r="Z11" s="492">
        <f t="shared" si="4"/>
        <v>24192.18168</v>
      </c>
      <c r="AA11" s="492">
        <f t="shared" si="4"/>
        <v>22580.58937</v>
      </c>
      <c r="AB11" s="492">
        <f t="shared" si="4"/>
        <v>17632.57144</v>
      </c>
      <c r="AC11" s="492">
        <f t="shared" si="4"/>
        <v>14265.85288</v>
      </c>
      <c r="AD11" s="492">
        <f t="shared" si="4"/>
        <v>11282.78582</v>
      </c>
      <c r="AE11" s="492">
        <f t="shared" si="4"/>
        <v>10256.18835</v>
      </c>
      <c r="AF11" s="492">
        <f t="shared" si="4"/>
        <v>11343.22077</v>
      </c>
      <c r="AG11" s="342">
        <f t="shared" si="2"/>
        <v>1305592.115</v>
      </c>
    </row>
    <row r="12">
      <c r="A12" s="127"/>
      <c r="B12" s="120"/>
      <c r="C12" s="120"/>
      <c r="D12" s="120"/>
      <c r="E12" s="120"/>
      <c r="F12" s="120"/>
      <c r="G12" s="120"/>
      <c r="H12" s="120"/>
      <c r="I12" s="120"/>
      <c r="J12" s="120"/>
      <c r="K12" s="120"/>
      <c r="L12" s="120"/>
      <c r="M12" s="120"/>
      <c r="N12" s="120"/>
      <c r="O12" s="120"/>
      <c r="P12" s="120"/>
      <c r="Q12" s="120"/>
      <c r="R12" s="120"/>
      <c r="S12" s="120"/>
      <c r="T12" s="120"/>
      <c r="U12" s="120"/>
      <c r="V12" s="120"/>
      <c r="W12" s="120"/>
      <c r="X12" s="120"/>
      <c r="Y12" s="120"/>
      <c r="Z12" s="120"/>
      <c r="AA12" s="120"/>
      <c r="AB12" s="120"/>
      <c r="AC12" s="120"/>
      <c r="AD12" s="120"/>
      <c r="AE12" s="120"/>
      <c r="AF12" s="120"/>
      <c r="AG12" s="346"/>
    </row>
    <row r="13">
      <c r="A13" s="165" t="s">
        <v>1677</v>
      </c>
      <c r="B13" s="120"/>
      <c r="C13" s="120"/>
      <c r="D13" s="120"/>
      <c r="E13" s="120"/>
      <c r="F13" s="120"/>
      <c r="G13" s="120"/>
      <c r="H13" s="120"/>
      <c r="I13" s="120"/>
      <c r="J13" s="120"/>
      <c r="K13" s="120"/>
      <c r="L13" s="120"/>
      <c r="M13" s="120"/>
      <c r="N13" s="120"/>
      <c r="O13" s="120"/>
      <c r="P13" s="120"/>
      <c r="Q13" s="120"/>
      <c r="R13" s="120"/>
      <c r="S13" s="120"/>
      <c r="T13" s="120"/>
      <c r="U13" s="120"/>
      <c r="V13" s="120"/>
      <c r="W13" s="120"/>
      <c r="X13" s="120"/>
      <c r="Y13" s="120"/>
      <c r="Z13" s="120"/>
      <c r="AA13" s="120"/>
      <c r="AB13" s="120"/>
      <c r="AC13" s="120"/>
      <c r="AD13" s="120"/>
      <c r="AE13" s="120"/>
      <c r="AF13" s="120"/>
      <c r="AG13" s="346"/>
    </row>
    <row r="14">
      <c r="A14" s="183" t="s">
        <v>1678</v>
      </c>
      <c r="B14" s="303">
        <f t="shared" ref="B14:AF14" si="5">sum(B15:B16)</f>
        <v>2246</v>
      </c>
      <c r="C14" s="303">
        <f t="shared" si="5"/>
        <v>1613</v>
      </c>
      <c r="D14" s="303">
        <f t="shared" si="5"/>
        <v>1222</v>
      </c>
      <c r="E14" s="303">
        <f t="shared" si="5"/>
        <v>1157</v>
      </c>
      <c r="F14" s="303">
        <f t="shared" si="5"/>
        <v>1077</v>
      </c>
      <c r="G14" s="303">
        <f t="shared" si="5"/>
        <v>774</v>
      </c>
      <c r="H14" s="303">
        <f t="shared" si="5"/>
        <v>725</v>
      </c>
      <c r="I14" s="303">
        <f t="shared" si="5"/>
        <v>744</v>
      </c>
      <c r="J14" s="303">
        <f t="shared" si="5"/>
        <v>514</v>
      </c>
      <c r="K14" s="303">
        <f t="shared" si="5"/>
        <v>469</v>
      </c>
      <c r="L14" s="303">
        <f t="shared" si="5"/>
        <v>619</v>
      </c>
      <c r="M14" s="303">
        <f t="shared" si="5"/>
        <v>652</v>
      </c>
      <c r="N14" s="303">
        <f t="shared" si="5"/>
        <v>423</v>
      </c>
      <c r="O14" s="303">
        <f t="shared" si="5"/>
        <v>369</v>
      </c>
      <c r="P14" s="303">
        <f t="shared" si="5"/>
        <v>317</v>
      </c>
      <c r="Q14" s="303">
        <f t="shared" si="5"/>
        <v>319</v>
      </c>
      <c r="R14" s="303">
        <f t="shared" si="5"/>
        <v>315</v>
      </c>
      <c r="S14" s="303">
        <f t="shared" si="5"/>
        <v>442</v>
      </c>
      <c r="T14" s="303">
        <f t="shared" si="5"/>
        <v>443</v>
      </c>
      <c r="U14" s="303">
        <f t="shared" si="5"/>
        <v>339</v>
      </c>
      <c r="V14" s="303">
        <f t="shared" si="5"/>
        <v>330</v>
      </c>
      <c r="W14" s="303">
        <f t="shared" si="5"/>
        <v>273</v>
      </c>
      <c r="X14" s="303">
        <f t="shared" si="5"/>
        <v>261</v>
      </c>
      <c r="Y14" s="303">
        <f t="shared" si="5"/>
        <v>295</v>
      </c>
      <c r="Z14" s="303">
        <f t="shared" si="5"/>
        <v>634</v>
      </c>
      <c r="AA14" s="303">
        <f t="shared" si="5"/>
        <v>628</v>
      </c>
      <c r="AB14" s="303">
        <f t="shared" si="5"/>
        <v>449</v>
      </c>
      <c r="AC14" s="303">
        <f t="shared" si="5"/>
        <v>380</v>
      </c>
      <c r="AD14" s="303">
        <f t="shared" si="5"/>
        <v>329</v>
      </c>
      <c r="AE14" s="303">
        <f t="shared" si="5"/>
        <v>266</v>
      </c>
      <c r="AF14" s="303">
        <f t="shared" si="5"/>
        <v>264</v>
      </c>
      <c r="AG14" s="342">
        <f t="shared" ref="AG14:AG20" si="6">SUM(B14:AF14)</f>
        <v>18888</v>
      </c>
    </row>
    <row r="15" outlineLevel="1">
      <c r="A15" s="183" t="s">
        <v>1674</v>
      </c>
      <c r="B15" s="493">
        <v>2056.0</v>
      </c>
      <c r="C15" s="493">
        <v>1459.0</v>
      </c>
      <c r="D15" s="493">
        <v>1046.0</v>
      </c>
      <c r="E15" s="493">
        <v>977.0</v>
      </c>
      <c r="F15" s="493">
        <v>919.0</v>
      </c>
      <c r="G15" s="493">
        <f>639+15</f>
        <v>654</v>
      </c>
      <c r="H15" s="493">
        <v>633.0</v>
      </c>
      <c r="I15" s="493">
        <v>620.0</v>
      </c>
      <c r="J15" s="493">
        <v>410.0</v>
      </c>
      <c r="K15" s="493">
        <v>362.0</v>
      </c>
      <c r="L15" s="493">
        <v>486.0</v>
      </c>
      <c r="M15" s="493">
        <v>520.0</v>
      </c>
      <c r="N15" s="493">
        <v>297.0</v>
      </c>
      <c r="O15" s="493">
        <v>250.0</v>
      </c>
      <c r="P15" s="493">
        <v>203.0</v>
      </c>
      <c r="Q15" s="493">
        <v>209.0</v>
      </c>
      <c r="R15" s="493">
        <v>227.0</v>
      </c>
      <c r="S15" s="493">
        <v>335.0</v>
      </c>
      <c r="T15" s="493">
        <v>331.0</v>
      </c>
      <c r="U15" s="493">
        <v>244.0</v>
      </c>
      <c r="V15" s="493">
        <v>212.0</v>
      </c>
      <c r="W15" s="493">
        <v>175.0</v>
      </c>
      <c r="X15" s="493">
        <v>145.0</v>
      </c>
      <c r="Y15" s="493">
        <v>155.0</v>
      </c>
      <c r="Z15" s="493">
        <v>224.0</v>
      </c>
      <c r="AA15" s="493">
        <v>222.0</v>
      </c>
      <c r="AB15" s="493">
        <v>203.0</v>
      </c>
      <c r="AC15" s="493">
        <v>162.0</v>
      </c>
      <c r="AD15" s="493">
        <v>111.0</v>
      </c>
      <c r="AE15" s="493">
        <v>122.0</v>
      </c>
      <c r="AF15" s="493">
        <v>116.0</v>
      </c>
      <c r="AG15" s="342">
        <f t="shared" si="6"/>
        <v>14085</v>
      </c>
    </row>
    <row r="16" outlineLevel="1">
      <c r="A16" s="183" t="s">
        <v>1675</v>
      </c>
      <c r="B16" s="493">
        <v>190.0</v>
      </c>
      <c r="C16" s="493">
        <v>154.0</v>
      </c>
      <c r="D16" s="493">
        <v>176.0</v>
      </c>
      <c r="E16" s="493">
        <v>180.0</v>
      </c>
      <c r="F16" s="493">
        <v>158.0</v>
      </c>
      <c r="G16" s="493">
        <v>120.0</v>
      </c>
      <c r="H16" s="493">
        <v>92.0</v>
      </c>
      <c r="I16" s="493">
        <v>124.0</v>
      </c>
      <c r="J16" s="493">
        <v>104.0</v>
      </c>
      <c r="K16" s="493">
        <v>107.0</v>
      </c>
      <c r="L16" s="493">
        <v>133.0</v>
      </c>
      <c r="M16" s="493">
        <v>132.0</v>
      </c>
      <c r="N16" s="493">
        <v>126.0</v>
      </c>
      <c r="O16" s="493">
        <v>119.0</v>
      </c>
      <c r="P16" s="493">
        <v>114.0</v>
      </c>
      <c r="Q16" s="493">
        <v>110.0</v>
      </c>
      <c r="R16" s="493">
        <v>88.0</v>
      </c>
      <c r="S16" s="493">
        <v>107.0</v>
      </c>
      <c r="T16" s="493">
        <v>112.0</v>
      </c>
      <c r="U16" s="493">
        <v>95.0</v>
      </c>
      <c r="V16" s="493">
        <v>118.0</v>
      </c>
      <c r="W16" s="493">
        <v>98.0</v>
      </c>
      <c r="X16" s="493">
        <v>116.0</v>
      </c>
      <c r="Y16" s="493">
        <v>140.0</v>
      </c>
      <c r="Z16" s="493">
        <v>410.0</v>
      </c>
      <c r="AA16" s="493">
        <v>406.0</v>
      </c>
      <c r="AB16" s="493">
        <v>246.0</v>
      </c>
      <c r="AC16" s="493">
        <v>218.0</v>
      </c>
      <c r="AD16" s="493">
        <v>218.0</v>
      </c>
      <c r="AE16" s="493">
        <v>144.0</v>
      </c>
      <c r="AF16" s="493">
        <v>148.0</v>
      </c>
      <c r="AG16" s="342">
        <f t="shared" si="6"/>
        <v>4803</v>
      </c>
    </row>
    <row r="17">
      <c r="A17" s="183" t="s">
        <v>1679</v>
      </c>
      <c r="B17" s="327">
        <f t="shared" ref="B17:AF17" si="7">sum(B18:B19)</f>
        <v>374</v>
      </c>
      <c r="C17" s="327">
        <f t="shared" si="7"/>
        <v>290</v>
      </c>
      <c r="D17" s="327">
        <f t="shared" si="7"/>
        <v>209</v>
      </c>
      <c r="E17" s="327">
        <f t="shared" si="7"/>
        <v>213</v>
      </c>
      <c r="F17" s="327">
        <f t="shared" si="7"/>
        <v>181</v>
      </c>
      <c r="G17" s="327">
        <f t="shared" si="7"/>
        <v>123</v>
      </c>
      <c r="H17" s="327">
        <f t="shared" si="7"/>
        <v>142</v>
      </c>
      <c r="I17" s="327">
        <f t="shared" si="7"/>
        <v>157</v>
      </c>
      <c r="J17" s="327">
        <f t="shared" si="7"/>
        <v>102</v>
      </c>
      <c r="K17" s="327">
        <f t="shared" si="7"/>
        <v>96</v>
      </c>
      <c r="L17" s="327">
        <f t="shared" si="7"/>
        <v>105</v>
      </c>
      <c r="M17" s="327">
        <f t="shared" si="7"/>
        <v>125</v>
      </c>
      <c r="N17" s="327">
        <f t="shared" si="7"/>
        <v>79</v>
      </c>
      <c r="O17" s="327">
        <f t="shared" si="7"/>
        <v>63</v>
      </c>
      <c r="P17" s="327">
        <f t="shared" si="7"/>
        <v>55</v>
      </c>
      <c r="Q17" s="327">
        <f t="shared" si="7"/>
        <v>46</v>
      </c>
      <c r="R17" s="327">
        <f t="shared" si="7"/>
        <v>36</v>
      </c>
      <c r="S17" s="327">
        <f t="shared" si="7"/>
        <v>67</v>
      </c>
      <c r="T17" s="327">
        <f t="shared" si="7"/>
        <v>92</v>
      </c>
      <c r="U17" s="327">
        <f t="shared" si="7"/>
        <v>62</v>
      </c>
      <c r="V17" s="327">
        <f t="shared" si="7"/>
        <v>50</v>
      </c>
      <c r="W17" s="327">
        <f t="shared" si="7"/>
        <v>30</v>
      </c>
      <c r="X17" s="327">
        <f t="shared" si="7"/>
        <v>54</v>
      </c>
      <c r="Y17" s="327">
        <f t="shared" si="7"/>
        <v>40</v>
      </c>
      <c r="Z17" s="327">
        <f t="shared" si="7"/>
        <v>116</v>
      </c>
      <c r="AA17" s="327">
        <f t="shared" si="7"/>
        <v>96</v>
      </c>
      <c r="AB17" s="327">
        <f t="shared" si="7"/>
        <v>71</v>
      </c>
      <c r="AC17" s="327">
        <f t="shared" si="7"/>
        <v>90</v>
      </c>
      <c r="AD17" s="327">
        <f t="shared" si="7"/>
        <v>84</v>
      </c>
      <c r="AE17" s="327">
        <f t="shared" si="7"/>
        <v>44</v>
      </c>
      <c r="AF17" s="327">
        <f t="shared" si="7"/>
        <v>31</v>
      </c>
      <c r="AG17" s="342">
        <f t="shared" si="6"/>
        <v>3323</v>
      </c>
    </row>
    <row r="18" outlineLevel="1">
      <c r="A18" s="183" t="s">
        <v>1674</v>
      </c>
      <c r="B18" s="493">
        <f>12+228+69+39</f>
        <v>348</v>
      </c>
      <c r="C18" s="493">
        <f>12+56+177+20</f>
        <v>265</v>
      </c>
      <c r="D18" s="493">
        <f>124+14+17+33</f>
        <v>188</v>
      </c>
      <c r="E18" s="493">
        <f>131+10+9+32</f>
        <v>182</v>
      </c>
      <c r="F18" s="493">
        <f>6+32+6+104</f>
        <v>148</v>
      </c>
      <c r="G18" s="493">
        <f>3+16+71+21</f>
        <v>111</v>
      </c>
      <c r="H18" s="493">
        <f>4+74+32+16</f>
        <v>126</v>
      </c>
      <c r="I18" s="493">
        <f>11+81+6+31</f>
        <v>129</v>
      </c>
      <c r="J18" s="493">
        <f>5+45+7+17</f>
        <v>74</v>
      </c>
      <c r="K18" s="493">
        <f>9+47+17+7</f>
        <v>80</v>
      </c>
      <c r="L18" s="493">
        <f>7+27+4+42</f>
        <v>80</v>
      </c>
      <c r="M18" s="493">
        <f>11+62+16+5</f>
        <v>94</v>
      </c>
      <c r="N18" s="493">
        <f>4+31+12+5</f>
        <v>52</v>
      </c>
      <c r="O18" s="493">
        <f>22+6+14</f>
        <v>42</v>
      </c>
      <c r="P18" s="493">
        <f>4+10+3+23</f>
        <v>40</v>
      </c>
      <c r="Q18" s="493">
        <f>6+3+4+21</f>
        <v>34</v>
      </c>
      <c r="R18" s="493">
        <f>8+13+6</f>
        <v>27</v>
      </c>
      <c r="S18" s="493">
        <f>46+9</f>
        <v>55</v>
      </c>
      <c r="T18" s="493">
        <f>10+44+10+2+3</f>
        <v>69</v>
      </c>
      <c r="U18" s="493">
        <f>26+4+5+8</f>
        <v>43</v>
      </c>
      <c r="V18" s="493">
        <f>20+3+7</f>
        <v>30</v>
      </c>
      <c r="W18" s="493">
        <f>9+9</f>
        <v>18</v>
      </c>
      <c r="X18" s="493">
        <f>26+10</f>
        <v>36</v>
      </c>
      <c r="Y18" s="493">
        <f>15+3+5</f>
        <v>23</v>
      </c>
      <c r="Z18" s="493">
        <f>23+28</f>
        <v>51</v>
      </c>
      <c r="AA18" s="493">
        <f>7+5+17+7+3</f>
        <v>39</v>
      </c>
      <c r="AB18" s="493">
        <f>10+14+9+2</f>
        <v>35</v>
      </c>
      <c r="AC18" s="493">
        <f>7+2+17+6+2</f>
        <v>34</v>
      </c>
      <c r="AD18" s="493">
        <f>8+15+1</f>
        <v>24</v>
      </c>
      <c r="AE18" s="493">
        <f>11+1+5+2</f>
        <v>19</v>
      </c>
      <c r="AF18" s="493">
        <f>16+1+4</f>
        <v>21</v>
      </c>
      <c r="AG18" s="342">
        <f t="shared" si="6"/>
        <v>2517</v>
      </c>
    </row>
    <row r="19" outlineLevel="1">
      <c r="A19" s="183" t="s">
        <v>1675</v>
      </c>
      <c r="B19" s="493">
        <v>26.0</v>
      </c>
      <c r="C19" s="493">
        <v>25.0</v>
      </c>
      <c r="D19" s="493">
        <v>21.0</v>
      </c>
      <c r="E19" s="493">
        <v>31.0</v>
      </c>
      <c r="F19" s="493">
        <v>33.0</v>
      </c>
      <c r="G19" s="493">
        <v>12.0</v>
      </c>
      <c r="H19" s="493">
        <v>16.0</v>
      </c>
      <c r="I19" s="493">
        <v>28.0</v>
      </c>
      <c r="J19" s="493">
        <v>28.0</v>
      </c>
      <c r="K19" s="493">
        <v>16.0</v>
      </c>
      <c r="L19" s="493">
        <v>25.0</v>
      </c>
      <c r="M19" s="493">
        <v>31.0</v>
      </c>
      <c r="N19" s="493">
        <v>27.0</v>
      </c>
      <c r="O19" s="493">
        <v>21.0</v>
      </c>
      <c r="P19" s="493">
        <v>15.0</v>
      </c>
      <c r="Q19" s="493">
        <v>12.0</v>
      </c>
      <c r="R19" s="493">
        <v>9.0</v>
      </c>
      <c r="S19" s="493">
        <v>12.0</v>
      </c>
      <c r="T19" s="493">
        <v>23.0</v>
      </c>
      <c r="U19" s="493">
        <v>19.0</v>
      </c>
      <c r="V19" s="493">
        <v>20.0</v>
      </c>
      <c r="W19" s="493">
        <v>12.0</v>
      </c>
      <c r="X19" s="493">
        <v>18.0</v>
      </c>
      <c r="Y19" s="493">
        <v>17.0</v>
      </c>
      <c r="Z19" s="493">
        <v>65.0</v>
      </c>
      <c r="AA19" s="493">
        <v>57.0</v>
      </c>
      <c r="AB19" s="493">
        <v>36.0</v>
      </c>
      <c r="AC19" s="493">
        <v>56.0</v>
      </c>
      <c r="AD19" s="493">
        <v>60.0</v>
      </c>
      <c r="AE19" s="493">
        <v>25.0</v>
      </c>
      <c r="AF19" s="493">
        <v>10.0</v>
      </c>
      <c r="AG19" s="342">
        <f t="shared" si="6"/>
        <v>806</v>
      </c>
    </row>
    <row r="20" collapsed="1">
      <c r="A20" s="181" t="s">
        <v>205</v>
      </c>
      <c r="B20" s="476">
        <f t="shared" ref="B20:AF20" si="8">sum(B14+B17)</f>
        <v>2620</v>
      </c>
      <c r="C20" s="476">
        <f t="shared" si="8"/>
        <v>1903</v>
      </c>
      <c r="D20" s="476">
        <f t="shared" si="8"/>
        <v>1431</v>
      </c>
      <c r="E20" s="476">
        <f t="shared" si="8"/>
        <v>1370</v>
      </c>
      <c r="F20" s="476">
        <f t="shared" si="8"/>
        <v>1258</v>
      </c>
      <c r="G20" s="476">
        <f t="shared" si="8"/>
        <v>897</v>
      </c>
      <c r="H20" s="476">
        <f t="shared" si="8"/>
        <v>867</v>
      </c>
      <c r="I20" s="476">
        <f t="shared" si="8"/>
        <v>901</v>
      </c>
      <c r="J20" s="476">
        <f t="shared" si="8"/>
        <v>616</v>
      </c>
      <c r="K20" s="476">
        <f t="shared" si="8"/>
        <v>565</v>
      </c>
      <c r="L20" s="476">
        <f t="shared" si="8"/>
        <v>724</v>
      </c>
      <c r="M20" s="476">
        <f t="shared" si="8"/>
        <v>777</v>
      </c>
      <c r="N20" s="476">
        <f t="shared" si="8"/>
        <v>502</v>
      </c>
      <c r="O20" s="476">
        <f t="shared" si="8"/>
        <v>432</v>
      </c>
      <c r="P20" s="476">
        <f t="shared" si="8"/>
        <v>372</v>
      </c>
      <c r="Q20" s="476">
        <f t="shared" si="8"/>
        <v>365</v>
      </c>
      <c r="R20" s="476">
        <f t="shared" si="8"/>
        <v>351</v>
      </c>
      <c r="S20" s="476">
        <f t="shared" si="8"/>
        <v>509</v>
      </c>
      <c r="T20" s="476">
        <f t="shared" si="8"/>
        <v>535</v>
      </c>
      <c r="U20" s="476">
        <f t="shared" si="8"/>
        <v>401</v>
      </c>
      <c r="V20" s="476">
        <f t="shared" si="8"/>
        <v>380</v>
      </c>
      <c r="W20" s="476">
        <f t="shared" si="8"/>
        <v>303</v>
      </c>
      <c r="X20" s="476">
        <f t="shared" si="8"/>
        <v>315</v>
      </c>
      <c r="Y20" s="476">
        <f t="shared" si="8"/>
        <v>335</v>
      </c>
      <c r="Z20" s="476">
        <f t="shared" si="8"/>
        <v>750</v>
      </c>
      <c r="AA20" s="476">
        <f t="shared" si="8"/>
        <v>724</v>
      </c>
      <c r="AB20" s="476">
        <f t="shared" si="8"/>
        <v>520</v>
      </c>
      <c r="AC20" s="476">
        <f t="shared" si="8"/>
        <v>470</v>
      </c>
      <c r="AD20" s="476">
        <f t="shared" si="8"/>
        <v>413</v>
      </c>
      <c r="AE20" s="476">
        <f t="shared" si="8"/>
        <v>310</v>
      </c>
      <c r="AF20" s="476">
        <f t="shared" si="8"/>
        <v>295</v>
      </c>
      <c r="AG20" s="342">
        <f t="shared" si="6"/>
        <v>22211</v>
      </c>
    </row>
    <row r="21" hidden="1" outlineLevel="1">
      <c r="A21" s="494" t="s">
        <v>1674</v>
      </c>
      <c r="B21" s="120"/>
      <c r="C21" s="120"/>
      <c r="D21" s="120"/>
      <c r="E21" s="120"/>
      <c r="F21" s="120"/>
      <c r="G21" s="120"/>
      <c r="H21" s="120"/>
      <c r="I21" s="120"/>
      <c r="J21" s="120"/>
      <c r="K21" s="120"/>
      <c r="L21" s="120"/>
      <c r="M21" s="120"/>
      <c r="N21" s="120"/>
      <c r="O21" s="120"/>
      <c r="P21" s="120"/>
      <c r="Q21" s="120"/>
      <c r="R21" s="120"/>
      <c r="S21" s="120"/>
      <c r="T21" s="120"/>
      <c r="U21" s="120"/>
      <c r="V21" s="120"/>
      <c r="W21" s="120"/>
      <c r="X21" s="120"/>
      <c r="Y21" s="120"/>
      <c r="Z21" s="120"/>
      <c r="AA21" s="120"/>
      <c r="AB21" s="120"/>
      <c r="AC21" s="120"/>
      <c r="AD21" s="120"/>
      <c r="AE21" s="120"/>
      <c r="AF21" s="120"/>
      <c r="AG21" s="350">
        <f t="shared" ref="AG21:AG22" si="9">sum(B21:AD21)</f>
        <v>0</v>
      </c>
    </row>
    <row r="22" hidden="1" outlineLevel="1">
      <c r="A22" s="494" t="s">
        <v>1675</v>
      </c>
      <c r="B22" s="120"/>
      <c r="C22" s="120"/>
      <c r="D22" s="120"/>
      <c r="E22" s="120"/>
      <c r="F22" s="120"/>
      <c r="G22" s="120"/>
      <c r="H22" s="120"/>
      <c r="I22" s="120"/>
      <c r="J22" s="120"/>
      <c r="K22" s="120"/>
      <c r="L22" s="120"/>
      <c r="M22" s="120"/>
      <c r="N22" s="120"/>
      <c r="O22" s="120"/>
      <c r="P22" s="120"/>
      <c r="Q22" s="120"/>
      <c r="R22" s="120"/>
      <c r="S22" s="120"/>
      <c r="T22" s="120"/>
      <c r="U22" s="120"/>
      <c r="V22" s="120"/>
      <c r="W22" s="120"/>
      <c r="X22" s="120"/>
      <c r="Y22" s="120"/>
      <c r="Z22" s="120"/>
      <c r="AA22" s="120"/>
      <c r="AB22" s="120"/>
      <c r="AC22" s="120"/>
      <c r="AD22" s="120"/>
      <c r="AE22" s="120"/>
      <c r="AF22" s="120"/>
      <c r="AG22" s="350">
        <f t="shared" si="9"/>
        <v>0</v>
      </c>
    </row>
    <row r="23">
      <c r="A23" s="127"/>
      <c r="B23" s="120"/>
      <c r="C23" s="120"/>
      <c r="D23" s="120"/>
      <c r="E23" s="120"/>
      <c r="F23" s="120"/>
      <c r="G23" s="120"/>
      <c r="H23" s="120"/>
      <c r="I23" s="120"/>
      <c r="J23" s="120"/>
      <c r="K23" s="120"/>
      <c r="L23" s="120"/>
      <c r="M23" s="120"/>
      <c r="N23" s="120"/>
      <c r="O23" s="120"/>
      <c r="P23" s="120"/>
      <c r="Q23" s="120"/>
      <c r="R23" s="120"/>
      <c r="S23" s="120"/>
      <c r="T23" s="120"/>
      <c r="U23" s="120"/>
      <c r="V23" s="120"/>
      <c r="W23" s="120"/>
      <c r="X23" s="120"/>
      <c r="Y23" s="120"/>
      <c r="Z23" s="120"/>
      <c r="AA23" s="120"/>
      <c r="AB23" s="120"/>
      <c r="AC23" s="120"/>
      <c r="AD23" s="120"/>
      <c r="AE23" s="120"/>
      <c r="AF23" s="120"/>
      <c r="AG23" s="350"/>
    </row>
    <row r="24">
      <c r="A24" s="165" t="s">
        <v>1680</v>
      </c>
      <c r="B24" s="120"/>
      <c r="C24" s="120"/>
      <c r="D24" s="120"/>
      <c r="E24" s="120"/>
      <c r="F24" s="120"/>
      <c r="G24" s="120"/>
      <c r="H24" s="120"/>
      <c r="I24" s="120"/>
      <c r="J24" s="120"/>
      <c r="K24" s="120"/>
      <c r="L24" s="120"/>
      <c r="M24" s="120"/>
      <c r="N24" s="120"/>
      <c r="O24" s="120"/>
      <c r="P24" s="120"/>
      <c r="Q24" s="120"/>
      <c r="R24" s="120"/>
      <c r="S24" s="120"/>
      <c r="T24" s="120"/>
      <c r="U24" s="120"/>
      <c r="V24" s="120"/>
      <c r="W24" s="120"/>
      <c r="X24" s="120"/>
      <c r="Y24" s="120"/>
      <c r="Z24" s="120"/>
      <c r="AA24" s="120"/>
      <c r="AB24" s="120"/>
      <c r="AC24" s="120"/>
      <c r="AD24" s="120"/>
      <c r="AE24" s="120"/>
      <c r="AF24" s="120"/>
      <c r="AG24" s="350"/>
    </row>
    <row r="25">
      <c r="A25" s="222" t="s">
        <v>1673</v>
      </c>
      <c r="B25" s="211">
        <f t="shared" ref="B25:AF25" si="10">sum(B26:B27)</f>
        <v>1175.01689</v>
      </c>
      <c r="C25" s="211">
        <f t="shared" si="10"/>
        <v>1488.381805</v>
      </c>
      <c r="D25" s="211">
        <f t="shared" si="10"/>
        <v>1612.680604</v>
      </c>
      <c r="E25" s="211">
        <f t="shared" si="10"/>
        <v>1420.373495</v>
      </c>
      <c r="F25" s="211">
        <f t="shared" si="10"/>
        <v>1453.54</v>
      </c>
      <c r="G25" s="211">
        <f t="shared" si="10"/>
        <v>1192.230085</v>
      </c>
      <c r="H25" s="211">
        <f t="shared" si="10"/>
        <v>1206.18</v>
      </c>
      <c r="I25" s="211">
        <f t="shared" si="10"/>
        <v>1749.856738</v>
      </c>
      <c r="J25" s="211">
        <f t="shared" si="10"/>
        <v>1223.26</v>
      </c>
      <c r="K25" s="211">
        <f t="shared" si="10"/>
        <v>765.72</v>
      </c>
      <c r="L25" s="211">
        <f t="shared" si="10"/>
        <v>777.542</v>
      </c>
      <c r="M25" s="211">
        <f t="shared" si="10"/>
        <v>958.735906</v>
      </c>
      <c r="N25" s="211">
        <f t="shared" si="10"/>
        <v>689.064696</v>
      </c>
      <c r="O25" s="211">
        <f t="shared" si="10"/>
        <v>844.48</v>
      </c>
      <c r="P25" s="211">
        <f t="shared" si="10"/>
        <v>707.368466</v>
      </c>
      <c r="Q25" s="211">
        <f t="shared" si="10"/>
        <v>668.765459</v>
      </c>
      <c r="R25" s="211">
        <f t="shared" si="10"/>
        <v>922.6658</v>
      </c>
      <c r="S25" s="211">
        <f t="shared" si="10"/>
        <v>1293.738655</v>
      </c>
      <c r="T25" s="211">
        <f t="shared" si="10"/>
        <v>779.014682</v>
      </c>
      <c r="U25" s="211">
        <f t="shared" si="10"/>
        <v>555.94</v>
      </c>
      <c r="V25" s="211">
        <f t="shared" si="10"/>
        <v>570.19</v>
      </c>
      <c r="W25" s="211">
        <f t="shared" si="10"/>
        <v>576.23</v>
      </c>
      <c r="X25" s="211">
        <f t="shared" si="10"/>
        <v>585.609609</v>
      </c>
      <c r="Y25" s="211">
        <f t="shared" si="10"/>
        <v>601.5613</v>
      </c>
      <c r="Z25" s="211">
        <f t="shared" si="10"/>
        <v>691.08</v>
      </c>
      <c r="AA25" s="211">
        <f t="shared" si="10"/>
        <v>439.697116</v>
      </c>
      <c r="AB25" s="211">
        <f t="shared" si="10"/>
        <v>878.61</v>
      </c>
      <c r="AC25" s="211">
        <f t="shared" si="10"/>
        <v>587.64</v>
      </c>
      <c r="AD25" s="211">
        <f t="shared" si="10"/>
        <v>513.13</v>
      </c>
      <c r="AE25" s="211">
        <f t="shared" si="10"/>
        <v>944.461149</v>
      </c>
      <c r="AF25" s="211">
        <f t="shared" si="10"/>
        <v>369.2</v>
      </c>
      <c r="AG25" s="342">
        <f t="shared" ref="AG25:AG31" si="11">SUM(B25:AF25)</f>
        <v>28241.96446</v>
      </c>
    </row>
    <row r="26" outlineLevel="1">
      <c r="A26" s="222" t="s">
        <v>1674</v>
      </c>
      <c r="B26" s="495">
        <v>1072.80689</v>
      </c>
      <c r="C26" s="495">
        <v>1370.701805</v>
      </c>
      <c r="D26" s="495">
        <v>1539.860995</v>
      </c>
      <c r="E26" s="495">
        <v>1322.803495</v>
      </c>
      <c r="F26" s="495">
        <v>1380.31</v>
      </c>
      <c r="G26" s="495">
        <v>1159.55</v>
      </c>
      <c r="H26" s="495">
        <v>1163.66</v>
      </c>
      <c r="I26" s="495">
        <v>1710.296738</v>
      </c>
      <c r="J26" s="495">
        <v>1209.74</v>
      </c>
      <c r="K26" s="495">
        <v>744.47</v>
      </c>
      <c r="L26" s="495">
        <v>739.86093</v>
      </c>
      <c r="M26" s="495">
        <v>917.185531</v>
      </c>
      <c r="N26" s="495">
        <v>657.184696</v>
      </c>
      <c r="O26" s="495">
        <v>823.03</v>
      </c>
      <c r="P26" s="495">
        <v>680.508466</v>
      </c>
      <c r="Q26" s="495">
        <v>648.535459</v>
      </c>
      <c r="R26" s="495">
        <v>912.2258</v>
      </c>
      <c r="S26" s="495">
        <v>1261.858655</v>
      </c>
      <c r="T26" s="495">
        <v>755.125858</v>
      </c>
      <c r="U26" s="495">
        <v>518.83</v>
      </c>
      <c r="V26" s="495">
        <v>534.64</v>
      </c>
      <c r="W26" s="495">
        <v>558.65</v>
      </c>
      <c r="X26" s="495">
        <v>572.88</v>
      </c>
      <c r="Y26" s="495">
        <v>569.76</v>
      </c>
      <c r="Z26" s="495">
        <v>677.17</v>
      </c>
      <c r="AA26" s="495">
        <v>416.897116</v>
      </c>
      <c r="AB26" s="495">
        <v>862.19</v>
      </c>
      <c r="AC26" s="495">
        <v>570.83</v>
      </c>
      <c r="AD26" s="495">
        <v>499.99</v>
      </c>
      <c r="AE26" s="495">
        <v>932.671149</v>
      </c>
      <c r="AF26" s="495">
        <v>339.06</v>
      </c>
      <c r="AG26" s="342">
        <f t="shared" si="11"/>
        <v>27123.28358</v>
      </c>
    </row>
    <row r="27" outlineLevel="1">
      <c r="A27" s="222" t="s">
        <v>1675</v>
      </c>
      <c r="B27" s="495">
        <v>102.21</v>
      </c>
      <c r="C27" s="495">
        <v>117.68</v>
      </c>
      <c r="D27" s="495">
        <v>72.819609</v>
      </c>
      <c r="E27" s="495">
        <v>97.57</v>
      </c>
      <c r="F27" s="495">
        <v>73.23</v>
      </c>
      <c r="G27" s="495">
        <v>32.680085</v>
      </c>
      <c r="H27" s="495">
        <v>42.52</v>
      </c>
      <c r="I27" s="495">
        <v>39.56</v>
      </c>
      <c r="J27" s="495">
        <v>13.52</v>
      </c>
      <c r="K27" s="495">
        <v>21.25</v>
      </c>
      <c r="L27" s="495">
        <v>37.68107</v>
      </c>
      <c r="M27" s="495">
        <v>41.550375</v>
      </c>
      <c r="N27" s="495">
        <v>31.88</v>
      </c>
      <c r="O27" s="495">
        <v>21.45</v>
      </c>
      <c r="P27" s="495">
        <v>26.86</v>
      </c>
      <c r="Q27" s="495">
        <v>20.23</v>
      </c>
      <c r="R27" s="495">
        <v>10.44</v>
      </c>
      <c r="S27" s="495">
        <v>31.88</v>
      </c>
      <c r="T27" s="495">
        <v>23.888824</v>
      </c>
      <c r="U27" s="495">
        <v>37.11</v>
      </c>
      <c r="V27" s="495">
        <v>35.55</v>
      </c>
      <c r="W27" s="495">
        <v>17.58</v>
      </c>
      <c r="X27" s="495">
        <v>12.729609</v>
      </c>
      <c r="Y27" s="495">
        <v>31.8013</v>
      </c>
      <c r="Z27" s="495">
        <v>13.91</v>
      </c>
      <c r="AA27" s="495">
        <v>22.8</v>
      </c>
      <c r="AB27" s="495">
        <v>16.42</v>
      </c>
      <c r="AC27" s="495">
        <v>16.81</v>
      </c>
      <c r="AD27" s="495">
        <v>13.14</v>
      </c>
      <c r="AE27" s="495">
        <v>11.79</v>
      </c>
      <c r="AF27" s="495">
        <v>30.14</v>
      </c>
      <c r="AG27" s="342">
        <f t="shared" si="11"/>
        <v>1118.680872</v>
      </c>
    </row>
    <row r="28">
      <c r="A28" s="222" t="s">
        <v>1676</v>
      </c>
      <c r="B28" s="210">
        <f t="shared" ref="B28:AF28" si="12">sum(B29:B30)</f>
        <v>0</v>
      </c>
      <c r="C28" s="210">
        <f t="shared" si="12"/>
        <v>0</v>
      </c>
      <c r="D28" s="210">
        <f t="shared" si="12"/>
        <v>0</v>
      </c>
      <c r="E28" s="210">
        <f t="shared" si="12"/>
        <v>0</v>
      </c>
      <c r="F28" s="210">
        <f t="shared" si="12"/>
        <v>0</v>
      </c>
      <c r="G28" s="210">
        <f t="shared" si="12"/>
        <v>0</v>
      </c>
      <c r="H28" s="210">
        <f t="shared" si="12"/>
        <v>0</v>
      </c>
      <c r="I28" s="210">
        <f t="shared" si="12"/>
        <v>0</v>
      </c>
      <c r="J28" s="210">
        <f t="shared" si="12"/>
        <v>0</v>
      </c>
      <c r="K28" s="210">
        <f t="shared" si="12"/>
        <v>0</v>
      </c>
      <c r="L28" s="210">
        <f t="shared" si="12"/>
        <v>0</v>
      </c>
      <c r="M28" s="210">
        <f t="shared" si="12"/>
        <v>0</v>
      </c>
      <c r="N28" s="210">
        <f t="shared" si="12"/>
        <v>0</v>
      </c>
      <c r="O28" s="210">
        <f t="shared" si="12"/>
        <v>0</v>
      </c>
      <c r="P28" s="210">
        <f t="shared" si="12"/>
        <v>0</v>
      </c>
      <c r="Q28" s="210">
        <f t="shared" si="12"/>
        <v>0</v>
      </c>
      <c r="R28" s="210">
        <f t="shared" si="12"/>
        <v>0</v>
      </c>
      <c r="S28" s="210">
        <f t="shared" si="12"/>
        <v>0</v>
      </c>
      <c r="T28" s="210">
        <f t="shared" si="12"/>
        <v>0</v>
      </c>
      <c r="U28" s="210">
        <f t="shared" si="12"/>
        <v>0</v>
      </c>
      <c r="V28" s="210">
        <f t="shared" si="12"/>
        <v>0</v>
      </c>
      <c r="W28" s="210">
        <f t="shared" si="12"/>
        <v>0</v>
      </c>
      <c r="X28" s="210">
        <f t="shared" si="12"/>
        <v>0</v>
      </c>
      <c r="Y28" s="210">
        <f t="shared" si="12"/>
        <v>0</v>
      </c>
      <c r="Z28" s="210">
        <f t="shared" si="12"/>
        <v>0</v>
      </c>
      <c r="AA28" s="210">
        <f t="shared" si="12"/>
        <v>0</v>
      </c>
      <c r="AB28" s="210">
        <f t="shared" si="12"/>
        <v>0</v>
      </c>
      <c r="AC28" s="210">
        <f t="shared" si="12"/>
        <v>0</v>
      </c>
      <c r="AD28" s="210">
        <f t="shared" si="12"/>
        <v>0</v>
      </c>
      <c r="AE28" s="210">
        <f t="shared" si="12"/>
        <v>0</v>
      </c>
      <c r="AF28" s="210">
        <f t="shared" si="12"/>
        <v>0</v>
      </c>
      <c r="AG28" s="342">
        <f t="shared" si="11"/>
        <v>0</v>
      </c>
    </row>
    <row r="29" outlineLevel="1">
      <c r="A29" s="222" t="s">
        <v>1674</v>
      </c>
      <c r="B29" s="495">
        <v>0.0</v>
      </c>
      <c r="C29" s="495">
        <v>0.0</v>
      </c>
      <c r="D29" s="495">
        <v>0.0</v>
      </c>
      <c r="E29" s="495">
        <v>0.0</v>
      </c>
      <c r="F29" s="495">
        <v>0.0</v>
      </c>
      <c r="G29" s="495">
        <v>0.0</v>
      </c>
      <c r="H29" s="495">
        <v>0.0</v>
      </c>
      <c r="I29" s="495">
        <v>0.0</v>
      </c>
      <c r="J29" s="495">
        <v>0.0</v>
      </c>
      <c r="K29" s="495">
        <v>0.0</v>
      </c>
      <c r="L29" s="495">
        <v>0.0</v>
      </c>
      <c r="M29" s="495">
        <v>0.0</v>
      </c>
      <c r="N29" s="495">
        <v>0.0</v>
      </c>
      <c r="O29" s="495">
        <v>0.0</v>
      </c>
      <c r="P29" s="495">
        <v>0.0</v>
      </c>
      <c r="Q29" s="495">
        <v>0.0</v>
      </c>
      <c r="R29" s="495">
        <v>0.0</v>
      </c>
      <c r="S29" s="495">
        <v>0.0</v>
      </c>
      <c r="T29" s="495">
        <v>0.0</v>
      </c>
      <c r="U29" s="495">
        <v>0.0</v>
      </c>
      <c r="V29" s="495">
        <v>0.0</v>
      </c>
      <c r="W29" s="495">
        <v>0.0</v>
      </c>
      <c r="X29" s="495">
        <v>0.0</v>
      </c>
      <c r="Y29" s="495">
        <v>0.0</v>
      </c>
      <c r="Z29" s="495">
        <v>0.0</v>
      </c>
      <c r="AA29" s="495">
        <v>0.0</v>
      </c>
      <c r="AB29" s="495">
        <v>0.0</v>
      </c>
      <c r="AC29" s="495">
        <v>0.0</v>
      </c>
      <c r="AD29" s="495">
        <v>0.0</v>
      </c>
      <c r="AE29" s="495">
        <v>0.0</v>
      </c>
      <c r="AF29" s="495">
        <v>0.0</v>
      </c>
      <c r="AG29" s="342">
        <f t="shared" si="11"/>
        <v>0</v>
      </c>
    </row>
    <row r="30" outlineLevel="1">
      <c r="A30" s="222" t="s">
        <v>1675</v>
      </c>
      <c r="B30" s="495">
        <v>0.0</v>
      </c>
      <c r="C30" s="495">
        <v>0.0</v>
      </c>
      <c r="D30" s="495">
        <v>0.0</v>
      </c>
      <c r="E30" s="495">
        <v>0.0</v>
      </c>
      <c r="F30" s="495">
        <v>0.0</v>
      </c>
      <c r="G30" s="495">
        <v>0.0</v>
      </c>
      <c r="H30" s="495">
        <v>0.0</v>
      </c>
      <c r="I30" s="495">
        <v>0.0</v>
      </c>
      <c r="J30" s="495">
        <v>0.0</v>
      </c>
      <c r="K30" s="495">
        <v>0.0</v>
      </c>
      <c r="L30" s="495">
        <v>0.0</v>
      </c>
      <c r="M30" s="495">
        <v>0.0</v>
      </c>
      <c r="N30" s="495">
        <v>0.0</v>
      </c>
      <c r="O30" s="495">
        <v>0.0</v>
      </c>
      <c r="P30" s="495">
        <v>0.0</v>
      </c>
      <c r="Q30" s="495">
        <v>0.0</v>
      </c>
      <c r="R30" s="495">
        <v>0.0</v>
      </c>
      <c r="S30" s="495">
        <v>0.0</v>
      </c>
      <c r="T30" s="495">
        <v>0.0</v>
      </c>
      <c r="U30" s="495">
        <v>0.0</v>
      </c>
      <c r="V30" s="495">
        <v>0.0</v>
      </c>
      <c r="W30" s="495">
        <v>0.0</v>
      </c>
      <c r="X30" s="495">
        <v>0.0</v>
      </c>
      <c r="Y30" s="495">
        <v>0.0</v>
      </c>
      <c r="Z30" s="495">
        <v>0.0</v>
      </c>
      <c r="AA30" s="495">
        <v>0.0</v>
      </c>
      <c r="AB30" s="495">
        <v>0.0</v>
      </c>
      <c r="AC30" s="495">
        <v>0.0</v>
      </c>
      <c r="AD30" s="495">
        <v>0.0</v>
      </c>
      <c r="AE30" s="495">
        <v>0.0</v>
      </c>
      <c r="AF30" s="495">
        <v>0.0</v>
      </c>
      <c r="AG30" s="342">
        <f t="shared" si="11"/>
        <v>0</v>
      </c>
    </row>
    <row r="31">
      <c r="A31" s="230" t="s">
        <v>205</v>
      </c>
      <c r="B31" s="496">
        <f t="shared" ref="B31:AF31" si="13">B25+B28</f>
        <v>1175.01689</v>
      </c>
      <c r="C31" s="496">
        <f t="shared" si="13"/>
        <v>1488.381805</v>
      </c>
      <c r="D31" s="496">
        <f t="shared" si="13"/>
        <v>1612.680604</v>
      </c>
      <c r="E31" s="496">
        <f t="shared" si="13"/>
        <v>1420.373495</v>
      </c>
      <c r="F31" s="496">
        <f t="shared" si="13"/>
        <v>1453.54</v>
      </c>
      <c r="G31" s="496">
        <f t="shared" si="13"/>
        <v>1192.230085</v>
      </c>
      <c r="H31" s="496">
        <f t="shared" si="13"/>
        <v>1206.18</v>
      </c>
      <c r="I31" s="496">
        <f t="shared" si="13"/>
        <v>1749.856738</v>
      </c>
      <c r="J31" s="496">
        <f t="shared" si="13"/>
        <v>1223.26</v>
      </c>
      <c r="K31" s="496">
        <f t="shared" si="13"/>
        <v>765.72</v>
      </c>
      <c r="L31" s="496">
        <f t="shared" si="13"/>
        <v>777.542</v>
      </c>
      <c r="M31" s="496">
        <f t="shared" si="13"/>
        <v>958.735906</v>
      </c>
      <c r="N31" s="496">
        <f t="shared" si="13"/>
        <v>689.064696</v>
      </c>
      <c r="O31" s="496">
        <f t="shared" si="13"/>
        <v>844.48</v>
      </c>
      <c r="P31" s="496">
        <f t="shared" si="13"/>
        <v>707.368466</v>
      </c>
      <c r="Q31" s="496">
        <f t="shared" si="13"/>
        <v>668.765459</v>
      </c>
      <c r="R31" s="496">
        <f t="shared" si="13"/>
        <v>922.6658</v>
      </c>
      <c r="S31" s="496">
        <f t="shared" si="13"/>
        <v>1293.738655</v>
      </c>
      <c r="T31" s="496">
        <f t="shared" si="13"/>
        <v>779.014682</v>
      </c>
      <c r="U31" s="496">
        <f t="shared" si="13"/>
        <v>555.94</v>
      </c>
      <c r="V31" s="496">
        <f t="shared" si="13"/>
        <v>570.19</v>
      </c>
      <c r="W31" s="496">
        <f t="shared" si="13"/>
        <v>576.23</v>
      </c>
      <c r="X31" s="496">
        <f t="shared" si="13"/>
        <v>585.609609</v>
      </c>
      <c r="Y31" s="496">
        <f t="shared" si="13"/>
        <v>601.5613</v>
      </c>
      <c r="Z31" s="496">
        <f t="shared" si="13"/>
        <v>691.08</v>
      </c>
      <c r="AA31" s="496">
        <f t="shared" si="13"/>
        <v>439.697116</v>
      </c>
      <c r="AB31" s="496">
        <f t="shared" si="13"/>
        <v>878.61</v>
      </c>
      <c r="AC31" s="496">
        <f t="shared" si="13"/>
        <v>587.64</v>
      </c>
      <c r="AD31" s="496">
        <f t="shared" si="13"/>
        <v>513.13</v>
      </c>
      <c r="AE31" s="496">
        <f t="shared" si="13"/>
        <v>944.461149</v>
      </c>
      <c r="AF31" s="496">
        <f t="shared" si="13"/>
        <v>369.2</v>
      </c>
      <c r="AG31" s="342">
        <f t="shared" si="11"/>
        <v>28241.96446</v>
      </c>
    </row>
    <row r="32">
      <c r="A32" s="127"/>
      <c r="B32" s="120"/>
      <c r="C32" s="120"/>
      <c r="D32" s="120"/>
      <c r="E32" s="120"/>
      <c r="F32" s="120"/>
      <c r="G32" s="120"/>
      <c r="H32" s="120"/>
      <c r="I32" s="120"/>
      <c r="J32" s="120"/>
      <c r="K32" s="120"/>
      <c r="L32" s="120"/>
      <c r="M32" s="120"/>
      <c r="N32" s="120"/>
      <c r="O32" s="120"/>
      <c r="P32" s="120"/>
      <c r="Q32" s="120"/>
      <c r="R32" s="120"/>
      <c r="S32" s="120"/>
      <c r="T32" s="120"/>
      <c r="U32" s="120"/>
      <c r="V32" s="120"/>
      <c r="W32" s="120"/>
      <c r="X32" s="120"/>
      <c r="Y32" s="120"/>
      <c r="Z32" s="120"/>
      <c r="AA32" s="120"/>
      <c r="AB32" s="120"/>
      <c r="AC32" s="120"/>
      <c r="AD32" s="120"/>
      <c r="AE32" s="120"/>
      <c r="AF32" s="120"/>
      <c r="AG32" s="350"/>
    </row>
    <row r="33">
      <c r="A33" s="165" t="s">
        <v>1681</v>
      </c>
      <c r="B33" s="120"/>
      <c r="C33" s="120"/>
      <c r="D33" s="120"/>
      <c r="E33" s="120"/>
      <c r="F33" s="120"/>
      <c r="G33" s="120"/>
      <c r="H33" s="120"/>
      <c r="I33" s="120"/>
      <c r="J33" s="120"/>
      <c r="K33" s="120"/>
      <c r="L33" s="120"/>
      <c r="M33" s="120"/>
      <c r="N33" s="120"/>
      <c r="O33" s="120"/>
      <c r="P33" s="120"/>
      <c r="Q33" s="120"/>
      <c r="R33" s="120"/>
      <c r="S33" s="120"/>
      <c r="T33" s="120"/>
      <c r="U33" s="120"/>
      <c r="V33" s="120"/>
      <c r="W33" s="120"/>
      <c r="X33" s="120"/>
      <c r="Y33" s="120"/>
      <c r="Z33" s="120"/>
      <c r="AA33" s="120"/>
      <c r="AB33" s="120"/>
      <c r="AC33" s="120"/>
      <c r="AD33" s="120"/>
      <c r="AE33" s="120"/>
      <c r="AF33" s="120"/>
      <c r="AG33" s="350"/>
    </row>
    <row r="34">
      <c r="A34" s="222" t="s">
        <v>1682</v>
      </c>
      <c r="B34" s="497">
        <f t="shared" ref="B34:AF34" si="14">sum(B35:B36)</f>
        <v>32</v>
      </c>
      <c r="C34" s="497">
        <f t="shared" si="14"/>
        <v>35</v>
      </c>
      <c r="D34" s="497">
        <f t="shared" si="14"/>
        <v>27</v>
      </c>
      <c r="E34" s="497">
        <f t="shared" si="14"/>
        <v>25</v>
      </c>
      <c r="F34" s="497">
        <f t="shared" si="14"/>
        <v>23</v>
      </c>
      <c r="G34" s="497">
        <f t="shared" si="14"/>
        <v>19</v>
      </c>
      <c r="H34" s="497">
        <f t="shared" si="14"/>
        <v>23</v>
      </c>
      <c r="I34" s="497">
        <f t="shared" si="14"/>
        <v>20</v>
      </c>
      <c r="J34" s="497">
        <f t="shared" si="14"/>
        <v>17</v>
      </c>
      <c r="K34" s="497">
        <f t="shared" si="14"/>
        <v>11</v>
      </c>
      <c r="L34" s="497">
        <f t="shared" si="14"/>
        <v>14</v>
      </c>
      <c r="M34" s="497">
        <f t="shared" si="14"/>
        <v>17</v>
      </c>
      <c r="N34" s="497">
        <f t="shared" si="14"/>
        <v>14</v>
      </c>
      <c r="O34" s="497">
        <f t="shared" si="14"/>
        <v>8</v>
      </c>
      <c r="P34" s="497">
        <f t="shared" si="14"/>
        <v>12</v>
      </c>
      <c r="Q34" s="497">
        <f t="shared" si="14"/>
        <v>9</v>
      </c>
      <c r="R34" s="497">
        <f t="shared" si="14"/>
        <v>12</v>
      </c>
      <c r="S34" s="497">
        <f t="shared" si="14"/>
        <v>12</v>
      </c>
      <c r="T34" s="497">
        <f t="shared" si="14"/>
        <v>11</v>
      </c>
      <c r="U34" s="497">
        <f t="shared" si="14"/>
        <v>8</v>
      </c>
      <c r="V34" s="497">
        <f t="shared" si="14"/>
        <v>8</v>
      </c>
      <c r="W34" s="497">
        <f t="shared" si="14"/>
        <v>8</v>
      </c>
      <c r="X34" s="497">
        <f t="shared" si="14"/>
        <v>6</v>
      </c>
      <c r="Y34" s="497">
        <f t="shared" si="14"/>
        <v>10</v>
      </c>
      <c r="Z34" s="497">
        <f t="shared" si="14"/>
        <v>11</v>
      </c>
      <c r="AA34" s="497">
        <f t="shared" si="14"/>
        <v>4</v>
      </c>
      <c r="AB34" s="497">
        <f t="shared" si="14"/>
        <v>10</v>
      </c>
      <c r="AC34" s="497">
        <f t="shared" si="14"/>
        <v>8</v>
      </c>
      <c r="AD34" s="497">
        <f t="shared" si="14"/>
        <v>9</v>
      </c>
      <c r="AE34" s="497">
        <f t="shared" si="14"/>
        <v>11</v>
      </c>
      <c r="AF34" s="497">
        <f t="shared" si="14"/>
        <v>4</v>
      </c>
      <c r="AG34" s="342">
        <f>SUM(B34:AF34)</f>
        <v>438</v>
      </c>
    </row>
    <row r="35" outlineLevel="1">
      <c r="A35" s="222" t="s">
        <v>1674</v>
      </c>
      <c r="B35" s="498">
        <v>23.0</v>
      </c>
      <c r="C35" s="498">
        <v>23.0</v>
      </c>
      <c r="D35" s="498">
        <v>21.0</v>
      </c>
      <c r="E35" s="498">
        <v>19.0</v>
      </c>
      <c r="F35" s="498">
        <v>15.0</v>
      </c>
      <c r="G35" s="498">
        <v>15.0</v>
      </c>
      <c r="H35" s="498">
        <v>19.0</v>
      </c>
      <c r="I35" s="498">
        <v>16.0</v>
      </c>
      <c r="J35" s="498">
        <v>16.0</v>
      </c>
      <c r="K35" s="498">
        <v>10.0</v>
      </c>
      <c r="L35" s="498">
        <v>12.0</v>
      </c>
      <c r="M35" s="498">
        <v>14.0</v>
      </c>
      <c r="N35" s="498">
        <v>9.0</v>
      </c>
      <c r="O35" s="498">
        <v>7.0</v>
      </c>
      <c r="P35" s="498">
        <v>9.0</v>
      </c>
      <c r="Q35" s="498">
        <v>7.0</v>
      </c>
      <c r="R35" s="498">
        <v>12.0</v>
      </c>
      <c r="S35" s="498">
        <v>10.0</v>
      </c>
      <c r="T35" s="498">
        <v>9.0</v>
      </c>
      <c r="U35" s="498">
        <v>6.0</v>
      </c>
      <c r="V35" s="498">
        <v>4.0</v>
      </c>
      <c r="W35" s="498">
        <v>6.0</v>
      </c>
      <c r="X35" s="498">
        <v>4.0</v>
      </c>
      <c r="Y35" s="498">
        <v>8.0</v>
      </c>
      <c r="Z35" s="498">
        <v>10.0</v>
      </c>
      <c r="AA35" s="498">
        <v>2.0</v>
      </c>
      <c r="AB35" s="498">
        <v>8.0</v>
      </c>
      <c r="AC35" s="498">
        <v>6.0</v>
      </c>
      <c r="AD35" s="498">
        <v>7.0</v>
      </c>
      <c r="AE35" s="498">
        <v>11.0</v>
      </c>
      <c r="AF35" s="498">
        <v>3.0</v>
      </c>
      <c r="AG35" s="350"/>
    </row>
    <row r="36" outlineLevel="1">
      <c r="A36" s="222" t="s">
        <v>1675</v>
      </c>
      <c r="B36" s="498">
        <v>9.0</v>
      </c>
      <c r="C36" s="498">
        <v>12.0</v>
      </c>
      <c r="D36" s="498">
        <v>6.0</v>
      </c>
      <c r="E36" s="498">
        <v>6.0</v>
      </c>
      <c r="F36" s="498">
        <v>8.0</v>
      </c>
      <c r="G36" s="498">
        <v>4.0</v>
      </c>
      <c r="H36" s="498">
        <v>4.0</v>
      </c>
      <c r="I36" s="498">
        <v>4.0</v>
      </c>
      <c r="J36" s="498">
        <v>1.0</v>
      </c>
      <c r="K36" s="498">
        <v>1.0</v>
      </c>
      <c r="L36" s="498">
        <v>2.0</v>
      </c>
      <c r="M36" s="498">
        <v>3.0</v>
      </c>
      <c r="N36" s="498">
        <v>5.0</v>
      </c>
      <c r="O36" s="498">
        <v>1.0</v>
      </c>
      <c r="P36" s="498">
        <v>3.0</v>
      </c>
      <c r="Q36" s="498">
        <v>2.0</v>
      </c>
      <c r="R36" s="498">
        <v>0.0</v>
      </c>
      <c r="S36" s="498">
        <v>2.0</v>
      </c>
      <c r="T36" s="498">
        <v>2.0</v>
      </c>
      <c r="U36" s="498">
        <v>2.0</v>
      </c>
      <c r="V36" s="498">
        <v>4.0</v>
      </c>
      <c r="W36" s="498">
        <v>2.0</v>
      </c>
      <c r="X36" s="498">
        <v>2.0</v>
      </c>
      <c r="Y36" s="498">
        <v>2.0</v>
      </c>
      <c r="Z36" s="498">
        <v>1.0</v>
      </c>
      <c r="AA36" s="498">
        <v>2.0</v>
      </c>
      <c r="AB36" s="498">
        <v>2.0</v>
      </c>
      <c r="AC36" s="498">
        <v>2.0</v>
      </c>
      <c r="AD36" s="498">
        <v>2.0</v>
      </c>
      <c r="AE36" s="498">
        <v>0.0</v>
      </c>
      <c r="AF36" s="498">
        <v>1.0</v>
      </c>
      <c r="AG36" s="350"/>
    </row>
    <row r="37">
      <c r="A37" s="222" t="s">
        <v>1683</v>
      </c>
      <c r="B37" s="121">
        <f t="shared" ref="B37:AF37" si="15">sum(B38:B39)</f>
        <v>0</v>
      </c>
      <c r="C37" s="121">
        <f t="shared" si="15"/>
        <v>0</v>
      </c>
      <c r="D37" s="121">
        <f t="shared" si="15"/>
        <v>0</v>
      </c>
      <c r="E37" s="121">
        <f t="shared" si="15"/>
        <v>0</v>
      </c>
      <c r="F37" s="121">
        <f t="shared" si="15"/>
        <v>0</v>
      </c>
      <c r="G37" s="121">
        <f t="shared" si="15"/>
        <v>0</v>
      </c>
      <c r="H37" s="121">
        <f t="shared" si="15"/>
        <v>0</v>
      </c>
      <c r="I37" s="121">
        <f t="shared" si="15"/>
        <v>0</v>
      </c>
      <c r="J37" s="121">
        <f t="shared" si="15"/>
        <v>0</v>
      </c>
      <c r="K37" s="121">
        <f t="shared" si="15"/>
        <v>0</v>
      </c>
      <c r="L37" s="121">
        <f t="shared" si="15"/>
        <v>0</v>
      </c>
      <c r="M37" s="121">
        <f t="shared" si="15"/>
        <v>0</v>
      </c>
      <c r="N37" s="121">
        <f t="shared" si="15"/>
        <v>0</v>
      </c>
      <c r="O37" s="121">
        <f t="shared" si="15"/>
        <v>0</v>
      </c>
      <c r="P37" s="121">
        <f t="shared" si="15"/>
        <v>0</v>
      </c>
      <c r="Q37" s="121">
        <f t="shared" si="15"/>
        <v>0</v>
      </c>
      <c r="R37" s="121">
        <f t="shared" si="15"/>
        <v>0</v>
      </c>
      <c r="S37" s="121">
        <f t="shared" si="15"/>
        <v>0</v>
      </c>
      <c r="T37" s="121">
        <f t="shared" si="15"/>
        <v>0</v>
      </c>
      <c r="U37" s="121">
        <f t="shared" si="15"/>
        <v>0</v>
      </c>
      <c r="V37" s="121">
        <f t="shared" si="15"/>
        <v>0</v>
      </c>
      <c r="W37" s="121">
        <f t="shared" si="15"/>
        <v>0</v>
      </c>
      <c r="X37" s="121">
        <f t="shared" si="15"/>
        <v>0</v>
      </c>
      <c r="Y37" s="121">
        <f t="shared" si="15"/>
        <v>0</v>
      </c>
      <c r="Z37" s="121">
        <f t="shared" si="15"/>
        <v>0</v>
      </c>
      <c r="AA37" s="121">
        <f t="shared" si="15"/>
        <v>0</v>
      </c>
      <c r="AB37" s="121">
        <f t="shared" si="15"/>
        <v>0</v>
      </c>
      <c r="AC37" s="121">
        <f t="shared" si="15"/>
        <v>0</v>
      </c>
      <c r="AD37" s="121">
        <f t="shared" si="15"/>
        <v>0</v>
      </c>
      <c r="AE37" s="121">
        <f t="shared" si="15"/>
        <v>0</v>
      </c>
      <c r="AF37" s="121">
        <f t="shared" si="15"/>
        <v>0</v>
      </c>
      <c r="AG37" s="342">
        <f>SUM(B37:AF37)</f>
        <v>0</v>
      </c>
    </row>
    <row r="38" outlineLevel="1">
      <c r="A38" s="222" t="s">
        <v>1674</v>
      </c>
      <c r="B38" s="498">
        <v>0.0</v>
      </c>
      <c r="C38" s="498">
        <v>0.0</v>
      </c>
      <c r="D38" s="498">
        <v>0.0</v>
      </c>
      <c r="E38" s="498">
        <v>0.0</v>
      </c>
      <c r="F38" s="498">
        <v>0.0</v>
      </c>
      <c r="G38" s="498">
        <v>0.0</v>
      </c>
      <c r="H38" s="498">
        <v>0.0</v>
      </c>
      <c r="I38" s="498">
        <v>0.0</v>
      </c>
      <c r="J38" s="498">
        <v>0.0</v>
      </c>
      <c r="K38" s="498">
        <v>0.0</v>
      </c>
      <c r="L38" s="498">
        <v>0.0</v>
      </c>
      <c r="M38" s="498">
        <v>0.0</v>
      </c>
      <c r="N38" s="498">
        <v>0.0</v>
      </c>
      <c r="O38" s="498">
        <v>0.0</v>
      </c>
      <c r="P38" s="498">
        <v>0.0</v>
      </c>
      <c r="Q38" s="498">
        <v>0.0</v>
      </c>
      <c r="R38" s="498">
        <v>0.0</v>
      </c>
      <c r="S38" s="498">
        <v>0.0</v>
      </c>
      <c r="T38" s="498">
        <v>0.0</v>
      </c>
      <c r="U38" s="498">
        <v>0.0</v>
      </c>
      <c r="V38" s="498">
        <v>0.0</v>
      </c>
      <c r="W38" s="498">
        <v>0.0</v>
      </c>
      <c r="X38" s="498">
        <v>0.0</v>
      </c>
      <c r="Y38" s="498">
        <v>0.0</v>
      </c>
      <c r="Z38" s="498">
        <v>0.0</v>
      </c>
      <c r="AA38" s="498">
        <v>0.0</v>
      </c>
      <c r="AB38" s="498">
        <v>0.0</v>
      </c>
      <c r="AC38" s="498">
        <v>0.0</v>
      </c>
      <c r="AD38" s="498">
        <v>0.0</v>
      </c>
      <c r="AE38" s="498">
        <v>0.0</v>
      </c>
      <c r="AF38" s="498">
        <v>0.0</v>
      </c>
      <c r="AG38" s="350"/>
    </row>
    <row r="39" outlineLevel="1">
      <c r="A39" s="222" t="s">
        <v>1675</v>
      </c>
      <c r="B39" s="498">
        <v>0.0</v>
      </c>
      <c r="C39" s="498">
        <v>0.0</v>
      </c>
      <c r="D39" s="498">
        <v>0.0</v>
      </c>
      <c r="E39" s="498">
        <v>0.0</v>
      </c>
      <c r="F39" s="498">
        <v>0.0</v>
      </c>
      <c r="G39" s="498">
        <v>0.0</v>
      </c>
      <c r="H39" s="498">
        <v>0.0</v>
      </c>
      <c r="I39" s="498">
        <v>0.0</v>
      </c>
      <c r="J39" s="498">
        <v>0.0</v>
      </c>
      <c r="K39" s="498">
        <v>0.0</v>
      </c>
      <c r="L39" s="498">
        <v>0.0</v>
      </c>
      <c r="M39" s="498">
        <v>0.0</v>
      </c>
      <c r="N39" s="498">
        <v>0.0</v>
      </c>
      <c r="O39" s="498">
        <v>0.0</v>
      </c>
      <c r="P39" s="498">
        <v>0.0</v>
      </c>
      <c r="Q39" s="498">
        <v>0.0</v>
      </c>
      <c r="R39" s="498">
        <v>0.0</v>
      </c>
      <c r="S39" s="498">
        <v>0.0</v>
      </c>
      <c r="T39" s="498">
        <v>0.0</v>
      </c>
      <c r="U39" s="498">
        <v>0.0</v>
      </c>
      <c r="V39" s="498">
        <v>0.0</v>
      </c>
      <c r="W39" s="498">
        <v>0.0</v>
      </c>
      <c r="X39" s="498">
        <v>0.0</v>
      </c>
      <c r="Y39" s="498">
        <v>0.0</v>
      </c>
      <c r="Z39" s="498">
        <v>0.0</v>
      </c>
      <c r="AA39" s="498">
        <v>0.0</v>
      </c>
      <c r="AB39" s="498">
        <v>0.0</v>
      </c>
      <c r="AC39" s="498">
        <v>0.0</v>
      </c>
      <c r="AD39" s="498">
        <v>0.0</v>
      </c>
      <c r="AE39" s="498">
        <v>0.0</v>
      </c>
      <c r="AF39" s="498">
        <v>0.0</v>
      </c>
      <c r="AG39" s="350"/>
    </row>
    <row r="40">
      <c r="A40" s="230" t="s">
        <v>205</v>
      </c>
      <c r="B40" s="499">
        <f t="shared" ref="B40:AF40" si="16">B34+B37</f>
        <v>32</v>
      </c>
      <c r="C40" s="499">
        <f t="shared" si="16"/>
        <v>35</v>
      </c>
      <c r="D40" s="499">
        <f t="shared" si="16"/>
        <v>27</v>
      </c>
      <c r="E40" s="499">
        <f t="shared" si="16"/>
        <v>25</v>
      </c>
      <c r="F40" s="499">
        <f t="shared" si="16"/>
        <v>23</v>
      </c>
      <c r="G40" s="499">
        <f t="shared" si="16"/>
        <v>19</v>
      </c>
      <c r="H40" s="499">
        <f t="shared" si="16"/>
        <v>23</v>
      </c>
      <c r="I40" s="499">
        <f t="shared" si="16"/>
        <v>20</v>
      </c>
      <c r="J40" s="499">
        <f t="shared" si="16"/>
        <v>17</v>
      </c>
      <c r="K40" s="499">
        <f t="shared" si="16"/>
        <v>11</v>
      </c>
      <c r="L40" s="499">
        <f t="shared" si="16"/>
        <v>14</v>
      </c>
      <c r="M40" s="499">
        <f t="shared" si="16"/>
        <v>17</v>
      </c>
      <c r="N40" s="499">
        <f t="shared" si="16"/>
        <v>14</v>
      </c>
      <c r="O40" s="499">
        <f t="shared" si="16"/>
        <v>8</v>
      </c>
      <c r="P40" s="499">
        <f t="shared" si="16"/>
        <v>12</v>
      </c>
      <c r="Q40" s="499">
        <f t="shared" si="16"/>
        <v>9</v>
      </c>
      <c r="R40" s="499">
        <f t="shared" si="16"/>
        <v>12</v>
      </c>
      <c r="S40" s="499">
        <f t="shared" si="16"/>
        <v>12</v>
      </c>
      <c r="T40" s="499">
        <f t="shared" si="16"/>
        <v>11</v>
      </c>
      <c r="U40" s="499">
        <f t="shared" si="16"/>
        <v>8</v>
      </c>
      <c r="V40" s="499">
        <f t="shared" si="16"/>
        <v>8</v>
      </c>
      <c r="W40" s="499">
        <f t="shared" si="16"/>
        <v>8</v>
      </c>
      <c r="X40" s="499">
        <f t="shared" si="16"/>
        <v>6</v>
      </c>
      <c r="Y40" s="499">
        <f t="shared" si="16"/>
        <v>10</v>
      </c>
      <c r="Z40" s="499">
        <f t="shared" si="16"/>
        <v>11</v>
      </c>
      <c r="AA40" s="499">
        <f t="shared" si="16"/>
        <v>4</v>
      </c>
      <c r="AB40" s="499">
        <f t="shared" si="16"/>
        <v>10</v>
      </c>
      <c r="AC40" s="499">
        <f t="shared" si="16"/>
        <v>8</v>
      </c>
      <c r="AD40" s="499">
        <f t="shared" si="16"/>
        <v>9</v>
      </c>
      <c r="AE40" s="499">
        <f t="shared" si="16"/>
        <v>11</v>
      </c>
      <c r="AF40" s="499">
        <f t="shared" si="16"/>
        <v>4</v>
      </c>
      <c r="AG40" s="342">
        <f>SUM(B40:AF40)</f>
        <v>438</v>
      </c>
    </row>
    <row r="41">
      <c r="A41" s="127"/>
      <c r="B41" s="120"/>
      <c r="C41" s="120"/>
      <c r="D41" s="120"/>
      <c r="E41" s="120"/>
      <c r="F41" s="120"/>
      <c r="G41" s="120"/>
      <c r="H41" s="120"/>
      <c r="I41" s="120"/>
      <c r="J41" s="120"/>
      <c r="K41" s="120"/>
      <c r="L41" s="120"/>
      <c r="M41" s="120"/>
      <c r="N41" s="120"/>
      <c r="O41" s="120"/>
      <c r="P41" s="120"/>
      <c r="Q41" s="120"/>
      <c r="R41" s="120"/>
      <c r="S41" s="120"/>
      <c r="T41" s="120"/>
      <c r="U41" s="120"/>
      <c r="V41" s="120"/>
      <c r="W41" s="120"/>
      <c r="X41" s="120"/>
      <c r="Y41" s="120"/>
      <c r="Z41" s="120"/>
      <c r="AA41" s="120"/>
      <c r="AB41" s="120"/>
      <c r="AC41" s="120"/>
      <c r="AD41" s="120"/>
      <c r="AE41" s="120"/>
      <c r="AF41" s="120"/>
      <c r="AG41" s="350"/>
    </row>
    <row r="42">
      <c r="A42" s="165" t="s">
        <v>1684</v>
      </c>
      <c r="B42" s="120"/>
      <c r="C42" s="120"/>
      <c r="D42" s="120"/>
      <c r="E42" s="120"/>
      <c r="F42" s="120"/>
      <c r="G42" s="120"/>
      <c r="H42" s="120"/>
      <c r="I42" s="120"/>
      <c r="J42" s="120"/>
      <c r="K42" s="120"/>
      <c r="L42" s="120"/>
      <c r="M42" s="120"/>
      <c r="N42" s="120"/>
      <c r="O42" s="120"/>
      <c r="P42" s="120"/>
      <c r="Q42" s="120"/>
      <c r="R42" s="120"/>
      <c r="S42" s="120"/>
      <c r="T42" s="120"/>
      <c r="U42" s="120"/>
      <c r="V42" s="120"/>
      <c r="W42" s="120"/>
      <c r="X42" s="120"/>
      <c r="Y42" s="120"/>
      <c r="Z42" s="120"/>
      <c r="AA42" s="120"/>
      <c r="AB42" s="120"/>
      <c r="AC42" s="120"/>
      <c r="AD42" s="120"/>
      <c r="AE42" s="120"/>
      <c r="AF42" s="120"/>
      <c r="AG42" s="350"/>
    </row>
    <row r="43">
      <c r="A43" s="482" t="s">
        <v>1685</v>
      </c>
      <c r="B43" s="267">
        <f t="shared" ref="B43:AF43" si="17">B5-B25</f>
        <v>160026.8724</v>
      </c>
      <c r="C43" s="267">
        <f t="shared" si="17"/>
        <v>115548.7878</v>
      </c>
      <c r="D43" s="267">
        <f t="shared" si="17"/>
        <v>82047.94101</v>
      </c>
      <c r="E43" s="267">
        <f t="shared" si="17"/>
        <v>76758.05507</v>
      </c>
      <c r="F43" s="267">
        <f t="shared" si="17"/>
        <v>71445.81416</v>
      </c>
      <c r="G43" s="267">
        <f t="shared" si="17"/>
        <v>46776.76906</v>
      </c>
      <c r="H43" s="267">
        <f t="shared" si="17"/>
        <v>45140.05162</v>
      </c>
      <c r="I43" s="267">
        <f t="shared" si="17"/>
        <v>46574.37412</v>
      </c>
      <c r="J43" s="267">
        <f t="shared" si="17"/>
        <v>30326.11294</v>
      </c>
      <c r="K43" s="267">
        <f t="shared" si="17"/>
        <v>27870.52133</v>
      </c>
      <c r="L43" s="267">
        <f t="shared" si="17"/>
        <v>38734.55167</v>
      </c>
      <c r="M43" s="267">
        <f t="shared" si="17"/>
        <v>41153.93894</v>
      </c>
      <c r="N43" s="267">
        <f t="shared" si="17"/>
        <v>21860.60088</v>
      </c>
      <c r="O43" s="267">
        <f t="shared" si="17"/>
        <v>17704.76638</v>
      </c>
      <c r="P43" s="267">
        <f t="shared" si="17"/>
        <v>15263.34414</v>
      </c>
      <c r="Q43" s="267">
        <f t="shared" si="17"/>
        <v>15959.46033</v>
      </c>
      <c r="R43" s="267">
        <f t="shared" si="17"/>
        <v>16995.41868</v>
      </c>
      <c r="S43" s="267">
        <f t="shared" si="17"/>
        <v>25393.53352</v>
      </c>
      <c r="T43" s="267">
        <f t="shared" si="17"/>
        <v>26595.8627</v>
      </c>
      <c r="U43" s="267">
        <f t="shared" si="17"/>
        <v>16764.41934</v>
      </c>
      <c r="V43" s="267">
        <f t="shared" si="17"/>
        <v>15167.83225</v>
      </c>
      <c r="W43" s="267">
        <f t="shared" si="17"/>
        <v>12254.27301</v>
      </c>
      <c r="X43" s="267">
        <f t="shared" si="17"/>
        <v>10924.50217</v>
      </c>
      <c r="Y43" s="267">
        <f t="shared" si="17"/>
        <v>10822.94446</v>
      </c>
      <c r="Z43" s="267">
        <f t="shared" si="17"/>
        <v>18866.87168</v>
      </c>
      <c r="AA43" s="267">
        <f t="shared" si="17"/>
        <v>19211.88226</v>
      </c>
      <c r="AB43" s="267">
        <f t="shared" si="17"/>
        <v>14061.77144</v>
      </c>
      <c r="AC43" s="267">
        <f t="shared" si="17"/>
        <v>10841.01288</v>
      </c>
      <c r="AD43" s="267">
        <f t="shared" si="17"/>
        <v>8410.505817</v>
      </c>
      <c r="AE43" s="267">
        <f t="shared" si="17"/>
        <v>7799.957204</v>
      </c>
      <c r="AF43" s="267">
        <f t="shared" si="17"/>
        <v>9309.280772</v>
      </c>
      <c r="AG43" s="342">
        <f t="shared" ref="AG43:AG49" si="19">SUM(B43:AF43)</f>
        <v>1076612.03</v>
      </c>
    </row>
    <row r="44" outlineLevel="1">
      <c r="A44" s="482" t="s">
        <v>1674</v>
      </c>
      <c r="B44" s="455">
        <f t="shared" ref="B44:AF44" si="18">B6-B26</f>
        <v>159015.0648</v>
      </c>
      <c r="C44" s="455">
        <f t="shared" si="18"/>
        <v>114811.9895</v>
      </c>
      <c r="D44" s="455">
        <f t="shared" si="18"/>
        <v>81131.8862</v>
      </c>
      <c r="E44" s="455">
        <f t="shared" si="18"/>
        <v>75832.91655</v>
      </c>
      <c r="F44" s="455">
        <f t="shared" si="18"/>
        <v>70634.5194</v>
      </c>
      <c r="G44" s="455">
        <f t="shared" si="18"/>
        <v>46134.82932</v>
      </c>
      <c r="H44" s="455">
        <f t="shared" si="18"/>
        <v>44614.70799</v>
      </c>
      <c r="I44" s="455">
        <f t="shared" si="18"/>
        <v>45917.35162</v>
      </c>
      <c r="J44" s="455">
        <f t="shared" si="18"/>
        <v>29772.24959</v>
      </c>
      <c r="K44" s="455">
        <f t="shared" si="18"/>
        <v>27286.33383</v>
      </c>
      <c r="L44" s="455">
        <f t="shared" si="18"/>
        <v>37996.4842</v>
      </c>
      <c r="M44" s="455">
        <f t="shared" si="18"/>
        <v>40412.45516</v>
      </c>
      <c r="N44" s="455">
        <f t="shared" si="18"/>
        <v>21179.61723</v>
      </c>
      <c r="O44" s="455">
        <f t="shared" si="18"/>
        <v>17035.25943</v>
      </c>
      <c r="P44" s="455">
        <f t="shared" si="18"/>
        <v>14636.03743</v>
      </c>
      <c r="Q44" s="455">
        <f t="shared" si="18"/>
        <v>15373.59509</v>
      </c>
      <c r="R44" s="455">
        <f t="shared" si="18"/>
        <v>16514.9318</v>
      </c>
      <c r="S44" s="455">
        <f t="shared" si="18"/>
        <v>24823.72841</v>
      </c>
      <c r="T44" s="455">
        <f t="shared" si="18"/>
        <v>25988.02117</v>
      </c>
      <c r="U44" s="455">
        <f t="shared" si="18"/>
        <v>16257.70474</v>
      </c>
      <c r="V44" s="455">
        <f t="shared" si="18"/>
        <v>14544.32983</v>
      </c>
      <c r="W44" s="455">
        <f t="shared" si="18"/>
        <v>11725.48848</v>
      </c>
      <c r="X44" s="455">
        <f t="shared" si="18"/>
        <v>10264.82395</v>
      </c>
      <c r="Y44" s="455">
        <f t="shared" si="18"/>
        <v>10031.97152</v>
      </c>
      <c r="Z44" s="455">
        <f t="shared" si="18"/>
        <v>16465.28244</v>
      </c>
      <c r="AA44" s="455">
        <f t="shared" si="18"/>
        <v>16854.99972</v>
      </c>
      <c r="AB44" s="455">
        <f t="shared" si="18"/>
        <v>12637.10668</v>
      </c>
      <c r="AC44" s="455">
        <f t="shared" si="18"/>
        <v>9599.89589</v>
      </c>
      <c r="AD44" s="455">
        <f t="shared" si="18"/>
        <v>7145.696535</v>
      </c>
      <c r="AE44" s="455">
        <f t="shared" si="18"/>
        <v>6965.509693</v>
      </c>
      <c r="AF44" s="455">
        <f t="shared" si="18"/>
        <v>8450.297762</v>
      </c>
      <c r="AG44" s="342">
        <f t="shared" si="19"/>
        <v>1050055.086</v>
      </c>
    </row>
    <row r="45" outlineLevel="1">
      <c r="A45" s="482" t="s">
        <v>1675</v>
      </c>
      <c r="B45" s="455">
        <f t="shared" ref="B45:AF45" si="20">B7-B27</f>
        <v>1011.807638</v>
      </c>
      <c r="C45" s="455">
        <f t="shared" si="20"/>
        <v>736.798286</v>
      </c>
      <c r="D45" s="455">
        <f t="shared" si="20"/>
        <v>916.054819</v>
      </c>
      <c r="E45" s="455">
        <f t="shared" si="20"/>
        <v>925.13852</v>
      </c>
      <c r="F45" s="455">
        <f t="shared" si="20"/>
        <v>811.294757</v>
      </c>
      <c r="G45" s="455">
        <f t="shared" si="20"/>
        <v>641.939743</v>
      </c>
      <c r="H45" s="455">
        <f t="shared" si="20"/>
        <v>525.34363</v>
      </c>
      <c r="I45" s="455">
        <f t="shared" si="20"/>
        <v>657.022497</v>
      </c>
      <c r="J45" s="455">
        <f t="shared" si="20"/>
        <v>553.863351</v>
      </c>
      <c r="K45" s="455">
        <f t="shared" si="20"/>
        <v>584.187501</v>
      </c>
      <c r="L45" s="455">
        <f t="shared" si="20"/>
        <v>738.067473</v>
      </c>
      <c r="M45" s="455">
        <f t="shared" si="20"/>
        <v>741.483781</v>
      </c>
      <c r="N45" s="455">
        <f t="shared" si="20"/>
        <v>680.983647</v>
      </c>
      <c r="O45" s="455">
        <f t="shared" si="20"/>
        <v>669.506947</v>
      </c>
      <c r="P45" s="455">
        <f t="shared" si="20"/>
        <v>627.30671</v>
      </c>
      <c r="Q45" s="455">
        <f t="shared" si="20"/>
        <v>585.865237</v>
      </c>
      <c r="R45" s="455">
        <f t="shared" si="20"/>
        <v>480.486882</v>
      </c>
      <c r="S45" s="455">
        <f t="shared" si="20"/>
        <v>569.805119</v>
      </c>
      <c r="T45" s="455">
        <f t="shared" si="20"/>
        <v>607.841523</v>
      </c>
      <c r="U45" s="455">
        <f t="shared" si="20"/>
        <v>506.714596</v>
      </c>
      <c r="V45" s="455">
        <f t="shared" si="20"/>
        <v>623.502419</v>
      </c>
      <c r="W45" s="455">
        <f t="shared" si="20"/>
        <v>528.784534</v>
      </c>
      <c r="X45" s="455">
        <f t="shared" si="20"/>
        <v>659.678224</v>
      </c>
      <c r="Y45" s="455">
        <f t="shared" si="20"/>
        <v>790.972944</v>
      </c>
      <c r="Z45" s="455">
        <f t="shared" si="20"/>
        <v>2401.589237</v>
      </c>
      <c r="AA45" s="455">
        <f t="shared" si="20"/>
        <v>2356.882532</v>
      </c>
      <c r="AB45" s="455">
        <f t="shared" si="20"/>
        <v>1424.664756</v>
      </c>
      <c r="AC45" s="455">
        <f t="shared" si="20"/>
        <v>1241.116994</v>
      </c>
      <c r="AD45" s="455">
        <f t="shared" si="20"/>
        <v>1264.809282</v>
      </c>
      <c r="AE45" s="455">
        <f t="shared" si="20"/>
        <v>834.447511</v>
      </c>
      <c r="AF45" s="455">
        <f t="shared" si="20"/>
        <v>858.98301</v>
      </c>
      <c r="AG45" s="342">
        <f t="shared" si="19"/>
        <v>26556.9441</v>
      </c>
    </row>
    <row r="46">
      <c r="A46" s="482" t="s">
        <v>1686</v>
      </c>
      <c r="B46" s="267">
        <f t="shared" ref="B46:AF46" si="21">B8-B28</f>
        <v>27950.29</v>
      </c>
      <c r="C46" s="267">
        <f t="shared" si="21"/>
        <v>21670.29</v>
      </c>
      <c r="D46" s="267">
        <f t="shared" si="21"/>
        <v>15204.65</v>
      </c>
      <c r="E46" s="267">
        <f t="shared" si="21"/>
        <v>15140.83</v>
      </c>
      <c r="F46" s="267">
        <f t="shared" si="21"/>
        <v>12253.89</v>
      </c>
      <c r="G46" s="267">
        <f t="shared" si="21"/>
        <v>8904.35</v>
      </c>
      <c r="H46" s="267">
        <f t="shared" si="21"/>
        <v>9549.53</v>
      </c>
      <c r="I46" s="267">
        <f t="shared" si="21"/>
        <v>10289.02</v>
      </c>
      <c r="J46" s="267">
        <f t="shared" si="21"/>
        <v>5783</v>
      </c>
      <c r="K46" s="267">
        <f t="shared" si="21"/>
        <v>6222.58</v>
      </c>
      <c r="L46" s="267">
        <f t="shared" si="21"/>
        <v>5910.34</v>
      </c>
      <c r="M46" s="267">
        <f t="shared" si="21"/>
        <v>7488.01</v>
      </c>
      <c r="N46" s="267">
        <f t="shared" si="21"/>
        <v>4165.79</v>
      </c>
      <c r="O46" s="267">
        <f t="shared" si="21"/>
        <v>3179.43</v>
      </c>
      <c r="P46" s="267">
        <f t="shared" si="21"/>
        <v>2978.29</v>
      </c>
      <c r="Q46" s="267">
        <f t="shared" si="21"/>
        <v>2763.78</v>
      </c>
      <c r="R46" s="267">
        <f t="shared" si="21"/>
        <v>1824.44</v>
      </c>
      <c r="S46" s="267">
        <f t="shared" si="21"/>
        <v>4364.79</v>
      </c>
      <c r="T46" s="267">
        <f t="shared" si="21"/>
        <v>5609.46</v>
      </c>
      <c r="U46" s="267">
        <f t="shared" si="21"/>
        <v>2855.26</v>
      </c>
      <c r="V46" s="267">
        <f t="shared" si="21"/>
        <v>2006.15</v>
      </c>
      <c r="W46" s="267">
        <f t="shared" si="21"/>
        <v>1116.93</v>
      </c>
      <c r="X46" s="267">
        <f t="shared" si="21"/>
        <v>3036.84</v>
      </c>
      <c r="Y46" s="267">
        <f t="shared" si="21"/>
        <v>1841.89</v>
      </c>
      <c r="Z46" s="267">
        <f t="shared" si="21"/>
        <v>4634.23</v>
      </c>
      <c r="AA46" s="267">
        <f t="shared" si="21"/>
        <v>2929.01</v>
      </c>
      <c r="AB46" s="267">
        <f t="shared" si="21"/>
        <v>2692.19</v>
      </c>
      <c r="AC46" s="267">
        <f t="shared" si="21"/>
        <v>2837.2</v>
      </c>
      <c r="AD46" s="267">
        <f t="shared" si="21"/>
        <v>2359.15</v>
      </c>
      <c r="AE46" s="267">
        <f t="shared" si="21"/>
        <v>1511.77</v>
      </c>
      <c r="AF46" s="267">
        <f t="shared" si="21"/>
        <v>1664.74</v>
      </c>
      <c r="AG46" s="342">
        <f t="shared" si="19"/>
        <v>200738.12</v>
      </c>
    </row>
    <row r="47" outlineLevel="1">
      <c r="A47" s="482" t="s">
        <v>1674</v>
      </c>
      <c r="B47" s="455">
        <f t="shared" ref="B47:AF47" si="22">B9-B29</f>
        <v>27784.49</v>
      </c>
      <c r="C47" s="455">
        <f t="shared" si="22"/>
        <v>21518.68</v>
      </c>
      <c r="D47" s="455">
        <f t="shared" si="22"/>
        <v>15084.67</v>
      </c>
      <c r="E47" s="455">
        <f t="shared" si="22"/>
        <v>14959.94</v>
      </c>
      <c r="F47" s="455">
        <f t="shared" si="22"/>
        <v>12059.27</v>
      </c>
      <c r="G47" s="455">
        <f t="shared" si="22"/>
        <v>8832.07</v>
      </c>
      <c r="H47" s="455">
        <f t="shared" si="22"/>
        <v>9452.29</v>
      </c>
      <c r="I47" s="455">
        <f t="shared" si="22"/>
        <v>10129.71</v>
      </c>
      <c r="J47" s="455">
        <f t="shared" si="22"/>
        <v>5614.46</v>
      </c>
      <c r="K47" s="455">
        <f t="shared" si="22"/>
        <v>6131.64</v>
      </c>
      <c r="L47" s="455">
        <f t="shared" si="22"/>
        <v>5755.18</v>
      </c>
      <c r="M47" s="455">
        <f t="shared" si="22"/>
        <v>7300.84</v>
      </c>
      <c r="N47" s="455">
        <f t="shared" si="22"/>
        <v>4004.11</v>
      </c>
      <c r="O47" s="455">
        <f t="shared" si="22"/>
        <v>3054.71</v>
      </c>
      <c r="P47" s="455">
        <f t="shared" si="22"/>
        <v>2905.6</v>
      </c>
      <c r="Q47" s="455">
        <f t="shared" si="22"/>
        <v>2688.39</v>
      </c>
      <c r="R47" s="455">
        <f t="shared" si="22"/>
        <v>1768.15</v>
      </c>
      <c r="S47" s="455">
        <f t="shared" si="22"/>
        <v>4295.22</v>
      </c>
      <c r="T47" s="455">
        <f t="shared" si="22"/>
        <v>5481.12</v>
      </c>
      <c r="U47" s="455">
        <f t="shared" si="22"/>
        <v>2748.2</v>
      </c>
      <c r="V47" s="455">
        <f t="shared" si="22"/>
        <v>1894.39</v>
      </c>
      <c r="W47" s="455">
        <f t="shared" si="22"/>
        <v>1044.68</v>
      </c>
      <c r="X47" s="455">
        <f t="shared" si="22"/>
        <v>2925.97</v>
      </c>
      <c r="Y47" s="455">
        <f t="shared" si="22"/>
        <v>1737.65</v>
      </c>
      <c r="Z47" s="455">
        <f t="shared" si="22"/>
        <v>4228.95</v>
      </c>
      <c r="AA47" s="455">
        <f t="shared" si="22"/>
        <v>2581.41</v>
      </c>
      <c r="AB47" s="455">
        <f t="shared" si="22"/>
        <v>2471.49</v>
      </c>
      <c r="AC47" s="455">
        <f t="shared" si="22"/>
        <v>2502.71</v>
      </c>
      <c r="AD47" s="455">
        <f t="shared" si="22"/>
        <v>2010.63</v>
      </c>
      <c r="AE47" s="455">
        <f t="shared" si="22"/>
        <v>1354.19</v>
      </c>
      <c r="AF47" s="455">
        <f t="shared" si="22"/>
        <v>1603.69</v>
      </c>
      <c r="AG47" s="342">
        <f t="shared" si="19"/>
        <v>195924.5</v>
      </c>
    </row>
    <row r="48" outlineLevel="1">
      <c r="A48" s="482" t="s">
        <v>1675</v>
      </c>
      <c r="B48" s="455">
        <f t="shared" ref="B48:AF48" si="23">B10-B30</f>
        <v>165.8</v>
      </c>
      <c r="C48" s="455">
        <f t="shared" si="23"/>
        <v>151.61</v>
      </c>
      <c r="D48" s="455">
        <f t="shared" si="23"/>
        <v>119.98</v>
      </c>
      <c r="E48" s="455">
        <f t="shared" si="23"/>
        <v>180.89</v>
      </c>
      <c r="F48" s="455">
        <f t="shared" si="23"/>
        <v>194.62</v>
      </c>
      <c r="G48" s="455">
        <f t="shared" si="23"/>
        <v>72.28</v>
      </c>
      <c r="H48" s="455">
        <f t="shared" si="23"/>
        <v>97.24</v>
      </c>
      <c r="I48" s="455">
        <f t="shared" si="23"/>
        <v>159.31</v>
      </c>
      <c r="J48" s="455">
        <f t="shared" si="23"/>
        <v>168.54</v>
      </c>
      <c r="K48" s="455">
        <f t="shared" si="23"/>
        <v>90.94</v>
      </c>
      <c r="L48" s="455">
        <f t="shared" si="23"/>
        <v>155.16</v>
      </c>
      <c r="M48" s="455">
        <f t="shared" si="23"/>
        <v>187.17</v>
      </c>
      <c r="N48" s="455">
        <f t="shared" si="23"/>
        <v>161.68</v>
      </c>
      <c r="O48" s="455">
        <f t="shared" si="23"/>
        <v>124.72</v>
      </c>
      <c r="P48" s="455">
        <f t="shared" si="23"/>
        <v>72.69</v>
      </c>
      <c r="Q48" s="455">
        <f t="shared" si="23"/>
        <v>75.39</v>
      </c>
      <c r="R48" s="455">
        <f t="shared" si="23"/>
        <v>56.29</v>
      </c>
      <c r="S48" s="455">
        <f t="shared" si="23"/>
        <v>69.57</v>
      </c>
      <c r="T48" s="455">
        <f t="shared" si="23"/>
        <v>128.34</v>
      </c>
      <c r="U48" s="455">
        <f t="shared" si="23"/>
        <v>107.06</v>
      </c>
      <c r="V48" s="455">
        <f t="shared" si="23"/>
        <v>111.76</v>
      </c>
      <c r="W48" s="455">
        <f t="shared" si="23"/>
        <v>72.25</v>
      </c>
      <c r="X48" s="455">
        <f t="shared" si="23"/>
        <v>110.87</v>
      </c>
      <c r="Y48" s="455">
        <f t="shared" si="23"/>
        <v>104.24</v>
      </c>
      <c r="Z48" s="455">
        <f t="shared" si="23"/>
        <v>405.28</v>
      </c>
      <c r="AA48" s="455">
        <f t="shared" si="23"/>
        <v>347.6</v>
      </c>
      <c r="AB48" s="455">
        <f t="shared" si="23"/>
        <v>220.7</v>
      </c>
      <c r="AC48" s="455">
        <f t="shared" si="23"/>
        <v>334.49</v>
      </c>
      <c r="AD48" s="455">
        <f t="shared" si="23"/>
        <v>348.52</v>
      </c>
      <c r="AE48" s="455">
        <f t="shared" si="23"/>
        <v>157.58</v>
      </c>
      <c r="AF48" s="455">
        <f t="shared" si="23"/>
        <v>61.05</v>
      </c>
      <c r="AG48" s="342">
        <f t="shared" si="19"/>
        <v>4813.62</v>
      </c>
    </row>
    <row r="49">
      <c r="A49" s="500" t="s">
        <v>205</v>
      </c>
      <c r="B49" s="501">
        <f t="shared" ref="B49:AF49" si="24">B43+B46</f>
        <v>187977.1624</v>
      </c>
      <c r="C49" s="501">
        <f t="shared" si="24"/>
        <v>137219.0778</v>
      </c>
      <c r="D49" s="501">
        <f t="shared" si="24"/>
        <v>97252.59101</v>
      </c>
      <c r="E49" s="501">
        <f t="shared" si="24"/>
        <v>91898.88507</v>
      </c>
      <c r="F49" s="501">
        <f t="shared" si="24"/>
        <v>83699.70416</v>
      </c>
      <c r="G49" s="501">
        <f t="shared" si="24"/>
        <v>55681.11906</v>
      </c>
      <c r="H49" s="501">
        <f t="shared" si="24"/>
        <v>54689.58162</v>
      </c>
      <c r="I49" s="501">
        <f t="shared" si="24"/>
        <v>56863.39412</v>
      </c>
      <c r="J49" s="501">
        <f t="shared" si="24"/>
        <v>36109.11294</v>
      </c>
      <c r="K49" s="501">
        <f t="shared" si="24"/>
        <v>34093.10133</v>
      </c>
      <c r="L49" s="501">
        <f t="shared" si="24"/>
        <v>44644.89167</v>
      </c>
      <c r="M49" s="501">
        <f t="shared" si="24"/>
        <v>48641.94894</v>
      </c>
      <c r="N49" s="501">
        <f t="shared" si="24"/>
        <v>26026.39088</v>
      </c>
      <c r="O49" s="501">
        <f t="shared" si="24"/>
        <v>20884.19638</v>
      </c>
      <c r="P49" s="501">
        <f t="shared" si="24"/>
        <v>18241.63414</v>
      </c>
      <c r="Q49" s="501">
        <f t="shared" si="24"/>
        <v>18723.24033</v>
      </c>
      <c r="R49" s="501">
        <f t="shared" si="24"/>
        <v>18819.85868</v>
      </c>
      <c r="S49" s="501">
        <f t="shared" si="24"/>
        <v>29758.32352</v>
      </c>
      <c r="T49" s="501">
        <f t="shared" si="24"/>
        <v>32205.3227</v>
      </c>
      <c r="U49" s="501">
        <f t="shared" si="24"/>
        <v>19619.67934</v>
      </c>
      <c r="V49" s="501">
        <f t="shared" si="24"/>
        <v>17173.98225</v>
      </c>
      <c r="W49" s="501">
        <f t="shared" si="24"/>
        <v>13371.20301</v>
      </c>
      <c r="X49" s="501">
        <f t="shared" si="24"/>
        <v>13961.34217</v>
      </c>
      <c r="Y49" s="501">
        <f t="shared" si="24"/>
        <v>12664.83446</v>
      </c>
      <c r="Z49" s="501">
        <f t="shared" si="24"/>
        <v>23501.10168</v>
      </c>
      <c r="AA49" s="501">
        <f t="shared" si="24"/>
        <v>22140.89226</v>
      </c>
      <c r="AB49" s="501">
        <f t="shared" si="24"/>
        <v>16753.96144</v>
      </c>
      <c r="AC49" s="501">
        <f t="shared" si="24"/>
        <v>13678.21288</v>
      </c>
      <c r="AD49" s="501">
        <f t="shared" si="24"/>
        <v>10769.65582</v>
      </c>
      <c r="AE49" s="501">
        <f t="shared" si="24"/>
        <v>9311.727204</v>
      </c>
      <c r="AF49" s="501">
        <f t="shared" si="24"/>
        <v>10974.02077</v>
      </c>
      <c r="AG49" s="342">
        <f t="shared" si="19"/>
        <v>1277350.15</v>
      </c>
    </row>
    <row r="50">
      <c r="A50" s="127"/>
      <c r="B50" s="120"/>
      <c r="C50" s="120"/>
      <c r="D50" s="120"/>
      <c r="E50" s="120"/>
      <c r="F50" s="120"/>
      <c r="G50" s="120"/>
      <c r="H50" s="120"/>
      <c r="I50" s="120"/>
      <c r="J50" s="120"/>
      <c r="K50" s="120"/>
      <c r="L50" s="120"/>
      <c r="M50" s="120"/>
      <c r="N50" s="120"/>
      <c r="O50" s="120"/>
      <c r="P50" s="120"/>
      <c r="Q50" s="120"/>
      <c r="R50" s="120"/>
      <c r="S50" s="120"/>
      <c r="T50" s="120"/>
      <c r="U50" s="120"/>
      <c r="V50" s="120"/>
      <c r="W50" s="120"/>
      <c r="X50" s="120"/>
      <c r="Y50" s="120"/>
      <c r="Z50" s="120"/>
      <c r="AA50" s="120"/>
      <c r="AB50" s="120"/>
      <c r="AC50" s="120"/>
      <c r="AD50" s="120"/>
      <c r="AE50" s="120"/>
      <c r="AF50" s="120"/>
      <c r="AG50" s="345"/>
    </row>
    <row r="51">
      <c r="A51" s="165" t="s">
        <v>1687</v>
      </c>
      <c r="B51" s="120"/>
      <c r="C51" s="120"/>
      <c r="D51" s="120"/>
      <c r="E51" s="120"/>
      <c r="F51" s="120"/>
      <c r="G51" s="120"/>
      <c r="H51" s="120"/>
      <c r="I51" s="120"/>
      <c r="J51" s="120"/>
      <c r="K51" s="120"/>
      <c r="L51" s="120"/>
      <c r="M51" s="120"/>
      <c r="N51" s="120"/>
      <c r="O51" s="120"/>
      <c r="P51" s="120"/>
      <c r="Q51" s="120"/>
      <c r="R51" s="120"/>
      <c r="S51" s="120"/>
      <c r="T51" s="120"/>
      <c r="U51" s="120"/>
      <c r="V51" s="120"/>
      <c r="W51" s="120"/>
      <c r="X51" s="120"/>
      <c r="Y51" s="120"/>
      <c r="Z51" s="120"/>
      <c r="AA51" s="120"/>
      <c r="AB51" s="120"/>
      <c r="AC51" s="120"/>
      <c r="AD51" s="120"/>
      <c r="AE51" s="120"/>
      <c r="AF51" s="120"/>
      <c r="AG51" s="345"/>
    </row>
    <row r="52">
      <c r="A52" s="482" t="s">
        <v>1685</v>
      </c>
      <c r="B52" s="120">
        <f t="shared" ref="B52:AF52" si="25">B14-B34</f>
        <v>2214</v>
      </c>
      <c r="C52" s="120">
        <f t="shared" si="25"/>
        <v>1578</v>
      </c>
      <c r="D52" s="120">
        <f t="shared" si="25"/>
        <v>1195</v>
      </c>
      <c r="E52" s="120">
        <f t="shared" si="25"/>
        <v>1132</v>
      </c>
      <c r="F52" s="120">
        <f t="shared" si="25"/>
        <v>1054</v>
      </c>
      <c r="G52" s="120">
        <f t="shared" si="25"/>
        <v>755</v>
      </c>
      <c r="H52" s="120">
        <f t="shared" si="25"/>
        <v>702</v>
      </c>
      <c r="I52" s="120">
        <f t="shared" si="25"/>
        <v>724</v>
      </c>
      <c r="J52" s="120">
        <f t="shared" si="25"/>
        <v>497</v>
      </c>
      <c r="K52" s="120">
        <f t="shared" si="25"/>
        <v>458</v>
      </c>
      <c r="L52" s="120">
        <f t="shared" si="25"/>
        <v>605</v>
      </c>
      <c r="M52" s="120">
        <f t="shared" si="25"/>
        <v>635</v>
      </c>
      <c r="N52" s="120">
        <f t="shared" si="25"/>
        <v>409</v>
      </c>
      <c r="O52" s="120">
        <f t="shared" si="25"/>
        <v>361</v>
      </c>
      <c r="P52" s="120">
        <f t="shared" si="25"/>
        <v>305</v>
      </c>
      <c r="Q52" s="120">
        <f t="shared" si="25"/>
        <v>310</v>
      </c>
      <c r="R52" s="120">
        <f t="shared" si="25"/>
        <v>303</v>
      </c>
      <c r="S52" s="120">
        <f t="shared" si="25"/>
        <v>430</v>
      </c>
      <c r="T52" s="120">
        <f t="shared" si="25"/>
        <v>432</v>
      </c>
      <c r="U52" s="120">
        <f t="shared" si="25"/>
        <v>331</v>
      </c>
      <c r="V52" s="120">
        <f t="shared" si="25"/>
        <v>322</v>
      </c>
      <c r="W52" s="120">
        <f t="shared" si="25"/>
        <v>265</v>
      </c>
      <c r="X52" s="120">
        <f t="shared" si="25"/>
        <v>255</v>
      </c>
      <c r="Y52" s="120">
        <f t="shared" si="25"/>
        <v>285</v>
      </c>
      <c r="Z52" s="120">
        <f t="shared" si="25"/>
        <v>623</v>
      </c>
      <c r="AA52" s="120">
        <f t="shared" si="25"/>
        <v>624</v>
      </c>
      <c r="AB52" s="120">
        <f t="shared" si="25"/>
        <v>439</v>
      </c>
      <c r="AC52" s="120">
        <f t="shared" si="25"/>
        <v>372</v>
      </c>
      <c r="AD52" s="120">
        <f t="shared" si="25"/>
        <v>320</v>
      </c>
      <c r="AE52" s="120">
        <f t="shared" si="25"/>
        <v>255</v>
      </c>
      <c r="AF52" s="120">
        <f t="shared" si="25"/>
        <v>260</v>
      </c>
      <c r="AG52" s="342">
        <f t="shared" ref="AG52:AG58" si="27">SUM(B52:AF52)</f>
        <v>18450</v>
      </c>
    </row>
    <row r="53" outlineLevel="1">
      <c r="A53" s="482" t="s">
        <v>1674</v>
      </c>
      <c r="B53" s="120">
        <f t="shared" ref="B53:AF53" si="26">B15-B35</f>
        <v>2033</v>
      </c>
      <c r="C53" s="120">
        <f t="shared" si="26"/>
        <v>1436</v>
      </c>
      <c r="D53" s="120">
        <f t="shared" si="26"/>
        <v>1025</v>
      </c>
      <c r="E53" s="120">
        <f t="shared" si="26"/>
        <v>958</v>
      </c>
      <c r="F53" s="120">
        <f t="shared" si="26"/>
        <v>904</v>
      </c>
      <c r="G53" s="120">
        <f t="shared" si="26"/>
        <v>639</v>
      </c>
      <c r="H53" s="120">
        <f t="shared" si="26"/>
        <v>614</v>
      </c>
      <c r="I53" s="120">
        <f t="shared" si="26"/>
        <v>604</v>
      </c>
      <c r="J53" s="120">
        <f t="shared" si="26"/>
        <v>394</v>
      </c>
      <c r="K53" s="120">
        <f t="shared" si="26"/>
        <v>352</v>
      </c>
      <c r="L53" s="120">
        <f t="shared" si="26"/>
        <v>474</v>
      </c>
      <c r="M53" s="120">
        <f t="shared" si="26"/>
        <v>506</v>
      </c>
      <c r="N53" s="120">
        <f t="shared" si="26"/>
        <v>288</v>
      </c>
      <c r="O53" s="120">
        <f t="shared" si="26"/>
        <v>243</v>
      </c>
      <c r="P53" s="120">
        <f t="shared" si="26"/>
        <v>194</v>
      </c>
      <c r="Q53" s="120">
        <f t="shared" si="26"/>
        <v>202</v>
      </c>
      <c r="R53" s="120">
        <f t="shared" si="26"/>
        <v>215</v>
      </c>
      <c r="S53" s="120">
        <f t="shared" si="26"/>
        <v>325</v>
      </c>
      <c r="T53" s="120">
        <f t="shared" si="26"/>
        <v>322</v>
      </c>
      <c r="U53" s="120">
        <f t="shared" si="26"/>
        <v>238</v>
      </c>
      <c r="V53" s="120">
        <f t="shared" si="26"/>
        <v>208</v>
      </c>
      <c r="W53" s="120">
        <f t="shared" si="26"/>
        <v>169</v>
      </c>
      <c r="X53" s="120">
        <f t="shared" si="26"/>
        <v>141</v>
      </c>
      <c r="Y53" s="120">
        <f t="shared" si="26"/>
        <v>147</v>
      </c>
      <c r="Z53" s="120">
        <f t="shared" si="26"/>
        <v>214</v>
      </c>
      <c r="AA53" s="120">
        <f t="shared" si="26"/>
        <v>220</v>
      </c>
      <c r="AB53" s="120">
        <f t="shared" si="26"/>
        <v>195</v>
      </c>
      <c r="AC53" s="120">
        <f t="shared" si="26"/>
        <v>156</v>
      </c>
      <c r="AD53" s="120">
        <f t="shared" si="26"/>
        <v>104</v>
      </c>
      <c r="AE53" s="120">
        <f t="shared" si="26"/>
        <v>111</v>
      </c>
      <c r="AF53" s="120">
        <f t="shared" si="26"/>
        <v>113</v>
      </c>
      <c r="AG53" s="342">
        <f t="shared" si="27"/>
        <v>13744</v>
      </c>
    </row>
    <row r="54" outlineLevel="1">
      <c r="A54" s="482" t="s">
        <v>1675</v>
      </c>
      <c r="B54" s="120">
        <f t="shared" ref="B54:AF54" si="28">B16-B36</f>
        <v>181</v>
      </c>
      <c r="C54" s="120">
        <f t="shared" si="28"/>
        <v>142</v>
      </c>
      <c r="D54" s="120">
        <f t="shared" si="28"/>
        <v>170</v>
      </c>
      <c r="E54" s="120">
        <f t="shared" si="28"/>
        <v>174</v>
      </c>
      <c r="F54" s="120">
        <f t="shared" si="28"/>
        <v>150</v>
      </c>
      <c r="G54" s="120">
        <f t="shared" si="28"/>
        <v>116</v>
      </c>
      <c r="H54" s="120">
        <f t="shared" si="28"/>
        <v>88</v>
      </c>
      <c r="I54" s="120">
        <f t="shared" si="28"/>
        <v>120</v>
      </c>
      <c r="J54" s="120">
        <f t="shared" si="28"/>
        <v>103</v>
      </c>
      <c r="K54" s="120">
        <f t="shared" si="28"/>
        <v>106</v>
      </c>
      <c r="L54" s="120">
        <f t="shared" si="28"/>
        <v>131</v>
      </c>
      <c r="M54" s="120">
        <f t="shared" si="28"/>
        <v>129</v>
      </c>
      <c r="N54" s="120">
        <f t="shared" si="28"/>
        <v>121</v>
      </c>
      <c r="O54" s="120">
        <f t="shared" si="28"/>
        <v>118</v>
      </c>
      <c r="P54" s="120">
        <f t="shared" si="28"/>
        <v>111</v>
      </c>
      <c r="Q54" s="120">
        <f t="shared" si="28"/>
        <v>108</v>
      </c>
      <c r="R54" s="120">
        <f t="shared" si="28"/>
        <v>88</v>
      </c>
      <c r="S54" s="120">
        <f t="shared" si="28"/>
        <v>105</v>
      </c>
      <c r="T54" s="120">
        <f t="shared" si="28"/>
        <v>110</v>
      </c>
      <c r="U54" s="120">
        <f t="shared" si="28"/>
        <v>93</v>
      </c>
      <c r="V54" s="120">
        <f t="shared" si="28"/>
        <v>114</v>
      </c>
      <c r="W54" s="120">
        <f t="shared" si="28"/>
        <v>96</v>
      </c>
      <c r="X54" s="120">
        <f t="shared" si="28"/>
        <v>114</v>
      </c>
      <c r="Y54" s="120">
        <f t="shared" si="28"/>
        <v>138</v>
      </c>
      <c r="Z54" s="120">
        <f t="shared" si="28"/>
        <v>409</v>
      </c>
      <c r="AA54" s="120">
        <f t="shared" si="28"/>
        <v>404</v>
      </c>
      <c r="AB54" s="120">
        <f t="shared" si="28"/>
        <v>244</v>
      </c>
      <c r="AC54" s="120">
        <f t="shared" si="28"/>
        <v>216</v>
      </c>
      <c r="AD54" s="120">
        <f t="shared" si="28"/>
        <v>216</v>
      </c>
      <c r="AE54" s="120">
        <f t="shared" si="28"/>
        <v>144</v>
      </c>
      <c r="AF54" s="120">
        <f t="shared" si="28"/>
        <v>147</v>
      </c>
      <c r="AG54" s="342">
        <f t="shared" si="27"/>
        <v>4706</v>
      </c>
    </row>
    <row r="55" collapsed="1">
      <c r="A55" s="482" t="s">
        <v>1686</v>
      </c>
      <c r="B55" s="120">
        <f t="shared" ref="B55:AF55" si="29">B17-B37</f>
        <v>374</v>
      </c>
      <c r="C55" s="120">
        <f t="shared" si="29"/>
        <v>290</v>
      </c>
      <c r="D55" s="120">
        <f t="shared" si="29"/>
        <v>209</v>
      </c>
      <c r="E55" s="120">
        <f t="shared" si="29"/>
        <v>213</v>
      </c>
      <c r="F55" s="120">
        <f t="shared" si="29"/>
        <v>181</v>
      </c>
      <c r="G55" s="120">
        <f t="shared" si="29"/>
        <v>123</v>
      </c>
      <c r="H55" s="120">
        <f t="shared" si="29"/>
        <v>142</v>
      </c>
      <c r="I55" s="120">
        <f t="shared" si="29"/>
        <v>157</v>
      </c>
      <c r="J55" s="120">
        <f t="shared" si="29"/>
        <v>102</v>
      </c>
      <c r="K55" s="120">
        <f t="shared" si="29"/>
        <v>96</v>
      </c>
      <c r="L55" s="120">
        <f t="shared" si="29"/>
        <v>105</v>
      </c>
      <c r="M55" s="120">
        <f t="shared" si="29"/>
        <v>125</v>
      </c>
      <c r="N55" s="120">
        <f t="shared" si="29"/>
        <v>79</v>
      </c>
      <c r="O55" s="120">
        <f t="shared" si="29"/>
        <v>63</v>
      </c>
      <c r="P55" s="120">
        <f t="shared" si="29"/>
        <v>55</v>
      </c>
      <c r="Q55" s="120">
        <f t="shared" si="29"/>
        <v>46</v>
      </c>
      <c r="R55" s="120">
        <f t="shared" si="29"/>
        <v>36</v>
      </c>
      <c r="S55" s="120">
        <f t="shared" si="29"/>
        <v>67</v>
      </c>
      <c r="T55" s="120">
        <f t="shared" si="29"/>
        <v>92</v>
      </c>
      <c r="U55" s="120">
        <f t="shared" si="29"/>
        <v>62</v>
      </c>
      <c r="V55" s="120">
        <f t="shared" si="29"/>
        <v>50</v>
      </c>
      <c r="W55" s="120">
        <f t="shared" si="29"/>
        <v>30</v>
      </c>
      <c r="X55" s="120">
        <f t="shared" si="29"/>
        <v>54</v>
      </c>
      <c r="Y55" s="120">
        <f t="shared" si="29"/>
        <v>40</v>
      </c>
      <c r="Z55" s="120">
        <f t="shared" si="29"/>
        <v>116</v>
      </c>
      <c r="AA55" s="120">
        <f t="shared" si="29"/>
        <v>96</v>
      </c>
      <c r="AB55" s="120">
        <f t="shared" si="29"/>
        <v>71</v>
      </c>
      <c r="AC55" s="120">
        <f t="shared" si="29"/>
        <v>90</v>
      </c>
      <c r="AD55" s="120">
        <f t="shared" si="29"/>
        <v>84</v>
      </c>
      <c r="AE55" s="120">
        <f t="shared" si="29"/>
        <v>44</v>
      </c>
      <c r="AF55" s="120">
        <f t="shared" si="29"/>
        <v>31</v>
      </c>
      <c r="AG55" s="342">
        <f t="shared" si="27"/>
        <v>3323</v>
      </c>
    </row>
    <row r="56" hidden="1" outlineLevel="1">
      <c r="A56" s="482" t="s">
        <v>1674</v>
      </c>
      <c r="B56" s="120">
        <f t="shared" ref="B56:AF56" si="30">B18-B38</f>
        <v>348</v>
      </c>
      <c r="C56" s="120">
        <f t="shared" si="30"/>
        <v>265</v>
      </c>
      <c r="D56" s="120">
        <f t="shared" si="30"/>
        <v>188</v>
      </c>
      <c r="E56" s="120">
        <f t="shared" si="30"/>
        <v>182</v>
      </c>
      <c r="F56" s="120">
        <f t="shared" si="30"/>
        <v>148</v>
      </c>
      <c r="G56" s="120">
        <f t="shared" si="30"/>
        <v>111</v>
      </c>
      <c r="H56" s="120">
        <f t="shared" si="30"/>
        <v>126</v>
      </c>
      <c r="I56" s="120">
        <f t="shared" si="30"/>
        <v>129</v>
      </c>
      <c r="J56" s="120">
        <f t="shared" si="30"/>
        <v>74</v>
      </c>
      <c r="K56" s="120">
        <f t="shared" si="30"/>
        <v>80</v>
      </c>
      <c r="L56" s="120">
        <f t="shared" si="30"/>
        <v>80</v>
      </c>
      <c r="M56" s="120">
        <f t="shared" si="30"/>
        <v>94</v>
      </c>
      <c r="N56" s="120">
        <f t="shared" si="30"/>
        <v>52</v>
      </c>
      <c r="O56" s="120">
        <f t="shared" si="30"/>
        <v>42</v>
      </c>
      <c r="P56" s="120">
        <f t="shared" si="30"/>
        <v>40</v>
      </c>
      <c r="Q56" s="120">
        <f t="shared" si="30"/>
        <v>34</v>
      </c>
      <c r="R56" s="120">
        <f t="shared" si="30"/>
        <v>27</v>
      </c>
      <c r="S56" s="120">
        <f t="shared" si="30"/>
        <v>55</v>
      </c>
      <c r="T56" s="120">
        <f t="shared" si="30"/>
        <v>69</v>
      </c>
      <c r="U56" s="120">
        <f t="shared" si="30"/>
        <v>43</v>
      </c>
      <c r="V56" s="120">
        <f t="shared" si="30"/>
        <v>30</v>
      </c>
      <c r="W56" s="120">
        <f t="shared" si="30"/>
        <v>18</v>
      </c>
      <c r="X56" s="120">
        <f t="shared" si="30"/>
        <v>36</v>
      </c>
      <c r="Y56" s="120">
        <f t="shared" si="30"/>
        <v>23</v>
      </c>
      <c r="Z56" s="120">
        <f t="shared" si="30"/>
        <v>51</v>
      </c>
      <c r="AA56" s="120">
        <f t="shared" si="30"/>
        <v>39</v>
      </c>
      <c r="AB56" s="120">
        <f t="shared" si="30"/>
        <v>35</v>
      </c>
      <c r="AC56" s="120">
        <f t="shared" si="30"/>
        <v>34</v>
      </c>
      <c r="AD56" s="120">
        <f t="shared" si="30"/>
        <v>24</v>
      </c>
      <c r="AE56" s="120">
        <f t="shared" si="30"/>
        <v>19</v>
      </c>
      <c r="AF56" s="120">
        <f t="shared" si="30"/>
        <v>21</v>
      </c>
      <c r="AG56" s="342">
        <f t="shared" si="27"/>
        <v>2517</v>
      </c>
    </row>
    <row r="57" hidden="1" outlineLevel="1">
      <c r="A57" s="482" t="s">
        <v>1675</v>
      </c>
      <c r="B57" s="120">
        <f t="shared" ref="B57:AF57" si="31">B19-B39</f>
        <v>26</v>
      </c>
      <c r="C57" s="120">
        <f t="shared" si="31"/>
        <v>25</v>
      </c>
      <c r="D57" s="120">
        <f t="shared" si="31"/>
        <v>21</v>
      </c>
      <c r="E57" s="120">
        <f t="shared" si="31"/>
        <v>31</v>
      </c>
      <c r="F57" s="120">
        <f t="shared" si="31"/>
        <v>33</v>
      </c>
      <c r="G57" s="120">
        <f t="shared" si="31"/>
        <v>12</v>
      </c>
      <c r="H57" s="120">
        <f t="shared" si="31"/>
        <v>16</v>
      </c>
      <c r="I57" s="120">
        <f t="shared" si="31"/>
        <v>28</v>
      </c>
      <c r="J57" s="120">
        <f t="shared" si="31"/>
        <v>28</v>
      </c>
      <c r="K57" s="120">
        <f t="shared" si="31"/>
        <v>16</v>
      </c>
      <c r="L57" s="120">
        <f t="shared" si="31"/>
        <v>25</v>
      </c>
      <c r="M57" s="120">
        <f t="shared" si="31"/>
        <v>31</v>
      </c>
      <c r="N57" s="120">
        <f t="shared" si="31"/>
        <v>27</v>
      </c>
      <c r="O57" s="120">
        <f t="shared" si="31"/>
        <v>21</v>
      </c>
      <c r="P57" s="120">
        <f t="shared" si="31"/>
        <v>15</v>
      </c>
      <c r="Q57" s="120">
        <f t="shared" si="31"/>
        <v>12</v>
      </c>
      <c r="R57" s="120">
        <f t="shared" si="31"/>
        <v>9</v>
      </c>
      <c r="S57" s="120">
        <f t="shared" si="31"/>
        <v>12</v>
      </c>
      <c r="T57" s="120">
        <f t="shared" si="31"/>
        <v>23</v>
      </c>
      <c r="U57" s="120">
        <f t="shared" si="31"/>
        <v>19</v>
      </c>
      <c r="V57" s="120">
        <f t="shared" si="31"/>
        <v>20</v>
      </c>
      <c r="W57" s="120">
        <f t="shared" si="31"/>
        <v>12</v>
      </c>
      <c r="X57" s="120">
        <f t="shared" si="31"/>
        <v>18</v>
      </c>
      <c r="Y57" s="120">
        <f t="shared" si="31"/>
        <v>17</v>
      </c>
      <c r="Z57" s="120">
        <f t="shared" si="31"/>
        <v>65</v>
      </c>
      <c r="AA57" s="120">
        <f t="shared" si="31"/>
        <v>57</v>
      </c>
      <c r="AB57" s="120">
        <f t="shared" si="31"/>
        <v>36</v>
      </c>
      <c r="AC57" s="120">
        <f t="shared" si="31"/>
        <v>56</v>
      </c>
      <c r="AD57" s="120">
        <f t="shared" si="31"/>
        <v>60</v>
      </c>
      <c r="AE57" s="120">
        <f t="shared" si="31"/>
        <v>25</v>
      </c>
      <c r="AF57" s="120">
        <f t="shared" si="31"/>
        <v>10</v>
      </c>
      <c r="AG57" s="342">
        <f t="shared" si="27"/>
        <v>806</v>
      </c>
    </row>
    <row r="58">
      <c r="A58" s="500" t="s">
        <v>205</v>
      </c>
      <c r="B58" s="502">
        <f t="shared" ref="B58:AF58" si="32">B52+B55</f>
        <v>2588</v>
      </c>
      <c r="C58" s="502">
        <f t="shared" si="32"/>
        <v>1868</v>
      </c>
      <c r="D58" s="502">
        <f t="shared" si="32"/>
        <v>1404</v>
      </c>
      <c r="E58" s="502">
        <f t="shared" si="32"/>
        <v>1345</v>
      </c>
      <c r="F58" s="502">
        <f t="shared" si="32"/>
        <v>1235</v>
      </c>
      <c r="G58" s="502">
        <f t="shared" si="32"/>
        <v>878</v>
      </c>
      <c r="H58" s="502">
        <f t="shared" si="32"/>
        <v>844</v>
      </c>
      <c r="I58" s="502">
        <f t="shared" si="32"/>
        <v>881</v>
      </c>
      <c r="J58" s="502">
        <f t="shared" si="32"/>
        <v>599</v>
      </c>
      <c r="K58" s="502">
        <f t="shared" si="32"/>
        <v>554</v>
      </c>
      <c r="L58" s="502">
        <f t="shared" si="32"/>
        <v>710</v>
      </c>
      <c r="M58" s="502">
        <f t="shared" si="32"/>
        <v>760</v>
      </c>
      <c r="N58" s="502">
        <f t="shared" si="32"/>
        <v>488</v>
      </c>
      <c r="O58" s="502">
        <f t="shared" si="32"/>
        <v>424</v>
      </c>
      <c r="P58" s="502">
        <f t="shared" si="32"/>
        <v>360</v>
      </c>
      <c r="Q58" s="502">
        <f t="shared" si="32"/>
        <v>356</v>
      </c>
      <c r="R58" s="502">
        <f t="shared" si="32"/>
        <v>339</v>
      </c>
      <c r="S58" s="502">
        <f t="shared" si="32"/>
        <v>497</v>
      </c>
      <c r="T58" s="502">
        <f t="shared" si="32"/>
        <v>524</v>
      </c>
      <c r="U58" s="502">
        <f t="shared" si="32"/>
        <v>393</v>
      </c>
      <c r="V58" s="502">
        <f t="shared" si="32"/>
        <v>372</v>
      </c>
      <c r="W58" s="502">
        <f t="shared" si="32"/>
        <v>295</v>
      </c>
      <c r="X58" s="502">
        <f t="shared" si="32"/>
        <v>309</v>
      </c>
      <c r="Y58" s="502">
        <f t="shared" si="32"/>
        <v>325</v>
      </c>
      <c r="Z58" s="502">
        <f t="shared" si="32"/>
        <v>739</v>
      </c>
      <c r="AA58" s="502">
        <f t="shared" si="32"/>
        <v>720</v>
      </c>
      <c r="AB58" s="502">
        <f t="shared" si="32"/>
        <v>510</v>
      </c>
      <c r="AC58" s="502">
        <f t="shared" si="32"/>
        <v>462</v>
      </c>
      <c r="AD58" s="502">
        <f t="shared" si="32"/>
        <v>404</v>
      </c>
      <c r="AE58" s="502">
        <f t="shared" si="32"/>
        <v>299</v>
      </c>
      <c r="AF58" s="502">
        <f t="shared" si="32"/>
        <v>291</v>
      </c>
      <c r="AG58" s="342">
        <f t="shared" si="27"/>
        <v>21773</v>
      </c>
    </row>
    <row r="59">
      <c r="A59" s="187"/>
      <c r="AG59" s="419"/>
    </row>
    <row r="60">
      <c r="A60" s="503"/>
      <c r="B60" s="504"/>
      <c r="C60" s="504"/>
      <c r="D60" s="504"/>
      <c r="E60" s="504"/>
      <c r="F60" s="504"/>
      <c r="G60" s="504"/>
      <c r="H60" s="504"/>
      <c r="I60" s="504"/>
      <c r="J60" s="504"/>
      <c r="K60" s="504"/>
      <c r="L60" s="504"/>
      <c r="M60" s="504"/>
      <c r="N60" s="504"/>
      <c r="O60" s="504"/>
      <c r="P60" s="504"/>
      <c r="Q60" s="504"/>
      <c r="R60" s="504"/>
      <c r="S60" s="504"/>
      <c r="T60" s="504"/>
      <c r="U60" s="504"/>
      <c r="V60" s="504"/>
      <c r="W60" s="504"/>
      <c r="X60" s="504"/>
      <c r="Y60" s="504"/>
      <c r="Z60" s="504"/>
      <c r="AA60" s="504"/>
      <c r="AB60" s="504"/>
      <c r="AC60" s="504"/>
      <c r="AD60" s="504"/>
      <c r="AE60" s="504"/>
      <c r="AF60" s="504"/>
      <c r="AG60" s="419"/>
    </row>
    <row r="61">
      <c r="A61" s="127"/>
      <c r="B61" s="120"/>
      <c r="C61" s="120"/>
      <c r="D61" s="120"/>
      <c r="E61" s="120"/>
      <c r="F61" s="120"/>
      <c r="G61" s="120"/>
      <c r="H61" s="120"/>
      <c r="I61" s="120"/>
      <c r="J61" s="120"/>
      <c r="K61" s="120"/>
      <c r="L61" s="120"/>
      <c r="M61" s="120"/>
      <c r="N61" s="120"/>
      <c r="O61" s="120"/>
      <c r="P61" s="120"/>
      <c r="Q61" s="120"/>
      <c r="R61" s="120"/>
      <c r="S61" s="120"/>
      <c r="T61" s="120"/>
      <c r="U61" s="120"/>
      <c r="V61" s="120"/>
      <c r="W61" s="120"/>
      <c r="X61" s="120"/>
      <c r="Y61" s="120"/>
      <c r="Z61" s="120"/>
      <c r="AA61" s="120"/>
      <c r="AB61" s="120"/>
      <c r="AC61" s="120"/>
      <c r="AD61" s="120"/>
      <c r="AE61" s="120"/>
      <c r="AF61" s="120"/>
      <c r="AG61" s="350"/>
    </row>
    <row r="62">
      <c r="A62" s="165" t="s">
        <v>1688</v>
      </c>
      <c r="B62" s="120"/>
      <c r="C62" s="120"/>
      <c r="D62" s="120"/>
      <c r="E62" s="120"/>
      <c r="F62" s="120"/>
      <c r="G62" s="120"/>
      <c r="H62" s="120"/>
      <c r="I62" s="120"/>
      <c r="J62" s="120"/>
      <c r="K62" s="120"/>
      <c r="L62" s="120"/>
      <c r="M62" s="120"/>
      <c r="N62" s="120"/>
      <c r="O62" s="120"/>
      <c r="P62" s="120"/>
      <c r="Q62" s="120"/>
      <c r="R62" s="120"/>
      <c r="S62" s="120"/>
      <c r="T62" s="120"/>
      <c r="U62" s="120"/>
      <c r="V62" s="120"/>
      <c r="W62" s="120"/>
      <c r="X62" s="120"/>
      <c r="Y62" s="120"/>
      <c r="Z62" s="120"/>
      <c r="AA62" s="120"/>
      <c r="AB62" s="120"/>
      <c r="AC62" s="120"/>
      <c r="AD62" s="120"/>
      <c r="AE62" s="120"/>
      <c r="AF62" s="120"/>
      <c r="AG62" s="346"/>
    </row>
    <row r="63">
      <c r="A63" s="222" t="s">
        <v>1689</v>
      </c>
      <c r="B63" s="174">
        <f t="shared" ref="B63:AF63" si="33">B5*0.3</f>
        <v>48360.5668</v>
      </c>
      <c r="C63" s="174">
        <f t="shared" si="33"/>
        <v>35111.15088</v>
      </c>
      <c r="D63" s="174">
        <f t="shared" si="33"/>
        <v>25098.18649</v>
      </c>
      <c r="E63" s="174">
        <f t="shared" si="33"/>
        <v>23453.52857</v>
      </c>
      <c r="F63" s="174">
        <f t="shared" si="33"/>
        <v>21869.80625</v>
      </c>
      <c r="G63" s="174">
        <f t="shared" si="33"/>
        <v>14390.69974</v>
      </c>
      <c r="H63" s="174">
        <f t="shared" si="33"/>
        <v>13903.86949</v>
      </c>
      <c r="I63" s="174">
        <f t="shared" si="33"/>
        <v>14497.26926</v>
      </c>
      <c r="J63" s="174">
        <f t="shared" si="33"/>
        <v>9464.811882</v>
      </c>
      <c r="K63" s="174">
        <f t="shared" si="33"/>
        <v>8590.872399</v>
      </c>
      <c r="L63" s="174">
        <f t="shared" si="33"/>
        <v>11853.6281</v>
      </c>
      <c r="M63" s="174">
        <f t="shared" si="33"/>
        <v>12633.80245</v>
      </c>
      <c r="N63" s="174">
        <f t="shared" si="33"/>
        <v>6764.899673</v>
      </c>
      <c r="O63" s="174">
        <f t="shared" si="33"/>
        <v>5564.773913</v>
      </c>
      <c r="P63" s="174">
        <f t="shared" si="33"/>
        <v>4791.213783</v>
      </c>
      <c r="Q63" s="174">
        <f t="shared" si="33"/>
        <v>4988.467736</v>
      </c>
      <c r="R63" s="174">
        <f t="shared" si="33"/>
        <v>5375.425345</v>
      </c>
      <c r="S63" s="174">
        <f t="shared" si="33"/>
        <v>8006.181654</v>
      </c>
      <c r="T63" s="174">
        <f t="shared" si="33"/>
        <v>8212.463213</v>
      </c>
      <c r="U63" s="174">
        <f t="shared" si="33"/>
        <v>5196.107801</v>
      </c>
      <c r="V63" s="174">
        <f t="shared" si="33"/>
        <v>4721.406675</v>
      </c>
      <c r="W63" s="174">
        <f t="shared" si="33"/>
        <v>3849.150904</v>
      </c>
      <c r="X63" s="174">
        <f t="shared" si="33"/>
        <v>3453.033535</v>
      </c>
      <c r="Y63" s="174">
        <f t="shared" si="33"/>
        <v>3427.351729</v>
      </c>
      <c r="Z63" s="174">
        <f t="shared" si="33"/>
        <v>5867.385503</v>
      </c>
      <c r="AA63" s="174">
        <f t="shared" si="33"/>
        <v>5895.473812</v>
      </c>
      <c r="AB63" s="174">
        <f t="shared" si="33"/>
        <v>4482.114431</v>
      </c>
      <c r="AC63" s="174">
        <f t="shared" si="33"/>
        <v>3428.595865</v>
      </c>
      <c r="AD63" s="174">
        <f t="shared" si="33"/>
        <v>2677.090745</v>
      </c>
      <c r="AE63" s="174">
        <f t="shared" si="33"/>
        <v>2623.325506</v>
      </c>
      <c r="AF63" s="174">
        <f t="shared" si="33"/>
        <v>2903.544232</v>
      </c>
      <c r="AG63" s="342">
        <f t="shared" ref="AG63:AG68" si="34">SUM(B63:AF63)</f>
        <v>331456.1984</v>
      </c>
    </row>
    <row r="64">
      <c r="A64" s="222" t="s">
        <v>1690</v>
      </c>
      <c r="B64" s="174"/>
      <c r="C64" s="174"/>
      <c r="D64" s="174"/>
      <c r="E64" s="174"/>
      <c r="F64" s="174"/>
      <c r="G64" s="174"/>
      <c r="H64" s="174"/>
      <c r="I64" s="174"/>
      <c r="J64" s="174"/>
      <c r="K64" s="174"/>
      <c r="L64" s="174"/>
      <c r="M64" s="174"/>
      <c r="N64" s="174"/>
      <c r="O64" s="174"/>
      <c r="P64" s="174"/>
      <c r="Q64" s="174"/>
      <c r="R64" s="174"/>
      <c r="S64" s="174"/>
      <c r="T64" s="174"/>
      <c r="U64" s="174"/>
      <c r="V64" s="174"/>
      <c r="W64" s="174"/>
      <c r="X64" s="174"/>
      <c r="Y64" s="174"/>
      <c r="Z64" s="174"/>
      <c r="AA64" s="174"/>
      <c r="AB64" s="174"/>
      <c r="AC64" s="174"/>
      <c r="AD64" s="174"/>
      <c r="AE64" s="174"/>
      <c r="AF64" s="174"/>
      <c r="AG64" s="342">
        <f t="shared" si="34"/>
        <v>0</v>
      </c>
    </row>
    <row r="65">
      <c r="A65" s="222" t="s">
        <v>1691</v>
      </c>
      <c r="B65" s="174">
        <f t="shared" ref="B65:AF65" si="35">B8*0.15</f>
        <v>4192.5435</v>
      </c>
      <c r="C65" s="174">
        <f t="shared" si="35"/>
        <v>3250.5435</v>
      </c>
      <c r="D65" s="174">
        <f t="shared" si="35"/>
        <v>2280.6975</v>
      </c>
      <c r="E65" s="174">
        <f t="shared" si="35"/>
        <v>2271.1245</v>
      </c>
      <c r="F65" s="174">
        <f t="shared" si="35"/>
        <v>1838.0835</v>
      </c>
      <c r="G65" s="174">
        <f t="shared" si="35"/>
        <v>1335.6525</v>
      </c>
      <c r="H65" s="174">
        <f t="shared" si="35"/>
        <v>1432.4295</v>
      </c>
      <c r="I65" s="174">
        <f t="shared" si="35"/>
        <v>1543.353</v>
      </c>
      <c r="J65" s="174">
        <f t="shared" si="35"/>
        <v>867.45</v>
      </c>
      <c r="K65" s="174">
        <f t="shared" si="35"/>
        <v>933.387</v>
      </c>
      <c r="L65" s="174">
        <f t="shared" si="35"/>
        <v>886.551</v>
      </c>
      <c r="M65" s="174">
        <f t="shared" si="35"/>
        <v>1123.2015</v>
      </c>
      <c r="N65" s="174">
        <f t="shared" si="35"/>
        <v>624.8685</v>
      </c>
      <c r="O65" s="174">
        <f t="shared" si="35"/>
        <v>476.9145</v>
      </c>
      <c r="P65" s="174">
        <f t="shared" si="35"/>
        <v>446.7435</v>
      </c>
      <c r="Q65" s="174">
        <f t="shared" si="35"/>
        <v>414.567</v>
      </c>
      <c r="R65" s="174">
        <f t="shared" si="35"/>
        <v>273.666</v>
      </c>
      <c r="S65" s="174">
        <f t="shared" si="35"/>
        <v>654.7185</v>
      </c>
      <c r="T65" s="174">
        <f t="shared" si="35"/>
        <v>841.419</v>
      </c>
      <c r="U65" s="174">
        <f t="shared" si="35"/>
        <v>428.289</v>
      </c>
      <c r="V65" s="174">
        <f t="shared" si="35"/>
        <v>300.9225</v>
      </c>
      <c r="W65" s="174">
        <f t="shared" si="35"/>
        <v>167.5395</v>
      </c>
      <c r="X65" s="174">
        <f t="shared" si="35"/>
        <v>455.526</v>
      </c>
      <c r="Y65" s="174">
        <f t="shared" si="35"/>
        <v>276.2835</v>
      </c>
      <c r="Z65" s="174">
        <f t="shared" si="35"/>
        <v>695.1345</v>
      </c>
      <c r="AA65" s="174">
        <f t="shared" si="35"/>
        <v>439.3515</v>
      </c>
      <c r="AB65" s="174">
        <f t="shared" si="35"/>
        <v>403.8285</v>
      </c>
      <c r="AC65" s="174">
        <f t="shared" si="35"/>
        <v>425.58</v>
      </c>
      <c r="AD65" s="174">
        <f t="shared" si="35"/>
        <v>353.8725</v>
      </c>
      <c r="AE65" s="174">
        <f t="shared" si="35"/>
        <v>226.7655</v>
      </c>
      <c r="AF65" s="174">
        <f t="shared" si="35"/>
        <v>249.711</v>
      </c>
      <c r="AG65" s="342">
        <f t="shared" si="34"/>
        <v>30110.718</v>
      </c>
    </row>
    <row r="66">
      <c r="A66" s="222" t="s">
        <v>1692</v>
      </c>
      <c r="B66" s="174"/>
      <c r="C66" s="174"/>
      <c r="D66" s="174"/>
      <c r="E66" s="174"/>
      <c r="F66" s="174"/>
      <c r="G66" s="174"/>
      <c r="H66" s="174"/>
      <c r="I66" s="174"/>
      <c r="J66" s="174"/>
      <c r="K66" s="174"/>
      <c r="L66" s="174"/>
      <c r="M66" s="174"/>
      <c r="N66" s="174"/>
      <c r="O66" s="174"/>
      <c r="P66" s="174"/>
      <c r="Q66" s="174"/>
      <c r="R66" s="174"/>
      <c r="S66" s="174"/>
      <c r="T66" s="174"/>
      <c r="U66" s="174"/>
      <c r="V66" s="174"/>
      <c r="W66" s="174"/>
      <c r="X66" s="174"/>
      <c r="Y66" s="174"/>
      <c r="Z66" s="174"/>
      <c r="AA66" s="174"/>
      <c r="AB66" s="174"/>
      <c r="AC66" s="174"/>
      <c r="AD66" s="174"/>
      <c r="AE66" s="174"/>
      <c r="AF66" s="174"/>
      <c r="AG66" s="342">
        <f t="shared" si="34"/>
        <v>0</v>
      </c>
    </row>
    <row r="67">
      <c r="A67" s="226" t="s">
        <v>1693</v>
      </c>
      <c r="B67" s="505">
        <f t="shared" ref="B67:AF67" si="36">B63+B65</f>
        <v>52553.1103</v>
      </c>
      <c r="C67" s="505">
        <f t="shared" si="36"/>
        <v>38361.69438</v>
      </c>
      <c r="D67" s="505">
        <f t="shared" si="36"/>
        <v>27378.88399</v>
      </c>
      <c r="E67" s="505">
        <f t="shared" si="36"/>
        <v>25724.65307</v>
      </c>
      <c r="F67" s="505">
        <f t="shared" si="36"/>
        <v>23707.88975</v>
      </c>
      <c r="G67" s="505">
        <f t="shared" si="36"/>
        <v>15726.35224</v>
      </c>
      <c r="H67" s="505">
        <f t="shared" si="36"/>
        <v>15336.29899</v>
      </c>
      <c r="I67" s="505">
        <f t="shared" si="36"/>
        <v>16040.62226</v>
      </c>
      <c r="J67" s="505">
        <f t="shared" si="36"/>
        <v>10332.26188</v>
      </c>
      <c r="K67" s="505">
        <f t="shared" si="36"/>
        <v>9524.259399</v>
      </c>
      <c r="L67" s="505">
        <f t="shared" si="36"/>
        <v>12740.1791</v>
      </c>
      <c r="M67" s="505">
        <f t="shared" si="36"/>
        <v>13757.00395</v>
      </c>
      <c r="N67" s="505">
        <f t="shared" si="36"/>
        <v>7389.768173</v>
      </c>
      <c r="O67" s="505">
        <f t="shared" si="36"/>
        <v>6041.688413</v>
      </c>
      <c r="P67" s="505">
        <f t="shared" si="36"/>
        <v>5237.957283</v>
      </c>
      <c r="Q67" s="505">
        <f t="shared" si="36"/>
        <v>5403.034736</v>
      </c>
      <c r="R67" s="505">
        <f t="shared" si="36"/>
        <v>5649.091345</v>
      </c>
      <c r="S67" s="505">
        <f t="shared" si="36"/>
        <v>8660.900154</v>
      </c>
      <c r="T67" s="505">
        <f t="shared" si="36"/>
        <v>9053.882213</v>
      </c>
      <c r="U67" s="505">
        <f t="shared" si="36"/>
        <v>5624.396801</v>
      </c>
      <c r="V67" s="505">
        <f t="shared" si="36"/>
        <v>5022.329175</v>
      </c>
      <c r="W67" s="505">
        <f t="shared" si="36"/>
        <v>4016.690404</v>
      </c>
      <c r="X67" s="505">
        <f t="shared" si="36"/>
        <v>3908.559535</v>
      </c>
      <c r="Y67" s="505">
        <f t="shared" si="36"/>
        <v>3703.635229</v>
      </c>
      <c r="Z67" s="505">
        <f t="shared" si="36"/>
        <v>6562.520003</v>
      </c>
      <c r="AA67" s="505">
        <f t="shared" si="36"/>
        <v>6334.825312</v>
      </c>
      <c r="AB67" s="505">
        <f t="shared" si="36"/>
        <v>4885.942931</v>
      </c>
      <c r="AC67" s="505">
        <f t="shared" si="36"/>
        <v>3854.175865</v>
      </c>
      <c r="AD67" s="505">
        <f t="shared" si="36"/>
        <v>3030.963245</v>
      </c>
      <c r="AE67" s="505">
        <f t="shared" si="36"/>
        <v>2850.091006</v>
      </c>
      <c r="AF67" s="505">
        <f t="shared" si="36"/>
        <v>3153.255232</v>
      </c>
      <c r="AG67" s="342">
        <f t="shared" si="34"/>
        <v>361566.9164</v>
      </c>
    </row>
    <row r="68">
      <c r="A68" s="226" t="s">
        <v>1694</v>
      </c>
      <c r="B68" s="505">
        <f t="shared" ref="B68:AF68" si="37">B64+B66</f>
        <v>0</v>
      </c>
      <c r="C68" s="505">
        <f t="shared" si="37"/>
        <v>0</v>
      </c>
      <c r="D68" s="505">
        <f t="shared" si="37"/>
        <v>0</v>
      </c>
      <c r="E68" s="505">
        <f t="shared" si="37"/>
        <v>0</v>
      </c>
      <c r="F68" s="505">
        <f t="shared" si="37"/>
        <v>0</v>
      </c>
      <c r="G68" s="505">
        <f t="shared" si="37"/>
        <v>0</v>
      </c>
      <c r="H68" s="505">
        <f t="shared" si="37"/>
        <v>0</v>
      </c>
      <c r="I68" s="505">
        <f t="shared" si="37"/>
        <v>0</v>
      </c>
      <c r="J68" s="505">
        <f t="shared" si="37"/>
        <v>0</v>
      </c>
      <c r="K68" s="505">
        <f t="shared" si="37"/>
        <v>0</v>
      </c>
      <c r="L68" s="505">
        <f t="shared" si="37"/>
        <v>0</v>
      </c>
      <c r="M68" s="505">
        <f t="shared" si="37"/>
        <v>0</v>
      </c>
      <c r="N68" s="505">
        <f t="shared" si="37"/>
        <v>0</v>
      </c>
      <c r="O68" s="505">
        <f t="shared" si="37"/>
        <v>0</v>
      </c>
      <c r="P68" s="505">
        <f t="shared" si="37"/>
        <v>0</v>
      </c>
      <c r="Q68" s="505">
        <f t="shared" si="37"/>
        <v>0</v>
      </c>
      <c r="R68" s="505">
        <f t="shared" si="37"/>
        <v>0</v>
      </c>
      <c r="S68" s="505">
        <f t="shared" si="37"/>
        <v>0</v>
      </c>
      <c r="T68" s="505">
        <f t="shared" si="37"/>
        <v>0</v>
      </c>
      <c r="U68" s="505">
        <f t="shared" si="37"/>
        <v>0</v>
      </c>
      <c r="V68" s="505">
        <f t="shared" si="37"/>
        <v>0</v>
      </c>
      <c r="W68" s="505">
        <f t="shared" si="37"/>
        <v>0</v>
      </c>
      <c r="X68" s="505">
        <f t="shared" si="37"/>
        <v>0</v>
      </c>
      <c r="Y68" s="505">
        <f t="shared" si="37"/>
        <v>0</v>
      </c>
      <c r="Z68" s="505">
        <f t="shared" si="37"/>
        <v>0</v>
      </c>
      <c r="AA68" s="505">
        <f t="shared" si="37"/>
        <v>0</v>
      </c>
      <c r="AB68" s="505">
        <f t="shared" si="37"/>
        <v>0</v>
      </c>
      <c r="AC68" s="505">
        <f t="shared" si="37"/>
        <v>0</v>
      </c>
      <c r="AD68" s="505">
        <f t="shared" si="37"/>
        <v>0</v>
      </c>
      <c r="AE68" s="505">
        <f t="shared" si="37"/>
        <v>0</v>
      </c>
      <c r="AF68" s="505">
        <f t="shared" si="37"/>
        <v>0</v>
      </c>
      <c r="AG68" s="342">
        <f t="shared" si="34"/>
        <v>0</v>
      </c>
    </row>
    <row r="69">
      <c r="A69" s="127"/>
      <c r="B69" s="120"/>
      <c r="C69" s="120"/>
      <c r="D69" s="120"/>
      <c r="E69" s="120"/>
      <c r="F69" s="120"/>
      <c r="G69" s="120"/>
      <c r="H69" s="120"/>
      <c r="I69" s="120"/>
      <c r="J69" s="120"/>
      <c r="K69" s="120"/>
      <c r="L69" s="120"/>
      <c r="M69" s="120"/>
      <c r="N69" s="120"/>
      <c r="O69" s="120"/>
      <c r="P69" s="120"/>
      <c r="Q69" s="120"/>
      <c r="R69" s="120"/>
      <c r="S69" s="120"/>
      <c r="T69" s="120"/>
      <c r="U69" s="120"/>
      <c r="V69" s="120"/>
      <c r="W69" s="120"/>
      <c r="X69" s="120"/>
      <c r="Y69" s="120"/>
      <c r="Z69" s="120"/>
      <c r="AA69" s="120"/>
      <c r="AB69" s="120"/>
      <c r="AC69" s="120"/>
      <c r="AD69" s="120"/>
      <c r="AE69" s="120"/>
      <c r="AF69" s="120"/>
      <c r="AG69" s="346"/>
    </row>
    <row r="70">
      <c r="A70" s="165" t="s">
        <v>1695</v>
      </c>
      <c r="AG70" s="419"/>
    </row>
    <row r="71">
      <c r="A71" s="222" t="s">
        <v>85</v>
      </c>
      <c r="B71" s="174">
        <f>Summary!B143</f>
        <v>0</v>
      </c>
      <c r="C71" s="174">
        <f>Summary!C143</f>
        <v>0</v>
      </c>
      <c r="D71" s="174">
        <f>Summary!D143</f>
        <v>0</v>
      </c>
      <c r="E71" s="174">
        <f>Summary!E143</f>
        <v>0</v>
      </c>
      <c r="F71" s="174">
        <f>Summary!F143</f>
        <v>0</v>
      </c>
      <c r="G71" s="174">
        <f>Summary!G143</f>
        <v>0</v>
      </c>
      <c r="H71" s="174">
        <f>Summary!H143</f>
        <v>0</v>
      </c>
      <c r="I71" s="174">
        <f>Summary!I143</f>
        <v>0</v>
      </c>
      <c r="J71" s="174">
        <f>Summary!J143</f>
        <v>0</v>
      </c>
      <c r="K71" s="174">
        <f>Summary!K143</f>
        <v>0</v>
      </c>
      <c r="L71" s="174">
        <f>Summary!L143</f>
        <v>0</v>
      </c>
      <c r="M71" s="174">
        <f>Summary!M143</f>
        <v>0</v>
      </c>
      <c r="N71" s="174">
        <f>Summary!N143</f>
        <v>0</v>
      </c>
      <c r="O71" s="174">
        <f>Summary!O143</f>
        <v>0</v>
      </c>
      <c r="P71" s="174">
        <f>Summary!P143</f>
        <v>0</v>
      </c>
      <c r="Q71" s="174">
        <f>Summary!Q143</f>
        <v>0</v>
      </c>
      <c r="R71" s="174">
        <f>Summary!R143</f>
        <v>0</v>
      </c>
      <c r="S71" s="174">
        <f>Summary!S143</f>
        <v>0</v>
      </c>
      <c r="T71" s="174">
        <f>Summary!T143</f>
        <v>0</v>
      </c>
      <c r="U71" s="174">
        <f>Summary!U143</f>
        <v>0</v>
      </c>
      <c r="V71" s="174">
        <f>Summary!V143</f>
        <v>0</v>
      </c>
      <c r="W71" s="174">
        <f>Summary!W143</f>
        <v>0</v>
      </c>
      <c r="X71" s="174">
        <f>Summary!X143</f>
        <v>0</v>
      </c>
      <c r="Y71" s="174">
        <f>Summary!Y143</f>
        <v>0</v>
      </c>
      <c r="Z71" s="174">
        <f>Summary!Z143</f>
        <v>0</v>
      </c>
      <c r="AA71" s="174">
        <f>Summary!AA143</f>
        <v>0</v>
      </c>
      <c r="AB71" s="174">
        <f>Summary!AB143</f>
        <v>0</v>
      </c>
      <c r="AC71" s="174">
        <f>Summary!AC143</f>
        <v>0</v>
      </c>
      <c r="AD71" s="174">
        <f>Summary!AD143</f>
        <v>0</v>
      </c>
      <c r="AE71" s="174">
        <f>Summary!AE143</f>
        <v>0</v>
      </c>
      <c r="AF71" s="174">
        <f>Summary!AF143</f>
        <v>0</v>
      </c>
      <c r="AG71" s="342">
        <f t="shared" ref="AG71:AG74" si="38">SUM(B71:AF71)</f>
        <v>0</v>
      </c>
    </row>
    <row r="72">
      <c r="A72" s="222" t="s">
        <v>105</v>
      </c>
      <c r="B72" s="174">
        <f>Summary!B144</f>
        <v>0</v>
      </c>
      <c r="C72" s="174">
        <f>Summary!C144</f>
        <v>0</v>
      </c>
      <c r="D72" s="174">
        <f>Summary!D144</f>
        <v>0</v>
      </c>
      <c r="E72" s="174">
        <f>Summary!E144</f>
        <v>0</v>
      </c>
      <c r="F72" s="174">
        <f>Summary!F144</f>
        <v>0</v>
      </c>
      <c r="G72" s="174">
        <f>Summary!G144</f>
        <v>0</v>
      </c>
      <c r="H72" s="174">
        <f>Summary!H144</f>
        <v>0</v>
      </c>
      <c r="I72" s="174">
        <f>Summary!I144</f>
        <v>0</v>
      </c>
      <c r="J72" s="174">
        <f>Summary!J144</f>
        <v>0</v>
      </c>
      <c r="K72" s="174">
        <f>Summary!K144</f>
        <v>0</v>
      </c>
      <c r="L72" s="174">
        <f>Summary!L144</f>
        <v>0</v>
      </c>
      <c r="M72" s="174">
        <f>Summary!M144</f>
        <v>0</v>
      </c>
      <c r="N72" s="174">
        <f>Summary!N144</f>
        <v>0</v>
      </c>
      <c r="O72" s="174">
        <f>Summary!O144</f>
        <v>0</v>
      </c>
      <c r="P72" s="174">
        <f>Summary!P144</f>
        <v>0</v>
      </c>
      <c r="Q72" s="174">
        <f>Summary!Q144</f>
        <v>0</v>
      </c>
      <c r="R72" s="174">
        <f>Summary!R144</f>
        <v>0</v>
      </c>
      <c r="S72" s="174">
        <f>Summary!S144</f>
        <v>0</v>
      </c>
      <c r="T72" s="174">
        <f>Summary!T144</f>
        <v>0</v>
      </c>
      <c r="U72" s="174">
        <f>Summary!U144</f>
        <v>0</v>
      </c>
      <c r="V72" s="174">
        <f>Summary!V144</f>
        <v>0</v>
      </c>
      <c r="W72" s="174">
        <f>Summary!W144</f>
        <v>0</v>
      </c>
      <c r="X72" s="174">
        <f>Summary!X144</f>
        <v>0</v>
      </c>
      <c r="Y72" s="174">
        <f>Summary!Y144</f>
        <v>0</v>
      </c>
      <c r="Z72" s="174">
        <f>Summary!Z144</f>
        <v>0</v>
      </c>
      <c r="AA72" s="174">
        <f>Summary!AA144</f>
        <v>0</v>
      </c>
      <c r="AB72" s="174">
        <f>Summary!AB144</f>
        <v>0</v>
      </c>
      <c r="AC72" s="174">
        <f>Summary!AC144</f>
        <v>0</v>
      </c>
      <c r="AD72" s="174">
        <f>Summary!AD144</f>
        <v>0</v>
      </c>
      <c r="AE72" s="174">
        <f>Summary!AE144</f>
        <v>0</v>
      </c>
      <c r="AF72" s="174">
        <f>Summary!AF144</f>
        <v>0</v>
      </c>
      <c r="AG72" s="342">
        <f t="shared" si="38"/>
        <v>0</v>
      </c>
    </row>
    <row r="73">
      <c r="A73" s="222" t="s">
        <v>88</v>
      </c>
      <c r="B73" s="174">
        <f>Summary!B145</f>
        <v>0</v>
      </c>
      <c r="C73" s="174">
        <f>Summary!C145</f>
        <v>0</v>
      </c>
      <c r="D73" s="174">
        <f>Summary!D145</f>
        <v>0</v>
      </c>
      <c r="E73" s="174">
        <f>Summary!E145</f>
        <v>0</v>
      </c>
      <c r="F73" s="174">
        <f>Summary!F145</f>
        <v>0</v>
      </c>
      <c r="G73" s="174">
        <f>Summary!G145</f>
        <v>0</v>
      </c>
      <c r="H73" s="174">
        <f>Summary!H145</f>
        <v>0</v>
      </c>
      <c r="I73" s="174">
        <f>Summary!I145</f>
        <v>0</v>
      </c>
      <c r="J73" s="174">
        <f>Summary!J145</f>
        <v>0</v>
      </c>
      <c r="K73" s="174">
        <f>Summary!K145</f>
        <v>0</v>
      </c>
      <c r="L73" s="174">
        <f>Summary!L145</f>
        <v>0</v>
      </c>
      <c r="M73" s="174">
        <f>Summary!M145</f>
        <v>0</v>
      </c>
      <c r="N73" s="174">
        <f>Summary!N145</f>
        <v>0</v>
      </c>
      <c r="O73" s="174">
        <f>Summary!O145</f>
        <v>0</v>
      </c>
      <c r="P73" s="174">
        <f>Summary!P145</f>
        <v>0</v>
      </c>
      <c r="Q73" s="174">
        <f>Summary!Q145</f>
        <v>0</v>
      </c>
      <c r="R73" s="174">
        <f>Summary!R145</f>
        <v>0</v>
      </c>
      <c r="S73" s="174">
        <f>Summary!S145</f>
        <v>0</v>
      </c>
      <c r="T73" s="174">
        <f>Summary!T145</f>
        <v>0</v>
      </c>
      <c r="U73" s="174">
        <f>Summary!U145</f>
        <v>0</v>
      </c>
      <c r="V73" s="174">
        <f>Summary!V145</f>
        <v>0</v>
      </c>
      <c r="W73" s="174">
        <f>Summary!W145</f>
        <v>0</v>
      </c>
      <c r="X73" s="174">
        <f>Summary!X145</f>
        <v>0</v>
      </c>
      <c r="Y73" s="174">
        <f>Summary!Y145</f>
        <v>0</v>
      </c>
      <c r="Z73" s="174">
        <f>Summary!Z145</f>
        <v>0</v>
      </c>
      <c r="AA73" s="174">
        <f>Summary!AA145</f>
        <v>0</v>
      </c>
      <c r="AB73" s="174">
        <f>Summary!AB145</f>
        <v>0</v>
      </c>
      <c r="AC73" s="174">
        <f>Summary!AC145</f>
        <v>0</v>
      </c>
      <c r="AD73" s="174">
        <f>Summary!AD145</f>
        <v>0</v>
      </c>
      <c r="AE73" s="174">
        <f>Summary!AE145</f>
        <v>0</v>
      </c>
      <c r="AF73" s="174">
        <f>Summary!AF145</f>
        <v>0</v>
      </c>
      <c r="AG73" s="342">
        <f t="shared" si="38"/>
        <v>0</v>
      </c>
    </row>
    <row r="74">
      <c r="A74" s="226" t="s">
        <v>205</v>
      </c>
      <c r="B74" s="506">
        <f t="shared" ref="B74:AF74" si="39">SUM(B71:B73)</f>
        <v>0</v>
      </c>
      <c r="C74" s="506">
        <f t="shared" si="39"/>
        <v>0</v>
      </c>
      <c r="D74" s="506">
        <f t="shared" si="39"/>
        <v>0</v>
      </c>
      <c r="E74" s="506">
        <f t="shared" si="39"/>
        <v>0</v>
      </c>
      <c r="F74" s="506">
        <f t="shared" si="39"/>
        <v>0</v>
      </c>
      <c r="G74" s="506">
        <f t="shared" si="39"/>
        <v>0</v>
      </c>
      <c r="H74" s="506">
        <f t="shared" si="39"/>
        <v>0</v>
      </c>
      <c r="I74" s="506">
        <f t="shared" si="39"/>
        <v>0</v>
      </c>
      <c r="J74" s="506">
        <f t="shared" si="39"/>
        <v>0</v>
      </c>
      <c r="K74" s="506">
        <f t="shared" si="39"/>
        <v>0</v>
      </c>
      <c r="L74" s="506">
        <f t="shared" si="39"/>
        <v>0</v>
      </c>
      <c r="M74" s="506">
        <f t="shared" si="39"/>
        <v>0</v>
      </c>
      <c r="N74" s="506">
        <f t="shared" si="39"/>
        <v>0</v>
      </c>
      <c r="O74" s="506">
        <f t="shared" si="39"/>
        <v>0</v>
      </c>
      <c r="P74" s="506">
        <f t="shared" si="39"/>
        <v>0</v>
      </c>
      <c r="Q74" s="506">
        <f t="shared" si="39"/>
        <v>0</v>
      </c>
      <c r="R74" s="506">
        <f t="shared" si="39"/>
        <v>0</v>
      </c>
      <c r="S74" s="506">
        <f t="shared" si="39"/>
        <v>0</v>
      </c>
      <c r="T74" s="506">
        <f t="shared" si="39"/>
        <v>0</v>
      </c>
      <c r="U74" s="506">
        <f t="shared" si="39"/>
        <v>0</v>
      </c>
      <c r="V74" s="506">
        <f t="shared" si="39"/>
        <v>0</v>
      </c>
      <c r="W74" s="506">
        <f t="shared" si="39"/>
        <v>0</v>
      </c>
      <c r="X74" s="506">
        <f t="shared" si="39"/>
        <v>0</v>
      </c>
      <c r="Y74" s="506">
        <f t="shared" si="39"/>
        <v>0</v>
      </c>
      <c r="Z74" s="506">
        <f t="shared" si="39"/>
        <v>0</v>
      </c>
      <c r="AA74" s="506">
        <f t="shared" si="39"/>
        <v>0</v>
      </c>
      <c r="AB74" s="506">
        <f t="shared" si="39"/>
        <v>0</v>
      </c>
      <c r="AC74" s="506">
        <f t="shared" si="39"/>
        <v>0</v>
      </c>
      <c r="AD74" s="506">
        <f t="shared" si="39"/>
        <v>0</v>
      </c>
      <c r="AE74" s="506">
        <f t="shared" si="39"/>
        <v>0</v>
      </c>
      <c r="AF74" s="506">
        <f t="shared" si="39"/>
        <v>0</v>
      </c>
      <c r="AG74" s="342">
        <f t="shared" si="38"/>
        <v>0</v>
      </c>
    </row>
    <row r="75">
      <c r="A75" s="187"/>
      <c r="AG75" s="419"/>
    </row>
    <row r="76">
      <c r="A76" s="165" t="s">
        <v>1696</v>
      </c>
      <c r="B76" s="120"/>
      <c r="C76" s="120"/>
      <c r="D76" s="120"/>
      <c r="E76" s="120"/>
      <c r="F76" s="120"/>
      <c r="G76" s="120"/>
      <c r="H76" s="120"/>
      <c r="I76" s="120"/>
      <c r="J76" s="120"/>
      <c r="K76" s="120"/>
      <c r="L76" s="120"/>
      <c r="M76" s="120"/>
      <c r="N76" s="120"/>
      <c r="O76" s="120"/>
      <c r="P76" s="120"/>
      <c r="Q76" s="120"/>
      <c r="R76" s="120"/>
      <c r="S76" s="120"/>
      <c r="T76" s="120"/>
      <c r="U76" s="120"/>
      <c r="V76" s="120"/>
      <c r="W76" s="120"/>
      <c r="X76" s="120"/>
      <c r="Y76" s="120"/>
      <c r="Z76" s="120"/>
      <c r="AA76" s="120"/>
      <c r="AB76" s="120"/>
      <c r="AC76" s="120"/>
      <c r="AD76" s="120"/>
      <c r="AE76" s="120"/>
      <c r="AF76" s="120"/>
      <c r="AG76" s="350"/>
    </row>
    <row r="77">
      <c r="A77" s="482" t="s">
        <v>1697</v>
      </c>
      <c r="B77" s="311">
        <f>B43-B63-B64-B72-(B71*'Data - P&amp;L'!$I$24)</f>
        <v>111666.3056</v>
      </c>
      <c r="C77" s="311">
        <f>C43-C63-C64-C72-(C71*'Data - P&amp;L'!$I$24)</f>
        <v>80437.63691</v>
      </c>
      <c r="D77" s="311">
        <f>D43-D63-D64-D72-(D71*'Data - P&amp;L'!$I$24)</f>
        <v>56949.75453</v>
      </c>
      <c r="E77" s="311">
        <f>E43-E63-E64-E72-(E71*'Data - P&amp;L'!$I$24)</f>
        <v>53304.5265</v>
      </c>
      <c r="F77" s="311">
        <f>F43-F63-F64-F72-(F71*'Data - P&amp;L'!$I$24)</f>
        <v>49576.00791</v>
      </c>
      <c r="G77" s="311">
        <f>G43-G63-G64-G72-(G71*'Data - P&amp;L'!$I$24)</f>
        <v>32386.06932</v>
      </c>
      <c r="H77" s="311">
        <f>H43-H63-H64-H72-(H71*'Data - P&amp;L'!$I$24)</f>
        <v>31236.18213</v>
      </c>
      <c r="I77" s="311">
        <f>I43-I63-I64-I72-(I71*'Data - P&amp;L'!$I$24)</f>
        <v>32077.10486</v>
      </c>
      <c r="J77" s="311">
        <f>J43-J63-J64-J72-(J71*'Data - P&amp;L'!$I$24)</f>
        <v>20861.30106</v>
      </c>
      <c r="K77" s="311">
        <f>K43-K63-K64-K72-(K71*'Data - P&amp;L'!$I$24)</f>
        <v>19279.64893</v>
      </c>
      <c r="L77" s="311">
        <f>L43-L63-L64-L72-(L71*'Data - P&amp;L'!$I$24)</f>
        <v>26880.92357</v>
      </c>
      <c r="M77" s="311">
        <f>M43-M63-M64-M72-(M71*'Data - P&amp;L'!$I$24)</f>
        <v>28520.13649</v>
      </c>
      <c r="N77" s="311">
        <f>N43-N63-N64-N72-(N71*'Data - P&amp;L'!$I$24)</f>
        <v>15095.70121</v>
      </c>
      <c r="O77" s="311">
        <f>O43-O63-O64-O72-(O71*'Data - P&amp;L'!$I$24)</f>
        <v>12139.99246</v>
      </c>
      <c r="P77" s="311">
        <f>P43-P63-P64-P72-(P71*'Data - P&amp;L'!$I$24)</f>
        <v>10472.13036</v>
      </c>
      <c r="Q77" s="311">
        <f>Q43-Q63-Q64-Q72-(Q71*'Data - P&amp;L'!$I$24)</f>
        <v>10970.99259</v>
      </c>
      <c r="R77" s="311">
        <f>R43-R63-R64-R72-(R71*'Data - P&amp;L'!$I$24)</f>
        <v>11619.99334</v>
      </c>
      <c r="S77" s="311">
        <f>S43-S63-S64-S72-(S71*'Data - P&amp;L'!$I$24)</f>
        <v>17387.35187</v>
      </c>
      <c r="T77" s="311">
        <f>T43-T63-T64-T72-(T71*'Data - P&amp;L'!$I$24)</f>
        <v>18383.39948</v>
      </c>
      <c r="U77" s="311">
        <f>U43-U63-U64-U72-(U71*'Data - P&amp;L'!$I$24)</f>
        <v>11568.31154</v>
      </c>
      <c r="V77" s="311">
        <f>V43-V63-V64-V72-(V71*'Data - P&amp;L'!$I$24)</f>
        <v>10446.42557</v>
      </c>
      <c r="W77" s="311">
        <f>W43-W63-W64-W72-(W71*'Data - P&amp;L'!$I$24)</f>
        <v>8405.12211</v>
      </c>
      <c r="X77" s="311">
        <f>X43-X63-X64-X72-(X71*'Data - P&amp;L'!$I$24)</f>
        <v>7471.468639</v>
      </c>
      <c r="Y77" s="311">
        <f>Y43-Y63-Y64-Y72-(Y71*'Data - P&amp;L'!$I$24)</f>
        <v>7395.592735</v>
      </c>
      <c r="Z77" s="311">
        <f>Z43-Z63-Z64-Z72-(Z71*'Data - P&amp;L'!$I$24)</f>
        <v>12999.48617</v>
      </c>
      <c r="AA77" s="311">
        <f>AA43-AA63-AA64-AA72-(AA71*'Data - P&amp;L'!$I$24)</f>
        <v>13316.40844</v>
      </c>
      <c r="AB77" s="311">
        <f>AB43-AB63-AB64-AB72-(AB71*'Data - P&amp;L'!$I$24)</f>
        <v>9579.657005</v>
      </c>
      <c r="AC77" s="311">
        <f>AC43-AC63-AC64-AC72-(AC71*'Data - P&amp;L'!$I$24)</f>
        <v>7412.417019</v>
      </c>
      <c r="AD77" s="311">
        <f>AD43-AD63-AD64-AD72-(AD71*'Data - P&amp;L'!$I$24)</f>
        <v>5733.415072</v>
      </c>
      <c r="AE77" s="311">
        <f>AE43-AE63-AE64-AE72-(AE71*'Data - P&amp;L'!$I$24)</f>
        <v>5176.631698</v>
      </c>
      <c r="AF77" s="311">
        <f>AF43-AF63-AF64-AF72-(AF71*'Data - P&amp;L'!$I$24)</f>
        <v>6405.73654</v>
      </c>
      <c r="AG77" s="342">
        <f t="shared" ref="AG77:AG79" si="40">SUM(B77:AF77)</f>
        <v>745155.8317</v>
      </c>
    </row>
    <row r="78">
      <c r="A78" s="482" t="s">
        <v>1698</v>
      </c>
      <c r="B78" s="311">
        <f>B46-B65-B66-B73-(B71*'Data - P&amp;L'!$I$25)</f>
        <v>23757.7465</v>
      </c>
      <c r="C78" s="311">
        <f>C46-C65-C66-C73-(C71*'Data - P&amp;L'!$I$25)</f>
        <v>18419.7465</v>
      </c>
      <c r="D78" s="311">
        <f>D46-D65-D66-D73-(D71*'Data - P&amp;L'!$I$25)</f>
        <v>12923.9525</v>
      </c>
      <c r="E78" s="311">
        <f>E46-E65-E66-E73-(E71*'Data - P&amp;L'!$I$25)</f>
        <v>12869.7055</v>
      </c>
      <c r="F78" s="311">
        <f>F46-F65-F66-F73-(F71*'Data - P&amp;L'!$I$25)</f>
        <v>10415.8065</v>
      </c>
      <c r="G78" s="311">
        <f>G46-G65-G66-G73-(G71*'Data - P&amp;L'!$I$25)</f>
        <v>7568.6975</v>
      </c>
      <c r="H78" s="311">
        <f>H46-H65-H66-H73-(H71*'Data - P&amp;L'!$I$25)</f>
        <v>8117.1005</v>
      </c>
      <c r="I78" s="311">
        <f>I46-I65-I66-I73-(I71*'Data - P&amp;L'!$I$25)</f>
        <v>8745.667</v>
      </c>
      <c r="J78" s="311">
        <f>J46-J65-J66-J73-(J71*'Data - P&amp;L'!$I$25)</f>
        <v>4915.55</v>
      </c>
      <c r="K78" s="311">
        <f>K46-K65-K66-K73-(K71*'Data - P&amp;L'!$I$25)</f>
        <v>5289.193</v>
      </c>
      <c r="L78" s="311">
        <f>L46-L65-L66-L73-(L71*'Data - P&amp;L'!$I$25)</f>
        <v>5023.789</v>
      </c>
      <c r="M78" s="311">
        <f>M46-M65-M66-M73-(M71*'Data - P&amp;L'!$I$25)</f>
        <v>6364.8085</v>
      </c>
      <c r="N78" s="311">
        <f>N46-N65-N66-N73-(N71*'Data - P&amp;L'!$I$25)</f>
        <v>3540.9215</v>
      </c>
      <c r="O78" s="311">
        <f>O46-O65-O66-O73-(O71*'Data - P&amp;L'!$I$25)</f>
        <v>2702.5155</v>
      </c>
      <c r="P78" s="311">
        <f>P46-P65-P66-P73-(P71*'Data - P&amp;L'!$I$25)</f>
        <v>2531.5465</v>
      </c>
      <c r="Q78" s="311">
        <f>Q46-Q65-Q66-Q73-(Q71*'Data - P&amp;L'!$I$25)</f>
        <v>2349.213</v>
      </c>
      <c r="R78" s="311">
        <f>R46-R65-R66-R73-(R71*'Data - P&amp;L'!$I$25)</f>
        <v>1550.774</v>
      </c>
      <c r="S78" s="311">
        <f>S46-S65-S66-S73-(S71*'Data - P&amp;L'!$I$25)</f>
        <v>3710.0715</v>
      </c>
      <c r="T78" s="311">
        <f>T46-T65-T66-T73-(T71*'Data - P&amp;L'!$I$25)</f>
        <v>4768.041</v>
      </c>
      <c r="U78" s="311">
        <f>U46-U65-U66-U73-(U71*'Data - P&amp;L'!$I$25)</f>
        <v>2426.971</v>
      </c>
      <c r="V78" s="311">
        <f>V46-V65-V66-V73-(V71*'Data - P&amp;L'!$I$25)</f>
        <v>1705.2275</v>
      </c>
      <c r="W78" s="311">
        <f>W46-W65-W66-W73-(W71*'Data - P&amp;L'!$I$25)</f>
        <v>949.3905</v>
      </c>
      <c r="X78" s="311">
        <f>X46-X65-X66-X73-(X71*'Data - P&amp;L'!$I$25)</f>
        <v>2581.314</v>
      </c>
      <c r="Y78" s="311">
        <f>Y46-Y65-Y66-Y73-(Y71*'Data - P&amp;L'!$I$25)</f>
        <v>1565.6065</v>
      </c>
      <c r="Z78" s="311">
        <f>Z46-Z65-Z66-Z73-(Z71*'Data - P&amp;L'!$I$25)</f>
        <v>3939.0955</v>
      </c>
      <c r="AA78" s="311">
        <f>AA46-AA65-AA66-AA73-(AA71*'Data - P&amp;L'!$I$25)</f>
        <v>2489.6585</v>
      </c>
      <c r="AB78" s="311">
        <f>AB46-AB65-AB66-AB73-(AB71*'Data - P&amp;L'!$I$25)</f>
        <v>2288.3615</v>
      </c>
      <c r="AC78" s="311">
        <f>AC46-AC65-AC66-AC73-(AC71*'Data - P&amp;L'!$I$25)</f>
        <v>2411.62</v>
      </c>
      <c r="AD78" s="311">
        <f>AD46-AD65-AD66-AD73-(AD71*'Data - P&amp;L'!$I$25)</f>
        <v>2005.2775</v>
      </c>
      <c r="AE78" s="311">
        <f>AE46-AE65-AE66-AE73-(AE71*'Data - P&amp;L'!$I$25)</f>
        <v>1285.0045</v>
      </c>
      <c r="AF78" s="311">
        <f>AF46-AF65-AF66-AF73-(AF71*'Data - P&amp;L'!$I$25)</f>
        <v>1415.029</v>
      </c>
      <c r="AG78" s="342">
        <f t="shared" si="40"/>
        <v>170627.402</v>
      </c>
    </row>
    <row r="79">
      <c r="A79" s="507" t="s">
        <v>1699</v>
      </c>
      <c r="B79" s="508">
        <f t="shared" ref="B79:AF79" si="41">sum(B77:B78)</f>
        <v>135424.0521</v>
      </c>
      <c r="C79" s="508">
        <f t="shared" si="41"/>
        <v>98857.38341</v>
      </c>
      <c r="D79" s="508">
        <f t="shared" si="41"/>
        <v>69873.70703</v>
      </c>
      <c r="E79" s="508">
        <f t="shared" si="41"/>
        <v>66174.232</v>
      </c>
      <c r="F79" s="508">
        <f t="shared" si="41"/>
        <v>59991.81441</v>
      </c>
      <c r="G79" s="508">
        <f t="shared" si="41"/>
        <v>39954.76682</v>
      </c>
      <c r="H79" s="508">
        <f t="shared" si="41"/>
        <v>39353.28263</v>
      </c>
      <c r="I79" s="508">
        <f t="shared" si="41"/>
        <v>40822.77186</v>
      </c>
      <c r="J79" s="508">
        <f t="shared" si="41"/>
        <v>25776.85106</v>
      </c>
      <c r="K79" s="508">
        <f t="shared" si="41"/>
        <v>24568.84193</v>
      </c>
      <c r="L79" s="508">
        <f t="shared" si="41"/>
        <v>31904.71257</v>
      </c>
      <c r="M79" s="508">
        <f t="shared" si="41"/>
        <v>34884.94499</v>
      </c>
      <c r="N79" s="508">
        <f t="shared" si="41"/>
        <v>18636.62271</v>
      </c>
      <c r="O79" s="508">
        <f t="shared" si="41"/>
        <v>14842.50796</v>
      </c>
      <c r="P79" s="508">
        <f t="shared" si="41"/>
        <v>13003.67686</v>
      </c>
      <c r="Q79" s="508">
        <f t="shared" si="41"/>
        <v>13320.20559</v>
      </c>
      <c r="R79" s="508">
        <f t="shared" si="41"/>
        <v>13170.76734</v>
      </c>
      <c r="S79" s="508">
        <f t="shared" si="41"/>
        <v>21097.42337</v>
      </c>
      <c r="T79" s="508">
        <f t="shared" si="41"/>
        <v>23151.44048</v>
      </c>
      <c r="U79" s="508">
        <f t="shared" si="41"/>
        <v>13995.28254</v>
      </c>
      <c r="V79" s="508">
        <f t="shared" si="41"/>
        <v>12151.65307</v>
      </c>
      <c r="W79" s="508">
        <f t="shared" si="41"/>
        <v>9354.51261</v>
      </c>
      <c r="X79" s="508">
        <f t="shared" si="41"/>
        <v>10052.78264</v>
      </c>
      <c r="Y79" s="508">
        <f t="shared" si="41"/>
        <v>8961.199235</v>
      </c>
      <c r="Z79" s="508">
        <f t="shared" si="41"/>
        <v>16938.58167</v>
      </c>
      <c r="AA79" s="508">
        <f t="shared" si="41"/>
        <v>15806.06694</v>
      </c>
      <c r="AB79" s="508">
        <f t="shared" si="41"/>
        <v>11868.01851</v>
      </c>
      <c r="AC79" s="508">
        <f t="shared" si="41"/>
        <v>9824.037019</v>
      </c>
      <c r="AD79" s="508">
        <f t="shared" si="41"/>
        <v>7738.692572</v>
      </c>
      <c r="AE79" s="508">
        <f t="shared" si="41"/>
        <v>6461.636198</v>
      </c>
      <c r="AF79" s="508">
        <f t="shared" si="41"/>
        <v>7820.76554</v>
      </c>
      <c r="AG79" s="342">
        <f t="shared" si="40"/>
        <v>915783.2337</v>
      </c>
    </row>
    <row r="80">
      <c r="A80" s="127"/>
      <c r="B80" s="120"/>
      <c r="C80" s="120"/>
      <c r="D80" s="120"/>
      <c r="E80" s="120"/>
      <c r="F80" s="120"/>
      <c r="G80" s="120"/>
      <c r="H80" s="120"/>
      <c r="I80" s="120"/>
      <c r="J80" s="120"/>
      <c r="K80" s="120"/>
      <c r="L80" s="120"/>
      <c r="M80" s="120"/>
      <c r="N80" s="120"/>
      <c r="O80" s="120"/>
      <c r="P80" s="120"/>
      <c r="Q80" s="120"/>
      <c r="R80" s="120"/>
      <c r="S80" s="120"/>
      <c r="T80" s="120"/>
      <c r="U80" s="120"/>
      <c r="V80" s="120"/>
      <c r="W80" s="120"/>
      <c r="X80" s="120"/>
      <c r="Y80" s="120"/>
      <c r="Z80" s="120"/>
      <c r="AA80" s="120"/>
      <c r="AB80" s="120"/>
      <c r="AC80" s="120"/>
      <c r="AD80" s="120"/>
      <c r="AE80" s="120"/>
      <c r="AF80" s="120"/>
      <c r="AG80" s="509"/>
    </row>
    <row r="81">
      <c r="A81" s="187"/>
      <c r="AG81" s="419"/>
    </row>
    <row r="82">
      <c r="A82" s="288" t="s">
        <v>563</v>
      </c>
      <c r="AG82" s="419"/>
    </row>
    <row r="83">
      <c r="A83" s="275">
        <f>SUM(B11:AF11)</f>
        <v>1305592.115</v>
      </c>
      <c r="AG83" s="419"/>
    </row>
    <row r="84">
      <c r="A84" s="274" t="s">
        <v>564</v>
      </c>
      <c r="AG84" s="419"/>
    </row>
    <row r="85">
      <c r="A85" s="275">
        <f>SUM(B79:AF79)</f>
        <v>915783.2337</v>
      </c>
      <c r="AG85" s="419"/>
    </row>
    <row r="86">
      <c r="A86" s="274" t="s">
        <v>565</v>
      </c>
      <c r="AG86" s="419"/>
    </row>
    <row r="87">
      <c r="A87" s="277">
        <f>A85/A83</f>
        <v>0.7014313456</v>
      </c>
      <c r="AG87" s="419"/>
    </row>
    <row r="88">
      <c r="A88" s="187"/>
      <c r="AG88" s="419"/>
    </row>
    <row r="89">
      <c r="A89" s="510" t="s">
        <v>1700</v>
      </c>
      <c r="B89" s="511"/>
      <c r="C89" s="511"/>
      <c r="D89" s="511"/>
      <c r="E89" s="511"/>
      <c r="F89" s="511"/>
      <c r="G89" s="511"/>
      <c r="H89" s="511"/>
      <c r="I89" s="511"/>
      <c r="J89" s="511"/>
      <c r="K89" s="511"/>
      <c r="L89" s="511"/>
      <c r="M89" s="511"/>
      <c r="N89" s="511"/>
      <c r="O89" s="511"/>
      <c r="P89" s="511"/>
      <c r="Q89" s="511"/>
      <c r="R89" s="511"/>
      <c r="S89" s="511"/>
      <c r="T89" s="511"/>
      <c r="U89" s="511"/>
      <c r="V89" s="511"/>
      <c r="W89" s="511"/>
      <c r="X89" s="511"/>
      <c r="Y89" s="511"/>
      <c r="Z89" s="511"/>
      <c r="AA89" s="511"/>
      <c r="AB89" s="511"/>
      <c r="AC89" s="511"/>
      <c r="AD89" s="511"/>
      <c r="AE89" s="511"/>
      <c r="AF89" s="511"/>
      <c r="AG89" s="512"/>
    </row>
    <row r="90">
      <c r="A90" s="511" t="s">
        <v>193</v>
      </c>
      <c r="B90" s="511">
        <f t="shared" ref="B90:AF90" si="42">B8-B65-B66</f>
        <v>23757.7465</v>
      </c>
      <c r="C90" s="511">
        <f t="shared" si="42"/>
        <v>18419.7465</v>
      </c>
      <c r="D90" s="511">
        <f t="shared" si="42"/>
        <v>12923.9525</v>
      </c>
      <c r="E90" s="511">
        <f t="shared" si="42"/>
        <v>12869.7055</v>
      </c>
      <c r="F90" s="511">
        <f t="shared" si="42"/>
        <v>10415.8065</v>
      </c>
      <c r="G90" s="511">
        <f t="shared" si="42"/>
        <v>7568.6975</v>
      </c>
      <c r="H90" s="511">
        <f t="shared" si="42"/>
        <v>8117.1005</v>
      </c>
      <c r="I90" s="511">
        <f t="shared" si="42"/>
        <v>8745.667</v>
      </c>
      <c r="J90" s="511">
        <f t="shared" si="42"/>
        <v>4915.55</v>
      </c>
      <c r="K90" s="511">
        <f t="shared" si="42"/>
        <v>5289.193</v>
      </c>
      <c r="L90" s="511">
        <f t="shared" si="42"/>
        <v>5023.789</v>
      </c>
      <c r="M90" s="511">
        <f t="shared" si="42"/>
        <v>6364.8085</v>
      </c>
      <c r="N90" s="511">
        <f t="shared" si="42"/>
        <v>3540.9215</v>
      </c>
      <c r="O90" s="511">
        <f t="shared" si="42"/>
        <v>2702.5155</v>
      </c>
      <c r="P90" s="511">
        <f t="shared" si="42"/>
        <v>2531.5465</v>
      </c>
      <c r="Q90" s="511">
        <f t="shared" si="42"/>
        <v>2349.213</v>
      </c>
      <c r="R90" s="511">
        <f t="shared" si="42"/>
        <v>1550.774</v>
      </c>
      <c r="S90" s="511">
        <f t="shared" si="42"/>
        <v>3710.0715</v>
      </c>
      <c r="T90" s="511">
        <f t="shared" si="42"/>
        <v>4768.041</v>
      </c>
      <c r="U90" s="511">
        <f t="shared" si="42"/>
        <v>2426.971</v>
      </c>
      <c r="V90" s="511">
        <f t="shared" si="42"/>
        <v>1705.2275</v>
      </c>
      <c r="W90" s="511">
        <f t="shared" si="42"/>
        <v>949.3905</v>
      </c>
      <c r="X90" s="511">
        <f t="shared" si="42"/>
        <v>2581.314</v>
      </c>
      <c r="Y90" s="511">
        <f t="shared" si="42"/>
        <v>1565.6065</v>
      </c>
      <c r="Z90" s="511">
        <f t="shared" si="42"/>
        <v>3939.0955</v>
      </c>
      <c r="AA90" s="511">
        <f t="shared" si="42"/>
        <v>2489.6585</v>
      </c>
      <c r="AB90" s="511">
        <f t="shared" si="42"/>
        <v>2288.3615</v>
      </c>
      <c r="AC90" s="511">
        <f t="shared" si="42"/>
        <v>2411.62</v>
      </c>
      <c r="AD90" s="511">
        <f t="shared" si="42"/>
        <v>2005.2775</v>
      </c>
      <c r="AE90" s="511">
        <f t="shared" si="42"/>
        <v>1285.0045</v>
      </c>
      <c r="AF90" s="511">
        <f t="shared" si="42"/>
        <v>1415.029</v>
      </c>
      <c r="AG90" s="512"/>
    </row>
    <row r="91">
      <c r="A91" s="511" t="s">
        <v>1701</v>
      </c>
      <c r="B91" s="511">
        <f t="shared" ref="B91:AF91" si="43">B5-B63-B64</f>
        <v>112841.3225</v>
      </c>
      <c r="C91" s="511">
        <f t="shared" si="43"/>
        <v>81926.01871</v>
      </c>
      <c r="D91" s="511">
        <f t="shared" si="43"/>
        <v>58562.43513</v>
      </c>
      <c r="E91" s="511">
        <f t="shared" si="43"/>
        <v>54724.89999</v>
      </c>
      <c r="F91" s="511">
        <f t="shared" si="43"/>
        <v>51029.54791</v>
      </c>
      <c r="G91" s="511">
        <f t="shared" si="43"/>
        <v>33578.2994</v>
      </c>
      <c r="H91" s="511">
        <f t="shared" si="43"/>
        <v>32442.36213</v>
      </c>
      <c r="I91" s="511">
        <f t="shared" si="43"/>
        <v>33826.9616</v>
      </c>
      <c r="J91" s="511">
        <f t="shared" si="43"/>
        <v>22084.56106</v>
      </c>
      <c r="K91" s="511">
        <f t="shared" si="43"/>
        <v>20045.36893</v>
      </c>
      <c r="L91" s="511">
        <f t="shared" si="43"/>
        <v>27658.46557</v>
      </c>
      <c r="M91" s="511">
        <f t="shared" si="43"/>
        <v>29478.87239</v>
      </c>
      <c r="N91" s="511">
        <f t="shared" si="43"/>
        <v>15784.7659</v>
      </c>
      <c r="O91" s="511">
        <f t="shared" si="43"/>
        <v>12984.47246</v>
      </c>
      <c r="P91" s="511">
        <f t="shared" si="43"/>
        <v>11179.49883</v>
      </c>
      <c r="Q91" s="511">
        <f t="shared" si="43"/>
        <v>11639.75805</v>
      </c>
      <c r="R91" s="511">
        <f t="shared" si="43"/>
        <v>12542.65914</v>
      </c>
      <c r="S91" s="511">
        <f t="shared" si="43"/>
        <v>18681.09053</v>
      </c>
      <c r="T91" s="511">
        <f t="shared" si="43"/>
        <v>19162.41416</v>
      </c>
      <c r="U91" s="511">
        <f t="shared" si="43"/>
        <v>12124.25154</v>
      </c>
      <c r="V91" s="511">
        <f t="shared" si="43"/>
        <v>11016.61557</v>
      </c>
      <c r="W91" s="511">
        <f t="shared" si="43"/>
        <v>8981.35211</v>
      </c>
      <c r="X91" s="511">
        <f t="shared" si="43"/>
        <v>8057.078248</v>
      </c>
      <c r="Y91" s="511">
        <f t="shared" si="43"/>
        <v>7997.154035</v>
      </c>
      <c r="Z91" s="511">
        <f t="shared" si="43"/>
        <v>13690.56617</v>
      </c>
      <c r="AA91" s="511">
        <f t="shared" si="43"/>
        <v>13756.10556</v>
      </c>
      <c r="AB91" s="511">
        <f t="shared" si="43"/>
        <v>10458.26701</v>
      </c>
      <c r="AC91" s="511">
        <f t="shared" si="43"/>
        <v>8000.057019</v>
      </c>
      <c r="AD91" s="511">
        <f t="shared" si="43"/>
        <v>6246.545072</v>
      </c>
      <c r="AE91" s="511">
        <f t="shared" si="43"/>
        <v>6121.092847</v>
      </c>
      <c r="AF91" s="511">
        <f t="shared" si="43"/>
        <v>6774.93654</v>
      </c>
      <c r="AG91" s="512"/>
    </row>
    <row r="92">
      <c r="AG92" s="419"/>
    </row>
    <row r="93">
      <c r="AG93" s="419"/>
    </row>
    <row r="94">
      <c r="AG94" s="419"/>
    </row>
    <row r="95">
      <c r="AG95" s="419"/>
    </row>
    <row r="96">
      <c r="AG96" s="419"/>
    </row>
    <row r="97">
      <c r="AG97" s="419"/>
    </row>
    <row r="98">
      <c r="AG98" s="419"/>
    </row>
    <row r="99">
      <c r="AG99" s="419"/>
    </row>
    <row r="100">
      <c r="AG100" s="419"/>
    </row>
    <row r="101">
      <c r="AG101" s="419"/>
    </row>
    <row r="102">
      <c r="AG102" s="419"/>
    </row>
    <row r="103">
      <c r="AG103" s="419"/>
    </row>
    <row r="104">
      <c r="AG104" s="419"/>
    </row>
    <row r="105">
      <c r="AG105" s="419"/>
    </row>
    <row r="106">
      <c r="AG106" s="419"/>
    </row>
    <row r="107">
      <c r="AG107" s="419"/>
    </row>
    <row r="108">
      <c r="AG108" s="419"/>
    </row>
    <row r="109">
      <c r="AG109" s="419"/>
    </row>
    <row r="110">
      <c r="AG110" s="419"/>
    </row>
    <row r="111">
      <c r="AG111" s="419"/>
    </row>
    <row r="112">
      <c r="AG112" s="419"/>
    </row>
    <row r="113">
      <c r="AG113" s="419"/>
    </row>
    <row r="114">
      <c r="AG114" s="419"/>
    </row>
    <row r="115">
      <c r="AG115" s="419"/>
    </row>
    <row r="116">
      <c r="AG116" s="419"/>
    </row>
    <row r="117">
      <c r="AG117" s="419"/>
    </row>
    <row r="118">
      <c r="AG118" s="419"/>
    </row>
    <row r="119">
      <c r="AG119" s="419"/>
    </row>
    <row r="120">
      <c r="AG120" s="419"/>
    </row>
    <row r="121">
      <c r="AG121" s="419"/>
    </row>
    <row r="122">
      <c r="AG122" s="419"/>
    </row>
    <row r="123">
      <c r="AG123" s="419"/>
    </row>
    <row r="124">
      <c r="AG124" s="419"/>
    </row>
    <row r="125">
      <c r="AG125" s="419"/>
    </row>
    <row r="126">
      <c r="AG126" s="419"/>
    </row>
    <row r="127">
      <c r="AG127" s="419"/>
    </row>
    <row r="128">
      <c r="AG128" s="419"/>
    </row>
    <row r="129">
      <c r="AG129" s="419"/>
    </row>
    <row r="130">
      <c r="AG130" s="419"/>
    </row>
    <row r="131">
      <c r="AG131" s="419"/>
    </row>
    <row r="132">
      <c r="AG132" s="419"/>
    </row>
    <row r="133">
      <c r="AG133" s="419"/>
    </row>
    <row r="134">
      <c r="AG134" s="419"/>
    </row>
    <row r="135">
      <c r="AG135" s="419"/>
    </row>
    <row r="136">
      <c r="AG136" s="419"/>
    </row>
    <row r="137">
      <c r="AG137" s="419"/>
    </row>
    <row r="138">
      <c r="AG138" s="419"/>
    </row>
    <row r="139">
      <c r="AG139" s="419"/>
    </row>
    <row r="140">
      <c r="AG140" s="419"/>
    </row>
    <row r="141">
      <c r="AG141" s="419"/>
    </row>
    <row r="142">
      <c r="AG142" s="419"/>
    </row>
    <row r="143">
      <c r="AG143" s="419"/>
    </row>
    <row r="144">
      <c r="AG144" s="419"/>
    </row>
    <row r="145">
      <c r="AG145" s="419"/>
    </row>
    <row r="146">
      <c r="AG146" s="419"/>
    </row>
    <row r="147">
      <c r="AG147" s="419"/>
    </row>
    <row r="148">
      <c r="AG148" s="419"/>
    </row>
    <row r="149">
      <c r="AG149" s="419"/>
    </row>
    <row r="150">
      <c r="AG150" s="419"/>
    </row>
    <row r="151">
      <c r="AG151" s="419"/>
    </row>
    <row r="152">
      <c r="AG152" s="419"/>
    </row>
    <row r="153">
      <c r="AG153" s="419"/>
    </row>
    <row r="154">
      <c r="AG154" s="419"/>
    </row>
    <row r="155">
      <c r="AG155" s="419"/>
    </row>
    <row r="156">
      <c r="AG156" s="419"/>
    </row>
    <row r="157">
      <c r="AG157" s="419"/>
    </row>
    <row r="158">
      <c r="AG158" s="419"/>
    </row>
    <row r="159">
      <c r="AG159" s="419"/>
    </row>
    <row r="160">
      <c r="AG160" s="419"/>
    </row>
    <row r="161">
      <c r="AG161" s="419"/>
    </row>
    <row r="162">
      <c r="AG162" s="419"/>
    </row>
    <row r="163">
      <c r="AG163" s="419"/>
    </row>
    <row r="164">
      <c r="AG164" s="419"/>
    </row>
    <row r="165">
      <c r="AG165" s="419"/>
    </row>
    <row r="166">
      <c r="AG166" s="419"/>
    </row>
    <row r="167">
      <c r="AG167" s="419"/>
    </row>
    <row r="168">
      <c r="AG168" s="419"/>
    </row>
    <row r="169">
      <c r="AG169" s="419"/>
    </row>
    <row r="170">
      <c r="AG170" s="419"/>
    </row>
    <row r="171">
      <c r="AG171" s="419"/>
    </row>
    <row r="172">
      <c r="AG172" s="419"/>
    </row>
    <row r="173">
      <c r="AG173" s="419"/>
    </row>
    <row r="174">
      <c r="AG174" s="419"/>
    </row>
    <row r="175">
      <c r="AG175" s="419"/>
    </row>
    <row r="176">
      <c r="AG176" s="419"/>
    </row>
    <row r="177">
      <c r="AG177" s="419"/>
    </row>
    <row r="178">
      <c r="AG178" s="419"/>
    </row>
    <row r="179">
      <c r="AG179" s="419"/>
    </row>
    <row r="180">
      <c r="AG180" s="419"/>
    </row>
    <row r="181">
      <c r="AG181" s="419"/>
    </row>
    <row r="182">
      <c r="AG182" s="419"/>
    </row>
    <row r="183">
      <c r="AG183" s="419"/>
    </row>
    <row r="184">
      <c r="AG184" s="419"/>
    </row>
    <row r="185">
      <c r="AG185" s="419"/>
    </row>
    <row r="186">
      <c r="AG186" s="419"/>
    </row>
    <row r="187">
      <c r="AG187" s="419"/>
    </row>
    <row r="188">
      <c r="AG188" s="419"/>
    </row>
    <row r="189">
      <c r="AG189" s="419"/>
    </row>
    <row r="190">
      <c r="AG190" s="419"/>
    </row>
    <row r="191">
      <c r="AG191" s="419"/>
    </row>
    <row r="192">
      <c r="AG192" s="419"/>
    </row>
    <row r="193">
      <c r="AG193" s="419"/>
    </row>
    <row r="194">
      <c r="AG194" s="419"/>
    </row>
    <row r="195">
      <c r="AG195" s="419"/>
    </row>
    <row r="196">
      <c r="AG196" s="419"/>
    </row>
    <row r="197">
      <c r="AG197" s="419"/>
    </row>
    <row r="198">
      <c r="AG198" s="419"/>
    </row>
    <row r="199">
      <c r="AG199" s="419"/>
    </row>
    <row r="200">
      <c r="AG200" s="419"/>
    </row>
    <row r="201">
      <c r="AG201" s="419"/>
    </row>
    <row r="202">
      <c r="AG202" s="419"/>
    </row>
    <row r="203">
      <c r="AG203" s="419"/>
    </row>
    <row r="204">
      <c r="AG204" s="419"/>
    </row>
    <row r="205">
      <c r="AG205" s="419"/>
    </row>
    <row r="206">
      <c r="AG206" s="419"/>
    </row>
    <row r="207">
      <c r="AG207" s="419"/>
    </row>
    <row r="208">
      <c r="AG208" s="419"/>
    </row>
    <row r="209">
      <c r="AG209" s="419"/>
    </row>
    <row r="210">
      <c r="AG210" s="419"/>
    </row>
    <row r="211">
      <c r="AG211" s="419"/>
    </row>
    <row r="212">
      <c r="AG212" s="419"/>
    </row>
    <row r="213">
      <c r="AG213" s="419"/>
    </row>
    <row r="214">
      <c r="AG214" s="419"/>
    </row>
    <row r="215">
      <c r="AG215" s="419"/>
    </row>
    <row r="216">
      <c r="AG216" s="419"/>
    </row>
    <row r="217">
      <c r="AG217" s="419"/>
    </row>
    <row r="218">
      <c r="AG218" s="419"/>
    </row>
    <row r="219">
      <c r="AG219" s="419"/>
    </row>
    <row r="220">
      <c r="AG220" s="419"/>
    </row>
    <row r="221">
      <c r="AG221" s="419"/>
    </row>
    <row r="222">
      <c r="AG222" s="419"/>
    </row>
    <row r="223">
      <c r="AG223" s="419"/>
    </row>
    <row r="224">
      <c r="AG224" s="419"/>
    </row>
    <row r="225">
      <c r="AG225" s="419"/>
    </row>
    <row r="226">
      <c r="AG226" s="419"/>
    </row>
    <row r="227">
      <c r="AG227" s="419"/>
    </row>
    <row r="228">
      <c r="AG228" s="419"/>
    </row>
    <row r="229">
      <c r="AG229" s="419"/>
    </row>
    <row r="230">
      <c r="AG230" s="419"/>
    </row>
    <row r="231">
      <c r="AG231" s="419"/>
    </row>
    <row r="232">
      <c r="AG232" s="419"/>
    </row>
    <row r="233">
      <c r="AG233" s="419"/>
    </row>
    <row r="234">
      <c r="AG234" s="419"/>
    </row>
    <row r="235">
      <c r="AG235" s="419"/>
    </row>
    <row r="236">
      <c r="AG236" s="419"/>
    </row>
    <row r="237">
      <c r="AG237" s="419"/>
    </row>
    <row r="238">
      <c r="AG238" s="419"/>
    </row>
    <row r="239">
      <c r="AG239" s="419"/>
    </row>
    <row r="240">
      <c r="AG240" s="419"/>
    </row>
    <row r="241">
      <c r="AG241" s="419"/>
    </row>
    <row r="242">
      <c r="AG242" s="419"/>
    </row>
    <row r="243">
      <c r="AG243" s="419"/>
    </row>
    <row r="244">
      <c r="AG244" s="419"/>
    </row>
    <row r="245">
      <c r="AG245" s="419"/>
    </row>
    <row r="246">
      <c r="AG246" s="419"/>
    </row>
    <row r="247">
      <c r="AG247" s="419"/>
    </row>
    <row r="248">
      <c r="AG248" s="419"/>
    </row>
    <row r="249">
      <c r="AG249" s="419"/>
    </row>
    <row r="250">
      <c r="AG250" s="419"/>
    </row>
    <row r="251">
      <c r="AG251" s="419"/>
    </row>
    <row r="252">
      <c r="AG252" s="419"/>
    </row>
    <row r="253">
      <c r="AG253" s="419"/>
    </row>
    <row r="254">
      <c r="AG254" s="419"/>
    </row>
    <row r="255">
      <c r="AG255" s="419"/>
    </row>
    <row r="256">
      <c r="AG256" s="419"/>
    </row>
    <row r="257">
      <c r="AG257" s="419"/>
    </row>
    <row r="258">
      <c r="AG258" s="419"/>
    </row>
    <row r="259">
      <c r="AG259" s="419"/>
    </row>
    <row r="260">
      <c r="AG260" s="419"/>
    </row>
    <row r="261">
      <c r="AG261" s="419"/>
    </row>
    <row r="262">
      <c r="AG262" s="419"/>
    </row>
    <row r="263">
      <c r="AG263" s="419"/>
    </row>
    <row r="264">
      <c r="AG264" s="419"/>
    </row>
    <row r="265">
      <c r="AG265" s="419"/>
    </row>
    <row r="266">
      <c r="AG266" s="419"/>
    </row>
    <row r="267">
      <c r="AG267" s="419"/>
    </row>
    <row r="268">
      <c r="AG268" s="419"/>
    </row>
    <row r="269">
      <c r="AG269" s="419"/>
    </row>
    <row r="270">
      <c r="AG270" s="419"/>
    </row>
    <row r="271">
      <c r="AG271" s="419"/>
    </row>
    <row r="272">
      <c r="AG272" s="419"/>
    </row>
    <row r="273">
      <c r="AG273" s="419"/>
    </row>
    <row r="274">
      <c r="AG274" s="419"/>
    </row>
    <row r="275">
      <c r="AG275" s="419"/>
    </row>
    <row r="276">
      <c r="AG276" s="419"/>
    </row>
    <row r="277">
      <c r="AG277" s="419"/>
    </row>
    <row r="278">
      <c r="AG278" s="419"/>
    </row>
    <row r="279">
      <c r="AG279" s="419"/>
    </row>
    <row r="280">
      <c r="AG280" s="419"/>
    </row>
    <row r="281">
      <c r="AG281" s="419"/>
    </row>
    <row r="282">
      <c r="AG282" s="419"/>
    </row>
    <row r="283">
      <c r="AG283" s="419"/>
    </row>
    <row r="284">
      <c r="AG284" s="419"/>
    </row>
    <row r="285">
      <c r="AG285" s="419"/>
    </row>
    <row r="286">
      <c r="AG286" s="419"/>
    </row>
    <row r="287">
      <c r="AG287" s="419"/>
    </row>
    <row r="288">
      <c r="AG288" s="419"/>
    </row>
    <row r="289">
      <c r="AG289" s="419"/>
    </row>
    <row r="290">
      <c r="AG290" s="419"/>
    </row>
    <row r="291">
      <c r="AG291" s="419"/>
    </row>
    <row r="292">
      <c r="AG292" s="419"/>
    </row>
    <row r="293">
      <c r="AG293" s="419"/>
    </row>
    <row r="294">
      <c r="AG294" s="419"/>
    </row>
    <row r="295">
      <c r="AG295" s="419"/>
    </row>
    <row r="296">
      <c r="AG296" s="419"/>
    </row>
    <row r="297">
      <c r="AG297" s="419"/>
    </row>
    <row r="298">
      <c r="AG298" s="419"/>
    </row>
    <row r="299">
      <c r="AG299" s="419"/>
    </row>
    <row r="300">
      <c r="AG300" s="419"/>
    </row>
    <row r="301">
      <c r="AG301" s="419"/>
    </row>
    <row r="302">
      <c r="AG302" s="419"/>
    </row>
    <row r="303">
      <c r="AG303" s="419"/>
    </row>
    <row r="304">
      <c r="AG304" s="419"/>
    </row>
    <row r="305">
      <c r="AG305" s="419"/>
    </row>
    <row r="306">
      <c r="AG306" s="419"/>
    </row>
    <row r="307">
      <c r="AG307" s="419"/>
    </row>
    <row r="308">
      <c r="AG308" s="419"/>
    </row>
    <row r="309">
      <c r="AG309" s="419"/>
    </row>
    <row r="310">
      <c r="AG310" s="419"/>
    </row>
    <row r="311">
      <c r="AG311" s="419"/>
    </row>
    <row r="312">
      <c r="AG312" s="419"/>
    </row>
    <row r="313">
      <c r="AG313" s="419"/>
    </row>
    <row r="314">
      <c r="AG314" s="419"/>
    </row>
    <row r="315">
      <c r="AG315" s="419"/>
    </row>
    <row r="316">
      <c r="AG316" s="419"/>
    </row>
    <row r="317">
      <c r="AG317" s="419"/>
    </row>
    <row r="318">
      <c r="AG318" s="419"/>
    </row>
    <row r="319">
      <c r="AG319" s="419"/>
    </row>
    <row r="320">
      <c r="AG320" s="419"/>
    </row>
    <row r="321">
      <c r="AG321" s="419"/>
    </row>
    <row r="322">
      <c r="AG322" s="419"/>
    </row>
    <row r="323">
      <c r="AG323" s="419"/>
    </row>
    <row r="324">
      <c r="AG324" s="419"/>
    </row>
    <row r="325">
      <c r="AG325" s="419"/>
    </row>
    <row r="326">
      <c r="AG326" s="419"/>
    </row>
    <row r="327">
      <c r="AG327" s="419"/>
    </row>
    <row r="328">
      <c r="AG328" s="419"/>
    </row>
    <row r="329">
      <c r="AG329" s="419"/>
    </row>
    <row r="330">
      <c r="AG330" s="419"/>
    </row>
    <row r="331">
      <c r="AG331" s="419"/>
    </row>
    <row r="332">
      <c r="AG332" s="419"/>
    </row>
    <row r="333">
      <c r="AG333" s="419"/>
    </row>
    <row r="334">
      <c r="AG334" s="419"/>
    </row>
    <row r="335">
      <c r="AG335" s="419"/>
    </row>
    <row r="336">
      <c r="AG336" s="419"/>
    </row>
    <row r="337">
      <c r="AG337" s="419"/>
    </row>
    <row r="338">
      <c r="AG338" s="419"/>
    </row>
    <row r="339">
      <c r="AG339" s="419"/>
    </row>
    <row r="340">
      <c r="AG340" s="419"/>
    </row>
    <row r="341">
      <c r="AG341" s="419"/>
    </row>
    <row r="342">
      <c r="AG342" s="419"/>
    </row>
    <row r="343">
      <c r="AG343" s="419"/>
    </row>
    <row r="344">
      <c r="AG344" s="419"/>
    </row>
    <row r="345">
      <c r="AG345" s="419"/>
    </row>
    <row r="346">
      <c r="AG346" s="419"/>
    </row>
    <row r="347">
      <c r="AG347" s="419"/>
    </row>
    <row r="348">
      <c r="AG348" s="419"/>
    </row>
    <row r="349">
      <c r="AG349" s="419"/>
    </row>
    <row r="350">
      <c r="AG350" s="419"/>
    </row>
    <row r="351">
      <c r="AG351" s="419"/>
    </row>
    <row r="352">
      <c r="AG352" s="419"/>
    </row>
    <row r="353">
      <c r="AG353" s="419"/>
    </row>
    <row r="354">
      <c r="AG354" s="419"/>
    </row>
    <row r="355">
      <c r="AG355" s="419"/>
    </row>
    <row r="356">
      <c r="AG356" s="419"/>
    </row>
    <row r="357">
      <c r="AG357" s="419"/>
    </row>
    <row r="358">
      <c r="AG358" s="419"/>
    </row>
    <row r="359">
      <c r="AG359" s="419"/>
    </row>
    <row r="360">
      <c r="AG360" s="419"/>
    </row>
    <row r="361">
      <c r="AG361" s="419"/>
    </row>
    <row r="362">
      <c r="AG362" s="419"/>
    </row>
    <row r="363">
      <c r="AG363" s="419"/>
    </row>
    <row r="364">
      <c r="AG364" s="419"/>
    </row>
    <row r="365">
      <c r="AG365" s="419"/>
    </row>
    <row r="366">
      <c r="AG366" s="419"/>
    </row>
    <row r="367">
      <c r="AG367" s="419"/>
    </row>
    <row r="368">
      <c r="AG368" s="419"/>
    </row>
    <row r="369">
      <c r="AG369" s="419"/>
    </row>
    <row r="370">
      <c r="AG370" s="419"/>
    </row>
    <row r="371">
      <c r="AG371" s="419"/>
    </row>
    <row r="372">
      <c r="AG372" s="419"/>
    </row>
    <row r="373">
      <c r="AG373" s="419"/>
    </row>
    <row r="374">
      <c r="AG374" s="419"/>
    </row>
    <row r="375">
      <c r="AG375" s="419"/>
    </row>
    <row r="376">
      <c r="AG376" s="419"/>
    </row>
    <row r="377">
      <c r="AG377" s="419"/>
    </row>
    <row r="378">
      <c r="AG378" s="419"/>
    </row>
    <row r="379">
      <c r="AG379" s="419"/>
    </row>
    <row r="380">
      <c r="AG380" s="419"/>
    </row>
    <row r="381">
      <c r="AG381" s="419"/>
    </row>
    <row r="382">
      <c r="AG382" s="419"/>
    </row>
    <row r="383">
      <c r="AG383" s="419"/>
    </row>
    <row r="384">
      <c r="AG384" s="419"/>
    </row>
    <row r="385">
      <c r="AG385" s="419"/>
    </row>
    <row r="386">
      <c r="AG386" s="419"/>
    </row>
    <row r="387">
      <c r="AG387" s="419"/>
    </row>
    <row r="388">
      <c r="AG388" s="419"/>
    </row>
    <row r="389">
      <c r="AG389" s="419"/>
    </row>
    <row r="390">
      <c r="AG390" s="419"/>
    </row>
    <row r="391">
      <c r="AG391" s="419"/>
    </row>
    <row r="392">
      <c r="AG392" s="419"/>
    </row>
    <row r="393">
      <c r="AG393" s="419"/>
    </row>
    <row r="394">
      <c r="AG394" s="419"/>
    </row>
    <row r="395">
      <c r="AG395" s="419"/>
    </row>
    <row r="396">
      <c r="AG396" s="419"/>
    </row>
    <row r="397">
      <c r="AG397" s="419"/>
    </row>
    <row r="398">
      <c r="AG398" s="419"/>
    </row>
    <row r="399">
      <c r="AG399" s="419"/>
    </row>
    <row r="400">
      <c r="AG400" s="419"/>
    </row>
    <row r="401">
      <c r="AG401" s="419"/>
    </row>
    <row r="402">
      <c r="AG402" s="419"/>
    </row>
    <row r="403">
      <c r="AG403" s="419"/>
    </row>
    <row r="404">
      <c r="AG404" s="419"/>
    </row>
    <row r="405">
      <c r="AG405" s="419"/>
    </row>
    <row r="406">
      <c r="AG406" s="419"/>
    </row>
    <row r="407">
      <c r="AG407" s="419"/>
    </row>
    <row r="408">
      <c r="AG408" s="419"/>
    </row>
    <row r="409">
      <c r="AG409" s="419"/>
    </row>
    <row r="410">
      <c r="AG410" s="419"/>
    </row>
    <row r="411">
      <c r="AG411" s="419"/>
    </row>
    <row r="412">
      <c r="AG412" s="419"/>
    </row>
    <row r="413">
      <c r="AG413" s="419"/>
    </row>
    <row r="414">
      <c r="AG414" s="419"/>
    </row>
    <row r="415">
      <c r="AG415" s="419"/>
    </row>
    <row r="416">
      <c r="AG416" s="419"/>
    </row>
    <row r="417">
      <c r="AG417" s="419"/>
    </row>
    <row r="418">
      <c r="AG418" s="419"/>
    </row>
    <row r="419">
      <c r="AG419" s="419"/>
    </row>
    <row r="420">
      <c r="AG420" s="419"/>
    </row>
    <row r="421">
      <c r="AG421" s="419"/>
    </row>
    <row r="422">
      <c r="AG422" s="419"/>
    </row>
    <row r="423">
      <c r="AG423" s="419"/>
    </row>
    <row r="424">
      <c r="AG424" s="419"/>
    </row>
    <row r="425">
      <c r="AG425" s="419"/>
    </row>
    <row r="426">
      <c r="AG426" s="419"/>
    </row>
    <row r="427">
      <c r="AG427" s="419"/>
    </row>
    <row r="428">
      <c r="AG428" s="419"/>
    </row>
    <row r="429">
      <c r="AG429" s="419"/>
    </row>
    <row r="430">
      <c r="AG430" s="419"/>
    </row>
    <row r="431">
      <c r="AG431" s="419"/>
    </row>
    <row r="432">
      <c r="AG432" s="419"/>
    </row>
    <row r="433">
      <c r="AG433" s="419"/>
    </row>
    <row r="434">
      <c r="AG434" s="419"/>
    </row>
    <row r="435">
      <c r="AG435" s="419"/>
    </row>
    <row r="436">
      <c r="AG436" s="419"/>
    </row>
    <row r="437">
      <c r="AG437" s="419"/>
    </row>
    <row r="438">
      <c r="AG438" s="419"/>
    </row>
    <row r="439">
      <c r="AG439" s="419"/>
    </row>
    <row r="440">
      <c r="AG440" s="419"/>
    </row>
    <row r="441">
      <c r="AG441" s="419"/>
    </row>
    <row r="442">
      <c r="AG442" s="419"/>
    </row>
    <row r="443">
      <c r="AG443" s="419"/>
    </row>
    <row r="444">
      <c r="AG444" s="419"/>
    </row>
    <row r="445">
      <c r="AG445" s="419"/>
    </row>
    <row r="446">
      <c r="AG446" s="419"/>
    </row>
    <row r="447">
      <c r="AG447" s="419"/>
    </row>
    <row r="448">
      <c r="AG448" s="419"/>
    </row>
    <row r="449">
      <c r="AG449" s="419"/>
    </row>
    <row r="450">
      <c r="AG450" s="419"/>
    </row>
    <row r="451">
      <c r="AG451" s="419"/>
    </row>
    <row r="452">
      <c r="AG452" s="419"/>
    </row>
    <row r="453">
      <c r="AG453" s="419"/>
    </row>
    <row r="454">
      <c r="AG454" s="419"/>
    </row>
    <row r="455">
      <c r="AG455" s="419"/>
    </row>
    <row r="456">
      <c r="AG456" s="419"/>
    </row>
    <row r="457">
      <c r="AG457" s="419"/>
    </row>
    <row r="458">
      <c r="AG458" s="419"/>
    </row>
    <row r="459">
      <c r="AG459" s="419"/>
    </row>
    <row r="460">
      <c r="AG460" s="419"/>
    </row>
    <row r="461">
      <c r="AG461" s="419"/>
    </row>
    <row r="462">
      <c r="AG462" s="419"/>
    </row>
    <row r="463">
      <c r="AG463" s="419"/>
    </row>
    <row r="464">
      <c r="AG464" s="419"/>
    </row>
    <row r="465">
      <c r="AG465" s="419"/>
    </row>
    <row r="466">
      <c r="AG466" s="419"/>
    </row>
    <row r="467">
      <c r="AG467" s="419"/>
    </row>
    <row r="468">
      <c r="AG468" s="419"/>
    </row>
    <row r="469">
      <c r="AG469" s="419"/>
    </row>
    <row r="470">
      <c r="AG470" s="419"/>
    </row>
    <row r="471">
      <c r="AG471" s="419"/>
    </row>
    <row r="472">
      <c r="AG472" s="419"/>
    </row>
    <row r="473">
      <c r="AG473" s="419"/>
    </row>
    <row r="474">
      <c r="AG474" s="419"/>
    </row>
    <row r="475">
      <c r="AG475" s="419"/>
    </row>
    <row r="476">
      <c r="AG476" s="419"/>
    </row>
    <row r="477">
      <c r="AG477" s="419"/>
    </row>
    <row r="478">
      <c r="AG478" s="419"/>
    </row>
    <row r="479">
      <c r="AG479" s="419"/>
    </row>
    <row r="480">
      <c r="AG480" s="419"/>
    </row>
    <row r="481">
      <c r="AG481" s="419"/>
    </row>
    <row r="482">
      <c r="AG482" s="419"/>
    </row>
    <row r="483">
      <c r="AG483" s="419"/>
    </row>
    <row r="484">
      <c r="AG484" s="419"/>
    </row>
    <row r="485">
      <c r="AG485" s="419"/>
    </row>
    <row r="486">
      <c r="AG486" s="419"/>
    </row>
    <row r="487">
      <c r="AG487" s="419"/>
    </row>
    <row r="488">
      <c r="AG488" s="419"/>
    </row>
    <row r="489">
      <c r="AG489" s="419"/>
    </row>
    <row r="490">
      <c r="AG490" s="419"/>
    </row>
    <row r="491">
      <c r="AG491" s="419"/>
    </row>
    <row r="492">
      <c r="AG492" s="419"/>
    </row>
    <row r="493">
      <c r="AG493" s="419"/>
    </row>
    <row r="494">
      <c r="AG494" s="419"/>
    </row>
    <row r="495">
      <c r="AG495" s="419"/>
    </row>
    <row r="496">
      <c r="AG496" s="419"/>
    </row>
    <row r="497">
      <c r="AG497" s="419"/>
    </row>
    <row r="498">
      <c r="AG498" s="419"/>
    </row>
    <row r="499">
      <c r="AG499" s="419"/>
    </row>
    <row r="500">
      <c r="AG500" s="419"/>
    </row>
    <row r="501">
      <c r="AG501" s="419"/>
    </row>
    <row r="502">
      <c r="AG502" s="419"/>
    </row>
    <row r="503">
      <c r="AG503" s="419"/>
    </row>
    <row r="504">
      <c r="AG504" s="419"/>
    </row>
    <row r="505">
      <c r="AG505" s="419"/>
    </row>
    <row r="506">
      <c r="AG506" s="419"/>
    </row>
    <row r="507">
      <c r="AG507" s="419"/>
    </row>
    <row r="508">
      <c r="AG508" s="419"/>
    </row>
    <row r="509">
      <c r="AG509" s="419"/>
    </row>
    <row r="510">
      <c r="AG510" s="419"/>
    </row>
    <row r="511">
      <c r="AG511" s="419"/>
    </row>
    <row r="512">
      <c r="AG512" s="419"/>
    </row>
    <row r="513">
      <c r="AG513" s="419"/>
    </row>
    <row r="514">
      <c r="AG514" s="419"/>
    </row>
    <row r="515">
      <c r="AG515" s="419"/>
    </row>
    <row r="516">
      <c r="AG516" s="419"/>
    </row>
    <row r="517">
      <c r="AG517" s="419"/>
    </row>
    <row r="518">
      <c r="AG518" s="419"/>
    </row>
    <row r="519">
      <c r="AG519" s="419"/>
    </row>
    <row r="520">
      <c r="AG520" s="419"/>
    </row>
    <row r="521">
      <c r="AG521" s="419"/>
    </row>
    <row r="522">
      <c r="AG522" s="419"/>
    </row>
    <row r="523">
      <c r="AG523" s="419"/>
    </row>
    <row r="524">
      <c r="AG524" s="419"/>
    </row>
    <row r="525">
      <c r="AG525" s="419"/>
    </row>
    <row r="526">
      <c r="AG526" s="419"/>
    </row>
    <row r="527">
      <c r="AG527" s="419"/>
    </row>
    <row r="528">
      <c r="AG528" s="419"/>
    </row>
    <row r="529">
      <c r="AG529" s="419"/>
    </row>
    <row r="530">
      <c r="AG530" s="419"/>
    </row>
    <row r="531">
      <c r="AG531" s="419"/>
    </row>
    <row r="532">
      <c r="AG532" s="419"/>
    </row>
    <row r="533">
      <c r="AG533" s="419"/>
    </row>
    <row r="534">
      <c r="AG534" s="419"/>
    </row>
    <row r="535">
      <c r="AG535" s="419"/>
    </row>
    <row r="536">
      <c r="AG536" s="419"/>
    </row>
    <row r="537">
      <c r="AG537" s="419"/>
    </row>
    <row r="538">
      <c r="AG538" s="419"/>
    </row>
    <row r="539">
      <c r="AG539" s="419"/>
    </row>
    <row r="540">
      <c r="AG540" s="419"/>
    </row>
    <row r="541">
      <c r="AG541" s="419"/>
    </row>
    <row r="542">
      <c r="AG542" s="419"/>
    </row>
    <row r="543">
      <c r="AG543" s="419"/>
    </row>
    <row r="544">
      <c r="AG544" s="419"/>
    </row>
    <row r="545">
      <c r="AG545" s="419"/>
    </row>
    <row r="546">
      <c r="AG546" s="419"/>
    </row>
    <row r="547">
      <c r="AG547" s="419"/>
    </row>
    <row r="548">
      <c r="AG548" s="419"/>
    </row>
    <row r="549">
      <c r="AG549" s="419"/>
    </row>
    <row r="550">
      <c r="AG550" s="419"/>
    </row>
    <row r="551">
      <c r="AG551" s="419"/>
    </row>
    <row r="552">
      <c r="AG552" s="419"/>
    </row>
    <row r="553">
      <c r="AG553" s="419"/>
    </row>
    <row r="554">
      <c r="AG554" s="419"/>
    </row>
    <row r="555">
      <c r="AG555" s="419"/>
    </row>
    <row r="556">
      <c r="AG556" s="419"/>
    </row>
    <row r="557">
      <c r="AG557" s="419"/>
    </row>
    <row r="558">
      <c r="AG558" s="419"/>
    </row>
    <row r="559">
      <c r="AG559" s="419"/>
    </row>
    <row r="560">
      <c r="AG560" s="419"/>
    </row>
    <row r="561">
      <c r="AG561" s="419"/>
    </row>
    <row r="562">
      <c r="AG562" s="419"/>
    </row>
    <row r="563">
      <c r="AG563" s="419"/>
    </row>
    <row r="564">
      <c r="AG564" s="419"/>
    </row>
    <row r="565">
      <c r="AG565" s="419"/>
    </row>
    <row r="566">
      <c r="AG566" s="419"/>
    </row>
    <row r="567">
      <c r="AG567" s="419"/>
    </row>
    <row r="568">
      <c r="AG568" s="419"/>
    </row>
    <row r="569">
      <c r="AG569" s="419"/>
    </row>
    <row r="570">
      <c r="AG570" s="419"/>
    </row>
    <row r="571">
      <c r="AG571" s="419"/>
    </row>
    <row r="572">
      <c r="AG572" s="419"/>
    </row>
    <row r="573">
      <c r="AG573" s="419"/>
    </row>
    <row r="574">
      <c r="AG574" s="419"/>
    </row>
    <row r="575">
      <c r="AG575" s="419"/>
    </row>
    <row r="576">
      <c r="AG576" s="419"/>
    </row>
    <row r="577">
      <c r="AG577" s="419"/>
    </row>
    <row r="578">
      <c r="AG578" s="419"/>
    </row>
    <row r="579">
      <c r="AG579" s="419"/>
    </row>
    <row r="580">
      <c r="AG580" s="419"/>
    </row>
    <row r="581">
      <c r="AG581" s="419"/>
    </row>
    <row r="582">
      <c r="AG582" s="419"/>
    </row>
    <row r="583">
      <c r="AG583" s="419"/>
    </row>
    <row r="584">
      <c r="AG584" s="419"/>
    </row>
    <row r="585">
      <c r="AG585" s="419"/>
    </row>
    <row r="586">
      <c r="AG586" s="419"/>
    </row>
    <row r="587">
      <c r="AG587" s="419"/>
    </row>
    <row r="588">
      <c r="AG588" s="419"/>
    </row>
    <row r="589">
      <c r="AG589" s="419"/>
    </row>
    <row r="590">
      <c r="AG590" s="419"/>
    </row>
    <row r="591">
      <c r="AG591" s="419"/>
    </row>
    <row r="592">
      <c r="AG592" s="419"/>
    </row>
    <row r="593">
      <c r="AG593" s="419"/>
    </row>
    <row r="594">
      <c r="AG594" s="419"/>
    </row>
    <row r="595">
      <c r="AG595" s="419"/>
    </row>
    <row r="596">
      <c r="AG596" s="419"/>
    </row>
    <row r="597">
      <c r="AG597" s="419"/>
    </row>
    <row r="598">
      <c r="AG598" s="419"/>
    </row>
    <row r="599">
      <c r="AG599" s="419"/>
    </row>
    <row r="600">
      <c r="AG600" s="419"/>
    </row>
    <row r="601">
      <c r="AG601" s="419"/>
    </row>
    <row r="602">
      <c r="AG602" s="419"/>
    </row>
    <row r="603">
      <c r="AG603" s="419"/>
    </row>
    <row r="604">
      <c r="AG604" s="419"/>
    </row>
    <row r="605">
      <c r="AG605" s="419"/>
    </row>
    <row r="606">
      <c r="AG606" s="419"/>
    </row>
    <row r="607">
      <c r="AG607" s="419"/>
    </row>
    <row r="608">
      <c r="AG608" s="419"/>
    </row>
    <row r="609">
      <c r="AG609" s="419"/>
    </row>
    <row r="610">
      <c r="AG610" s="419"/>
    </row>
    <row r="611">
      <c r="AG611" s="419"/>
    </row>
    <row r="612">
      <c r="AG612" s="419"/>
    </row>
    <row r="613">
      <c r="AG613" s="419"/>
    </row>
    <row r="614">
      <c r="AG614" s="419"/>
    </row>
    <row r="615">
      <c r="AG615" s="419"/>
    </row>
    <row r="616">
      <c r="AG616" s="419"/>
    </row>
    <row r="617">
      <c r="AG617" s="419"/>
    </row>
    <row r="618">
      <c r="AG618" s="419"/>
    </row>
    <row r="619">
      <c r="AG619" s="419"/>
    </row>
    <row r="620">
      <c r="AG620" s="419"/>
    </row>
    <row r="621">
      <c r="AG621" s="419"/>
    </row>
    <row r="622">
      <c r="AG622" s="419"/>
    </row>
    <row r="623">
      <c r="AG623" s="419"/>
    </row>
    <row r="624">
      <c r="AG624" s="419"/>
    </row>
    <row r="625">
      <c r="AG625" s="419"/>
    </row>
    <row r="626">
      <c r="AG626" s="419"/>
    </row>
    <row r="627">
      <c r="AG627" s="419"/>
    </row>
    <row r="628">
      <c r="AG628" s="419"/>
    </row>
    <row r="629">
      <c r="AG629" s="419"/>
    </row>
    <row r="630">
      <c r="AG630" s="419"/>
    </row>
    <row r="631">
      <c r="AG631" s="419"/>
    </row>
    <row r="632">
      <c r="AG632" s="419"/>
    </row>
    <row r="633">
      <c r="AG633" s="419"/>
    </row>
    <row r="634">
      <c r="AG634" s="419"/>
    </row>
    <row r="635">
      <c r="AG635" s="419"/>
    </row>
    <row r="636">
      <c r="AG636" s="419"/>
    </row>
    <row r="637">
      <c r="AG637" s="419"/>
    </row>
    <row r="638">
      <c r="AG638" s="419"/>
    </row>
    <row r="639">
      <c r="AG639" s="419"/>
    </row>
    <row r="640">
      <c r="AG640" s="419"/>
    </row>
    <row r="641">
      <c r="AG641" s="419"/>
    </row>
    <row r="642">
      <c r="AG642" s="419"/>
    </row>
    <row r="643">
      <c r="AG643" s="419"/>
    </row>
    <row r="644">
      <c r="AG644" s="419"/>
    </row>
    <row r="645">
      <c r="AG645" s="419"/>
    </row>
    <row r="646">
      <c r="AG646" s="419"/>
    </row>
    <row r="647">
      <c r="AG647" s="419"/>
    </row>
    <row r="648">
      <c r="AG648" s="419"/>
    </row>
    <row r="649">
      <c r="AG649" s="419"/>
    </row>
    <row r="650">
      <c r="AG650" s="419"/>
    </row>
    <row r="651">
      <c r="AG651" s="419"/>
    </row>
    <row r="652">
      <c r="AG652" s="419"/>
    </row>
    <row r="653">
      <c r="AG653" s="419"/>
    </row>
    <row r="654">
      <c r="AG654" s="419"/>
    </row>
    <row r="655">
      <c r="AG655" s="419"/>
    </row>
    <row r="656">
      <c r="AG656" s="419"/>
    </row>
    <row r="657">
      <c r="AG657" s="419"/>
    </row>
    <row r="658">
      <c r="AG658" s="419"/>
    </row>
    <row r="659">
      <c r="AG659" s="419"/>
    </row>
    <row r="660">
      <c r="AG660" s="419"/>
    </row>
    <row r="661">
      <c r="AG661" s="419"/>
    </row>
    <row r="662">
      <c r="AG662" s="419"/>
    </row>
    <row r="663">
      <c r="AG663" s="419"/>
    </row>
    <row r="664">
      <c r="AG664" s="419"/>
    </row>
    <row r="665">
      <c r="AG665" s="419"/>
    </row>
    <row r="666">
      <c r="AG666" s="419"/>
    </row>
    <row r="667">
      <c r="AG667" s="419"/>
    </row>
    <row r="668">
      <c r="AG668" s="419"/>
    </row>
    <row r="669">
      <c r="AG669" s="419"/>
    </row>
    <row r="670">
      <c r="AG670" s="419"/>
    </row>
    <row r="671">
      <c r="AG671" s="419"/>
    </row>
    <row r="672">
      <c r="AG672" s="419"/>
    </row>
    <row r="673">
      <c r="AG673" s="419"/>
    </row>
    <row r="674">
      <c r="AG674" s="419"/>
    </row>
    <row r="675">
      <c r="AG675" s="419"/>
    </row>
    <row r="676">
      <c r="AG676" s="419"/>
    </row>
    <row r="677">
      <c r="AG677" s="419"/>
    </row>
    <row r="678">
      <c r="AG678" s="419"/>
    </row>
    <row r="679">
      <c r="AG679" s="419"/>
    </row>
    <row r="680">
      <c r="AG680" s="419"/>
    </row>
    <row r="681">
      <c r="AG681" s="419"/>
    </row>
    <row r="682">
      <c r="AG682" s="419"/>
    </row>
    <row r="683">
      <c r="AG683" s="419"/>
    </row>
    <row r="684">
      <c r="AG684" s="419"/>
    </row>
    <row r="685">
      <c r="AG685" s="419"/>
    </row>
    <row r="686">
      <c r="AG686" s="419"/>
    </row>
    <row r="687">
      <c r="AG687" s="419"/>
    </row>
    <row r="688">
      <c r="AG688" s="419"/>
    </row>
    <row r="689">
      <c r="AG689" s="419"/>
    </row>
    <row r="690">
      <c r="AG690" s="419"/>
    </row>
    <row r="691">
      <c r="AG691" s="419"/>
    </row>
    <row r="692">
      <c r="AG692" s="419"/>
    </row>
    <row r="693">
      <c r="AG693" s="419"/>
    </row>
    <row r="694">
      <c r="AG694" s="419"/>
    </row>
    <row r="695">
      <c r="AG695" s="419"/>
    </row>
    <row r="696">
      <c r="AG696" s="419"/>
    </row>
    <row r="697">
      <c r="AG697" s="419"/>
    </row>
    <row r="698">
      <c r="AG698" s="419"/>
    </row>
    <row r="699">
      <c r="AG699" s="419"/>
    </row>
    <row r="700">
      <c r="AG700" s="419"/>
    </row>
    <row r="701">
      <c r="AG701" s="419"/>
    </row>
    <row r="702">
      <c r="AG702" s="419"/>
    </row>
    <row r="703">
      <c r="AG703" s="419"/>
    </row>
    <row r="704">
      <c r="AG704" s="419"/>
    </row>
    <row r="705">
      <c r="AG705" s="419"/>
    </row>
    <row r="706">
      <c r="AG706" s="419"/>
    </row>
    <row r="707">
      <c r="AG707" s="419"/>
    </row>
    <row r="708">
      <c r="AG708" s="419"/>
    </row>
    <row r="709">
      <c r="AG709" s="419"/>
    </row>
    <row r="710">
      <c r="AG710" s="419"/>
    </row>
    <row r="711">
      <c r="AG711" s="419"/>
    </row>
    <row r="712">
      <c r="AG712" s="419"/>
    </row>
    <row r="713">
      <c r="AG713" s="419"/>
    </row>
    <row r="714">
      <c r="AG714" s="419"/>
    </row>
    <row r="715">
      <c r="AG715" s="419"/>
    </row>
    <row r="716">
      <c r="AG716" s="419"/>
    </row>
    <row r="717">
      <c r="AG717" s="419"/>
    </row>
    <row r="718">
      <c r="AG718" s="419"/>
    </row>
    <row r="719">
      <c r="AG719" s="419"/>
    </row>
    <row r="720">
      <c r="AG720" s="419"/>
    </row>
    <row r="721">
      <c r="AG721" s="419"/>
    </row>
    <row r="722">
      <c r="AG722" s="419"/>
    </row>
    <row r="723">
      <c r="AG723" s="419"/>
    </row>
    <row r="724">
      <c r="AG724" s="419"/>
    </row>
    <row r="725">
      <c r="AG725" s="419"/>
    </row>
    <row r="726">
      <c r="AG726" s="419"/>
    </row>
    <row r="727">
      <c r="AG727" s="419"/>
    </row>
    <row r="728">
      <c r="AG728" s="419"/>
    </row>
    <row r="729">
      <c r="AG729" s="419"/>
    </row>
    <row r="730">
      <c r="AG730" s="419"/>
    </row>
    <row r="731">
      <c r="AG731" s="419"/>
    </row>
    <row r="732">
      <c r="AG732" s="419"/>
    </row>
    <row r="733">
      <c r="AG733" s="419"/>
    </row>
    <row r="734">
      <c r="AG734" s="419"/>
    </row>
    <row r="735">
      <c r="AG735" s="419"/>
    </row>
    <row r="736">
      <c r="AG736" s="419"/>
    </row>
    <row r="737">
      <c r="AG737" s="419"/>
    </row>
    <row r="738">
      <c r="AG738" s="419"/>
    </row>
    <row r="739">
      <c r="AG739" s="419"/>
    </row>
    <row r="740">
      <c r="AG740" s="419"/>
    </row>
    <row r="741">
      <c r="AG741" s="419"/>
    </row>
    <row r="742">
      <c r="AG742" s="419"/>
    </row>
    <row r="743">
      <c r="AG743" s="419"/>
    </row>
    <row r="744">
      <c r="AG744" s="419"/>
    </row>
    <row r="745">
      <c r="AG745" s="419"/>
    </row>
    <row r="746">
      <c r="AG746" s="419"/>
    </row>
    <row r="747">
      <c r="AG747" s="419"/>
    </row>
    <row r="748">
      <c r="AG748" s="419"/>
    </row>
    <row r="749">
      <c r="AG749" s="419"/>
    </row>
    <row r="750">
      <c r="AG750" s="419"/>
    </row>
    <row r="751">
      <c r="AG751" s="419"/>
    </row>
    <row r="752">
      <c r="AG752" s="419"/>
    </row>
    <row r="753">
      <c r="AG753" s="419"/>
    </row>
    <row r="754">
      <c r="AG754" s="419"/>
    </row>
    <row r="755">
      <c r="AG755" s="419"/>
    </row>
    <row r="756">
      <c r="AG756" s="419"/>
    </row>
    <row r="757">
      <c r="AG757" s="419"/>
    </row>
    <row r="758">
      <c r="AG758" s="419"/>
    </row>
    <row r="759">
      <c r="AG759" s="419"/>
    </row>
    <row r="760">
      <c r="AG760" s="419"/>
    </row>
    <row r="761">
      <c r="AG761" s="419"/>
    </row>
    <row r="762">
      <c r="AG762" s="419"/>
    </row>
    <row r="763">
      <c r="AG763" s="419"/>
    </row>
    <row r="764">
      <c r="AG764" s="419"/>
    </row>
    <row r="765">
      <c r="AG765" s="419"/>
    </row>
    <row r="766">
      <c r="AG766" s="419"/>
    </row>
    <row r="767">
      <c r="AG767" s="419"/>
    </row>
    <row r="768">
      <c r="AG768" s="419"/>
    </row>
    <row r="769">
      <c r="AG769" s="419"/>
    </row>
    <row r="770">
      <c r="AG770" s="419"/>
    </row>
    <row r="771">
      <c r="AG771" s="419"/>
    </row>
    <row r="772">
      <c r="AG772" s="419"/>
    </row>
    <row r="773">
      <c r="AG773" s="419"/>
    </row>
    <row r="774">
      <c r="AG774" s="419"/>
    </row>
    <row r="775">
      <c r="AG775" s="419"/>
    </row>
    <row r="776">
      <c r="AG776" s="419"/>
    </row>
    <row r="777">
      <c r="AG777" s="419"/>
    </row>
    <row r="778">
      <c r="AG778" s="419"/>
    </row>
    <row r="779">
      <c r="AG779" s="419"/>
    </row>
    <row r="780">
      <c r="AG780" s="419"/>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outlineLevelRow="1"/>
  <cols>
    <col customWidth="1" min="2" max="2" width="29.5"/>
    <col customWidth="1" min="3" max="3" width="12.25"/>
    <col customWidth="1" min="4" max="4" width="11.75"/>
    <col customWidth="1" min="5" max="5" width="17.38"/>
    <col customWidth="1" min="7" max="7" width="10.63"/>
    <col customWidth="1" min="8" max="8" width="22.75"/>
    <col customWidth="1" min="11" max="11" width="19.5"/>
    <col customWidth="1" min="14" max="14" width="15.25"/>
  </cols>
  <sheetData>
    <row r="1">
      <c r="A1" s="513"/>
      <c r="B1" s="514" t="s">
        <v>1702</v>
      </c>
      <c r="S1" s="514"/>
      <c r="T1" s="514"/>
      <c r="U1" s="514"/>
      <c r="V1" s="514"/>
    </row>
    <row r="2">
      <c r="A2" s="515" t="s">
        <v>1703</v>
      </c>
      <c r="B2" s="516" t="s">
        <v>1704</v>
      </c>
      <c r="C2" s="517"/>
      <c r="E2" s="518" t="s">
        <v>1705</v>
      </c>
      <c r="F2" s="517"/>
      <c r="G2" s="519"/>
      <c r="H2" s="518" t="s">
        <v>1706</v>
      </c>
      <c r="I2" s="517"/>
      <c r="J2" s="520"/>
      <c r="K2" s="518" t="s">
        <v>1707</v>
      </c>
      <c r="L2" s="517"/>
      <c r="N2" s="518" t="s">
        <v>1708</v>
      </c>
      <c r="O2" s="517"/>
      <c r="Q2" s="518" t="s">
        <v>1709</v>
      </c>
      <c r="R2" s="517"/>
      <c r="S2" s="521"/>
      <c r="T2" s="522" t="s">
        <v>1710</v>
      </c>
      <c r="U2" s="517"/>
      <c r="V2" s="523"/>
    </row>
    <row r="3">
      <c r="A3" s="524"/>
      <c r="B3" s="525" t="s">
        <v>1711</v>
      </c>
      <c r="C3" s="526">
        <v>83.87</v>
      </c>
      <c r="D3" s="527">
        <v>86.9</v>
      </c>
      <c r="E3" s="528" t="s">
        <v>1712</v>
      </c>
      <c r="F3" s="529">
        <f>(('DTC - P&amp;L'!AG116+'DTC - P&amp;L'!AG117)/'DTC - P&amp;L'!AG106)</f>
        <v>0.3462970625</v>
      </c>
      <c r="G3" s="530"/>
      <c r="H3" s="531" t="s">
        <v>1704</v>
      </c>
      <c r="I3" s="532">
        <f>(C3*F9)+(C4*F8)+(C5*F3)+(C6*F4)+(C7*F5)+(C8*F6)+(C9*F7)+(C10*F10)</f>
        <v>102.0923252</v>
      </c>
      <c r="J3" s="533">
        <f>(D3*F9)+(D4*F8)+(D5*F3)+(D6*F4)+(D7*F5)+(D8*F6)+(D9*F7)</f>
        <v>102.4346463</v>
      </c>
      <c r="K3" s="534" t="s">
        <v>1713</v>
      </c>
      <c r="L3" s="535">
        <v>0.029</v>
      </c>
      <c r="N3" s="525" t="s">
        <v>1714</v>
      </c>
      <c r="O3" s="536">
        <v>0.22</v>
      </c>
      <c r="Q3" s="528" t="s">
        <v>1715</v>
      </c>
      <c r="R3" s="537">
        <v>15.0</v>
      </c>
      <c r="S3" s="538"/>
      <c r="T3" s="539" t="s">
        <v>1716</v>
      </c>
      <c r="U3" s="540">
        <v>0.0614</v>
      </c>
      <c r="V3" s="541" t="s">
        <v>1703</v>
      </c>
    </row>
    <row r="4">
      <c r="A4" s="524"/>
      <c r="B4" s="525" t="s">
        <v>1717</v>
      </c>
      <c r="C4" s="526">
        <v>95.58</v>
      </c>
      <c r="D4" s="527">
        <v>97.61</v>
      </c>
      <c r="E4" s="528" t="s">
        <v>223</v>
      </c>
      <c r="F4" s="529">
        <f>('DTC - P&amp;L'!AG112/'DTC - P&amp;L'!AG106)</f>
        <v>0.2486553579</v>
      </c>
      <c r="G4" s="530"/>
      <c r="H4" s="531" t="s">
        <v>1718</v>
      </c>
      <c r="I4" s="532">
        <f>C38+('DTC - P&amp;L'!AG123/'DTC - P&amp;L'!AG106)*D38</f>
        <v>14.90855606</v>
      </c>
      <c r="J4" s="542"/>
      <c r="K4" s="528" t="s">
        <v>1719</v>
      </c>
      <c r="L4" s="543">
        <v>0.034</v>
      </c>
      <c r="N4" s="525" t="s">
        <v>1720</v>
      </c>
      <c r="O4" s="536">
        <v>0.13</v>
      </c>
      <c r="Q4" s="528" t="s">
        <v>1721</v>
      </c>
      <c r="R4" s="537">
        <v>40.0</v>
      </c>
      <c r="S4" s="538"/>
      <c r="T4" s="538"/>
      <c r="U4" s="538"/>
      <c r="V4" s="538"/>
    </row>
    <row r="5">
      <c r="A5" s="524"/>
      <c r="B5" s="525" t="s">
        <v>1722</v>
      </c>
      <c r="C5" s="532">
        <v>10.49</v>
      </c>
      <c r="D5" s="527">
        <v>13.44</v>
      </c>
      <c r="E5" s="544" t="s">
        <v>1723</v>
      </c>
      <c r="F5" s="545">
        <v>0.0</v>
      </c>
      <c r="G5" s="530"/>
      <c r="H5" s="525" t="s">
        <v>1724</v>
      </c>
      <c r="I5" s="532">
        <f>C34+('DTC - P&amp;L'!AG123/'DTC - P&amp;L'!AG106)*D34</f>
        <v>24.67272652</v>
      </c>
      <c r="K5" s="528" t="s">
        <v>1725</v>
      </c>
      <c r="L5" s="543">
        <v>0.075</v>
      </c>
      <c r="N5" s="525" t="s">
        <v>1726</v>
      </c>
      <c r="O5" s="546"/>
      <c r="Q5" s="528" t="s">
        <v>1727</v>
      </c>
      <c r="R5" s="537">
        <v>20.0</v>
      </c>
      <c r="S5" s="538"/>
      <c r="T5" s="538"/>
      <c r="U5" s="538"/>
      <c r="V5" s="538"/>
    </row>
    <row r="6">
      <c r="A6" s="524"/>
      <c r="B6" s="525" t="s">
        <v>223</v>
      </c>
      <c r="C6" s="532">
        <v>4.93</v>
      </c>
      <c r="D6" s="527">
        <v>5.49</v>
      </c>
      <c r="E6" s="528" t="s">
        <v>224</v>
      </c>
      <c r="F6" s="529">
        <f>('DTC - P&amp;L'!AG113)/'DTC - P&amp;L'!AG106</f>
        <v>0.4385601986</v>
      </c>
      <c r="G6" s="530"/>
      <c r="H6" s="534" t="s">
        <v>1728</v>
      </c>
      <c r="I6" s="532">
        <v>16.81</v>
      </c>
      <c r="K6" s="528" t="s">
        <v>1729</v>
      </c>
      <c r="L6" s="547">
        <v>0.00125</v>
      </c>
      <c r="Q6" s="528" t="s">
        <v>1730</v>
      </c>
      <c r="R6" s="548">
        <v>1.0</v>
      </c>
      <c r="S6" s="549"/>
      <c r="T6" s="549"/>
      <c r="U6" s="549"/>
      <c r="V6" s="549"/>
    </row>
    <row r="7">
      <c r="A7" s="524"/>
      <c r="B7" s="550" t="s">
        <v>1723</v>
      </c>
      <c r="C7" s="551">
        <v>6.37</v>
      </c>
      <c r="D7" s="552"/>
      <c r="E7" s="528" t="s">
        <v>1731</v>
      </c>
      <c r="F7" s="529">
        <f>('DTC - P&amp;L'!AG114+'DTC - P&amp;L'!AG115)/'DTC - P&amp;L'!AG106</f>
        <v>0.215970211</v>
      </c>
      <c r="G7" s="530"/>
      <c r="H7" s="528" t="s">
        <v>1732</v>
      </c>
      <c r="I7" s="532">
        <v>0.0</v>
      </c>
      <c r="K7" s="528" t="s">
        <v>1733</v>
      </c>
      <c r="L7" s="553">
        <v>0.003464</v>
      </c>
      <c r="N7" s="34"/>
      <c r="O7" s="554"/>
    </row>
    <row r="8">
      <c r="A8" s="524"/>
      <c r="B8" s="525" t="s">
        <v>224</v>
      </c>
      <c r="C8" s="532">
        <v>1.07</v>
      </c>
      <c r="D8" s="527">
        <v>1.19</v>
      </c>
      <c r="E8" s="528" t="s">
        <v>1734</v>
      </c>
      <c r="F8" s="529">
        <f>('DTC - P&amp;L'!AG100+'DTC - P&amp;L'!AG101+'DTC - P&amp;L'!AG104+'DTC - P&amp;L'!AG105)/'DTC - P&amp;L'!AG106</f>
        <v>0.7054199421</v>
      </c>
      <c r="G8" s="530"/>
      <c r="H8" s="528" t="s">
        <v>1735</v>
      </c>
      <c r="I8" s="532">
        <v>0.0</v>
      </c>
      <c r="K8" s="528" t="s">
        <v>1736</v>
      </c>
      <c r="L8" s="543">
        <v>0.075</v>
      </c>
      <c r="M8" s="555"/>
      <c r="N8" s="34"/>
      <c r="O8" s="554"/>
    </row>
    <row r="9">
      <c r="A9" s="524"/>
      <c r="B9" s="556" t="s">
        <v>1737</v>
      </c>
      <c r="C9" s="532">
        <v>5.98</v>
      </c>
      <c r="D9" s="527">
        <v>6.66</v>
      </c>
      <c r="E9" s="528" t="s">
        <v>1711</v>
      </c>
      <c r="F9" s="529">
        <f>1-F8</f>
        <v>0.2945800579</v>
      </c>
      <c r="G9" s="530"/>
      <c r="H9" s="557" t="s">
        <v>1738</v>
      </c>
      <c r="I9" s="532">
        <f>Summary!B220*L3</f>
        <v>3.820378629</v>
      </c>
      <c r="K9" s="528" t="s">
        <v>1739</v>
      </c>
      <c r="L9" s="543">
        <v>0.025</v>
      </c>
    </row>
    <row r="10">
      <c r="A10" s="558"/>
      <c r="B10" s="556" t="s">
        <v>1740</v>
      </c>
      <c r="C10" s="532">
        <v>4.21</v>
      </c>
      <c r="E10" s="528" t="s">
        <v>1740</v>
      </c>
      <c r="F10" s="529">
        <f>('DTC - P&amp;L'!AG118+'DTC - P&amp;L'!AG119)/'DTC - P&amp;L'!AG106</f>
        <v>0.7939594539</v>
      </c>
      <c r="H10" s="528" t="s">
        <v>1741</v>
      </c>
      <c r="I10" s="559">
        <f>0.3</f>
        <v>0.3</v>
      </c>
      <c r="K10" s="528" t="s">
        <v>1742</v>
      </c>
      <c r="L10" s="532">
        <v>15.0</v>
      </c>
    </row>
    <row r="11" outlineLevel="1">
      <c r="A11" s="560"/>
      <c r="B11" s="528" t="s">
        <v>1743</v>
      </c>
      <c r="C11" s="532">
        <v>3.94</v>
      </c>
      <c r="D11" s="519"/>
      <c r="E11" s="528" t="s">
        <v>1744</v>
      </c>
      <c r="F11" s="546"/>
      <c r="H11" s="528" t="s">
        <v>1745</v>
      </c>
      <c r="I11" s="546"/>
      <c r="N11" s="18"/>
      <c r="O11" s="561"/>
      <c r="P11" s="562"/>
    </row>
    <row r="12" outlineLevel="1">
      <c r="A12" s="558"/>
      <c r="B12" s="528" t="s">
        <v>1746</v>
      </c>
      <c r="C12" s="546">
        <v>14.79</v>
      </c>
      <c r="D12" s="563"/>
      <c r="E12" s="528" t="s">
        <v>1747</v>
      </c>
      <c r="F12" s="546"/>
      <c r="H12" s="528" t="s">
        <v>1744</v>
      </c>
      <c r="I12" s="546"/>
      <c r="K12" s="528" t="s">
        <v>1748</v>
      </c>
      <c r="L12" s="543">
        <v>0.95</v>
      </c>
      <c r="O12" s="564"/>
      <c r="Q12" s="565"/>
    </row>
    <row r="13" outlineLevel="1">
      <c r="A13" s="558"/>
      <c r="B13" s="528" t="s">
        <v>1749</v>
      </c>
      <c r="C13" s="566"/>
      <c r="D13" s="563"/>
      <c r="E13" s="528" t="s">
        <v>1750</v>
      </c>
      <c r="F13" s="546"/>
      <c r="H13" s="528" t="s">
        <v>1747</v>
      </c>
      <c r="I13" s="546"/>
      <c r="K13" s="528" t="s">
        <v>1751</v>
      </c>
      <c r="L13" s="543">
        <v>0.05</v>
      </c>
      <c r="O13" s="561"/>
    </row>
    <row r="14" outlineLevel="1">
      <c r="B14" s="528" t="s">
        <v>1752</v>
      </c>
      <c r="C14" s="566"/>
      <c r="D14" s="563"/>
      <c r="E14" s="528" t="s">
        <v>1753</v>
      </c>
      <c r="F14" s="546"/>
      <c r="H14" s="528" t="s">
        <v>1750</v>
      </c>
      <c r="I14" s="546"/>
      <c r="K14" s="528" t="s">
        <v>1754</v>
      </c>
      <c r="L14" s="543">
        <v>0.0579</v>
      </c>
      <c r="N14" s="7"/>
    </row>
    <row r="15">
      <c r="A15" s="2"/>
      <c r="B15" s="567" t="s">
        <v>1755</v>
      </c>
      <c r="C15" s="568">
        <v>87.9</v>
      </c>
      <c r="D15" s="519"/>
      <c r="E15" s="569"/>
      <c r="F15" s="570"/>
      <c r="H15" s="528" t="s">
        <v>200</v>
      </c>
      <c r="I15" s="571">
        <f>SUM(I3:I14)</f>
        <v>162.6039864</v>
      </c>
      <c r="K15" s="528" t="s">
        <v>1756</v>
      </c>
      <c r="L15" s="532">
        <v>0.3</v>
      </c>
      <c r="N15" s="7"/>
    </row>
    <row r="16">
      <c r="A16" s="2"/>
      <c r="B16" s="567" t="s">
        <v>1757</v>
      </c>
      <c r="C16" s="568">
        <v>97.21</v>
      </c>
      <c r="D16" s="519"/>
      <c r="E16" s="569"/>
      <c r="F16" s="570"/>
      <c r="H16" s="2"/>
      <c r="I16" s="5"/>
      <c r="K16" s="2"/>
      <c r="L16" s="561"/>
      <c r="N16" s="7"/>
    </row>
    <row r="17">
      <c r="A17" s="2"/>
      <c r="B17" s="567" t="s">
        <v>1758</v>
      </c>
      <c r="C17" s="568">
        <v>13.73</v>
      </c>
      <c r="D17" s="519"/>
      <c r="E17" s="569"/>
      <c r="F17" s="570"/>
      <c r="H17" s="2"/>
      <c r="I17" s="5"/>
      <c r="K17" s="2"/>
      <c r="L17" s="561"/>
      <c r="N17" s="7"/>
    </row>
    <row r="18">
      <c r="A18" s="2"/>
      <c r="B18" s="567" t="s">
        <v>1759</v>
      </c>
      <c r="C18" s="568">
        <v>26.68</v>
      </c>
      <c r="D18" s="519"/>
      <c r="E18" s="569"/>
      <c r="F18" s="570"/>
      <c r="H18" s="2"/>
      <c r="I18" s="5"/>
      <c r="K18" s="2"/>
      <c r="L18" s="561"/>
      <c r="N18" s="7"/>
    </row>
    <row r="19">
      <c r="A19" s="2"/>
      <c r="B19" s="572"/>
      <c r="C19" s="519"/>
      <c r="D19" s="519"/>
      <c r="E19" s="569"/>
      <c r="F19" s="570"/>
      <c r="H19" s="2"/>
      <c r="I19" s="5"/>
      <c r="K19" s="2"/>
      <c r="L19" s="561"/>
      <c r="N19" s="7"/>
    </row>
    <row r="20">
      <c r="A20" s="2"/>
      <c r="B20" s="572"/>
      <c r="C20" s="519"/>
      <c r="D20" s="519"/>
      <c r="E20" s="569"/>
      <c r="F20" s="570"/>
      <c r="H20" s="2"/>
      <c r="I20" s="5"/>
      <c r="K20" s="2"/>
      <c r="L20" s="561"/>
      <c r="N20" s="7"/>
    </row>
    <row r="21">
      <c r="A21" s="2"/>
      <c r="B21" s="572"/>
      <c r="C21" s="519"/>
      <c r="D21" s="519"/>
      <c r="E21" s="569"/>
      <c r="F21" s="570"/>
      <c r="H21" s="2"/>
      <c r="I21" s="5"/>
      <c r="K21" s="2"/>
      <c r="L21" s="561"/>
      <c r="N21" s="7"/>
    </row>
    <row r="22">
      <c r="A22" s="2"/>
      <c r="B22" s="573" t="s">
        <v>1760</v>
      </c>
      <c r="C22" s="574" t="s">
        <v>1761</v>
      </c>
      <c r="D22" s="574" t="s">
        <v>1762</v>
      </c>
      <c r="E22" s="574" t="s">
        <v>394</v>
      </c>
      <c r="F22" s="570"/>
      <c r="N22" s="7"/>
    </row>
    <row r="23">
      <c r="A23" s="2" t="s">
        <v>1763</v>
      </c>
      <c r="B23" s="528" t="s">
        <v>1764</v>
      </c>
      <c r="C23" s="532">
        <v>11.94</v>
      </c>
      <c r="D23" s="526">
        <v>6.155</v>
      </c>
      <c r="E23" s="526">
        <v>5.4</v>
      </c>
      <c r="F23" s="570"/>
      <c r="H23" s="518" t="s">
        <v>1765</v>
      </c>
      <c r="I23" s="517"/>
      <c r="K23" s="58">
        <f>31472.31-455.03</f>
        <v>31017.28</v>
      </c>
      <c r="N23" s="575"/>
    </row>
    <row r="24">
      <c r="B24" s="528" t="s">
        <v>1766</v>
      </c>
      <c r="C24" s="546">
        <v>11.94</v>
      </c>
      <c r="D24" s="546">
        <v>6.16</v>
      </c>
      <c r="E24" s="569"/>
      <c r="F24" s="530"/>
      <c r="H24" s="525" t="s">
        <v>1767</v>
      </c>
      <c r="I24" s="576">
        <v>0.8</v>
      </c>
      <c r="L24" s="577"/>
    </row>
    <row r="25">
      <c r="B25" s="528" t="s">
        <v>1768</v>
      </c>
      <c r="C25" s="546">
        <v>11.94</v>
      </c>
      <c r="D25" s="546">
        <v>6.16</v>
      </c>
      <c r="E25" s="569"/>
      <c r="F25" s="530"/>
      <c r="H25" s="534" t="s">
        <v>1769</v>
      </c>
      <c r="I25" s="578">
        <v>0.2</v>
      </c>
    </row>
    <row r="26">
      <c r="A26" s="515" t="s">
        <v>1703</v>
      </c>
      <c r="B26" s="528" t="s">
        <v>1770</v>
      </c>
      <c r="C26" s="579">
        <v>0.0</v>
      </c>
      <c r="D26" s="579">
        <v>0.0</v>
      </c>
    </row>
    <row r="27" outlineLevel="1">
      <c r="B27" s="580" t="s">
        <v>1771</v>
      </c>
      <c r="C27" s="581"/>
      <c r="D27" s="581"/>
      <c r="E27" s="569"/>
      <c r="F27" s="530"/>
    </row>
    <row r="28" outlineLevel="1">
      <c r="B28" s="580" t="s">
        <v>1772</v>
      </c>
      <c r="C28" s="532">
        <v>0.1</v>
      </c>
      <c r="D28" s="532">
        <v>0.0</v>
      </c>
      <c r="E28" s="569"/>
      <c r="F28" s="530"/>
    </row>
    <row r="29" outlineLevel="1">
      <c r="B29" s="580" t="s">
        <v>1773</v>
      </c>
      <c r="C29" s="532">
        <v>0.31</v>
      </c>
      <c r="D29" s="532">
        <v>0.31</v>
      </c>
      <c r="E29" s="569"/>
      <c r="F29" s="530"/>
    </row>
    <row r="30" outlineLevel="1">
      <c r="B30" s="580" t="s">
        <v>1774</v>
      </c>
      <c r="C30" s="532">
        <v>0.0</v>
      </c>
      <c r="D30" s="532">
        <v>0.0</v>
      </c>
      <c r="E30" s="569"/>
      <c r="F30" s="530"/>
    </row>
    <row r="31" outlineLevel="1">
      <c r="B31" s="580" t="s">
        <v>1775</v>
      </c>
      <c r="C31" s="532">
        <v>0.35</v>
      </c>
      <c r="D31" s="532">
        <v>0.35</v>
      </c>
      <c r="E31" s="569"/>
      <c r="F31" s="530"/>
    </row>
    <row r="32" outlineLevel="1">
      <c r="B32" s="580" t="s">
        <v>1776</v>
      </c>
      <c r="C32" s="532">
        <v>0.0</v>
      </c>
      <c r="D32" s="532">
        <v>0.0</v>
      </c>
      <c r="E32" s="569"/>
      <c r="F32" s="530"/>
    </row>
    <row r="33" outlineLevel="1">
      <c r="B33" s="580" t="s">
        <v>1777</v>
      </c>
      <c r="C33" s="532">
        <v>1.65</v>
      </c>
      <c r="D33" s="532">
        <v>0.71</v>
      </c>
      <c r="E33" s="569"/>
      <c r="F33" s="530"/>
    </row>
    <row r="34">
      <c r="B34" s="582" t="s">
        <v>1778</v>
      </c>
      <c r="C34" s="583">
        <f t="shared" ref="C34:D34" si="1">C26+C23-C27</f>
        <v>11.94</v>
      </c>
      <c r="D34" s="583">
        <f t="shared" si="1"/>
        <v>6.155</v>
      </c>
    </row>
    <row r="35">
      <c r="B35" s="582" t="s">
        <v>1779</v>
      </c>
      <c r="C35" s="546">
        <v>15.06</v>
      </c>
      <c r="D35" s="581">
        <f>D27+D24-D28</f>
        <v>6.16</v>
      </c>
      <c r="E35" s="569"/>
      <c r="F35" s="530"/>
    </row>
    <row r="36">
      <c r="B36" s="584" t="s">
        <v>1780</v>
      </c>
      <c r="C36" s="551">
        <v>20.0</v>
      </c>
      <c r="D36" s="551"/>
      <c r="E36" s="569"/>
      <c r="F36" s="530"/>
    </row>
    <row r="37">
      <c r="A37" s="585" t="s">
        <v>1703</v>
      </c>
      <c r="B37" s="573" t="s">
        <v>1781</v>
      </c>
      <c r="C37" s="574" t="s">
        <v>1761</v>
      </c>
      <c r="D37" s="574" t="s">
        <v>1762</v>
      </c>
    </row>
    <row r="38">
      <c r="B38" s="525" t="s">
        <v>1782</v>
      </c>
      <c r="C38" s="532">
        <v>11.94</v>
      </c>
      <c r="D38" s="532">
        <v>1.435</v>
      </c>
    </row>
    <row r="39">
      <c r="B39" s="525" t="s">
        <v>1783</v>
      </c>
      <c r="C39" s="532">
        <v>11.94</v>
      </c>
      <c r="D39" s="532">
        <v>1.44</v>
      </c>
      <c r="E39" s="572"/>
      <c r="F39" s="569"/>
    </row>
    <row r="40">
      <c r="B40" s="550" t="s">
        <v>1784</v>
      </c>
      <c r="C40" s="551">
        <v>11.94</v>
      </c>
      <c r="D40" s="551">
        <v>1.44</v>
      </c>
      <c r="E40" s="569"/>
      <c r="F40" s="586"/>
    </row>
    <row r="41">
      <c r="B41" s="587"/>
      <c r="C41" s="588"/>
      <c r="E41" s="569"/>
      <c r="F41" s="586"/>
    </row>
    <row r="42">
      <c r="B42" s="573" t="s">
        <v>1785</v>
      </c>
      <c r="C42" s="574" t="s">
        <v>1761</v>
      </c>
      <c r="D42" s="518" t="s">
        <v>1762</v>
      </c>
      <c r="E42" s="589"/>
      <c r="F42" s="586"/>
    </row>
    <row r="43">
      <c r="A43" s="585" t="s">
        <v>1786</v>
      </c>
      <c r="B43" s="534" t="s">
        <v>1787</v>
      </c>
      <c r="C43" s="590">
        <v>11.94</v>
      </c>
      <c r="D43" s="591">
        <v>1.435</v>
      </c>
      <c r="E43" s="589"/>
      <c r="F43" s="592"/>
      <c r="K43" s="560"/>
    </row>
    <row r="44">
      <c r="A44" s="593">
        <f>sum(C43:C44)</f>
        <v>12.18</v>
      </c>
      <c r="B44" s="534" t="s">
        <v>1788</v>
      </c>
      <c r="C44" s="590">
        <v>0.24</v>
      </c>
      <c r="D44" s="594">
        <v>0.24</v>
      </c>
      <c r="E44" s="589"/>
      <c r="F44" s="592"/>
    </row>
    <row r="45">
      <c r="A45" s="595">
        <f>C46</f>
        <v>12.94</v>
      </c>
      <c r="B45" s="573" t="s">
        <v>1789</v>
      </c>
      <c r="C45" s="574" t="s">
        <v>1761</v>
      </c>
      <c r="E45" s="589"/>
      <c r="F45" s="592"/>
      <c r="J45" s="596"/>
    </row>
    <row r="46">
      <c r="A46" s="593">
        <f>sum(F43:F45)</f>
        <v>0</v>
      </c>
      <c r="B46" s="534" t="s">
        <v>1790</v>
      </c>
      <c r="C46" s="597">
        <v>12.94</v>
      </c>
      <c r="E46" s="569"/>
      <c r="F46" s="598"/>
      <c r="K46" s="599"/>
    </row>
    <row r="47">
      <c r="A47" s="552"/>
      <c r="B47" s="528" t="s">
        <v>1791</v>
      </c>
      <c r="C47" s="597">
        <v>5.7</v>
      </c>
      <c r="E47" s="569"/>
      <c r="F47" s="598"/>
      <c r="K47" s="599"/>
      <c r="M47" s="600"/>
      <c r="O47" s="599"/>
    </row>
    <row r="48">
      <c r="A48" s="601">
        <f>C38</f>
        <v>11.94</v>
      </c>
      <c r="B48" s="528" t="s">
        <v>1792</v>
      </c>
      <c r="C48" s="602">
        <v>0.15</v>
      </c>
      <c r="E48" s="569"/>
      <c r="F48" s="598"/>
      <c r="K48" s="599"/>
      <c r="L48" s="83"/>
      <c r="M48" s="600"/>
      <c r="O48" s="599"/>
    </row>
    <row r="49">
      <c r="A49" s="603"/>
      <c r="B49" s="573" t="s">
        <v>1793</v>
      </c>
      <c r="C49" s="574" t="s">
        <v>1761</v>
      </c>
      <c r="E49" s="569"/>
      <c r="F49" s="598"/>
      <c r="K49" s="599"/>
      <c r="L49" s="83"/>
      <c r="M49" s="600"/>
      <c r="O49" s="599"/>
    </row>
    <row r="50">
      <c r="A50" s="552">
        <f>sum(A43:A48)</f>
        <v>37.06</v>
      </c>
      <c r="B50" s="528" t="s">
        <v>1794</v>
      </c>
      <c r="C50" s="604">
        <v>11.0</v>
      </c>
      <c r="E50" s="569"/>
      <c r="F50" s="598"/>
      <c r="K50" s="599"/>
      <c r="L50" s="83"/>
      <c r="M50" s="600"/>
      <c r="O50" s="599"/>
    </row>
    <row r="51">
      <c r="B51" s="528" t="s">
        <v>1795</v>
      </c>
      <c r="C51" s="605">
        <v>6.155</v>
      </c>
      <c r="K51" s="599"/>
      <c r="L51" s="83"/>
      <c r="M51" s="600"/>
      <c r="O51" s="599"/>
    </row>
    <row r="52">
      <c r="K52" s="599"/>
      <c r="L52" s="83"/>
      <c r="M52" s="600"/>
      <c r="O52" s="599"/>
    </row>
    <row r="53">
      <c r="A53" s="599"/>
      <c r="B53" s="606" t="s">
        <v>1796</v>
      </c>
      <c r="C53" s="607"/>
      <c r="K53" s="599"/>
      <c r="L53" s="83"/>
      <c r="M53" s="600"/>
      <c r="O53" s="599"/>
    </row>
    <row r="54">
      <c r="B54" s="528" t="s">
        <v>1797</v>
      </c>
      <c r="C54" s="608">
        <v>0.25</v>
      </c>
      <c r="K54" s="599"/>
      <c r="L54" s="83"/>
      <c r="M54" s="600"/>
      <c r="O54" s="599"/>
    </row>
    <row r="55">
      <c r="B55" s="528" t="s">
        <v>1798</v>
      </c>
      <c r="C55" s="608">
        <v>0.1</v>
      </c>
    </row>
    <row r="57">
      <c r="B57" s="606" t="s">
        <v>1799</v>
      </c>
      <c r="C57" s="607"/>
    </row>
    <row r="58">
      <c r="B58" s="528" t="s">
        <v>1797</v>
      </c>
      <c r="C58" s="608">
        <v>0.5644</v>
      </c>
    </row>
    <row r="59">
      <c r="B59" s="528" t="s">
        <v>1798</v>
      </c>
      <c r="C59" s="608">
        <v>0.4603</v>
      </c>
    </row>
    <row r="61">
      <c r="B61" s="606" t="s">
        <v>1800</v>
      </c>
      <c r="C61" s="607"/>
    </row>
    <row r="62">
      <c r="B62" s="528" t="s">
        <v>1801</v>
      </c>
      <c r="C62" s="604">
        <v>5.56</v>
      </c>
    </row>
    <row r="63">
      <c r="B63" s="528" t="s">
        <v>1762</v>
      </c>
      <c r="C63" s="604">
        <v>2.2</v>
      </c>
    </row>
    <row r="66">
      <c r="A66" s="609" t="s">
        <v>1802</v>
      </c>
      <c r="B66" s="2" t="s">
        <v>1803</v>
      </c>
    </row>
    <row r="67">
      <c r="A67" s="560"/>
    </row>
    <row r="68">
      <c r="A68" s="585" t="s">
        <v>1804</v>
      </c>
      <c r="B68" s="610" t="s">
        <v>1805</v>
      </c>
      <c r="C68" s="611"/>
      <c r="E68" s="612" t="s">
        <v>1806</v>
      </c>
      <c r="F68" s="613"/>
      <c r="G68" s="613"/>
      <c r="H68" s="613"/>
      <c r="I68" s="613"/>
      <c r="J68" s="613"/>
      <c r="K68" s="611"/>
    </row>
    <row r="69">
      <c r="B69" s="614" t="s">
        <v>1807</v>
      </c>
      <c r="C69" s="615"/>
      <c r="E69" s="616">
        <v>17.58</v>
      </c>
      <c r="F69" s="617">
        <v>0.29</v>
      </c>
      <c r="G69" s="617">
        <v>0.0</v>
      </c>
      <c r="H69" s="617">
        <v>0.17</v>
      </c>
      <c r="I69" s="617">
        <v>0.01</v>
      </c>
      <c r="J69" s="617">
        <v>2.44</v>
      </c>
      <c r="K69" s="618">
        <v>0.21</v>
      </c>
    </row>
    <row r="70">
      <c r="B70" s="619" t="s">
        <v>1808</v>
      </c>
      <c r="C70" s="620">
        <v>17.58</v>
      </c>
    </row>
    <row r="71">
      <c r="B71" s="619" t="s">
        <v>1809</v>
      </c>
      <c r="C71" s="620">
        <v>0.29</v>
      </c>
      <c r="E71" s="612" t="s">
        <v>1810</v>
      </c>
      <c r="F71" s="613"/>
      <c r="G71" s="613"/>
      <c r="H71" s="613"/>
      <c r="I71" s="613"/>
      <c r="J71" s="613"/>
      <c r="K71" s="611"/>
      <c r="L71" s="599"/>
    </row>
    <row r="72">
      <c r="B72" s="619" t="s">
        <v>1811</v>
      </c>
      <c r="C72" s="620">
        <v>0.0</v>
      </c>
      <c r="E72" s="621">
        <v>14.55</v>
      </c>
      <c r="F72" s="622">
        <v>0.55</v>
      </c>
      <c r="G72" s="622">
        <v>0.01</v>
      </c>
      <c r="H72" s="622">
        <v>0.15</v>
      </c>
      <c r="I72" s="622">
        <v>0.01</v>
      </c>
      <c r="J72" s="622">
        <v>7.62</v>
      </c>
      <c r="K72" s="623">
        <v>0.3</v>
      </c>
      <c r="L72" s="599"/>
      <c r="M72" s="599"/>
    </row>
    <row r="73">
      <c r="B73" s="619" t="s">
        <v>1812</v>
      </c>
      <c r="C73" s="620">
        <v>0.17</v>
      </c>
      <c r="I73" s="624"/>
      <c r="J73" s="624"/>
      <c r="K73" s="624"/>
      <c r="L73" s="624"/>
      <c r="M73" s="624"/>
    </row>
    <row r="74">
      <c r="B74" s="619" t="s">
        <v>1813</v>
      </c>
      <c r="C74" s="620">
        <v>0.01</v>
      </c>
      <c r="I74" s="624"/>
      <c r="J74" s="624"/>
      <c r="K74" s="624"/>
      <c r="L74" s="624"/>
      <c r="M74" s="624"/>
    </row>
    <row r="75">
      <c r="B75" s="619" t="s">
        <v>1814</v>
      </c>
      <c r="C75" s="620">
        <v>2.44</v>
      </c>
      <c r="E75" s="2" t="s">
        <v>1808</v>
      </c>
      <c r="F75" s="2" t="s">
        <v>1809</v>
      </c>
      <c r="G75" s="2" t="s">
        <v>1811</v>
      </c>
      <c r="H75" s="2" t="s">
        <v>1812</v>
      </c>
      <c r="I75" s="2" t="s">
        <v>1813</v>
      </c>
      <c r="J75" s="2" t="s">
        <v>1814</v>
      </c>
      <c r="K75" s="2" t="s">
        <v>1815</v>
      </c>
    </row>
    <row r="76">
      <c r="B76" s="625" t="s">
        <v>1815</v>
      </c>
      <c r="C76" s="626">
        <v>0.21</v>
      </c>
    </row>
    <row r="79">
      <c r="B79" s="2" t="s">
        <v>1816</v>
      </c>
    </row>
    <row r="80">
      <c r="B80" s="2" t="s">
        <v>1817</v>
      </c>
      <c r="C80" s="627">
        <v>0.05</v>
      </c>
      <c r="D80" s="2" t="s">
        <v>1818</v>
      </c>
    </row>
    <row r="81">
      <c r="B81" s="2" t="s">
        <v>1819</v>
      </c>
      <c r="C81" s="2" t="s">
        <v>1820</v>
      </c>
    </row>
  </sheetData>
  <mergeCells count="14">
    <mergeCell ref="Q2:R2"/>
    <mergeCell ref="P11:P13"/>
    <mergeCell ref="H23:I23"/>
    <mergeCell ref="B68:C68"/>
    <mergeCell ref="E68:K68"/>
    <mergeCell ref="B69:C69"/>
    <mergeCell ref="E71:K71"/>
    <mergeCell ref="B1:R1"/>
    <mergeCell ref="B2:C2"/>
    <mergeCell ref="E2:F2"/>
    <mergeCell ref="H2:I2"/>
    <mergeCell ref="K2:L2"/>
    <mergeCell ref="N2:O2"/>
    <mergeCell ref="T2:U2"/>
  </mergeCells>
  <hyperlinks>
    <hyperlink r:id="rId2" location="gid=0" ref="A2"/>
    <hyperlink r:id="rId3" location="gid=1574696783" ref="V3"/>
    <hyperlink r:id="rId4" location="gid=1038709083" ref="A26"/>
    <hyperlink r:id="rId5" ref="A37"/>
    <hyperlink r:id="rId6" location="gid=1264242332" ref="A43"/>
    <hyperlink r:id="rId7" ref="A66"/>
    <hyperlink r:id="rId8" location="gid=0" ref="A68"/>
  </hyperlinks>
  <drawing r:id="rId9"/>
  <legacyDrawing r:id="rId10"/>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Row="1"/>
  <cols>
    <col customWidth="1" min="1" max="1" width="39.75"/>
    <col customWidth="1" min="2" max="2" width="11.75"/>
    <col customWidth="1" min="3" max="6" width="10.25"/>
    <col customWidth="1" min="7" max="7" width="11.0"/>
    <col customWidth="1" min="8" max="13" width="10.25"/>
    <col customWidth="1" min="14" max="14" width="11.25"/>
    <col customWidth="1" min="15" max="32" width="10.25"/>
  </cols>
  <sheetData>
    <row r="1">
      <c r="A1" s="628">
        <v>45658.0</v>
      </c>
      <c r="B1" s="9">
        <v>45658.0</v>
      </c>
      <c r="C1" s="9">
        <v>45659.0</v>
      </c>
      <c r="D1" s="9">
        <v>45660.0</v>
      </c>
      <c r="E1" s="9">
        <v>45661.0</v>
      </c>
      <c r="F1" s="9">
        <v>45662.0</v>
      </c>
      <c r="G1" s="9">
        <v>45663.0</v>
      </c>
      <c r="H1" s="9">
        <v>45664.0</v>
      </c>
      <c r="I1" s="9">
        <v>45665.0</v>
      </c>
      <c r="J1" s="9">
        <v>45666.0</v>
      </c>
      <c r="K1" s="9">
        <v>45667.0</v>
      </c>
      <c r="L1" s="9">
        <v>45668.0</v>
      </c>
      <c r="M1" s="9">
        <v>45669.0</v>
      </c>
      <c r="N1" s="9">
        <v>45670.0</v>
      </c>
      <c r="O1" s="9">
        <v>45671.0</v>
      </c>
      <c r="P1" s="9">
        <v>45672.0</v>
      </c>
      <c r="Q1" s="9">
        <v>45673.0</v>
      </c>
      <c r="R1" s="9">
        <v>45674.0</v>
      </c>
      <c r="S1" s="9">
        <v>45675.0</v>
      </c>
      <c r="T1" s="9">
        <v>45676.0</v>
      </c>
      <c r="U1" s="9">
        <v>45677.0</v>
      </c>
      <c r="V1" s="9">
        <v>45678.0</v>
      </c>
      <c r="W1" s="9">
        <v>45679.0</v>
      </c>
      <c r="X1" s="9">
        <v>45680.0</v>
      </c>
      <c r="Y1" s="9">
        <v>45681.0</v>
      </c>
      <c r="Z1" s="9">
        <v>45682.0</v>
      </c>
      <c r="AA1" s="9">
        <v>45683.0</v>
      </c>
      <c r="AB1" s="9">
        <v>45684.0</v>
      </c>
      <c r="AC1" s="9">
        <v>45685.0</v>
      </c>
      <c r="AD1" s="9">
        <v>45686.0</v>
      </c>
      <c r="AE1" s="9">
        <v>45687.0</v>
      </c>
      <c r="AF1" s="9">
        <v>45688.0</v>
      </c>
    </row>
    <row r="2">
      <c r="B2" s="11" t="s">
        <v>3</v>
      </c>
      <c r="C2" s="11" t="s">
        <v>4</v>
      </c>
      <c r="D2" s="11" t="s">
        <v>5</v>
      </c>
      <c r="E2" s="11" t="s">
        <v>6</v>
      </c>
      <c r="F2" s="11" t="s">
        <v>7</v>
      </c>
      <c r="G2" s="11" t="s">
        <v>8</v>
      </c>
      <c r="H2" s="11" t="s">
        <v>9</v>
      </c>
      <c r="I2" s="11" t="s">
        <v>3</v>
      </c>
      <c r="J2" s="11" t="s">
        <v>4</v>
      </c>
      <c r="K2" s="11" t="s">
        <v>5</v>
      </c>
      <c r="L2" s="11" t="s">
        <v>6</v>
      </c>
      <c r="M2" s="11" t="s">
        <v>7</v>
      </c>
      <c r="N2" s="11" t="s">
        <v>8</v>
      </c>
      <c r="O2" s="11" t="s">
        <v>9</v>
      </c>
      <c r="P2" s="11" t="s">
        <v>3</v>
      </c>
      <c r="Q2" s="11" t="s">
        <v>4</v>
      </c>
      <c r="R2" s="11" t="s">
        <v>5</v>
      </c>
      <c r="S2" s="11" t="s">
        <v>6</v>
      </c>
      <c r="T2" s="11" t="s">
        <v>7</v>
      </c>
      <c r="U2" s="11" t="s">
        <v>8</v>
      </c>
      <c r="V2" s="11" t="s">
        <v>9</v>
      </c>
      <c r="W2" s="11" t="s">
        <v>3</v>
      </c>
      <c r="X2" s="11" t="s">
        <v>4</v>
      </c>
      <c r="Y2" s="11" t="s">
        <v>5</v>
      </c>
      <c r="Z2" s="11" t="s">
        <v>6</v>
      </c>
      <c r="AA2" s="11" t="s">
        <v>7</v>
      </c>
      <c r="AB2" s="11" t="s">
        <v>8</v>
      </c>
      <c r="AC2" s="11" t="s">
        <v>9</v>
      </c>
      <c r="AD2" s="11" t="s">
        <v>3</v>
      </c>
      <c r="AE2" s="11" t="s">
        <v>4</v>
      </c>
      <c r="AF2" s="11" t="s">
        <v>5</v>
      </c>
    </row>
    <row r="4">
      <c r="A4" s="629" t="s">
        <v>1821</v>
      </c>
      <c r="B4" s="630">
        <f>'PP - Data'!B21</f>
        <v>160</v>
      </c>
      <c r="C4" s="630">
        <f>'PP - Data'!C21</f>
        <v>136</v>
      </c>
      <c r="D4" s="630">
        <f>'PP - Data'!D21</f>
        <v>127</v>
      </c>
      <c r="E4" s="630">
        <f>'PP - Data'!E21</f>
        <v>147</v>
      </c>
      <c r="F4" s="630">
        <f>'PP - Data'!F21</f>
        <v>164</v>
      </c>
      <c r="G4" s="630">
        <f>'PP - Data'!G21</f>
        <v>108</v>
      </c>
      <c r="H4" s="630">
        <f>'PP - Data'!H21</f>
        <v>105</v>
      </c>
      <c r="I4" s="630">
        <f>'PP - Data'!I21</f>
        <v>118</v>
      </c>
      <c r="J4" s="630">
        <f>'PP - Data'!J21</f>
        <v>131</v>
      </c>
      <c r="K4" s="630">
        <f>'PP - Data'!K21</f>
        <v>122</v>
      </c>
      <c r="L4" s="630">
        <f>'PP - Data'!L21</f>
        <v>109</v>
      </c>
      <c r="M4" s="630">
        <f>'PP - Data'!M21</f>
        <v>136</v>
      </c>
      <c r="N4" s="630">
        <f>'PP - Data'!N21</f>
        <v>88</v>
      </c>
      <c r="O4" s="630">
        <f>'PP - Data'!O21</f>
        <v>92</v>
      </c>
      <c r="P4" s="630">
        <f>'PP - Data'!P21</f>
        <v>61</v>
      </c>
      <c r="Q4" s="630">
        <f>'PP - Data'!Q21</f>
        <v>73</v>
      </c>
      <c r="R4" s="630">
        <f>'PP - Data'!R21</f>
        <v>82</v>
      </c>
      <c r="S4" s="630">
        <f>'PP - Data'!S21</f>
        <v>121</v>
      </c>
      <c r="T4" s="630">
        <f>'PP - Data'!T21</f>
        <v>128</v>
      </c>
      <c r="U4" s="630">
        <f>'PP - Data'!U21</f>
        <v>85</v>
      </c>
      <c r="V4" s="630">
        <f>'PP - Data'!V21</f>
        <v>86</v>
      </c>
      <c r="W4" s="630">
        <f>'PP - Data'!W21</f>
        <v>85</v>
      </c>
      <c r="X4" s="630">
        <f>'PP - Data'!X21</f>
        <v>96</v>
      </c>
      <c r="Y4" s="630">
        <f>'PP - Data'!Y21</f>
        <v>110</v>
      </c>
      <c r="Z4" s="630">
        <f>'PP - Data'!Z21</f>
        <v>125</v>
      </c>
      <c r="AA4" s="630">
        <f>'PP - Data'!AA21</f>
        <v>162</v>
      </c>
      <c r="AB4" s="630">
        <f>'PP - Data'!AB21</f>
        <v>127</v>
      </c>
      <c r="AC4" s="630">
        <f>'PP - Data'!AC21</f>
        <v>144</v>
      </c>
      <c r="AD4" s="630">
        <f>'PP - Data'!AD21</f>
        <v>123</v>
      </c>
      <c r="AE4" s="630">
        <f>'PP - Data'!AE21</f>
        <v>132</v>
      </c>
      <c r="AF4" s="630">
        <f>'PP - Data'!AF21</f>
        <v>109</v>
      </c>
    </row>
    <row r="5">
      <c r="A5" s="82" t="s">
        <v>1822</v>
      </c>
      <c r="B5" s="631">
        <f>B4/Summary!B82</f>
        <v>0.1117318436</v>
      </c>
      <c r="C5" s="631">
        <f>C4/Summary!C82</f>
        <v>0.08505315822</v>
      </c>
      <c r="D5" s="631">
        <f>D4/Summary!D82</f>
        <v>0.08012618297</v>
      </c>
      <c r="E5" s="631">
        <f>E4/Summary!E82</f>
        <v>0.1512345679</v>
      </c>
      <c r="F5" s="631">
        <f>F4/Summary!F82</f>
        <v>0.1576923077</v>
      </c>
      <c r="G5" s="631">
        <f>G4/Summary!G82</f>
        <v>0.1244239631</v>
      </c>
      <c r="H5" s="631">
        <f>H4/Summary!H82</f>
        <v>0.1228070175</v>
      </c>
      <c r="I5" s="631">
        <f>I4/Summary!I82</f>
        <v>0.146039604</v>
      </c>
      <c r="J5" s="631">
        <f>J4/Summary!J82</f>
        <v>0.155952381</v>
      </c>
      <c r="K5" s="631">
        <f>K4/Summary!K82</f>
        <v>0.1725601132</v>
      </c>
      <c r="L5" s="631">
        <f>L4/Summary!L82</f>
        <v>0.1749598716</v>
      </c>
      <c r="M5" s="631">
        <f>M4/Summary!M82</f>
        <v>0.184531886</v>
      </c>
      <c r="N5" s="631">
        <f>N4/Summary!N82</f>
        <v>0.1213793103</v>
      </c>
      <c r="O5" s="631">
        <f>O4/Summary!O82</f>
        <v>0.1078546307</v>
      </c>
      <c r="P5" s="631">
        <f>P4/Summary!P82</f>
        <v>0.09063893016</v>
      </c>
      <c r="Q5" s="631">
        <f>Q4/Summary!Q82</f>
        <v>0.114599686</v>
      </c>
      <c r="R5" s="631">
        <f>R4/Summary!R82</f>
        <v>0.1387478849</v>
      </c>
      <c r="S5" s="631">
        <f>S4/Summary!S82</f>
        <v>0.2153024911</v>
      </c>
      <c r="T5" s="631">
        <f>T4/Summary!T82</f>
        <v>0.2031746032</v>
      </c>
      <c r="U5" s="631">
        <f>U4/Summary!U82</f>
        <v>0.1914414414</v>
      </c>
      <c r="V5" s="631">
        <f>V4/Summary!V82</f>
        <v>0.2738853503</v>
      </c>
      <c r="W5" s="631">
        <f>W4/Summary!W82</f>
        <v>0.321969697</v>
      </c>
      <c r="X5" s="631">
        <f>X4/Summary!X82</f>
        <v>0.3568773234</v>
      </c>
      <c r="Y5" s="631">
        <f>Y4/Summary!Y82</f>
        <v>0.4</v>
      </c>
      <c r="Z5" s="631">
        <f>Z4/Summary!Z82</f>
        <v>0.3541076487</v>
      </c>
      <c r="AA5" s="631">
        <f>AA4/Summary!AA82</f>
        <v>0.495412844</v>
      </c>
      <c r="AB5" s="631">
        <f>AB4/Summary!AB82</f>
        <v>0.5100401606</v>
      </c>
      <c r="AC5" s="631">
        <f>AC4/Summary!AC82</f>
        <v>0.5829959514</v>
      </c>
      <c r="AD5" s="631">
        <f>AD4/Summary!AD82</f>
        <v>0.5491071429</v>
      </c>
      <c r="AE5" s="631">
        <f>AE4/Summary!AE82</f>
        <v>0.5714285714</v>
      </c>
      <c r="AF5" s="631">
        <f>AF4/Summary!AF82</f>
        <v>0.5117370892</v>
      </c>
    </row>
    <row r="7">
      <c r="A7" s="82" t="s">
        <v>1823</v>
      </c>
      <c r="B7" s="53"/>
      <c r="C7" s="53"/>
      <c r="D7" s="53"/>
      <c r="E7" s="53"/>
      <c r="F7" s="53"/>
      <c r="G7" s="53"/>
      <c r="H7" s="53"/>
      <c r="I7" s="53"/>
      <c r="J7" s="53"/>
      <c r="K7" s="53"/>
      <c r="L7" s="53"/>
      <c r="M7" s="53"/>
      <c r="N7" s="53"/>
      <c r="O7" s="53"/>
      <c r="P7" s="53"/>
      <c r="Q7" s="53"/>
      <c r="R7" s="53"/>
      <c r="S7" s="53"/>
      <c r="T7" s="53"/>
      <c r="U7" s="53"/>
      <c r="V7" s="53"/>
      <c r="W7" s="53"/>
      <c r="X7" s="53"/>
      <c r="Y7" s="53"/>
      <c r="Z7" s="632"/>
      <c r="AA7" s="53"/>
      <c r="AB7" s="53"/>
      <c r="AC7" s="53"/>
      <c r="AD7" s="53"/>
      <c r="AE7" s="53"/>
      <c r="AF7" s="53"/>
    </row>
    <row r="8">
      <c r="A8" s="2" t="s">
        <v>1824</v>
      </c>
      <c r="B8" s="103">
        <f>'PP - Data'!B7</f>
        <v>0.84375</v>
      </c>
      <c r="C8" s="103">
        <f>'PP - Data'!C7</f>
        <v>0.8602941176</v>
      </c>
      <c r="D8" s="103">
        <f>'PP - Data'!D7</f>
        <v>0.8031496063</v>
      </c>
      <c r="E8" s="103">
        <f>'PP - Data'!E7</f>
        <v>0.8979591837</v>
      </c>
      <c r="F8" s="103">
        <f>'PP - Data'!F7</f>
        <v>0.8536585366</v>
      </c>
      <c r="G8" s="103">
        <f>'PP - Data'!G7</f>
        <v>0.787037037</v>
      </c>
      <c r="H8" s="103">
        <f>'PP - Data'!H7</f>
        <v>0.7142857143</v>
      </c>
      <c r="I8" s="103">
        <f>'PP - Data'!I7</f>
        <v>0.8305084746</v>
      </c>
      <c r="J8" s="103">
        <f>'PP - Data'!J7</f>
        <v>0.8549618321</v>
      </c>
      <c r="K8" s="103">
        <f>'PP - Data'!K7</f>
        <v>0.8114754098</v>
      </c>
      <c r="L8" s="103">
        <f>'PP - Data'!L7</f>
        <v>0.8256880734</v>
      </c>
      <c r="M8" s="103">
        <f>'PP - Data'!M7</f>
        <v>0.8235294118</v>
      </c>
      <c r="N8" s="103">
        <f>'PP - Data'!N7</f>
        <v>0.8181818182</v>
      </c>
      <c r="O8" s="103">
        <f>'PP - Data'!O7</f>
        <v>0.8043478261</v>
      </c>
      <c r="P8" s="103">
        <f>'PP - Data'!P7</f>
        <v>0.8360655738</v>
      </c>
      <c r="Q8" s="103">
        <f>'PP - Data'!Q7</f>
        <v>0.8082191781</v>
      </c>
      <c r="R8" s="103">
        <f>'PP - Data'!R7</f>
        <v>0.8170731707</v>
      </c>
      <c r="S8" s="103">
        <f>'PP - Data'!S7</f>
        <v>0.7438016529</v>
      </c>
      <c r="T8" s="103">
        <f>'PP - Data'!T7</f>
        <v>0.828125</v>
      </c>
      <c r="U8" s="103">
        <f>'PP - Data'!U7</f>
        <v>0.7882352941</v>
      </c>
      <c r="V8" s="103">
        <f>'PP - Data'!V7</f>
        <v>0.7441860465</v>
      </c>
      <c r="W8" s="103">
        <f>'PP - Data'!W7</f>
        <v>0.8</v>
      </c>
      <c r="X8" s="103">
        <f>'PP - Data'!X7</f>
        <v>0.7604166667</v>
      </c>
      <c r="Y8" s="103">
        <f>'PP - Data'!Y7</f>
        <v>0.7818181818</v>
      </c>
      <c r="Z8" s="103">
        <f>'PP - Data'!Z7</f>
        <v>0.848</v>
      </c>
      <c r="AA8" s="103">
        <f>'PP - Data'!AA7</f>
        <v>0.7962962963</v>
      </c>
      <c r="AB8" s="103">
        <f>'PP - Data'!AB7</f>
        <v>0.811023622</v>
      </c>
      <c r="AC8" s="103">
        <f>'PP - Data'!AC7</f>
        <v>0.7986111111</v>
      </c>
      <c r="AD8" s="103">
        <f>'PP - Data'!AD7</f>
        <v>0.7886178862</v>
      </c>
      <c r="AE8" s="103">
        <f>'PP - Data'!AE7</f>
        <v>0.803030303</v>
      </c>
      <c r="AF8" s="103">
        <f>'PP - Data'!AF7</f>
        <v>0.7431192661</v>
      </c>
    </row>
    <row r="9">
      <c r="A9" s="2" t="s">
        <v>1825</v>
      </c>
      <c r="B9" s="103">
        <f>'PP - Data'!B8</f>
        <v>0.15625</v>
      </c>
      <c r="C9" s="103">
        <f>'PP - Data'!C8</f>
        <v>0.1397058824</v>
      </c>
      <c r="D9" s="103">
        <f>'PP - Data'!D8</f>
        <v>0.1968503937</v>
      </c>
      <c r="E9" s="103">
        <f>'PP - Data'!E8</f>
        <v>0.1020408163</v>
      </c>
      <c r="F9" s="103">
        <f>'PP - Data'!F8</f>
        <v>0.1463414634</v>
      </c>
      <c r="G9" s="103">
        <f>'PP - Data'!G8</f>
        <v>0.212962963</v>
      </c>
      <c r="H9" s="103">
        <f>'PP - Data'!H8</f>
        <v>0.2857142857</v>
      </c>
      <c r="I9" s="103">
        <f>'PP - Data'!I8</f>
        <v>0.1694915254</v>
      </c>
      <c r="J9" s="103">
        <f>'PP - Data'!J8</f>
        <v>0.1450381679</v>
      </c>
      <c r="K9" s="103">
        <f>'PP - Data'!K8</f>
        <v>0.1885245902</v>
      </c>
      <c r="L9" s="103">
        <f>'PP - Data'!L8</f>
        <v>0.1743119266</v>
      </c>
      <c r="M9" s="103">
        <f>'PP - Data'!M8</f>
        <v>0.1764705882</v>
      </c>
      <c r="N9" s="103">
        <f>'PP - Data'!N8</f>
        <v>0.1818181818</v>
      </c>
      <c r="O9" s="103">
        <f>'PP - Data'!O8</f>
        <v>0.1956521739</v>
      </c>
      <c r="P9" s="103">
        <f>'PP - Data'!P8</f>
        <v>0.1639344262</v>
      </c>
      <c r="Q9" s="103">
        <f>'PP - Data'!Q8</f>
        <v>0.1917808219</v>
      </c>
      <c r="R9" s="103">
        <f>'PP - Data'!R8</f>
        <v>0.1829268293</v>
      </c>
      <c r="S9" s="103">
        <f>'PP - Data'!S8</f>
        <v>0.2561983471</v>
      </c>
      <c r="T9" s="103">
        <f>'PP - Data'!T8</f>
        <v>0.171875</v>
      </c>
      <c r="U9" s="103">
        <f>'PP - Data'!U8</f>
        <v>0.2117647059</v>
      </c>
      <c r="V9" s="103">
        <f>'PP - Data'!V8</f>
        <v>0.2558139535</v>
      </c>
      <c r="W9" s="103">
        <f>'PP - Data'!W8</f>
        <v>0.2</v>
      </c>
      <c r="X9" s="103">
        <f>'PP - Data'!X8</f>
        <v>0.2395833333</v>
      </c>
      <c r="Y9" s="103">
        <f>'PP - Data'!Y8</f>
        <v>0.2181818182</v>
      </c>
      <c r="Z9" s="103">
        <f>'PP - Data'!Z8</f>
        <v>0.152</v>
      </c>
      <c r="AA9" s="103">
        <f>'PP - Data'!AA8</f>
        <v>0.2037037037</v>
      </c>
      <c r="AB9" s="103">
        <f>'PP - Data'!AB8</f>
        <v>0.188976378</v>
      </c>
      <c r="AC9" s="103">
        <f>'PP - Data'!AC8</f>
        <v>0.2013888889</v>
      </c>
      <c r="AD9" s="103">
        <f>'PP - Data'!AD8</f>
        <v>0.2113821138</v>
      </c>
      <c r="AE9" s="103">
        <f>'PP - Data'!AE8</f>
        <v>0.196969697</v>
      </c>
      <c r="AF9" s="103">
        <f>'PP - Data'!AF8</f>
        <v>0.2568807339</v>
      </c>
    </row>
    <row r="11">
      <c r="A11" s="633" t="s">
        <v>1826</v>
      </c>
      <c r="B11" s="634"/>
      <c r="C11" s="634"/>
      <c r="D11" s="634"/>
      <c r="E11" s="634"/>
      <c r="F11" s="634"/>
      <c r="G11" s="634"/>
      <c r="H11" s="634"/>
      <c r="I11" s="634"/>
      <c r="J11" s="634"/>
      <c r="K11" s="634"/>
      <c r="L11" s="634"/>
      <c r="M11" s="634"/>
      <c r="N11" s="634"/>
      <c r="O11" s="634"/>
      <c r="P11" s="634"/>
      <c r="Q11" s="634"/>
      <c r="R11" s="634"/>
      <c r="S11" s="634"/>
      <c r="T11" s="634"/>
      <c r="U11" s="634"/>
      <c r="V11" s="634"/>
      <c r="W11" s="634"/>
      <c r="X11" s="634"/>
      <c r="Y11" s="634"/>
      <c r="Z11" s="635"/>
      <c r="AA11" s="634"/>
      <c r="AB11" s="634"/>
      <c r="AC11" s="634"/>
      <c r="AD11" s="634"/>
      <c r="AE11" s="634"/>
      <c r="AF11" s="634"/>
    </row>
    <row r="12">
      <c r="A12" s="2" t="s">
        <v>1824</v>
      </c>
      <c r="B12" s="103">
        <f>'PP - Data'!B15</f>
        <v>0.3875</v>
      </c>
      <c r="C12" s="103">
        <f>'PP - Data'!C15</f>
        <v>0.2867647059</v>
      </c>
      <c r="D12" s="103">
        <f>'PP - Data'!D15</f>
        <v>0.4173228346</v>
      </c>
      <c r="E12" s="103">
        <f>'PP - Data'!E15</f>
        <v>0.3673469388</v>
      </c>
      <c r="F12" s="103">
        <f>'PP - Data'!F15</f>
        <v>0.3963414634</v>
      </c>
      <c r="G12" s="103">
        <f>'PP - Data'!G15</f>
        <v>0.4444444444</v>
      </c>
      <c r="H12" s="103">
        <f>'PP - Data'!H15</f>
        <v>0.5619047619</v>
      </c>
      <c r="I12" s="103">
        <f>'PP - Data'!I15</f>
        <v>0.3983050847</v>
      </c>
      <c r="J12" s="103">
        <f>'PP - Data'!J15</f>
        <v>0.3893129771</v>
      </c>
      <c r="K12" s="103">
        <f>'PP - Data'!K15</f>
        <v>0.4180327869</v>
      </c>
      <c r="L12" s="103">
        <f>'PP - Data'!L15</f>
        <v>0.4128440367</v>
      </c>
      <c r="M12" s="103">
        <f>'PP - Data'!M15</f>
        <v>0.4264705882</v>
      </c>
      <c r="N12" s="103">
        <f>'PP - Data'!N15</f>
        <v>0.3409090909</v>
      </c>
      <c r="O12" s="103">
        <f>'PP - Data'!O15</f>
        <v>0.4239130435</v>
      </c>
      <c r="P12" s="103">
        <f>'PP - Data'!P15</f>
        <v>0.4262295082</v>
      </c>
      <c r="Q12" s="103">
        <f>'PP - Data'!Q15</f>
        <v>0.4246575342</v>
      </c>
      <c r="R12" s="103">
        <f>'PP - Data'!R15</f>
        <v>0.512195122</v>
      </c>
      <c r="S12" s="103">
        <f>'PP - Data'!S15</f>
        <v>0.4462809917</v>
      </c>
      <c r="T12" s="103">
        <f>'PP - Data'!T15</f>
        <v>0.4921875</v>
      </c>
      <c r="U12" s="103">
        <f>'PP - Data'!U15</f>
        <v>0.4588235294</v>
      </c>
      <c r="V12" s="103">
        <f>'PP - Data'!V15</f>
        <v>0.4651162791</v>
      </c>
      <c r="W12" s="103">
        <f>'PP - Data'!W15</f>
        <v>0.5058823529</v>
      </c>
      <c r="X12" s="103">
        <f>'PP - Data'!X15</f>
        <v>0.5</v>
      </c>
      <c r="Y12" s="103">
        <f>'PP - Data'!Y15</f>
        <v>0.5181818182</v>
      </c>
      <c r="Z12" s="103">
        <f>'PP - Data'!Z15</f>
        <v>0.392</v>
      </c>
      <c r="AA12" s="103">
        <f>'PP - Data'!AA15</f>
        <v>0.4320987654</v>
      </c>
      <c r="AB12" s="103">
        <f>'PP - Data'!AB15</f>
        <v>0.5118110236</v>
      </c>
      <c r="AC12" s="103">
        <f>'PP - Data'!AC15</f>
        <v>0.4861111111</v>
      </c>
      <c r="AD12" s="103">
        <f>'PP - Data'!AD15</f>
        <v>0.5284552846</v>
      </c>
      <c r="AE12" s="103">
        <f>'PP - Data'!AE15</f>
        <v>0.4696969697</v>
      </c>
      <c r="AF12" s="103">
        <f>'PP - Data'!AF15</f>
        <v>0.4862385321</v>
      </c>
    </row>
    <row r="13">
      <c r="A13" s="2" t="s">
        <v>1825</v>
      </c>
      <c r="B13" s="103">
        <f>'PP - Data'!B16</f>
        <v>0.6125</v>
      </c>
      <c r="C13" s="103">
        <f>'PP - Data'!C16</f>
        <v>0.7132352941</v>
      </c>
      <c r="D13" s="103">
        <f>'PP - Data'!D16</f>
        <v>0.5826771654</v>
      </c>
      <c r="E13" s="103">
        <f>'PP - Data'!E16</f>
        <v>0.6326530612</v>
      </c>
      <c r="F13" s="103">
        <f>'PP - Data'!F16</f>
        <v>0.6036585366</v>
      </c>
      <c r="G13" s="103">
        <f>'PP - Data'!G16</f>
        <v>0.5555555556</v>
      </c>
      <c r="H13" s="103">
        <f>'PP - Data'!H16</f>
        <v>0.4380952381</v>
      </c>
      <c r="I13" s="103">
        <f>'PP - Data'!I16</f>
        <v>0.6016949153</v>
      </c>
      <c r="J13" s="103">
        <f>'PP - Data'!J16</f>
        <v>0.6106870229</v>
      </c>
      <c r="K13" s="103">
        <f>'PP - Data'!K16</f>
        <v>0.5819672131</v>
      </c>
      <c r="L13" s="103">
        <f>'PP - Data'!L16</f>
        <v>0.5871559633</v>
      </c>
      <c r="M13" s="103">
        <f>'PP - Data'!M16</f>
        <v>0.5735294118</v>
      </c>
      <c r="N13" s="103">
        <f>'PP - Data'!N16</f>
        <v>0.6590909091</v>
      </c>
      <c r="O13" s="103">
        <f>'PP - Data'!O16</f>
        <v>0.5760869565</v>
      </c>
      <c r="P13" s="103">
        <f>'PP - Data'!P16</f>
        <v>0.5737704918</v>
      </c>
      <c r="Q13" s="103">
        <f>'PP - Data'!Q16</f>
        <v>0.5753424658</v>
      </c>
      <c r="R13" s="103">
        <f>'PP - Data'!R16</f>
        <v>0.487804878</v>
      </c>
      <c r="S13" s="103">
        <f>'PP - Data'!S16</f>
        <v>0.5537190083</v>
      </c>
      <c r="T13" s="103">
        <f>'PP - Data'!T16</f>
        <v>0.5078125</v>
      </c>
      <c r="U13" s="103">
        <f>'PP - Data'!U16</f>
        <v>0.5411764706</v>
      </c>
      <c r="V13" s="103">
        <f>'PP - Data'!V16</f>
        <v>0.5348837209</v>
      </c>
      <c r="W13" s="103">
        <f>'PP - Data'!W16</f>
        <v>0.4941176471</v>
      </c>
      <c r="X13" s="103">
        <f>'PP - Data'!X16</f>
        <v>0.5</v>
      </c>
      <c r="Y13" s="103">
        <f>'PP - Data'!Y16</f>
        <v>0.4818181818</v>
      </c>
      <c r="Z13" s="103">
        <f>'PP - Data'!Z16</f>
        <v>0.608</v>
      </c>
      <c r="AA13" s="103">
        <f>'PP - Data'!AA16</f>
        <v>0.5679012346</v>
      </c>
      <c r="AB13" s="103">
        <f>'PP - Data'!AB16</f>
        <v>0.4881889764</v>
      </c>
      <c r="AC13" s="103">
        <f>'PP - Data'!AC16</f>
        <v>0.5138888889</v>
      </c>
      <c r="AD13" s="103">
        <f>'PP - Data'!AD16</f>
        <v>0.4715447154</v>
      </c>
      <c r="AE13" s="103">
        <f>'PP - Data'!AE16</f>
        <v>0.5303030303</v>
      </c>
      <c r="AF13" s="103">
        <f>'PP - Data'!AF16</f>
        <v>0.5137614679</v>
      </c>
    </row>
    <row r="15">
      <c r="A15" s="82" t="s">
        <v>1827</v>
      </c>
      <c r="B15" s="53"/>
      <c r="C15" s="53"/>
      <c r="D15" s="53"/>
      <c r="E15" s="53"/>
      <c r="F15" s="53"/>
      <c r="G15" s="53"/>
      <c r="H15" s="53"/>
      <c r="I15" s="53"/>
      <c r="J15" s="53"/>
      <c r="K15" s="53"/>
      <c r="L15" s="53"/>
      <c r="M15" s="53"/>
      <c r="N15" s="53"/>
      <c r="O15" s="53"/>
      <c r="P15" s="53"/>
      <c r="Q15" s="53"/>
      <c r="R15" s="53"/>
      <c r="S15" s="53"/>
      <c r="T15" s="53"/>
      <c r="U15" s="53"/>
      <c r="V15" s="53"/>
      <c r="W15" s="53"/>
      <c r="X15" s="53"/>
      <c r="Y15" s="53"/>
      <c r="Z15" s="632"/>
      <c r="AA15" s="53"/>
      <c r="AB15" s="53"/>
      <c r="AC15" s="53"/>
      <c r="AD15" s="53"/>
      <c r="AE15" s="53"/>
      <c r="AF15" s="53"/>
    </row>
    <row r="16">
      <c r="A16" s="2" t="s">
        <v>1828</v>
      </c>
      <c r="B16" s="103">
        <f>'PP - Data'!B23</f>
        <v>0.675</v>
      </c>
      <c r="C16" s="103">
        <f>'PP - Data'!C23</f>
        <v>0.6029411765</v>
      </c>
      <c r="D16" s="103">
        <f>'PP - Data'!D23</f>
        <v>0.6062992126</v>
      </c>
      <c r="E16" s="103">
        <f>'PP - Data'!E23</f>
        <v>0.5510204082</v>
      </c>
      <c r="F16" s="103">
        <f>'PP - Data'!F23</f>
        <v>0.5792682927</v>
      </c>
      <c r="G16" s="103">
        <f>'PP - Data'!G23</f>
        <v>0.6388888889</v>
      </c>
      <c r="H16" s="103">
        <f>'PP - Data'!H23</f>
        <v>0.5523809524</v>
      </c>
      <c r="I16" s="103">
        <f>'PP - Data'!I23</f>
        <v>0.5847457627</v>
      </c>
      <c r="J16" s="103">
        <f>'PP - Data'!J23</f>
        <v>0.5801526718</v>
      </c>
      <c r="K16" s="103">
        <f>'PP - Data'!K23</f>
        <v>0.4918032787</v>
      </c>
      <c r="L16" s="103">
        <f>'PP - Data'!L23</f>
        <v>0.5871559633</v>
      </c>
      <c r="M16" s="103">
        <f>'PP - Data'!M23</f>
        <v>0.6470588235</v>
      </c>
      <c r="N16" s="103">
        <f>'PP - Data'!N23</f>
        <v>0.5454545455</v>
      </c>
      <c r="O16" s="103">
        <f>'PP - Data'!O23</f>
        <v>0.5760869565</v>
      </c>
      <c r="P16" s="103">
        <f>'PP - Data'!P23</f>
        <v>0.5573770492</v>
      </c>
      <c r="Q16" s="103">
        <f>'PP - Data'!Q23</f>
        <v>0.4931506849</v>
      </c>
      <c r="R16" s="103">
        <f>'PP - Data'!R23</f>
        <v>0.5975609756</v>
      </c>
      <c r="S16" s="103">
        <f>'PP - Data'!S23</f>
        <v>0.5371900826</v>
      </c>
      <c r="T16" s="103">
        <f>'PP - Data'!T23</f>
        <v>0.578125</v>
      </c>
      <c r="U16" s="103">
        <f>'PP - Data'!U23</f>
        <v>0.5764705882</v>
      </c>
      <c r="V16" s="103">
        <f>'PP - Data'!V23</f>
        <v>0.5813953488</v>
      </c>
      <c r="W16" s="103">
        <f>'PP - Data'!W23</f>
        <v>0.6235294118</v>
      </c>
      <c r="X16" s="103">
        <f>'PP - Data'!X23</f>
        <v>0.6354166667</v>
      </c>
      <c r="Y16" s="103">
        <f>'PP - Data'!Y23</f>
        <v>0.7</v>
      </c>
      <c r="Z16" s="103">
        <f>'PP - Data'!Z23</f>
        <v>0.664</v>
      </c>
      <c r="AA16" s="103">
        <f>'PP - Data'!AA23</f>
        <v>0.5987654321</v>
      </c>
      <c r="AB16" s="103">
        <f>'PP - Data'!AB23</f>
        <v>0.6456692913</v>
      </c>
      <c r="AC16" s="103">
        <f>'PP - Data'!AC23</f>
        <v>0.6875</v>
      </c>
      <c r="AD16" s="103">
        <f>'PP - Data'!AD23</f>
        <v>0.6422764228</v>
      </c>
      <c r="AE16" s="103">
        <f>'PP - Data'!AE23</f>
        <v>0.7272727273</v>
      </c>
      <c r="AF16" s="103">
        <f>'PP - Data'!AF23</f>
        <v>0.6605504587</v>
      </c>
    </row>
    <row r="17">
      <c r="A17" s="2" t="s">
        <v>1829</v>
      </c>
      <c r="B17" s="103">
        <f>'PP - Data'!B24</f>
        <v>0.325</v>
      </c>
      <c r="C17" s="103">
        <f>'PP - Data'!C24</f>
        <v>0.3970588235</v>
      </c>
      <c r="D17" s="103">
        <f>'PP - Data'!D24</f>
        <v>0.3937007874</v>
      </c>
      <c r="E17" s="103">
        <f>'PP - Data'!E24</f>
        <v>0.4489795918</v>
      </c>
      <c r="F17" s="103">
        <f>'PP - Data'!F24</f>
        <v>0.4207317073</v>
      </c>
      <c r="G17" s="103">
        <f>'PP - Data'!G24</f>
        <v>0.3611111111</v>
      </c>
      <c r="H17" s="103">
        <f>'PP - Data'!H24</f>
        <v>0.4476190476</v>
      </c>
      <c r="I17" s="103">
        <f>'PP - Data'!I24</f>
        <v>0.4152542373</v>
      </c>
      <c r="J17" s="103">
        <f>'PP - Data'!J24</f>
        <v>0.4198473282</v>
      </c>
      <c r="K17" s="103">
        <f>'PP - Data'!K24</f>
        <v>0.5081967213</v>
      </c>
      <c r="L17" s="103">
        <f>'PP - Data'!L24</f>
        <v>0.4128440367</v>
      </c>
      <c r="M17" s="103">
        <f>'PP - Data'!M24</f>
        <v>0.3529411765</v>
      </c>
      <c r="N17" s="103">
        <f>'PP - Data'!N24</f>
        <v>0.4545454545</v>
      </c>
      <c r="O17" s="103">
        <f>'PP - Data'!O24</f>
        <v>0.4239130435</v>
      </c>
      <c r="P17" s="103">
        <f>'PP - Data'!P24</f>
        <v>0.4426229508</v>
      </c>
      <c r="Q17" s="103">
        <f>'PP - Data'!Q24</f>
        <v>0.5068493151</v>
      </c>
      <c r="R17" s="103">
        <f>'PP - Data'!R24</f>
        <v>0.4024390244</v>
      </c>
      <c r="S17" s="103">
        <f>'PP - Data'!S24</f>
        <v>0.4628099174</v>
      </c>
      <c r="T17" s="103">
        <f>'PP - Data'!T24</f>
        <v>0.421875</v>
      </c>
      <c r="U17" s="103">
        <f>'PP - Data'!U24</f>
        <v>0.4235294118</v>
      </c>
      <c r="V17" s="103">
        <f>'PP - Data'!V24</f>
        <v>0.4186046512</v>
      </c>
      <c r="W17" s="103">
        <f>'PP - Data'!W24</f>
        <v>0.3764705882</v>
      </c>
      <c r="X17" s="103">
        <f>'PP - Data'!X24</f>
        <v>0.3645833333</v>
      </c>
      <c r="Y17" s="103">
        <f>'PP - Data'!Y24</f>
        <v>0.3</v>
      </c>
      <c r="Z17" s="103">
        <f>'PP - Data'!Z24</f>
        <v>0.336</v>
      </c>
      <c r="AA17" s="103">
        <f>'PP - Data'!AA24</f>
        <v>0.4012345679</v>
      </c>
      <c r="AB17" s="103">
        <f>'PP - Data'!AB24</f>
        <v>0.3543307087</v>
      </c>
      <c r="AC17" s="103">
        <f>'PP - Data'!AC24</f>
        <v>0.3125</v>
      </c>
      <c r="AD17" s="103">
        <f>'PP - Data'!AD24</f>
        <v>0.3577235772</v>
      </c>
      <c r="AE17" s="103">
        <f>'PP - Data'!AE24</f>
        <v>0.2727272727</v>
      </c>
      <c r="AF17" s="103">
        <f>'PP - Data'!AF24</f>
        <v>0.3394495413</v>
      </c>
    </row>
    <row r="18">
      <c r="A18" s="636"/>
      <c r="Z18" s="83"/>
    </row>
    <row r="19">
      <c r="A19" s="82" t="s">
        <v>1830</v>
      </c>
      <c r="B19" s="55"/>
      <c r="C19" s="55"/>
      <c r="D19" s="55"/>
      <c r="E19" s="55"/>
      <c r="F19" s="55"/>
      <c r="G19" s="55"/>
      <c r="H19" s="55"/>
      <c r="I19" s="55"/>
      <c r="J19" s="55"/>
      <c r="K19" s="55"/>
      <c r="L19" s="55"/>
      <c r="M19" s="55"/>
      <c r="N19" s="55"/>
      <c r="O19" s="55"/>
      <c r="P19" s="55"/>
      <c r="Q19" s="55"/>
      <c r="R19" s="55"/>
      <c r="S19" s="55"/>
      <c r="T19" s="55"/>
      <c r="U19" s="55"/>
      <c r="V19" s="55"/>
      <c r="W19" s="55"/>
      <c r="X19" s="55"/>
      <c r="Y19" s="55"/>
      <c r="Z19" s="84"/>
      <c r="AA19" s="55"/>
      <c r="AB19" s="55"/>
      <c r="AC19" s="55"/>
      <c r="AD19" s="55"/>
      <c r="AE19" s="55"/>
      <c r="AF19" s="55"/>
    </row>
    <row r="20">
      <c r="A20" s="637" t="s">
        <v>1831</v>
      </c>
      <c r="B20" s="638">
        <f>'PP - Data'!B35</f>
        <v>0.0375</v>
      </c>
      <c r="C20" s="638">
        <f>'PP - Data'!C35</f>
        <v>0.007352941176</v>
      </c>
      <c r="D20" s="638">
        <f>'PP - Data'!D35</f>
        <v>0</v>
      </c>
      <c r="E20" s="638">
        <f>'PP - Data'!E35</f>
        <v>0.01360544218</v>
      </c>
      <c r="F20" s="638">
        <f>'PP - Data'!F35</f>
        <v>0.006097560976</v>
      </c>
      <c r="G20" s="638">
        <f>'PP - Data'!G35</f>
        <v>0</v>
      </c>
      <c r="H20" s="638">
        <f>'PP - Data'!H35</f>
        <v>0.01904761905</v>
      </c>
      <c r="I20" s="638">
        <f>'PP - Data'!I35</f>
        <v>0.01694915254</v>
      </c>
      <c r="J20" s="638">
        <f>'PP - Data'!J35</f>
        <v>0</v>
      </c>
      <c r="K20" s="638">
        <f>'PP - Data'!K35</f>
        <v>0.03278688525</v>
      </c>
      <c r="L20" s="638">
        <f>'PP - Data'!L35</f>
        <v>0.02752293578</v>
      </c>
      <c r="M20" s="638">
        <f>'PP - Data'!M35</f>
        <v>0.01470588235</v>
      </c>
      <c r="N20" s="638">
        <f>'PP - Data'!N35</f>
        <v>0.01136363636</v>
      </c>
      <c r="O20" s="638">
        <f>'PP - Data'!O35</f>
        <v>0.03260869565</v>
      </c>
      <c r="P20" s="638">
        <f>'PP - Data'!P35</f>
        <v>0.03278688525</v>
      </c>
      <c r="Q20" s="638">
        <f>'PP - Data'!Q35</f>
        <v>0</v>
      </c>
      <c r="R20" s="638">
        <f>'PP - Data'!R35</f>
        <v>0.03658536585</v>
      </c>
      <c r="S20" s="638">
        <f>'PP - Data'!S35</f>
        <v>0</v>
      </c>
      <c r="T20" s="638">
        <f>'PP - Data'!T35</f>
        <v>0.015625</v>
      </c>
      <c r="U20" s="638">
        <f>'PP - Data'!U35</f>
        <v>0.03529411765</v>
      </c>
      <c r="V20" s="638">
        <f>'PP - Data'!V35</f>
        <v>0</v>
      </c>
      <c r="W20" s="638">
        <f>'PP - Data'!W35</f>
        <v>0.01176470588</v>
      </c>
      <c r="X20" s="638">
        <f>'PP - Data'!X35</f>
        <v>0.01041666667</v>
      </c>
      <c r="Y20" s="638">
        <f>'PP - Data'!Y35</f>
        <v>0.01818181818</v>
      </c>
      <c r="Z20" s="638">
        <f>'PP - Data'!Z35</f>
        <v>0.016</v>
      </c>
      <c r="AA20" s="638">
        <f>'PP - Data'!AA35</f>
        <v>0</v>
      </c>
      <c r="AB20" s="638">
        <f>'PP - Data'!AB35</f>
        <v>0.03149606299</v>
      </c>
      <c r="AC20" s="638">
        <f>'PP - Data'!AC35</f>
        <v>0.02777777778</v>
      </c>
      <c r="AD20" s="638">
        <f>'PP - Data'!AD35</f>
        <v>0.008130081301</v>
      </c>
      <c r="AE20" s="638">
        <f>'PP - Data'!AE35</f>
        <v>0.007575757576</v>
      </c>
      <c r="AF20" s="638">
        <f>'PP - Data'!AF35</f>
        <v>0</v>
      </c>
    </row>
    <row r="21">
      <c r="A21" s="637" t="s">
        <v>1832</v>
      </c>
      <c r="B21" s="638">
        <f>'PP - Data'!B36</f>
        <v>0.075</v>
      </c>
      <c r="C21" s="638">
        <f>'PP - Data'!C36</f>
        <v>0.07352941176</v>
      </c>
      <c r="D21" s="638">
        <f>'PP - Data'!D36</f>
        <v>0.06299212598</v>
      </c>
      <c r="E21" s="638">
        <f>'PP - Data'!E36</f>
        <v>0.04761904762</v>
      </c>
      <c r="F21" s="638">
        <f>'PP - Data'!F36</f>
        <v>0.07317073171</v>
      </c>
      <c r="G21" s="638">
        <f>'PP - Data'!G36</f>
        <v>0.08333333333</v>
      </c>
      <c r="H21" s="638">
        <f>'PP - Data'!H36</f>
        <v>0.08571428571</v>
      </c>
      <c r="I21" s="638">
        <f>'PP - Data'!I36</f>
        <v>0.07627118644</v>
      </c>
      <c r="J21" s="638">
        <f>'PP - Data'!J36</f>
        <v>0.08396946565</v>
      </c>
      <c r="K21" s="638">
        <f>'PP - Data'!K36</f>
        <v>0.106557377</v>
      </c>
      <c r="L21" s="638">
        <f>'PP - Data'!L36</f>
        <v>0.09174311927</v>
      </c>
      <c r="M21" s="638">
        <f>'PP - Data'!M36</f>
        <v>0.07352941176</v>
      </c>
      <c r="N21" s="638">
        <f>'PP - Data'!N36</f>
        <v>0.09090909091</v>
      </c>
      <c r="O21" s="638">
        <f>'PP - Data'!O36</f>
        <v>0.07608695652</v>
      </c>
      <c r="P21" s="638">
        <f>'PP - Data'!P36</f>
        <v>0.03278688525</v>
      </c>
      <c r="Q21" s="638">
        <f>'PP - Data'!Q36</f>
        <v>0.08219178082</v>
      </c>
      <c r="R21" s="638">
        <f>'PP - Data'!R36</f>
        <v>0.03658536585</v>
      </c>
      <c r="S21" s="638">
        <f>'PP - Data'!S36</f>
        <v>0.0826446281</v>
      </c>
      <c r="T21" s="638">
        <f>'PP - Data'!T36</f>
        <v>0.1015625</v>
      </c>
      <c r="U21" s="638">
        <f>'PP - Data'!U36</f>
        <v>0.03529411765</v>
      </c>
      <c r="V21" s="638">
        <f>'PP - Data'!V36</f>
        <v>0.05813953488</v>
      </c>
      <c r="W21" s="638">
        <f>'PP - Data'!W36</f>
        <v>0.07058823529</v>
      </c>
      <c r="X21" s="638">
        <f>'PP - Data'!X36</f>
        <v>0.125</v>
      </c>
      <c r="Y21" s="638">
        <f>'PP - Data'!Y36</f>
        <v>0.09090909091</v>
      </c>
      <c r="Z21" s="638">
        <f>'PP - Data'!Z36</f>
        <v>0.088</v>
      </c>
      <c r="AA21" s="638">
        <f>'PP - Data'!AA36</f>
        <v>0.04938271605</v>
      </c>
      <c r="AB21" s="638">
        <f>'PP - Data'!AB36</f>
        <v>0.1417322835</v>
      </c>
      <c r="AC21" s="638">
        <f>'PP - Data'!AC36</f>
        <v>0.05555555556</v>
      </c>
      <c r="AD21" s="638">
        <f>'PP - Data'!AD36</f>
        <v>0.1138211382</v>
      </c>
      <c r="AE21" s="638">
        <f>'PP - Data'!AE36</f>
        <v>0.06060606061</v>
      </c>
      <c r="AF21" s="638">
        <f>'PP - Data'!AF36</f>
        <v>0.05504587156</v>
      </c>
    </row>
    <row r="22">
      <c r="A22" s="637" t="s">
        <v>1833</v>
      </c>
      <c r="B22" s="638">
        <f>'PP - Data'!B37</f>
        <v>0.16875</v>
      </c>
      <c r="C22" s="638">
        <f>'PP - Data'!C37</f>
        <v>0.1911764706</v>
      </c>
      <c r="D22" s="638">
        <f>'PP - Data'!D37</f>
        <v>0.2125984252</v>
      </c>
      <c r="E22" s="638">
        <f>'PP - Data'!E37</f>
        <v>0.1428571429</v>
      </c>
      <c r="F22" s="638">
        <f>'PP - Data'!F37</f>
        <v>0.1646341463</v>
      </c>
      <c r="G22" s="638">
        <f>'PP - Data'!G37</f>
        <v>0.2314814815</v>
      </c>
      <c r="H22" s="638">
        <f>'PP - Data'!H37</f>
        <v>0.2476190476</v>
      </c>
      <c r="I22" s="638">
        <f>'PP - Data'!I37</f>
        <v>0.1694915254</v>
      </c>
      <c r="J22" s="638">
        <f>'PP - Data'!J37</f>
        <v>0.2061068702</v>
      </c>
      <c r="K22" s="638">
        <f>'PP - Data'!K37</f>
        <v>0.2295081967</v>
      </c>
      <c r="L22" s="638">
        <f>'PP - Data'!L37</f>
        <v>0.1559633028</v>
      </c>
      <c r="M22" s="638">
        <f>'PP - Data'!M37</f>
        <v>0.1691176471</v>
      </c>
      <c r="N22" s="638">
        <f>'PP - Data'!N37</f>
        <v>0.1704545455</v>
      </c>
      <c r="O22" s="638">
        <f>'PP - Data'!O37</f>
        <v>0.1739130435</v>
      </c>
      <c r="P22" s="638">
        <f>'PP - Data'!P37</f>
        <v>0.131147541</v>
      </c>
      <c r="Q22" s="638">
        <f>'PP - Data'!Q37</f>
        <v>0.1506849315</v>
      </c>
      <c r="R22" s="638">
        <f>'PP - Data'!R37</f>
        <v>0.2317073171</v>
      </c>
      <c r="S22" s="638">
        <f>'PP - Data'!S37</f>
        <v>0.1900826446</v>
      </c>
      <c r="T22" s="638">
        <f>'PP - Data'!T37</f>
        <v>0.171875</v>
      </c>
      <c r="U22" s="638">
        <f>'PP - Data'!U37</f>
        <v>0.1764705882</v>
      </c>
      <c r="V22" s="638">
        <f>'PP - Data'!V37</f>
        <v>0.2441860465</v>
      </c>
      <c r="W22" s="638">
        <f>'PP - Data'!W37</f>
        <v>0.09411764706</v>
      </c>
      <c r="X22" s="638">
        <f>'PP - Data'!X37</f>
        <v>0.1875</v>
      </c>
      <c r="Y22" s="638">
        <f>'PP - Data'!Y37</f>
        <v>0.1454545455</v>
      </c>
      <c r="Z22" s="638">
        <f>'PP - Data'!Z37</f>
        <v>0.136</v>
      </c>
      <c r="AA22" s="638">
        <f>'PP - Data'!AA37</f>
        <v>0.1666666667</v>
      </c>
      <c r="AB22" s="638">
        <f>'PP - Data'!AB37</f>
        <v>0.125984252</v>
      </c>
      <c r="AC22" s="638">
        <f>'PP - Data'!AC37</f>
        <v>0.2013888889</v>
      </c>
      <c r="AD22" s="638">
        <f>'PP - Data'!AD37</f>
        <v>0.1869918699</v>
      </c>
      <c r="AE22" s="638">
        <f>'PP - Data'!AE37</f>
        <v>0.1742424242</v>
      </c>
      <c r="AF22" s="638">
        <f>'PP - Data'!AF37</f>
        <v>0.1834862385</v>
      </c>
    </row>
    <row r="23">
      <c r="A23" s="637" t="s">
        <v>1834</v>
      </c>
      <c r="B23" s="638">
        <f>'PP - Data'!B38</f>
        <v>0.25</v>
      </c>
      <c r="C23" s="638">
        <f>'PP - Data'!C38</f>
        <v>0.25</v>
      </c>
      <c r="D23" s="638">
        <f>'PP - Data'!D38</f>
        <v>0.2598425197</v>
      </c>
      <c r="E23" s="638">
        <f>'PP - Data'!E38</f>
        <v>0.2789115646</v>
      </c>
      <c r="F23" s="638">
        <f>'PP - Data'!F38</f>
        <v>0.3170731707</v>
      </c>
      <c r="G23" s="638">
        <f>'PP - Data'!G38</f>
        <v>0.1759259259</v>
      </c>
      <c r="H23" s="638">
        <f>'PP - Data'!H38</f>
        <v>0.1904761905</v>
      </c>
      <c r="I23" s="638">
        <f>'PP - Data'!I38</f>
        <v>0.2033898305</v>
      </c>
      <c r="J23" s="638">
        <f>'PP - Data'!J38</f>
        <v>0.2061068702</v>
      </c>
      <c r="K23" s="638">
        <f>'PP - Data'!K38</f>
        <v>0.1557377049</v>
      </c>
      <c r="L23" s="638">
        <f>'PP - Data'!L38</f>
        <v>0.2018348624</v>
      </c>
      <c r="M23" s="638">
        <f>'PP - Data'!M38</f>
        <v>0.2352941176</v>
      </c>
      <c r="N23" s="638">
        <f>'PP - Data'!N38</f>
        <v>0.2272727273</v>
      </c>
      <c r="O23" s="638">
        <f>'PP - Data'!O38</f>
        <v>0.152173913</v>
      </c>
      <c r="P23" s="638">
        <f>'PP - Data'!P38</f>
        <v>0.2131147541</v>
      </c>
      <c r="Q23" s="638">
        <f>'PP - Data'!Q38</f>
        <v>0.2191780822</v>
      </c>
      <c r="R23" s="638">
        <f>'PP - Data'!R38</f>
        <v>0.1829268293</v>
      </c>
      <c r="S23" s="638">
        <f>'PP - Data'!S38</f>
        <v>0.2148760331</v>
      </c>
      <c r="T23" s="638">
        <f>'PP - Data'!T38</f>
        <v>0.2734375</v>
      </c>
      <c r="U23" s="638">
        <f>'PP - Data'!U38</f>
        <v>0.2352941176</v>
      </c>
      <c r="V23" s="638">
        <f>'PP - Data'!V38</f>
        <v>0.1627906977</v>
      </c>
      <c r="W23" s="638">
        <f>'PP - Data'!W38</f>
        <v>0.3176470588</v>
      </c>
      <c r="X23" s="638">
        <f>'PP - Data'!X38</f>
        <v>0.1875</v>
      </c>
      <c r="Y23" s="638">
        <f>'PP - Data'!Y38</f>
        <v>0.2727272727</v>
      </c>
      <c r="Z23" s="638">
        <f>'PP - Data'!Z38</f>
        <v>0.248</v>
      </c>
      <c r="AA23" s="638">
        <f>'PP - Data'!AA38</f>
        <v>0.2901234568</v>
      </c>
      <c r="AB23" s="638">
        <f>'PP - Data'!AB38</f>
        <v>0.1811023622</v>
      </c>
      <c r="AC23" s="638">
        <f>'PP - Data'!AC38</f>
        <v>0.1805555556</v>
      </c>
      <c r="AD23" s="638">
        <f>'PP - Data'!AD38</f>
        <v>0.1707317073</v>
      </c>
      <c r="AE23" s="638">
        <f>'PP - Data'!AE38</f>
        <v>0.2196969697</v>
      </c>
      <c r="AF23" s="638">
        <f>'PP - Data'!AF38</f>
        <v>0.2568807339</v>
      </c>
    </row>
    <row r="24">
      <c r="A24" s="637" t="s">
        <v>1835</v>
      </c>
      <c r="B24" s="638">
        <f>'PP - Data'!B39</f>
        <v>0.25625</v>
      </c>
      <c r="C24" s="638">
        <f>'PP - Data'!C39</f>
        <v>0.2279411765</v>
      </c>
      <c r="D24" s="638">
        <f>'PP - Data'!D39</f>
        <v>0.2440944882</v>
      </c>
      <c r="E24" s="638">
        <f>'PP - Data'!E39</f>
        <v>0.2380952381</v>
      </c>
      <c r="F24" s="638">
        <f>'PP - Data'!F39</f>
        <v>0.2256097561</v>
      </c>
      <c r="G24" s="638">
        <f>'PP - Data'!G39</f>
        <v>0.212962963</v>
      </c>
      <c r="H24" s="638">
        <f>'PP - Data'!H39</f>
        <v>0.2095238095</v>
      </c>
      <c r="I24" s="638">
        <f>'PP - Data'!I39</f>
        <v>0.2627118644</v>
      </c>
      <c r="J24" s="638">
        <f>'PP - Data'!J39</f>
        <v>0.2213740458</v>
      </c>
      <c r="K24" s="638">
        <f>'PP - Data'!K39</f>
        <v>0.237704918</v>
      </c>
      <c r="L24" s="638">
        <f>'PP - Data'!L39</f>
        <v>0.2752293578</v>
      </c>
      <c r="M24" s="638">
        <f>'PP - Data'!M39</f>
        <v>0.2867647059</v>
      </c>
      <c r="N24" s="638">
        <f>'PP - Data'!N39</f>
        <v>0.2840909091</v>
      </c>
      <c r="O24" s="638">
        <f>'PP - Data'!O39</f>
        <v>0.2608695652</v>
      </c>
      <c r="P24" s="638">
        <f>'PP - Data'!P39</f>
        <v>0.2950819672</v>
      </c>
      <c r="Q24" s="638">
        <f>'PP - Data'!Q39</f>
        <v>0.2465753425</v>
      </c>
      <c r="R24" s="638">
        <f>'PP - Data'!R39</f>
        <v>0.1951219512</v>
      </c>
      <c r="S24" s="638">
        <f>'PP - Data'!S39</f>
        <v>0.2809917355</v>
      </c>
      <c r="T24" s="638">
        <f>'PP - Data'!T39</f>
        <v>0.25</v>
      </c>
      <c r="U24" s="638">
        <f>'PP - Data'!U39</f>
        <v>0.1882352941</v>
      </c>
      <c r="V24" s="638">
        <f>'PP - Data'!V39</f>
        <v>0.2558139535</v>
      </c>
      <c r="W24" s="638">
        <f>'PP - Data'!W39</f>
        <v>0.2352941176</v>
      </c>
      <c r="X24" s="638">
        <f>'PP - Data'!X39</f>
        <v>0.2708333333</v>
      </c>
      <c r="Y24" s="638">
        <f>'PP - Data'!Y39</f>
        <v>0.1818181818</v>
      </c>
      <c r="Z24" s="638">
        <f>'PP - Data'!Z39</f>
        <v>0.24</v>
      </c>
      <c r="AA24" s="638">
        <f>'PP - Data'!AA39</f>
        <v>0.2654320988</v>
      </c>
      <c r="AB24" s="638">
        <f>'PP - Data'!AB39</f>
        <v>0.2913385827</v>
      </c>
      <c r="AC24" s="638">
        <f>'PP - Data'!AC39</f>
        <v>0.2916666667</v>
      </c>
      <c r="AD24" s="638">
        <f>'PP - Data'!AD39</f>
        <v>0.2357723577</v>
      </c>
      <c r="AE24" s="638">
        <f>'PP - Data'!AE39</f>
        <v>0.2424242424</v>
      </c>
      <c r="AF24" s="638">
        <f>'PP - Data'!AF39</f>
        <v>0.2844036697</v>
      </c>
    </row>
    <row r="25">
      <c r="A25" s="637" t="s">
        <v>1836</v>
      </c>
      <c r="B25" s="638">
        <f>'PP - Data'!B40</f>
        <v>0.2125</v>
      </c>
      <c r="C25" s="638">
        <f>'PP - Data'!C40</f>
        <v>0.25</v>
      </c>
      <c r="D25" s="638">
        <f>'PP - Data'!D40</f>
        <v>0.2204724409</v>
      </c>
      <c r="E25" s="638">
        <f>'PP - Data'!E40</f>
        <v>0.2789115646</v>
      </c>
      <c r="F25" s="638">
        <f>'PP - Data'!F40</f>
        <v>0.2134146341</v>
      </c>
      <c r="G25" s="638">
        <f>'PP - Data'!G40</f>
        <v>0.2962962963</v>
      </c>
      <c r="H25" s="638">
        <f>'PP - Data'!H40</f>
        <v>0.2476190476</v>
      </c>
      <c r="I25" s="638">
        <f>'PP - Data'!I40</f>
        <v>0.2711864407</v>
      </c>
      <c r="J25" s="638">
        <f>'PP - Data'!J40</f>
        <v>0.2824427481</v>
      </c>
      <c r="K25" s="638">
        <f>'PP - Data'!K40</f>
        <v>0.237704918</v>
      </c>
      <c r="L25" s="638">
        <f>'PP - Data'!L40</f>
        <v>0.247706422</v>
      </c>
      <c r="M25" s="638">
        <f>'PP - Data'!M40</f>
        <v>0.2205882353</v>
      </c>
      <c r="N25" s="638">
        <f>'PP - Data'!N40</f>
        <v>0.2159090909</v>
      </c>
      <c r="O25" s="638">
        <f>'PP - Data'!O40</f>
        <v>0.3043478261</v>
      </c>
      <c r="P25" s="638">
        <f>'PP - Data'!P40</f>
        <v>0.2950819672</v>
      </c>
      <c r="Q25" s="638">
        <f>'PP - Data'!Q40</f>
        <v>0.301369863</v>
      </c>
      <c r="R25" s="638">
        <f>'PP - Data'!R40</f>
        <v>0.3170731707</v>
      </c>
      <c r="S25" s="638">
        <f>'PP - Data'!S40</f>
        <v>0.2314049587</v>
      </c>
      <c r="T25" s="638">
        <f>'PP - Data'!T40</f>
        <v>0.1875</v>
      </c>
      <c r="U25" s="638">
        <f>'PP - Data'!U40</f>
        <v>0.3294117647</v>
      </c>
      <c r="V25" s="638">
        <f>'PP - Data'!V40</f>
        <v>0.2790697674</v>
      </c>
      <c r="W25" s="638">
        <f>'PP - Data'!W40</f>
        <v>0.2705882353</v>
      </c>
      <c r="X25" s="638">
        <f>'PP - Data'!X40</f>
        <v>0.21875</v>
      </c>
      <c r="Y25" s="638">
        <f>'PP - Data'!Y40</f>
        <v>0.2909090909</v>
      </c>
      <c r="Z25" s="638">
        <f>'PP - Data'!Z40</f>
        <v>0.272</v>
      </c>
      <c r="AA25" s="638">
        <f>'PP - Data'!AA40</f>
        <v>0.2283950617</v>
      </c>
      <c r="AB25" s="638">
        <f>'PP - Data'!AB40</f>
        <v>0.2283464567</v>
      </c>
      <c r="AC25" s="638">
        <f>'PP - Data'!AC40</f>
        <v>0.2430555556</v>
      </c>
      <c r="AD25" s="638">
        <f>'PP - Data'!AD40</f>
        <v>0.2845528455</v>
      </c>
      <c r="AE25" s="638">
        <f>'PP - Data'!AE40</f>
        <v>0.2954545455</v>
      </c>
      <c r="AF25" s="638">
        <f>'PP - Data'!AF40</f>
        <v>0.2201834862</v>
      </c>
    </row>
    <row r="26">
      <c r="A26" s="636"/>
      <c r="Z26" s="83"/>
    </row>
    <row r="27">
      <c r="A27" s="82" t="s">
        <v>1837</v>
      </c>
      <c r="B27" s="55"/>
      <c r="C27" s="55"/>
      <c r="D27" s="55"/>
      <c r="E27" s="55"/>
      <c r="F27" s="55"/>
      <c r="G27" s="55"/>
      <c r="H27" s="55"/>
      <c r="I27" s="55"/>
      <c r="J27" s="55"/>
      <c r="K27" s="55"/>
      <c r="L27" s="55"/>
      <c r="M27" s="55"/>
      <c r="N27" s="55"/>
      <c r="O27" s="55"/>
      <c r="P27" s="55"/>
      <c r="Q27" s="55"/>
      <c r="R27" s="55"/>
      <c r="S27" s="55"/>
      <c r="T27" s="55"/>
      <c r="U27" s="55"/>
      <c r="V27" s="55"/>
      <c r="W27" s="55"/>
      <c r="X27" s="55"/>
      <c r="Y27" s="55"/>
      <c r="Z27" s="84"/>
      <c r="AA27" s="55"/>
      <c r="AB27" s="55"/>
      <c r="AC27" s="55"/>
      <c r="AD27" s="55"/>
      <c r="AE27" s="55"/>
      <c r="AF27" s="55"/>
    </row>
    <row r="28">
      <c r="A28" s="2" t="s">
        <v>1838</v>
      </c>
      <c r="B28" s="638">
        <f>'PP - Data'!B47</f>
        <v>0.4375</v>
      </c>
      <c r="C28" s="638">
        <f>'PP - Data'!C47</f>
        <v>0.4485294118</v>
      </c>
      <c r="D28" s="638">
        <f>'PP - Data'!D47</f>
        <v>0.4173228346</v>
      </c>
      <c r="E28" s="638">
        <f>'PP - Data'!E47</f>
        <v>0.4081632653</v>
      </c>
      <c r="F28" s="638">
        <f>'PP - Data'!F47</f>
        <v>0.3780487805</v>
      </c>
      <c r="G28" s="638">
        <f>'PP - Data'!G47</f>
        <v>0.3703703704</v>
      </c>
      <c r="H28" s="638">
        <f>'PP - Data'!H47</f>
        <v>0.4571428571</v>
      </c>
      <c r="I28" s="638">
        <f>'PP - Data'!I47</f>
        <v>0.4661016949</v>
      </c>
      <c r="J28" s="638">
        <f>'PP - Data'!J47</f>
        <v>0.4045801527</v>
      </c>
      <c r="K28" s="638">
        <f>'PP - Data'!K47</f>
        <v>0.4508196721</v>
      </c>
      <c r="L28" s="638">
        <f>'PP - Data'!L47</f>
        <v>0.4220183486</v>
      </c>
      <c r="M28" s="638">
        <f>'PP - Data'!M47</f>
        <v>0.3970588235</v>
      </c>
      <c r="N28" s="638">
        <f>'PP - Data'!N47</f>
        <v>0.4545454545</v>
      </c>
      <c r="O28" s="638">
        <f>'PP - Data'!O47</f>
        <v>0.3695652174</v>
      </c>
      <c r="P28" s="638">
        <f>'PP - Data'!P47</f>
        <v>0.3442622951</v>
      </c>
      <c r="Q28" s="638">
        <f>'PP - Data'!Q47</f>
        <v>0.4109589041</v>
      </c>
      <c r="R28" s="638">
        <f>'PP - Data'!R47</f>
        <v>0.3292682927</v>
      </c>
      <c r="S28" s="638">
        <f>'PP - Data'!S47</f>
        <v>0.5454545455</v>
      </c>
      <c r="T28" s="638">
        <f>'PP - Data'!T47</f>
        <v>0.40625</v>
      </c>
      <c r="U28" s="638">
        <f>'PP - Data'!U47</f>
        <v>0.3411764706</v>
      </c>
      <c r="V28" s="638">
        <f>'PP - Data'!V47</f>
        <v>0.488372093</v>
      </c>
      <c r="W28" s="638">
        <f>'PP - Data'!W47</f>
        <v>0.4</v>
      </c>
      <c r="X28" s="638">
        <f>'PP - Data'!X47</f>
        <v>0.3125</v>
      </c>
      <c r="Y28" s="638">
        <f>'PP - Data'!Y47</f>
        <v>0.4090909091</v>
      </c>
      <c r="Z28" s="638">
        <f>'PP - Data'!Z47</f>
        <v>0.4</v>
      </c>
      <c r="AA28" s="638">
        <f>'PP - Data'!AA47</f>
        <v>0.3765432099</v>
      </c>
      <c r="AB28" s="638">
        <f>'PP - Data'!AB47</f>
        <v>0.4960629921</v>
      </c>
      <c r="AC28" s="638">
        <f>'PP - Data'!AC47</f>
        <v>0.4722222222</v>
      </c>
      <c r="AD28" s="638">
        <f>'PP - Data'!AD47</f>
        <v>0.3495934959</v>
      </c>
      <c r="AE28" s="638">
        <f>'PP - Data'!AE47</f>
        <v>0.3484848485</v>
      </c>
      <c r="AF28" s="638">
        <f>'PP - Data'!AF47</f>
        <v>0.3211009174</v>
      </c>
    </row>
    <row r="29">
      <c r="A29" s="2" t="s">
        <v>1839</v>
      </c>
      <c r="B29" s="638">
        <f>'PP - Data'!B48</f>
        <v>0.5625</v>
      </c>
      <c r="C29" s="638">
        <f>'PP - Data'!C48</f>
        <v>0.5514705882</v>
      </c>
      <c r="D29" s="638">
        <f>'PP - Data'!D48</f>
        <v>0.5826771654</v>
      </c>
      <c r="E29" s="638">
        <f>'PP - Data'!E48</f>
        <v>0.5918367347</v>
      </c>
      <c r="F29" s="638">
        <f>'PP - Data'!F48</f>
        <v>0.6219512195</v>
      </c>
      <c r="G29" s="638">
        <f>'PP - Data'!G48</f>
        <v>0.6296296296</v>
      </c>
      <c r="H29" s="638">
        <f>'PP - Data'!H48</f>
        <v>0.5428571429</v>
      </c>
      <c r="I29" s="638">
        <f>'PP - Data'!I48</f>
        <v>0.5338983051</v>
      </c>
      <c r="J29" s="638">
        <f>'PP - Data'!J48</f>
        <v>0.5954198473</v>
      </c>
      <c r="K29" s="638">
        <f>'PP - Data'!K48</f>
        <v>0.5491803279</v>
      </c>
      <c r="L29" s="638">
        <f>'PP - Data'!L48</f>
        <v>0.5779816514</v>
      </c>
      <c r="M29" s="638">
        <f>'PP - Data'!M48</f>
        <v>0.6029411765</v>
      </c>
      <c r="N29" s="638">
        <f>'PP - Data'!N48</f>
        <v>0.5454545455</v>
      </c>
      <c r="O29" s="638">
        <f>'PP - Data'!O48</f>
        <v>0.6304347826</v>
      </c>
      <c r="P29" s="638">
        <f>'PP - Data'!P48</f>
        <v>0.6557377049</v>
      </c>
      <c r="Q29" s="638">
        <f>'PP - Data'!Q48</f>
        <v>0.5890410959</v>
      </c>
      <c r="R29" s="638">
        <f>'PP - Data'!R48</f>
        <v>0.6707317073</v>
      </c>
      <c r="S29" s="638">
        <f>'PP - Data'!S48</f>
        <v>0.4545454545</v>
      </c>
      <c r="T29" s="638">
        <f>'PP - Data'!T48</f>
        <v>0.59375</v>
      </c>
      <c r="U29" s="638">
        <f>'PP - Data'!U48</f>
        <v>0.6588235294</v>
      </c>
      <c r="V29" s="638">
        <f>'PP - Data'!V48</f>
        <v>0.511627907</v>
      </c>
      <c r="W29" s="638">
        <f>'PP - Data'!W48</f>
        <v>0.6</v>
      </c>
      <c r="X29" s="638">
        <f>'PP - Data'!X48</f>
        <v>0.6875</v>
      </c>
      <c r="Y29" s="638">
        <f>'PP - Data'!Y48</f>
        <v>0.5909090909</v>
      </c>
      <c r="Z29" s="638">
        <f>'PP - Data'!Z48</f>
        <v>0.6</v>
      </c>
      <c r="AA29" s="638">
        <f>'PP - Data'!AA48</f>
        <v>0.6234567901</v>
      </c>
      <c r="AB29" s="638">
        <f>'PP - Data'!AB48</f>
        <v>0.5039370079</v>
      </c>
      <c r="AC29" s="638">
        <f>'PP - Data'!AC48</f>
        <v>0.5277777778</v>
      </c>
      <c r="AD29" s="638">
        <f>'PP - Data'!AD48</f>
        <v>0.6504065041</v>
      </c>
      <c r="AE29" s="638">
        <f>'PP - Data'!AE48</f>
        <v>0.6515151515</v>
      </c>
      <c r="AF29" s="638">
        <f>'PP - Data'!AF48</f>
        <v>0.6788990826</v>
      </c>
    </row>
    <row r="30">
      <c r="A30" s="636"/>
      <c r="Z30" s="83"/>
    </row>
    <row r="31">
      <c r="A31" s="639" t="s">
        <v>1840</v>
      </c>
      <c r="B31" s="53"/>
      <c r="C31" s="53"/>
      <c r="D31" s="53"/>
      <c r="E31" s="53"/>
      <c r="F31" s="53"/>
      <c r="G31" s="53"/>
      <c r="H31" s="53"/>
      <c r="I31" s="53"/>
      <c r="J31" s="53"/>
      <c r="K31" s="53"/>
      <c r="L31" s="53"/>
      <c r="M31" s="53"/>
      <c r="N31" s="53"/>
      <c r="O31" s="53"/>
      <c r="P31" s="53"/>
      <c r="Q31" s="53"/>
      <c r="R31" s="53"/>
      <c r="S31" s="53"/>
      <c r="T31" s="53"/>
      <c r="U31" s="53"/>
      <c r="V31" s="53"/>
      <c r="W31" s="53"/>
      <c r="X31" s="53"/>
      <c r="Y31" s="53"/>
      <c r="Z31" s="632"/>
      <c r="AA31" s="53"/>
      <c r="AB31" s="53"/>
      <c r="AC31" s="53"/>
      <c r="AD31" s="53"/>
      <c r="AE31" s="53"/>
      <c r="AF31" s="53"/>
    </row>
    <row r="32">
      <c r="B32" s="53"/>
      <c r="C32" s="53"/>
      <c r="D32" s="53"/>
      <c r="E32" s="53"/>
      <c r="F32" s="53"/>
      <c r="G32" s="53"/>
      <c r="H32" s="53"/>
      <c r="I32" s="53"/>
      <c r="J32" s="53"/>
      <c r="K32" s="53"/>
      <c r="L32" s="53"/>
      <c r="M32" s="53"/>
      <c r="N32" s="53"/>
      <c r="O32" s="53"/>
      <c r="P32" s="53"/>
      <c r="Q32" s="53"/>
      <c r="R32" s="53"/>
      <c r="S32" s="53"/>
      <c r="T32" s="53"/>
      <c r="U32" s="53"/>
      <c r="V32" s="53"/>
      <c r="W32" s="53"/>
      <c r="X32" s="53"/>
      <c r="Y32" s="53"/>
      <c r="Z32" s="632"/>
      <c r="AA32" s="53"/>
      <c r="AB32" s="53"/>
      <c r="AC32" s="53"/>
      <c r="AD32" s="53"/>
      <c r="AE32" s="53"/>
      <c r="AF32" s="53"/>
    </row>
    <row r="33">
      <c r="A33" s="82" t="s">
        <v>1841</v>
      </c>
      <c r="B33" s="53"/>
      <c r="C33" s="53"/>
      <c r="D33" s="53"/>
      <c r="E33" s="53"/>
      <c r="F33" s="53"/>
      <c r="G33" s="53"/>
      <c r="H33" s="53"/>
      <c r="I33" s="53"/>
      <c r="J33" s="53"/>
      <c r="K33" s="53"/>
      <c r="L33" s="53"/>
      <c r="M33" s="53"/>
      <c r="N33" s="53"/>
      <c r="O33" s="53"/>
      <c r="P33" s="53"/>
      <c r="Q33" s="53"/>
      <c r="R33" s="53"/>
      <c r="S33" s="53"/>
      <c r="T33" s="53"/>
      <c r="U33" s="53"/>
      <c r="V33" s="53"/>
      <c r="W33" s="53"/>
      <c r="X33" s="53"/>
      <c r="Y33" s="53"/>
      <c r="Z33" s="632"/>
      <c r="AA33" s="53"/>
      <c r="AB33" s="53"/>
      <c r="AC33" s="53"/>
      <c r="AD33" s="53"/>
      <c r="AE33" s="53"/>
      <c r="AF33" s="53"/>
    </row>
    <row r="34">
      <c r="A34" s="2" t="s">
        <v>1842</v>
      </c>
      <c r="B34" s="103">
        <f>'PP - Data'!B59</f>
        <v>0.2685185185</v>
      </c>
      <c r="C34" s="103">
        <f>'PP - Data'!C59</f>
        <v>0.3170731707</v>
      </c>
      <c r="D34" s="103">
        <f>'PP - Data'!D59</f>
        <v>0.2597402597</v>
      </c>
      <c r="E34" s="103">
        <f>'PP - Data'!E59</f>
        <v>0.2469135802</v>
      </c>
      <c r="F34" s="103">
        <f>'PP - Data'!F59</f>
        <v>0.2631578947</v>
      </c>
      <c r="G34" s="103">
        <f>'PP - Data'!G59</f>
        <v>0.231884058</v>
      </c>
      <c r="H34" s="103">
        <f>'PP - Data'!H59</f>
        <v>0.2931034483</v>
      </c>
      <c r="I34" s="103">
        <f>'PP - Data'!I59</f>
        <v>0.3333333333</v>
      </c>
      <c r="J34" s="103">
        <f>'PP - Data'!J59</f>
        <v>0.25</v>
      </c>
      <c r="K34" s="103">
        <f>'PP - Data'!K59</f>
        <v>0.2833333333</v>
      </c>
      <c r="L34" s="103">
        <f>'PP - Data'!L59</f>
        <v>0.296875</v>
      </c>
      <c r="M34" s="103">
        <f>'PP - Data'!M59</f>
        <v>0.2954545455</v>
      </c>
      <c r="N34" s="103">
        <f>'PP - Data'!N59</f>
        <v>0.2916666667</v>
      </c>
      <c r="O34" s="103">
        <f>'PP - Data'!O59</f>
        <v>0.2264150943</v>
      </c>
      <c r="P34" s="103">
        <f>'PP - Data'!P59</f>
        <v>0.2352941176</v>
      </c>
      <c r="Q34" s="103">
        <f>'PP - Data'!Q59</f>
        <v>0.3333333333</v>
      </c>
      <c r="R34" s="103">
        <f>'PP - Data'!R59</f>
        <v>0.3673469388</v>
      </c>
      <c r="S34" s="103">
        <f>'PP - Data'!S59</f>
        <v>0.2307692308</v>
      </c>
      <c r="T34" s="103">
        <f>'PP - Data'!T59</f>
        <v>0.2567567568</v>
      </c>
      <c r="U34" s="103">
        <f>'PP - Data'!U59</f>
        <v>0.2448979592</v>
      </c>
      <c r="V34" s="103">
        <f>'PP - Data'!V59</f>
        <v>0.16</v>
      </c>
      <c r="W34" s="103">
        <f>'PP - Data'!W59</f>
        <v>0.2641509434</v>
      </c>
      <c r="X34" s="103">
        <f>'PP - Data'!X59</f>
        <v>0.1803278689</v>
      </c>
      <c r="Y34" s="103">
        <f>'PP - Data'!Y59</f>
        <v>0.2727272727</v>
      </c>
      <c r="Z34" s="103">
        <f>'PP - Data'!Z59</f>
        <v>0.2289156627</v>
      </c>
      <c r="AA34" s="103">
        <f>'PP - Data'!AA59</f>
        <v>0.1546391753</v>
      </c>
      <c r="AB34" s="103">
        <f>'PP - Data'!AB59</f>
        <v>0.256097561</v>
      </c>
      <c r="AC34" s="103">
        <f>'PP - Data'!AC59</f>
        <v>0.2121212121</v>
      </c>
      <c r="AD34" s="103">
        <f>'PP - Data'!AD59</f>
        <v>0.1898734177</v>
      </c>
      <c r="AE34" s="103">
        <f>'PP - Data'!AE59</f>
        <v>0.2291666667</v>
      </c>
      <c r="AF34" s="103">
        <f>'PP - Data'!AF59</f>
        <v>0.2222222222</v>
      </c>
    </row>
    <row r="35">
      <c r="A35" s="2" t="s">
        <v>1843</v>
      </c>
      <c r="B35" s="103">
        <f>'PP - Data'!B60</f>
        <v>0.1759259259</v>
      </c>
      <c r="C35" s="103">
        <f>'PP - Data'!C60</f>
        <v>0.1707317073</v>
      </c>
      <c r="D35" s="103">
        <f>'PP - Data'!D60</f>
        <v>0.1818181818</v>
      </c>
      <c r="E35" s="103">
        <f>'PP - Data'!E60</f>
        <v>0.1851851852</v>
      </c>
      <c r="F35" s="103">
        <f>'PP - Data'!F60</f>
        <v>0.2105263158</v>
      </c>
      <c r="G35" s="103">
        <f>'PP - Data'!G60</f>
        <v>0.2608695652</v>
      </c>
      <c r="H35" s="103">
        <f>'PP - Data'!H60</f>
        <v>0.2586206897</v>
      </c>
      <c r="I35" s="103">
        <f>'PP - Data'!I60</f>
        <v>0.1304347826</v>
      </c>
      <c r="J35" s="103">
        <f>'PP - Data'!J60</f>
        <v>0.1710526316</v>
      </c>
      <c r="K35" s="103">
        <f>'PP - Data'!K60</f>
        <v>0.1666666667</v>
      </c>
      <c r="L35" s="103">
        <f>'PP - Data'!L60</f>
        <v>0.1875</v>
      </c>
      <c r="M35" s="103">
        <f>'PP - Data'!M60</f>
        <v>0.2386363636</v>
      </c>
      <c r="N35" s="103">
        <f>'PP - Data'!N60</f>
        <v>0.2083333333</v>
      </c>
      <c r="O35" s="103">
        <f>'PP - Data'!O60</f>
        <v>0.1509433962</v>
      </c>
      <c r="P35" s="103">
        <f>'PP - Data'!P60</f>
        <v>0.2352941176</v>
      </c>
      <c r="Q35" s="103">
        <f>'PP - Data'!Q60</f>
        <v>0.1388888889</v>
      </c>
      <c r="R35" s="103">
        <f>'PP - Data'!R60</f>
        <v>0.1428571429</v>
      </c>
      <c r="S35" s="103">
        <f>'PP - Data'!S60</f>
        <v>0.2307692308</v>
      </c>
      <c r="T35" s="103">
        <f>'PP - Data'!T60</f>
        <v>0.1621621622</v>
      </c>
      <c r="U35" s="103">
        <f>'PP - Data'!U60</f>
        <v>0.1632653061</v>
      </c>
      <c r="V35" s="103">
        <f>'PP - Data'!V60</f>
        <v>0.3</v>
      </c>
      <c r="W35" s="103">
        <f>'PP - Data'!W60</f>
        <v>0.09433962264</v>
      </c>
      <c r="X35" s="103">
        <f>'PP - Data'!X60</f>
        <v>0.2786885246</v>
      </c>
      <c r="Y35" s="103">
        <f>'PP - Data'!Y60</f>
        <v>0.1558441558</v>
      </c>
      <c r="Z35" s="103">
        <f>'PP - Data'!Z60</f>
        <v>0.1927710843</v>
      </c>
      <c r="AA35" s="103">
        <f>'PP - Data'!AA60</f>
        <v>0.1958762887</v>
      </c>
      <c r="AB35" s="103">
        <f>'PP - Data'!AB60</f>
        <v>0.1829268293</v>
      </c>
      <c r="AC35" s="103">
        <f>'PP - Data'!AC60</f>
        <v>0.1414141414</v>
      </c>
      <c r="AD35" s="103">
        <f>'PP - Data'!AD60</f>
        <v>0.164556962</v>
      </c>
      <c r="AE35" s="103">
        <f>'PP - Data'!AE60</f>
        <v>0.1666666667</v>
      </c>
      <c r="AF35" s="103">
        <f>'PP - Data'!AF60</f>
        <v>0.2083333333</v>
      </c>
    </row>
    <row r="36">
      <c r="A36" s="2" t="s">
        <v>1844</v>
      </c>
      <c r="B36" s="103">
        <f>'PP - Data'!B61</f>
        <v>0.1851851852</v>
      </c>
      <c r="C36" s="103">
        <f>'PP - Data'!C61</f>
        <v>0.1585365854</v>
      </c>
      <c r="D36" s="103">
        <f>'PP - Data'!D61</f>
        <v>0.1428571429</v>
      </c>
      <c r="E36" s="103">
        <f>'PP - Data'!E61</f>
        <v>0.2592592593</v>
      </c>
      <c r="F36" s="103">
        <f>'PP - Data'!F61</f>
        <v>0.2315789474</v>
      </c>
      <c r="G36" s="103">
        <f>'PP - Data'!G61</f>
        <v>0.1739130435</v>
      </c>
      <c r="H36" s="103">
        <f>'PP - Data'!H61</f>
        <v>0.224137931</v>
      </c>
      <c r="I36" s="103">
        <f>'PP - Data'!I61</f>
        <v>0.2463768116</v>
      </c>
      <c r="J36" s="103">
        <f>'PP - Data'!J61</f>
        <v>0.3026315789</v>
      </c>
      <c r="K36" s="103">
        <f>'PP - Data'!K61</f>
        <v>0.2333333333</v>
      </c>
      <c r="L36" s="103">
        <f>'PP - Data'!L61</f>
        <v>0.15625</v>
      </c>
      <c r="M36" s="103">
        <f>'PP - Data'!M61</f>
        <v>0.2045454545</v>
      </c>
      <c r="N36" s="103">
        <f>'PP - Data'!N61</f>
        <v>0.1666666667</v>
      </c>
      <c r="O36" s="103">
        <f>'PP - Data'!O61</f>
        <v>0.2641509434</v>
      </c>
      <c r="P36" s="103">
        <f>'PP - Data'!P61</f>
        <v>0.1470588235</v>
      </c>
      <c r="Q36" s="103">
        <f>'PP - Data'!Q61</f>
        <v>0.4166666667</v>
      </c>
      <c r="R36" s="103">
        <f>'PP - Data'!R61</f>
        <v>0.3265306122</v>
      </c>
      <c r="S36" s="103">
        <f>'PP - Data'!S61</f>
        <v>0.2307692308</v>
      </c>
      <c r="T36" s="103">
        <f>'PP - Data'!T61</f>
        <v>0.3108108108</v>
      </c>
      <c r="U36" s="103">
        <f>'PP - Data'!U61</f>
        <v>0.3469387755</v>
      </c>
      <c r="V36" s="103">
        <f>'PP - Data'!V61</f>
        <v>0.24</v>
      </c>
      <c r="W36" s="103">
        <f>'PP - Data'!W61</f>
        <v>0.4150943396</v>
      </c>
      <c r="X36" s="103">
        <f>'PP - Data'!X61</f>
        <v>0.262295082</v>
      </c>
      <c r="Y36" s="103">
        <f>'PP - Data'!Y61</f>
        <v>0.2337662338</v>
      </c>
      <c r="Z36" s="103">
        <f>'PP - Data'!Z61</f>
        <v>0.3012048193</v>
      </c>
      <c r="AA36" s="103">
        <f>'PP - Data'!AA61</f>
        <v>0.2577319588</v>
      </c>
      <c r="AB36" s="103">
        <f>'PP - Data'!AB61</f>
        <v>0.3292682927</v>
      </c>
      <c r="AC36" s="103">
        <f>'PP - Data'!AC61</f>
        <v>0.3434343434</v>
      </c>
      <c r="AD36" s="103">
        <f>'PP - Data'!AD61</f>
        <v>0.3164556962</v>
      </c>
      <c r="AE36" s="103">
        <f>'PP - Data'!AE61</f>
        <v>0.2916666667</v>
      </c>
      <c r="AF36" s="103">
        <f>'PP - Data'!AF61</f>
        <v>0.2916666667</v>
      </c>
    </row>
    <row r="37">
      <c r="A37" s="2" t="s">
        <v>1845</v>
      </c>
      <c r="B37" s="103">
        <f>'PP - Data'!B62</f>
        <v>0.3703703704</v>
      </c>
      <c r="C37" s="103">
        <f>'PP - Data'!C62</f>
        <v>0.3536585366</v>
      </c>
      <c r="D37" s="103">
        <f>'PP - Data'!D62</f>
        <v>0.4155844156</v>
      </c>
      <c r="E37" s="103">
        <f>'PP - Data'!E62</f>
        <v>0.3086419753</v>
      </c>
      <c r="F37" s="103">
        <f>'PP - Data'!F62</f>
        <v>0.2947368421</v>
      </c>
      <c r="G37" s="103">
        <f>'PP - Data'!G62</f>
        <v>0.3333333333</v>
      </c>
      <c r="H37" s="103">
        <f>'PP - Data'!H62</f>
        <v>0.224137931</v>
      </c>
      <c r="I37" s="103">
        <f>'PP - Data'!I62</f>
        <v>0.2898550725</v>
      </c>
      <c r="J37" s="103">
        <f>'PP - Data'!J62</f>
        <v>0.2763157895</v>
      </c>
      <c r="K37" s="103">
        <f>'PP - Data'!K62</f>
        <v>0.3166666667</v>
      </c>
      <c r="L37" s="103">
        <f>'PP - Data'!L62</f>
        <v>0.359375</v>
      </c>
      <c r="M37" s="103">
        <f>'PP - Data'!M62</f>
        <v>0.2613636364</v>
      </c>
      <c r="N37" s="103">
        <f>'PP - Data'!N62</f>
        <v>0.3333333333</v>
      </c>
      <c r="O37" s="103">
        <f>'PP - Data'!O62</f>
        <v>0.358490566</v>
      </c>
      <c r="P37" s="103">
        <f>'PP - Data'!P62</f>
        <v>0.3823529412</v>
      </c>
      <c r="Q37" s="103">
        <f>'PP - Data'!Q62</f>
        <v>0.1111111111</v>
      </c>
      <c r="R37" s="103">
        <f>'PP - Data'!R62</f>
        <v>0.1632653061</v>
      </c>
      <c r="S37" s="103">
        <f>'PP - Data'!S62</f>
        <v>0.3076923077</v>
      </c>
      <c r="T37" s="103">
        <f>'PP - Data'!T62</f>
        <v>0.2702702703</v>
      </c>
      <c r="U37" s="103">
        <f>'PP - Data'!U62</f>
        <v>0.2448979592</v>
      </c>
      <c r="V37" s="103">
        <f>'PP - Data'!V62</f>
        <v>0.3</v>
      </c>
      <c r="W37" s="103">
        <f>'PP - Data'!W62</f>
        <v>0.2264150943</v>
      </c>
      <c r="X37" s="103">
        <f>'PP - Data'!X62</f>
        <v>0.2786885246</v>
      </c>
      <c r="Y37" s="103">
        <f>'PP - Data'!Y62</f>
        <v>0.3376623377</v>
      </c>
      <c r="Z37" s="103">
        <f>'PP - Data'!Z62</f>
        <v>0.2771084337</v>
      </c>
      <c r="AA37" s="103">
        <f>'PP - Data'!AA62</f>
        <v>0.3917525773</v>
      </c>
      <c r="AB37" s="103">
        <f>'PP - Data'!AB62</f>
        <v>0.2317073171</v>
      </c>
      <c r="AC37" s="103">
        <f>'PP - Data'!AC62</f>
        <v>0.303030303</v>
      </c>
      <c r="AD37" s="103">
        <f>'PP - Data'!AD62</f>
        <v>0.3291139241</v>
      </c>
      <c r="AE37" s="103">
        <f>'PP - Data'!AE62</f>
        <v>0.3125</v>
      </c>
      <c r="AF37" s="103">
        <f>'PP - Data'!AF62</f>
        <v>0.2777777778</v>
      </c>
    </row>
    <row r="38">
      <c r="A38" s="82" t="s">
        <v>1846</v>
      </c>
      <c r="B38" s="53"/>
      <c r="C38" s="53"/>
      <c r="D38" s="53"/>
      <c r="E38" s="53"/>
      <c r="F38" s="53"/>
      <c r="G38" s="53"/>
      <c r="H38" s="53"/>
      <c r="I38" s="53"/>
      <c r="J38" s="53"/>
      <c r="K38" s="53"/>
      <c r="L38" s="53"/>
      <c r="M38" s="53"/>
      <c r="N38" s="53"/>
      <c r="O38" s="53"/>
      <c r="P38" s="53"/>
      <c r="Q38" s="53"/>
      <c r="R38" s="53"/>
      <c r="S38" s="53"/>
      <c r="T38" s="53"/>
      <c r="U38" s="53"/>
      <c r="V38" s="53"/>
      <c r="W38" s="53"/>
      <c r="X38" s="53"/>
      <c r="Y38" s="53"/>
      <c r="Z38" s="632"/>
      <c r="AA38" s="53"/>
      <c r="AB38" s="53"/>
      <c r="AC38" s="53"/>
      <c r="AD38" s="53"/>
      <c r="AE38" s="53"/>
      <c r="AF38" s="53"/>
    </row>
    <row r="39">
      <c r="A39" s="2" t="s">
        <v>1847</v>
      </c>
      <c r="B39" s="103">
        <f>'PP - Data'!B74</f>
        <v>0.3796296296</v>
      </c>
      <c r="C39" s="103">
        <f>'PP - Data'!C74</f>
        <v>0.2682926829</v>
      </c>
      <c r="D39" s="103">
        <f>'PP - Data'!D74</f>
        <v>0.3376623377</v>
      </c>
      <c r="E39" s="103">
        <f>'PP - Data'!E74</f>
        <v>0.2839506173</v>
      </c>
      <c r="F39" s="103">
        <f>'PP - Data'!F74</f>
        <v>0.3789473684</v>
      </c>
      <c r="G39" s="103">
        <f>'PP - Data'!G74</f>
        <v>0.3188405797</v>
      </c>
      <c r="H39" s="103">
        <f>'PP - Data'!H74</f>
        <v>0.3793103448</v>
      </c>
      <c r="I39" s="103">
        <f>'PP - Data'!I74</f>
        <v>0.3333333333</v>
      </c>
      <c r="J39" s="103">
        <f>'PP - Data'!J74</f>
        <v>0.2368421053</v>
      </c>
      <c r="K39" s="103">
        <f>'PP - Data'!K74</f>
        <v>0.3666666667</v>
      </c>
      <c r="L39" s="103">
        <f>'PP - Data'!L74</f>
        <v>0.25</v>
      </c>
      <c r="M39" s="103">
        <f>'PP - Data'!M74</f>
        <v>0.3068181818</v>
      </c>
      <c r="N39" s="103">
        <f>'PP - Data'!N74</f>
        <v>0.2291666667</v>
      </c>
      <c r="O39" s="103">
        <f>'PP - Data'!O74</f>
        <v>0.2075471698</v>
      </c>
      <c r="P39" s="103">
        <f>'PP - Data'!P74</f>
        <v>0.2941176471</v>
      </c>
      <c r="Q39" s="103">
        <f>'PP - Data'!Q74</f>
        <v>0.3055555556</v>
      </c>
      <c r="R39" s="103">
        <f>'PP - Data'!R74</f>
        <v>0.4081632653</v>
      </c>
      <c r="S39" s="103">
        <f>'PP - Data'!S74</f>
        <v>0.3076923077</v>
      </c>
      <c r="T39" s="103">
        <f>'PP - Data'!T74</f>
        <v>0.2972972973</v>
      </c>
      <c r="U39" s="103">
        <f>'PP - Data'!U74</f>
        <v>0.2448979592</v>
      </c>
      <c r="V39" s="103">
        <f>'PP - Data'!V74</f>
        <v>0.3</v>
      </c>
      <c r="W39" s="103">
        <f>'PP - Data'!W74</f>
        <v>0.2452830189</v>
      </c>
      <c r="X39" s="103">
        <f>'PP - Data'!X74</f>
        <v>0.4590163934</v>
      </c>
      <c r="Y39" s="103">
        <f>'PP - Data'!Y74</f>
        <v>0.3246753247</v>
      </c>
      <c r="Z39" s="103">
        <f>'PP - Data'!Z74</f>
        <v>0.3734939759</v>
      </c>
      <c r="AA39" s="103">
        <f>'PP - Data'!AA74</f>
        <v>0.4536082474</v>
      </c>
      <c r="AB39" s="103">
        <f>'PP - Data'!AB74</f>
        <v>0.3292682927</v>
      </c>
      <c r="AC39" s="103">
        <f>'PP - Data'!AC74</f>
        <v>0.3131313131</v>
      </c>
      <c r="AD39" s="103">
        <f>'PP - Data'!AD74</f>
        <v>0.3291139241</v>
      </c>
      <c r="AE39" s="103">
        <f>'PP - Data'!AE74</f>
        <v>0.4791666667</v>
      </c>
      <c r="AF39" s="103">
        <f>'PP - Data'!AF74</f>
        <v>0.4166666667</v>
      </c>
    </row>
    <row r="40" outlineLevel="1">
      <c r="A40" s="640"/>
      <c r="B40" s="53"/>
      <c r="C40" s="53"/>
      <c r="D40" s="53"/>
      <c r="E40" s="53"/>
      <c r="F40" s="53"/>
      <c r="G40" s="53"/>
      <c r="H40" s="53"/>
      <c r="I40" s="53"/>
      <c r="J40" s="53"/>
      <c r="K40" s="55"/>
      <c r="L40" s="55"/>
      <c r="M40" s="55"/>
      <c r="N40" s="55"/>
      <c r="O40" s="55"/>
      <c r="P40" s="55"/>
      <c r="Q40" s="55"/>
      <c r="R40" s="55"/>
      <c r="S40" s="55"/>
      <c r="T40" s="55"/>
      <c r="U40" s="55"/>
      <c r="V40" s="55"/>
      <c r="W40" s="55"/>
      <c r="X40" s="55"/>
      <c r="Y40" s="55"/>
      <c r="Z40" s="55"/>
      <c r="AA40" s="55"/>
      <c r="AB40" s="55"/>
      <c r="AC40" s="55"/>
      <c r="AD40" s="55"/>
      <c r="AE40" s="55"/>
      <c r="AF40" s="55"/>
    </row>
    <row r="41" outlineLevel="1">
      <c r="A41" s="641" t="s">
        <v>1848</v>
      </c>
      <c r="B41" s="642">
        <f>'PP - Data'!B88</f>
        <v>0.756097561</v>
      </c>
      <c r="C41" s="642">
        <f>'PP - Data'!C88</f>
        <v>0.8181818182</v>
      </c>
      <c r="D41" s="642">
        <f>'PP - Data'!D88</f>
        <v>0.7307692308</v>
      </c>
      <c r="E41" s="642">
        <f>'PP - Data'!E88</f>
        <v>0.8260869565</v>
      </c>
      <c r="F41" s="642">
        <f>'PP - Data'!F88</f>
        <v>0.6666666667</v>
      </c>
      <c r="G41" s="642">
        <f>'PP - Data'!G88</f>
        <v>0.8636363636</v>
      </c>
      <c r="H41" s="642">
        <f>'PP - Data'!H88</f>
        <v>0.6363636364</v>
      </c>
      <c r="I41" s="642">
        <f>'PP - Data'!I88</f>
        <v>0.6956521739</v>
      </c>
      <c r="J41" s="642">
        <f>'PP - Data'!J88</f>
        <v>0.7222222222</v>
      </c>
      <c r="K41" s="642">
        <f>'PP - Data'!K88</f>
        <v>0.7272727273</v>
      </c>
      <c r="L41" s="642">
        <f>'PP - Data'!L88</f>
        <v>0.625</v>
      </c>
      <c r="M41" s="642">
        <f>'PP - Data'!M88</f>
        <v>0.7777777778</v>
      </c>
      <c r="N41" s="642">
        <f>'PP - Data'!N88</f>
        <v>0.7272727273</v>
      </c>
      <c r="O41" s="642">
        <f>'PP - Data'!O88</f>
        <v>0.5454545455</v>
      </c>
      <c r="P41" s="642">
        <f>'PP - Data'!P88</f>
        <v>0.8</v>
      </c>
      <c r="Q41" s="642">
        <f>'PP - Data'!Q88</f>
        <v>0.8181818182</v>
      </c>
      <c r="R41" s="642">
        <f>'PP - Data'!R88</f>
        <v>0.8</v>
      </c>
      <c r="S41" s="642">
        <f>'PP - Data'!S88</f>
        <v>0.9</v>
      </c>
      <c r="T41" s="642">
        <f>'PP - Data'!T88</f>
        <v>0.5454545455</v>
      </c>
      <c r="U41" s="642">
        <f>'PP - Data'!U88</f>
        <v>0.6666666667</v>
      </c>
      <c r="V41" s="642">
        <f>'PP - Data'!V88</f>
        <v>0.8666666667</v>
      </c>
      <c r="W41" s="642">
        <f>'PP - Data'!W88</f>
        <v>0.9230769231</v>
      </c>
      <c r="X41" s="642">
        <f>'PP - Data'!X88</f>
        <v>0.8571428571</v>
      </c>
      <c r="Y41" s="642">
        <f>'PP - Data'!Y88</f>
        <v>0.84</v>
      </c>
      <c r="Z41" s="642">
        <f>'PP - Data'!Z88</f>
        <v>0.7419354839</v>
      </c>
      <c r="AA41" s="642">
        <f>'PP - Data'!AA88</f>
        <v>0.8409090909</v>
      </c>
      <c r="AB41" s="642">
        <f>'PP - Data'!AB88</f>
        <v>0.8518518519</v>
      </c>
      <c r="AC41" s="642">
        <f>'PP - Data'!AC88</f>
        <v>0.7419354839</v>
      </c>
      <c r="AD41" s="642">
        <f>'PP - Data'!AD88</f>
        <v>0.7692307692</v>
      </c>
      <c r="AE41" s="642">
        <f>'PP - Data'!AE88</f>
        <v>0.7173913043</v>
      </c>
      <c r="AF41" s="642">
        <f>'PP - Data'!AF88</f>
        <v>0.7333333333</v>
      </c>
    </row>
    <row r="42" outlineLevel="1">
      <c r="A42" s="643" t="s">
        <v>1849</v>
      </c>
      <c r="B42" s="103">
        <f>'PP - Data'!B89</f>
        <v>0.09756097561</v>
      </c>
      <c r="C42" s="103">
        <f>'PP - Data'!C89</f>
        <v>0.09090909091</v>
      </c>
      <c r="D42" s="103">
        <f>'PP - Data'!D89</f>
        <v>0.03846153846</v>
      </c>
      <c r="E42" s="103">
        <f>'PP - Data'!E89</f>
        <v>0.08695652174</v>
      </c>
      <c r="F42" s="103">
        <f>'PP - Data'!F89</f>
        <v>0.1111111111</v>
      </c>
      <c r="G42" s="103">
        <f>'PP - Data'!G89</f>
        <v>0.09090909091</v>
      </c>
      <c r="H42" s="103">
        <f>'PP - Data'!H89</f>
        <v>0.2272727273</v>
      </c>
      <c r="I42" s="103">
        <f>'PP - Data'!I89</f>
        <v>0.1739130435</v>
      </c>
      <c r="J42" s="103">
        <f>'PP - Data'!J89</f>
        <v>0.1111111111</v>
      </c>
      <c r="K42" s="103">
        <f>'PP - Data'!K89</f>
        <v>0.1818181818</v>
      </c>
      <c r="L42" s="103">
        <f>'PP - Data'!L89</f>
        <v>0.3125</v>
      </c>
      <c r="M42" s="103">
        <f>'PP - Data'!M89</f>
        <v>0.1851851852</v>
      </c>
      <c r="N42" s="103">
        <f>'PP - Data'!N89</f>
        <v>0.1818181818</v>
      </c>
      <c r="O42" s="103">
        <f>'PP - Data'!O89</f>
        <v>0.3636363636</v>
      </c>
      <c r="P42" s="103">
        <f>'PP - Data'!P89</f>
        <v>0.2</v>
      </c>
      <c r="Q42" s="103">
        <f>'PP - Data'!Q89</f>
        <v>0.09090909091</v>
      </c>
      <c r="R42" s="103">
        <f>'PP - Data'!R89</f>
        <v>0.15</v>
      </c>
      <c r="S42" s="103">
        <f>'PP - Data'!S89</f>
        <v>0.05</v>
      </c>
      <c r="T42" s="103">
        <f>'PP - Data'!T89</f>
        <v>0.1818181818</v>
      </c>
      <c r="U42" s="103">
        <f>'PP - Data'!U89</f>
        <v>0.08333333333</v>
      </c>
      <c r="V42" s="103">
        <f>'PP - Data'!V89</f>
        <v>0.06666666667</v>
      </c>
      <c r="W42" s="103">
        <f>'PP - Data'!W89</f>
        <v>0.07692307692</v>
      </c>
      <c r="X42" s="103">
        <f>'PP - Data'!X89</f>
        <v>0</v>
      </c>
      <c r="Y42" s="103">
        <f>'PP - Data'!Y89</f>
        <v>0.12</v>
      </c>
      <c r="Z42" s="103">
        <f>'PP - Data'!Z89</f>
        <v>0.1290322581</v>
      </c>
      <c r="AA42" s="103">
        <f>'PP - Data'!AA89</f>
        <v>0.06818181818</v>
      </c>
      <c r="AB42" s="103">
        <f>'PP - Data'!AB89</f>
        <v>0.1111111111</v>
      </c>
      <c r="AC42" s="103">
        <f>'PP - Data'!AC89</f>
        <v>0.03225806452</v>
      </c>
      <c r="AD42" s="103">
        <f>'PP - Data'!AD89</f>
        <v>0.1923076923</v>
      </c>
      <c r="AE42" s="103">
        <f>'PP - Data'!AE89</f>
        <v>0.2391304348</v>
      </c>
      <c r="AF42" s="103">
        <f>'PP - Data'!AF89</f>
        <v>0.06666666667</v>
      </c>
    </row>
    <row r="43" outlineLevel="1">
      <c r="A43" s="644" t="s">
        <v>1850</v>
      </c>
      <c r="B43" s="645">
        <f>'PP - Data'!B90</f>
        <v>0.1463414634</v>
      </c>
      <c r="C43" s="645">
        <f>'PP - Data'!C90</f>
        <v>0.09090909091</v>
      </c>
      <c r="D43" s="645">
        <f>'PP - Data'!D90</f>
        <v>0.2307692308</v>
      </c>
      <c r="E43" s="645">
        <f>'PP - Data'!E90</f>
        <v>0.08695652174</v>
      </c>
      <c r="F43" s="645">
        <f>'PP - Data'!F90</f>
        <v>0.2222222222</v>
      </c>
      <c r="G43" s="645">
        <f>'PP - Data'!G90</f>
        <v>0.04545454545</v>
      </c>
      <c r="H43" s="645">
        <f>'PP - Data'!H90</f>
        <v>0.1363636364</v>
      </c>
      <c r="I43" s="645">
        <f>'PP - Data'!I90</f>
        <v>0.1304347826</v>
      </c>
      <c r="J43" s="645">
        <f>'PP - Data'!J90</f>
        <v>0.1666666667</v>
      </c>
      <c r="K43" s="645">
        <f>'PP - Data'!K90</f>
        <v>0.09090909091</v>
      </c>
      <c r="L43" s="645">
        <f>'PP - Data'!L90</f>
        <v>0.0625</v>
      </c>
      <c r="M43" s="645">
        <f>'PP - Data'!M90</f>
        <v>0.03703703704</v>
      </c>
      <c r="N43" s="645">
        <f>'PP - Data'!N90</f>
        <v>0.09090909091</v>
      </c>
      <c r="O43" s="645">
        <f>'PP - Data'!O90</f>
        <v>0.09090909091</v>
      </c>
      <c r="P43" s="645">
        <f>'PP - Data'!P90</f>
        <v>0</v>
      </c>
      <c r="Q43" s="645">
        <f>'PP - Data'!Q90</f>
        <v>0.09090909091</v>
      </c>
      <c r="R43" s="645">
        <f>'PP - Data'!R90</f>
        <v>0.05</v>
      </c>
      <c r="S43" s="645">
        <f>'PP - Data'!S90</f>
        <v>0.05</v>
      </c>
      <c r="T43" s="645">
        <f>'PP - Data'!T90</f>
        <v>0.2727272727</v>
      </c>
      <c r="U43" s="645">
        <f>'PP - Data'!U90</f>
        <v>0.25</v>
      </c>
      <c r="V43" s="645">
        <f>'PP - Data'!V90</f>
        <v>0.06666666667</v>
      </c>
      <c r="W43" s="645">
        <f>'PP - Data'!W90</f>
        <v>0</v>
      </c>
      <c r="X43" s="645">
        <f>'PP - Data'!X90</f>
        <v>0.1428571429</v>
      </c>
      <c r="Y43" s="645">
        <f>'PP - Data'!Y90</f>
        <v>0.04</v>
      </c>
      <c r="Z43" s="645">
        <f>'PP - Data'!Z90</f>
        <v>0.1290322581</v>
      </c>
      <c r="AA43" s="645">
        <f>'PP - Data'!AA90</f>
        <v>0.09090909091</v>
      </c>
      <c r="AB43" s="645">
        <f>'PP - Data'!AB90</f>
        <v>0.03703703704</v>
      </c>
      <c r="AC43" s="645">
        <f>'PP - Data'!AC90</f>
        <v>0.2258064516</v>
      </c>
      <c r="AD43" s="645">
        <f>'PP - Data'!AD90</f>
        <v>0.03846153846</v>
      </c>
      <c r="AE43" s="645">
        <f>'PP - Data'!AE90</f>
        <v>0.04347826087</v>
      </c>
      <c r="AF43" s="645">
        <f>'PP - Data'!AF90</f>
        <v>0.2</v>
      </c>
    </row>
    <row r="44">
      <c r="A44" s="2" t="s">
        <v>1851</v>
      </c>
      <c r="B44" s="103">
        <f>'PP - Data'!B75</f>
        <v>0.462962963</v>
      </c>
      <c r="C44" s="103">
        <f>'PP - Data'!C75</f>
        <v>0.6341463415</v>
      </c>
      <c r="D44" s="103">
        <f>'PP - Data'!D75</f>
        <v>0.5194805195</v>
      </c>
      <c r="E44" s="103">
        <f>'PP - Data'!E75</f>
        <v>0.5308641975</v>
      </c>
      <c r="F44" s="103">
        <f>'PP - Data'!F75</f>
        <v>0.5157894737</v>
      </c>
      <c r="G44" s="103">
        <f>'PP - Data'!G75</f>
        <v>0.5507246377</v>
      </c>
      <c r="H44" s="103">
        <f>'PP - Data'!H75</f>
        <v>0.4482758621</v>
      </c>
      <c r="I44" s="103">
        <f>'PP - Data'!I75</f>
        <v>0.4202898551</v>
      </c>
      <c r="J44" s="103">
        <f>'PP - Data'!J75</f>
        <v>0.5131578947</v>
      </c>
      <c r="K44" s="103">
        <f>'PP - Data'!K75</f>
        <v>0.5166666667</v>
      </c>
      <c r="L44" s="103">
        <f>'PP - Data'!L75</f>
        <v>0.484375</v>
      </c>
      <c r="M44" s="103">
        <f>'PP - Data'!M75</f>
        <v>0.4545454545</v>
      </c>
      <c r="N44" s="103">
        <f>'PP - Data'!N75</f>
        <v>0.5833333333</v>
      </c>
      <c r="O44" s="103">
        <f>'PP - Data'!O75</f>
        <v>0.5283018868</v>
      </c>
      <c r="P44" s="103">
        <f>'PP - Data'!P75</f>
        <v>0.5588235294</v>
      </c>
      <c r="Q44" s="103">
        <f>'PP - Data'!Q75</f>
        <v>0.5555555556</v>
      </c>
      <c r="R44" s="103">
        <f>'PP - Data'!R75</f>
        <v>0.4081632653</v>
      </c>
      <c r="S44" s="103">
        <f>'PP - Data'!S75</f>
        <v>0.5230769231</v>
      </c>
      <c r="T44" s="103">
        <f>'PP - Data'!T75</f>
        <v>0.5135135135</v>
      </c>
      <c r="U44" s="103">
        <f>'PP - Data'!U75</f>
        <v>0.5714285714</v>
      </c>
      <c r="V44" s="103">
        <f>'PP - Data'!V75</f>
        <v>0.48</v>
      </c>
      <c r="W44" s="103">
        <f>'PP - Data'!W75</f>
        <v>0.5471698113</v>
      </c>
      <c r="X44" s="103">
        <f>'PP - Data'!X75</f>
        <v>0.3770491803</v>
      </c>
      <c r="Y44" s="103">
        <f>'PP - Data'!Y75</f>
        <v>0.4935064935</v>
      </c>
      <c r="Z44" s="103">
        <f>'PP - Data'!Z75</f>
        <v>0.5180722892</v>
      </c>
      <c r="AA44" s="103">
        <f>'PP - Data'!AA75</f>
        <v>0.4020618557</v>
      </c>
      <c r="AB44" s="103">
        <f>'PP - Data'!AB75</f>
        <v>0.4634146341</v>
      </c>
      <c r="AC44" s="103">
        <f>'PP - Data'!AC75</f>
        <v>0.4242424242</v>
      </c>
      <c r="AD44" s="103">
        <f>'PP - Data'!AD75</f>
        <v>0.4810126582</v>
      </c>
      <c r="AE44" s="103">
        <f>'PP - Data'!AE75</f>
        <v>0.4375</v>
      </c>
      <c r="AF44" s="103">
        <f>'PP - Data'!AF75</f>
        <v>0.4861111111</v>
      </c>
    </row>
    <row r="45">
      <c r="A45" s="2" t="s">
        <v>194</v>
      </c>
      <c r="B45" s="103">
        <f>'PP - Data'!B76</f>
        <v>0.02777777778</v>
      </c>
      <c r="C45" s="103">
        <f>'PP - Data'!C76</f>
        <v>0.01219512195</v>
      </c>
      <c r="D45" s="103">
        <f>'PP - Data'!D76</f>
        <v>0</v>
      </c>
      <c r="E45" s="103">
        <f>'PP - Data'!E76</f>
        <v>0.02469135802</v>
      </c>
      <c r="F45" s="103">
        <f>'PP - Data'!F76</f>
        <v>0</v>
      </c>
      <c r="G45" s="103">
        <f>'PP - Data'!G76</f>
        <v>0.02898550725</v>
      </c>
      <c r="H45" s="103">
        <f>'PP - Data'!H76</f>
        <v>0.01724137931</v>
      </c>
      <c r="I45" s="103">
        <f>'PP - Data'!I76</f>
        <v>0</v>
      </c>
      <c r="J45" s="103">
        <f>'PP - Data'!J76</f>
        <v>0.02631578947</v>
      </c>
      <c r="K45" s="103">
        <f>'PP - Data'!K76</f>
        <v>0</v>
      </c>
      <c r="L45" s="103">
        <f>'PP - Data'!L76</f>
        <v>0.015625</v>
      </c>
      <c r="M45" s="103">
        <f>'PP - Data'!M76</f>
        <v>0.03409090909</v>
      </c>
      <c r="N45" s="103">
        <f>'PP - Data'!N76</f>
        <v>0.02083333333</v>
      </c>
      <c r="O45" s="103">
        <f>'PP - Data'!O76</f>
        <v>0.05660377358</v>
      </c>
      <c r="P45" s="103">
        <f>'PP - Data'!P76</f>
        <v>0.05882352941</v>
      </c>
      <c r="Q45" s="103">
        <f>'PP - Data'!Q76</f>
        <v>0</v>
      </c>
      <c r="R45" s="103">
        <f>'PP - Data'!R76</f>
        <v>0.02040816327</v>
      </c>
      <c r="S45" s="103">
        <f>'PP - Data'!S76</f>
        <v>0.03076923077</v>
      </c>
      <c r="T45" s="103">
        <f>'PP - Data'!T76</f>
        <v>0.02702702703</v>
      </c>
      <c r="U45" s="103">
        <f>'PP - Data'!U76</f>
        <v>0.02040816327</v>
      </c>
      <c r="V45" s="103">
        <f>'PP - Data'!V76</f>
        <v>0.04</v>
      </c>
      <c r="W45" s="103">
        <f>'PP - Data'!W76</f>
        <v>0.03773584906</v>
      </c>
      <c r="X45" s="103">
        <f>'PP - Data'!X76</f>
        <v>0.04918032787</v>
      </c>
      <c r="Y45" s="103">
        <f>'PP - Data'!Y76</f>
        <v>0.03896103896</v>
      </c>
      <c r="Z45" s="103">
        <f>'PP - Data'!Z76</f>
        <v>0</v>
      </c>
      <c r="AA45" s="103">
        <f>'PP - Data'!AA76</f>
        <v>0.01030927835</v>
      </c>
      <c r="AB45" s="103">
        <f>'PP - Data'!AB76</f>
        <v>0.01219512195</v>
      </c>
      <c r="AC45" s="103">
        <f>'PP - Data'!AC76</f>
        <v>0.0202020202</v>
      </c>
      <c r="AD45" s="103">
        <f>'PP - Data'!AD76</f>
        <v>0</v>
      </c>
      <c r="AE45" s="103">
        <f>'PP - Data'!AE76</f>
        <v>0</v>
      </c>
      <c r="AF45" s="103">
        <f>'PP - Data'!AF76</f>
        <v>0</v>
      </c>
    </row>
    <row r="46">
      <c r="A46" s="2" t="s">
        <v>1852</v>
      </c>
      <c r="B46" s="103">
        <f>'PP - Data'!B77</f>
        <v>0.009259259259</v>
      </c>
      <c r="C46" s="103">
        <f>'PP - Data'!C77</f>
        <v>0.01219512195</v>
      </c>
      <c r="D46" s="103">
        <f>'PP - Data'!D77</f>
        <v>0</v>
      </c>
      <c r="E46" s="103">
        <f>'PP - Data'!E77</f>
        <v>0.01234567901</v>
      </c>
      <c r="F46" s="103">
        <f>'PP - Data'!F77</f>
        <v>0.02105263158</v>
      </c>
      <c r="G46" s="103">
        <f>'PP - Data'!G77</f>
        <v>0</v>
      </c>
      <c r="H46" s="103">
        <f>'PP - Data'!H77</f>
        <v>0</v>
      </c>
      <c r="I46" s="103">
        <f>'PP - Data'!I77</f>
        <v>0.04347826087</v>
      </c>
      <c r="J46" s="103">
        <f>'PP - Data'!J77</f>
        <v>0.01315789474</v>
      </c>
      <c r="K46" s="103">
        <f>'PP - Data'!K77</f>
        <v>0</v>
      </c>
      <c r="L46" s="103">
        <f>'PP - Data'!L77</f>
        <v>0.015625</v>
      </c>
      <c r="M46" s="103">
        <f>'PP - Data'!M77</f>
        <v>0.01136363636</v>
      </c>
      <c r="N46" s="103">
        <f>'PP - Data'!N77</f>
        <v>0</v>
      </c>
      <c r="O46" s="103">
        <f>'PP - Data'!O77</f>
        <v>0.01886792453</v>
      </c>
      <c r="P46" s="103">
        <f>'PP - Data'!P77</f>
        <v>0</v>
      </c>
      <c r="Q46" s="103">
        <f>'PP - Data'!Q77</f>
        <v>0</v>
      </c>
      <c r="R46" s="103">
        <f>'PP - Data'!R77</f>
        <v>0</v>
      </c>
      <c r="S46" s="103">
        <f>'PP - Data'!S77</f>
        <v>0.01538461538</v>
      </c>
      <c r="T46" s="103">
        <f>'PP - Data'!T77</f>
        <v>0.01351351351</v>
      </c>
      <c r="U46" s="103">
        <f>'PP - Data'!U77</f>
        <v>0.02040816327</v>
      </c>
      <c r="V46" s="103">
        <f>'PP - Data'!V77</f>
        <v>0.04</v>
      </c>
      <c r="W46" s="103">
        <f>'PP - Data'!W77</f>
        <v>0.01886792453</v>
      </c>
      <c r="X46" s="103">
        <f>'PP - Data'!X77</f>
        <v>0</v>
      </c>
      <c r="Y46" s="103">
        <f>'PP - Data'!Y77</f>
        <v>0.02597402597</v>
      </c>
      <c r="Z46" s="103">
        <f>'PP - Data'!Z77</f>
        <v>0.03614457831</v>
      </c>
      <c r="AA46" s="103">
        <f>'PP - Data'!AA77</f>
        <v>0.03092783505</v>
      </c>
      <c r="AB46" s="103">
        <f>'PP - Data'!AB77</f>
        <v>0</v>
      </c>
      <c r="AC46" s="103">
        <f>'PP - Data'!AC77</f>
        <v>0.0202020202</v>
      </c>
      <c r="AD46" s="103">
        <f>'PP - Data'!AD77</f>
        <v>0.01265822785</v>
      </c>
      <c r="AE46" s="103">
        <f>'PP - Data'!AE77</f>
        <v>0.02083333333</v>
      </c>
      <c r="AF46" s="103">
        <f>'PP - Data'!AF77</f>
        <v>0.02777777778</v>
      </c>
    </row>
    <row r="47">
      <c r="A47" s="2" t="s">
        <v>1853</v>
      </c>
      <c r="B47" s="103">
        <f>'PP - Data'!B78</f>
        <v>0.01851851852</v>
      </c>
      <c r="C47" s="103">
        <f>'PP - Data'!C78</f>
        <v>0</v>
      </c>
      <c r="D47" s="103">
        <f>'PP - Data'!D78</f>
        <v>0.03896103896</v>
      </c>
      <c r="E47" s="103">
        <f>'PP - Data'!E78</f>
        <v>0.03703703704</v>
      </c>
      <c r="F47" s="103">
        <f>'PP - Data'!F78</f>
        <v>0.02105263158</v>
      </c>
      <c r="G47" s="103">
        <f>'PP - Data'!G78</f>
        <v>0.05797101449</v>
      </c>
      <c r="H47" s="103">
        <f>'PP - Data'!H78</f>
        <v>0.08620689655</v>
      </c>
      <c r="I47" s="103">
        <f>'PP - Data'!I78</f>
        <v>0.08695652174</v>
      </c>
      <c r="J47" s="103">
        <f>'PP - Data'!J78</f>
        <v>0.1184210526</v>
      </c>
      <c r="K47" s="103">
        <f>'PP - Data'!K78</f>
        <v>0.06666666667</v>
      </c>
      <c r="L47" s="103">
        <f>'PP - Data'!L78</f>
        <v>0.1875</v>
      </c>
      <c r="M47" s="103">
        <f>'PP - Data'!M78</f>
        <v>0.1590909091</v>
      </c>
      <c r="N47" s="103">
        <f>'PP - Data'!N78</f>
        <v>0.0625</v>
      </c>
      <c r="O47" s="103">
        <f>'PP - Data'!O78</f>
        <v>0.09433962264</v>
      </c>
      <c r="P47" s="103">
        <f>'PP - Data'!P78</f>
        <v>0.02941176471</v>
      </c>
      <c r="Q47" s="103">
        <f>'PP - Data'!Q78</f>
        <v>0.02777777778</v>
      </c>
      <c r="R47" s="103">
        <f>'PP - Data'!R78</f>
        <v>0.02040816327</v>
      </c>
      <c r="S47" s="103">
        <f>'PP - Data'!S78</f>
        <v>0.03076923077</v>
      </c>
      <c r="T47" s="103">
        <f>'PP - Data'!T78</f>
        <v>0.08108108108</v>
      </c>
      <c r="U47" s="103">
        <f>'PP - Data'!U78</f>
        <v>0.0612244898</v>
      </c>
      <c r="V47" s="103">
        <f>'PP - Data'!V78</f>
        <v>0</v>
      </c>
      <c r="W47" s="103">
        <f>'PP - Data'!W78</f>
        <v>0.07547169811</v>
      </c>
      <c r="X47" s="103">
        <f>'PP - Data'!X78</f>
        <v>0.04918032787</v>
      </c>
      <c r="Y47" s="103">
        <f>'PP - Data'!Y78</f>
        <v>0.09090909091</v>
      </c>
      <c r="Z47" s="103">
        <f>'PP - Data'!Z78</f>
        <v>0.03614457831</v>
      </c>
      <c r="AA47" s="103">
        <f>'PP - Data'!AA78</f>
        <v>0.0618556701</v>
      </c>
      <c r="AB47" s="103">
        <f>'PP - Data'!AB78</f>
        <v>0.08536585366</v>
      </c>
      <c r="AC47" s="103">
        <f>'PP - Data'!AC78</f>
        <v>0.09090909091</v>
      </c>
      <c r="AD47" s="103">
        <f>'PP - Data'!AD78</f>
        <v>0.08860759494</v>
      </c>
      <c r="AE47" s="103">
        <f>'PP - Data'!AE78</f>
        <v>0.03125</v>
      </c>
      <c r="AF47" s="103">
        <f>'PP - Data'!AF78</f>
        <v>0.02777777778</v>
      </c>
    </row>
    <row r="48">
      <c r="A48" s="2" t="s">
        <v>1854</v>
      </c>
      <c r="B48" s="103">
        <f>'PP - Data'!B79</f>
        <v>0</v>
      </c>
      <c r="C48" s="103">
        <f>'PP - Data'!C79</f>
        <v>0.0243902439</v>
      </c>
      <c r="D48" s="103">
        <f>'PP - Data'!D79</f>
        <v>0.01298701299</v>
      </c>
      <c r="E48" s="103">
        <f>'PP - Data'!E79</f>
        <v>0</v>
      </c>
      <c r="F48" s="103">
        <f>'PP - Data'!F79</f>
        <v>0</v>
      </c>
      <c r="G48" s="103">
        <f>'PP - Data'!G79</f>
        <v>0.01449275362</v>
      </c>
      <c r="H48" s="103">
        <f>'PP - Data'!H79</f>
        <v>0.01724137931</v>
      </c>
      <c r="I48" s="103">
        <f>'PP - Data'!I79</f>
        <v>0.02898550725</v>
      </c>
      <c r="J48" s="103">
        <f>'PP - Data'!J79</f>
        <v>0.02631578947</v>
      </c>
      <c r="K48" s="103">
        <f>'PP - Data'!K79</f>
        <v>0</v>
      </c>
      <c r="L48" s="103">
        <f>'PP - Data'!L79</f>
        <v>0.015625</v>
      </c>
      <c r="M48" s="103">
        <f>'PP - Data'!M79</f>
        <v>0</v>
      </c>
      <c r="N48" s="103">
        <f>'PP - Data'!N79</f>
        <v>0</v>
      </c>
      <c r="O48" s="103">
        <f>'PP - Data'!O79</f>
        <v>0</v>
      </c>
      <c r="P48" s="103">
        <f>'PP - Data'!P79</f>
        <v>0</v>
      </c>
      <c r="Q48" s="103">
        <f>'PP - Data'!Q79</f>
        <v>0.02777777778</v>
      </c>
      <c r="R48" s="103">
        <f>'PP - Data'!R79</f>
        <v>0</v>
      </c>
      <c r="S48" s="103">
        <f>'PP - Data'!S79</f>
        <v>0.03076923077</v>
      </c>
      <c r="T48" s="103">
        <f>'PP - Data'!T79</f>
        <v>0.01351351351</v>
      </c>
      <c r="U48" s="103">
        <f>'PP - Data'!U79</f>
        <v>0</v>
      </c>
      <c r="V48" s="103">
        <f>'PP - Data'!V79</f>
        <v>0.04</v>
      </c>
      <c r="W48" s="103">
        <f>'PP - Data'!W79</f>
        <v>0</v>
      </c>
      <c r="X48" s="103">
        <f>'PP - Data'!X79</f>
        <v>0</v>
      </c>
      <c r="Y48" s="103">
        <f>'PP - Data'!Y79</f>
        <v>0</v>
      </c>
      <c r="Z48" s="103">
        <f>'PP - Data'!Z79</f>
        <v>0</v>
      </c>
      <c r="AA48" s="103">
        <f>'PP - Data'!AA79</f>
        <v>0.01030927835</v>
      </c>
      <c r="AB48" s="103">
        <f>'PP - Data'!AB79</f>
        <v>0.01219512195</v>
      </c>
      <c r="AC48" s="103">
        <f>'PP - Data'!AC79</f>
        <v>0.0101010101</v>
      </c>
      <c r="AD48" s="103">
        <f>'PP - Data'!AD79</f>
        <v>0.01265822785</v>
      </c>
      <c r="AE48" s="103">
        <f>'PP - Data'!AE79</f>
        <v>0</v>
      </c>
      <c r="AF48" s="103">
        <f>'PP - Data'!AF79</f>
        <v>0</v>
      </c>
    </row>
    <row r="49">
      <c r="A49" s="2" t="s">
        <v>1855</v>
      </c>
      <c r="B49" s="103">
        <f>'PP - Data'!B80</f>
        <v>0.09259259259</v>
      </c>
      <c r="C49" s="103">
        <f>'PP - Data'!C80</f>
        <v>0.0243902439</v>
      </c>
      <c r="D49" s="103">
        <f>'PP - Data'!D80</f>
        <v>0.09090909091</v>
      </c>
      <c r="E49" s="103">
        <f>'PP - Data'!E80</f>
        <v>0.1111111111</v>
      </c>
      <c r="F49" s="103">
        <f>'PP - Data'!F80</f>
        <v>0.05263157895</v>
      </c>
      <c r="G49" s="103">
        <f>'PP - Data'!G80</f>
        <v>0.02898550725</v>
      </c>
      <c r="H49" s="103">
        <f>'PP - Data'!H80</f>
        <v>0.05172413793</v>
      </c>
      <c r="I49" s="103">
        <f>'PP - Data'!I80</f>
        <v>0.08695652174</v>
      </c>
      <c r="J49" s="103">
        <f>'PP - Data'!J80</f>
        <v>0.05263157895</v>
      </c>
      <c r="K49" s="103">
        <f>'PP - Data'!K80</f>
        <v>0.05</v>
      </c>
      <c r="L49" s="103">
        <f>'PP - Data'!L80</f>
        <v>0.03125</v>
      </c>
      <c r="M49" s="103">
        <f>'PP - Data'!M80</f>
        <v>0.03409090909</v>
      </c>
      <c r="N49" s="103">
        <f>'PP - Data'!N80</f>
        <v>0.1041666667</v>
      </c>
      <c r="O49" s="103">
        <f>'PP - Data'!O80</f>
        <v>0.09433962264</v>
      </c>
      <c r="P49" s="103">
        <f>'PP - Data'!P80</f>
        <v>0.02941176471</v>
      </c>
      <c r="Q49" s="103">
        <f>'PP - Data'!Q80</f>
        <v>0.05555555556</v>
      </c>
      <c r="R49" s="103">
        <f>'PP - Data'!R80</f>
        <v>0.1428571429</v>
      </c>
      <c r="S49" s="103">
        <f>'PP - Data'!S80</f>
        <v>0.06153846154</v>
      </c>
      <c r="T49" s="103">
        <f>'PP - Data'!T80</f>
        <v>0.05405405405</v>
      </c>
      <c r="U49" s="103">
        <f>'PP - Data'!U80</f>
        <v>0.08163265306</v>
      </c>
      <c r="V49" s="103">
        <f>'PP - Data'!V80</f>
        <v>0.1</v>
      </c>
      <c r="W49" s="103">
        <f>'PP - Data'!W80</f>
        <v>0.07547169811</v>
      </c>
      <c r="X49" s="103">
        <f>'PP - Data'!X80</f>
        <v>0.04918032787</v>
      </c>
      <c r="Y49" s="103">
        <f>'PP - Data'!Y80</f>
        <v>0.02597402597</v>
      </c>
      <c r="Z49" s="103">
        <f>'PP - Data'!Z80</f>
        <v>0.03614457831</v>
      </c>
      <c r="AA49" s="103">
        <f>'PP - Data'!AA80</f>
        <v>0.03092783505</v>
      </c>
      <c r="AB49" s="103">
        <f>'PP - Data'!AB80</f>
        <v>0.09756097561</v>
      </c>
      <c r="AC49" s="103">
        <f>'PP - Data'!AC80</f>
        <v>0.1111111111</v>
      </c>
      <c r="AD49" s="103">
        <f>'PP - Data'!AD80</f>
        <v>0.06329113924</v>
      </c>
      <c r="AE49" s="103">
        <f>'PP - Data'!AE80</f>
        <v>0.03125</v>
      </c>
      <c r="AF49" s="103">
        <f>'PP - Data'!AF80</f>
        <v>0.04166666667</v>
      </c>
    </row>
    <row r="50">
      <c r="A50" s="646" t="s">
        <v>1856</v>
      </c>
      <c r="B50" s="647">
        <f>'PP - Data'!B81</f>
        <v>0.009259259259</v>
      </c>
      <c r="C50" s="647">
        <f>'PP - Data'!C81</f>
        <v>0.0243902439</v>
      </c>
      <c r="D50" s="647">
        <f>'PP - Data'!D81</f>
        <v>0</v>
      </c>
      <c r="E50" s="647">
        <f>'PP - Data'!E81</f>
        <v>0</v>
      </c>
      <c r="F50" s="647">
        <f>'PP - Data'!F81</f>
        <v>0.01052631579</v>
      </c>
      <c r="G50" s="647">
        <f>'PP - Data'!G81</f>
        <v>0</v>
      </c>
      <c r="H50" s="647">
        <f>'PP - Data'!H81</f>
        <v>0</v>
      </c>
      <c r="I50" s="647">
        <f>'PP - Data'!I81</f>
        <v>0</v>
      </c>
      <c r="J50" s="647">
        <f>'PP - Data'!J81</f>
        <v>0.01315789474</v>
      </c>
      <c r="K50" s="647">
        <f>'PP - Data'!K81</f>
        <v>0</v>
      </c>
      <c r="L50" s="647">
        <f>'PP - Data'!L81</f>
        <v>0</v>
      </c>
      <c r="M50" s="647">
        <f>'PP - Data'!M81</f>
        <v>0</v>
      </c>
      <c r="N50" s="647">
        <f>'PP - Data'!N81</f>
        <v>0</v>
      </c>
      <c r="O50" s="647">
        <f>'PP - Data'!O81</f>
        <v>0</v>
      </c>
      <c r="P50" s="647">
        <f>'PP - Data'!P81</f>
        <v>0.02941176471</v>
      </c>
      <c r="Q50" s="647">
        <f>'PP - Data'!Q81</f>
        <v>0.02777777778</v>
      </c>
      <c r="R50" s="647">
        <f>'PP - Data'!R81</f>
        <v>0</v>
      </c>
      <c r="S50" s="647">
        <f>'PP - Data'!S81</f>
        <v>0</v>
      </c>
      <c r="T50" s="647">
        <f>'PP - Data'!T81</f>
        <v>0</v>
      </c>
      <c r="U50" s="647">
        <f>'PP - Data'!U81</f>
        <v>0</v>
      </c>
      <c r="V50" s="647">
        <f>'PP - Data'!V81</f>
        <v>0</v>
      </c>
      <c r="W50" s="647">
        <f>'PP - Data'!W81</f>
        <v>0</v>
      </c>
      <c r="X50" s="647">
        <f>'PP - Data'!X81</f>
        <v>0.01639344262</v>
      </c>
      <c r="Y50" s="647">
        <f>'PP - Data'!Y81</f>
        <v>0</v>
      </c>
      <c r="Z50" s="647">
        <f>'PP - Data'!Z81</f>
        <v>0</v>
      </c>
      <c r="AA50" s="647">
        <f>'PP - Data'!AA81</f>
        <v>0</v>
      </c>
      <c r="AB50" s="647">
        <f>'PP - Data'!AB81</f>
        <v>0</v>
      </c>
      <c r="AC50" s="647">
        <f>'PP - Data'!AC81</f>
        <v>0.0101010101</v>
      </c>
      <c r="AD50" s="647">
        <f>'PP - Data'!AD81</f>
        <v>0.01265822785</v>
      </c>
      <c r="AE50" s="647">
        <f>'PP - Data'!AE81</f>
        <v>0</v>
      </c>
      <c r="AF50" s="647">
        <f>'PP - Data'!AF81</f>
        <v>0</v>
      </c>
    </row>
    <row r="51">
      <c r="G51" s="114"/>
    </row>
    <row r="52">
      <c r="A52" s="639" t="s">
        <v>1857</v>
      </c>
      <c r="B52" s="53"/>
      <c r="C52" s="53"/>
      <c r="D52" s="53"/>
      <c r="E52" s="53"/>
      <c r="F52" s="53"/>
      <c r="G52" s="53"/>
      <c r="H52" s="53"/>
      <c r="I52" s="53"/>
      <c r="J52" s="53"/>
      <c r="K52" s="53"/>
      <c r="L52" s="53"/>
      <c r="M52" s="53"/>
      <c r="N52" s="53"/>
      <c r="O52" s="53"/>
      <c r="P52" s="53"/>
      <c r="Q52" s="53"/>
      <c r="R52" s="53"/>
      <c r="S52" s="53"/>
      <c r="T52" s="53"/>
      <c r="U52" s="53"/>
      <c r="V52" s="53"/>
      <c r="W52" s="53"/>
      <c r="X52" s="53"/>
      <c r="Y52" s="53"/>
      <c r="Z52" s="632"/>
      <c r="AA52" s="53"/>
      <c r="AB52" s="53"/>
      <c r="AC52" s="53"/>
      <c r="AD52" s="53"/>
      <c r="AE52" s="53"/>
      <c r="AF52" s="53"/>
    </row>
    <row r="53">
      <c r="B53" s="53"/>
      <c r="C53" s="53"/>
      <c r="D53" s="53"/>
      <c r="E53" s="53"/>
      <c r="F53" s="53"/>
      <c r="G53" s="53"/>
      <c r="H53" s="53"/>
      <c r="I53" s="53"/>
      <c r="J53" s="53"/>
      <c r="K53" s="53"/>
      <c r="L53" s="53"/>
      <c r="M53" s="53"/>
      <c r="N53" s="53"/>
      <c r="O53" s="53"/>
      <c r="P53" s="53"/>
      <c r="Q53" s="53"/>
      <c r="R53" s="53"/>
      <c r="S53" s="53"/>
      <c r="T53" s="53"/>
      <c r="U53" s="53"/>
      <c r="V53" s="53"/>
      <c r="W53" s="53"/>
      <c r="X53" s="53"/>
      <c r="Y53" s="53"/>
      <c r="Z53" s="632"/>
      <c r="AA53" s="53"/>
      <c r="AB53" s="53"/>
      <c r="AC53" s="53"/>
      <c r="AD53" s="53"/>
      <c r="AE53" s="53"/>
      <c r="AF53" s="53"/>
    </row>
    <row r="54">
      <c r="A54" s="82" t="s">
        <v>1841</v>
      </c>
      <c r="B54" s="53"/>
      <c r="C54" s="53"/>
      <c r="D54" s="53"/>
      <c r="E54" s="53"/>
      <c r="F54" s="53"/>
      <c r="G54" s="53"/>
      <c r="H54" s="53"/>
      <c r="I54" s="53"/>
      <c r="J54" s="53"/>
      <c r="K54" s="53"/>
      <c r="L54" s="53"/>
      <c r="M54" s="53"/>
      <c r="N54" s="53"/>
      <c r="O54" s="53"/>
      <c r="P54" s="53"/>
      <c r="Q54" s="53"/>
      <c r="R54" s="53"/>
      <c r="S54" s="53"/>
      <c r="T54" s="53"/>
      <c r="U54" s="53"/>
      <c r="V54" s="53"/>
      <c r="W54" s="53"/>
      <c r="X54" s="53"/>
      <c r="Y54" s="53"/>
      <c r="Z54" s="632"/>
      <c r="AA54" s="53"/>
      <c r="AB54" s="53"/>
      <c r="AC54" s="53"/>
      <c r="AD54" s="53"/>
      <c r="AE54" s="53"/>
      <c r="AF54" s="53"/>
    </row>
    <row r="55">
      <c r="A55" s="2" t="s">
        <v>1842</v>
      </c>
      <c r="B55" s="103">
        <f>'PP - Data'!B101</f>
        <v>0.4423076923</v>
      </c>
      <c r="C55" s="103">
        <f>'PP - Data'!C101</f>
        <v>0.2962962963</v>
      </c>
      <c r="D55" s="103">
        <f>'PP - Data'!D101</f>
        <v>0.3</v>
      </c>
      <c r="E55" s="103">
        <f>'PP - Data'!E101</f>
        <v>0.4090909091</v>
      </c>
      <c r="F55" s="103">
        <f>'PP - Data'!F101</f>
        <v>0.3333333333</v>
      </c>
      <c r="G55" s="103">
        <f>'PP - Data'!G101</f>
        <v>0.358974359</v>
      </c>
      <c r="H55" s="103">
        <f>'PP - Data'!H101</f>
        <v>0.2340425532</v>
      </c>
      <c r="I55" s="103">
        <f>'PP - Data'!I101</f>
        <v>0.4285714286</v>
      </c>
      <c r="J55" s="103">
        <f>'PP - Data'!J101</f>
        <v>0.3454545455</v>
      </c>
      <c r="K55" s="103">
        <f>'PP - Data'!K101</f>
        <v>0.4032258065</v>
      </c>
      <c r="L55" s="103">
        <f>'PP - Data'!L101</f>
        <v>0.3777777778</v>
      </c>
      <c r="M55" s="103">
        <f>'PP - Data'!M101</f>
        <v>0.25</v>
      </c>
      <c r="N55" s="103">
        <f>'PP - Data'!N101</f>
        <v>0.375</v>
      </c>
      <c r="O55" s="103">
        <f>'PP - Data'!O101</f>
        <v>0.4615384615</v>
      </c>
      <c r="P55" s="103">
        <f>'PP - Data'!P101</f>
        <v>0.3703703704</v>
      </c>
      <c r="Q55" s="103">
        <f>'PP - Data'!Q101</f>
        <v>0.2702702703</v>
      </c>
      <c r="R55" s="103">
        <f>'PP - Data'!R101</f>
        <v>0.3636363636</v>
      </c>
      <c r="S55" s="103">
        <f>'PP - Data'!S101</f>
        <v>0.3214285714</v>
      </c>
      <c r="T55" s="103">
        <f>'PP - Data'!T101</f>
        <v>0.2777777778</v>
      </c>
      <c r="U55" s="103">
        <f>'PP - Data'!U101</f>
        <v>0.4166666667</v>
      </c>
      <c r="V55" s="103">
        <f>'PP - Data'!V101</f>
        <v>0.2777777778</v>
      </c>
      <c r="W55" s="103">
        <f>'PP - Data'!W101</f>
        <v>0.28125</v>
      </c>
      <c r="X55" s="103">
        <f>'PP - Data'!X101</f>
        <v>0.4285714286</v>
      </c>
      <c r="Y55" s="103">
        <f>'PP - Data'!Y101</f>
        <v>0.2121212121</v>
      </c>
      <c r="Z55" s="103">
        <f>'PP - Data'!Z101</f>
        <v>0.4523809524</v>
      </c>
      <c r="AA55" s="103">
        <f>'PP - Data'!AA101</f>
        <v>0.4</v>
      </c>
      <c r="AB55" s="103">
        <f>'PP - Data'!AB101</f>
        <v>0.4222222222</v>
      </c>
      <c r="AC55" s="103">
        <f>'PP - Data'!AC101</f>
        <v>0.4</v>
      </c>
      <c r="AD55" s="103">
        <f>'PP - Data'!AD101</f>
        <v>0.2727272727</v>
      </c>
      <c r="AE55" s="103">
        <f>'PP - Data'!AE101</f>
        <v>0.3333333333</v>
      </c>
      <c r="AF55" s="103">
        <f>'PP - Data'!AF101</f>
        <v>0.3783783784</v>
      </c>
    </row>
    <row r="56">
      <c r="A56" s="2" t="s">
        <v>1843</v>
      </c>
      <c r="B56" s="103">
        <f>'PP - Data'!B102</f>
        <v>0.1346153846</v>
      </c>
      <c r="C56" s="103">
        <f>'PP - Data'!C102</f>
        <v>0.03703703704</v>
      </c>
      <c r="D56" s="103">
        <f>'PP - Data'!D102</f>
        <v>0.14</v>
      </c>
      <c r="E56" s="103">
        <f>'PP - Data'!E102</f>
        <v>0.0303030303</v>
      </c>
      <c r="F56" s="103">
        <f>'PP - Data'!F102</f>
        <v>0.07246376812</v>
      </c>
      <c r="G56" s="103">
        <f>'PP - Data'!G102</f>
        <v>0.07692307692</v>
      </c>
      <c r="H56" s="103">
        <f>'PP - Data'!H102</f>
        <v>0.1914893617</v>
      </c>
      <c r="I56" s="103">
        <f>'PP - Data'!I102</f>
        <v>0.1020408163</v>
      </c>
      <c r="J56" s="103">
        <f>'PP - Data'!J102</f>
        <v>0.05454545455</v>
      </c>
      <c r="K56" s="103">
        <f>'PP - Data'!K102</f>
        <v>0.1451612903</v>
      </c>
      <c r="L56" s="103">
        <f>'PP - Data'!L102</f>
        <v>0.1777777778</v>
      </c>
      <c r="M56" s="103">
        <f>'PP - Data'!M102</f>
        <v>0.08333333333</v>
      </c>
      <c r="N56" s="103">
        <f>'PP - Data'!N102</f>
        <v>0.05</v>
      </c>
      <c r="O56" s="103">
        <f>'PP - Data'!O102</f>
        <v>0.07692307692</v>
      </c>
      <c r="P56" s="103">
        <f>'PP - Data'!P102</f>
        <v>0.07407407407</v>
      </c>
      <c r="Q56" s="103">
        <f>'PP - Data'!Q102</f>
        <v>0.1351351351</v>
      </c>
      <c r="R56" s="103">
        <f>'PP - Data'!R102</f>
        <v>0.1515151515</v>
      </c>
      <c r="S56" s="103">
        <f>'PP - Data'!S102</f>
        <v>0.1785714286</v>
      </c>
      <c r="T56" s="103">
        <f>'PP - Data'!T102</f>
        <v>0.1296296296</v>
      </c>
      <c r="U56" s="103">
        <f>'PP - Data'!U102</f>
        <v>0.1111111111</v>
      </c>
      <c r="V56" s="103">
        <f>'PP - Data'!V102</f>
        <v>0.05555555556</v>
      </c>
      <c r="W56" s="103">
        <f>'PP - Data'!W102</f>
        <v>0.125</v>
      </c>
      <c r="X56" s="103">
        <f>'PP - Data'!X102</f>
        <v>0.1142857143</v>
      </c>
      <c r="Y56" s="103">
        <f>'PP - Data'!Y102</f>
        <v>0.1515151515</v>
      </c>
      <c r="Z56" s="103">
        <f>'PP - Data'!Z102</f>
        <v>0.119047619</v>
      </c>
      <c r="AA56" s="103">
        <f>'PP - Data'!AA102</f>
        <v>0.1076923077</v>
      </c>
      <c r="AB56" s="103">
        <f>'PP - Data'!AB102</f>
        <v>0.1111111111</v>
      </c>
      <c r="AC56" s="103">
        <f>'PP - Data'!AC102</f>
        <v>0.1333333333</v>
      </c>
      <c r="AD56" s="103">
        <f>'PP - Data'!AD102</f>
        <v>0.1363636364</v>
      </c>
      <c r="AE56" s="103">
        <f>'PP - Data'!AE102</f>
        <v>0.08333333333</v>
      </c>
      <c r="AF56" s="103">
        <f>'PP - Data'!AF102</f>
        <v>0.1081081081</v>
      </c>
    </row>
    <row r="57">
      <c r="A57" s="2" t="s">
        <v>1844</v>
      </c>
      <c r="B57" s="103">
        <f>'PP - Data'!B103</f>
        <v>0.1346153846</v>
      </c>
      <c r="C57" s="103">
        <f>'PP - Data'!C103</f>
        <v>0.1111111111</v>
      </c>
      <c r="D57" s="103">
        <f>'PP - Data'!D103</f>
        <v>0.18</v>
      </c>
      <c r="E57" s="103">
        <f>'PP - Data'!E103</f>
        <v>0.196969697</v>
      </c>
      <c r="F57" s="103">
        <f>'PP - Data'!F103</f>
        <v>0.1304347826</v>
      </c>
      <c r="G57" s="103">
        <f>'PP - Data'!G103</f>
        <v>0.1538461538</v>
      </c>
      <c r="H57" s="103">
        <f>'PP - Data'!H103</f>
        <v>0.1914893617</v>
      </c>
      <c r="I57" s="103">
        <f>'PP - Data'!I103</f>
        <v>0.1020408163</v>
      </c>
      <c r="J57" s="103">
        <f>'PP - Data'!J103</f>
        <v>0.1818181818</v>
      </c>
      <c r="K57" s="103">
        <f>'PP - Data'!K103</f>
        <v>0.1774193548</v>
      </c>
      <c r="L57" s="103">
        <f>'PP - Data'!L103</f>
        <v>0.1111111111</v>
      </c>
      <c r="M57" s="103">
        <f>'PP - Data'!M103</f>
        <v>0.1666666667</v>
      </c>
      <c r="N57" s="103">
        <f>'PP - Data'!N103</f>
        <v>0.25</v>
      </c>
      <c r="O57" s="103">
        <f>'PP - Data'!O103</f>
        <v>0.1025641026</v>
      </c>
      <c r="P57" s="103">
        <f>'PP - Data'!P103</f>
        <v>0.1111111111</v>
      </c>
      <c r="Q57" s="103">
        <f>'PP - Data'!Q103</f>
        <v>0.1351351351</v>
      </c>
      <c r="R57" s="103">
        <f>'PP - Data'!R103</f>
        <v>0.1818181818</v>
      </c>
      <c r="S57" s="103">
        <f>'PP - Data'!S103</f>
        <v>0.1428571429</v>
      </c>
      <c r="T57" s="103">
        <f>'PP - Data'!T103</f>
        <v>0.1851851852</v>
      </c>
      <c r="U57" s="103">
        <f>'PP - Data'!U103</f>
        <v>0.08333333333</v>
      </c>
      <c r="V57" s="103">
        <f>'PP - Data'!V103</f>
        <v>0.3055555556</v>
      </c>
      <c r="W57" s="103">
        <f>'PP - Data'!W103</f>
        <v>0.15625</v>
      </c>
      <c r="X57" s="103">
        <f>'PP - Data'!X103</f>
        <v>0.08571428571</v>
      </c>
      <c r="Y57" s="103">
        <f>'PP - Data'!Y103</f>
        <v>0.1212121212</v>
      </c>
      <c r="Z57" s="103">
        <f>'PP - Data'!Z103</f>
        <v>0.1666666667</v>
      </c>
      <c r="AA57" s="103">
        <f>'PP - Data'!AA103</f>
        <v>0.1076923077</v>
      </c>
      <c r="AB57" s="103">
        <f>'PP - Data'!AB103</f>
        <v>0.1555555556</v>
      </c>
      <c r="AC57" s="103">
        <f>'PP - Data'!AC103</f>
        <v>0.1111111111</v>
      </c>
      <c r="AD57" s="103">
        <f>'PP - Data'!AD103</f>
        <v>0.1590909091</v>
      </c>
      <c r="AE57" s="103">
        <f>'PP - Data'!AE103</f>
        <v>0.1388888889</v>
      </c>
      <c r="AF57" s="103">
        <f>'PP - Data'!AF103</f>
        <v>0.08108108108</v>
      </c>
    </row>
    <row r="58">
      <c r="A58" s="2" t="s">
        <v>1845</v>
      </c>
      <c r="B58" s="103">
        <f>'PP - Data'!B104</f>
        <v>0.2884615385</v>
      </c>
      <c r="C58" s="103">
        <f>'PP - Data'!C104</f>
        <v>0.5555555556</v>
      </c>
      <c r="D58" s="103">
        <f>'PP - Data'!D104</f>
        <v>0.38</v>
      </c>
      <c r="E58" s="103">
        <f>'PP - Data'!E104</f>
        <v>0.3636363636</v>
      </c>
      <c r="F58" s="103">
        <f>'PP - Data'!F104</f>
        <v>0.4637681159</v>
      </c>
      <c r="G58" s="103">
        <f>'PP - Data'!G104</f>
        <v>0.4102564103</v>
      </c>
      <c r="H58" s="103">
        <f>'PP - Data'!H104</f>
        <v>0.3829787234</v>
      </c>
      <c r="I58" s="103">
        <f>'PP - Data'!I104</f>
        <v>0.3673469388</v>
      </c>
      <c r="J58" s="103">
        <f>'PP - Data'!J104</f>
        <v>0.4181818182</v>
      </c>
      <c r="K58" s="103">
        <f>'PP - Data'!K104</f>
        <v>0.2741935484</v>
      </c>
      <c r="L58" s="103">
        <f>'PP - Data'!L104</f>
        <v>0.3333333333</v>
      </c>
      <c r="M58" s="103">
        <f>'PP - Data'!M104</f>
        <v>0.5</v>
      </c>
      <c r="N58" s="103">
        <f>'PP - Data'!N104</f>
        <v>0.325</v>
      </c>
      <c r="O58" s="103">
        <f>'PP - Data'!O104</f>
        <v>0.358974359</v>
      </c>
      <c r="P58" s="103">
        <f>'PP - Data'!P104</f>
        <v>0.4444444444</v>
      </c>
      <c r="Q58" s="103">
        <f>'PP - Data'!Q104</f>
        <v>0.4594594595</v>
      </c>
      <c r="R58" s="103">
        <f>'PP - Data'!R104</f>
        <v>0.303030303</v>
      </c>
      <c r="S58" s="103">
        <f>'PP - Data'!S104</f>
        <v>0.3571428571</v>
      </c>
      <c r="T58" s="103">
        <f>'PP - Data'!T104</f>
        <v>0.4074074074</v>
      </c>
      <c r="U58" s="103">
        <f>'PP - Data'!U104</f>
        <v>0.3888888889</v>
      </c>
      <c r="V58" s="103">
        <f>'PP - Data'!V104</f>
        <v>0.3611111111</v>
      </c>
      <c r="W58" s="103">
        <f>'PP - Data'!W104</f>
        <v>0.4375</v>
      </c>
      <c r="X58" s="103">
        <f>'PP - Data'!X104</f>
        <v>0.3714285714</v>
      </c>
      <c r="Y58" s="103">
        <f>'PP - Data'!Y104</f>
        <v>0.5151515152</v>
      </c>
      <c r="Z58" s="103">
        <f>'PP - Data'!Z104</f>
        <v>0.2619047619</v>
      </c>
      <c r="AA58" s="103">
        <f>'PP - Data'!AA104</f>
        <v>0.3846153846</v>
      </c>
      <c r="AB58" s="103">
        <f>'PP - Data'!AB104</f>
        <v>0.3111111111</v>
      </c>
      <c r="AC58" s="103">
        <f>'PP - Data'!AC104</f>
        <v>0.3555555556</v>
      </c>
      <c r="AD58" s="103">
        <f>'PP - Data'!AD104</f>
        <v>0.4318181818</v>
      </c>
      <c r="AE58" s="103">
        <f>'PP - Data'!AE104</f>
        <v>0.4444444444</v>
      </c>
      <c r="AF58" s="103">
        <f>'PP - Data'!AF104</f>
        <v>0.4324324324</v>
      </c>
    </row>
    <row r="59">
      <c r="A59" s="82" t="s">
        <v>1846</v>
      </c>
      <c r="B59" s="53"/>
      <c r="C59" s="53"/>
      <c r="D59" s="53"/>
      <c r="E59" s="53"/>
      <c r="F59" s="53"/>
      <c r="G59" s="53"/>
      <c r="H59" s="53"/>
      <c r="I59" s="53"/>
      <c r="J59" s="53"/>
      <c r="K59" s="53"/>
      <c r="L59" s="53"/>
      <c r="M59" s="53"/>
      <c r="N59" s="53"/>
      <c r="O59" s="53"/>
      <c r="P59" s="53"/>
      <c r="Q59" s="53"/>
      <c r="R59" s="53"/>
      <c r="S59" s="53"/>
      <c r="T59" s="53"/>
      <c r="U59" s="53"/>
      <c r="V59" s="53"/>
      <c r="W59" s="53"/>
      <c r="X59" s="53"/>
      <c r="Y59" s="53"/>
      <c r="Z59" s="632"/>
      <c r="AA59" s="53"/>
      <c r="AB59" s="53"/>
      <c r="AC59" s="53"/>
      <c r="AD59" s="53"/>
      <c r="AE59" s="53"/>
      <c r="AF59" s="53"/>
    </row>
    <row r="60">
      <c r="A60" s="2" t="s">
        <v>1847</v>
      </c>
      <c r="B60" s="103">
        <f>'PP - Data'!B116</f>
        <v>0.3846153846</v>
      </c>
      <c r="C60" s="103">
        <f>'PP - Data'!C116</f>
        <v>0.4444444444</v>
      </c>
      <c r="D60" s="103">
        <f>'PP - Data'!D116</f>
        <v>0.38</v>
      </c>
      <c r="E60" s="103">
        <f>'PP - Data'!E116</f>
        <v>0.5</v>
      </c>
      <c r="F60" s="103">
        <f>'PP - Data'!F116</f>
        <v>0.4782608696</v>
      </c>
      <c r="G60" s="103">
        <f>'PP - Data'!G116</f>
        <v>0.4102564103</v>
      </c>
      <c r="H60" s="103">
        <f>'PP - Data'!H116</f>
        <v>0.5106382979</v>
      </c>
      <c r="I60" s="103">
        <f>'PP - Data'!I116</f>
        <v>0.387755102</v>
      </c>
      <c r="J60" s="103">
        <f>'PP - Data'!J116</f>
        <v>0.3090909091</v>
      </c>
      <c r="K60" s="103">
        <f>'PP - Data'!K116</f>
        <v>0.5161290323</v>
      </c>
      <c r="L60" s="103">
        <f>'PP - Data'!L116</f>
        <v>0.2</v>
      </c>
      <c r="M60" s="103">
        <f>'PP - Data'!M116</f>
        <v>0.3958333333</v>
      </c>
      <c r="N60" s="103">
        <f>'PP - Data'!N116</f>
        <v>0.475</v>
      </c>
      <c r="O60" s="103">
        <f>'PP - Data'!O116</f>
        <v>0.2564102564</v>
      </c>
      <c r="P60" s="103">
        <f>'PP - Data'!P116</f>
        <v>0.2222222222</v>
      </c>
      <c r="Q60" s="103">
        <f>'PP - Data'!Q116</f>
        <v>0.3783783784</v>
      </c>
      <c r="R60" s="103">
        <f>'PP - Data'!R116</f>
        <v>0.3333333333</v>
      </c>
      <c r="S60" s="103">
        <f>'PP - Data'!S116</f>
        <v>0.3214285714</v>
      </c>
      <c r="T60" s="103">
        <f>'PP - Data'!T116</f>
        <v>0.537037037</v>
      </c>
      <c r="U60" s="103">
        <f>'PP - Data'!U116</f>
        <v>0.3611111111</v>
      </c>
      <c r="V60" s="103">
        <f>'PP - Data'!V116</f>
        <v>0.3611111111</v>
      </c>
      <c r="W60" s="103">
        <f>'PP - Data'!W116</f>
        <v>0.28125</v>
      </c>
      <c r="X60" s="103">
        <f>'PP - Data'!X116</f>
        <v>0.3714285714</v>
      </c>
      <c r="Y60" s="103">
        <f>'PP - Data'!Y116</f>
        <v>0.3939393939</v>
      </c>
      <c r="Z60" s="103">
        <f>'PP - Data'!Z116</f>
        <v>0.380952381</v>
      </c>
      <c r="AA60" s="103">
        <f>'PP - Data'!AA116</f>
        <v>0.3384615385</v>
      </c>
      <c r="AB60" s="103">
        <f>'PP - Data'!AB116</f>
        <v>0.2666666667</v>
      </c>
      <c r="AC60" s="103">
        <f>'PP - Data'!AC116</f>
        <v>0.2888888889</v>
      </c>
      <c r="AD60" s="103">
        <f>'PP - Data'!AD116</f>
        <v>0.5</v>
      </c>
      <c r="AE60" s="103">
        <f>'PP - Data'!AE116</f>
        <v>0.4444444444</v>
      </c>
      <c r="AF60" s="103">
        <f>'PP - Data'!AF116</f>
        <v>0.4054054054</v>
      </c>
    </row>
    <row r="61" outlineLevel="1">
      <c r="A61" s="640"/>
      <c r="B61" s="53"/>
      <c r="C61" s="53"/>
      <c r="D61" s="53"/>
      <c r="E61" s="53"/>
      <c r="F61" s="53"/>
      <c r="G61" s="53"/>
      <c r="H61" s="53"/>
      <c r="I61" s="53"/>
      <c r="J61" s="53"/>
      <c r="K61" s="55"/>
      <c r="L61" s="55"/>
      <c r="M61" s="55"/>
      <c r="N61" s="55"/>
      <c r="O61" s="55"/>
      <c r="P61" s="55"/>
      <c r="Q61" s="55"/>
      <c r="R61" s="55"/>
      <c r="S61" s="55"/>
      <c r="T61" s="55"/>
      <c r="U61" s="55"/>
      <c r="V61" s="55"/>
      <c r="W61" s="55"/>
      <c r="X61" s="55"/>
      <c r="Y61" s="55"/>
      <c r="Z61" s="55"/>
      <c r="AA61" s="55"/>
      <c r="AB61" s="55"/>
      <c r="AC61" s="55"/>
      <c r="AD61" s="55"/>
      <c r="AE61" s="55"/>
      <c r="AF61" s="55"/>
    </row>
    <row r="62" outlineLevel="1">
      <c r="A62" s="641" t="s">
        <v>1848</v>
      </c>
      <c r="B62" s="642">
        <f>'PP - Data'!B130</f>
        <v>0.7</v>
      </c>
      <c r="C62" s="642">
        <f>'PP - Data'!C130</f>
        <v>0.7916666667</v>
      </c>
      <c r="D62" s="642">
        <f>'PP - Data'!D130</f>
        <v>0.8947368421</v>
      </c>
      <c r="E62" s="642">
        <f>'PP - Data'!E130</f>
        <v>0.7575757576</v>
      </c>
      <c r="F62" s="642">
        <f>'PP - Data'!F130</f>
        <v>0.7878787879</v>
      </c>
      <c r="G62" s="642">
        <f>'PP - Data'!G130</f>
        <v>0.6875</v>
      </c>
      <c r="H62" s="642">
        <f>'PP - Data'!H130</f>
        <v>0.7083333333</v>
      </c>
      <c r="I62" s="642">
        <f>'PP - Data'!I130</f>
        <v>0.7368421053</v>
      </c>
      <c r="J62" s="642">
        <f>'PP - Data'!J130</f>
        <v>0.7647058824</v>
      </c>
      <c r="K62" s="642">
        <f>'PP - Data'!K130</f>
        <v>0.84375</v>
      </c>
      <c r="L62" s="642">
        <f>'PP - Data'!L130</f>
        <v>0.7777777778</v>
      </c>
      <c r="M62" s="642">
        <f>'PP - Data'!M130</f>
        <v>0.8947368421</v>
      </c>
      <c r="N62" s="642">
        <f>'PP - Data'!N130</f>
        <v>0.7894736842</v>
      </c>
      <c r="O62" s="642">
        <f>'PP - Data'!O130</f>
        <v>0.7</v>
      </c>
      <c r="P62" s="642">
        <f>'PP - Data'!P130</f>
        <v>0.6666666667</v>
      </c>
      <c r="Q62" s="642">
        <f>'PP - Data'!Q130</f>
        <v>0.7142857143</v>
      </c>
      <c r="R62" s="642">
        <f>'PP - Data'!R130</f>
        <v>0.7272727273</v>
      </c>
      <c r="S62" s="642">
        <f>'PP - Data'!S130</f>
        <v>0.7222222222</v>
      </c>
      <c r="T62" s="642">
        <f>'PP - Data'!T130</f>
        <v>0.8275862069</v>
      </c>
      <c r="U62" s="642">
        <f>'PP - Data'!U130</f>
        <v>0.6153846154</v>
      </c>
      <c r="V62" s="642">
        <f>'PP - Data'!V130</f>
        <v>0.6923076923</v>
      </c>
      <c r="W62" s="642">
        <f>'PP - Data'!W130</f>
        <v>1</v>
      </c>
      <c r="X62" s="642">
        <f>'PP - Data'!X130</f>
        <v>0.7692307692</v>
      </c>
      <c r="Y62" s="642">
        <f>'PP - Data'!Y130</f>
        <v>1</v>
      </c>
      <c r="Z62" s="642">
        <f>'PP - Data'!Z130</f>
        <v>0.5625</v>
      </c>
      <c r="AA62" s="642">
        <f>'PP - Data'!AA130</f>
        <v>0.9090909091</v>
      </c>
      <c r="AB62" s="642">
        <f>'PP - Data'!AB130</f>
        <v>0.5833333333</v>
      </c>
      <c r="AC62" s="642">
        <f>'PP - Data'!AC130</f>
        <v>0.7692307692</v>
      </c>
      <c r="AD62" s="642">
        <f>'PP - Data'!AD130</f>
        <v>0.7727272727</v>
      </c>
      <c r="AE62" s="642">
        <f>'PP - Data'!AE130</f>
        <v>0.4375</v>
      </c>
      <c r="AF62" s="642">
        <f>'PP - Data'!AF130</f>
        <v>0.9333333333</v>
      </c>
    </row>
    <row r="63" outlineLevel="1">
      <c r="A63" s="643" t="s">
        <v>1849</v>
      </c>
      <c r="B63" s="103">
        <f>'PP - Data'!B131</f>
        <v>0</v>
      </c>
      <c r="C63" s="103">
        <f>'PP - Data'!C131</f>
        <v>0.04166666667</v>
      </c>
      <c r="D63" s="103">
        <f>'PP - Data'!D131</f>
        <v>0</v>
      </c>
      <c r="E63" s="103">
        <f>'PP - Data'!E131</f>
        <v>0.06060606061</v>
      </c>
      <c r="F63" s="103">
        <f>'PP - Data'!F131</f>
        <v>0.09090909091</v>
      </c>
      <c r="G63" s="103">
        <f>'PP - Data'!G131</f>
        <v>0.125</v>
      </c>
      <c r="H63" s="103">
        <f>'PP - Data'!H131</f>
        <v>0.04166666667</v>
      </c>
      <c r="I63" s="103">
        <f>'PP - Data'!I131</f>
        <v>0.1052631579</v>
      </c>
      <c r="J63" s="103">
        <f>'PP - Data'!J131</f>
        <v>0.05882352941</v>
      </c>
      <c r="K63" s="103">
        <f>'PP - Data'!K131</f>
        <v>0.0625</v>
      </c>
      <c r="L63" s="103">
        <f>'PP - Data'!L131</f>
        <v>0.1111111111</v>
      </c>
      <c r="M63" s="103">
        <f>'PP - Data'!M131</f>
        <v>0.1052631579</v>
      </c>
      <c r="N63" s="103">
        <f>'PP - Data'!N131</f>
        <v>0</v>
      </c>
      <c r="O63" s="103">
        <f>'PP - Data'!O131</f>
        <v>0.1</v>
      </c>
      <c r="P63" s="103">
        <f>'PP - Data'!P131</f>
        <v>0</v>
      </c>
      <c r="Q63" s="103">
        <f>'PP - Data'!Q131</f>
        <v>0.1428571429</v>
      </c>
      <c r="R63" s="103">
        <f>'PP - Data'!R131</f>
        <v>0.09090909091</v>
      </c>
      <c r="S63" s="103">
        <f>'PP - Data'!S131</f>
        <v>0.1111111111</v>
      </c>
      <c r="T63" s="103">
        <f>'PP - Data'!T131</f>
        <v>0.03448275862</v>
      </c>
      <c r="U63" s="103">
        <f>'PP - Data'!U131</f>
        <v>0.07692307692</v>
      </c>
      <c r="V63" s="103">
        <f>'PP - Data'!V131</f>
        <v>0.07692307692</v>
      </c>
      <c r="W63" s="103">
        <f>'PP - Data'!W131</f>
        <v>0</v>
      </c>
      <c r="X63" s="103">
        <f>'PP - Data'!X131</f>
        <v>0.1538461538</v>
      </c>
      <c r="Y63" s="103">
        <f>'PP - Data'!Y131</f>
        <v>0</v>
      </c>
      <c r="Z63" s="103">
        <f>'PP - Data'!Z131</f>
        <v>0.0625</v>
      </c>
      <c r="AA63" s="103">
        <f>'PP - Data'!AA131</f>
        <v>0.04545454545</v>
      </c>
      <c r="AB63" s="103">
        <f>'PP - Data'!AB131</f>
        <v>0.08333333333</v>
      </c>
      <c r="AC63" s="103">
        <f>'PP - Data'!AC131</f>
        <v>0.07692307692</v>
      </c>
      <c r="AD63" s="103">
        <f>'PP - Data'!AD131</f>
        <v>0.1363636364</v>
      </c>
      <c r="AE63" s="103">
        <f>'PP - Data'!AE131</f>
        <v>0.1875</v>
      </c>
      <c r="AF63" s="103">
        <f>'PP - Data'!AF131</f>
        <v>0.06666666667</v>
      </c>
    </row>
    <row r="64" outlineLevel="1">
      <c r="A64" s="644" t="s">
        <v>1850</v>
      </c>
      <c r="B64" s="645">
        <f>'PP - Data'!B132</f>
        <v>0.3</v>
      </c>
      <c r="C64" s="645">
        <f>'PP - Data'!C132</f>
        <v>0.1666666667</v>
      </c>
      <c r="D64" s="645">
        <f>'PP - Data'!D132</f>
        <v>0.1052631579</v>
      </c>
      <c r="E64" s="645">
        <f>'PP - Data'!E132</f>
        <v>0.1818181818</v>
      </c>
      <c r="F64" s="645">
        <f>'PP - Data'!F132</f>
        <v>0.1212121212</v>
      </c>
      <c r="G64" s="645">
        <f>'PP - Data'!G132</f>
        <v>0.1875</v>
      </c>
      <c r="H64" s="645">
        <f>'PP - Data'!H132</f>
        <v>0.25</v>
      </c>
      <c r="I64" s="645">
        <f>'PP - Data'!I132</f>
        <v>0.1578947368</v>
      </c>
      <c r="J64" s="645">
        <f>'PP - Data'!J132</f>
        <v>0.1764705882</v>
      </c>
      <c r="K64" s="645">
        <f>'PP - Data'!K132</f>
        <v>0.09375</v>
      </c>
      <c r="L64" s="645">
        <f>'PP - Data'!L132</f>
        <v>0.1111111111</v>
      </c>
      <c r="M64" s="645">
        <f>'PP - Data'!M132</f>
        <v>0</v>
      </c>
      <c r="N64" s="645">
        <f>'PP - Data'!N132</f>
        <v>0.2105263158</v>
      </c>
      <c r="O64" s="645">
        <f>'PP - Data'!O132</f>
        <v>0.2</v>
      </c>
      <c r="P64" s="645">
        <f>'PP - Data'!P132</f>
        <v>0.3333333333</v>
      </c>
      <c r="Q64" s="645">
        <f>'PP - Data'!Q132</f>
        <v>0.1428571429</v>
      </c>
      <c r="R64" s="645">
        <f>'PP - Data'!R132</f>
        <v>0.1818181818</v>
      </c>
      <c r="S64" s="645">
        <f>'PP - Data'!S132</f>
        <v>0.1666666667</v>
      </c>
      <c r="T64" s="645">
        <f>'PP - Data'!T132</f>
        <v>0.1379310345</v>
      </c>
      <c r="U64" s="645">
        <f>'PP - Data'!U132</f>
        <v>0.3076923077</v>
      </c>
      <c r="V64" s="645">
        <f>'PP - Data'!V132</f>
        <v>0.2307692308</v>
      </c>
      <c r="W64" s="645">
        <f>'PP - Data'!W132</f>
        <v>0</v>
      </c>
      <c r="X64" s="645">
        <f>'PP - Data'!X132</f>
        <v>0.07692307692</v>
      </c>
      <c r="Y64" s="645">
        <f>'PP - Data'!Y132</f>
        <v>0</v>
      </c>
      <c r="Z64" s="645">
        <f>'PP - Data'!Z132</f>
        <v>0.375</v>
      </c>
      <c r="AA64" s="645">
        <f>'PP - Data'!AA132</f>
        <v>0.04545454545</v>
      </c>
      <c r="AB64" s="645">
        <f>'PP - Data'!AB132</f>
        <v>0.3333333333</v>
      </c>
      <c r="AC64" s="645">
        <f>'PP - Data'!AC132</f>
        <v>0.1538461538</v>
      </c>
      <c r="AD64" s="645">
        <f>'PP - Data'!AD132</f>
        <v>0.09090909091</v>
      </c>
      <c r="AE64" s="645">
        <f>'PP - Data'!AE132</f>
        <v>0.375</v>
      </c>
      <c r="AF64" s="645">
        <f>'PP - Data'!AF132</f>
        <v>0</v>
      </c>
    </row>
    <row r="65">
      <c r="A65" s="2" t="s">
        <v>1851</v>
      </c>
      <c r="B65" s="103">
        <f>'PP - Data'!B117</f>
        <v>0.5</v>
      </c>
      <c r="C65" s="103">
        <f>'PP - Data'!C117</f>
        <v>0.4444444444</v>
      </c>
      <c r="D65" s="103">
        <f>'PP - Data'!D117</f>
        <v>0.54</v>
      </c>
      <c r="E65" s="103">
        <f>'PP - Data'!E117</f>
        <v>0.3636363636</v>
      </c>
      <c r="F65" s="103">
        <f>'PP - Data'!F117</f>
        <v>0.4057971014</v>
      </c>
      <c r="G65" s="103">
        <f>'PP - Data'!G117</f>
        <v>0.5384615385</v>
      </c>
      <c r="H65" s="103">
        <f>'PP - Data'!H117</f>
        <v>0.4255319149</v>
      </c>
      <c r="I65" s="103">
        <f>'PP - Data'!I117</f>
        <v>0.4897959184</v>
      </c>
      <c r="J65" s="103">
        <f>'PP - Data'!J117</f>
        <v>0.5818181818</v>
      </c>
      <c r="K65" s="103">
        <f>'PP - Data'!K117</f>
        <v>0.3709677419</v>
      </c>
      <c r="L65" s="103">
        <f>'PP - Data'!L117</f>
        <v>0.6666666667</v>
      </c>
      <c r="M65" s="103">
        <f>'PP - Data'!M117</f>
        <v>0.5</v>
      </c>
      <c r="N65" s="103">
        <f>'PP - Data'!N117</f>
        <v>0.3</v>
      </c>
      <c r="O65" s="103">
        <f>'PP - Data'!O117</f>
        <v>0.5897435897</v>
      </c>
      <c r="P65" s="103">
        <f>'PP - Data'!P117</f>
        <v>0.6666666667</v>
      </c>
      <c r="Q65" s="103">
        <f>'PP - Data'!Q117</f>
        <v>0.4594594595</v>
      </c>
      <c r="R65" s="103">
        <f>'PP - Data'!R117</f>
        <v>0.6666666667</v>
      </c>
      <c r="S65" s="103">
        <f>'PP - Data'!S117</f>
        <v>0.4821428571</v>
      </c>
      <c r="T65" s="103">
        <f>'PP - Data'!T117</f>
        <v>0.3518518519</v>
      </c>
      <c r="U65" s="103">
        <f>'PP - Data'!U117</f>
        <v>0.5833333333</v>
      </c>
      <c r="V65" s="103">
        <f>'PP - Data'!V117</f>
        <v>0.5555555556</v>
      </c>
      <c r="W65" s="103">
        <f>'PP - Data'!W117</f>
        <v>0.5</v>
      </c>
      <c r="X65" s="103">
        <f>'PP - Data'!X117</f>
        <v>0.4857142857</v>
      </c>
      <c r="Y65" s="103">
        <f>'PP - Data'!Y117</f>
        <v>0.4848484848</v>
      </c>
      <c r="Z65" s="103">
        <f>'PP - Data'!Z117</f>
        <v>0.4285714286</v>
      </c>
      <c r="AA65" s="103">
        <f>'PP - Data'!AA117</f>
        <v>0.5846153846</v>
      </c>
      <c r="AB65" s="103">
        <f>'PP - Data'!AB117</f>
        <v>0.5777777778</v>
      </c>
      <c r="AC65" s="103">
        <f>'PP - Data'!AC117</f>
        <v>0.5555555556</v>
      </c>
      <c r="AD65" s="103">
        <f>'PP - Data'!AD117</f>
        <v>0.3636363636</v>
      </c>
      <c r="AE65" s="103">
        <f>'PP - Data'!AE117</f>
        <v>0.4166666667</v>
      </c>
      <c r="AF65" s="103">
        <f>'PP - Data'!AF117</f>
        <v>0.5405405405</v>
      </c>
    </row>
    <row r="66">
      <c r="A66" s="2" t="s">
        <v>194</v>
      </c>
      <c r="B66" s="103">
        <f>'PP - Data'!B118</f>
        <v>0</v>
      </c>
      <c r="C66" s="103">
        <f>'PP - Data'!C118</f>
        <v>0.03703703704</v>
      </c>
      <c r="D66" s="103">
        <f>'PP - Data'!D118</f>
        <v>0</v>
      </c>
      <c r="E66" s="103">
        <f>'PP - Data'!E118</f>
        <v>0.01515151515</v>
      </c>
      <c r="F66" s="103">
        <f>'PP - Data'!F118</f>
        <v>0.02898550725</v>
      </c>
      <c r="G66" s="103">
        <f>'PP - Data'!G118</f>
        <v>0</v>
      </c>
      <c r="H66" s="103">
        <f>'PP - Data'!H118</f>
        <v>0.02127659574</v>
      </c>
      <c r="I66" s="103">
        <f>'PP - Data'!I118</f>
        <v>0</v>
      </c>
      <c r="J66" s="103">
        <f>'PP - Data'!J118</f>
        <v>0</v>
      </c>
      <c r="K66" s="103">
        <f>'PP - Data'!K118</f>
        <v>0</v>
      </c>
      <c r="L66" s="103">
        <f>'PP - Data'!L118</f>
        <v>0</v>
      </c>
      <c r="M66" s="103">
        <f>'PP - Data'!M118</f>
        <v>0.02083333333</v>
      </c>
      <c r="N66" s="103">
        <f>'PP - Data'!N118</f>
        <v>0.025</v>
      </c>
      <c r="O66" s="103">
        <f>'PP - Data'!O118</f>
        <v>0.02564102564</v>
      </c>
      <c r="P66" s="103">
        <f>'PP - Data'!P118</f>
        <v>0</v>
      </c>
      <c r="Q66" s="103">
        <f>'PP - Data'!Q118</f>
        <v>0.02702702703</v>
      </c>
      <c r="R66" s="103">
        <f>'PP - Data'!R118</f>
        <v>0</v>
      </c>
      <c r="S66" s="103">
        <f>'PP - Data'!S118</f>
        <v>0.07142857143</v>
      </c>
      <c r="T66" s="103">
        <f>'PP - Data'!T118</f>
        <v>0.03703703704</v>
      </c>
      <c r="U66" s="103">
        <f>'PP - Data'!U118</f>
        <v>0.02777777778</v>
      </c>
      <c r="V66" s="103">
        <f>'PP - Data'!V118</f>
        <v>0</v>
      </c>
      <c r="W66" s="103">
        <f>'PP - Data'!W118</f>
        <v>0</v>
      </c>
      <c r="X66" s="103">
        <f>'PP - Data'!X118</f>
        <v>0</v>
      </c>
      <c r="Y66" s="103">
        <f>'PP - Data'!Y118</f>
        <v>0.0303030303</v>
      </c>
      <c r="Z66" s="103">
        <f>'PP - Data'!Z118</f>
        <v>0.02380952381</v>
      </c>
      <c r="AA66" s="103">
        <f>'PP - Data'!AA118</f>
        <v>0</v>
      </c>
      <c r="AB66" s="103">
        <f>'PP - Data'!AB118</f>
        <v>0.04444444444</v>
      </c>
      <c r="AC66" s="103">
        <f>'PP - Data'!AC118</f>
        <v>0</v>
      </c>
      <c r="AD66" s="103">
        <f>'PP - Data'!AD118</f>
        <v>0.06818181818</v>
      </c>
      <c r="AE66" s="103">
        <f>'PP - Data'!AE118</f>
        <v>0</v>
      </c>
      <c r="AF66" s="103">
        <f>'PP - Data'!AF118</f>
        <v>0.02702702703</v>
      </c>
    </row>
    <row r="67">
      <c r="A67" s="2" t="s">
        <v>1852</v>
      </c>
      <c r="B67" s="103">
        <f>'PP - Data'!B119</f>
        <v>0</v>
      </c>
      <c r="C67" s="103">
        <f>'PP - Data'!C119</f>
        <v>0</v>
      </c>
      <c r="D67" s="103">
        <f>'PP - Data'!D119</f>
        <v>0</v>
      </c>
      <c r="E67" s="103">
        <f>'PP - Data'!E119</f>
        <v>0.01515151515</v>
      </c>
      <c r="F67" s="103">
        <f>'PP - Data'!F119</f>
        <v>0</v>
      </c>
      <c r="G67" s="103">
        <f>'PP - Data'!G119</f>
        <v>0.02564102564</v>
      </c>
      <c r="H67" s="103">
        <f>'PP - Data'!H119</f>
        <v>0</v>
      </c>
      <c r="I67" s="103">
        <f>'PP - Data'!I119</f>
        <v>0</v>
      </c>
      <c r="J67" s="103">
        <f>'PP - Data'!J119</f>
        <v>0</v>
      </c>
      <c r="K67" s="103">
        <f>'PP - Data'!K119</f>
        <v>0.01612903226</v>
      </c>
      <c r="L67" s="103">
        <f>'PP - Data'!L119</f>
        <v>0</v>
      </c>
      <c r="M67" s="103">
        <f>'PP - Data'!M119</f>
        <v>0</v>
      </c>
      <c r="N67" s="103">
        <f>'PP - Data'!N119</f>
        <v>0.025</v>
      </c>
      <c r="O67" s="103">
        <f>'PP - Data'!O119</f>
        <v>0</v>
      </c>
      <c r="P67" s="103">
        <f>'PP - Data'!P119</f>
        <v>0.03703703704</v>
      </c>
      <c r="Q67" s="103">
        <f>'PP - Data'!Q119</f>
        <v>0</v>
      </c>
      <c r="R67" s="103">
        <f>'PP - Data'!R119</f>
        <v>0</v>
      </c>
      <c r="S67" s="103">
        <f>'PP - Data'!S119</f>
        <v>0.01785714286</v>
      </c>
      <c r="T67" s="103">
        <f>'PP - Data'!T119</f>
        <v>0.01851851852</v>
      </c>
      <c r="U67" s="103">
        <f>'PP - Data'!U119</f>
        <v>0</v>
      </c>
      <c r="V67" s="103">
        <f>'PP - Data'!V119</f>
        <v>0</v>
      </c>
      <c r="W67" s="103">
        <f>'PP - Data'!W119</f>
        <v>0</v>
      </c>
      <c r="X67" s="103">
        <f>'PP - Data'!X119</f>
        <v>0.02857142857</v>
      </c>
      <c r="Y67" s="103">
        <f>'PP - Data'!Y119</f>
        <v>0</v>
      </c>
      <c r="Z67" s="103">
        <f>'PP - Data'!Z119</f>
        <v>0.02380952381</v>
      </c>
      <c r="AA67" s="103">
        <f>'PP - Data'!AA119</f>
        <v>0</v>
      </c>
      <c r="AB67" s="103">
        <f>'PP - Data'!AB119</f>
        <v>0</v>
      </c>
      <c r="AC67" s="103">
        <f>'PP - Data'!AC119</f>
        <v>0</v>
      </c>
      <c r="AD67" s="103">
        <f>'PP - Data'!AD119</f>
        <v>0</v>
      </c>
      <c r="AE67" s="103">
        <f>'PP - Data'!AE119</f>
        <v>0</v>
      </c>
      <c r="AF67" s="103">
        <f>'PP - Data'!AF119</f>
        <v>0</v>
      </c>
    </row>
    <row r="68">
      <c r="A68" s="2" t="s">
        <v>1853</v>
      </c>
      <c r="B68" s="103">
        <f>'PP - Data'!B120</f>
        <v>0.03846153846</v>
      </c>
      <c r="C68" s="103">
        <f>'PP - Data'!C120</f>
        <v>0.03703703704</v>
      </c>
      <c r="D68" s="103">
        <f>'PP - Data'!D120</f>
        <v>0</v>
      </c>
      <c r="E68" s="103">
        <f>'PP - Data'!E120</f>
        <v>0.0303030303</v>
      </c>
      <c r="F68" s="103">
        <f>'PP - Data'!F120</f>
        <v>0.05797101449</v>
      </c>
      <c r="G68" s="103">
        <f>'PP - Data'!G120</f>
        <v>0.02564102564</v>
      </c>
      <c r="H68" s="103">
        <f>'PP - Data'!H120</f>
        <v>0</v>
      </c>
      <c r="I68" s="103">
        <f>'PP - Data'!I120</f>
        <v>0.02040816327</v>
      </c>
      <c r="J68" s="103">
        <f>'PP - Data'!J120</f>
        <v>0.03636363636</v>
      </c>
      <c r="K68" s="103">
        <f>'PP - Data'!K120</f>
        <v>0.01612903226</v>
      </c>
      <c r="L68" s="103">
        <f>'PP - Data'!L120</f>
        <v>0.08888888889</v>
      </c>
      <c r="M68" s="103">
        <f>'PP - Data'!M120</f>
        <v>0.02083333333</v>
      </c>
      <c r="N68" s="103">
        <f>'PP - Data'!N120</f>
        <v>0.05</v>
      </c>
      <c r="O68" s="103">
        <f>'PP - Data'!O120</f>
        <v>0</v>
      </c>
      <c r="P68" s="103">
        <f>'PP - Data'!P120</f>
        <v>0.03703703704</v>
      </c>
      <c r="Q68" s="103">
        <f>'PP - Data'!Q120</f>
        <v>0.05405405405</v>
      </c>
      <c r="R68" s="103">
        <f>'PP - Data'!R120</f>
        <v>0</v>
      </c>
      <c r="S68" s="103">
        <f>'PP - Data'!S120</f>
        <v>0.03571428571</v>
      </c>
      <c r="T68" s="103">
        <f>'PP - Data'!T120</f>
        <v>0.01851851852</v>
      </c>
      <c r="U68" s="103">
        <f>'PP - Data'!U120</f>
        <v>0.02777777778</v>
      </c>
      <c r="V68" s="103">
        <f>'PP - Data'!V120</f>
        <v>0</v>
      </c>
      <c r="W68" s="103">
        <f>'PP - Data'!W120</f>
        <v>0.09375</v>
      </c>
      <c r="X68" s="103">
        <f>'PP - Data'!X120</f>
        <v>0.1142857143</v>
      </c>
      <c r="Y68" s="103">
        <f>'PP - Data'!Y120</f>
        <v>0.0303030303</v>
      </c>
      <c r="Z68" s="103">
        <f>'PP - Data'!Z120</f>
        <v>0.04761904762</v>
      </c>
      <c r="AA68" s="103">
        <f>'PP - Data'!AA120</f>
        <v>0.04615384615</v>
      </c>
      <c r="AB68" s="103">
        <f>'PP - Data'!AB120</f>
        <v>0.02222222222</v>
      </c>
      <c r="AC68" s="103">
        <f>'PP - Data'!AC120</f>
        <v>0.04444444444</v>
      </c>
      <c r="AD68" s="103">
        <f>'PP - Data'!AD120</f>
        <v>0.02272727273</v>
      </c>
      <c r="AE68" s="103">
        <f>'PP - Data'!AE120</f>
        <v>0.1111111111</v>
      </c>
      <c r="AF68" s="103">
        <f>'PP - Data'!AF120</f>
        <v>0</v>
      </c>
    </row>
    <row r="69">
      <c r="A69" s="2" t="s">
        <v>1854</v>
      </c>
      <c r="B69" s="103">
        <f>'PP - Data'!B121</f>
        <v>0.01923076923</v>
      </c>
      <c r="C69" s="103">
        <f>'PP - Data'!C121</f>
        <v>0.01851851852</v>
      </c>
      <c r="D69" s="103">
        <f>'PP - Data'!D121</f>
        <v>0.04</v>
      </c>
      <c r="E69" s="103">
        <f>'PP - Data'!E121</f>
        <v>0</v>
      </c>
      <c r="F69" s="103">
        <f>'PP - Data'!F121</f>
        <v>0</v>
      </c>
      <c r="G69" s="103">
        <f>'PP - Data'!G121</f>
        <v>0</v>
      </c>
      <c r="H69" s="103">
        <f>'PP - Data'!H121</f>
        <v>0</v>
      </c>
      <c r="I69" s="103">
        <f>'PP - Data'!I121</f>
        <v>0</v>
      </c>
      <c r="J69" s="103">
        <f>'PP - Data'!J121</f>
        <v>0.01818181818</v>
      </c>
      <c r="K69" s="103">
        <f>'PP - Data'!K121</f>
        <v>0.01612903226</v>
      </c>
      <c r="L69" s="103">
        <f>'PP - Data'!L121</f>
        <v>0.02222222222</v>
      </c>
      <c r="M69" s="103">
        <f>'PP - Data'!M121</f>
        <v>0</v>
      </c>
      <c r="N69" s="103">
        <f>'PP - Data'!N121</f>
        <v>0</v>
      </c>
      <c r="O69" s="103">
        <f>'PP - Data'!O121</f>
        <v>0</v>
      </c>
      <c r="P69" s="103">
        <f>'PP - Data'!P121</f>
        <v>0</v>
      </c>
      <c r="Q69" s="103">
        <f>'PP - Data'!Q121</f>
        <v>0</v>
      </c>
      <c r="R69" s="103">
        <f>'PP - Data'!R121</f>
        <v>0</v>
      </c>
      <c r="S69" s="103">
        <f>'PP - Data'!S121</f>
        <v>0</v>
      </c>
      <c r="T69" s="103">
        <f>'PP - Data'!T121</f>
        <v>0</v>
      </c>
      <c r="U69" s="103">
        <f>'PP - Data'!U121</f>
        <v>0</v>
      </c>
      <c r="V69" s="103">
        <f>'PP - Data'!V121</f>
        <v>0.08333333333</v>
      </c>
      <c r="W69" s="103">
        <f>'PP - Data'!W121</f>
        <v>0</v>
      </c>
      <c r="X69" s="103">
        <f>'PP - Data'!X121</f>
        <v>0</v>
      </c>
      <c r="Y69" s="103">
        <f>'PP - Data'!Y121</f>
        <v>0</v>
      </c>
      <c r="Z69" s="103">
        <f>'PP - Data'!Z121</f>
        <v>0</v>
      </c>
      <c r="AA69" s="103">
        <f>'PP - Data'!AA121</f>
        <v>0</v>
      </c>
      <c r="AB69" s="103">
        <f>'PP - Data'!AB121</f>
        <v>0</v>
      </c>
      <c r="AC69" s="103">
        <f>'PP - Data'!AC121</f>
        <v>0</v>
      </c>
      <c r="AD69" s="103">
        <f>'PP - Data'!AD121</f>
        <v>0</v>
      </c>
      <c r="AE69" s="103">
        <f>'PP - Data'!AE121</f>
        <v>0</v>
      </c>
      <c r="AF69" s="103">
        <f>'PP - Data'!AF121</f>
        <v>0</v>
      </c>
    </row>
    <row r="70">
      <c r="A70" s="2" t="s">
        <v>1855</v>
      </c>
      <c r="B70" s="103">
        <f>'PP - Data'!B122</f>
        <v>0.05769230769</v>
      </c>
      <c r="C70" s="103">
        <f>'PP - Data'!C122</f>
        <v>0.01851851852</v>
      </c>
      <c r="D70" s="103">
        <f>'PP - Data'!D122</f>
        <v>0.04</v>
      </c>
      <c r="E70" s="103">
        <f>'PP - Data'!E122</f>
        <v>0.07575757576</v>
      </c>
      <c r="F70" s="103">
        <f>'PP - Data'!F122</f>
        <v>0.02898550725</v>
      </c>
      <c r="G70" s="103">
        <f>'PP - Data'!G122</f>
        <v>0</v>
      </c>
      <c r="H70" s="103">
        <f>'PP - Data'!H122</f>
        <v>0.04255319149</v>
      </c>
      <c r="I70" s="103">
        <f>'PP - Data'!I122</f>
        <v>0.1020408163</v>
      </c>
      <c r="J70" s="103">
        <f>'PP - Data'!J122</f>
        <v>0.05454545455</v>
      </c>
      <c r="K70" s="103">
        <f>'PP - Data'!K122</f>
        <v>0.06451612903</v>
      </c>
      <c r="L70" s="103">
        <f>'PP - Data'!L122</f>
        <v>0.02222222222</v>
      </c>
      <c r="M70" s="103">
        <f>'PP - Data'!M122</f>
        <v>0.0625</v>
      </c>
      <c r="N70" s="103">
        <f>'PP - Data'!N122</f>
        <v>0.125</v>
      </c>
      <c r="O70" s="103">
        <f>'PP - Data'!O122</f>
        <v>0.1282051282</v>
      </c>
      <c r="P70" s="103">
        <f>'PP - Data'!P122</f>
        <v>0.03703703704</v>
      </c>
      <c r="Q70" s="103">
        <f>'PP - Data'!Q122</f>
        <v>0.08108108108</v>
      </c>
      <c r="R70" s="103">
        <f>'PP - Data'!R122</f>
        <v>0</v>
      </c>
      <c r="S70" s="103">
        <f>'PP - Data'!S122</f>
        <v>0.07142857143</v>
      </c>
      <c r="T70" s="103">
        <f>'PP - Data'!T122</f>
        <v>0.03703703704</v>
      </c>
      <c r="U70" s="103">
        <f>'PP - Data'!U122</f>
        <v>0</v>
      </c>
      <c r="V70" s="103">
        <f>'PP - Data'!V122</f>
        <v>0</v>
      </c>
      <c r="W70" s="103">
        <f>'PP - Data'!W122</f>
        <v>0.125</v>
      </c>
      <c r="X70" s="103">
        <f>'PP - Data'!X122</f>
        <v>0</v>
      </c>
      <c r="Y70" s="103">
        <f>'PP - Data'!Y122</f>
        <v>0.06060606061</v>
      </c>
      <c r="Z70" s="103">
        <f>'PP - Data'!Z122</f>
        <v>0.07142857143</v>
      </c>
      <c r="AA70" s="103">
        <f>'PP - Data'!AA122</f>
        <v>0.03076923077</v>
      </c>
      <c r="AB70" s="103">
        <f>'PP - Data'!AB122</f>
        <v>0.08888888889</v>
      </c>
      <c r="AC70" s="103">
        <f>'PP - Data'!AC122</f>
        <v>0.08888888889</v>
      </c>
      <c r="AD70" s="103">
        <f>'PP - Data'!AD122</f>
        <v>0.04545454545</v>
      </c>
      <c r="AE70" s="103">
        <f>'PP - Data'!AE122</f>
        <v>0.02777777778</v>
      </c>
      <c r="AF70" s="103">
        <f>'PP - Data'!AF122</f>
        <v>0.02702702703</v>
      </c>
    </row>
    <row r="71">
      <c r="A71" s="648" t="s">
        <v>1856</v>
      </c>
      <c r="B71" s="645">
        <f>'PP - Data'!B123</f>
        <v>0</v>
      </c>
      <c r="C71" s="645">
        <f>'PP - Data'!C123</f>
        <v>0</v>
      </c>
      <c r="D71" s="645">
        <f>'PP - Data'!D123</f>
        <v>0</v>
      </c>
      <c r="E71" s="645">
        <f>'PP - Data'!E123</f>
        <v>0</v>
      </c>
      <c r="F71" s="645">
        <f>'PP - Data'!F123</f>
        <v>0</v>
      </c>
      <c r="G71" s="645">
        <f>'PP - Data'!G123</f>
        <v>0</v>
      </c>
      <c r="H71" s="645">
        <f>'PP - Data'!H123</f>
        <v>0</v>
      </c>
      <c r="I71" s="645">
        <f>'PP - Data'!I123</f>
        <v>0</v>
      </c>
      <c r="J71" s="645">
        <f>'PP - Data'!J123</f>
        <v>0</v>
      </c>
      <c r="K71" s="645">
        <f>'PP - Data'!K123</f>
        <v>0</v>
      </c>
      <c r="L71" s="645">
        <f>'PP - Data'!L123</f>
        <v>0</v>
      </c>
      <c r="M71" s="645">
        <f>'PP - Data'!M123</f>
        <v>0</v>
      </c>
      <c r="N71" s="645">
        <f>'PP - Data'!N123</f>
        <v>0</v>
      </c>
      <c r="O71" s="645">
        <f>'PP - Data'!O123</f>
        <v>0</v>
      </c>
      <c r="P71" s="645">
        <f>'PP - Data'!P123</f>
        <v>0</v>
      </c>
      <c r="Q71" s="645">
        <f>'PP - Data'!Q123</f>
        <v>0</v>
      </c>
      <c r="R71" s="645">
        <f>'PP - Data'!R123</f>
        <v>0</v>
      </c>
      <c r="S71" s="645">
        <f>'PP - Data'!S123</f>
        <v>0</v>
      </c>
      <c r="T71" s="645">
        <f>'PP - Data'!T123</f>
        <v>0</v>
      </c>
      <c r="U71" s="645">
        <f>'PP - Data'!U123</f>
        <v>0</v>
      </c>
      <c r="V71" s="645">
        <f>'PP - Data'!V123</f>
        <v>0</v>
      </c>
      <c r="W71" s="645">
        <f>'PP - Data'!W123</f>
        <v>0</v>
      </c>
      <c r="X71" s="645">
        <f>'PP - Data'!X123</f>
        <v>0</v>
      </c>
      <c r="Y71" s="645">
        <f>'PP - Data'!Y123</f>
        <v>0</v>
      </c>
      <c r="Z71" s="645">
        <f>'PP - Data'!Z123</f>
        <v>0.02380952381</v>
      </c>
      <c r="AA71" s="645">
        <f>'PP - Data'!AA123</f>
        <v>0</v>
      </c>
      <c r="AB71" s="645">
        <f>'PP - Data'!AB123</f>
        <v>0</v>
      </c>
      <c r="AC71" s="645">
        <f>'PP - Data'!AC123</f>
        <v>0.02222222222</v>
      </c>
      <c r="AD71" s="645">
        <f>'PP - Data'!AD123</f>
        <v>0</v>
      </c>
      <c r="AE71" s="645">
        <f>'PP - Data'!AE123</f>
        <v>0</v>
      </c>
      <c r="AF71" s="645">
        <f>'PP - Data'!AF123</f>
        <v>0</v>
      </c>
    </row>
  </sheetData>
  <mergeCells count="2">
    <mergeCell ref="A31:A32"/>
    <mergeCell ref="A52:A53"/>
  </mergeCells>
  <conditionalFormatting sqref="B55:AF58">
    <cfRule type="colorScale" priority="1">
      <colorScale>
        <cfvo type="min"/>
        <cfvo type="max"/>
        <color rgb="FFFFFFFF"/>
        <color rgb="FF57BB8A"/>
      </colorScale>
    </cfRule>
  </conditionalFormatting>
  <conditionalFormatting sqref="B41:AF43 B62:AF64">
    <cfRule type="colorScale" priority="2">
      <colorScale>
        <cfvo type="min"/>
        <cfvo type="max"/>
        <color rgb="FFFFFFFF"/>
        <color rgb="FF57BB8A"/>
      </colorScale>
    </cfRule>
  </conditionalFormatting>
  <conditionalFormatting sqref="B8:AF9 B12:AF13 B16:AF17">
    <cfRule type="colorScale" priority="3">
      <colorScale>
        <cfvo type="min"/>
        <cfvo type="max"/>
        <color rgb="FF57BB8A"/>
        <color rgb="FFFFFFFF"/>
      </colorScale>
    </cfRule>
  </conditionalFormatting>
  <conditionalFormatting sqref="B39:AF39 B44:AF50">
    <cfRule type="colorScale" priority="4">
      <colorScale>
        <cfvo type="min"/>
        <cfvo type="max"/>
        <color rgb="FFFFFFFF"/>
        <color rgb="FF34A853"/>
      </colorScale>
    </cfRule>
  </conditionalFormatting>
  <conditionalFormatting sqref="B60:AF60 B65:AF71">
    <cfRule type="colorScale" priority="5">
      <colorScale>
        <cfvo type="min"/>
        <cfvo type="max"/>
        <color rgb="FFFFFFFF"/>
        <color rgb="FF34A853"/>
      </colorScale>
    </cfRule>
  </conditionalFormatting>
  <conditionalFormatting sqref="B34:AF37">
    <cfRule type="colorScale" priority="6">
      <colorScale>
        <cfvo type="min"/>
        <cfvo type="max"/>
        <color rgb="FFFFFFFF"/>
        <color rgb="FF34A853"/>
      </colorScale>
    </cfRule>
  </conditionalFormatting>
  <conditionalFormatting sqref="B20:AF25">
    <cfRule type="colorScale" priority="7">
      <colorScale>
        <cfvo type="min"/>
        <cfvo type="max"/>
        <color rgb="FFFFFFFF"/>
        <color rgb="FF57BB8A"/>
      </colorScale>
    </cfRule>
  </conditionalFormatting>
  <conditionalFormatting sqref="B28:AF29">
    <cfRule type="colorScale" priority="8">
      <colorScale>
        <cfvo type="min"/>
        <cfvo type="max"/>
        <color rgb="FFFFFFFF"/>
        <color rgb="FF57BB8A"/>
      </colorScale>
    </cfRule>
  </conditionalFormatting>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Row="1"/>
  <cols>
    <col customWidth="1" min="1" max="1" width="59.75"/>
  </cols>
  <sheetData>
    <row r="1">
      <c r="A1" s="649" t="s">
        <v>1858</v>
      </c>
      <c r="B1" s="650">
        <v>45658.0</v>
      </c>
      <c r="C1" s="650">
        <v>45659.0</v>
      </c>
      <c r="D1" s="650">
        <v>45660.0</v>
      </c>
      <c r="E1" s="650">
        <v>45661.0</v>
      </c>
      <c r="F1" s="650">
        <v>45662.0</v>
      </c>
      <c r="G1" s="650">
        <v>45663.0</v>
      </c>
      <c r="H1" s="650">
        <v>45664.0</v>
      </c>
      <c r="I1" s="650">
        <v>45665.0</v>
      </c>
      <c r="J1" s="650">
        <v>45666.0</v>
      </c>
      <c r="K1" s="650">
        <v>45667.0</v>
      </c>
      <c r="L1" s="650">
        <v>45668.0</v>
      </c>
      <c r="M1" s="650">
        <v>45669.0</v>
      </c>
      <c r="N1" s="650">
        <v>45670.0</v>
      </c>
      <c r="O1" s="650">
        <v>45671.0</v>
      </c>
      <c r="P1" s="650">
        <v>45672.0</v>
      </c>
      <c r="Q1" s="650">
        <v>45673.0</v>
      </c>
      <c r="R1" s="650">
        <v>45674.0</v>
      </c>
      <c r="S1" s="650">
        <v>45675.0</v>
      </c>
      <c r="T1" s="650">
        <v>45676.0</v>
      </c>
      <c r="U1" s="650">
        <v>45677.0</v>
      </c>
      <c r="V1" s="650">
        <v>45678.0</v>
      </c>
      <c r="W1" s="650">
        <v>45679.0</v>
      </c>
      <c r="X1" s="650">
        <v>45680.0</v>
      </c>
      <c r="Y1" s="650">
        <v>45681.0</v>
      </c>
      <c r="Z1" s="650">
        <v>45682.0</v>
      </c>
      <c r="AA1" s="650">
        <v>45683.0</v>
      </c>
      <c r="AB1" s="650">
        <v>45684.0</v>
      </c>
      <c r="AC1" s="650">
        <v>45685.0</v>
      </c>
      <c r="AD1" s="650">
        <v>45686.0</v>
      </c>
      <c r="AE1" s="650">
        <v>45687.0</v>
      </c>
      <c r="AF1" s="650">
        <v>45688.0</v>
      </c>
      <c r="AG1" s="651" t="s">
        <v>1859</v>
      </c>
      <c r="AH1" s="652" t="s">
        <v>1860</v>
      </c>
    </row>
    <row r="2">
      <c r="A2" s="653" t="s">
        <v>1823</v>
      </c>
      <c r="B2" s="654"/>
      <c r="C2" s="654"/>
      <c r="D2" s="654"/>
      <c r="E2" s="654"/>
      <c r="F2" s="654"/>
      <c r="G2" s="654"/>
      <c r="H2" s="654"/>
      <c r="I2" s="654"/>
      <c r="J2" s="654"/>
      <c r="K2" s="654"/>
      <c r="L2" s="654"/>
      <c r="M2" s="654"/>
      <c r="N2" s="654"/>
      <c r="O2" s="654"/>
      <c r="P2" s="654"/>
      <c r="Q2" s="654"/>
      <c r="R2" s="654"/>
      <c r="S2" s="654"/>
      <c r="T2" s="654"/>
      <c r="U2" s="654"/>
      <c r="V2" s="654"/>
      <c r="W2" s="654"/>
      <c r="X2" s="654"/>
      <c r="Y2" s="654"/>
      <c r="Z2" s="654"/>
      <c r="AA2" s="654"/>
      <c r="AB2" s="654"/>
      <c r="AC2" s="654"/>
      <c r="AD2" s="654"/>
      <c r="AE2" s="654"/>
      <c r="AF2" s="654"/>
      <c r="AG2" s="655"/>
      <c r="AH2" s="656"/>
    </row>
    <row r="3">
      <c r="A3" s="657" t="s">
        <v>1824</v>
      </c>
      <c r="B3" s="658">
        <v>135.0</v>
      </c>
      <c r="C3" s="658">
        <v>117.0</v>
      </c>
      <c r="D3" s="658">
        <v>102.0</v>
      </c>
      <c r="E3" s="658">
        <v>132.0</v>
      </c>
      <c r="F3" s="658">
        <v>140.0</v>
      </c>
      <c r="G3" s="658">
        <v>85.0</v>
      </c>
      <c r="H3" s="658">
        <v>75.0</v>
      </c>
      <c r="I3" s="658">
        <v>98.0</v>
      </c>
      <c r="J3" s="658">
        <v>112.0</v>
      </c>
      <c r="K3" s="658">
        <v>99.0</v>
      </c>
      <c r="L3" s="658">
        <v>90.0</v>
      </c>
      <c r="M3" s="658">
        <v>112.0</v>
      </c>
      <c r="N3" s="658">
        <v>72.0</v>
      </c>
      <c r="O3" s="658">
        <v>74.0</v>
      </c>
      <c r="P3" s="658">
        <v>51.0</v>
      </c>
      <c r="Q3" s="658">
        <v>59.0</v>
      </c>
      <c r="R3" s="658">
        <v>67.0</v>
      </c>
      <c r="S3" s="658">
        <v>90.0</v>
      </c>
      <c r="T3" s="658">
        <v>106.0</v>
      </c>
      <c r="U3" s="658">
        <v>67.0</v>
      </c>
      <c r="V3" s="658">
        <v>64.0</v>
      </c>
      <c r="W3" s="658">
        <v>68.0</v>
      </c>
      <c r="X3" s="658">
        <v>73.0</v>
      </c>
      <c r="Y3" s="658">
        <v>86.0</v>
      </c>
      <c r="Z3" s="658">
        <v>106.0</v>
      </c>
      <c r="AA3" s="658">
        <v>129.0</v>
      </c>
      <c r="AB3" s="658">
        <v>103.0</v>
      </c>
      <c r="AC3" s="658">
        <v>115.0</v>
      </c>
      <c r="AD3" s="658">
        <v>97.0</v>
      </c>
      <c r="AE3" s="658">
        <v>106.0</v>
      </c>
      <c r="AF3" s="658">
        <v>81.0</v>
      </c>
      <c r="AG3" s="659">
        <f t="shared" ref="AG3:AG5" si="1">SUM(B3:AF3)</f>
        <v>2911</v>
      </c>
      <c r="AH3" s="660">
        <f t="shared" ref="AH3:AH4" si="2">iferror(AG3/AG$5,"")</f>
        <v>0.8104120267</v>
      </c>
    </row>
    <row r="4">
      <c r="A4" s="661" t="s">
        <v>1825</v>
      </c>
      <c r="B4" s="658">
        <v>25.0</v>
      </c>
      <c r="C4" s="658">
        <v>19.0</v>
      </c>
      <c r="D4" s="658">
        <v>25.0</v>
      </c>
      <c r="E4" s="658">
        <v>15.0</v>
      </c>
      <c r="F4" s="658">
        <v>24.0</v>
      </c>
      <c r="G4" s="658">
        <v>23.0</v>
      </c>
      <c r="H4" s="658">
        <v>30.0</v>
      </c>
      <c r="I4" s="658">
        <v>20.0</v>
      </c>
      <c r="J4" s="658">
        <v>19.0</v>
      </c>
      <c r="K4" s="658">
        <v>23.0</v>
      </c>
      <c r="L4" s="658">
        <v>19.0</v>
      </c>
      <c r="M4" s="658">
        <v>24.0</v>
      </c>
      <c r="N4" s="658">
        <v>16.0</v>
      </c>
      <c r="O4" s="658">
        <v>18.0</v>
      </c>
      <c r="P4" s="658">
        <v>10.0</v>
      </c>
      <c r="Q4" s="658">
        <v>14.0</v>
      </c>
      <c r="R4" s="658">
        <v>15.0</v>
      </c>
      <c r="S4" s="658">
        <v>31.0</v>
      </c>
      <c r="T4" s="658">
        <v>22.0</v>
      </c>
      <c r="U4" s="658">
        <v>18.0</v>
      </c>
      <c r="V4" s="658">
        <v>22.0</v>
      </c>
      <c r="W4" s="658">
        <v>17.0</v>
      </c>
      <c r="X4" s="658">
        <v>23.0</v>
      </c>
      <c r="Y4" s="658">
        <v>24.0</v>
      </c>
      <c r="Z4" s="658">
        <v>19.0</v>
      </c>
      <c r="AA4" s="658">
        <v>33.0</v>
      </c>
      <c r="AB4" s="658">
        <v>24.0</v>
      </c>
      <c r="AC4" s="658">
        <v>29.0</v>
      </c>
      <c r="AD4" s="658">
        <v>26.0</v>
      </c>
      <c r="AE4" s="658">
        <v>26.0</v>
      </c>
      <c r="AF4" s="658">
        <v>28.0</v>
      </c>
      <c r="AG4" s="659">
        <f t="shared" si="1"/>
        <v>681</v>
      </c>
      <c r="AH4" s="660">
        <f t="shared" si="2"/>
        <v>0.1895879733</v>
      </c>
    </row>
    <row r="5">
      <c r="A5" s="662" t="s">
        <v>1861</v>
      </c>
      <c r="B5" s="663">
        <f t="shared" ref="B5:AF5" si="3">SUM(B3:B4)</f>
        <v>160</v>
      </c>
      <c r="C5" s="663">
        <f t="shared" si="3"/>
        <v>136</v>
      </c>
      <c r="D5" s="663">
        <f t="shared" si="3"/>
        <v>127</v>
      </c>
      <c r="E5" s="663">
        <f t="shared" si="3"/>
        <v>147</v>
      </c>
      <c r="F5" s="663">
        <f t="shared" si="3"/>
        <v>164</v>
      </c>
      <c r="G5" s="663">
        <f t="shared" si="3"/>
        <v>108</v>
      </c>
      <c r="H5" s="663">
        <f t="shared" si="3"/>
        <v>105</v>
      </c>
      <c r="I5" s="663">
        <f t="shared" si="3"/>
        <v>118</v>
      </c>
      <c r="J5" s="663">
        <f t="shared" si="3"/>
        <v>131</v>
      </c>
      <c r="K5" s="663">
        <f t="shared" si="3"/>
        <v>122</v>
      </c>
      <c r="L5" s="663">
        <f t="shared" si="3"/>
        <v>109</v>
      </c>
      <c r="M5" s="663">
        <f t="shared" si="3"/>
        <v>136</v>
      </c>
      <c r="N5" s="663">
        <f t="shared" si="3"/>
        <v>88</v>
      </c>
      <c r="O5" s="663">
        <f t="shared" si="3"/>
        <v>92</v>
      </c>
      <c r="P5" s="663">
        <f t="shared" si="3"/>
        <v>61</v>
      </c>
      <c r="Q5" s="663">
        <f t="shared" si="3"/>
        <v>73</v>
      </c>
      <c r="R5" s="663">
        <f t="shared" si="3"/>
        <v>82</v>
      </c>
      <c r="S5" s="663">
        <f t="shared" si="3"/>
        <v>121</v>
      </c>
      <c r="T5" s="663">
        <f t="shared" si="3"/>
        <v>128</v>
      </c>
      <c r="U5" s="663">
        <f t="shared" si="3"/>
        <v>85</v>
      </c>
      <c r="V5" s="663">
        <f t="shared" si="3"/>
        <v>86</v>
      </c>
      <c r="W5" s="663">
        <f t="shared" si="3"/>
        <v>85</v>
      </c>
      <c r="X5" s="663">
        <f t="shared" si="3"/>
        <v>96</v>
      </c>
      <c r="Y5" s="663">
        <f t="shared" si="3"/>
        <v>110</v>
      </c>
      <c r="Z5" s="663">
        <f t="shared" si="3"/>
        <v>125</v>
      </c>
      <c r="AA5" s="663">
        <f t="shared" si="3"/>
        <v>162</v>
      </c>
      <c r="AB5" s="663">
        <f t="shared" si="3"/>
        <v>127</v>
      </c>
      <c r="AC5" s="663">
        <f t="shared" si="3"/>
        <v>144</v>
      </c>
      <c r="AD5" s="663">
        <f t="shared" si="3"/>
        <v>123</v>
      </c>
      <c r="AE5" s="663">
        <f t="shared" si="3"/>
        <v>132</v>
      </c>
      <c r="AF5" s="663">
        <f t="shared" si="3"/>
        <v>109</v>
      </c>
      <c r="AG5" s="664">
        <f t="shared" si="1"/>
        <v>3592</v>
      </c>
      <c r="AH5" s="665">
        <f>SUM(AH3:AH4)</f>
        <v>1</v>
      </c>
    </row>
    <row r="6">
      <c r="A6" s="666" t="s">
        <v>1862</v>
      </c>
      <c r="B6" s="667"/>
      <c r="C6" s="667"/>
      <c r="D6" s="667"/>
      <c r="E6" s="667"/>
      <c r="F6" s="667"/>
      <c r="G6" s="667"/>
      <c r="H6" s="667"/>
      <c r="I6" s="667"/>
      <c r="J6" s="667"/>
      <c r="K6" s="667"/>
      <c r="L6" s="667"/>
      <c r="M6" s="667"/>
      <c r="N6" s="667"/>
      <c r="O6" s="667"/>
      <c r="P6" s="667"/>
      <c r="Q6" s="667"/>
      <c r="R6" s="667"/>
      <c r="S6" s="667"/>
      <c r="T6" s="667"/>
      <c r="U6" s="667"/>
      <c r="V6" s="667"/>
      <c r="W6" s="667"/>
      <c r="X6" s="667"/>
      <c r="Y6" s="667"/>
      <c r="Z6" s="667"/>
      <c r="AA6" s="667"/>
      <c r="AB6" s="667"/>
      <c r="AC6" s="667"/>
      <c r="AD6" s="667"/>
      <c r="AE6" s="667"/>
      <c r="AF6" s="667"/>
      <c r="AG6" s="668"/>
      <c r="AH6" s="669"/>
    </row>
    <row r="7">
      <c r="A7" s="670" t="s">
        <v>1824</v>
      </c>
      <c r="B7" s="671">
        <f t="shared" ref="B7:AF7" si="4">iferror(B3/B$5,"")</f>
        <v>0.84375</v>
      </c>
      <c r="C7" s="671">
        <f t="shared" si="4"/>
        <v>0.8602941176</v>
      </c>
      <c r="D7" s="671">
        <f t="shared" si="4"/>
        <v>0.8031496063</v>
      </c>
      <c r="E7" s="671">
        <f t="shared" si="4"/>
        <v>0.8979591837</v>
      </c>
      <c r="F7" s="671">
        <f t="shared" si="4"/>
        <v>0.8536585366</v>
      </c>
      <c r="G7" s="671">
        <f t="shared" si="4"/>
        <v>0.787037037</v>
      </c>
      <c r="H7" s="671">
        <f t="shared" si="4"/>
        <v>0.7142857143</v>
      </c>
      <c r="I7" s="671">
        <f t="shared" si="4"/>
        <v>0.8305084746</v>
      </c>
      <c r="J7" s="671">
        <f t="shared" si="4"/>
        <v>0.8549618321</v>
      </c>
      <c r="K7" s="671">
        <f t="shared" si="4"/>
        <v>0.8114754098</v>
      </c>
      <c r="L7" s="671">
        <f t="shared" si="4"/>
        <v>0.8256880734</v>
      </c>
      <c r="M7" s="671">
        <f t="shared" si="4"/>
        <v>0.8235294118</v>
      </c>
      <c r="N7" s="671">
        <f t="shared" si="4"/>
        <v>0.8181818182</v>
      </c>
      <c r="O7" s="671">
        <f t="shared" si="4"/>
        <v>0.8043478261</v>
      </c>
      <c r="P7" s="671">
        <f t="shared" si="4"/>
        <v>0.8360655738</v>
      </c>
      <c r="Q7" s="671">
        <f t="shared" si="4"/>
        <v>0.8082191781</v>
      </c>
      <c r="R7" s="671">
        <f t="shared" si="4"/>
        <v>0.8170731707</v>
      </c>
      <c r="S7" s="671">
        <f t="shared" si="4"/>
        <v>0.7438016529</v>
      </c>
      <c r="T7" s="671">
        <f t="shared" si="4"/>
        <v>0.828125</v>
      </c>
      <c r="U7" s="671">
        <f t="shared" si="4"/>
        <v>0.7882352941</v>
      </c>
      <c r="V7" s="671">
        <f t="shared" si="4"/>
        <v>0.7441860465</v>
      </c>
      <c r="W7" s="671">
        <f t="shared" si="4"/>
        <v>0.8</v>
      </c>
      <c r="X7" s="671">
        <f t="shared" si="4"/>
        <v>0.7604166667</v>
      </c>
      <c r="Y7" s="671">
        <f t="shared" si="4"/>
        <v>0.7818181818</v>
      </c>
      <c r="Z7" s="671">
        <f t="shared" si="4"/>
        <v>0.848</v>
      </c>
      <c r="AA7" s="671">
        <f t="shared" si="4"/>
        <v>0.7962962963</v>
      </c>
      <c r="AB7" s="671">
        <f t="shared" si="4"/>
        <v>0.811023622</v>
      </c>
      <c r="AC7" s="671">
        <f t="shared" si="4"/>
        <v>0.7986111111</v>
      </c>
      <c r="AD7" s="671">
        <f t="shared" si="4"/>
        <v>0.7886178862</v>
      </c>
      <c r="AE7" s="671">
        <f t="shared" si="4"/>
        <v>0.803030303</v>
      </c>
      <c r="AF7" s="671">
        <f t="shared" si="4"/>
        <v>0.7431192661</v>
      </c>
      <c r="AG7" s="655"/>
      <c r="AH7" s="656"/>
    </row>
    <row r="8">
      <c r="A8" s="670" t="s">
        <v>1825</v>
      </c>
      <c r="B8" s="671">
        <f t="shared" ref="B8:AF8" si="5">iferror(B4/B$5,"")</f>
        <v>0.15625</v>
      </c>
      <c r="C8" s="671">
        <f t="shared" si="5"/>
        <v>0.1397058824</v>
      </c>
      <c r="D8" s="671">
        <f t="shared" si="5"/>
        <v>0.1968503937</v>
      </c>
      <c r="E8" s="671">
        <f t="shared" si="5"/>
        <v>0.1020408163</v>
      </c>
      <c r="F8" s="671">
        <f t="shared" si="5"/>
        <v>0.1463414634</v>
      </c>
      <c r="G8" s="671">
        <f t="shared" si="5"/>
        <v>0.212962963</v>
      </c>
      <c r="H8" s="671">
        <f t="shared" si="5"/>
        <v>0.2857142857</v>
      </c>
      <c r="I8" s="671">
        <f t="shared" si="5"/>
        <v>0.1694915254</v>
      </c>
      <c r="J8" s="671">
        <f t="shared" si="5"/>
        <v>0.1450381679</v>
      </c>
      <c r="K8" s="671">
        <f t="shared" si="5"/>
        <v>0.1885245902</v>
      </c>
      <c r="L8" s="671">
        <f t="shared" si="5"/>
        <v>0.1743119266</v>
      </c>
      <c r="M8" s="671">
        <f t="shared" si="5"/>
        <v>0.1764705882</v>
      </c>
      <c r="N8" s="671">
        <f t="shared" si="5"/>
        <v>0.1818181818</v>
      </c>
      <c r="O8" s="671">
        <f t="shared" si="5"/>
        <v>0.1956521739</v>
      </c>
      <c r="P8" s="671">
        <f t="shared" si="5"/>
        <v>0.1639344262</v>
      </c>
      <c r="Q8" s="671">
        <f t="shared" si="5"/>
        <v>0.1917808219</v>
      </c>
      <c r="R8" s="671">
        <f t="shared" si="5"/>
        <v>0.1829268293</v>
      </c>
      <c r="S8" s="671">
        <f t="shared" si="5"/>
        <v>0.2561983471</v>
      </c>
      <c r="T8" s="671">
        <f t="shared" si="5"/>
        <v>0.171875</v>
      </c>
      <c r="U8" s="671">
        <f t="shared" si="5"/>
        <v>0.2117647059</v>
      </c>
      <c r="V8" s="671">
        <f t="shared" si="5"/>
        <v>0.2558139535</v>
      </c>
      <c r="W8" s="671">
        <f t="shared" si="5"/>
        <v>0.2</v>
      </c>
      <c r="X8" s="671">
        <f t="shared" si="5"/>
        <v>0.2395833333</v>
      </c>
      <c r="Y8" s="671">
        <f t="shared" si="5"/>
        <v>0.2181818182</v>
      </c>
      <c r="Z8" s="671">
        <f t="shared" si="5"/>
        <v>0.152</v>
      </c>
      <c r="AA8" s="671">
        <f t="shared" si="5"/>
        <v>0.2037037037</v>
      </c>
      <c r="AB8" s="671">
        <f t="shared" si="5"/>
        <v>0.188976378</v>
      </c>
      <c r="AC8" s="671">
        <f t="shared" si="5"/>
        <v>0.2013888889</v>
      </c>
      <c r="AD8" s="671">
        <f t="shared" si="5"/>
        <v>0.2113821138</v>
      </c>
      <c r="AE8" s="671">
        <f t="shared" si="5"/>
        <v>0.196969697</v>
      </c>
      <c r="AF8" s="671">
        <f t="shared" si="5"/>
        <v>0.2568807339</v>
      </c>
      <c r="AG8" s="672"/>
      <c r="AH8" s="656"/>
    </row>
    <row r="9">
      <c r="A9" s="673"/>
      <c r="B9" s="674"/>
      <c r="C9" s="674"/>
      <c r="D9" s="674"/>
      <c r="E9" s="674"/>
      <c r="F9" s="674"/>
      <c r="G9" s="674"/>
      <c r="H9" s="674"/>
      <c r="I9" s="674"/>
      <c r="J9" s="674"/>
      <c r="K9" s="674"/>
      <c r="L9" s="674"/>
      <c r="M9" s="674"/>
      <c r="N9" s="674"/>
      <c r="O9" s="674"/>
      <c r="P9" s="674"/>
      <c r="Q9" s="674"/>
      <c r="R9" s="674"/>
      <c r="S9" s="674"/>
      <c r="T9" s="674"/>
      <c r="U9" s="674"/>
      <c r="V9" s="674"/>
      <c r="W9" s="674"/>
      <c r="X9" s="674"/>
      <c r="Y9" s="674"/>
      <c r="Z9" s="674"/>
      <c r="AA9" s="674"/>
      <c r="AB9" s="674"/>
      <c r="AC9" s="674"/>
      <c r="AD9" s="674"/>
      <c r="AE9" s="674"/>
      <c r="AF9" s="674"/>
      <c r="AG9" s="655"/>
      <c r="AH9" s="656"/>
    </row>
    <row r="10">
      <c r="A10" s="653" t="s">
        <v>1826</v>
      </c>
      <c r="B10" s="675"/>
      <c r="C10" s="675"/>
      <c r="D10" s="675"/>
      <c r="E10" s="675"/>
      <c r="F10" s="675"/>
      <c r="G10" s="675"/>
      <c r="H10" s="675"/>
      <c r="I10" s="675"/>
      <c r="J10" s="675"/>
      <c r="K10" s="675"/>
      <c r="L10" s="675"/>
      <c r="M10" s="675"/>
      <c r="N10" s="675"/>
      <c r="O10" s="675"/>
      <c r="P10" s="675"/>
      <c r="Q10" s="675"/>
      <c r="R10" s="675"/>
      <c r="S10" s="675"/>
      <c r="T10" s="675"/>
      <c r="U10" s="675"/>
      <c r="V10" s="675"/>
      <c r="W10" s="675"/>
      <c r="X10" s="675"/>
      <c r="Y10" s="675"/>
      <c r="Z10" s="675"/>
      <c r="AA10" s="675"/>
      <c r="AB10" s="675"/>
      <c r="AC10" s="675"/>
      <c r="AD10" s="675"/>
      <c r="AE10" s="675"/>
      <c r="AF10" s="675"/>
      <c r="AG10" s="672"/>
      <c r="AH10" s="656"/>
    </row>
    <row r="11">
      <c r="A11" s="657" t="s">
        <v>1824</v>
      </c>
      <c r="B11" s="658">
        <v>62.0</v>
      </c>
      <c r="C11" s="658">
        <v>39.0</v>
      </c>
      <c r="D11" s="658">
        <v>53.0</v>
      </c>
      <c r="E11" s="658">
        <v>54.0</v>
      </c>
      <c r="F11" s="658">
        <v>65.0</v>
      </c>
      <c r="G11" s="658">
        <v>48.0</v>
      </c>
      <c r="H11" s="658">
        <v>59.0</v>
      </c>
      <c r="I11" s="658">
        <v>47.0</v>
      </c>
      <c r="J11" s="658">
        <v>51.0</v>
      </c>
      <c r="K11" s="658">
        <v>51.0</v>
      </c>
      <c r="L11" s="658">
        <v>45.0</v>
      </c>
      <c r="M11" s="658">
        <v>58.0</v>
      </c>
      <c r="N11" s="658">
        <v>30.0</v>
      </c>
      <c r="O11" s="658">
        <v>39.0</v>
      </c>
      <c r="P11" s="658">
        <v>26.0</v>
      </c>
      <c r="Q11" s="658">
        <v>31.0</v>
      </c>
      <c r="R11" s="658">
        <v>42.0</v>
      </c>
      <c r="S11" s="658">
        <v>54.0</v>
      </c>
      <c r="T11" s="658">
        <v>63.0</v>
      </c>
      <c r="U11" s="658">
        <v>39.0</v>
      </c>
      <c r="V11" s="658">
        <v>40.0</v>
      </c>
      <c r="W11" s="658">
        <v>43.0</v>
      </c>
      <c r="X11" s="658">
        <v>48.0</v>
      </c>
      <c r="Y11" s="658">
        <v>57.0</v>
      </c>
      <c r="Z11" s="658">
        <v>49.0</v>
      </c>
      <c r="AA11" s="658">
        <v>70.0</v>
      </c>
      <c r="AB11" s="658">
        <v>65.0</v>
      </c>
      <c r="AC11" s="658">
        <v>70.0</v>
      </c>
      <c r="AD11" s="658">
        <v>65.0</v>
      </c>
      <c r="AE11" s="658">
        <v>62.0</v>
      </c>
      <c r="AF11" s="658">
        <v>53.0</v>
      </c>
      <c r="AG11" s="659">
        <f t="shared" ref="AG11:AG13" si="6">SUM(B11:AF11)</f>
        <v>1578</v>
      </c>
      <c r="AH11" s="660">
        <f t="shared" ref="AH11:AH12" si="7">iferror(AG11/AG$13,"")</f>
        <v>0.4393095768</v>
      </c>
    </row>
    <row r="12">
      <c r="A12" s="661" t="s">
        <v>1825</v>
      </c>
      <c r="B12" s="658">
        <v>98.0</v>
      </c>
      <c r="C12" s="658">
        <v>97.0</v>
      </c>
      <c r="D12" s="658">
        <v>74.0</v>
      </c>
      <c r="E12" s="658">
        <v>93.0</v>
      </c>
      <c r="F12" s="658">
        <v>99.0</v>
      </c>
      <c r="G12" s="658">
        <v>60.0</v>
      </c>
      <c r="H12" s="658">
        <v>46.0</v>
      </c>
      <c r="I12" s="658">
        <v>71.0</v>
      </c>
      <c r="J12" s="658">
        <v>80.0</v>
      </c>
      <c r="K12" s="658">
        <v>71.0</v>
      </c>
      <c r="L12" s="658">
        <v>64.0</v>
      </c>
      <c r="M12" s="658">
        <v>78.0</v>
      </c>
      <c r="N12" s="658">
        <v>58.0</v>
      </c>
      <c r="O12" s="658">
        <v>53.0</v>
      </c>
      <c r="P12" s="658">
        <v>35.0</v>
      </c>
      <c r="Q12" s="658">
        <v>42.0</v>
      </c>
      <c r="R12" s="658">
        <v>40.0</v>
      </c>
      <c r="S12" s="658">
        <v>67.0</v>
      </c>
      <c r="T12" s="658">
        <v>65.0</v>
      </c>
      <c r="U12" s="658">
        <v>46.0</v>
      </c>
      <c r="V12" s="658">
        <v>46.0</v>
      </c>
      <c r="W12" s="658">
        <v>42.0</v>
      </c>
      <c r="X12" s="658">
        <v>48.0</v>
      </c>
      <c r="Y12" s="658">
        <v>53.0</v>
      </c>
      <c r="Z12" s="658">
        <v>76.0</v>
      </c>
      <c r="AA12" s="658">
        <v>92.0</v>
      </c>
      <c r="AB12" s="658">
        <v>62.0</v>
      </c>
      <c r="AC12" s="658">
        <v>74.0</v>
      </c>
      <c r="AD12" s="658">
        <v>58.0</v>
      </c>
      <c r="AE12" s="658">
        <v>70.0</v>
      </c>
      <c r="AF12" s="658">
        <v>56.0</v>
      </c>
      <c r="AG12" s="659">
        <f t="shared" si="6"/>
        <v>2014</v>
      </c>
      <c r="AH12" s="660">
        <f t="shared" si="7"/>
        <v>0.5606904232</v>
      </c>
    </row>
    <row r="13">
      <c r="A13" s="662" t="s">
        <v>1861</v>
      </c>
      <c r="B13" s="663">
        <f t="shared" ref="B13:AF13" si="8">SUM(B11:B12)</f>
        <v>160</v>
      </c>
      <c r="C13" s="663">
        <f t="shared" si="8"/>
        <v>136</v>
      </c>
      <c r="D13" s="663">
        <f t="shared" si="8"/>
        <v>127</v>
      </c>
      <c r="E13" s="663">
        <f t="shared" si="8"/>
        <v>147</v>
      </c>
      <c r="F13" s="663">
        <f t="shared" si="8"/>
        <v>164</v>
      </c>
      <c r="G13" s="663">
        <f t="shared" si="8"/>
        <v>108</v>
      </c>
      <c r="H13" s="663">
        <f t="shared" si="8"/>
        <v>105</v>
      </c>
      <c r="I13" s="663">
        <f t="shared" si="8"/>
        <v>118</v>
      </c>
      <c r="J13" s="663">
        <f t="shared" si="8"/>
        <v>131</v>
      </c>
      <c r="K13" s="663">
        <f t="shared" si="8"/>
        <v>122</v>
      </c>
      <c r="L13" s="663">
        <f t="shared" si="8"/>
        <v>109</v>
      </c>
      <c r="M13" s="663">
        <f t="shared" si="8"/>
        <v>136</v>
      </c>
      <c r="N13" s="663">
        <f t="shared" si="8"/>
        <v>88</v>
      </c>
      <c r="O13" s="663">
        <f t="shared" si="8"/>
        <v>92</v>
      </c>
      <c r="P13" s="663">
        <f t="shared" si="8"/>
        <v>61</v>
      </c>
      <c r="Q13" s="663">
        <f t="shared" si="8"/>
        <v>73</v>
      </c>
      <c r="R13" s="663">
        <f t="shared" si="8"/>
        <v>82</v>
      </c>
      <c r="S13" s="663">
        <f t="shared" si="8"/>
        <v>121</v>
      </c>
      <c r="T13" s="663">
        <f t="shared" si="8"/>
        <v>128</v>
      </c>
      <c r="U13" s="663">
        <f t="shared" si="8"/>
        <v>85</v>
      </c>
      <c r="V13" s="663">
        <f t="shared" si="8"/>
        <v>86</v>
      </c>
      <c r="W13" s="663">
        <f t="shared" si="8"/>
        <v>85</v>
      </c>
      <c r="X13" s="663">
        <f t="shared" si="8"/>
        <v>96</v>
      </c>
      <c r="Y13" s="663">
        <f t="shared" si="8"/>
        <v>110</v>
      </c>
      <c r="Z13" s="663">
        <f t="shared" si="8"/>
        <v>125</v>
      </c>
      <c r="AA13" s="663">
        <f t="shared" si="8"/>
        <v>162</v>
      </c>
      <c r="AB13" s="663">
        <f t="shared" si="8"/>
        <v>127</v>
      </c>
      <c r="AC13" s="663">
        <f t="shared" si="8"/>
        <v>144</v>
      </c>
      <c r="AD13" s="663">
        <f t="shared" si="8"/>
        <v>123</v>
      </c>
      <c r="AE13" s="663">
        <f t="shared" si="8"/>
        <v>132</v>
      </c>
      <c r="AF13" s="663">
        <f t="shared" si="8"/>
        <v>109</v>
      </c>
      <c r="AG13" s="676">
        <f t="shared" si="6"/>
        <v>3592</v>
      </c>
      <c r="AH13" s="665">
        <f>SUM(AH11:AH12)</f>
        <v>1</v>
      </c>
    </row>
    <row r="14">
      <c r="A14" s="666" t="s">
        <v>1863</v>
      </c>
      <c r="B14" s="667"/>
      <c r="C14" s="667"/>
      <c r="D14" s="667"/>
      <c r="E14" s="667"/>
      <c r="F14" s="667"/>
      <c r="G14" s="667"/>
      <c r="H14" s="667"/>
      <c r="I14" s="667"/>
      <c r="J14" s="667"/>
      <c r="K14" s="667"/>
      <c r="L14" s="667"/>
      <c r="M14" s="667"/>
      <c r="N14" s="667"/>
      <c r="O14" s="667"/>
      <c r="P14" s="667"/>
      <c r="Q14" s="667"/>
      <c r="R14" s="667"/>
      <c r="S14" s="667"/>
      <c r="T14" s="667"/>
      <c r="U14" s="667"/>
      <c r="V14" s="667"/>
      <c r="W14" s="667"/>
      <c r="X14" s="667"/>
      <c r="Y14" s="667"/>
      <c r="Z14" s="667"/>
      <c r="AA14" s="667"/>
      <c r="AB14" s="667"/>
      <c r="AC14" s="667"/>
      <c r="AD14" s="667"/>
      <c r="AE14" s="667"/>
      <c r="AF14" s="667"/>
      <c r="AG14" s="668"/>
      <c r="AH14" s="669"/>
    </row>
    <row r="15">
      <c r="A15" s="670" t="s">
        <v>1824</v>
      </c>
      <c r="B15" s="671">
        <f t="shared" ref="B15:AF15" si="9">iferror(B11/B$13,"")</f>
        <v>0.3875</v>
      </c>
      <c r="C15" s="671">
        <f t="shared" si="9"/>
        <v>0.2867647059</v>
      </c>
      <c r="D15" s="671">
        <f t="shared" si="9"/>
        <v>0.4173228346</v>
      </c>
      <c r="E15" s="671">
        <f t="shared" si="9"/>
        <v>0.3673469388</v>
      </c>
      <c r="F15" s="671">
        <f t="shared" si="9"/>
        <v>0.3963414634</v>
      </c>
      <c r="G15" s="671">
        <f t="shared" si="9"/>
        <v>0.4444444444</v>
      </c>
      <c r="H15" s="671">
        <f t="shared" si="9"/>
        <v>0.5619047619</v>
      </c>
      <c r="I15" s="671">
        <f t="shared" si="9"/>
        <v>0.3983050847</v>
      </c>
      <c r="J15" s="671">
        <f t="shared" si="9"/>
        <v>0.3893129771</v>
      </c>
      <c r="K15" s="671">
        <f t="shared" si="9"/>
        <v>0.4180327869</v>
      </c>
      <c r="L15" s="671">
        <f t="shared" si="9"/>
        <v>0.4128440367</v>
      </c>
      <c r="M15" s="671">
        <f t="shared" si="9"/>
        <v>0.4264705882</v>
      </c>
      <c r="N15" s="671">
        <f t="shared" si="9"/>
        <v>0.3409090909</v>
      </c>
      <c r="O15" s="671">
        <f t="shared" si="9"/>
        <v>0.4239130435</v>
      </c>
      <c r="P15" s="671">
        <f t="shared" si="9"/>
        <v>0.4262295082</v>
      </c>
      <c r="Q15" s="671">
        <f t="shared" si="9"/>
        <v>0.4246575342</v>
      </c>
      <c r="R15" s="671">
        <f t="shared" si="9"/>
        <v>0.512195122</v>
      </c>
      <c r="S15" s="671">
        <f t="shared" si="9"/>
        <v>0.4462809917</v>
      </c>
      <c r="T15" s="671">
        <f t="shared" si="9"/>
        <v>0.4921875</v>
      </c>
      <c r="U15" s="671">
        <f t="shared" si="9"/>
        <v>0.4588235294</v>
      </c>
      <c r="V15" s="671">
        <f t="shared" si="9"/>
        <v>0.4651162791</v>
      </c>
      <c r="W15" s="671">
        <f t="shared" si="9"/>
        <v>0.5058823529</v>
      </c>
      <c r="X15" s="671">
        <f t="shared" si="9"/>
        <v>0.5</v>
      </c>
      <c r="Y15" s="671">
        <f t="shared" si="9"/>
        <v>0.5181818182</v>
      </c>
      <c r="Z15" s="671">
        <f t="shared" si="9"/>
        <v>0.392</v>
      </c>
      <c r="AA15" s="671">
        <f t="shared" si="9"/>
        <v>0.4320987654</v>
      </c>
      <c r="AB15" s="671">
        <f t="shared" si="9"/>
        <v>0.5118110236</v>
      </c>
      <c r="AC15" s="671">
        <f t="shared" si="9"/>
        <v>0.4861111111</v>
      </c>
      <c r="AD15" s="671">
        <f t="shared" si="9"/>
        <v>0.5284552846</v>
      </c>
      <c r="AE15" s="671">
        <f t="shared" si="9"/>
        <v>0.4696969697</v>
      </c>
      <c r="AF15" s="671">
        <f t="shared" si="9"/>
        <v>0.4862385321</v>
      </c>
      <c r="AG15" s="655"/>
      <c r="AH15" s="656"/>
    </row>
    <row r="16">
      <c r="A16" s="670" t="s">
        <v>1825</v>
      </c>
      <c r="B16" s="671">
        <f t="shared" ref="B16:AF16" si="10">iferror(B12/B$13,"")</f>
        <v>0.6125</v>
      </c>
      <c r="C16" s="671">
        <f t="shared" si="10"/>
        <v>0.7132352941</v>
      </c>
      <c r="D16" s="671">
        <f t="shared" si="10"/>
        <v>0.5826771654</v>
      </c>
      <c r="E16" s="671">
        <f t="shared" si="10"/>
        <v>0.6326530612</v>
      </c>
      <c r="F16" s="671">
        <f t="shared" si="10"/>
        <v>0.6036585366</v>
      </c>
      <c r="G16" s="671">
        <f t="shared" si="10"/>
        <v>0.5555555556</v>
      </c>
      <c r="H16" s="671">
        <f t="shared" si="10"/>
        <v>0.4380952381</v>
      </c>
      <c r="I16" s="671">
        <f t="shared" si="10"/>
        <v>0.6016949153</v>
      </c>
      <c r="J16" s="671">
        <f t="shared" si="10"/>
        <v>0.6106870229</v>
      </c>
      <c r="K16" s="671">
        <f t="shared" si="10"/>
        <v>0.5819672131</v>
      </c>
      <c r="L16" s="671">
        <f t="shared" si="10"/>
        <v>0.5871559633</v>
      </c>
      <c r="M16" s="671">
        <f t="shared" si="10"/>
        <v>0.5735294118</v>
      </c>
      <c r="N16" s="671">
        <f t="shared" si="10"/>
        <v>0.6590909091</v>
      </c>
      <c r="O16" s="671">
        <f t="shared" si="10"/>
        <v>0.5760869565</v>
      </c>
      <c r="P16" s="671">
        <f t="shared" si="10"/>
        <v>0.5737704918</v>
      </c>
      <c r="Q16" s="671">
        <f t="shared" si="10"/>
        <v>0.5753424658</v>
      </c>
      <c r="R16" s="671">
        <f t="shared" si="10"/>
        <v>0.487804878</v>
      </c>
      <c r="S16" s="671">
        <f t="shared" si="10"/>
        <v>0.5537190083</v>
      </c>
      <c r="T16" s="671">
        <f t="shared" si="10"/>
        <v>0.5078125</v>
      </c>
      <c r="U16" s="671">
        <f t="shared" si="10"/>
        <v>0.5411764706</v>
      </c>
      <c r="V16" s="671">
        <f t="shared" si="10"/>
        <v>0.5348837209</v>
      </c>
      <c r="W16" s="671">
        <f t="shared" si="10"/>
        <v>0.4941176471</v>
      </c>
      <c r="X16" s="671">
        <f t="shared" si="10"/>
        <v>0.5</v>
      </c>
      <c r="Y16" s="671">
        <f t="shared" si="10"/>
        <v>0.4818181818</v>
      </c>
      <c r="Z16" s="671">
        <f t="shared" si="10"/>
        <v>0.608</v>
      </c>
      <c r="AA16" s="671">
        <f t="shared" si="10"/>
        <v>0.5679012346</v>
      </c>
      <c r="AB16" s="671">
        <f t="shared" si="10"/>
        <v>0.4881889764</v>
      </c>
      <c r="AC16" s="671">
        <f t="shared" si="10"/>
        <v>0.5138888889</v>
      </c>
      <c r="AD16" s="671">
        <f t="shared" si="10"/>
        <v>0.4715447154</v>
      </c>
      <c r="AE16" s="671">
        <f t="shared" si="10"/>
        <v>0.5303030303</v>
      </c>
      <c r="AF16" s="671">
        <f t="shared" si="10"/>
        <v>0.5137614679</v>
      </c>
      <c r="AG16" s="672"/>
      <c r="AH16" s="656"/>
    </row>
    <row r="17">
      <c r="A17" s="673"/>
      <c r="B17" s="677"/>
      <c r="C17" s="677"/>
      <c r="D17" s="677"/>
      <c r="E17" s="677"/>
      <c r="F17" s="677"/>
      <c r="G17" s="677"/>
      <c r="H17" s="677"/>
      <c r="I17" s="677"/>
      <c r="J17" s="677"/>
      <c r="K17" s="677"/>
      <c r="L17" s="677"/>
      <c r="M17" s="677"/>
      <c r="N17" s="677"/>
      <c r="O17" s="677"/>
      <c r="P17" s="677"/>
      <c r="Q17" s="677"/>
      <c r="R17" s="677"/>
      <c r="S17" s="677"/>
      <c r="T17" s="677"/>
      <c r="U17" s="677"/>
      <c r="V17" s="677"/>
      <c r="W17" s="677"/>
      <c r="X17" s="677"/>
      <c r="Y17" s="677"/>
      <c r="Z17" s="677"/>
      <c r="AA17" s="677"/>
      <c r="AB17" s="677"/>
      <c r="AC17" s="677"/>
      <c r="AD17" s="677"/>
      <c r="AE17" s="677"/>
      <c r="AF17" s="677"/>
      <c r="AG17" s="672"/>
      <c r="AH17" s="656"/>
    </row>
    <row r="18">
      <c r="A18" s="653" t="s">
        <v>1827</v>
      </c>
      <c r="B18" s="675"/>
      <c r="C18" s="675"/>
      <c r="D18" s="675"/>
      <c r="E18" s="675"/>
      <c r="F18" s="675"/>
      <c r="G18" s="675"/>
      <c r="H18" s="675"/>
      <c r="I18" s="675"/>
      <c r="J18" s="675"/>
      <c r="K18" s="675"/>
      <c r="L18" s="675"/>
      <c r="M18" s="675"/>
      <c r="N18" s="675"/>
      <c r="O18" s="675"/>
      <c r="P18" s="675"/>
      <c r="Q18" s="675"/>
      <c r="R18" s="675"/>
      <c r="S18" s="675"/>
      <c r="T18" s="675"/>
      <c r="U18" s="675"/>
      <c r="V18" s="675"/>
      <c r="W18" s="675"/>
      <c r="X18" s="675"/>
      <c r="Y18" s="675"/>
      <c r="Z18" s="675"/>
      <c r="AA18" s="675"/>
      <c r="AB18" s="675"/>
      <c r="AC18" s="675"/>
      <c r="AD18" s="675"/>
      <c r="AE18" s="675"/>
      <c r="AF18" s="675"/>
      <c r="AG18" s="655"/>
      <c r="AH18" s="656"/>
    </row>
    <row r="19">
      <c r="A19" s="619" t="s">
        <v>1828</v>
      </c>
      <c r="B19" s="678">
        <v>108.0</v>
      </c>
      <c r="C19" s="678">
        <v>82.0</v>
      </c>
      <c r="D19" s="678">
        <v>77.0</v>
      </c>
      <c r="E19" s="678">
        <v>81.0</v>
      </c>
      <c r="F19" s="678">
        <v>95.0</v>
      </c>
      <c r="G19" s="678">
        <v>69.0</v>
      </c>
      <c r="H19" s="678">
        <v>58.0</v>
      </c>
      <c r="I19" s="678">
        <v>69.0</v>
      </c>
      <c r="J19" s="678">
        <v>76.0</v>
      </c>
      <c r="K19" s="678">
        <v>60.0</v>
      </c>
      <c r="L19" s="678">
        <v>64.0</v>
      </c>
      <c r="M19" s="678">
        <v>88.0</v>
      </c>
      <c r="N19" s="678">
        <v>48.0</v>
      </c>
      <c r="O19" s="678">
        <v>53.0</v>
      </c>
      <c r="P19" s="678">
        <v>34.0</v>
      </c>
      <c r="Q19" s="678">
        <v>36.0</v>
      </c>
      <c r="R19" s="678">
        <v>49.0</v>
      </c>
      <c r="S19" s="678">
        <v>65.0</v>
      </c>
      <c r="T19" s="678">
        <v>74.0</v>
      </c>
      <c r="U19" s="678">
        <v>49.0</v>
      </c>
      <c r="V19" s="678">
        <v>50.0</v>
      </c>
      <c r="W19" s="678">
        <v>53.0</v>
      </c>
      <c r="X19" s="678">
        <v>61.0</v>
      </c>
      <c r="Y19" s="678">
        <v>77.0</v>
      </c>
      <c r="Z19" s="678">
        <v>83.0</v>
      </c>
      <c r="AA19" s="678">
        <v>97.0</v>
      </c>
      <c r="AB19" s="678">
        <v>82.0</v>
      </c>
      <c r="AC19" s="678">
        <v>99.0</v>
      </c>
      <c r="AD19" s="678">
        <v>79.0</v>
      </c>
      <c r="AE19" s="678">
        <v>96.0</v>
      </c>
      <c r="AF19" s="678">
        <v>72.0</v>
      </c>
      <c r="AG19" s="679">
        <f t="shared" ref="AG19:AG21" si="11">SUM(B19:AF19)</f>
        <v>2184</v>
      </c>
      <c r="AH19" s="660">
        <f t="shared" ref="AH19:AH20" si="12">iferror(AG19/AG$21,"")</f>
        <v>0.6080178174</v>
      </c>
    </row>
    <row r="20">
      <c r="A20" s="680" t="s">
        <v>1829</v>
      </c>
      <c r="B20" s="678">
        <v>52.0</v>
      </c>
      <c r="C20" s="678">
        <v>54.0</v>
      </c>
      <c r="D20" s="678">
        <v>50.0</v>
      </c>
      <c r="E20" s="678">
        <v>66.0</v>
      </c>
      <c r="F20" s="678">
        <v>69.0</v>
      </c>
      <c r="G20" s="678">
        <v>39.0</v>
      </c>
      <c r="H20" s="678">
        <v>47.0</v>
      </c>
      <c r="I20" s="678">
        <v>49.0</v>
      </c>
      <c r="J20" s="678">
        <v>55.0</v>
      </c>
      <c r="K20" s="678">
        <v>62.0</v>
      </c>
      <c r="L20" s="678">
        <v>45.0</v>
      </c>
      <c r="M20" s="678">
        <v>48.0</v>
      </c>
      <c r="N20" s="678">
        <v>40.0</v>
      </c>
      <c r="O20" s="678">
        <v>39.0</v>
      </c>
      <c r="P20" s="678">
        <v>27.0</v>
      </c>
      <c r="Q20" s="678">
        <v>37.0</v>
      </c>
      <c r="R20" s="678">
        <v>33.0</v>
      </c>
      <c r="S20" s="678">
        <v>56.0</v>
      </c>
      <c r="T20" s="678">
        <v>54.0</v>
      </c>
      <c r="U20" s="678">
        <v>36.0</v>
      </c>
      <c r="V20" s="678">
        <v>36.0</v>
      </c>
      <c r="W20" s="678">
        <v>32.0</v>
      </c>
      <c r="X20" s="678">
        <v>35.0</v>
      </c>
      <c r="Y20" s="678">
        <v>33.0</v>
      </c>
      <c r="Z20" s="678">
        <v>42.0</v>
      </c>
      <c r="AA20" s="678">
        <v>65.0</v>
      </c>
      <c r="AB20" s="678">
        <v>45.0</v>
      </c>
      <c r="AC20" s="678">
        <v>45.0</v>
      </c>
      <c r="AD20" s="678">
        <v>44.0</v>
      </c>
      <c r="AE20" s="678">
        <v>36.0</v>
      </c>
      <c r="AF20" s="678">
        <v>37.0</v>
      </c>
      <c r="AG20" s="679">
        <f t="shared" si="11"/>
        <v>1408</v>
      </c>
      <c r="AH20" s="660">
        <f t="shared" si="12"/>
        <v>0.3919821826</v>
      </c>
    </row>
    <row r="21">
      <c r="A21" s="681" t="s">
        <v>1861</v>
      </c>
      <c r="B21" s="682">
        <f t="shared" ref="B21:AF21" si="13">SUM(B19:B20)</f>
        <v>160</v>
      </c>
      <c r="C21" s="682">
        <f t="shared" si="13"/>
        <v>136</v>
      </c>
      <c r="D21" s="682">
        <f t="shared" si="13"/>
        <v>127</v>
      </c>
      <c r="E21" s="682">
        <f t="shared" si="13"/>
        <v>147</v>
      </c>
      <c r="F21" s="682">
        <f t="shared" si="13"/>
        <v>164</v>
      </c>
      <c r="G21" s="682">
        <f t="shared" si="13"/>
        <v>108</v>
      </c>
      <c r="H21" s="682">
        <f t="shared" si="13"/>
        <v>105</v>
      </c>
      <c r="I21" s="682">
        <f t="shared" si="13"/>
        <v>118</v>
      </c>
      <c r="J21" s="682">
        <f t="shared" si="13"/>
        <v>131</v>
      </c>
      <c r="K21" s="682">
        <f t="shared" si="13"/>
        <v>122</v>
      </c>
      <c r="L21" s="682">
        <f t="shared" si="13"/>
        <v>109</v>
      </c>
      <c r="M21" s="682">
        <f t="shared" si="13"/>
        <v>136</v>
      </c>
      <c r="N21" s="682">
        <f t="shared" si="13"/>
        <v>88</v>
      </c>
      <c r="O21" s="682">
        <f t="shared" si="13"/>
        <v>92</v>
      </c>
      <c r="P21" s="682">
        <f t="shared" si="13"/>
        <v>61</v>
      </c>
      <c r="Q21" s="682">
        <f t="shared" si="13"/>
        <v>73</v>
      </c>
      <c r="R21" s="682">
        <f t="shared" si="13"/>
        <v>82</v>
      </c>
      <c r="S21" s="682">
        <f t="shared" si="13"/>
        <v>121</v>
      </c>
      <c r="T21" s="682">
        <f t="shared" si="13"/>
        <v>128</v>
      </c>
      <c r="U21" s="682">
        <f t="shared" si="13"/>
        <v>85</v>
      </c>
      <c r="V21" s="682">
        <f t="shared" si="13"/>
        <v>86</v>
      </c>
      <c r="W21" s="682">
        <f t="shared" si="13"/>
        <v>85</v>
      </c>
      <c r="X21" s="682">
        <f t="shared" si="13"/>
        <v>96</v>
      </c>
      <c r="Y21" s="682">
        <f t="shared" si="13"/>
        <v>110</v>
      </c>
      <c r="Z21" s="682">
        <f t="shared" si="13"/>
        <v>125</v>
      </c>
      <c r="AA21" s="682">
        <f t="shared" si="13"/>
        <v>162</v>
      </c>
      <c r="AB21" s="682">
        <f t="shared" si="13"/>
        <v>127</v>
      </c>
      <c r="AC21" s="682">
        <f t="shared" si="13"/>
        <v>144</v>
      </c>
      <c r="AD21" s="682">
        <f t="shared" si="13"/>
        <v>123</v>
      </c>
      <c r="AE21" s="682">
        <f t="shared" si="13"/>
        <v>132</v>
      </c>
      <c r="AF21" s="682">
        <f t="shared" si="13"/>
        <v>109</v>
      </c>
      <c r="AG21" s="664">
        <f t="shared" si="11"/>
        <v>3592</v>
      </c>
      <c r="AH21" s="665">
        <f>SUM(AH19:AH20)</f>
        <v>1</v>
      </c>
    </row>
    <row r="22">
      <c r="A22" s="666" t="s">
        <v>1864</v>
      </c>
      <c r="B22" s="667"/>
      <c r="C22" s="667"/>
      <c r="D22" s="667"/>
      <c r="E22" s="667"/>
      <c r="F22" s="667"/>
      <c r="G22" s="667"/>
      <c r="H22" s="667"/>
      <c r="I22" s="667"/>
      <c r="J22" s="667"/>
      <c r="K22" s="667"/>
      <c r="L22" s="667"/>
      <c r="M22" s="667"/>
      <c r="N22" s="667"/>
      <c r="O22" s="667"/>
      <c r="P22" s="667"/>
      <c r="Q22" s="667"/>
      <c r="R22" s="667"/>
      <c r="S22" s="667"/>
      <c r="T22" s="667"/>
      <c r="U22" s="667"/>
      <c r="V22" s="667"/>
      <c r="W22" s="667"/>
      <c r="X22" s="667"/>
      <c r="Y22" s="667"/>
      <c r="Z22" s="667"/>
      <c r="AA22" s="667"/>
      <c r="AB22" s="667"/>
      <c r="AC22" s="667"/>
      <c r="AD22" s="667"/>
      <c r="AE22" s="667"/>
      <c r="AF22" s="667"/>
      <c r="AG22" s="672"/>
      <c r="AH22" s="656"/>
    </row>
    <row r="23">
      <c r="A23" s="670" t="s">
        <v>1828</v>
      </c>
      <c r="B23" s="671">
        <f t="shared" ref="B23:AF23" si="14">iferror(B19/B$21,"")</f>
        <v>0.675</v>
      </c>
      <c r="C23" s="671">
        <f t="shared" si="14"/>
        <v>0.6029411765</v>
      </c>
      <c r="D23" s="671">
        <f t="shared" si="14"/>
        <v>0.6062992126</v>
      </c>
      <c r="E23" s="671">
        <f t="shared" si="14"/>
        <v>0.5510204082</v>
      </c>
      <c r="F23" s="671">
        <f t="shared" si="14"/>
        <v>0.5792682927</v>
      </c>
      <c r="G23" s="671">
        <f t="shared" si="14"/>
        <v>0.6388888889</v>
      </c>
      <c r="H23" s="671">
        <f t="shared" si="14"/>
        <v>0.5523809524</v>
      </c>
      <c r="I23" s="671">
        <f t="shared" si="14"/>
        <v>0.5847457627</v>
      </c>
      <c r="J23" s="671">
        <f t="shared" si="14"/>
        <v>0.5801526718</v>
      </c>
      <c r="K23" s="671">
        <f t="shared" si="14"/>
        <v>0.4918032787</v>
      </c>
      <c r="L23" s="671">
        <f t="shared" si="14"/>
        <v>0.5871559633</v>
      </c>
      <c r="M23" s="671">
        <f t="shared" si="14"/>
        <v>0.6470588235</v>
      </c>
      <c r="N23" s="671">
        <f t="shared" si="14"/>
        <v>0.5454545455</v>
      </c>
      <c r="O23" s="671">
        <f t="shared" si="14"/>
        <v>0.5760869565</v>
      </c>
      <c r="P23" s="671">
        <f t="shared" si="14"/>
        <v>0.5573770492</v>
      </c>
      <c r="Q23" s="671">
        <f t="shared" si="14"/>
        <v>0.4931506849</v>
      </c>
      <c r="R23" s="671">
        <f t="shared" si="14"/>
        <v>0.5975609756</v>
      </c>
      <c r="S23" s="671">
        <f t="shared" si="14"/>
        <v>0.5371900826</v>
      </c>
      <c r="T23" s="671">
        <f t="shared" si="14"/>
        <v>0.578125</v>
      </c>
      <c r="U23" s="671">
        <f t="shared" si="14"/>
        <v>0.5764705882</v>
      </c>
      <c r="V23" s="671">
        <f t="shared" si="14"/>
        <v>0.5813953488</v>
      </c>
      <c r="W23" s="671">
        <f t="shared" si="14"/>
        <v>0.6235294118</v>
      </c>
      <c r="X23" s="671">
        <f t="shared" si="14"/>
        <v>0.6354166667</v>
      </c>
      <c r="Y23" s="671">
        <f t="shared" si="14"/>
        <v>0.7</v>
      </c>
      <c r="Z23" s="671">
        <f t="shared" si="14"/>
        <v>0.664</v>
      </c>
      <c r="AA23" s="671">
        <f t="shared" si="14"/>
        <v>0.5987654321</v>
      </c>
      <c r="AB23" s="671">
        <f t="shared" si="14"/>
        <v>0.6456692913</v>
      </c>
      <c r="AC23" s="671">
        <f t="shared" si="14"/>
        <v>0.6875</v>
      </c>
      <c r="AD23" s="671">
        <f t="shared" si="14"/>
        <v>0.6422764228</v>
      </c>
      <c r="AE23" s="671">
        <f t="shared" si="14"/>
        <v>0.7272727273</v>
      </c>
      <c r="AF23" s="671">
        <f t="shared" si="14"/>
        <v>0.6605504587</v>
      </c>
      <c r="AG23" s="655"/>
      <c r="AH23" s="656"/>
    </row>
    <row r="24">
      <c r="A24" s="670" t="s">
        <v>1829</v>
      </c>
      <c r="B24" s="671">
        <f t="shared" ref="B24:AF24" si="15">iferror(B20/B$21,"")</f>
        <v>0.325</v>
      </c>
      <c r="C24" s="671">
        <f t="shared" si="15"/>
        <v>0.3970588235</v>
      </c>
      <c r="D24" s="671">
        <f t="shared" si="15"/>
        <v>0.3937007874</v>
      </c>
      <c r="E24" s="671">
        <f t="shared" si="15"/>
        <v>0.4489795918</v>
      </c>
      <c r="F24" s="671">
        <f t="shared" si="15"/>
        <v>0.4207317073</v>
      </c>
      <c r="G24" s="671">
        <f t="shared" si="15"/>
        <v>0.3611111111</v>
      </c>
      <c r="H24" s="671">
        <f t="shared" si="15"/>
        <v>0.4476190476</v>
      </c>
      <c r="I24" s="671">
        <f t="shared" si="15"/>
        <v>0.4152542373</v>
      </c>
      <c r="J24" s="671">
        <f t="shared" si="15"/>
        <v>0.4198473282</v>
      </c>
      <c r="K24" s="671">
        <f t="shared" si="15"/>
        <v>0.5081967213</v>
      </c>
      <c r="L24" s="671">
        <f t="shared" si="15"/>
        <v>0.4128440367</v>
      </c>
      <c r="M24" s="671">
        <f t="shared" si="15"/>
        <v>0.3529411765</v>
      </c>
      <c r="N24" s="671">
        <f t="shared" si="15"/>
        <v>0.4545454545</v>
      </c>
      <c r="O24" s="671">
        <f t="shared" si="15"/>
        <v>0.4239130435</v>
      </c>
      <c r="P24" s="671">
        <f t="shared" si="15"/>
        <v>0.4426229508</v>
      </c>
      <c r="Q24" s="671">
        <f t="shared" si="15"/>
        <v>0.5068493151</v>
      </c>
      <c r="R24" s="671">
        <f t="shared" si="15"/>
        <v>0.4024390244</v>
      </c>
      <c r="S24" s="671">
        <f t="shared" si="15"/>
        <v>0.4628099174</v>
      </c>
      <c r="T24" s="671">
        <f t="shared" si="15"/>
        <v>0.421875</v>
      </c>
      <c r="U24" s="671">
        <f t="shared" si="15"/>
        <v>0.4235294118</v>
      </c>
      <c r="V24" s="671">
        <f t="shared" si="15"/>
        <v>0.4186046512</v>
      </c>
      <c r="W24" s="671">
        <f t="shared" si="15"/>
        <v>0.3764705882</v>
      </c>
      <c r="X24" s="671">
        <f t="shared" si="15"/>
        <v>0.3645833333</v>
      </c>
      <c r="Y24" s="671">
        <f t="shared" si="15"/>
        <v>0.3</v>
      </c>
      <c r="Z24" s="671">
        <f t="shared" si="15"/>
        <v>0.336</v>
      </c>
      <c r="AA24" s="671">
        <f t="shared" si="15"/>
        <v>0.4012345679</v>
      </c>
      <c r="AB24" s="671">
        <f t="shared" si="15"/>
        <v>0.3543307087</v>
      </c>
      <c r="AC24" s="671">
        <f t="shared" si="15"/>
        <v>0.3125</v>
      </c>
      <c r="AD24" s="671">
        <f t="shared" si="15"/>
        <v>0.3577235772</v>
      </c>
      <c r="AE24" s="671">
        <f t="shared" si="15"/>
        <v>0.2727272727</v>
      </c>
      <c r="AF24" s="671">
        <f t="shared" si="15"/>
        <v>0.3394495413</v>
      </c>
      <c r="AG24" s="672"/>
      <c r="AH24" s="656"/>
    </row>
    <row r="25">
      <c r="A25" s="673"/>
      <c r="B25" s="683"/>
      <c r="C25" s="683"/>
      <c r="D25" s="683"/>
      <c r="E25" s="683"/>
      <c r="F25" s="683"/>
      <c r="G25" s="683"/>
      <c r="H25" s="683"/>
      <c r="I25" s="683"/>
      <c r="J25" s="683"/>
      <c r="K25" s="683"/>
      <c r="L25" s="683"/>
      <c r="M25" s="683"/>
      <c r="N25" s="683"/>
      <c r="O25" s="683"/>
      <c r="P25" s="683"/>
      <c r="Q25" s="683"/>
      <c r="R25" s="683"/>
      <c r="S25" s="683"/>
      <c r="T25" s="683"/>
      <c r="U25" s="683"/>
      <c r="V25" s="683"/>
      <c r="W25" s="683"/>
      <c r="X25" s="683"/>
      <c r="Y25" s="683"/>
      <c r="Z25" s="683"/>
      <c r="AA25" s="683"/>
      <c r="AB25" s="683"/>
      <c r="AC25" s="683"/>
      <c r="AD25" s="683"/>
      <c r="AE25" s="683"/>
      <c r="AF25" s="683"/>
      <c r="AG25" s="684"/>
      <c r="AH25" s="685"/>
    </row>
    <row r="26">
      <c r="A26" s="653" t="s">
        <v>1830</v>
      </c>
      <c r="B26" s="675"/>
      <c r="C26" s="675"/>
      <c r="D26" s="675"/>
      <c r="E26" s="675"/>
      <c r="F26" s="675"/>
      <c r="G26" s="675"/>
      <c r="H26" s="675"/>
      <c r="I26" s="675"/>
      <c r="J26" s="675"/>
      <c r="K26" s="675"/>
      <c r="L26" s="675"/>
      <c r="M26" s="675"/>
      <c r="N26" s="675"/>
      <c r="O26" s="675"/>
      <c r="P26" s="675"/>
      <c r="Q26" s="675"/>
      <c r="R26" s="675"/>
      <c r="S26" s="675"/>
      <c r="T26" s="675"/>
      <c r="U26" s="675"/>
      <c r="V26" s="675"/>
      <c r="W26" s="675"/>
      <c r="X26" s="675"/>
      <c r="Y26" s="675"/>
      <c r="Z26" s="675"/>
      <c r="AA26" s="675"/>
      <c r="AB26" s="675"/>
      <c r="AC26" s="675"/>
      <c r="AD26" s="675"/>
      <c r="AE26" s="675"/>
      <c r="AF26" s="675"/>
      <c r="AG26" s="655"/>
      <c r="AH26" s="656"/>
    </row>
    <row r="27">
      <c r="A27" s="619" t="s">
        <v>1831</v>
      </c>
      <c r="B27" s="678">
        <v>6.0</v>
      </c>
      <c r="C27" s="678">
        <v>1.0</v>
      </c>
      <c r="D27" s="678">
        <v>0.0</v>
      </c>
      <c r="E27" s="678">
        <v>2.0</v>
      </c>
      <c r="F27" s="678">
        <v>1.0</v>
      </c>
      <c r="G27" s="678">
        <v>0.0</v>
      </c>
      <c r="H27" s="678">
        <v>2.0</v>
      </c>
      <c r="I27" s="678">
        <v>2.0</v>
      </c>
      <c r="J27" s="678">
        <v>0.0</v>
      </c>
      <c r="K27" s="678">
        <v>4.0</v>
      </c>
      <c r="L27" s="678">
        <v>3.0</v>
      </c>
      <c r="M27" s="678">
        <v>2.0</v>
      </c>
      <c r="N27" s="678">
        <v>1.0</v>
      </c>
      <c r="O27" s="678">
        <v>3.0</v>
      </c>
      <c r="P27" s="678">
        <v>2.0</v>
      </c>
      <c r="Q27" s="678">
        <v>0.0</v>
      </c>
      <c r="R27" s="678">
        <v>3.0</v>
      </c>
      <c r="S27" s="678">
        <v>0.0</v>
      </c>
      <c r="T27" s="678">
        <v>2.0</v>
      </c>
      <c r="U27" s="678">
        <v>3.0</v>
      </c>
      <c r="V27" s="678">
        <v>0.0</v>
      </c>
      <c r="W27" s="678">
        <v>1.0</v>
      </c>
      <c r="X27" s="678">
        <v>1.0</v>
      </c>
      <c r="Y27" s="678">
        <v>2.0</v>
      </c>
      <c r="Z27" s="678">
        <v>2.0</v>
      </c>
      <c r="AA27" s="678">
        <v>0.0</v>
      </c>
      <c r="AB27" s="678">
        <v>4.0</v>
      </c>
      <c r="AC27" s="678">
        <v>4.0</v>
      </c>
      <c r="AD27" s="678">
        <v>1.0</v>
      </c>
      <c r="AE27" s="678">
        <v>1.0</v>
      </c>
      <c r="AF27" s="678">
        <v>0.0</v>
      </c>
      <c r="AG27" s="679">
        <f t="shared" ref="AG27:AG33" si="16">SUM(B27:AF27)</f>
        <v>53</v>
      </c>
      <c r="AH27" s="660">
        <f t="shared" ref="AH27:AH32" si="17">iferror(AG27/AG$33,"")</f>
        <v>0.01475501114</v>
      </c>
    </row>
    <row r="28">
      <c r="A28" s="619" t="s">
        <v>1832</v>
      </c>
      <c r="B28" s="678">
        <v>12.0</v>
      </c>
      <c r="C28" s="678">
        <v>10.0</v>
      </c>
      <c r="D28" s="678">
        <v>8.0</v>
      </c>
      <c r="E28" s="678">
        <v>7.0</v>
      </c>
      <c r="F28" s="678">
        <v>12.0</v>
      </c>
      <c r="G28" s="678">
        <v>9.0</v>
      </c>
      <c r="H28" s="678">
        <v>9.0</v>
      </c>
      <c r="I28" s="678">
        <v>9.0</v>
      </c>
      <c r="J28" s="678">
        <v>11.0</v>
      </c>
      <c r="K28" s="678">
        <v>13.0</v>
      </c>
      <c r="L28" s="678">
        <v>10.0</v>
      </c>
      <c r="M28" s="678">
        <v>10.0</v>
      </c>
      <c r="N28" s="678">
        <v>8.0</v>
      </c>
      <c r="O28" s="678">
        <v>7.0</v>
      </c>
      <c r="P28" s="678">
        <v>2.0</v>
      </c>
      <c r="Q28" s="678">
        <v>6.0</v>
      </c>
      <c r="R28" s="678">
        <v>3.0</v>
      </c>
      <c r="S28" s="678">
        <v>10.0</v>
      </c>
      <c r="T28" s="678">
        <v>13.0</v>
      </c>
      <c r="U28" s="678">
        <v>3.0</v>
      </c>
      <c r="V28" s="678">
        <v>5.0</v>
      </c>
      <c r="W28" s="678">
        <v>6.0</v>
      </c>
      <c r="X28" s="678">
        <v>12.0</v>
      </c>
      <c r="Y28" s="678">
        <v>10.0</v>
      </c>
      <c r="Z28" s="678">
        <v>11.0</v>
      </c>
      <c r="AA28" s="678">
        <v>8.0</v>
      </c>
      <c r="AB28" s="678">
        <v>18.0</v>
      </c>
      <c r="AC28" s="678">
        <v>8.0</v>
      </c>
      <c r="AD28" s="678">
        <v>14.0</v>
      </c>
      <c r="AE28" s="678">
        <v>8.0</v>
      </c>
      <c r="AF28" s="678">
        <v>6.0</v>
      </c>
      <c r="AG28" s="679">
        <f t="shared" si="16"/>
        <v>278</v>
      </c>
      <c r="AH28" s="660">
        <f t="shared" si="17"/>
        <v>0.07739420935</v>
      </c>
    </row>
    <row r="29">
      <c r="A29" s="680" t="s">
        <v>1833</v>
      </c>
      <c r="B29" s="678">
        <v>27.0</v>
      </c>
      <c r="C29" s="678">
        <v>26.0</v>
      </c>
      <c r="D29" s="678">
        <v>27.0</v>
      </c>
      <c r="E29" s="678">
        <v>21.0</v>
      </c>
      <c r="F29" s="678">
        <v>27.0</v>
      </c>
      <c r="G29" s="678">
        <v>25.0</v>
      </c>
      <c r="H29" s="678">
        <v>26.0</v>
      </c>
      <c r="I29" s="678">
        <v>20.0</v>
      </c>
      <c r="J29" s="678">
        <v>27.0</v>
      </c>
      <c r="K29" s="678">
        <v>28.0</v>
      </c>
      <c r="L29" s="678">
        <v>17.0</v>
      </c>
      <c r="M29" s="678">
        <v>23.0</v>
      </c>
      <c r="N29" s="678">
        <v>15.0</v>
      </c>
      <c r="O29" s="678">
        <v>16.0</v>
      </c>
      <c r="P29" s="678">
        <v>8.0</v>
      </c>
      <c r="Q29" s="678">
        <v>11.0</v>
      </c>
      <c r="R29" s="678">
        <v>19.0</v>
      </c>
      <c r="S29" s="678">
        <v>23.0</v>
      </c>
      <c r="T29" s="678">
        <v>22.0</v>
      </c>
      <c r="U29" s="678">
        <v>15.0</v>
      </c>
      <c r="V29" s="678">
        <v>21.0</v>
      </c>
      <c r="W29" s="678">
        <v>8.0</v>
      </c>
      <c r="X29" s="678">
        <v>18.0</v>
      </c>
      <c r="Y29" s="678">
        <v>16.0</v>
      </c>
      <c r="Z29" s="678">
        <v>17.0</v>
      </c>
      <c r="AA29" s="678">
        <v>27.0</v>
      </c>
      <c r="AB29" s="678">
        <v>16.0</v>
      </c>
      <c r="AC29" s="678">
        <v>29.0</v>
      </c>
      <c r="AD29" s="678">
        <v>23.0</v>
      </c>
      <c r="AE29" s="678">
        <v>23.0</v>
      </c>
      <c r="AF29" s="678">
        <v>20.0</v>
      </c>
      <c r="AG29" s="679">
        <f t="shared" si="16"/>
        <v>641</v>
      </c>
      <c r="AH29" s="660">
        <f t="shared" si="17"/>
        <v>0.1784521158</v>
      </c>
    </row>
    <row r="30">
      <c r="A30" s="589" t="s">
        <v>1834</v>
      </c>
      <c r="B30" s="678">
        <v>40.0</v>
      </c>
      <c r="C30" s="678">
        <v>34.0</v>
      </c>
      <c r="D30" s="678">
        <v>33.0</v>
      </c>
      <c r="E30" s="678">
        <v>41.0</v>
      </c>
      <c r="F30" s="678">
        <v>52.0</v>
      </c>
      <c r="G30" s="678">
        <v>19.0</v>
      </c>
      <c r="H30" s="678">
        <v>20.0</v>
      </c>
      <c r="I30" s="678">
        <v>24.0</v>
      </c>
      <c r="J30" s="678">
        <v>27.0</v>
      </c>
      <c r="K30" s="678">
        <v>19.0</v>
      </c>
      <c r="L30" s="678">
        <v>22.0</v>
      </c>
      <c r="M30" s="678">
        <v>32.0</v>
      </c>
      <c r="N30" s="678">
        <v>20.0</v>
      </c>
      <c r="O30" s="678">
        <v>14.0</v>
      </c>
      <c r="P30" s="678">
        <v>13.0</v>
      </c>
      <c r="Q30" s="678">
        <v>16.0</v>
      </c>
      <c r="R30" s="678">
        <v>15.0</v>
      </c>
      <c r="S30" s="678">
        <v>26.0</v>
      </c>
      <c r="T30" s="678">
        <v>35.0</v>
      </c>
      <c r="U30" s="678">
        <v>20.0</v>
      </c>
      <c r="V30" s="678">
        <v>14.0</v>
      </c>
      <c r="W30" s="678">
        <v>27.0</v>
      </c>
      <c r="X30" s="678">
        <v>18.0</v>
      </c>
      <c r="Y30" s="678">
        <v>30.0</v>
      </c>
      <c r="Z30" s="678">
        <v>31.0</v>
      </c>
      <c r="AA30" s="678">
        <v>47.0</v>
      </c>
      <c r="AB30" s="678">
        <v>23.0</v>
      </c>
      <c r="AC30" s="678">
        <v>26.0</v>
      </c>
      <c r="AD30" s="678">
        <v>21.0</v>
      </c>
      <c r="AE30" s="678">
        <v>29.0</v>
      </c>
      <c r="AF30" s="678">
        <v>28.0</v>
      </c>
      <c r="AG30" s="679">
        <f t="shared" si="16"/>
        <v>816</v>
      </c>
      <c r="AH30" s="660">
        <f t="shared" si="17"/>
        <v>0.2271714922</v>
      </c>
    </row>
    <row r="31">
      <c r="A31" s="589" t="s">
        <v>1835</v>
      </c>
      <c r="B31" s="678">
        <v>41.0</v>
      </c>
      <c r="C31" s="678">
        <v>31.0</v>
      </c>
      <c r="D31" s="678">
        <v>31.0</v>
      </c>
      <c r="E31" s="678">
        <v>35.0</v>
      </c>
      <c r="F31" s="678">
        <v>37.0</v>
      </c>
      <c r="G31" s="678">
        <v>23.0</v>
      </c>
      <c r="H31" s="678">
        <v>22.0</v>
      </c>
      <c r="I31" s="678">
        <v>31.0</v>
      </c>
      <c r="J31" s="678">
        <v>29.0</v>
      </c>
      <c r="K31" s="678">
        <v>29.0</v>
      </c>
      <c r="L31" s="678">
        <v>30.0</v>
      </c>
      <c r="M31" s="678">
        <v>39.0</v>
      </c>
      <c r="N31" s="678">
        <v>25.0</v>
      </c>
      <c r="O31" s="678">
        <v>24.0</v>
      </c>
      <c r="P31" s="678">
        <v>18.0</v>
      </c>
      <c r="Q31" s="678">
        <v>18.0</v>
      </c>
      <c r="R31" s="678">
        <v>16.0</v>
      </c>
      <c r="S31" s="678">
        <v>34.0</v>
      </c>
      <c r="T31" s="678">
        <v>32.0</v>
      </c>
      <c r="U31" s="678">
        <v>16.0</v>
      </c>
      <c r="V31" s="678">
        <v>22.0</v>
      </c>
      <c r="W31" s="678">
        <v>20.0</v>
      </c>
      <c r="X31" s="678">
        <v>26.0</v>
      </c>
      <c r="Y31" s="678">
        <v>20.0</v>
      </c>
      <c r="Z31" s="678">
        <v>30.0</v>
      </c>
      <c r="AA31" s="678">
        <v>43.0</v>
      </c>
      <c r="AB31" s="678">
        <v>37.0</v>
      </c>
      <c r="AC31" s="678">
        <v>42.0</v>
      </c>
      <c r="AD31" s="678">
        <v>29.0</v>
      </c>
      <c r="AE31" s="678">
        <v>32.0</v>
      </c>
      <c r="AF31" s="678">
        <v>31.0</v>
      </c>
      <c r="AG31" s="679">
        <f t="shared" si="16"/>
        <v>893</v>
      </c>
      <c r="AH31" s="660">
        <f t="shared" si="17"/>
        <v>0.2486080178</v>
      </c>
    </row>
    <row r="32">
      <c r="A32" s="589" t="s">
        <v>1836</v>
      </c>
      <c r="B32" s="678">
        <v>34.0</v>
      </c>
      <c r="C32" s="678">
        <v>34.0</v>
      </c>
      <c r="D32" s="678">
        <v>28.0</v>
      </c>
      <c r="E32" s="678">
        <v>41.0</v>
      </c>
      <c r="F32" s="678">
        <v>35.0</v>
      </c>
      <c r="G32" s="678">
        <v>32.0</v>
      </c>
      <c r="H32" s="678">
        <v>26.0</v>
      </c>
      <c r="I32" s="678">
        <v>32.0</v>
      </c>
      <c r="J32" s="678">
        <v>37.0</v>
      </c>
      <c r="K32" s="678">
        <v>29.0</v>
      </c>
      <c r="L32" s="678">
        <v>27.0</v>
      </c>
      <c r="M32" s="678">
        <v>30.0</v>
      </c>
      <c r="N32" s="678">
        <v>19.0</v>
      </c>
      <c r="O32" s="678">
        <v>28.0</v>
      </c>
      <c r="P32" s="678">
        <v>18.0</v>
      </c>
      <c r="Q32" s="678">
        <v>22.0</v>
      </c>
      <c r="R32" s="678">
        <v>26.0</v>
      </c>
      <c r="S32" s="678">
        <v>28.0</v>
      </c>
      <c r="T32" s="678">
        <v>24.0</v>
      </c>
      <c r="U32" s="678">
        <v>28.0</v>
      </c>
      <c r="V32" s="678">
        <v>24.0</v>
      </c>
      <c r="W32" s="678">
        <v>23.0</v>
      </c>
      <c r="X32" s="678">
        <v>21.0</v>
      </c>
      <c r="Y32" s="678">
        <v>32.0</v>
      </c>
      <c r="Z32" s="678">
        <v>34.0</v>
      </c>
      <c r="AA32" s="678">
        <v>37.0</v>
      </c>
      <c r="AB32" s="678">
        <v>29.0</v>
      </c>
      <c r="AC32" s="678">
        <v>35.0</v>
      </c>
      <c r="AD32" s="678">
        <v>35.0</v>
      </c>
      <c r="AE32" s="678">
        <v>39.0</v>
      </c>
      <c r="AF32" s="678">
        <v>24.0</v>
      </c>
      <c r="AG32" s="679">
        <f t="shared" si="16"/>
        <v>911</v>
      </c>
      <c r="AH32" s="660">
        <f t="shared" si="17"/>
        <v>0.2536191537</v>
      </c>
    </row>
    <row r="33">
      <c r="A33" s="681" t="s">
        <v>1830</v>
      </c>
      <c r="B33" s="682">
        <f t="shared" ref="B33:AF33" si="18">SUM(B27:B32)</f>
        <v>160</v>
      </c>
      <c r="C33" s="682">
        <f t="shared" si="18"/>
        <v>136</v>
      </c>
      <c r="D33" s="682">
        <f t="shared" si="18"/>
        <v>127</v>
      </c>
      <c r="E33" s="682">
        <f t="shared" si="18"/>
        <v>147</v>
      </c>
      <c r="F33" s="682">
        <f t="shared" si="18"/>
        <v>164</v>
      </c>
      <c r="G33" s="682">
        <f t="shared" si="18"/>
        <v>108</v>
      </c>
      <c r="H33" s="682">
        <f t="shared" si="18"/>
        <v>105</v>
      </c>
      <c r="I33" s="682">
        <f t="shared" si="18"/>
        <v>118</v>
      </c>
      <c r="J33" s="682">
        <f t="shared" si="18"/>
        <v>131</v>
      </c>
      <c r="K33" s="682">
        <f t="shared" si="18"/>
        <v>122</v>
      </c>
      <c r="L33" s="682">
        <f t="shared" si="18"/>
        <v>109</v>
      </c>
      <c r="M33" s="682">
        <f t="shared" si="18"/>
        <v>136</v>
      </c>
      <c r="N33" s="682">
        <f t="shared" si="18"/>
        <v>88</v>
      </c>
      <c r="O33" s="682">
        <f t="shared" si="18"/>
        <v>92</v>
      </c>
      <c r="P33" s="682">
        <f t="shared" si="18"/>
        <v>61</v>
      </c>
      <c r="Q33" s="682">
        <f t="shared" si="18"/>
        <v>73</v>
      </c>
      <c r="R33" s="682">
        <f t="shared" si="18"/>
        <v>82</v>
      </c>
      <c r="S33" s="682">
        <f t="shared" si="18"/>
        <v>121</v>
      </c>
      <c r="T33" s="682">
        <f t="shared" si="18"/>
        <v>128</v>
      </c>
      <c r="U33" s="682">
        <f t="shared" si="18"/>
        <v>85</v>
      </c>
      <c r="V33" s="682">
        <f t="shared" si="18"/>
        <v>86</v>
      </c>
      <c r="W33" s="682">
        <f t="shared" si="18"/>
        <v>85</v>
      </c>
      <c r="X33" s="682">
        <f t="shared" si="18"/>
        <v>96</v>
      </c>
      <c r="Y33" s="682">
        <f t="shared" si="18"/>
        <v>110</v>
      </c>
      <c r="Z33" s="682">
        <f t="shared" si="18"/>
        <v>125</v>
      </c>
      <c r="AA33" s="682">
        <f t="shared" si="18"/>
        <v>162</v>
      </c>
      <c r="AB33" s="682">
        <f t="shared" si="18"/>
        <v>127</v>
      </c>
      <c r="AC33" s="682">
        <f t="shared" si="18"/>
        <v>144</v>
      </c>
      <c r="AD33" s="682">
        <f t="shared" si="18"/>
        <v>123</v>
      </c>
      <c r="AE33" s="682">
        <f t="shared" si="18"/>
        <v>132</v>
      </c>
      <c r="AF33" s="682">
        <f t="shared" si="18"/>
        <v>109</v>
      </c>
      <c r="AG33" s="664">
        <f t="shared" si="16"/>
        <v>3592</v>
      </c>
      <c r="AH33" s="665">
        <f>SUM(AH27:AH29)</f>
        <v>0.2706013363</v>
      </c>
    </row>
    <row r="34">
      <c r="A34" s="666" t="s">
        <v>1864</v>
      </c>
      <c r="B34" s="667"/>
      <c r="C34" s="667"/>
      <c r="D34" s="667"/>
      <c r="E34" s="667"/>
      <c r="F34" s="667"/>
      <c r="G34" s="667"/>
      <c r="H34" s="667"/>
      <c r="I34" s="667"/>
      <c r="J34" s="667"/>
      <c r="K34" s="667"/>
      <c r="L34" s="667"/>
      <c r="M34" s="667"/>
      <c r="N34" s="667"/>
      <c r="O34" s="667"/>
      <c r="P34" s="667"/>
      <c r="Q34" s="667"/>
      <c r="R34" s="667"/>
      <c r="S34" s="667"/>
      <c r="T34" s="667"/>
      <c r="U34" s="667"/>
      <c r="V34" s="667"/>
      <c r="W34" s="667"/>
      <c r="X34" s="667"/>
      <c r="Y34" s="667"/>
      <c r="Z34" s="667"/>
      <c r="AA34" s="667"/>
      <c r="AB34" s="667"/>
      <c r="AC34" s="667"/>
      <c r="AD34" s="667"/>
      <c r="AE34" s="667"/>
      <c r="AF34" s="667"/>
      <c r="AG34" s="672"/>
      <c r="AH34" s="656"/>
    </row>
    <row r="35">
      <c r="A35" s="670" t="s">
        <v>1831</v>
      </c>
      <c r="B35" s="671">
        <f t="shared" ref="B35:AF35" si="19">iferror(B27/B$33,"")</f>
        <v>0.0375</v>
      </c>
      <c r="C35" s="671">
        <f t="shared" si="19"/>
        <v>0.007352941176</v>
      </c>
      <c r="D35" s="671">
        <f t="shared" si="19"/>
        <v>0</v>
      </c>
      <c r="E35" s="671">
        <f t="shared" si="19"/>
        <v>0.01360544218</v>
      </c>
      <c r="F35" s="671">
        <f t="shared" si="19"/>
        <v>0.006097560976</v>
      </c>
      <c r="G35" s="671">
        <f t="shared" si="19"/>
        <v>0</v>
      </c>
      <c r="H35" s="671">
        <f t="shared" si="19"/>
        <v>0.01904761905</v>
      </c>
      <c r="I35" s="671">
        <f t="shared" si="19"/>
        <v>0.01694915254</v>
      </c>
      <c r="J35" s="671">
        <f t="shared" si="19"/>
        <v>0</v>
      </c>
      <c r="K35" s="671">
        <f t="shared" si="19"/>
        <v>0.03278688525</v>
      </c>
      <c r="L35" s="671">
        <f t="shared" si="19"/>
        <v>0.02752293578</v>
      </c>
      <c r="M35" s="671">
        <f t="shared" si="19"/>
        <v>0.01470588235</v>
      </c>
      <c r="N35" s="671">
        <f t="shared" si="19"/>
        <v>0.01136363636</v>
      </c>
      <c r="O35" s="671">
        <f t="shared" si="19"/>
        <v>0.03260869565</v>
      </c>
      <c r="P35" s="671">
        <f t="shared" si="19"/>
        <v>0.03278688525</v>
      </c>
      <c r="Q35" s="671">
        <f t="shared" si="19"/>
        <v>0</v>
      </c>
      <c r="R35" s="671">
        <f t="shared" si="19"/>
        <v>0.03658536585</v>
      </c>
      <c r="S35" s="671">
        <f t="shared" si="19"/>
        <v>0</v>
      </c>
      <c r="T35" s="671">
        <f t="shared" si="19"/>
        <v>0.015625</v>
      </c>
      <c r="U35" s="671">
        <f t="shared" si="19"/>
        <v>0.03529411765</v>
      </c>
      <c r="V35" s="671">
        <f t="shared" si="19"/>
        <v>0</v>
      </c>
      <c r="W35" s="671">
        <f t="shared" si="19"/>
        <v>0.01176470588</v>
      </c>
      <c r="X35" s="671">
        <f t="shared" si="19"/>
        <v>0.01041666667</v>
      </c>
      <c r="Y35" s="671">
        <f t="shared" si="19"/>
        <v>0.01818181818</v>
      </c>
      <c r="Z35" s="671">
        <f t="shared" si="19"/>
        <v>0.016</v>
      </c>
      <c r="AA35" s="671">
        <f t="shared" si="19"/>
        <v>0</v>
      </c>
      <c r="AB35" s="671">
        <f t="shared" si="19"/>
        <v>0.03149606299</v>
      </c>
      <c r="AC35" s="671">
        <f t="shared" si="19"/>
        <v>0.02777777778</v>
      </c>
      <c r="AD35" s="671">
        <f t="shared" si="19"/>
        <v>0.008130081301</v>
      </c>
      <c r="AE35" s="671">
        <f t="shared" si="19"/>
        <v>0.007575757576</v>
      </c>
      <c r="AF35" s="671">
        <f t="shared" si="19"/>
        <v>0</v>
      </c>
      <c r="AG35" s="655"/>
      <c r="AH35" s="656"/>
    </row>
    <row r="36">
      <c r="A36" s="670" t="s">
        <v>1832</v>
      </c>
      <c r="B36" s="671">
        <f t="shared" ref="B36:AF36" si="20">iferror(B28/B$33,"")</f>
        <v>0.075</v>
      </c>
      <c r="C36" s="671">
        <f t="shared" si="20"/>
        <v>0.07352941176</v>
      </c>
      <c r="D36" s="671">
        <f t="shared" si="20"/>
        <v>0.06299212598</v>
      </c>
      <c r="E36" s="671">
        <f t="shared" si="20"/>
        <v>0.04761904762</v>
      </c>
      <c r="F36" s="671">
        <f t="shared" si="20"/>
        <v>0.07317073171</v>
      </c>
      <c r="G36" s="671">
        <f t="shared" si="20"/>
        <v>0.08333333333</v>
      </c>
      <c r="H36" s="671">
        <f t="shared" si="20"/>
        <v>0.08571428571</v>
      </c>
      <c r="I36" s="671">
        <f t="shared" si="20"/>
        <v>0.07627118644</v>
      </c>
      <c r="J36" s="671">
        <f t="shared" si="20"/>
        <v>0.08396946565</v>
      </c>
      <c r="K36" s="671">
        <f t="shared" si="20"/>
        <v>0.106557377</v>
      </c>
      <c r="L36" s="671">
        <f t="shared" si="20"/>
        <v>0.09174311927</v>
      </c>
      <c r="M36" s="671">
        <f t="shared" si="20"/>
        <v>0.07352941176</v>
      </c>
      <c r="N36" s="671">
        <f t="shared" si="20"/>
        <v>0.09090909091</v>
      </c>
      <c r="O36" s="671">
        <f t="shared" si="20"/>
        <v>0.07608695652</v>
      </c>
      <c r="P36" s="671">
        <f t="shared" si="20"/>
        <v>0.03278688525</v>
      </c>
      <c r="Q36" s="671">
        <f t="shared" si="20"/>
        <v>0.08219178082</v>
      </c>
      <c r="R36" s="671">
        <f t="shared" si="20"/>
        <v>0.03658536585</v>
      </c>
      <c r="S36" s="671">
        <f t="shared" si="20"/>
        <v>0.0826446281</v>
      </c>
      <c r="T36" s="671">
        <f t="shared" si="20"/>
        <v>0.1015625</v>
      </c>
      <c r="U36" s="671">
        <f t="shared" si="20"/>
        <v>0.03529411765</v>
      </c>
      <c r="V36" s="671">
        <f t="shared" si="20"/>
        <v>0.05813953488</v>
      </c>
      <c r="W36" s="671">
        <f t="shared" si="20"/>
        <v>0.07058823529</v>
      </c>
      <c r="X36" s="671">
        <f t="shared" si="20"/>
        <v>0.125</v>
      </c>
      <c r="Y36" s="671">
        <f t="shared" si="20"/>
        <v>0.09090909091</v>
      </c>
      <c r="Z36" s="671">
        <f t="shared" si="20"/>
        <v>0.088</v>
      </c>
      <c r="AA36" s="671">
        <f t="shared" si="20"/>
        <v>0.04938271605</v>
      </c>
      <c r="AB36" s="671">
        <f t="shared" si="20"/>
        <v>0.1417322835</v>
      </c>
      <c r="AC36" s="671">
        <f t="shared" si="20"/>
        <v>0.05555555556</v>
      </c>
      <c r="AD36" s="671">
        <f t="shared" si="20"/>
        <v>0.1138211382</v>
      </c>
      <c r="AE36" s="671">
        <f t="shared" si="20"/>
        <v>0.06060606061</v>
      </c>
      <c r="AF36" s="671">
        <f t="shared" si="20"/>
        <v>0.05504587156</v>
      </c>
      <c r="AG36" s="672"/>
      <c r="AH36" s="656"/>
    </row>
    <row r="37">
      <c r="A37" s="686" t="s">
        <v>1833</v>
      </c>
      <c r="B37" s="671">
        <f t="shared" ref="B37:AF37" si="21">iferror(B29/B$33,"")</f>
        <v>0.16875</v>
      </c>
      <c r="C37" s="671">
        <f t="shared" si="21"/>
        <v>0.1911764706</v>
      </c>
      <c r="D37" s="671">
        <f t="shared" si="21"/>
        <v>0.2125984252</v>
      </c>
      <c r="E37" s="671">
        <f t="shared" si="21"/>
        <v>0.1428571429</v>
      </c>
      <c r="F37" s="671">
        <f t="shared" si="21"/>
        <v>0.1646341463</v>
      </c>
      <c r="G37" s="671">
        <f t="shared" si="21"/>
        <v>0.2314814815</v>
      </c>
      <c r="H37" s="671">
        <f t="shared" si="21"/>
        <v>0.2476190476</v>
      </c>
      <c r="I37" s="671">
        <f t="shared" si="21"/>
        <v>0.1694915254</v>
      </c>
      <c r="J37" s="671">
        <f t="shared" si="21"/>
        <v>0.2061068702</v>
      </c>
      <c r="K37" s="671">
        <f t="shared" si="21"/>
        <v>0.2295081967</v>
      </c>
      <c r="L37" s="671">
        <f t="shared" si="21"/>
        <v>0.1559633028</v>
      </c>
      <c r="M37" s="671">
        <f t="shared" si="21"/>
        <v>0.1691176471</v>
      </c>
      <c r="N37" s="671">
        <f t="shared" si="21"/>
        <v>0.1704545455</v>
      </c>
      <c r="O37" s="671">
        <f t="shared" si="21"/>
        <v>0.1739130435</v>
      </c>
      <c r="P37" s="671">
        <f t="shared" si="21"/>
        <v>0.131147541</v>
      </c>
      <c r="Q37" s="671">
        <f t="shared" si="21"/>
        <v>0.1506849315</v>
      </c>
      <c r="R37" s="671">
        <f t="shared" si="21"/>
        <v>0.2317073171</v>
      </c>
      <c r="S37" s="671">
        <f t="shared" si="21"/>
        <v>0.1900826446</v>
      </c>
      <c r="T37" s="671">
        <f t="shared" si="21"/>
        <v>0.171875</v>
      </c>
      <c r="U37" s="671">
        <f t="shared" si="21"/>
        <v>0.1764705882</v>
      </c>
      <c r="V37" s="671">
        <f t="shared" si="21"/>
        <v>0.2441860465</v>
      </c>
      <c r="W37" s="671">
        <f t="shared" si="21"/>
        <v>0.09411764706</v>
      </c>
      <c r="X37" s="671">
        <f t="shared" si="21"/>
        <v>0.1875</v>
      </c>
      <c r="Y37" s="671">
        <f t="shared" si="21"/>
        <v>0.1454545455</v>
      </c>
      <c r="Z37" s="671">
        <f t="shared" si="21"/>
        <v>0.136</v>
      </c>
      <c r="AA37" s="671">
        <f t="shared" si="21"/>
        <v>0.1666666667</v>
      </c>
      <c r="AB37" s="671">
        <f t="shared" si="21"/>
        <v>0.125984252</v>
      </c>
      <c r="AC37" s="671">
        <f t="shared" si="21"/>
        <v>0.2013888889</v>
      </c>
      <c r="AD37" s="671">
        <f t="shared" si="21"/>
        <v>0.1869918699</v>
      </c>
      <c r="AE37" s="671">
        <f t="shared" si="21"/>
        <v>0.1742424242</v>
      </c>
      <c r="AF37" s="671">
        <f t="shared" si="21"/>
        <v>0.1834862385</v>
      </c>
      <c r="AG37" s="672"/>
      <c r="AH37" s="656"/>
    </row>
    <row r="38">
      <c r="A38" s="686" t="s">
        <v>1834</v>
      </c>
      <c r="B38" s="671">
        <f t="shared" ref="B38:AF38" si="22">iferror(B30/B$33,"")</f>
        <v>0.25</v>
      </c>
      <c r="C38" s="671">
        <f t="shared" si="22"/>
        <v>0.25</v>
      </c>
      <c r="D38" s="671">
        <f t="shared" si="22"/>
        <v>0.2598425197</v>
      </c>
      <c r="E38" s="671">
        <f t="shared" si="22"/>
        <v>0.2789115646</v>
      </c>
      <c r="F38" s="671">
        <f t="shared" si="22"/>
        <v>0.3170731707</v>
      </c>
      <c r="G38" s="671">
        <f t="shared" si="22"/>
        <v>0.1759259259</v>
      </c>
      <c r="H38" s="671">
        <f t="shared" si="22"/>
        <v>0.1904761905</v>
      </c>
      <c r="I38" s="671">
        <f t="shared" si="22"/>
        <v>0.2033898305</v>
      </c>
      <c r="J38" s="671">
        <f t="shared" si="22"/>
        <v>0.2061068702</v>
      </c>
      <c r="K38" s="671">
        <f t="shared" si="22"/>
        <v>0.1557377049</v>
      </c>
      <c r="L38" s="671">
        <f t="shared" si="22"/>
        <v>0.2018348624</v>
      </c>
      <c r="M38" s="671">
        <f t="shared" si="22"/>
        <v>0.2352941176</v>
      </c>
      <c r="N38" s="671">
        <f t="shared" si="22"/>
        <v>0.2272727273</v>
      </c>
      <c r="O38" s="671">
        <f t="shared" si="22"/>
        <v>0.152173913</v>
      </c>
      <c r="P38" s="671">
        <f t="shared" si="22"/>
        <v>0.2131147541</v>
      </c>
      <c r="Q38" s="671">
        <f t="shared" si="22"/>
        <v>0.2191780822</v>
      </c>
      <c r="R38" s="671">
        <f t="shared" si="22"/>
        <v>0.1829268293</v>
      </c>
      <c r="S38" s="671">
        <f t="shared" si="22"/>
        <v>0.2148760331</v>
      </c>
      <c r="T38" s="671">
        <f t="shared" si="22"/>
        <v>0.2734375</v>
      </c>
      <c r="U38" s="671">
        <f t="shared" si="22"/>
        <v>0.2352941176</v>
      </c>
      <c r="V38" s="671">
        <f t="shared" si="22"/>
        <v>0.1627906977</v>
      </c>
      <c r="W38" s="671">
        <f t="shared" si="22"/>
        <v>0.3176470588</v>
      </c>
      <c r="X38" s="671">
        <f t="shared" si="22"/>
        <v>0.1875</v>
      </c>
      <c r="Y38" s="671">
        <f t="shared" si="22"/>
        <v>0.2727272727</v>
      </c>
      <c r="Z38" s="671">
        <f t="shared" si="22"/>
        <v>0.248</v>
      </c>
      <c r="AA38" s="671">
        <f t="shared" si="22"/>
        <v>0.2901234568</v>
      </c>
      <c r="AB38" s="671">
        <f t="shared" si="22"/>
        <v>0.1811023622</v>
      </c>
      <c r="AC38" s="671">
        <f t="shared" si="22"/>
        <v>0.1805555556</v>
      </c>
      <c r="AD38" s="671">
        <f t="shared" si="22"/>
        <v>0.1707317073</v>
      </c>
      <c r="AE38" s="671">
        <f t="shared" si="22"/>
        <v>0.2196969697</v>
      </c>
      <c r="AF38" s="671">
        <f t="shared" si="22"/>
        <v>0.2568807339</v>
      </c>
      <c r="AG38" s="672"/>
      <c r="AH38" s="656"/>
    </row>
    <row r="39">
      <c r="A39" s="686" t="s">
        <v>1835</v>
      </c>
      <c r="B39" s="671">
        <f t="shared" ref="B39:AF39" si="23">iferror(B31/B$33,"")</f>
        <v>0.25625</v>
      </c>
      <c r="C39" s="671">
        <f t="shared" si="23"/>
        <v>0.2279411765</v>
      </c>
      <c r="D39" s="671">
        <f t="shared" si="23"/>
        <v>0.2440944882</v>
      </c>
      <c r="E39" s="671">
        <f t="shared" si="23"/>
        <v>0.2380952381</v>
      </c>
      <c r="F39" s="671">
        <f t="shared" si="23"/>
        <v>0.2256097561</v>
      </c>
      <c r="G39" s="671">
        <f t="shared" si="23"/>
        <v>0.212962963</v>
      </c>
      <c r="H39" s="671">
        <f t="shared" si="23"/>
        <v>0.2095238095</v>
      </c>
      <c r="I39" s="671">
        <f t="shared" si="23"/>
        <v>0.2627118644</v>
      </c>
      <c r="J39" s="671">
        <f t="shared" si="23"/>
        <v>0.2213740458</v>
      </c>
      <c r="K39" s="671">
        <f t="shared" si="23"/>
        <v>0.237704918</v>
      </c>
      <c r="L39" s="671">
        <f t="shared" si="23"/>
        <v>0.2752293578</v>
      </c>
      <c r="M39" s="671">
        <f t="shared" si="23"/>
        <v>0.2867647059</v>
      </c>
      <c r="N39" s="671">
        <f t="shared" si="23"/>
        <v>0.2840909091</v>
      </c>
      <c r="O39" s="671">
        <f t="shared" si="23"/>
        <v>0.2608695652</v>
      </c>
      <c r="P39" s="671">
        <f t="shared" si="23"/>
        <v>0.2950819672</v>
      </c>
      <c r="Q39" s="671">
        <f t="shared" si="23"/>
        <v>0.2465753425</v>
      </c>
      <c r="R39" s="671">
        <f t="shared" si="23"/>
        <v>0.1951219512</v>
      </c>
      <c r="S39" s="671">
        <f t="shared" si="23"/>
        <v>0.2809917355</v>
      </c>
      <c r="T39" s="671">
        <f t="shared" si="23"/>
        <v>0.25</v>
      </c>
      <c r="U39" s="671">
        <f t="shared" si="23"/>
        <v>0.1882352941</v>
      </c>
      <c r="V39" s="671">
        <f t="shared" si="23"/>
        <v>0.2558139535</v>
      </c>
      <c r="W39" s="671">
        <f t="shared" si="23"/>
        <v>0.2352941176</v>
      </c>
      <c r="X39" s="671">
        <f t="shared" si="23"/>
        <v>0.2708333333</v>
      </c>
      <c r="Y39" s="671">
        <f t="shared" si="23"/>
        <v>0.1818181818</v>
      </c>
      <c r="Z39" s="671">
        <f t="shared" si="23"/>
        <v>0.24</v>
      </c>
      <c r="AA39" s="671">
        <f t="shared" si="23"/>
        <v>0.2654320988</v>
      </c>
      <c r="AB39" s="671">
        <f t="shared" si="23"/>
        <v>0.2913385827</v>
      </c>
      <c r="AC39" s="671">
        <f t="shared" si="23"/>
        <v>0.2916666667</v>
      </c>
      <c r="AD39" s="671">
        <f t="shared" si="23"/>
        <v>0.2357723577</v>
      </c>
      <c r="AE39" s="671">
        <f t="shared" si="23"/>
        <v>0.2424242424</v>
      </c>
      <c r="AF39" s="671">
        <f t="shared" si="23"/>
        <v>0.2844036697</v>
      </c>
      <c r="AG39" s="672"/>
      <c r="AH39" s="656"/>
    </row>
    <row r="40">
      <c r="A40" s="686" t="s">
        <v>1836</v>
      </c>
      <c r="B40" s="671">
        <f t="shared" ref="B40:AF40" si="24">iferror(B32/B$33,"")</f>
        <v>0.2125</v>
      </c>
      <c r="C40" s="671">
        <f t="shared" si="24"/>
        <v>0.25</v>
      </c>
      <c r="D40" s="671">
        <f t="shared" si="24"/>
        <v>0.2204724409</v>
      </c>
      <c r="E40" s="671">
        <f t="shared" si="24"/>
        <v>0.2789115646</v>
      </c>
      <c r="F40" s="671">
        <f t="shared" si="24"/>
        <v>0.2134146341</v>
      </c>
      <c r="G40" s="671">
        <f t="shared" si="24"/>
        <v>0.2962962963</v>
      </c>
      <c r="H40" s="671">
        <f t="shared" si="24"/>
        <v>0.2476190476</v>
      </c>
      <c r="I40" s="671">
        <f t="shared" si="24"/>
        <v>0.2711864407</v>
      </c>
      <c r="J40" s="671">
        <f t="shared" si="24"/>
        <v>0.2824427481</v>
      </c>
      <c r="K40" s="671">
        <f t="shared" si="24"/>
        <v>0.237704918</v>
      </c>
      <c r="L40" s="671">
        <f t="shared" si="24"/>
        <v>0.247706422</v>
      </c>
      <c r="M40" s="671">
        <f t="shared" si="24"/>
        <v>0.2205882353</v>
      </c>
      <c r="N40" s="671">
        <f t="shared" si="24"/>
        <v>0.2159090909</v>
      </c>
      <c r="O40" s="671">
        <f t="shared" si="24"/>
        <v>0.3043478261</v>
      </c>
      <c r="P40" s="671">
        <f t="shared" si="24"/>
        <v>0.2950819672</v>
      </c>
      <c r="Q40" s="671">
        <f t="shared" si="24"/>
        <v>0.301369863</v>
      </c>
      <c r="R40" s="671">
        <f t="shared" si="24"/>
        <v>0.3170731707</v>
      </c>
      <c r="S40" s="671">
        <f t="shared" si="24"/>
        <v>0.2314049587</v>
      </c>
      <c r="T40" s="671">
        <f t="shared" si="24"/>
        <v>0.1875</v>
      </c>
      <c r="U40" s="671">
        <f t="shared" si="24"/>
        <v>0.3294117647</v>
      </c>
      <c r="V40" s="671">
        <f t="shared" si="24"/>
        <v>0.2790697674</v>
      </c>
      <c r="W40" s="671">
        <f t="shared" si="24"/>
        <v>0.2705882353</v>
      </c>
      <c r="X40" s="671">
        <f t="shared" si="24"/>
        <v>0.21875</v>
      </c>
      <c r="Y40" s="671">
        <f t="shared" si="24"/>
        <v>0.2909090909</v>
      </c>
      <c r="Z40" s="671">
        <f t="shared" si="24"/>
        <v>0.272</v>
      </c>
      <c r="AA40" s="671">
        <f t="shared" si="24"/>
        <v>0.2283950617</v>
      </c>
      <c r="AB40" s="671">
        <f t="shared" si="24"/>
        <v>0.2283464567</v>
      </c>
      <c r="AC40" s="671">
        <f t="shared" si="24"/>
        <v>0.2430555556</v>
      </c>
      <c r="AD40" s="671">
        <f t="shared" si="24"/>
        <v>0.2845528455</v>
      </c>
      <c r="AE40" s="671">
        <f t="shared" si="24"/>
        <v>0.2954545455</v>
      </c>
      <c r="AF40" s="671">
        <f t="shared" si="24"/>
        <v>0.2201834862</v>
      </c>
      <c r="AG40" s="672"/>
      <c r="AH40" s="656"/>
    </row>
    <row r="41">
      <c r="A41" s="673"/>
      <c r="B41" s="683"/>
      <c r="C41" s="683"/>
      <c r="D41" s="683"/>
      <c r="E41" s="683"/>
      <c r="F41" s="683"/>
      <c r="G41" s="683"/>
      <c r="H41" s="683"/>
      <c r="I41" s="683"/>
      <c r="J41" s="683"/>
      <c r="K41" s="683"/>
      <c r="L41" s="683"/>
      <c r="M41" s="683"/>
      <c r="N41" s="683"/>
      <c r="O41" s="683"/>
      <c r="P41" s="683"/>
      <c r="Q41" s="683"/>
      <c r="R41" s="683"/>
      <c r="S41" s="683"/>
      <c r="T41" s="683"/>
      <c r="U41" s="683"/>
      <c r="V41" s="683"/>
      <c r="W41" s="683"/>
      <c r="X41" s="683"/>
      <c r="Y41" s="683"/>
      <c r="Z41" s="683"/>
      <c r="AA41" s="683"/>
      <c r="AB41" s="683"/>
      <c r="AC41" s="683"/>
      <c r="AD41" s="683"/>
      <c r="AE41" s="683"/>
      <c r="AF41" s="683"/>
      <c r="AG41" s="685"/>
      <c r="AH41" s="685"/>
    </row>
    <row r="42">
      <c r="A42" s="653" t="s">
        <v>1837</v>
      </c>
      <c r="B42" s="675"/>
      <c r="C42" s="675"/>
      <c r="D42" s="675"/>
      <c r="E42" s="675"/>
      <c r="F42" s="675"/>
      <c r="G42" s="675"/>
      <c r="H42" s="675"/>
      <c r="I42" s="675"/>
      <c r="J42" s="675"/>
      <c r="K42" s="675"/>
      <c r="L42" s="675"/>
      <c r="M42" s="675"/>
      <c r="N42" s="675"/>
      <c r="O42" s="675"/>
      <c r="P42" s="675"/>
      <c r="Q42" s="675"/>
      <c r="R42" s="675"/>
      <c r="S42" s="675"/>
      <c r="T42" s="675"/>
      <c r="U42" s="675"/>
      <c r="V42" s="675"/>
      <c r="W42" s="675"/>
      <c r="X42" s="675"/>
      <c r="Y42" s="675"/>
      <c r="Z42" s="675"/>
      <c r="AA42" s="675"/>
      <c r="AB42" s="675"/>
      <c r="AC42" s="675"/>
      <c r="AD42" s="675"/>
      <c r="AE42" s="675"/>
      <c r="AF42" s="675"/>
      <c r="AG42" s="655"/>
      <c r="AH42" s="656"/>
    </row>
    <row r="43">
      <c r="A43" s="619" t="s">
        <v>1838</v>
      </c>
      <c r="B43" s="678">
        <v>70.0</v>
      </c>
      <c r="C43" s="678">
        <v>61.0</v>
      </c>
      <c r="D43" s="678">
        <v>53.0</v>
      </c>
      <c r="E43" s="678">
        <v>60.0</v>
      </c>
      <c r="F43" s="678">
        <v>62.0</v>
      </c>
      <c r="G43" s="678">
        <v>40.0</v>
      </c>
      <c r="H43" s="678">
        <v>48.0</v>
      </c>
      <c r="I43" s="678">
        <v>55.0</v>
      </c>
      <c r="J43" s="678">
        <v>53.0</v>
      </c>
      <c r="K43" s="678">
        <v>55.0</v>
      </c>
      <c r="L43" s="678">
        <v>46.0</v>
      </c>
      <c r="M43" s="678">
        <v>54.0</v>
      </c>
      <c r="N43" s="678">
        <v>40.0</v>
      </c>
      <c r="O43" s="678">
        <v>34.0</v>
      </c>
      <c r="P43" s="678">
        <v>21.0</v>
      </c>
      <c r="Q43" s="678">
        <v>30.0</v>
      </c>
      <c r="R43" s="678">
        <v>27.0</v>
      </c>
      <c r="S43" s="678">
        <v>66.0</v>
      </c>
      <c r="T43" s="678">
        <v>52.0</v>
      </c>
      <c r="U43" s="678">
        <v>29.0</v>
      </c>
      <c r="V43" s="678">
        <v>42.0</v>
      </c>
      <c r="W43" s="678">
        <v>34.0</v>
      </c>
      <c r="X43" s="678">
        <v>30.0</v>
      </c>
      <c r="Y43" s="678">
        <v>45.0</v>
      </c>
      <c r="Z43" s="678">
        <v>50.0</v>
      </c>
      <c r="AA43" s="678">
        <v>61.0</v>
      </c>
      <c r="AB43" s="678">
        <v>63.0</v>
      </c>
      <c r="AC43" s="678">
        <v>68.0</v>
      </c>
      <c r="AD43" s="678">
        <v>43.0</v>
      </c>
      <c r="AE43" s="678">
        <v>46.0</v>
      </c>
      <c r="AF43" s="678">
        <v>35.0</v>
      </c>
      <c r="AG43" s="679">
        <f t="shared" ref="AG43:AG45" si="25">SUM(B43:AF43)</f>
        <v>1473</v>
      </c>
      <c r="AH43" s="660">
        <f t="shared" ref="AH43:AH44" si="26">iferror(AG43/AG$45,"")</f>
        <v>0.410077951</v>
      </c>
    </row>
    <row r="44">
      <c r="A44" s="680" t="s">
        <v>1839</v>
      </c>
      <c r="B44" s="678">
        <v>90.0</v>
      </c>
      <c r="C44" s="678">
        <v>75.0</v>
      </c>
      <c r="D44" s="678">
        <v>74.0</v>
      </c>
      <c r="E44" s="678">
        <v>87.0</v>
      </c>
      <c r="F44" s="678">
        <v>102.0</v>
      </c>
      <c r="G44" s="678">
        <v>68.0</v>
      </c>
      <c r="H44" s="678">
        <v>57.0</v>
      </c>
      <c r="I44" s="678">
        <v>63.0</v>
      </c>
      <c r="J44" s="678">
        <v>78.0</v>
      </c>
      <c r="K44" s="678">
        <v>67.0</v>
      </c>
      <c r="L44" s="678">
        <v>63.0</v>
      </c>
      <c r="M44" s="678">
        <v>82.0</v>
      </c>
      <c r="N44" s="678">
        <v>48.0</v>
      </c>
      <c r="O44" s="678">
        <v>58.0</v>
      </c>
      <c r="P44" s="678">
        <v>40.0</v>
      </c>
      <c r="Q44" s="678">
        <v>43.0</v>
      </c>
      <c r="R44" s="678">
        <v>55.0</v>
      </c>
      <c r="S44" s="678">
        <v>55.0</v>
      </c>
      <c r="T44" s="678">
        <v>76.0</v>
      </c>
      <c r="U44" s="678">
        <v>56.0</v>
      </c>
      <c r="V44" s="678">
        <v>44.0</v>
      </c>
      <c r="W44" s="678">
        <v>51.0</v>
      </c>
      <c r="X44" s="678">
        <v>66.0</v>
      </c>
      <c r="Y44" s="678">
        <v>65.0</v>
      </c>
      <c r="Z44" s="678">
        <v>75.0</v>
      </c>
      <c r="AA44" s="678">
        <v>101.0</v>
      </c>
      <c r="AB44" s="678">
        <v>64.0</v>
      </c>
      <c r="AC44" s="678">
        <v>76.0</v>
      </c>
      <c r="AD44" s="678">
        <v>80.0</v>
      </c>
      <c r="AE44" s="678">
        <v>86.0</v>
      </c>
      <c r="AF44" s="678">
        <v>74.0</v>
      </c>
      <c r="AG44" s="679">
        <f t="shared" si="25"/>
        <v>2119</v>
      </c>
      <c r="AH44" s="660">
        <f t="shared" si="26"/>
        <v>0.589922049</v>
      </c>
    </row>
    <row r="45">
      <c r="A45" s="681" t="s">
        <v>1861</v>
      </c>
      <c r="B45" s="682">
        <f t="shared" ref="B45:AF45" si="27">SUM(B43:B44)</f>
        <v>160</v>
      </c>
      <c r="C45" s="682">
        <f t="shared" si="27"/>
        <v>136</v>
      </c>
      <c r="D45" s="682">
        <f t="shared" si="27"/>
        <v>127</v>
      </c>
      <c r="E45" s="682">
        <f t="shared" si="27"/>
        <v>147</v>
      </c>
      <c r="F45" s="682">
        <f t="shared" si="27"/>
        <v>164</v>
      </c>
      <c r="G45" s="682">
        <f t="shared" si="27"/>
        <v>108</v>
      </c>
      <c r="H45" s="682">
        <f t="shared" si="27"/>
        <v>105</v>
      </c>
      <c r="I45" s="682">
        <f t="shared" si="27"/>
        <v>118</v>
      </c>
      <c r="J45" s="682">
        <f t="shared" si="27"/>
        <v>131</v>
      </c>
      <c r="K45" s="682">
        <f t="shared" si="27"/>
        <v>122</v>
      </c>
      <c r="L45" s="682">
        <f t="shared" si="27"/>
        <v>109</v>
      </c>
      <c r="M45" s="682">
        <f t="shared" si="27"/>
        <v>136</v>
      </c>
      <c r="N45" s="682">
        <f t="shared" si="27"/>
        <v>88</v>
      </c>
      <c r="O45" s="682">
        <f t="shared" si="27"/>
        <v>92</v>
      </c>
      <c r="P45" s="682">
        <f t="shared" si="27"/>
        <v>61</v>
      </c>
      <c r="Q45" s="682">
        <f t="shared" si="27"/>
        <v>73</v>
      </c>
      <c r="R45" s="682">
        <f t="shared" si="27"/>
        <v>82</v>
      </c>
      <c r="S45" s="682">
        <f t="shared" si="27"/>
        <v>121</v>
      </c>
      <c r="T45" s="682">
        <f t="shared" si="27"/>
        <v>128</v>
      </c>
      <c r="U45" s="682">
        <f t="shared" si="27"/>
        <v>85</v>
      </c>
      <c r="V45" s="682">
        <f t="shared" si="27"/>
        <v>86</v>
      </c>
      <c r="W45" s="682">
        <f t="shared" si="27"/>
        <v>85</v>
      </c>
      <c r="X45" s="682">
        <f t="shared" si="27"/>
        <v>96</v>
      </c>
      <c r="Y45" s="682">
        <f t="shared" si="27"/>
        <v>110</v>
      </c>
      <c r="Z45" s="682">
        <f t="shared" si="27"/>
        <v>125</v>
      </c>
      <c r="AA45" s="682">
        <f t="shared" si="27"/>
        <v>162</v>
      </c>
      <c r="AB45" s="682">
        <f t="shared" si="27"/>
        <v>127</v>
      </c>
      <c r="AC45" s="682">
        <f t="shared" si="27"/>
        <v>144</v>
      </c>
      <c r="AD45" s="682">
        <f t="shared" si="27"/>
        <v>123</v>
      </c>
      <c r="AE45" s="682">
        <f t="shared" si="27"/>
        <v>132</v>
      </c>
      <c r="AF45" s="682">
        <f t="shared" si="27"/>
        <v>109</v>
      </c>
      <c r="AG45" s="664">
        <f t="shared" si="25"/>
        <v>3592</v>
      </c>
      <c r="AH45" s="665">
        <f>SUM(AH43:AH44)</f>
        <v>1</v>
      </c>
    </row>
    <row r="46">
      <c r="A46" s="666" t="s">
        <v>1837</v>
      </c>
      <c r="B46" s="667"/>
      <c r="C46" s="667"/>
      <c r="D46" s="667"/>
      <c r="E46" s="667"/>
      <c r="F46" s="667"/>
      <c r="G46" s="667"/>
      <c r="H46" s="667"/>
      <c r="I46" s="667"/>
      <c r="J46" s="667"/>
      <c r="K46" s="667"/>
      <c r="L46" s="667"/>
      <c r="M46" s="667"/>
      <c r="N46" s="667"/>
      <c r="O46" s="667"/>
      <c r="P46" s="667"/>
      <c r="Q46" s="667"/>
      <c r="R46" s="667"/>
      <c r="S46" s="667"/>
      <c r="T46" s="667"/>
      <c r="U46" s="667"/>
      <c r="V46" s="667"/>
      <c r="W46" s="667"/>
      <c r="X46" s="667"/>
      <c r="Y46" s="667"/>
      <c r="Z46" s="667"/>
      <c r="AA46" s="667"/>
      <c r="AB46" s="667"/>
      <c r="AC46" s="667"/>
      <c r="AD46" s="667"/>
      <c r="AE46" s="667"/>
      <c r="AF46" s="667"/>
      <c r="AG46" s="672"/>
      <c r="AH46" s="656"/>
    </row>
    <row r="47">
      <c r="A47" s="670" t="s">
        <v>1838</v>
      </c>
      <c r="B47" s="671">
        <f t="shared" ref="B47:AF47" si="28">iferror(B43/B$45,"")</f>
        <v>0.4375</v>
      </c>
      <c r="C47" s="671">
        <f t="shared" si="28"/>
        <v>0.4485294118</v>
      </c>
      <c r="D47" s="671">
        <f t="shared" si="28"/>
        <v>0.4173228346</v>
      </c>
      <c r="E47" s="671">
        <f t="shared" si="28"/>
        <v>0.4081632653</v>
      </c>
      <c r="F47" s="671">
        <f t="shared" si="28"/>
        <v>0.3780487805</v>
      </c>
      <c r="G47" s="671">
        <f t="shared" si="28"/>
        <v>0.3703703704</v>
      </c>
      <c r="H47" s="671">
        <f t="shared" si="28"/>
        <v>0.4571428571</v>
      </c>
      <c r="I47" s="671">
        <f t="shared" si="28"/>
        <v>0.4661016949</v>
      </c>
      <c r="J47" s="671">
        <f t="shared" si="28"/>
        <v>0.4045801527</v>
      </c>
      <c r="K47" s="671">
        <f t="shared" si="28"/>
        <v>0.4508196721</v>
      </c>
      <c r="L47" s="671">
        <f t="shared" si="28"/>
        <v>0.4220183486</v>
      </c>
      <c r="M47" s="671">
        <f t="shared" si="28"/>
        <v>0.3970588235</v>
      </c>
      <c r="N47" s="671">
        <f t="shared" si="28"/>
        <v>0.4545454545</v>
      </c>
      <c r="O47" s="671">
        <f t="shared" si="28"/>
        <v>0.3695652174</v>
      </c>
      <c r="P47" s="671">
        <f t="shared" si="28"/>
        <v>0.3442622951</v>
      </c>
      <c r="Q47" s="671">
        <f t="shared" si="28"/>
        <v>0.4109589041</v>
      </c>
      <c r="R47" s="671">
        <f t="shared" si="28"/>
        <v>0.3292682927</v>
      </c>
      <c r="S47" s="671">
        <f t="shared" si="28"/>
        <v>0.5454545455</v>
      </c>
      <c r="T47" s="671">
        <f t="shared" si="28"/>
        <v>0.40625</v>
      </c>
      <c r="U47" s="671">
        <f t="shared" si="28"/>
        <v>0.3411764706</v>
      </c>
      <c r="V47" s="671">
        <f t="shared" si="28"/>
        <v>0.488372093</v>
      </c>
      <c r="W47" s="671">
        <f t="shared" si="28"/>
        <v>0.4</v>
      </c>
      <c r="X47" s="671">
        <f t="shared" si="28"/>
        <v>0.3125</v>
      </c>
      <c r="Y47" s="671">
        <f t="shared" si="28"/>
        <v>0.4090909091</v>
      </c>
      <c r="Z47" s="671">
        <f t="shared" si="28"/>
        <v>0.4</v>
      </c>
      <c r="AA47" s="671">
        <f t="shared" si="28"/>
        <v>0.3765432099</v>
      </c>
      <c r="AB47" s="671">
        <f t="shared" si="28"/>
        <v>0.4960629921</v>
      </c>
      <c r="AC47" s="671">
        <f t="shared" si="28"/>
        <v>0.4722222222</v>
      </c>
      <c r="AD47" s="671">
        <f t="shared" si="28"/>
        <v>0.3495934959</v>
      </c>
      <c r="AE47" s="671">
        <f t="shared" si="28"/>
        <v>0.3484848485</v>
      </c>
      <c r="AF47" s="671">
        <f t="shared" si="28"/>
        <v>0.3211009174</v>
      </c>
      <c r="AG47" s="655"/>
      <c r="AH47" s="656"/>
    </row>
    <row r="48">
      <c r="A48" s="670" t="s">
        <v>1839</v>
      </c>
      <c r="B48" s="671">
        <f t="shared" ref="B48:AF48" si="29">iferror(B44/B$45,"")</f>
        <v>0.5625</v>
      </c>
      <c r="C48" s="671">
        <f t="shared" si="29"/>
        <v>0.5514705882</v>
      </c>
      <c r="D48" s="671">
        <f t="shared" si="29"/>
        <v>0.5826771654</v>
      </c>
      <c r="E48" s="671">
        <f t="shared" si="29"/>
        <v>0.5918367347</v>
      </c>
      <c r="F48" s="671">
        <f t="shared" si="29"/>
        <v>0.6219512195</v>
      </c>
      <c r="G48" s="671">
        <f t="shared" si="29"/>
        <v>0.6296296296</v>
      </c>
      <c r="H48" s="671">
        <f t="shared" si="29"/>
        <v>0.5428571429</v>
      </c>
      <c r="I48" s="671">
        <f t="shared" si="29"/>
        <v>0.5338983051</v>
      </c>
      <c r="J48" s="671">
        <f t="shared" si="29"/>
        <v>0.5954198473</v>
      </c>
      <c r="K48" s="671">
        <f t="shared" si="29"/>
        <v>0.5491803279</v>
      </c>
      <c r="L48" s="671">
        <f t="shared" si="29"/>
        <v>0.5779816514</v>
      </c>
      <c r="M48" s="671">
        <f t="shared" si="29"/>
        <v>0.6029411765</v>
      </c>
      <c r="N48" s="671">
        <f t="shared" si="29"/>
        <v>0.5454545455</v>
      </c>
      <c r="O48" s="671">
        <f t="shared" si="29"/>
        <v>0.6304347826</v>
      </c>
      <c r="P48" s="671">
        <f t="shared" si="29"/>
        <v>0.6557377049</v>
      </c>
      <c r="Q48" s="671">
        <f t="shared" si="29"/>
        <v>0.5890410959</v>
      </c>
      <c r="R48" s="671">
        <f t="shared" si="29"/>
        <v>0.6707317073</v>
      </c>
      <c r="S48" s="671">
        <f t="shared" si="29"/>
        <v>0.4545454545</v>
      </c>
      <c r="T48" s="671">
        <f t="shared" si="29"/>
        <v>0.59375</v>
      </c>
      <c r="U48" s="671">
        <f t="shared" si="29"/>
        <v>0.6588235294</v>
      </c>
      <c r="V48" s="671">
        <f t="shared" si="29"/>
        <v>0.511627907</v>
      </c>
      <c r="W48" s="671">
        <f t="shared" si="29"/>
        <v>0.6</v>
      </c>
      <c r="X48" s="671">
        <f t="shared" si="29"/>
        <v>0.6875</v>
      </c>
      <c r="Y48" s="671">
        <f t="shared" si="29"/>
        <v>0.5909090909</v>
      </c>
      <c r="Z48" s="671">
        <f t="shared" si="29"/>
        <v>0.6</v>
      </c>
      <c r="AA48" s="671">
        <f t="shared" si="29"/>
        <v>0.6234567901</v>
      </c>
      <c r="AB48" s="671">
        <f t="shared" si="29"/>
        <v>0.5039370079</v>
      </c>
      <c r="AC48" s="671">
        <f t="shared" si="29"/>
        <v>0.5277777778</v>
      </c>
      <c r="AD48" s="671">
        <f t="shared" si="29"/>
        <v>0.6504065041</v>
      </c>
      <c r="AE48" s="671">
        <f t="shared" si="29"/>
        <v>0.6515151515</v>
      </c>
      <c r="AF48" s="671">
        <f t="shared" si="29"/>
        <v>0.6788990826</v>
      </c>
      <c r="AG48" s="672"/>
      <c r="AH48" s="656"/>
    </row>
    <row r="49">
      <c r="A49" s="673"/>
      <c r="B49" s="683"/>
      <c r="C49" s="683"/>
      <c r="D49" s="683"/>
      <c r="E49" s="683"/>
      <c r="F49" s="683"/>
      <c r="G49" s="683"/>
      <c r="H49" s="683"/>
      <c r="I49" s="683"/>
      <c r="J49" s="683"/>
      <c r="K49" s="683"/>
      <c r="L49" s="683"/>
      <c r="M49" s="683"/>
      <c r="N49" s="683"/>
      <c r="O49" s="683"/>
      <c r="P49" s="683"/>
      <c r="Q49" s="683"/>
      <c r="R49" s="683"/>
      <c r="S49" s="683"/>
      <c r="T49" s="683"/>
      <c r="U49" s="683"/>
      <c r="V49" s="683"/>
      <c r="W49" s="683"/>
      <c r="X49" s="683"/>
      <c r="Y49" s="683"/>
      <c r="Z49" s="683"/>
      <c r="AA49" s="683"/>
      <c r="AB49" s="683"/>
      <c r="AC49" s="683"/>
      <c r="AD49" s="683"/>
      <c r="AE49" s="683"/>
      <c r="AF49" s="683"/>
      <c r="AG49" s="685"/>
      <c r="AH49" s="685"/>
    </row>
    <row r="50">
      <c r="A50" s="687" t="s">
        <v>1840</v>
      </c>
      <c r="B50" s="688"/>
      <c r="C50" s="688"/>
      <c r="D50" s="688"/>
      <c r="E50" s="688"/>
      <c r="F50" s="688"/>
      <c r="G50" s="688"/>
      <c r="H50" s="688"/>
      <c r="I50" s="688"/>
      <c r="J50" s="688"/>
      <c r="K50" s="688"/>
      <c r="L50" s="688"/>
      <c r="M50" s="688"/>
      <c r="N50" s="688"/>
      <c r="O50" s="688"/>
      <c r="P50" s="688"/>
      <c r="Q50" s="688"/>
      <c r="R50" s="688"/>
      <c r="S50" s="688"/>
      <c r="T50" s="688"/>
      <c r="U50" s="688"/>
      <c r="V50" s="688"/>
      <c r="W50" s="688"/>
      <c r="X50" s="688"/>
      <c r="Y50" s="688"/>
      <c r="Z50" s="688"/>
      <c r="AA50" s="688"/>
      <c r="AB50" s="688"/>
      <c r="AC50" s="688"/>
      <c r="AD50" s="688"/>
      <c r="AE50" s="688"/>
      <c r="AF50" s="688"/>
      <c r="AG50" s="656"/>
      <c r="AH50" s="656"/>
    </row>
    <row r="51">
      <c r="B51" s="688"/>
      <c r="C51" s="688"/>
      <c r="D51" s="688"/>
      <c r="E51" s="688"/>
      <c r="F51" s="688"/>
      <c r="G51" s="688"/>
      <c r="H51" s="688"/>
      <c r="I51" s="688"/>
      <c r="J51" s="688"/>
      <c r="K51" s="688"/>
      <c r="L51" s="688"/>
      <c r="M51" s="688"/>
      <c r="N51" s="688"/>
      <c r="O51" s="688"/>
      <c r="P51" s="688"/>
      <c r="Q51" s="688"/>
      <c r="R51" s="688"/>
      <c r="S51" s="688"/>
      <c r="T51" s="688"/>
      <c r="U51" s="688"/>
      <c r="V51" s="688"/>
      <c r="W51" s="688"/>
      <c r="X51" s="688"/>
      <c r="Y51" s="688"/>
      <c r="Z51" s="688"/>
      <c r="AA51" s="688"/>
      <c r="AB51" s="688"/>
      <c r="AC51" s="688"/>
      <c r="AD51" s="688"/>
      <c r="AE51" s="688"/>
      <c r="AF51" s="688"/>
      <c r="AG51" s="656"/>
      <c r="AH51" s="656"/>
    </row>
    <row r="52" outlineLevel="1">
      <c r="A52" s="653" t="s">
        <v>1841</v>
      </c>
      <c r="B52" s="654"/>
      <c r="C52" s="654"/>
      <c r="D52" s="654"/>
      <c r="E52" s="654"/>
      <c r="F52" s="654"/>
      <c r="G52" s="654"/>
      <c r="H52" s="654"/>
      <c r="I52" s="654"/>
      <c r="J52" s="654"/>
      <c r="K52" s="654"/>
      <c r="L52" s="654"/>
      <c r="M52" s="654"/>
      <c r="N52" s="654"/>
      <c r="O52" s="654"/>
      <c r="P52" s="654"/>
      <c r="Q52" s="654"/>
      <c r="R52" s="654"/>
      <c r="S52" s="654"/>
      <c r="T52" s="654"/>
      <c r="U52" s="654"/>
      <c r="V52" s="654"/>
      <c r="W52" s="654"/>
      <c r="X52" s="654"/>
      <c r="Y52" s="654"/>
      <c r="Z52" s="654"/>
      <c r="AA52" s="654"/>
      <c r="AB52" s="654"/>
      <c r="AC52" s="654"/>
      <c r="AD52" s="654"/>
      <c r="AE52" s="654"/>
      <c r="AF52" s="654"/>
      <c r="AG52" s="689"/>
      <c r="AH52" s="690"/>
    </row>
    <row r="53" outlineLevel="1">
      <c r="A53" s="2" t="s">
        <v>1842</v>
      </c>
      <c r="B53" s="678">
        <v>29.0</v>
      </c>
      <c r="C53" s="678">
        <v>26.0</v>
      </c>
      <c r="D53" s="678">
        <v>20.0</v>
      </c>
      <c r="E53" s="678">
        <v>20.0</v>
      </c>
      <c r="F53" s="678">
        <v>25.0</v>
      </c>
      <c r="G53" s="678">
        <v>16.0</v>
      </c>
      <c r="H53" s="678">
        <v>17.0</v>
      </c>
      <c r="I53" s="678">
        <v>23.0</v>
      </c>
      <c r="J53" s="678">
        <v>19.0</v>
      </c>
      <c r="K53" s="678">
        <v>17.0</v>
      </c>
      <c r="L53" s="678">
        <v>19.0</v>
      </c>
      <c r="M53" s="678">
        <v>26.0</v>
      </c>
      <c r="N53" s="678">
        <v>14.0</v>
      </c>
      <c r="O53" s="678">
        <v>12.0</v>
      </c>
      <c r="P53" s="678">
        <v>8.0</v>
      </c>
      <c r="Q53" s="678">
        <v>12.0</v>
      </c>
      <c r="R53" s="678">
        <v>18.0</v>
      </c>
      <c r="S53" s="678">
        <v>15.0</v>
      </c>
      <c r="T53" s="678">
        <v>19.0</v>
      </c>
      <c r="U53" s="678">
        <v>12.0</v>
      </c>
      <c r="V53" s="678">
        <v>8.0</v>
      </c>
      <c r="W53" s="678">
        <v>14.0</v>
      </c>
      <c r="X53" s="678">
        <v>11.0</v>
      </c>
      <c r="Y53" s="678">
        <v>21.0</v>
      </c>
      <c r="Z53" s="678">
        <v>19.0</v>
      </c>
      <c r="AA53" s="678">
        <v>15.0</v>
      </c>
      <c r="AB53" s="678">
        <v>21.0</v>
      </c>
      <c r="AC53" s="678">
        <v>21.0</v>
      </c>
      <c r="AD53" s="678">
        <v>15.0</v>
      </c>
      <c r="AE53" s="678">
        <v>22.0</v>
      </c>
      <c r="AF53" s="678">
        <v>16.0</v>
      </c>
      <c r="AG53" s="679">
        <f t="shared" ref="AG53:AG57" si="30">SUM(B53:AF53)</f>
        <v>550</v>
      </c>
      <c r="AH53" s="660">
        <f t="shared" ref="AH53:AH56" si="31">iferror(AG53/AG$57,"")</f>
        <v>0.2518315018</v>
      </c>
    </row>
    <row r="54" outlineLevel="1">
      <c r="A54" s="619" t="s">
        <v>1843</v>
      </c>
      <c r="B54" s="678">
        <v>19.0</v>
      </c>
      <c r="C54" s="678">
        <v>14.0</v>
      </c>
      <c r="D54" s="678">
        <v>14.0</v>
      </c>
      <c r="E54" s="678">
        <v>15.0</v>
      </c>
      <c r="F54" s="678">
        <v>20.0</v>
      </c>
      <c r="G54" s="678">
        <v>18.0</v>
      </c>
      <c r="H54" s="678">
        <v>15.0</v>
      </c>
      <c r="I54" s="678">
        <v>9.0</v>
      </c>
      <c r="J54" s="678">
        <v>13.0</v>
      </c>
      <c r="K54" s="678">
        <v>10.0</v>
      </c>
      <c r="L54" s="678">
        <v>12.0</v>
      </c>
      <c r="M54" s="678">
        <v>21.0</v>
      </c>
      <c r="N54" s="678">
        <v>10.0</v>
      </c>
      <c r="O54" s="678">
        <v>8.0</v>
      </c>
      <c r="P54" s="678">
        <v>8.0</v>
      </c>
      <c r="Q54" s="678">
        <v>5.0</v>
      </c>
      <c r="R54" s="678">
        <v>7.0</v>
      </c>
      <c r="S54" s="678">
        <v>15.0</v>
      </c>
      <c r="T54" s="678">
        <v>12.0</v>
      </c>
      <c r="U54" s="678">
        <v>8.0</v>
      </c>
      <c r="V54" s="678">
        <v>15.0</v>
      </c>
      <c r="W54" s="678">
        <v>5.0</v>
      </c>
      <c r="X54" s="678">
        <v>17.0</v>
      </c>
      <c r="Y54" s="678">
        <v>12.0</v>
      </c>
      <c r="Z54" s="678">
        <v>16.0</v>
      </c>
      <c r="AA54" s="678">
        <v>19.0</v>
      </c>
      <c r="AB54" s="678">
        <v>15.0</v>
      </c>
      <c r="AC54" s="678">
        <v>14.0</v>
      </c>
      <c r="AD54" s="678">
        <v>13.0</v>
      </c>
      <c r="AE54" s="678">
        <v>16.0</v>
      </c>
      <c r="AF54" s="678">
        <v>15.0</v>
      </c>
      <c r="AG54" s="679">
        <f t="shared" si="30"/>
        <v>410</v>
      </c>
      <c r="AH54" s="660">
        <f t="shared" si="31"/>
        <v>0.1877289377</v>
      </c>
    </row>
    <row r="55" outlineLevel="1">
      <c r="A55" s="619" t="s">
        <v>1844</v>
      </c>
      <c r="B55" s="678">
        <v>20.0</v>
      </c>
      <c r="C55" s="678">
        <v>13.0</v>
      </c>
      <c r="D55" s="678">
        <v>11.0</v>
      </c>
      <c r="E55" s="678">
        <v>21.0</v>
      </c>
      <c r="F55" s="678">
        <v>22.0</v>
      </c>
      <c r="G55" s="678">
        <v>12.0</v>
      </c>
      <c r="H55" s="678">
        <v>13.0</v>
      </c>
      <c r="I55" s="678">
        <v>17.0</v>
      </c>
      <c r="J55" s="678">
        <v>23.0</v>
      </c>
      <c r="K55" s="678">
        <v>14.0</v>
      </c>
      <c r="L55" s="678">
        <v>10.0</v>
      </c>
      <c r="M55" s="678">
        <v>18.0</v>
      </c>
      <c r="N55" s="678">
        <v>8.0</v>
      </c>
      <c r="O55" s="678">
        <v>14.0</v>
      </c>
      <c r="P55" s="678">
        <v>5.0</v>
      </c>
      <c r="Q55" s="678">
        <v>15.0</v>
      </c>
      <c r="R55" s="678">
        <v>16.0</v>
      </c>
      <c r="S55" s="678">
        <v>15.0</v>
      </c>
      <c r="T55" s="678">
        <v>23.0</v>
      </c>
      <c r="U55" s="678">
        <v>17.0</v>
      </c>
      <c r="V55" s="678">
        <v>12.0</v>
      </c>
      <c r="W55" s="678">
        <v>22.0</v>
      </c>
      <c r="X55" s="678">
        <v>16.0</v>
      </c>
      <c r="Y55" s="678">
        <v>18.0</v>
      </c>
      <c r="Z55" s="678">
        <v>25.0</v>
      </c>
      <c r="AA55" s="678">
        <v>25.0</v>
      </c>
      <c r="AB55" s="678">
        <v>27.0</v>
      </c>
      <c r="AC55" s="678">
        <v>34.0</v>
      </c>
      <c r="AD55" s="678">
        <v>25.0</v>
      </c>
      <c r="AE55" s="678">
        <v>28.0</v>
      </c>
      <c r="AF55" s="678">
        <v>21.0</v>
      </c>
      <c r="AG55" s="679">
        <f t="shared" si="30"/>
        <v>560</v>
      </c>
      <c r="AH55" s="660">
        <f t="shared" si="31"/>
        <v>0.2564102564</v>
      </c>
    </row>
    <row r="56" outlineLevel="1">
      <c r="A56" s="619" t="s">
        <v>1845</v>
      </c>
      <c r="B56" s="678">
        <v>40.0</v>
      </c>
      <c r="C56" s="678">
        <v>29.0</v>
      </c>
      <c r="D56" s="678">
        <v>32.0</v>
      </c>
      <c r="E56" s="678">
        <v>25.0</v>
      </c>
      <c r="F56" s="678">
        <v>28.0</v>
      </c>
      <c r="G56" s="678">
        <v>23.0</v>
      </c>
      <c r="H56" s="678">
        <v>13.0</v>
      </c>
      <c r="I56" s="678">
        <v>20.0</v>
      </c>
      <c r="J56" s="678">
        <v>21.0</v>
      </c>
      <c r="K56" s="678">
        <v>19.0</v>
      </c>
      <c r="L56" s="678">
        <v>23.0</v>
      </c>
      <c r="M56" s="678">
        <v>23.0</v>
      </c>
      <c r="N56" s="678">
        <v>16.0</v>
      </c>
      <c r="O56" s="678">
        <v>19.0</v>
      </c>
      <c r="P56" s="678">
        <v>13.0</v>
      </c>
      <c r="Q56" s="678">
        <v>4.0</v>
      </c>
      <c r="R56" s="678">
        <v>8.0</v>
      </c>
      <c r="S56" s="678">
        <v>20.0</v>
      </c>
      <c r="T56" s="678">
        <v>20.0</v>
      </c>
      <c r="U56" s="678">
        <v>12.0</v>
      </c>
      <c r="V56" s="678">
        <v>15.0</v>
      </c>
      <c r="W56" s="678">
        <v>12.0</v>
      </c>
      <c r="X56" s="678">
        <v>17.0</v>
      </c>
      <c r="Y56" s="678">
        <v>26.0</v>
      </c>
      <c r="Z56" s="678">
        <v>23.0</v>
      </c>
      <c r="AA56" s="678">
        <v>38.0</v>
      </c>
      <c r="AB56" s="678">
        <v>19.0</v>
      </c>
      <c r="AC56" s="678">
        <v>30.0</v>
      </c>
      <c r="AD56" s="678">
        <v>26.0</v>
      </c>
      <c r="AE56" s="678">
        <v>30.0</v>
      </c>
      <c r="AF56" s="678">
        <v>20.0</v>
      </c>
      <c r="AG56" s="679">
        <f t="shared" si="30"/>
        <v>664</v>
      </c>
      <c r="AH56" s="660">
        <f t="shared" si="31"/>
        <v>0.304029304</v>
      </c>
    </row>
    <row r="57" outlineLevel="1">
      <c r="A57" s="691" t="s">
        <v>1861</v>
      </c>
      <c r="B57" s="692">
        <f t="shared" ref="B57:AF57" si="32">SUM(B53:B56)</f>
        <v>108</v>
      </c>
      <c r="C57" s="692">
        <f t="shared" si="32"/>
        <v>82</v>
      </c>
      <c r="D57" s="692">
        <f t="shared" si="32"/>
        <v>77</v>
      </c>
      <c r="E57" s="692">
        <f t="shared" si="32"/>
        <v>81</v>
      </c>
      <c r="F57" s="692">
        <f t="shared" si="32"/>
        <v>95</v>
      </c>
      <c r="G57" s="692">
        <f t="shared" si="32"/>
        <v>69</v>
      </c>
      <c r="H57" s="692">
        <f t="shared" si="32"/>
        <v>58</v>
      </c>
      <c r="I57" s="692">
        <f t="shared" si="32"/>
        <v>69</v>
      </c>
      <c r="J57" s="692">
        <f t="shared" si="32"/>
        <v>76</v>
      </c>
      <c r="K57" s="692">
        <f t="shared" si="32"/>
        <v>60</v>
      </c>
      <c r="L57" s="692">
        <f t="shared" si="32"/>
        <v>64</v>
      </c>
      <c r="M57" s="692">
        <f t="shared" si="32"/>
        <v>88</v>
      </c>
      <c r="N57" s="692">
        <f t="shared" si="32"/>
        <v>48</v>
      </c>
      <c r="O57" s="692">
        <f t="shared" si="32"/>
        <v>53</v>
      </c>
      <c r="P57" s="692">
        <f t="shared" si="32"/>
        <v>34</v>
      </c>
      <c r="Q57" s="692">
        <f t="shared" si="32"/>
        <v>36</v>
      </c>
      <c r="R57" s="692">
        <f t="shared" si="32"/>
        <v>49</v>
      </c>
      <c r="S57" s="692">
        <f t="shared" si="32"/>
        <v>65</v>
      </c>
      <c r="T57" s="692">
        <f t="shared" si="32"/>
        <v>74</v>
      </c>
      <c r="U57" s="692">
        <f t="shared" si="32"/>
        <v>49</v>
      </c>
      <c r="V57" s="692">
        <f t="shared" si="32"/>
        <v>50</v>
      </c>
      <c r="W57" s="692">
        <f t="shared" si="32"/>
        <v>53</v>
      </c>
      <c r="X57" s="692">
        <f t="shared" si="32"/>
        <v>61</v>
      </c>
      <c r="Y57" s="692">
        <f t="shared" si="32"/>
        <v>77</v>
      </c>
      <c r="Z57" s="692">
        <f t="shared" si="32"/>
        <v>83</v>
      </c>
      <c r="AA57" s="692">
        <f t="shared" si="32"/>
        <v>97</v>
      </c>
      <c r="AB57" s="692">
        <f t="shared" si="32"/>
        <v>82</v>
      </c>
      <c r="AC57" s="692">
        <f t="shared" si="32"/>
        <v>99</v>
      </c>
      <c r="AD57" s="692">
        <f t="shared" si="32"/>
        <v>79</v>
      </c>
      <c r="AE57" s="692">
        <f t="shared" si="32"/>
        <v>96</v>
      </c>
      <c r="AF57" s="692">
        <f t="shared" si="32"/>
        <v>72</v>
      </c>
      <c r="AG57" s="693">
        <f t="shared" si="30"/>
        <v>2184</v>
      </c>
      <c r="AH57" s="694">
        <f>SUM(AH53:AH56)</f>
        <v>1</v>
      </c>
    </row>
    <row r="58" outlineLevel="1">
      <c r="A58" s="666" t="s">
        <v>1865</v>
      </c>
      <c r="B58" s="667"/>
      <c r="C58" s="667"/>
      <c r="D58" s="667"/>
      <c r="E58" s="667"/>
      <c r="F58" s="667"/>
      <c r="G58" s="667"/>
      <c r="H58" s="667"/>
      <c r="I58" s="667"/>
      <c r="J58" s="667"/>
      <c r="K58" s="667"/>
      <c r="L58" s="667"/>
      <c r="M58" s="667"/>
      <c r="N58" s="667"/>
      <c r="O58" s="667"/>
      <c r="P58" s="667"/>
      <c r="Q58" s="667"/>
      <c r="R58" s="667"/>
      <c r="S58" s="667"/>
      <c r="T58" s="667"/>
      <c r="U58" s="667"/>
      <c r="V58" s="667"/>
      <c r="W58" s="667"/>
      <c r="X58" s="667"/>
      <c r="Y58" s="667"/>
      <c r="Z58" s="667"/>
      <c r="AA58" s="667"/>
      <c r="AB58" s="667"/>
      <c r="AC58" s="667"/>
      <c r="AD58" s="667"/>
      <c r="AE58" s="667"/>
      <c r="AF58" s="667"/>
      <c r="AG58" s="655"/>
      <c r="AH58" s="656"/>
    </row>
    <row r="59" outlineLevel="1">
      <c r="A59" s="670" t="s">
        <v>1842</v>
      </c>
      <c r="B59" s="671">
        <f t="shared" ref="B59:AF59" si="33">iferror(B53/B$57,"")</f>
        <v>0.2685185185</v>
      </c>
      <c r="C59" s="671">
        <f t="shared" si="33"/>
        <v>0.3170731707</v>
      </c>
      <c r="D59" s="671">
        <f t="shared" si="33"/>
        <v>0.2597402597</v>
      </c>
      <c r="E59" s="671">
        <f t="shared" si="33"/>
        <v>0.2469135802</v>
      </c>
      <c r="F59" s="671">
        <f t="shared" si="33"/>
        <v>0.2631578947</v>
      </c>
      <c r="G59" s="671">
        <f t="shared" si="33"/>
        <v>0.231884058</v>
      </c>
      <c r="H59" s="671">
        <f t="shared" si="33"/>
        <v>0.2931034483</v>
      </c>
      <c r="I59" s="671">
        <f t="shared" si="33"/>
        <v>0.3333333333</v>
      </c>
      <c r="J59" s="671">
        <f t="shared" si="33"/>
        <v>0.25</v>
      </c>
      <c r="K59" s="671">
        <f t="shared" si="33"/>
        <v>0.2833333333</v>
      </c>
      <c r="L59" s="671">
        <f t="shared" si="33"/>
        <v>0.296875</v>
      </c>
      <c r="M59" s="671">
        <f t="shared" si="33"/>
        <v>0.2954545455</v>
      </c>
      <c r="N59" s="671">
        <f t="shared" si="33"/>
        <v>0.2916666667</v>
      </c>
      <c r="O59" s="671">
        <f t="shared" si="33"/>
        <v>0.2264150943</v>
      </c>
      <c r="P59" s="671">
        <f t="shared" si="33"/>
        <v>0.2352941176</v>
      </c>
      <c r="Q59" s="671">
        <f t="shared" si="33"/>
        <v>0.3333333333</v>
      </c>
      <c r="R59" s="671">
        <f t="shared" si="33"/>
        <v>0.3673469388</v>
      </c>
      <c r="S59" s="671">
        <f t="shared" si="33"/>
        <v>0.2307692308</v>
      </c>
      <c r="T59" s="671">
        <f t="shared" si="33"/>
        <v>0.2567567568</v>
      </c>
      <c r="U59" s="671">
        <f t="shared" si="33"/>
        <v>0.2448979592</v>
      </c>
      <c r="V59" s="671">
        <f t="shared" si="33"/>
        <v>0.16</v>
      </c>
      <c r="W59" s="671">
        <f t="shared" si="33"/>
        <v>0.2641509434</v>
      </c>
      <c r="X59" s="671">
        <f t="shared" si="33"/>
        <v>0.1803278689</v>
      </c>
      <c r="Y59" s="671">
        <f t="shared" si="33"/>
        <v>0.2727272727</v>
      </c>
      <c r="Z59" s="671">
        <f t="shared" si="33"/>
        <v>0.2289156627</v>
      </c>
      <c r="AA59" s="671">
        <f t="shared" si="33"/>
        <v>0.1546391753</v>
      </c>
      <c r="AB59" s="671">
        <f t="shared" si="33"/>
        <v>0.256097561</v>
      </c>
      <c r="AC59" s="671">
        <f t="shared" si="33"/>
        <v>0.2121212121</v>
      </c>
      <c r="AD59" s="671">
        <f t="shared" si="33"/>
        <v>0.1898734177</v>
      </c>
      <c r="AE59" s="671">
        <f t="shared" si="33"/>
        <v>0.2291666667</v>
      </c>
      <c r="AF59" s="671">
        <f t="shared" si="33"/>
        <v>0.2222222222</v>
      </c>
      <c r="AG59" s="655"/>
      <c r="AH59" s="656"/>
    </row>
    <row r="60" outlineLevel="1">
      <c r="A60" s="670" t="s">
        <v>1843</v>
      </c>
      <c r="B60" s="671">
        <f t="shared" ref="B60:AF60" si="34">iferror(B54/B$57,"")</f>
        <v>0.1759259259</v>
      </c>
      <c r="C60" s="671">
        <f t="shared" si="34"/>
        <v>0.1707317073</v>
      </c>
      <c r="D60" s="671">
        <f t="shared" si="34"/>
        <v>0.1818181818</v>
      </c>
      <c r="E60" s="671">
        <f t="shared" si="34"/>
        <v>0.1851851852</v>
      </c>
      <c r="F60" s="671">
        <f t="shared" si="34"/>
        <v>0.2105263158</v>
      </c>
      <c r="G60" s="671">
        <f t="shared" si="34"/>
        <v>0.2608695652</v>
      </c>
      <c r="H60" s="671">
        <f t="shared" si="34"/>
        <v>0.2586206897</v>
      </c>
      <c r="I60" s="671">
        <f t="shared" si="34"/>
        <v>0.1304347826</v>
      </c>
      <c r="J60" s="671">
        <f t="shared" si="34"/>
        <v>0.1710526316</v>
      </c>
      <c r="K60" s="671">
        <f t="shared" si="34"/>
        <v>0.1666666667</v>
      </c>
      <c r="L60" s="671">
        <f t="shared" si="34"/>
        <v>0.1875</v>
      </c>
      <c r="M60" s="671">
        <f t="shared" si="34"/>
        <v>0.2386363636</v>
      </c>
      <c r="N60" s="671">
        <f t="shared" si="34"/>
        <v>0.2083333333</v>
      </c>
      <c r="O60" s="671">
        <f t="shared" si="34"/>
        <v>0.1509433962</v>
      </c>
      <c r="P60" s="671">
        <f t="shared" si="34"/>
        <v>0.2352941176</v>
      </c>
      <c r="Q60" s="671">
        <f t="shared" si="34"/>
        <v>0.1388888889</v>
      </c>
      <c r="R60" s="671">
        <f t="shared" si="34"/>
        <v>0.1428571429</v>
      </c>
      <c r="S60" s="671">
        <f t="shared" si="34"/>
        <v>0.2307692308</v>
      </c>
      <c r="T60" s="671">
        <f t="shared" si="34"/>
        <v>0.1621621622</v>
      </c>
      <c r="U60" s="671">
        <f t="shared" si="34"/>
        <v>0.1632653061</v>
      </c>
      <c r="V60" s="671">
        <f t="shared" si="34"/>
        <v>0.3</v>
      </c>
      <c r="W60" s="671">
        <f t="shared" si="34"/>
        <v>0.09433962264</v>
      </c>
      <c r="X60" s="671">
        <f t="shared" si="34"/>
        <v>0.2786885246</v>
      </c>
      <c r="Y60" s="671">
        <f t="shared" si="34"/>
        <v>0.1558441558</v>
      </c>
      <c r="Z60" s="671">
        <f t="shared" si="34"/>
        <v>0.1927710843</v>
      </c>
      <c r="AA60" s="671">
        <f t="shared" si="34"/>
        <v>0.1958762887</v>
      </c>
      <c r="AB60" s="671">
        <f t="shared" si="34"/>
        <v>0.1829268293</v>
      </c>
      <c r="AC60" s="671">
        <f t="shared" si="34"/>
        <v>0.1414141414</v>
      </c>
      <c r="AD60" s="671">
        <f t="shared" si="34"/>
        <v>0.164556962</v>
      </c>
      <c r="AE60" s="671">
        <f t="shared" si="34"/>
        <v>0.1666666667</v>
      </c>
      <c r="AF60" s="671">
        <f t="shared" si="34"/>
        <v>0.2083333333</v>
      </c>
      <c r="AG60" s="655"/>
      <c r="AH60" s="656"/>
    </row>
    <row r="61" outlineLevel="1">
      <c r="A61" s="670" t="s">
        <v>1844</v>
      </c>
      <c r="B61" s="671">
        <f t="shared" ref="B61:AF61" si="35">iferror(B55/B$57,"")</f>
        <v>0.1851851852</v>
      </c>
      <c r="C61" s="671">
        <f t="shared" si="35"/>
        <v>0.1585365854</v>
      </c>
      <c r="D61" s="671">
        <f t="shared" si="35"/>
        <v>0.1428571429</v>
      </c>
      <c r="E61" s="671">
        <f t="shared" si="35"/>
        <v>0.2592592593</v>
      </c>
      <c r="F61" s="671">
        <f t="shared" si="35"/>
        <v>0.2315789474</v>
      </c>
      <c r="G61" s="671">
        <f t="shared" si="35"/>
        <v>0.1739130435</v>
      </c>
      <c r="H61" s="671">
        <f t="shared" si="35"/>
        <v>0.224137931</v>
      </c>
      <c r="I61" s="671">
        <f t="shared" si="35"/>
        <v>0.2463768116</v>
      </c>
      <c r="J61" s="671">
        <f t="shared" si="35"/>
        <v>0.3026315789</v>
      </c>
      <c r="K61" s="671">
        <f t="shared" si="35"/>
        <v>0.2333333333</v>
      </c>
      <c r="L61" s="671">
        <f t="shared" si="35"/>
        <v>0.15625</v>
      </c>
      <c r="M61" s="671">
        <f t="shared" si="35"/>
        <v>0.2045454545</v>
      </c>
      <c r="N61" s="671">
        <f t="shared" si="35"/>
        <v>0.1666666667</v>
      </c>
      <c r="O61" s="671">
        <f t="shared" si="35"/>
        <v>0.2641509434</v>
      </c>
      <c r="P61" s="671">
        <f t="shared" si="35"/>
        <v>0.1470588235</v>
      </c>
      <c r="Q61" s="671">
        <f t="shared" si="35"/>
        <v>0.4166666667</v>
      </c>
      <c r="R61" s="671">
        <f t="shared" si="35"/>
        <v>0.3265306122</v>
      </c>
      <c r="S61" s="671">
        <f t="shared" si="35"/>
        <v>0.2307692308</v>
      </c>
      <c r="T61" s="671">
        <f t="shared" si="35"/>
        <v>0.3108108108</v>
      </c>
      <c r="U61" s="671">
        <f t="shared" si="35"/>
        <v>0.3469387755</v>
      </c>
      <c r="V61" s="671">
        <f t="shared" si="35"/>
        <v>0.24</v>
      </c>
      <c r="W61" s="671">
        <f t="shared" si="35"/>
        <v>0.4150943396</v>
      </c>
      <c r="X61" s="671">
        <f t="shared" si="35"/>
        <v>0.262295082</v>
      </c>
      <c r="Y61" s="671">
        <f t="shared" si="35"/>
        <v>0.2337662338</v>
      </c>
      <c r="Z61" s="671">
        <f t="shared" si="35"/>
        <v>0.3012048193</v>
      </c>
      <c r="AA61" s="671">
        <f t="shared" si="35"/>
        <v>0.2577319588</v>
      </c>
      <c r="AB61" s="671">
        <f t="shared" si="35"/>
        <v>0.3292682927</v>
      </c>
      <c r="AC61" s="671">
        <f t="shared" si="35"/>
        <v>0.3434343434</v>
      </c>
      <c r="AD61" s="671">
        <f t="shared" si="35"/>
        <v>0.3164556962</v>
      </c>
      <c r="AE61" s="671">
        <f t="shared" si="35"/>
        <v>0.2916666667</v>
      </c>
      <c r="AF61" s="671">
        <f t="shared" si="35"/>
        <v>0.2916666667</v>
      </c>
      <c r="AG61" s="655"/>
      <c r="AH61" s="656"/>
    </row>
    <row r="62" outlineLevel="1">
      <c r="A62" s="670" t="s">
        <v>1845</v>
      </c>
      <c r="B62" s="671">
        <f t="shared" ref="B62:AF62" si="36">iferror(B56/B$57,"")</f>
        <v>0.3703703704</v>
      </c>
      <c r="C62" s="671">
        <f t="shared" si="36"/>
        <v>0.3536585366</v>
      </c>
      <c r="D62" s="671">
        <f t="shared" si="36"/>
        <v>0.4155844156</v>
      </c>
      <c r="E62" s="671">
        <f t="shared" si="36"/>
        <v>0.3086419753</v>
      </c>
      <c r="F62" s="671">
        <f t="shared" si="36"/>
        <v>0.2947368421</v>
      </c>
      <c r="G62" s="671">
        <f t="shared" si="36"/>
        <v>0.3333333333</v>
      </c>
      <c r="H62" s="671">
        <f t="shared" si="36"/>
        <v>0.224137931</v>
      </c>
      <c r="I62" s="671">
        <f t="shared" si="36"/>
        <v>0.2898550725</v>
      </c>
      <c r="J62" s="671">
        <f t="shared" si="36"/>
        <v>0.2763157895</v>
      </c>
      <c r="K62" s="671">
        <f t="shared" si="36"/>
        <v>0.3166666667</v>
      </c>
      <c r="L62" s="671">
        <f t="shared" si="36"/>
        <v>0.359375</v>
      </c>
      <c r="M62" s="671">
        <f t="shared" si="36"/>
        <v>0.2613636364</v>
      </c>
      <c r="N62" s="671">
        <f t="shared" si="36"/>
        <v>0.3333333333</v>
      </c>
      <c r="O62" s="671">
        <f t="shared" si="36"/>
        <v>0.358490566</v>
      </c>
      <c r="P62" s="671">
        <f t="shared" si="36"/>
        <v>0.3823529412</v>
      </c>
      <c r="Q62" s="671">
        <f t="shared" si="36"/>
        <v>0.1111111111</v>
      </c>
      <c r="R62" s="671">
        <f t="shared" si="36"/>
        <v>0.1632653061</v>
      </c>
      <c r="S62" s="671">
        <f t="shared" si="36"/>
        <v>0.3076923077</v>
      </c>
      <c r="T62" s="671">
        <f t="shared" si="36"/>
        <v>0.2702702703</v>
      </c>
      <c r="U62" s="671">
        <f t="shared" si="36"/>
        <v>0.2448979592</v>
      </c>
      <c r="V62" s="671">
        <f t="shared" si="36"/>
        <v>0.3</v>
      </c>
      <c r="W62" s="671">
        <f t="shared" si="36"/>
        <v>0.2264150943</v>
      </c>
      <c r="X62" s="671">
        <f t="shared" si="36"/>
        <v>0.2786885246</v>
      </c>
      <c r="Y62" s="671">
        <f t="shared" si="36"/>
        <v>0.3376623377</v>
      </c>
      <c r="Z62" s="671">
        <f t="shared" si="36"/>
        <v>0.2771084337</v>
      </c>
      <c r="AA62" s="671">
        <f t="shared" si="36"/>
        <v>0.3917525773</v>
      </c>
      <c r="AB62" s="671">
        <f t="shared" si="36"/>
        <v>0.2317073171</v>
      </c>
      <c r="AC62" s="671">
        <f t="shared" si="36"/>
        <v>0.303030303</v>
      </c>
      <c r="AD62" s="671">
        <f t="shared" si="36"/>
        <v>0.3291139241</v>
      </c>
      <c r="AE62" s="671">
        <f t="shared" si="36"/>
        <v>0.3125</v>
      </c>
      <c r="AF62" s="671">
        <f t="shared" si="36"/>
        <v>0.2777777778</v>
      </c>
      <c r="AG62" s="655"/>
      <c r="AH62" s="656"/>
    </row>
    <row r="63" outlineLevel="1">
      <c r="A63" s="695" t="s">
        <v>1846</v>
      </c>
      <c r="B63" s="696"/>
      <c r="C63" s="696"/>
      <c r="D63" s="696"/>
      <c r="E63" s="696"/>
      <c r="F63" s="696"/>
      <c r="G63" s="696"/>
      <c r="H63" s="696"/>
      <c r="I63" s="696"/>
      <c r="J63" s="696"/>
      <c r="K63" s="696"/>
      <c r="L63" s="696"/>
      <c r="M63" s="696"/>
      <c r="N63" s="696"/>
      <c r="O63" s="696"/>
      <c r="P63" s="696"/>
      <c r="Q63" s="696"/>
      <c r="R63" s="696"/>
      <c r="S63" s="696"/>
      <c r="T63" s="696"/>
      <c r="U63" s="696"/>
      <c r="V63" s="696"/>
      <c r="W63" s="696"/>
      <c r="X63" s="696"/>
      <c r="Y63" s="696"/>
      <c r="Z63" s="696"/>
      <c r="AA63" s="696"/>
      <c r="AB63" s="696"/>
      <c r="AC63" s="696"/>
      <c r="AD63" s="696"/>
      <c r="AE63" s="696"/>
      <c r="AF63" s="696"/>
      <c r="AG63" s="697"/>
      <c r="AH63" s="698"/>
    </row>
    <row r="64" outlineLevel="1">
      <c r="A64" s="2" t="s">
        <v>1847</v>
      </c>
      <c r="B64" s="678">
        <v>41.0</v>
      </c>
      <c r="C64" s="678">
        <v>22.0</v>
      </c>
      <c r="D64" s="678">
        <v>26.0</v>
      </c>
      <c r="E64" s="678">
        <v>23.0</v>
      </c>
      <c r="F64" s="678">
        <v>36.0</v>
      </c>
      <c r="G64" s="678">
        <v>22.0</v>
      </c>
      <c r="H64" s="678">
        <v>22.0</v>
      </c>
      <c r="I64" s="678">
        <v>23.0</v>
      </c>
      <c r="J64" s="678">
        <v>18.0</v>
      </c>
      <c r="K64" s="678">
        <v>22.0</v>
      </c>
      <c r="L64" s="678">
        <v>16.0</v>
      </c>
      <c r="M64" s="678">
        <v>27.0</v>
      </c>
      <c r="N64" s="678">
        <v>11.0</v>
      </c>
      <c r="O64" s="678">
        <v>11.0</v>
      </c>
      <c r="P64" s="678">
        <v>10.0</v>
      </c>
      <c r="Q64" s="678">
        <v>11.0</v>
      </c>
      <c r="R64" s="678">
        <v>20.0</v>
      </c>
      <c r="S64" s="678">
        <v>20.0</v>
      </c>
      <c r="T64" s="678">
        <v>22.0</v>
      </c>
      <c r="U64" s="678">
        <v>12.0</v>
      </c>
      <c r="V64" s="678">
        <v>15.0</v>
      </c>
      <c r="W64" s="678">
        <v>13.0</v>
      </c>
      <c r="X64" s="678">
        <v>28.0</v>
      </c>
      <c r="Y64" s="678">
        <v>25.0</v>
      </c>
      <c r="Z64" s="678">
        <v>31.0</v>
      </c>
      <c r="AA64" s="678">
        <v>44.0</v>
      </c>
      <c r="AB64" s="678">
        <v>27.0</v>
      </c>
      <c r="AC64" s="678">
        <v>31.0</v>
      </c>
      <c r="AD64" s="678">
        <v>26.0</v>
      </c>
      <c r="AE64" s="678">
        <v>46.0</v>
      </c>
      <c r="AF64" s="678">
        <v>30.0</v>
      </c>
      <c r="AG64" s="679">
        <f t="shared" ref="AG64:AG72" si="37">SUM(B64:AF64)</f>
        <v>731</v>
      </c>
      <c r="AH64" s="660">
        <f t="shared" ref="AH64:AH71" si="38">iferror(AG64/AG$72,"")</f>
        <v>0.3347069597</v>
      </c>
    </row>
    <row r="65" outlineLevel="1">
      <c r="A65" s="619" t="s">
        <v>1851</v>
      </c>
      <c r="B65" s="678">
        <v>50.0</v>
      </c>
      <c r="C65" s="678">
        <v>52.0</v>
      </c>
      <c r="D65" s="678">
        <v>40.0</v>
      </c>
      <c r="E65" s="678">
        <v>43.0</v>
      </c>
      <c r="F65" s="678">
        <v>49.0</v>
      </c>
      <c r="G65" s="678">
        <v>38.0</v>
      </c>
      <c r="H65" s="678">
        <v>26.0</v>
      </c>
      <c r="I65" s="678">
        <v>29.0</v>
      </c>
      <c r="J65" s="678">
        <v>39.0</v>
      </c>
      <c r="K65" s="678">
        <v>31.0</v>
      </c>
      <c r="L65" s="678">
        <v>31.0</v>
      </c>
      <c r="M65" s="678">
        <v>40.0</v>
      </c>
      <c r="N65" s="678">
        <v>28.0</v>
      </c>
      <c r="O65" s="678">
        <v>28.0</v>
      </c>
      <c r="P65" s="678">
        <v>19.0</v>
      </c>
      <c r="Q65" s="678">
        <v>20.0</v>
      </c>
      <c r="R65" s="678">
        <v>20.0</v>
      </c>
      <c r="S65" s="678">
        <v>34.0</v>
      </c>
      <c r="T65" s="678">
        <v>38.0</v>
      </c>
      <c r="U65" s="678">
        <v>28.0</v>
      </c>
      <c r="V65" s="678">
        <v>24.0</v>
      </c>
      <c r="W65" s="678">
        <v>29.0</v>
      </c>
      <c r="X65" s="678">
        <v>23.0</v>
      </c>
      <c r="Y65" s="678">
        <v>38.0</v>
      </c>
      <c r="Z65" s="678">
        <v>43.0</v>
      </c>
      <c r="AA65" s="678">
        <v>39.0</v>
      </c>
      <c r="AB65" s="678">
        <v>38.0</v>
      </c>
      <c r="AC65" s="678">
        <v>42.0</v>
      </c>
      <c r="AD65" s="678">
        <v>38.0</v>
      </c>
      <c r="AE65" s="678">
        <v>42.0</v>
      </c>
      <c r="AF65" s="678">
        <v>35.0</v>
      </c>
      <c r="AG65" s="679">
        <f t="shared" si="37"/>
        <v>1074</v>
      </c>
      <c r="AH65" s="660">
        <f t="shared" si="38"/>
        <v>0.4917582418</v>
      </c>
    </row>
    <row r="66" outlineLevel="1">
      <c r="A66" s="619" t="s">
        <v>194</v>
      </c>
      <c r="B66" s="678">
        <v>3.0</v>
      </c>
      <c r="C66" s="678">
        <v>1.0</v>
      </c>
      <c r="D66" s="678">
        <v>0.0</v>
      </c>
      <c r="E66" s="678">
        <v>2.0</v>
      </c>
      <c r="F66" s="678">
        <v>0.0</v>
      </c>
      <c r="G66" s="678">
        <v>2.0</v>
      </c>
      <c r="H66" s="678">
        <v>1.0</v>
      </c>
      <c r="I66" s="678">
        <v>0.0</v>
      </c>
      <c r="J66" s="678">
        <v>2.0</v>
      </c>
      <c r="K66" s="678">
        <v>0.0</v>
      </c>
      <c r="L66" s="678">
        <v>1.0</v>
      </c>
      <c r="M66" s="678">
        <v>3.0</v>
      </c>
      <c r="N66" s="678">
        <v>1.0</v>
      </c>
      <c r="O66" s="678">
        <v>3.0</v>
      </c>
      <c r="P66" s="678">
        <v>2.0</v>
      </c>
      <c r="Q66" s="678">
        <v>0.0</v>
      </c>
      <c r="R66" s="678">
        <v>1.0</v>
      </c>
      <c r="S66" s="678">
        <v>2.0</v>
      </c>
      <c r="T66" s="678">
        <v>2.0</v>
      </c>
      <c r="U66" s="678">
        <v>1.0</v>
      </c>
      <c r="V66" s="678">
        <v>2.0</v>
      </c>
      <c r="W66" s="678">
        <v>2.0</v>
      </c>
      <c r="X66" s="678">
        <v>3.0</v>
      </c>
      <c r="Y66" s="678">
        <v>3.0</v>
      </c>
      <c r="Z66" s="678">
        <v>0.0</v>
      </c>
      <c r="AA66" s="678">
        <v>1.0</v>
      </c>
      <c r="AB66" s="678">
        <v>1.0</v>
      </c>
      <c r="AC66" s="678">
        <v>2.0</v>
      </c>
      <c r="AD66" s="678">
        <v>0.0</v>
      </c>
      <c r="AE66" s="678">
        <v>0.0</v>
      </c>
      <c r="AF66" s="678">
        <v>0.0</v>
      </c>
      <c r="AG66" s="679">
        <f t="shared" si="37"/>
        <v>41</v>
      </c>
      <c r="AH66" s="660">
        <f t="shared" si="38"/>
        <v>0.01877289377</v>
      </c>
    </row>
    <row r="67" outlineLevel="1">
      <c r="A67" s="619" t="s">
        <v>1852</v>
      </c>
      <c r="B67" s="678">
        <v>1.0</v>
      </c>
      <c r="C67" s="678">
        <v>1.0</v>
      </c>
      <c r="D67" s="678">
        <v>0.0</v>
      </c>
      <c r="E67" s="678">
        <v>1.0</v>
      </c>
      <c r="F67" s="678">
        <v>2.0</v>
      </c>
      <c r="G67" s="678">
        <v>0.0</v>
      </c>
      <c r="H67" s="678">
        <v>0.0</v>
      </c>
      <c r="I67" s="678">
        <v>3.0</v>
      </c>
      <c r="J67" s="678">
        <v>1.0</v>
      </c>
      <c r="K67" s="678">
        <v>0.0</v>
      </c>
      <c r="L67" s="678">
        <v>1.0</v>
      </c>
      <c r="M67" s="678">
        <v>1.0</v>
      </c>
      <c r="N67" s="678">
        <v>0.0</v>
      </c>
      <c r="O67" s="678">
        <v>1.0</v>
      </c>
      <c r="P67" s="678">
        <v>0.0</v>
      </c>
      <c r="Q67" s="678">
        <v>0.0</v>
      </c>
      <c r="R67" s="678">
        <v>0.0</v>
      </c>
      <c r="S67" s="678">
        <v>1.0</v>
      </c>
      <c r="T67" s="678">
        <v>1.0</v>
      </c>
      <c r="U67" s="678">
        <v>1.0</v>
      </c>
      <c r="V67" s="678">
        <v>2.0</v>
      </c>
      <c r="W67" s="678">
        <v>1.0</v>
      </c>
      <c r="X67" s="678">
        <v>0.0</v>
      </c>
      <c r="Y67" s="678">
        <v>2.0</v>
      </c>
      <c r="Z67" s="678">
        <v>3.0</v>
      </c>
      <c r="AA67" s="678">
        <v>3.0</v>
      </c>
      <c r="AB67" s="678">
        <v>0.0</v>
      </c>
      <c r="AC67" s="678">
        <v>2.0</v>
      </c>
      <c r="AD67" s="678">
        <v>1.0</v>
      </c>
      <c r="AE67" s="678">
        <v>2.0</v>
      </c>
      <c r="AF67" s="678">
        <v>2.0</v>
      </c>
      <c r="AG67" s="679">
        <f t="shared" si="37"/>
        <v>33</v>
      </c>
      <c r="AH67" s="660">
        <f t="shared" si="38"/>
        <v>0.01510989011</v>
      </c>
    </row>
    <row r="68" outlineLevel="1">
      <c r="A68" s="619" t="s">
        <v>1853</v>
      </c>
      <c r="B68" s="678">
        <v>2.0</v>
      </c>
      <c r="C68" s="678">
        <v>0.0</v>
      </c>
      <c r="D68" s="678">
        <v>3.0</v>
      </c>
      <c r="E68" s="678">
        <v>3.0</v>
      </c>
      <c r="F68" s="678">
        <v>2.0</v>
      </c>
      <c r="G68" s="678">
        <v>4.0</v>
      </c>
      <c r="H68" s="678">
        <v>5.0</v>
      </c>
      <c r="I68" s="678">
        <v>6.0</v>
      </c>
      <c r="J68" s="678">
        <v>9.0</v>
      </c>
      <c r="K68" s="678">
        <v>4.0</v>
      </c>
      <c r="L68" s="678">
        <v>12.0</v>
      </c>
      <c r="M68" s="678">
        <v>14.0</v>
      </c>
      <c r="N68" s="678">
        <v>3.0</v>
      </c>
      <c r="O68" s="678">
        <v>5.0</v>
      </c>
      <c r="P68" s="678">
        <v>1.0</v>
      </c>
      <c r="Q68" s="678">
        <v>1.0</v>
      </c>
      <c r="R68" s="678">
        <v>1.0</v>
      </c>
      <c r="S68" s="678">
        <v>2.0</v>
      </c>
      <c r="T68" s="678">
        <v>6.0</v>
      </c>
      <c r="U68" s="678">
        <v>3.0</v>
      </c>
      <c r="V68" s="678">
        <v>0.0</v>
      </c>
      <c r="W68" s="678">
        <v>4.0</v>
      </c>
      <c r="X68" s="678">
        <v>3.0</v>
      </c>
      <c r="Y68" s="678">
        <v>7.0</v>
      </c>
      <c r="Z68" s="678">
        <v>3.0</v>
      </c>
      <c r="AA68" s="678">
        <v>6.0</v>
      </c>
      <c r="AB68" s="678">
        <v>7.0</v>
      </c>
      <c r="AC68" s="678">
        <v>9.0</v>
      </c>
      <c r="AD68" s="678">
        <v>7.0</v>
      </c>
      <c r="AE68" s="678">
        <v>3.0</v>
      </c>
      <c r="AF68" s="678">
        <v>2.0</v>
      </c>
      <c r="AG68" s="679">
        <f t="shared" si="37"/>
        <v>137</v>
      </c>
      <c r="AH68" s="660">
        <f t="shared" si="38"/>
        <v>0.06272893773</v>
      </c>
    </row>
    <row r="69" outlineLevel="1">
      <c r="A69" s="699" t="s">
        <v>1854</v>
      </c>
      <c r="B69" s="678">
        <v>0.0</v>
      </c>
      <c r="C69" s="678">
        <v>2.0</v>
      </c>
      <c r="D69" s="678">
        <v>1.0</v>
      </c>
      <c r="E69" s="678">
        <v>0.0</v>
      </c>
      <c r="F69" s="678">
        <v>0.0</v>
      </c>
      <c r="G69" s="678">
        <v>1.0</v>
      </c>
      <c r="H69" s="678">
        <v>1.0</v>
      </c>
      <c r="I69" s="678">
        <v>2.0</v>
      </c>
      <c r="J69" s="678">
        <v>2.0</v>
      </c>
      <c r="K69" s="678">
        <v>0.0</v>
      </c>
      <c r="L69" s="678">
        <v>1.0</v>
      </c>
      <c r="M69" s="678">
        <v>0.0</v>
      </c>
      <c r="N69" s="678">
        <v>0.0</v>
      </c>
      <c r="O69" s="678">
        <v>0.0</v>
      </c>
      <c r="P69" s="678">
        <v>0.0</v>
      </c>
      <c r="Q69" s="678">
        <v>1.0</v>
      </c>
      <c r="R69" s="678">
        <v>0.0</v>
      </c>
      <c r="S69" s="678">
        <v>2.0</v>
      </c>
      <c r="T69" s="678">
        <v>1.0</v>
      </c>
      <c r="U69" s="678">
        <v>0.0</v>
      </c>
      <c r="V69" s="678">
        <v>2.0</v>
      </c>
      <c r="W69" s="678">
        <v>0.0</v>
      </c>
      <c r="X69" s="678">
        <v>0.0</v>
      </c>
      <c r="Y69" s="678">
        <v>0.0</v>
      </c>
      <c r="Z69" s="678">
        <v>0.0</v>
      </c>
      <c r="AA69" s="678">
        <v>1.0</v>
      </c>
      <c r="AB69" s="678">
        <v>1.0</v>
      </c>
      <c r="AC69" s="678">
        <v>1.0</v>
      </c>
      <c r="AD69" s="678">
        <v>1.0</v>
      </c>
      <c r="AE69" s="678">
        <v>0.0</v>
      </c>
      <c r="AF69" s="678">
        <v>0.0</v>
      </c>
      <c r="AG69" s="679">
        <f t="shared" si="37"/>
        <v>20</v>
      </c>
      <c r="AH69" s="660">
        <f t="shared" si="38"/>
        <v>0.009157509158</v>
      </c>
    </row>
    <row r="70" outlineLevel="1">
      <c r="A70" s="699" t="s">
        <v>1855</v>
      </c>
      <c r="B70" s="678">
        <v>10.0</v>
      </c>
      <c r="C70" s="678">
        <v>2.0</v>
      </c>
      <c r="D70" s="678">
        <v>7.0</v>
      </c>
      <c r="E70" s="678">
        <v>9.0</v>
      </c>
      <c r="F70" s="678">
        <v>5.0</v>
      </c>
      <c r="G70" s="678">
        <v>2.0</v>
      </c>
      <c r="H70" s="678">
        <v>3.0</v>
      </c>
      <c r="I70" s="678">
        <v>6.0</v>
      </c>
      <c r="J70" s="678">
        <v>4.0</v>
      </c>
      <c r="K70" s="678">
        <v>3.0</v>
      </c>
      <c r="L70" s="678">
        <v>2.0</v>
      </c>
      <c r="M70" s="678">
        <v>3.0</v>
      </c>
      <c r="N70" s="678">
        <v>5.0</v>
      </c>
      <c r="O70" s="678">
        <v>5.0</v>
      </c>
      <c r="P70" s="678">
        <v>1.0</v>
      </c>
      <c r="Q70" s="678">
        <v>2.0</v>
      </c>
      <c r="R70" s="678">
        <v>7.0</v>
      </c>
      <c r="S70" s="678">
        <v>4.0</v>
      </c>
      <c r="T70" s="678">
        <v>4.0</v>
      </c>
      <c r="U70" s="678">
        <v>4.0</v>
      </c>
      <c r="V70" s="678">
        <v>5.0</v>
      </c>
      <c r="W70" s="678">
        <v>4.0</v>
      </c>
      <c r="X70" s="678">
        <v>3.0</v>
      </c>
      <c r="Y70" s="678">
        <v>2.0</v>
      </c>
      <c r="Z70" s="678">
        <v>3.0</v>
      </c>
      <c r="AA70" s="678">
        <v>3.0</v>
      </c>
      <c r="AB70" s="678">
        <v>8.0</v>
      </c>
      <c r="AC70" s="678">
        <v>11.0</v>
      </c>
      <c r="AD70" s="678">
        <v>5.0</v>
      </c>
      <c r="AE70" s="678">
        <v>3.0</v>
      </c>
      <c r="AF70" s="678">
        <v>3.0</v>
      </c>
      <c r="AG70" s="679">
        <f t="shared" si="37"/>
        <v>138</v>
      </c>
      <c r="AH70" s="660">
        <f t="shared" si="38"/>
        <v>0.06318681319</v>
      </c>
    </row>
    <row r="71" outlineLevel="1">
      <c r="A71" s="699" t="s">
        <v>1856</v>
      </c>
      <c r="B71" s="678">
        <v>1.0</v>
      </c>
      <c r="C71" s="678">
        <v>2.0</v>
      </c>
      <c r="D71" s="678">
        <v>0.0</v>
      </c>
      <c r="E71" s="678">
        <v>0.0</v>
      </c>
      <c r="F71" s="678">
        <v>1.0</v>
      </c>
      <c r="G71" s="678">
        <v>0.0</v>
      </c>
      <c r="H71" s="678">
        <v>0.0</v>
      </c>
      <c r="I71" s="678">
        <v>0.0</v>
      </c>
      <c r="J71" s="678">
        <v>1.0</v>
      </c>
      <c r="K71" s="678">
        <v>0.0</v>
      </c>
      <c r="L71" s="678">
        <v>0.0</v>
      </c>
      <c r="M71" s="678">
        <v>0.0</v>
      </c>
      <c r="N71" s="678">
        <v>0.0</v>
      </c>
      <c r="O71" s="678">
        <v>0.0</v>
      </c>
      <c r="P71" s="678">
        <v>1.0</v>
      </c>
      <c r="Q71" s="678">
        <v>1.0</v>
      </c>
      <c r="R71" s="678">
        <v>0.0</v>
      </c>
      <c r="S71" s="678">
        <v>0.0</v>
      </c>
      <c r="T71" s="678">
        <v>0.0</v>
      </c>
      <c r="U71" s="678">
        <v>0.0</v>
      </c>
      <c r="V71" s="678">
        <v>0.0</v>
      </c>
      <c r="W71" s="678">
        <v>0.0</v>
      </c>
      <c r="X71" s="678">
        <v>1.0</v>
      </c>
      <c r="Y71" s="678">
        <v>0.0</v>
      </c>
      <c r="Z71" s="678">
        <v>0.0</v>
      </c>
      <c r="AA71" s="678">
        <v>0.0</v>
      </c>
      <c r="AB71" s="678">
        <v>0.0</v>
      </c>
      <c r="AC71" s="678">
        <v>1.0</v>
      </c>
      <c r="AD71" s="678">
        <v>1.0</v>
      </c>
      <c r="AE71" s="678">
        <v>0.0</v>
      </c>
      <c r="AF71" s="678">
        <v>0.0</v>
      </c>
      <c r="AG71" s="679">
        <f t="shared" si="37"/>
        <v>10</v>
      </c>
      <c r="AH71" s="660">
        <f t="shared" si="38"/>
        <v>0.004578754579</v>
      </c>
    </row>
    <row r="72" outlineLevel="1">
      <c r="A72" s="691" t="s">
        <v>1861</v>
      </c>
      <c r="B72" s="692">
        <f t="shared" ref="B72:AF72" si="39">SUM(B64:B71)</f>
        <v>108</v>
      </c>
      <c r="C72" s="692">
        <f t="shared" si="39"/>
        <v>82</v>
      </c>
      <c r="D72" s="692">
        <f t="shared" si="39"/>
        <v>77</v>
      </c>
      <c r="E72" s="692">
        <f t="shared" si="39"/>
        <v>81</v>
      </c>
      <c r="F72" s="692">
        <f t="shared" si="39"/>
        <v>95</v>
      </c>
      <c r="G72" s="692">
        <f t="shared" si="39"/>
        <v>69</v>
      </c>
      <c r="H72" s="692">
        <f t="shared" si="39"/>
        <v>58</v>
      </c>
      <c r="I72" s="692">
        <f t="shared" si="39"/>
        <v>69</v>
      </c>
      <c r="J72" s="692">
        <f t="shared" si="39"/>
        <v>76</v>
      </c>
      <c r="K72" s="692">
        <f t="shared" si="39"/>
        <v>60</v>
      </c>
      <c r="L72" s="692">
        <f t="shared" si="39"/>
        <v>64</v>
      </c>
      <c r="M72" s="692">
        <f t="shared" si="39"/>
        <v>88</v>
      </c>
      <c r="N72" s="692">
        <f t="shared" si="39"/>
        <v>48</v>
      </c>
      <c r="O72" s="692">
        <f t="shared" si="39"/>
        <v>53</v>
      </c>
      <c r="P72" s="692">
        <f t="shared" si="39"/>
        <v>34</v>
      </c>
      <c r="Q72" s="692">
        <f t="shared" si="39"/>
        <v>36</v>
      </c>
      <c r="R72" s="692">
        <f t="shared" si="39"/>
        <v>49</v>
      </c>
      <c r="S72" s="692">
        <f t="shared" si="39"/>
        <v>65</v>
      </c>
      <c r="T72" s="692">
        <f t="shared" si="39"/>
        <v>74</v>
      </c>
      <c r="U72" s="692">
        <f t="shared" si="39"/>
        <v>49</v>
      </c>
      <c r="V72" s="692">
        <f t="shared" si="39"/>
        <v>50</v>
      </c>
      <c r="W72" s="692">
        <f t="shared" si="39"/>
        <v>53</v>
      </c>
      <c r="X72" s="692">
        <f t="shared" si="39"/>
        <v>61</v>
      </c>
      <c r="Y72" s="692">
        <f t="shared" si="39"/>
        <v>77</v>
      </c>
      <c r="Z72" s="692">
        <f t="shared" si="39"/>
        <v>83</v>
      </c>
      <c r="AA72" s="692">
        <f t="shared" si="39"/>
        <v>97</v>
      </c>
      <c r="AB72" s="692">
        <f t="shared" si="39"/>
        <v>82</v>
      </c>
      <c r="AC72" s="692">
        <f t="shared" si="39"/>
        <v>99</v>
      </c>
      <c r="AD72" s="692">
        <f t="shared" si="39"/>
        <v>79</v>
      </c>
      <c r="AE72" s="692">
        <f t="shared" si="39"/>
        <v>96</v>
      </c>
      <c r="AF72" s="692">
        <f t="shared" si="39"/>
        <v>72</v>
      </c>
      <c r="AG72" s="693">
        <f t="shared" si="37"/>
        <v>2184</v>
      </c>
      <c r="AH72" s="694">
        <f>SUM(AH64:AH71)</f>
        <v>1</v>
      </c>
    </row>
    <row r="73" outlineLevel="1">
      <c r="A73" s="666" t="s">
        <v>1866</v>
      </c>
      <c r="B73" s="667"/>
      <c r="C73" s="667"/>
      <c r="D73" s="667"/>
      <c r="E73" s="667"/>
      <c r="F73" s="667"/>
      <c r="G73" s="667"/>
      <c r="H73" s="667"/>
      <c r="I73" s="667"/>
      <c r="J73" s="667"/>
      <c r="K73" s="667"/>
      <c r="L73" s="667"/>
      <c r="M73" s="667"/>
      <c r="N73" s="667"/>
      <c r="O73" s="667"/>
      <c r="P73" s="667"/>
      <c r="Q73" s="667"/>
      <c r="R73" s="667"/>
      <c r="S73" s="667"/>
      <c r="T73" s="667"/>
      <c r="U73" s="667"/>
      <c r="V73" s="667"/>
      <c r="W73" s="667"/>
      <c r="X73" s="667"/>
      <c r="Y73" s="667"/>
      <c r="Z73" s="667"/>
      <c r="AA73" s="667"/>
      <c r="AB73" s="667"/>
      <c r="AC73" s="667"/>
      <c r="AD73" s="667"/>
      <c r="AE73" s="667"/>
      <c r="AF73" s="667"/>
      <c r="AG73" s="655"/>
      <c r="AH73" s="656"/>
    </row>
    <row r="74" outlineLevel="1">
      <c r="A74" s="670" t="s">
        <v>1847</v>
      </c>
      <c r="B74" s="671">
        <f t="shared" ref="B74:AF74" si="40">iferror(B64/B$72,"")</f>
        <v>0.3796296296</v>
      </c>
      <c r="C74" s="671">
        <f t="shared" si="40"/>
        <v>0.2682926829</v>
      </c>
      <c r="D74" s="671">
        <f t="shared" si="40"/>
        <v>0.3376623377</v>
      </c>
      <c r="E74" s="671">
        <f t="shared" si="40"/>
        <v>0.2839506173</v>
      </c>
      <c r="F74" s="671">
        <f t="shared" si="40"/>
        <v>0.3789473684</v>
      </c>
      <c r="G74" s="671">
        <f t="shared" si="40"/>
        <v>0.3188405797</v>
      </c>
      <c r="H74" s="671">
        <f t="shared" si="40"/>
        <v>0.3793103448</v>
      </c>
      <c r="I74" s="671">
        <f t="shared" si="40"/>
        <v>0.3333333333</v>
      </c>
      <c r="J74" s="671">
        <f t="shared" si="40"/>
        <v>0.2368421053</v>
      </c>
      <c r="K74" s="671">
        <f t="shared" si="40"/>
        <v>0.3666666667</v>
      </c>
      <c r="L74" s="671">
        <f t="shared" si="40"/>
        <v>0.25</v>
      </c>
      <c r="M74" s="671">
        <f t="shared" si="40"/>
        <v>0.3068181818</v>
      </c>
      <c r="N74" s="671">
        <f t="shared" si="40"/>
        <v>0.2291666667</v>
      </c>
      <c r="O74" s="671">
        <f t="shared" si="40"/>
        <v>0.2075471698</v>
      </c>
      <c r="P74" s="671">
        <f t="shared" si="40"/>
        <v>0.2941176471</v>
      </c>
      <c r="Q74" s="671">
        <f t="shared" si="40"/>
        <v>0.3055555556</v>
      </c>
      <c r="R74" s="671">
        <f t="shared" si="40"/>
        <v>0.4081632653</v>
      </c>
      <c r="S74" s="671">
        <f t="shared" si="40"/>
        <v>0.3076923077</v>
      </c>
      <c r="T74" s="671">
        <f t="shared" si="40"/>
        <v>0.2972972973</v>
      </c>
      <c r="U74" s="671">
        <f t="shared" si="40"/>
        <v>0.2448979592</v>
      </c>
      <c r="V74" s="671">
        <f t="shared" si="40"/>
        <v>0.3</v>
      </c>
      <c r="W74" s="671">
        <f t="shared" si="40"/>
        <v>0.2452830189</v>
      </c>
      <c r="X74" s="671">
        <f t="shared" si="40"/>
        <v>0.4590163934</v>
      </c>
      <c r="Y74" s="671">
        <f t="shared" si="40"/>
        <v>0.3246753247</v>
      </c>
      <c r="Z74" s="671">
        <f t="shared" si="40"/>
        <v>0.3734939759</v>
      </c>
      <c r="AA74" s="671">
        <f t="shared" si="40"/>
        <v>0.4536082474</v>
      </c>
      <c r="AB74" s="671">
        <f t="shared" si="40"/>
        <v>0.3292682927</v>
      </c>
      <c r="AC74" s="671">
        <f t="shared" si="40"/>
        <v>0.3131313131</v>
      </c>
      <c r="AD74" s="671">
        <f t="shared" si="40"/>
        <v>0.3291139241</v>
      </c>
      <c r="AE74" s="671">
        <f t="shared" si="40"/>
        <v>0.4791666667</v>
      </c>
      <c r="AF74" s="671">
        <f t="shared" si="40"/>
        <v>0.4166666667</v>
      </c>
      <c r="AG74" s="655"/>
      <c r="AH74" s="656"/>
    </row>
    <row r="75" outlineLevel="1">
      <c r="A75" s="670" t="s">
        <v>1851</v>
      </c>
      <c r="B75" s="671">
        <f t="shared" ref="B75:AF75" si="41">iferror(B65/B$72,"")</f>
        <v>0.462962963</v>
      </c>
      <c r="C75" s="671">
        <f t="shared" si="41"/>
        <v>0.6341463415</v>
      </c>
      <c r="D75" s="671">
        <f t="shared" si="41"/>
        <v>0.5194805195</v>
      </c>
      <c r="E75" s="671">
        <f t="shared" si="41"/>
        <v>0.5308641975</v>
      </c>
      <c r="F75" s="671">
        <f t="shared" si="41"/>
        <v>0.5157894737</v>
      </c>
      <c r="G75" s="671">
        <f t="shared" si="41"/>
        <v>0.5507246377</v>
      </c>
      <c r="H75" s="671">
        <f t="shared" si="41"/>
        <v>0.4482758621</v>
      </c>
      <c r="I75" s="671">
        <f t="shared" si="41"/>
        <v>0.4202898551</v>
      </c>
      <c r="J75" s="671">
        <f t="shared" si="41"/>
        <v>0.5131578947</v>
      </c>
      <c r="K75" s="671">
        <f t="shared" si="41"/>
        <v>0.5166666667</v>
      </c>
      <c r="L75" s="671">
        <f t="shared" si="41"/>
        <v>0.484375</v>
      </c>
      <c r="M75" s="671">
        <f t="shared" si="41"/>
        <v>0.4545454545</v>
      </c>
      <c r="N75" s="671">
        <f t="shared" si="41"/>
        <v>0.5833333333</v>
      </c>
      <c r="O75" s="671">
        <f t="shared" si="41"/>
        <v>0.5283018868</v>
      </c>
      <c r="P75" s="671">
        <f t="shared" si="41"/>
        <v>0.5588235294</v>
      </c>
      <c r="Q75" s="671">
        <f t="shared" si="41"/>
        <v>0.5555555556</v>
      </c>
      <c r="R75" s="671">
        <f t="shared" si="41"/>
        <v>0.4081632653</v>
      </c>
      <c r="S75" s="671">
        <f t="shared" si="41"/>
        <v>0.5230769231</v>
      </c>
      <c r="T75" s="671">
        <f t="shared" si="41"/>
        <v>0.5135135135</v>
      </c>
      <c r="U75" s="671">
        <f t="shared" si="41"/>
        <v>0.5714285714</v>
      </c>
      <c r="V75" s="671">
        <f t="shared" si="41"/>
        <v>0.48</v>
      </c>
      <c r="W75" s="671">
        <f t="shared" si="41"/>
        <v>0.5471698113</v>
      </c>
      <c r="X75" s="671">
        <f t="shared" si="41"/>
        <v>0.3770491803</v>
      </c>
      <c r="Y75" s="671">
        <f t="shared" si="41"/>
        <v>0.4935064935</v>
      </c>
      <c r="Z75" s="671">
        <f t="shared" si="41"/>
        <v>0.5180722892</v>
      </c>
      <c r="AA75" s="671">
        <f t="shared" si="41"/>
        <v>0.4020618557</v>
      </c>
      <c r="AB75" s="671">
        <f t="shared" si="41"/>
        <v>0.4634146341</v>
      </c>
      <c r="AC75" s="671">
        <f t="shared" si="41"/>
        <v>0.4242424242</v>
      </c>
      <c r="AD75" s="671">
        <f t="shared" si="41"/>
        <v>0.4810126582</v>
      </c>
      <c r="AE75" s="671">
        <f t="shared" si="41"/>
        <v>0.4375</v>
      </c>
      <c r="AF75" s="671">
        <f t="shared" si="41"/>
        <v>0.4861111111</v>
      </c>
      <c r="AG75" s="655"/>
      <c r="AH75" s="656"/>
    </row>
    <row r="76" outlineLevel="1">
      <c r="A76" s="670" t="s">
        <v>194</v>
      </c>
      <c r="B76" s="671">
        <f t="shared" ref="B76:AF76" si="42">iferror(B66/B$72,"")</f>
        <v>0.02777777778</v>
      </c>
      <c r="C76" s="671">
        <f t="shared" si="42"/>
        <v>0.01219512195</v>
      </c>
      <c r="D76" s="671">
        <f t="shared" si="42"/>
        <v>0</v>
      </c>
      <c r="E76" s="671">
        <f t="shared" si="42"/>
        <v>0.02469135802</v>
      </c>
      <c r="F76" s="671">
        <f t="shared" si="42"/>
        <v>0</v>
      </c>
      <c r="G76" s="671">
        <f t="shared" si="42"/>
        <v>0.02898550725</v>
      </c>
      <c r="H76" s="671">
        <f t="shared" si="42"/>
        <v>0.01724137931</v>
      </c>
      <c r="I76" s="671">
        <f t="shared" si="42"/>
        <v>0</v>
      </c>
      <c r="J76" s="671">
        <f t="shared" si="42"/>
        <v>0.02631578947</v>
      </c>
      <c r="K76" s="671">
        <f t="shared" si="42"/>
        <v>0</v>
      </c>
      <c r="L76" s="671">
        <f t="shared" si="42"/>
        <v>0.015625</v>
      </c>
      <c r="M76" s="671">
        <f t="shared" si="42"/>
        <v>0.03409090909</v>
      </c>
      <c r="N76" s="671">
        <f t="shared" si="42"/>
        <v>0.02083333333</v>
      </c>
      <c r="O76" s="671">
        <f t="shared" si="42"/>
        <v>0.05660377358</v>
      </c>
      <c r="P76" s="671">
        <f t="shared" si="42"/>
        <v>0.05882352941</v>
      </c>
      <c r="Q76" s="671">
        <f t="shared" si="42"/>
        <v>0</v>
      </c>
      <c r="R76" s="671">
        <f t="shared" si="42"/>
        <v>0.02040816327</v>
      </c>
      <c r="S76" s="671">
        <f t="shared" si="42"/>
        <v>0.03076923077</v>
      </c>
      <c r="T76" s="671">
        <f t="shared" si="42"/>
        <v>0.02702702703</v>
      </c>
      <c r="U76" s="671">
        <f t="shared" si="42"/>
        <v>0.02040816327</v>
      </c>
      <c r="V76" s="671">
        <f t="shared" si="42"/>
        <v>0.04</v>
      </c>
      <c r="W76" s="671">
        <f t="shared" si="42"/>
        <v>0.03773584906</v>
      </c>
      <c r="X76" s="671">
        <f t="shared" si="42"/>
        <v>0.04918032787</v>
      </c>
      <c r="Y76" s="671">
        <f t="shared" si="42"/>
        <v>0.03896103896</v>
      </c>
      <c r="Z76" s="671">
        <f t="shared" si="42"/>
        <v>0</v>
      </c>
      <c r="AA76" s="671">
        <f t="shared" si="42"/>
        <v>0.01030927835</v>
      </c>
      <c r="AB76" s="671">
        <f t="shared" si="42"/>
        <v>0.01219512195</v>
      </c>
      <c r="AC76" s="671">
        <f t="shared" si="42"/>
        <v>0.0202020202</v>
      </c>
      <c r="AD76" s="671">
        <f t="shared" si="42"/>
        <v>0</v>
      </c>
      <c r="AE76" s="671">
        <f t="shared" si="42"/>
        <v>0</v>
      </c>
      <c r="AF76" s="671">
        <f t="shared" si="42"/>
        <v>0</v>
      </c>
      <c r="AG76" s="655"/>
      <c r="AH76" s="656"/>
    </row>
    <row r="77" outlineLevel="1">
      <c r="A77" s="670" t="s">
        <v>1852</v>
      </c>
      <c r="B77" s="671">
        <f t="shared" ref="B77:AF77" si="43">iferror(B67/B$72,"")</f>
        <v>0.009259259259</v>
      </c>
      <c r="C77" s="671">
        <f t="shared" si="43"/>
        <v>0.01219512195</v>
      </c>
      <c r="D77" s="671">
        <f t="shared" si="43"/>
        <v>0</v>
      </c>
      <c r="E77" s="671">
        <f t="shared" si="43"/>
        <v>0.01234567901</v>
      </c>
      <c r="F77" s="671">
        <f t="shared" si="43"/>
        <v>0.02105263158</v>
      </c>
      <c r="G77" s="671">
        <f t="shared" si="43"/>
        <v>0</v>
      </c>
      <c r="H77" s="671">
        <f t="shared" si="43"/>
        <v>0</v>
      </c>
      <c r="I77" s="671">
        <f t="shared" si="43"/>
        <v>0.04347826087</v>
      </c>
      <c r="J77" s="671">
        <f t="shared" si="43"/>
        <v>0.01315789474</v>
      </c>
      <c r="K77" s="671">
        <f t="shared" si="43"/>
        <v>0</v>
      </c>
      <c r="L77" s="671">
        <f t="shared" si="43"/>
        <v>0.015625</v>
      </c>
      <c r="M77" s="671">
        <f t="shared" si="43"/>
        <v>0.01136363636</v>
      </c>
      <c r="N77" s="671">
        <f t="shared" si="43"/>
        <v>0</v>
      </c>
      <c r="O77" s="671">
        <f t="shared" si="43"/>
        <v>0.01886792453</v>
      </c>
      <c r="P77" s="671">
        <f t="shared" si="43"/>
        <v>0</v>
      </c>
      <c r="Q77" s="671">
        <f t="shared" si="43"/>
        <v>0</v>
      </c>
      <c r="R77" s="671">
        <f t="shared" si="43"/>
        <v>0</v>
      </c>
      <c r="S77" s="671">
        <f t="shared" si="43"/>
        <v>0.01538461538</v>
      </c>
      <c r="T77" s="671">
        <f t="shared" si="43"/>
        <v>0.01351351351</v>
      </c>
      <c r="U77" s="671">
        <f t="shared" si="43"/>
        <v>0.02040816327</v>
      </c>
      <c r="V77" s="671">
        <f t="shared" si="43"/>
        <v>0.04</v>
      </c>
      <c r="W77" s="671">
        <f t="shared" si="43"/>
        <v>0.01886792453</v>
      </c>
      <c r="X77" s="671">
        <f t="shared" si="43"/>
        <v>0</v>
      </c>
      <c r="Y77" s="671">
        <f t="shared" si="43"/>
        <v>0.02597402597</v>
      </c>
      <c r="Z77" s="671">
        <f t="shared" si="43"/>
        <v>0.03614457831</v>
      </c>
      <c r="AA77" s="671">
        <f t="shared" si="43"/>
        <v>0.03092783505</v>
      </c>
      <c r="AB77" s="671">
        <f t="shared" si="43"/>
        <v>0</v>
      </c>
      <c r="AC77" s="671">
        <f t="shared" si="43"/>
        <v>0.0202020202</v>
      </c>
      <c r="AD77" s="671">
        <f t="shared" si="43"/>
        <v>0.01265822785</v>
      </c>
      <c r="AE77" s="671">
        <f t="shared" si="43"/>
        <v>0.02083333333</v>
      </c>
      <c r="AF77" s="671">
        <f t="shared" si="43"/>
        <v>0.02777777778</v>
      </c>
      <c r="AG77" s="655"/>
      <c r="AH77" s="656"/>
    </row>
    <row r="78" outlineLevel="1">
      <c r="A78" s="670" t="s">
        <v>1853</v>
      </c>
      <c r="B78" s="671">
        <f t="shared" ref="B78:AF78" si="44">iferror(B68/B$72,"")</f>
        <v>0.01851851852</v>
      </c>
      <c r="C78" s="671">
        <f t="shared" si="44"/>
        <v>0</v>
      </c>
      <c r="D78" s="671">
        <f t="shared" si="44"/>
        <v>0.03896103896</v>
      </c>
      <c r="E78" s="671">
        <f t="shared" si="44"/>
        <v>0.03703703704</v>
      </c>
      <c r="F78" s="671">
        <f t="shared" si="44"/>
        <v>0.02105263158</v>
      </c>
      <c r="G78" s="671">
        <f t="shared" si="44"/>
        <v>0.05797101449</v>
      </c>
      <c r="H78" s="671">
        <f t="shared" si="44"/>
        <v>0.08620689655</v>
      </c>
      <c r="I78" s="671">
        <f t="shared" si="44"/>
        <v>0.08695652174</v>
      </c>
      <c r="J78" s="671">
        <f t="shared" si="44"/>
        <v>0.1184210526</v>
      </c>
      <c r="K78" s="671">
        <f t="shared" si="44"/>
        <v>0.06666666667</v>
      </c>
      <c r="L78" s="671">
        <f t="shared" si="44"/>
        <v>0.1875</v>
      </c>
      <c r="M78" s="671">
        <f t="shared" si="44"/>
        <v>0.1590909091</v>
      </c>
      <c r="N78" s="671">
        <f t="shared" si="44"/>
        <v>0.0625</v>
      </c>
      <c r="O78" s="671">
        <f t="shared" si="44"/>
        <v>0.09433962264</v>
      </c>
      <c r="P78" s="671">
        <f t="shared" si="44"/>
        <v>0.02941176471</v>
      </c>
      <c r="Q78" s="671">
        <f t="shared" si="44"/>
        <v>0.02777777778</v>
      </c>
      <c r="R78" s="671">
        <f t="shared" si="44"/>
        <v>0.02040816327</v>
      </c>
      <c r="S78" s="671">
        <f t="shared" si="44"/>
        <v>0.03076923077</v>
      </c>
      <c r="T78" s="671">
        <f t="shared" si="44"/>
        <v>0.08108108108</v>
      </c>
      <c r="U78" s="671">
        <f t="shared" si="44"/>
        <v>0.0612244898</v>
      </c>
      <c r="V78" s="671">
        <f t="shared" si="44"/>
        <v>0</v>
      </c>
      <c r="W78" s="671">
        <f t="shared" si="44"/>
        <v>0.07547169811</v>
      </c>
      <c r="X78" s="671">
        <f t="shared" si="44"/>
        <v>0.04918032787</v>
      </c>
      <c r="Y78" s="671">
        <f t="shared" si="44"/>
        <v>0.09090909091</v>
      </c>
      <c r="Z78" s="671">
        <f t="shared" si="44"/>
        <v>0.03614457831</v>
      </c>
      <c r="AA78" s="671">
        <f t="shared" si="44"/>
        <v>0.0618556701</v>
      </c>
      <c r="AB78" s="671">
        <f t="shared" si="44"/>
        <v>0.08536585366</v>
      </c>
      <c r="AC78" s="671">
        <f t="shared" si="44"/>
        <v>0.09090909091</v>
      </c>
      <c r="AD78" s="671">
        <f t="shared" si="44"/>
        <v>0.08860759494</v>
      </c>
      <c r="AE78" s="671">
        <f t="shared" si="44"/>
        <v>0.03125</v>
      </c>
      <c r="AF78" s="671">
        <f t="shared" si="44"/>
        <v>0.02777777778</v>
      </c>
      <c r="AG78" s="655"/>
      <c r="AH78" s="656"/>
    </row>
    <row r="79" outlineLevel="1">
      <c r="A79" s="700" t="s">
        <v>1854</v>
      </c>
      <c r="B79" s="671">
        <f t="shared" ref="B79:AF79" si="45">iferror(B69/B$72,"")</f>
        <v>0</v>
      </c>
      <c r="C79" s="671">
        <f t="shared" si="45"/>
        <v>0.0243902439</v>
      </c>
      <c r="D79" s="671">
        <f t="shared" si="45"/>
        <v>0.01298701299</v>
      </c>
      <c r="E79" s="671">
        <f t="shared" si="45"/>
        <v>0</v>
      </c>
      <c r="F79" s="671">
        <f t="shared" si="45"/>
        <v>0</v>
      </c>
      <c r="G79" s="671">
        <f t="shared" si="45"/>
        <v>0.01449275362</v>
      </c>
      <c r="H79" s="671">
        <f t="shared" si="45"/>
        <v>0.01724137931</v>
      </c>
      <c r="I79" s="671">
        <f t="shared" si="45"/>
        <v>0.02898550725</v>
      </c>
      <c r="J79" s="671">
        <f t="shared" si="45"/>
        <v>0.02631578947</v>
      </c>
      <c r="K79" s="671">
        <f t="shared" si="45"/>
        <v>0</v>
      </c>
      <c r="L79" s="671">
        <f t="shared" si="45"/>
        <v>0.015625</v>
      </c>
      <c r="M79" s="671">
        <f t="shared" si="45"/>
        <v>0</v>
      </c>
      <c r="N79" s="671">
        <f t="shared" si="45"/>
        <v>0</v>
      </c>
      <c r="O79" s="671">
        <f t="shared" si="45"/>
        <v>0</v>
      </c>
      <c r="P79" s="671">
        <f t="shared" si="45"/>
        <v>0</v>
      </c>
      <c r="Q79" s="671">
        <f t="shared" si="45"/>
        <v>0.02777777778</v>
      </c>
      <c r="R79" s="671">
        <f t="shared" si="45"/>
        <v>0</v>
      </c>
      <c r="S79" s="671">
        <f t="shared" si="45"/>
        <v>0.03076923077</v>
      </c>
      <c r="T79" s="671">
        <f t="shared" si="45"/>
        <v>0.01351351351</v>
      </c>
      <c r="U79" s="671">
        <f t="shared" si="45"/>
        <v>0</v>
      </c>
      <c r="V79" s="671">
        <f t="shared" si="45"/>
        <v>0.04</v>
      </c>
      <c r="W79" s="671">
        <f t="shared" si="45"/>
        <v>0</v>
      </c>
      <c r="X79" s="671">
        <f t="shared" si="45"/>
        <v>0</v>
      </c>
      <c r="Y79" s="671">
        <f t="shared" si="45"/>
        <v>0</v>
      </c>
      <c r="Z79" s="671">
        <f t="shared" si="45"/>
        <v>0</v>
      </c>
      <c r="AA79" s="671">
        <f t="shared" si="45"/>
        <v>0.01030927835</v>
      </c>
      <c r="AB79" s="671">
        <f t="shared" si="45"/>
        <v>0.01219512195</v>
      </c>
      <c r="AC79" s="671">
        <f t="shared" si="45"/>
        <v>0.0101010101</v>
      </c>
      <c r="AD79" s="671">
        <f t="shared" si="45"/>
        <v>0.01265822785</v>
      </c>
      <c r="AE79" s="671">
        <f t="shared" si="45"/>
        <v>0</v>
      </c>
      <c r="AF79" s="671">
        <f t="shared" si="45"/>
        <v>0</v>
      </c>
      <c r="AG79" s="655"/>
      <c r="AH79" s="656"/>
    </row>
    <row r="80" outlineLevel="1">
      <c r="A80" s="700" t="s">
        <v>1855</v>
      </c>
      <c r="B80" s="671">
        <f t="shared" ref="B80:AF80" si="46">iferror(B70/B$72,"")</f>
        <v>0.09259259259</v>
      </c>
      <c r="C80" s="671">
        <f t="shared" si="46"/>
        <v>0.0243902439</v>
      </c>
      <c r="D80" s="671">
        <f t="shared" si="46"/>
        <v>0.09090909091</v>
      </c>
      <c r="E80" s="671">
        <f t="shared" si="46"/>
        <v>0.1111111111</v>
      </c>
      <c r="F80" s="671">
        <f t="shared" si="46"/>
        <v>0.05263157895</v>
      </c>
      <c r="G80" s="671">
        <f t="shared" si="46"/>
        <v>0.02898550725</v>
      </c>
      <c r="H80" s="671">
        <f t="shared" si="46"/>
        <v>0.05172413793</v>
      </c>
      <c r="I80" s="671">
        <f t="shared" si="46"/>
        <v>0.08695652174</v>
      </c>
      <c r="J80" s="671">
        <f t="shared" si="46"/>
        <v>0.05263157895</v>
      </c>
      <c r="K80" s="671">
        <f t="shared" si="46"/>
        <v>0.05</v>
      </c>
      <c r="L80" s="671">
        <f t="shared" si="46"/>
        <v>0.03125</v>
      </c>
      <c r="M80" s="671">
        <f t="shared" si="46"/>
        <v>0.03409090909</v>
      </c>
      <c r="N80" s="671">
        <f t="shared" si="46"/>
        <v>0.1041666667</v>
      </c>
      <c r="O80" s="671">
        <f t="shared" si="46"/>
        <v>0.09433962264</v>
      </c>
      <c r="P80" s="671">
        <f t="shared" si="46"/>
        <v>0.02941176471</v>
      </c>
      <c r="Q80" s="671">
        <f t="shared" si="46"/>
        <v>0.05555555556</v>
      </c>
      <c r="R80" s="671">
        <f t="shared" si="46"/>
        <v>0.1428571429</v>
      </c>
      <c r="S80" s="671">
        <f t="shared" si="46"/>
        <v>0.06153846154</v>
      </c>
      <c r="T80" s="671">
        <f t="shared" si="46"/>
        <v>0.05405405405</v>
      </c>
      <c r="U80" s="671">
        <f t="shared" si="46"/>
        <v>0.08163265306</v>
      </c>
      <c r="V80" s="671">
        <f t="shared" si="46"/>
        <v>0.1</v>
      </c>
      <c r="W80" s="671">
        <f t="shared" si="46"/>
        <v>0.07547169811</v>
      </c>
      <c r="X80" s="671">
        <f t="shared" si="46"/>
        <v>0.04918032787</v>
      </c>
      <c r="Y80" s="671">
        <f t="shared" si="46"/>
        <v>0.02597402597</v>
      </c>
      <c r="Z80" s="671">
        <f t="shared" si="46"/>
        <v>0.03614457831</v>
      </c>
      <c r="AA80" s="671">
        <f t="shared" si="46"/>
        <v>0.03092783505</v>
      </c>
      <c r="AB80" s="671">
        <f t="shared" si="46"/>
        <v>0.09756097561</v>
      </c>
      <c r="AC80" s="671">
        <f t="shared" si="46"/>
        <v>0.1111111111</v>
      </c>
      <c r="AD80" s="671">
        <f t="shared" si="46"/>
        <v>0.06329113924</v>
      </c>
      <c r="AE80" s="671">
        <f t="shared" si="46"/>
        <v>0.03125</v>
      </c>
      <c r="AF80" s="671">
        <f t="shared" si="46"/>
        <v>0.04166666667</v>
      </c>
      <c r="AG80" s="655"/>
      <c r="AH80" s="656"/>
    </row>
    <row r="81" outlineLevel="1">
      <c r="A81" s="701" t="s">
        <v>1856</v>
      </c>
      <c r="B81" s="702">
        <f t="shared" ref="B81:AF81" si="47">iferror(B71/B$72,"")</f>
        <v>0.009259259259</v>
      </c>
      <c r="C81" s="702">
        <f t="shared" si="47"/>
        <v>0.0243902439</v>
      </c>
      <c r="D81" s="702">
        <f t="shared" si="47"/>
        <v>0</v>
      </c>
      <c r="E81" s="702">
        <f t="shared" si="47"/>
        <v>0</v>
      </c>
      <c r="F81" s="702">
        <f t="shared" si="47"/>
        <v>0.01052631579</v>
      </c>
      <c r="G81" s="702">
        <f t="shared" si="47"/>
        <v>0</v>
      </c>
      <c r="H81" s="702">
        <f t="shared" si="47"/>
        <v>0</v>
      </c>
      <c r="I81" s="702">
        <f t="shared" si="47"/>
        <v>0</v>
      </c>
      <c r="J81" s="702">
        <f t="shared" si="47"/>
        <v>0.01315789474</v>
      </c>
      <c r="K81" s="702">
        <f t="shared" si="47"/>
        <v>0</v>
      </c>
      <c r="L81" s="702">
        <f t="shared" si="47"/>
        <v>0</v>
      </c>
      <c r="M81" s="702">
        <f t="shared" si="47"/>
        <v>0</v>
      </c>
      <c r="N81" s="702">
        <f t="shared" si="47"/>
        <v>0</v>
      </c>
      <c r="O81" s="702">
        <f t="shared" si="47"/>
        <v>0</v>
      </c>
      <c r="P81" s="702">
        <f t="shared" si="47"/>
        <v>0.02941176471</v>
      </c>
      <c r="Q81" s="702">
        <f t="shared" si="47"/>
        <v>0.02777777778</v>
      </c>
      <c r="R81" s="702">
        <f t="shared" si="47"/>
        <v>0</v>
      </c>
      <c r="S81" s="702">
        <f t="shared" si="47"/>
        <v>0</v>
      </c>
      <c r="T81" s="702">
        <f t="shared" si="47"/>
        <v>0</v>
      </c>
      <c r="U81" s="702">
        <f t="shared" si="47"/>
        <v>0</v>
      </c>
      <c r="V81" s="702">
        <f t="shared" si="47"/>
        <v>0</v>
      </c>
      <c r="W81" s="702">
        <f t="shared" si="47"/>
        <v>0</v>
      </c>
      <c r="X81" s="702">
        <f t="shared" si="47"/>
        <v>0.01639344262</v>
      </c>
      <c r="Y81" s="702">
        <f t="shared" si="47"/>
        <v>0</v>
      </c>
      <c r="Z81" s="702">
        <f t="shared" si="47"/>
        <v>0</v>
      </c>
      <c r="AA81" s="702">
        <f t="shared" si="47"/>
        <v>0</v>
      </c>
      <c r="AB81" s="702">
        <f t="shared" si="47"/>
        <v>0</v>
      </c>
      <c r="AC81" s="702">
        <f t="shared" si="47"/>
        <v>0.0101010101</v>
      </c>
      <c r="AD81" s="702">
        <f t="shared" si="47"/>
        <v>0.01265822785</v>
      </c>
      <c r="AE81" s="702">
        <f t="shared" si="47"/>
        <v>0</v>
      </c>
      <c r="AF81" s="702">
        <f t="shared" si="47"/>
        <v>0</v>
      </c>
      <c r="AG81" s="689"/>
      <c r="AH81" s="703"/>
    </row>
    <row r="82" outlineLevel="1">
      <c r="A82" s="695" t="s">
        <v>1867</v>
      </c>
      <c r="B82" s="696"/>
      <c r="C82" s="696"/>
      <c r="D82" s="696"/>
      <c r="E82" s="696"/>
      <c r="F82" s="696"/>
      <c r="G82" s="696"/>
      <c r="H82" s="696"/>
      <c r="I82" s="696"/>
      <c r="J82" s="696"/>
      <c r="K82" s="696"/>
      <c r="L82" s="696"/>
      <c r="M82" s="696"/>
      <c r="N82" s="696"/>
      <c r="O82" s="696"/>
      <c r="P82" s="696"/>
      <c r="Q82" s="696"/>
      <c r="R82" s="696"/>
      <c r="S82" s="696"/>
      <c r="T82" s="696"/>
      <c r="U82" s="696"/>
      <c r="V82" s="696"/>
      <c r="W82" s="696"/>
      <c r="X82" s="696"/>
      <c r="Y82" s="696"/>
      <c r="Z82" s="696"/>
      <c r="AA82" s="696"/>
      <c r="AB82" s="696"/>
      <c r="AC82" s="696"/>
      <c r="AD82" s="696"/>
      <c r="AE82" s="696"/>
      <c r="AF82" s="696"/>
      <c r="AG82" s="697"/>
      <c r="AH82" s="698"/>
    </row>
    <row r="83" outlineLevel="1">
      <c r="A83" s="619" t="s">
        <v>1848</v>
      </c>
      <c r="B83" s="678">
        <v>31.0</v>
      </c>
      <c r="C83" s="678">
        <v>18.0</v>
      </c>
      <c r="D83" s="678">
        <v>19.0</v>
      </c>
      <c r="E83" s="678">
        <v>19.0</v>
      </c>
      <c r="F83" s="678">
        <v>24.0</v>
      </c>
      <c r="G83" s="678">
        <v>19.0</v>
      </c>
      <c r="H83" s="678">
        <v>14.0</v>
      </c>
      <c r="I83" s="678">
        <v>16.0</v>
      </c>
      <c r="J83" s="678">
        <v>13.0</v>
      </c>
      <c r="K83" s="678">
        <v>16.0</v>
      </c>
      <c r="L83" s="678">
        <v>10.0</v>
      </c>
      <c r="M83" s="678">
        <v>21.0</v>
      </c>
      <c r="N83" s="678">
        <v>8.0</v>
      </c>
      <c r="O83" s="678">
        <v>6.0</v>
      </c>
      <c r="P83" s="678">
        <v>8.0</v>
      </c>
      <c r="Q83" s="678">
        <v>9.0</v>
      </c>
      <c r="R83" s="678">
        <v>16.0</v>
      </c>
      <c r="S83" s="678">
        <v>18.0</v>
      </c>
      <c r="T83" s="678">
        <v>12.0</v>
      </c>
      <c r="U83" s="678">
        <v>8.0</v>
      </c>
      <c r="V83" s="678">
        <v>13.0</v>
      </c>
      <c r="W83" s="678">
        <v>12.0</v>
      </c>
      <c r="X83" s="678">
        <v>24.0</v>
      </c>
      <c r="Y83" s="678">
        <v>21.0</v>
      </c>
      <c r="Z83" s="678">
        <v>23.0</v>
      </c>
      <c r="AA83" s="678">
        <v>37.0</v>
      </c>
      <c r="AB83" s="678">
        <v>23.0</v>
      </c>
      <c r="AC83" s="678">
        <v>23.0</v>
      </c>
      <c r="AD83" s="678">
        <v>20.0</v>
      </c>
      <c r="AE83" s="678">
        <v>33.0</v>
      </c>
      <c r="AF83" s="678">
        <v>22.0</v>
      </c>
      <c r="AG83" s="679">
        <f t="shared" ref="AG83:AG86" si="48">SUM(B83:AF83)</f>
        <v>556</v>
      </c>
      <c r="AH83" s="660">
        <f t="shared" ref="AH83:AH85" si="49">iferror(AG83/AG$86,"")</f>
        <v>0.7606019152</v>
      </c>
    </row>
    <row r="84" outlineLevel="1">
      <c r="A84" s="680" t="s">
        <v>1849</v>
      </c>
      <c r="B84" s="678">
        <v>4.0</v>
      </c>
      <c r="C84" s="678">
        <v>2.0</v>
      </c>
      <c r="D84" s="678">
        <v>1.0</v>
      </c>
      <c r="E84" s="678">
        <v>2.0</v>
      </c>
      <c r="F84" s="678">
        <v>4.0</v>
      </c>
      <c r="G84" s="678">
        <v>2.0</v>
      </c>
      <c r="H84" s="678">
        <v>5.0</v>
      </c>
      <c r="I84" s="678">
        <v>4.0</v>
      </c>
      <c r="J84" s="678">
        <v>2.0</v>
      </c>
      <c r="K84" s="678">
        <v>4.0</v>
      </c>
      <c r="L84" s="678">
        <v>5.0</v>
      </c>
      <c r="M84" s="678">
        <v>5.0</v>
      </c>
      <c r="N84" s="678">
        <v>2.0</v>
      </c>
      <c r="O84" s="678">
        <v>4.0</v>
      </c>
      <c r="P84" s="678">
        <v>2.0</v>
      </c>
      <c r="Q84" s="678">
        <v>1.0</v>
      </c>
      <c r="R84" s="678">
        <v>3.0</v>
      </c>
      <c r="S84" s="678">
        <v>1.0</v>
      </c>
      <c r="T84" s="678">
        <v>4.0</v>
      </c>
      <c r="U84" s="678">
        <v>1.0</v>
      </c>
      <c r="V84" s="678">
        <v>1.0</v>
      </c>
      <c r="W84" s="678">
        <v>1.0</v>
      </c>
      <c r="X84" s="678">
        <v>0.0</v>
      </c>
      <c r="Y84" s="678">
        <v>3.0</v>
      </c>
      <c r="Z84" s="678">
        <v>4.0</v>
      </c>
      <c r="AA84" s="678">
        <v>3.0</v>
      </c>
      <c r="AB84" s="678">
        <v>3.0</v>
      </c>
      <c r="AC84" s="678">
        <v>1.0</v>
      </c>
      <c r="AD84" s="678">
        <v>5.0</v>
      </c>
      <c r="AE84" s="678">
        <v>11.0</v>
      </c>
      <c r="AF84" s="678">
        <v>2.0</v>
      </c>
      <c r="AG84" s="679">
        <f t="shared" si="48"/>
        <v>92</v>
      </c>
      <c r="AH84" s="660">
        <f t="shared" si="49"/>
        <v>0.1258549932</v>
      </c>
    </row>
    <row r="85" outlineLevel="1">
      <c r="A85" s="589" t="s">
        <v>1850</v>
      </c>
      <c r="B85" s="678">
        <v>6.0</v>
      </c>
      <c r="C85" s="678">
        <v>2.0</v>
      </c>
      <c r="D85" s="678">
        <v>6.0</v>
      </c>
      <c r="E85" s="678">
        <v>2.0</v>
      </c>
      <c r="F85" s="678">
        <v>8.0</v>
      </c>
      <c r="G85" s="678">
        <v>1.0</v>
      </c>
      <c r="H85" s="678">
        <v>3.0</v>
      </c>
      <c r="I85" s="678">
        <v>3.0</v>
      </c>
      <c r="J85" s="678">
        <v>3.0</v>
      </c>
      <c r="K85" s="678">
        <v>2.0</v>
      </c>
      <c r="L85" s="678">
        <v>1.0</v>
      </c>
      <c r="M85" s="678">
        <v>1.0</v>
      </c>
      <c r="N85" s="678">
        <v>1.0</v>
      </c>
      <c r="O85" s="678">
        <v>1.0</v>
      </c>
      <c r="P85" s="678">
        <v>0.0</v>
      </c>
      <c r="Q85" s="678">
        <v>1.0</v>
      </c>
      <c r="R85" s="678">
        <v>1.0</v>
      </c>
      <c r="S85" s="678">
        <v>1.0</v>
      </c>
      <c r="T85" s="678">
        <v>6.0</v>
      </c>
      <c r="U85" s="678">
        <v>3.0</v>
      </c>
      <c r="V85" s="678">
        <v>1.0</v>
      </c>
      <c r="W85" s="678">
        <v>0.0</v>
      </c>
      <c r="X85" s="678">
        <v>4.0</v>
      </c>
      <c r="Y85" s="678">
        <v>1.0</v>
      </c>
      <c r="Z85" s="678">
        <v>4.0</v>
      </c>
      <c r="AA85" s="678">
        <v>4.0</v>
      </c>
      <c r="AB85" s="678">
        <v>1.0</v>
      </c>
      <c r="AC85" s="678">
        <v>7.0</v>
      </c>
      <c r="AD85" s="678">
        <v>1.0</v>
      </c>
      <c r="AE85" s="678">
        <v>2.0</v>
      </c>
      <c r="AF85" s="678">
        <v>6.0</v>
      </c>
      <c r="AG85" s="679">
        <f t="shared" si="48"/>
        <v>83</v>
      </c>
      <c r="AH85" s="660">
        <f t="shared" si="49"/>
        <v>0.1135430917</v>
      </c>
    </row>
    <row r="86" outlineLevel="1">
      <c r="A86" s="704" t="s">
        <v>1861</v>
      </c>
      <c r="B86" s="675">
        <f t="shared" ref="B86:AF86" si="50">SUM(B83:B85)</f>
        <v>41</v>
      </c>
      <c r="C86" s="675">
        <f t="shared" si="50"/>
        <v>22</v>
      </c>
      <c r="D86" s="675">
        <f t="shared" si="50"/>
        <v>26</v>
      </c>
      <c r="E86" s="675">
        <f t="shared" si="50"/>
        <v>23</v>
      </c>
      <c r="F86" s="675">
        <f t="shared" si="50"/>
        <v>36</v>
      </c>
      <c r="G86" s="675">
        <f t="shared" si="50"/>
        <v>22</v>
      </c>
      <c r="H86" s="675">
        <f t="shared" si="50"/>
        <v>22</v>
      </c>
      <c r="I86" s="675">
        <f t="shared" si="50"/>
        <v>23</v>
      </c>
      <c r="J86" s="675">
        <f t="shared" si="50"/>
        <v>18</v>
      </c>
      <c r="K86" s="675">
        <f t="shared" si="50"/>
        <v>22</v>
      </c>
      <c r="L86" s="675">
        <f t="shared" si="50"/>
        <v>16</v>
      </c>
      <c r="M86" s="675">
        <f t="shared" si="50"/>
        <v>27</v>
      </c>
      <c r="N86" s="675">
        <f t="shared" si="50"/>
        <v>11</v>
      </c>
      <c r="O86" s="675">
        <f t="shared" si="50"/>
        <v>11</v>
      </c>
      <c r="P86" s="675">
        <f t="shared" si="50"/>
        <v>10</v>
      </c>
      <c r="Q86" s="675">
        <f t="shared" si="50"/>
        <v>11</v>
      </c>
      <c r="R86" s="675">
        <f t="shared" si="50"/>
        <v>20</v>
      </c>
      <c r="S86" s="675">
        <f t="shared" si="50"/>
        <v>20</v>
      </c>
      <c r="T86" s="675">
        <f t="shared" si="50"/>
        <v>22</v>
      </c>
      <c r="U86" s="675">
        <f t="shared" si="50"/>
        <v>12</v>
      </c>
      <c r="V86" s="675">
        <f t="shared" si="50"/>
        <v>15</v>
      </c>
      <c r="W86" s="675">
        <f t="shared" si="50"/>
        <v>13</v>
      </c>
      <c r="X86" s="675">
        <f t="shared" si="50"/>
        <v>28</v>
      </c>
      <c r="Y86" s="675">
        <f t="shared" si="50"/>
        <v>25</v>
      </c>
      <c r="Z86" s="675">
        <f t="shared" si="50"/>
        <v>31</v>
      </c>
      <c r="AA86" s="675">
        <f t="shared" si="50"/>
        <v>44</v>
      </c>
      <c r="AB86" s="675">
        <f t="shared" si="50"/>
        <v>27</v>
      </c>
      <c r="AC86" s="675">
        <f t="shared" si="50"/>
        <v>31</v>
      </c>
      <c r="AD86" s="675">
        <f t="shared" si="50"/>
        <v>26</v>
      </c>
      <c r="AE86" s="675">
        <f t="shared" si="50"/>
        <v>46</v>
      </c>
      <c r="AF86" s="675">
        <f t="shared" si="50"/>
        <v>30</v>
      </c>
      <c r="AG86" s="705">
        <f t="shared" si="48"/>
        <v>731</v>
      </c>
      <c r="AH86" s="706">
        <f>SUM(AH83:AH85)</f>
        <v>1</v>
      </c>
    </row>
    <row r="87" outlineLevel="1">
      <c r="A87" s="666" t="s">
        <v>1868</v>
      </c>
      <c r="B87" s="667"/>
      <c r="C87" s="667"/>
      <c r="D87" s="667"/>
      <c r="E87" s="667"/>
      <c r="F87" s="667"/>
      <c r="G87" s="667"/>
      <c r="H87" s="667"/>
      <c r="I87" s="667"/>
      <c r="J87" s="667"/>
      <c r="K87" s="667"/>
      <c r="L87" s="667"/>
      <c r="M87" s="667"/>
      <c r="N87" s="667"/>
      <c r="O87" s="667"/>
      <c r="P87" s="667"/>
      <c r="Q87" s="667"/>
      <c r="R87" s="667"/>
      <c r="S87" s="667"/>
      <c r="T87" s="667"/>
      <c r="U87" s="667"/>
      <c r="V87" s="667"/>
      <c r="W87" s="667"/>
      <c r="X87" s="667"/>
      <c r="Y87" s="667"/>
      <c r="Z87" s="667"/>
      <c r="AA87" s="667"/>
      <c r="AB87" s="667"/>
      <c r="AC87" s="667"/>
      <c r="AD87" s="667"/>
      <c r="AE87" s="667"/>
      <c r="AF87" s="667"/>
      <c r="AG87" s="668"/>
      <c r="AH87" s="669"/>
    </row>
    <row r="88" outlineLevel="1">
      <c r="A88" s="670" t="s">
        <v>1848</v>
      </c>
      <c r="B88" s="671">
        <f t="shared" ref="B88:AF88" si="51">iferror(B83/B$86,"")</f>
        <v>0.756097561</v>
      </c>
      <c r="C88" s="671">
        <f t="shared" si="51"/>
        <v>0.8181818182</v>
      </c>
      <c r="D88" s="671">
        <f t="shared" si="51"/>
        <v>0.7307692308</v>
      </c>
      <c r="E88" s="671">
        <f t="shared" si="51"/>
        <v>0.8260869565</v>
      </c>
      <c r="F88" s="671">
        <f t="shared" si="51"/>
        <v>0.6666666667</v>
      </c>
      <c r="G88" s="671">
        <f t="shared" si="51"/>
        <v>0.8636363636</v>
      </c>
      <c r="H88" s="671">
        <f t="shared" si="51"/>
        <v>0.6363636364</v>
      </c>
      <c r="I88" s="671">
        <f t="shared" si="51"/>
        <v>0.6956521739</v>
      </c>
      <c r="J88" s="671">
        <f t="shared" si="51"/>
        <v>0.7222222222</v>
      </c>
      <c r="K88" s="671">
        <f t="shared" si="51"/>
        <v>0.7272727273</v>
      </c>
      <c r="L88" s="671">
        <f t="shared" si="51"/>
        <v>0.625</v>
      </c>
      <c r="M88" s="671">
        <f t="shared" si="51"/>
        <v>0.7777777778</v>
      </c>
      <c r="N88" s="671">
        <f t="shared" si="51"/>
        <v>0.7272727273</v>
      </c>
      <c r="O88" s="671">
        <f t="shared" si="51"/>
        <v>0.5454545455</v>
      </c>
      <c r="P88" s="671">
        <f t="shared" si="51"/>
        <v>0.8</v>
      </c>
      <c r="Q88" s="671">
        <f t="shared" si="51"/>
        <v>0.8181818182</v>
      </c>
      <c r="R88" s="671">
        <f t="shared" si="51"/>
        <v>0.8</v>
      </c>
      <c r="S88" s="671">
        <f t="shared" si="51"/>
        <v>0.9</v>
      </c>
      <c r="T88" s="671">
        <f t="shared" si="51"/>
        <v>0.5454545455</v>
      </c>
      <c r="U88" s="671">
        <f t="shared" si="51"/>
        <v>0.6666666667</v>
      </c>
      <c r="V88" s="671">
        <f t="shared" si="51"/>
        <v>0.8666666667</v>
      </c>
      <c r="W88" s="671">
        <f t="shared" si="51"/>
        <v>0.9230769231</v>
      </c>
      <c r="X88" s="671">
        <f t="shared" si="51"/>
        <v>0.8571428571</v>
      </c>
      <c r="Y88" s="671">
        <f t="shared" si="51"/>
        <v>0.84</v>
      </c>
      <c r="Z88" s="671">
        <f t="shared" si="51"/>
        <v>0.7419354839</v>
      </c>
      <c r="AA88" s="671">
        <f t="shared" si="51"/>
        <v>0.8409090909</v>
      </c>
      <c r="AB88" s="671">
        <f t="shared" si="51"/>
        <v>0.8518518519</v>
      </c>
      <c r="AC88" s="671">
        <f t="shared" si="51"/>
        <v>0.7419354839</v>
      </c>
      <c r="AD88" s="671">
        <f t="shared" si="51"/>
        <v>0.7692307692</v>
      </c>
      <c r="AE88" s="671">
        <f t="shared" si="51"/>
        <v>0.7173913043</v>
      </c>
      <c r="AF88" s="671">
        <f t="shared" si="51"/>
        <v>0.7333333333</v>
      </c>
      <c r="AG88" s="655"/>
      <c r="AH88" s="656"/>
    </row>
    <row r="89" outlineLevel="1">
      <c r="A89" s="670" t="s">
        <v>1849</v>
      </c>
      <c r="B89" s="671">
        <f t="shared" ref="B89:AF89" si="52">iferror(B84/B$86,"")</f>
        <v>0.09756097561</v>
      </c>
      <c r="C89" s="671">
        <f t="shared" si="52"/>
        <v>0.09090909091</v>
      </c>
      <c r="D89" s="671">
        <f t="shared" si="52"/>
        <v>0.03846153846</v>
      </c>
      <c r="E89" s="671">
        <f t="shared" si="52"/>
        <v>0.08695652174</v>
      </c>
      <c r="F89" s="671">
        <f t="shared" si="52"/>
        <v>0.1111111111</v>
      </c>
      <c r="G89" s="671">
        <f t="shared" si="52"/>
        <v>0.09090909091</v>
      </c>
      <c r="H89" s="671">
        <f t="shared" si="52"/>
        <v>0.2272727273</v>
      </c>
      <c r="I89" s="671">
        <f t="shared" si="52"/>
        <v>0.1739130435</v>
      </c>
      <c r="J89" s="671">
        <f t="shared" si="52"/>
        <v>0.1111111111</v>
      </c>
      <c r="K89" s="671">
        <f t="shared" si="52"/>
        <v>0.1818181818</v>
      </c>
      <c r="L89" s="671">
        <f t="shared" si="52"/>
        <v>0.3125</v>
      </c>
      <c r="M89" s="671">
        <f t="shared" si="52"/>
        <v>0.1851851852</v>
      </c>
      <c r="N89" s="671">
        <f t="shared" si="52"/>
        <v>0.1818181818</v>
      </c>
      <c r="O89" s="671">
        <f t="shared" si="52"/>
        <v>0.3636363636</v>
      </c>
      <c r="P89" s="671">
        <f t="shared" si="52"/>
        <v>0.2</v>
      </c>
      <c r="Q89" s="671">
        <f t="shared" si="52"/>
        <v>0.09090909091</v>
      </c>
      <c r="R89" s="671">
        <f t="shared" si="52"/>
        <v>0.15</v>
      </c>
      <c r="S89" s="671">
        <f t="shared" si="52"/>
        <v>0.05</v>
      </c>
      <c r="T89" s="671">
        <f t="shared" si="52"/>
        <v>0.1818181818</v>
      </c>
      <c r="U89" s="671">
        <f t="shared" si="52"/>
        <v>0.08333333333</v>
      </c>
      <c r="V89" s="671">
        <f t="shared" si="52"/>
        <v>0.06666666667</v>
      </c>
      <c r="W89" s="671">
        <f t="shared" si="52"/>
        <v>0.07692307692</v>
      </c>
      <c r="X89" s="671">
        <f t="shared" si="52"/>
        <v>0</v>
      </c>
      <c r="Y89" s="671">
        <f t="shared" si="52"/>
        <v>0.12</v>
      </c>
      <c r="Z89" s="671">
        <f t="shared" si="52"/>
        <v>0.1290322581</v>
      </c>
      <c r="AA89" s="671">
        <f t="shared" si="52"/>
        <v>0.06818181818</v>
      </c>
      <c r="AB89" s="671">
        <f t="shared" si="52"/>
        <v>0.1111111111</v>
      </c>
      <c r="AC89" s="671">
        <f t="shared" si="52"/>
        <v>0.03225806452</v>
      </c>
      <c r="AD89" s="671">
        <f t="shared" si="52"/>
        <v>0.1923076923</v>
      </c>
      <c r="AE89" s="671">
        <f t="shared" si="52"/>
        <v>0.2391304348</v>
      </c>
      <c r="AF89" s="671">
        <f t="shared" si="52"/>
        <v>0.06666666667</v>
      </c>
      <c r="AG89" s="672"/>
      <c r="AH89" s="656"/>
    </row>
    <row r="90" outlineLevel="1">
      <c r="A90" s="686" t="s">
        <v>1850</v>
      </c>
      <c r="B90" s="671">
        <f t="shared" ref="B90:AF90" si="53">iferror(B85/B$86,"")</f>
        <v>0.1463414634</v>
      </c>
      <c r="C90" s="671">
        <f t="shared" si="53"/>
        <v>0.09090909091</v>
      </c>
      <c r="D90" s="671">
        <f t="shared" si="53"/>
        <v>0.2307692308</v>
      </c>
      <c r="E90" s="671">
        <f t="shared" si="53"/>
        <v>0.08695652174</v>
      </c>
      <c r="F90" s="671">
        <f t="shared" si="53"/>
        <v>0.2222222222</v>
      </c>
      <c r="G90" s="671">
        <f t="shared" si="53"/>
        <v>0.04545454545</v>
      </c>
      <c r="H90" s="671">
        <f t="shared" si="53"/>
        <v>0.1363636364</v>
      </c>
      <c r="I90" s="671">
        <f t="shared" si="53"/>
        <v>0.1304347826</v>
      </c>
      <c r="J90" s="671">
        <f t="shared" si="53"/>
        <v>0.1666666667</v>
      </c>
      <c r="K90" s="671">
        <f t="shared" si="53"/>
        <v>0.09090909091</v>
      </c>
      <c r="L90" s="671">
        <f t="shared" si="53"/>
        <v>0.0625</v>
      </c>
      <c r="M90" s="671">
        <f t="shared" si="53"/>
        <v>0.03703703704</v>
      </c>
      <c r="N90" s="671">
        <f t="shared" si="53"/>
        <v>0.09090909091</v>
      </c>
      <c r="O90" s="671">
        <f t="shared" si="53"/>
        <v>0.09090909091</v>
      </c>
      <c r="P90" s="671">
        <f t="shared" si="53"/>
        <v>0</v>
      </c>
      <c r="Q90" s="671">
        <f t="shared" si="53"/>
        <v>0.09090909091</v>
      </c>
      <c r="R90" s="671">
        <f t="shared" si="53"/>
        <v>0.05</v>
      </c>
      <c r="S90" s="671">
        <f t="shared" si="53"/>
        <v>0.05</v>
      </c>
      <c r="T90" s="671">
        <f t="shared" si="53"/>
        <v>0.2727272727</v>
      </c>
      <c r="U90" s="671">
        <f t="shared" si="53"/>
        <v>0.25</v>
      </c>
      <c r="V90" s="671">
        <f t="shared" si="53"/>
        <v>0.06666666667</v>
      </c>
      <c r="W90" s="671">
        <f t="shared" si="53"/>
        <v>0</v>
      </c>
      <c r="X90" s="671">
        <f t="shared" si="53"/>
        <v>0.1428571429</v>
      </c>
      <c r="Y90" s="671">
        <f t="shared" si="53"/>
        <v>0.04</v>
      </c>
      <c r="Z90" s="671">
        <f t="shared" si="53"/>
        <v>0.1290322581</v>
      </c>
      <c r="AA90" s="671">
        <f t="shared" si="53"/>
        <v>0.09090909091</v>
      </c>
      <c r="AB90" s="671">
        <f t="shared" si="53"/>
        <v>0.03703703704</v>
      </c>
      <c r="AC90" s="671">
        <f t="shared" si="53"/>
        <v>0.2258064516</v>
      </c>
      <c r="AD90" s="671">
        <f t="shared" si="53"/>
        <v>0.03846153846</v>
      </c>
      <c r="AE90" s="671">
        <f t="shared" si="53"/>
        <v>0.04347826087</v>
      </c>
      <c r="AF90" s="671">
        <f t="shared" si="53"/>
        <v>0.2</v>
      </c>
      <c r="AG90" s="672"/>
      <c r="AH90" s="656"/>
    </row>
    <row r="91" ht="42.75" customHeight="1">
      <c r="A91" s="707"/>
      <c r="B91" s="708"/>
      <c r="C91" s="708"/>
      <c r="D91" s="708"/>
      <c r="E91" s="708"/>
      <c r="F91" s="708"/>
      <c r="G91" s="708"/>
      <c r="H91" s="708"/>
      <c r="I91" s="708"/>
      <c r="J91" s="708"/>
      <c r="K91" s="708"/>
      <c r="L91" s="708"/>
      <c r="M91" s="708"/>
      <c r="N91" s="708"/>
      <c r="O91" s="708"/>
      <c r="P91" s="708"/>
      <c r="Q91" s="708"/>
      <c r="R91" s="708"/>
      <c r="S91" s="708"/>
      <c r="T91" s="708"/>
      <c r="U91" s="708"/>
      <c r="V91" s="708"/>
      <c r="W91" s="708"/>
      <c r="X91" s="708"/>
      <c r="Y91" s="708"/>
      <c r="Z91" s="708"/>
      <c r="AA91" s="708"/>
      <c r="AB91" s="708"/>
      <c r="AC91" s="708"/>
      <c r="AD91" s="708"/>
      <c r="AE91" s="708"/>
      <c r="AF91" s="708"/>
      <c r="AG91" s="709"/>
      <c r="AH91" s="709"/>
    </row>
    <row r="92">
      <c r="A92" s="687" t="s">
        <v>1857</v>
      </c>
      <c r="B92" s="688"/>
      <c r="C92" s="688"/>
      <c r="D92" s="688"/>
      <c r="E92" s="688"/>
      <c r="F92" s="688"/>
      <c r="G92" s="688"/>
      <c r="H92" s="688"/>
      <c r="I92" s="688"/>
      <c r="J92" s="688"/>
      <c r="K92" s="688"/>
      <c r="L92" s="688"/>
      <c r="M92" s="688"/>
      <c r="N92" s="688"/>
      <c r="O92" s="688"/>
      <c r="P92" s="688"/>
      <c r="Q92" s="688"/>
      <c r="R92" s="688"/>
      <c r="S92" s="688"/>
      <c r="T92" s="688"/>
      <c r="U92" s="688"/>
      <c r="V92" s="688"/>
      <c r="W92" s="688"/>
      <c r="X92" s="688"/>
      <c r="Y92" s="688"/>
      <c r="Z92" s="688"/>
      <c r="AA92" s="688"/>
      <c r="AB92" s="688"/>
      <c r="AC92" s="688"/>
      <c r="AD92" s="688"/>
      <c r="AE92" s="688"/>
      <c r="AF92" s="688"/>
      <c r="AG92" s="656"/>
      <c r="AH92" s="656"/>
    </row>
    <row r="93">
      <c r="B93" s="688"/>
      <c r="C93" s="688"/>
      <c r="D93" s="688"/>
      <c r="E93" s="688"/>
      <c r="F93" s="688"/>
      <c r="G93" s="688"/>
      <c r="H93" s="688"/>
      <c r="I93" s="688"/>
      <c r="J93" s="688"/>
      <c r="K93" s="688"/>
      <c r="L93" s="688"/>
      <c r="M93" s="688"/>
      <c r="N93" s="688"/>
      <c r="O93" s="688"/>
      <c r="P93" s="688"/>
      <c r="Q93" s="688"/>
      <c r="R93" s="688"/>
      <c r="S93" s="688"/>
      <c r="T93" s="688"/>
      <c r="U93" s="688"/>
      <c r="V93" s="688"/>
      <c r="W93" s="688"/>
      <c r="X93" s="688"/>
      <c r="Y93" s="688"/>
      <c r="Z93" s="688"/>
      <c r="AA93" s="688"/>
      <c r="AB93" s="688"/>
      <c r="AC93" s="688"/>
      <c r="AD93" s="688"/>
      <c r="AE93" s="688"/>
      <c r="AF93" s="688"/>
      <c r="AG93" s="656"/>
      <c r="AH93" s="656"/>
    </row>
    <row r="94" outlineLevel="1">
      <c r="A94" s="695" t="s">
        <v>1841</v>
      </c>
      <c r="B94" s="696"/>
      <c r="C94" s="696"/>
      <c r="D94" s="696"/>
      <c r="E94" s="696"/>
      <c r="F94" s="696"/>
      <c r="G94" s="696"/>
      <c r="H94" s="696"/>
      <c r="I94" s="696"/>
      <c r="J94" s="696"/>
      <c r="K94" s="696"/>
      <c r="L94" s="696"/>
      <c r="M94" s="696"/>
      <c r="N94" s="696"/>
      <c r="O94" s="696"/>
      <c r="P94" s="696"/>
      <c r="Q94" s="696"/>
      <c r="R94" s="696"/>
      <c r="S94" s="696"/>
      <c r="T94" s="696"/>
      <c r="U94" s="696"/>
      <c r="V94" s="696"/>
      <c r="W94" s="696"/>
      <c r="X94" s="696"/>
      <c r="Y94" s="696"/>
      <c r="Z94" s="696"/>
      <c r="AA94" s="696"/>
      <c r="AB94" s="696"/>
      <c r="AC94" s="696"/>
      <c r="AD94" s="696"/>
      <c r="AE94" s="696"/>
      <c r="AF94" s="696"/>
      <c r="AG94" s="697"/>
      <c r="AH94" s="698"/>
    </row>
    <row r="95" outlineLevel="1">
      <c r="A95" s="2" t="s">
        <v>1842</v>
      </c>
      <c r="B95" s="678">
        <v>23.0</v>
      </c>
      <c r="C95" s="678">
        <v>16.0</v>
      </c>
      <c r="D95" s="678">
        <v>15.0</v>
      </c>
      <c r="E95" s="678">
        <v>27.0</v>
      </c>
      <c r="F95" s="678">
        <v>23.0</v>
      </c>
      <c r="G95" s="678">
        <v>14.0</v>
      </c>
      <c r="H95" s="678">
        <v>11.0</v>
      </c>
      <c r="I95" s="678">
        <v>21.0</v>
      </c>
      <c r="J95" s="678">
        <v>19.0</v>
      </c>
      <c r="K95" s="678">
        <v>25.0</v>
      </c>
      <c r="L95" s="678">
        <v>17.0</v>
      </c>
      <c r="M95" s="678">
        <v>12.0</v>
      </c>
      <c r="N95" s="678">
        <v>15.0</v>
      </c>
      <c r="O95" s="678">
        <v>18.0</v>
      </c>
      <c r="P95" s="678">
        <v>10.0</v>
      </c>
      <c r="Q95" s="678">
        <v>10.0</v>
      </c>
      <c r="R95" s="678">
        <v>12.0</v>
      </c>
      <c r="S95" s="678">
        <v>18.0</v>
      </c>
      <c r="T95" s="678">
        <v>15.0</v>
      </c>
      <c r="U95" s="678">
        <v>15.0</v>
      </c>
      <c r="V95" s="678">
        <v>10.0</v>
      </c>
      <c r="W95" s="678">
        <v>9.0</v>
      </c>
      <c r="X95" s="678">
        <v>15.0</v>
      </c>
      <c r="Y95" s="678">
        <v>7.0</v>
      </c>
      <c r="Z95" s="678">
        <v>19.0</v>
      </c>
      <c r="AA95" s="678">
        <v>26.0</v>
      </c>
      <c r="AB95" s="678">
        <v>19.0</v>
      </c>
      <c r="AC95" s="678">
        <v>18.0</v>
      </c>
      <c r="AD95" s="678">
        <v>12.0</v>
      </c>
      <c r="AE95" s="678">
        <v>12.0</v>
      </c>
      <c r="AF95" s="678">
        <v>14.0</v>
      </c>
      <c r="AG95" s="679">
        <f t="shared" ref="AG95:AG99" si="54">SUM(B95:AF95)</f>
        <v>497</v>
      </c>
      <c r="AH95" s="660">
        <f t="shared" ref="AH95:AH98" si="55">iferror(AG95/AG$99,"")</f>
        <v>0.3529829545</v>
      </c>
    </row>
    <row r="96" outlineLevel="1">
      <c r="A96" s="619" t="s">
        <v>1843</v>
      </c>
      <c r="B96" s="678">
        <v>7.0</v>
      </c>
      <c r="C96" s="678">
        <v>2.0</v>
      </c>
      <c r="D96" s="678">
        <v>7.0</v>
      </c>
      <c r="E96" s="678">
        <v>2.0</v>
      </c>
      <c r="F96" s="678">
        <v>5.0</v>
      </c>
      <c r="G96" s="678">
        <v>3.0</v>
      </c>
      <c r="H96" s="678">
        <v>9.0</v>
      </c>
      <c r="I96" s="678">
        <v>5.0</v>
      </c>
      <c r="J96" s="678">
        <v>3.0</v>
      </c>
      <c r="K96" s="678">
        <v>9.0</v>
      </c>
      <c r="L96" s="678">
        <v>8.0</v>
      </c>
      <c r="M96" s="678">
        <v>4.0</v>
      </c>
      <c r="N96" s="678">
        <v>2.0</v>
      </c>
      <c r="O96" s="678">
        <v>3.0</v>
      </c>
      <c r="P96" s="678">
        <v>2.0</v>
      </c>
      <c r="Q96" s="678">
        <v>5.0</v>
      </c>
      <c r="R96" s="678">
        <v>5.0</v>
      </c>
      <c r="S96" s="678">
        <v>10.0</v>
      </c>
      <c r="T96" s="678">
        <v>7.0</v>
      </c>
      <c r="U96" s="678">
        <v>4.0</v>
      </c>
      <c r="V96" s="678">
        <v>2.0</v>
      </c>
      <c r="W96" s="678">
        <v>4.0</v>
      </c>
      <c r="X96" s="678">
        <v>4.0</v>
      </c>
      <c r="Y96" s="678">
        <v>5.0</v>
      </c>
      <c r="Z96" s="678">
        <v>5.0</v>
      </c>
      <c r="AA96" s="678">
        <v>7.0</v>
      </c>
      <c r="AB96" s="678">
        <v>5.0</v>
      </c>
      <c r="AC96" s="678">
        <v>6.0</v>
      </c>
      <c r="AD96" s="678">
        <v>6.0</v>
      </c>
      <c r="AE96" s="678">
        <v>3.0</v>
      </c>
      <c r="AF96" s="678">
        <v>4.0</v>
      </c>
      <c r="AG96" s="679">
        <f t="shared" si="54"/>
        <v>153</v>
      </c>
      <c r="AH96" s="660">
        <f t="shared" si="55"/>
        <v>0.1086647727</v>
      </c>
    </row>
    <row r="97" outlineLevel="1">
      <c r="A97" s="619" t="s">
        <v>1844</v>
      </c>
      <c r="B97" s="678">
        <v>7.0</v>
      </c>
      <c r="C97" s="678">
        <v>6.0</v>
      </c>
      <c r="D97" s="678">
        <v>9.0</v>
      </c>
      <c r="E97" s="678">
        <v>13.0</v>
      </c>
      <c r="F97" s="678">
        <v>9.0</v>
      </c>
      <c r="G97" s="678">
        <v>6.0</v>
      </c>
      <c r="H97" s="678">
        <v>9.0</v>
      </c>
      <c r="I97" s="678">
        <v>5.0</v>
      </c>
      <c r="J97" s="678">
        <v>10.0</v>
      </c>
      <c r="K97" s="678">
        <v>11.0</v>
      </c>
      <c r="L97" s="678">
        <v>5.0</v>
      </c>
      <c r="M97" s="678">
        <v>8.0</v>
      </c>
      <c r="N97" s="678">
        <v>10.0</v>
      </c>
      <c r="O97" s="678">
        <v>4.0</v>
      </c>
      <c r="P97" s="678">
        <v>3.0</v>
      </c>
      <c r="Q97" s="678">
        <v>5.0</v>
      </c>
      <c r="R97" s="678">
        <v>6.0</v>
      </c>
      <c r="S97" s="678">
        <v>8.0</v>
      </c>
      <c r="T97" s="678">
        <v>10.0</v>
      </c>
      <c r="U97" s="678">
        <v>3.0</v>
      </c>
      <c r="V97" s="678">
        <v>11.0</v>
      </c>
      <c r="W97" s="678">
        <v>5.0</v>
      </c>
      <c r="X97" s="678">
        <v>3.0</v>
      </c>
      <c r="Y97" s="678">
        <v>4.0</v>
      </c>
      <c r="Z97" s="678">
        <v>7.0</v>
      </c>
      <c r="AA97" s="678">
        <v>7.0</v>
      </c>
      <c r="AB97" s="678">
        <v>7.0</v>
      </c>
      <c r="AC97" s="678">
        <v>5.0</v>
      </c>
      <c r="AD97" s="678">
        <v>7.0</v>
      </c>
      <c r="AE97" s="678">
        <v>5.0</v>
      </c>
      <c r="AF97" s="678">
        <v>3.0</v>
      </c>
      <c r="AG97" s="679">
        <f t="shared" si="54"/>
        <v>211</v>
      </c>
      <c r="AH97" s="660">
        <f t="shared" si="55"/>
        <v>0.1498579545</v>
      </c>
    </row>
    <row r="98" outlineLevel="1">
      <c r="A98" s="619" t="s">
        <v>1845</v>
      </c>
      <c r="B98" s="678">
        <v>15.0</v>
      </c>
      <c r="C98" s="678">
        <v>30.0</v>
      </c>
      <c r="D98" s="678">
        <v>19.0</v>
      </c>
      <c r="E98" s="678">
        <v>24.0</v>
      </c>
      <c r="F98" s="678">
        <v>32.0</v>
      </c>
      <c r="G98" s="678">
        <v>16.0</v>
      </c>
      <c r="H98" s="678">
        <v>18.0</v>
      </c>
      <c r="I98" s="678">
        <v>18.0</v>
      </c>
      <c r="J98" s="678">
        <v>23.0</v>
      </c>
      <c r="K98" s="678">
        <v>17.0</v>
      </c>
      <c r="L98" s="678">
        <v>15.0</v>
      </c>
      <c r="M98" s="678">
        <v>24.0</v>
      </c>
      <c r="N98" s="678">
        <v>13.0</v>
      </c>
      <c r="O98" s="678">
        <v>14.0</v>
      </c>
      <c r="P98" s="678">
        <v>12.0</v>
      </c>
      <c r="Q98" s="678">
        <v>17.0</v>
      </c>
      <c r="R98" s="678">
        <v>10.0</v>
      </c>
      <c r="S98" s="678">
        <v>20.0</v>
      </c>
      <c r="T98" s="678">
        <v>22.0</v>
      </c>
      <c r="U98" s="678">
        <v>14.0</v>
      </c>
      <c r="V98" s="678">
        <v>13.0</v>
      </c>
      <c r="W98" s="678">
        <v>14.0</v>
      </c>
      <c r="X98" s="678">
        <v>13.0</v>
      </c>
      <c r="Y98" s="678">
        <v>17.0</v>
      </c>
      <c r="Z98" s="678">
        <v>11.0</v>
      </c>
      <c r="AA98" s="678">
        <v>25.0</v>
      </c>
      <c r="AB98" s="678">
        <v>14.0</v>
      </c>
      <c r="AC98" s="678">
        <v>16.0</v>
      </c>
      <c r="AD98" s="678">
        <v>19.0</v>
      </c>
      <c r="AE98" s="678">
        <v>16.0</v>
      </c>
      <c r="AF98" s="678">
        <v>16.0</v>
      </c>
      <c r="AG98" s="679">
        <f t="shared" si="54"/>
        <v>547</v>
      </c>
      <c r="AH98" s="660">
        <f t="shared" si="55"/>
        <v>0.3884943182</v>
      </c>
    </row>
    <row r="99" outlineLevel="1">
      <c r="A99" s="691" t="s">
        <v>1861</v>
      </c>
      <c r="B99" s="692">
        <f t="shared" ref="B99:AF99" si="56">SUM(B95:B98)</f>
        <v>52</v>
      </c>
      <c r="C99" s="692">
        <f t="shared" si="56"/>
        <v>54</v>
      </c>
      <c r="D99" s="692">
        <f t="shared" si="56"/>
        <v>50</v>
      </c>
      <c r="E99" s="692">
        <f t="shared" si="56"/>
        <v>66</v>
      </c>
      <c r="F99" s="692">
        <f t="shared" si="56"/>
        <v>69</v>
      </c>
      <c r="G99" s="692">
        <f t="shared" si="56"/>
        <v>39</v>
      </c>
      <c r="H99" s="692">
        <f t="shared" si="56"/>
        <v>47</v>
      </c>
      <c r="I99" s="692">
        <f t="shared" si="56"/>
        <v>49</v>
      </c>
      <c r="J99" s="692">
        <f t="shared" si="56"/>
        <v>55</v>
      </c>
      <c r="K99" s="692">
        <f t="shared" si="56"/>
        <v>62</v>
      </c>
      <c r="L99" s="692">
        <f t="shared" si="56"/>
        <v>45</v>
      </c>
      <c r="M99" s="692">
        <f t="shared" si="56"/>
        <v>48</v>
      </c>
      <c r="N99" s="692">
        <f t="shared" si="56"/>
        <v>40</v>
      </c>
      <c r="O99" s="692">
        <f t="shared" si="56"/>
        <v>39</v>
      </c>
      <c r="P99" s="692">
        <f t="shared" si="56"/>
        <v>27</v>
      </c>
      <c r="Q99" s="692">
        <f t="shared" si="56"/>
        <v>37</v>
      </c>
      <c r="R99" s="692">
        <f t="shared" si="56"/>
        <v>33</v>
      </c>
      <c r="S99" s="692">
        <f t="shared" si="56"/>
        <v>56</v>
      </c>
      <c r="T99" s="692">
        <f t="shared" si="56"/>
        <v>54</v>
      </c>
      <c r="U99" s="692">
        <f t="shared" si="56"/>
        <v>36</v>
      </c>
      <c r="V99" s="692">
        <f t="shared" si="56"/>
        <v>36</v>
      </c>
      <c r="W99" s="692">
        <f t="shared" si="56"/>
        <v>32</v>
      </c>
      <c r="X99" s="692">
        <f t="shared" si="56"/>
        <v>35</v>
      </c>
      <c r="Y99" s="692">
        <f t="shared" si="56"/>
        <v>33</v>
      </c>
      <c r="Z99" s="692">
        <f t="shared" si="56"/>
        <v>42</v>
      </c>
      <c r="AA99" s="692">
        <f t="shared" si="56"/>
        <v>65</v>
      </c>
      <c r="AB99" s="692">
        <f t="shared" si="56"/>
        <v>45</v>
      </c>
      <c r="AC99" s="692">
        <f t="shared" si="56"/>
        <v>45</v>
      </c>
      <c r="AD99" s="692">
        <f t="shared" si="56"/>
        <v>44</v>
      </c>
      <c r="AE99" s="692">
        <f t="shared" si="56"/>
        <v>36</v>
      </c>
      <c r="AF99" s="692">
        <f t="shared" si="56"/>
        <v>37</v>
      </c>
      <c r="AG99" s="693">
        <f t="shared" si="54"/>
        <v>1408</v>
      </c>
      <c r="AH99" s="694">
        <f>SUM(AH95:AH98)</f>
        <v>1</v>
      </c>
    </row>
    <row r="100" outlineLevel="1">
      <c r="A100" s="666" t="s">
        <v>1865</v>
      </c>
      <c r="B100" s="667"/>
      <c r="C100" s="667"/>
      <c r="D100" s="667"/>
      <c r="E100" s="667"/>
      <c r="F100" s="667"/>
      <c r="G100" s="667"/>
      <c r="H100" s="667"/>
      <c r="I100" s="667"/>
      <c r="J100" s="667"/>
      <c r="K100" s="667"/>
      <c r="L100" s="667"/>
      <c r="M100" s="667"/>
      <c r="N100" s="667"/>
      <c r="O100" s="667"/>
      <c r="P100" s="667"/>
      <c r="Q100" s="667"/>
      <c r="R100" s="667"/>
      <c r="S100" s="667"/>
      <c r="T100" s="667"/>
      <c r="U100" s="667"/>
      <c r="V100" s="667"/>
      <c r="W100" s="667"/>
      <c r="X100" s="667"/>
      <c r="Y100" s="667"/>
      <c r="Z100" s="667"/>
      <c r="AA100" s="667"/>
      <c r="AB100" s="667"/>
      <c r="AC100" s="667"/>
      <c r="AD100" s="667"/>
      <c r="AE100" s="667"/>
      <c r="AF100" s="667"/>
      <c r="AG100" s="655"/>
      <c r="AH100" s="656"/>
    </row>
    <row r="101" outlineLevel="1">
      <c r="A101" s="670" t="s">
        <v>1842</v>
      </c>
      <c r="B101" s="671">
        <f t="shared" ref="B101:AF101" si="57">iferror(B95/B$99,"")</f>
        <v>0.4423076923</v>
      </c>
      <c r="C101" s="671">
        <f t="shared" si="57"/>
        <v>0.2962962963</v>
      </c>
      <c r="D101" s="671">
        <f t="shared" si="57"/>
        <v>0.3</v>
      </c>
      <c r="E101" s="671">
        <f t="shared" si="57"/>
        <v>0.4090909091</v>
      </c>
      <c r="F101" s="671">
        <f t="shared" si="57"/>
        <v>0.3333333333</v>
      </c>
      <c r="G101" s="671">
        <f t="shared" si="57"/>
        <v>0.358974359</v>
      </c>
      <c r="H101" s="671">
        <f t="shared" si="57"/>
        <v>0.2340425532</v>
      </c>
      <c r="I101" s="671">
        <f t="shared" si="57"/>
        <v>0.4285714286</v>
      </c>
      <c r="J101" s="671">
        <f t="shared" si="57"/>
        <v>0.3454545455</v>
      </c>
      <c r="K101" s="671">
        <f t="shared" si="57"/>
        <v>0.4032258065</v>
      </c>
      <c r="L101" s="671">
        <f t="shared" si="57"/>
        <v>0.3777777778</v>
      </c>
      <c r="M101" s="671">
        <f t="shared" si="57"/>
        <v>0.25</v>
      </c>
      <c r="N101" s="671">
        <f t="shared" si="57"/>
        <v>0.375</v>
      </c>
      <c r="O101" s="671">
        <f t="shared" si="57"/>
        <v>0.4615384615</v>
      </c>
      <c r="P101" s="671">
        <f t="shared" si="57"/>
        <v>0.3703703704</v>
      </c>
      <c r="Q101" s="671">
        <f t="shared" si="57"/>
        <v>0.2702702703</v>
      </c>
      <c r="R101" s="671">
        <f t="shared" si="57"/>
        <v>0.3636363636</v>
      </c>
      <c r="S101" s="671">
        <f t="shared" si="57"/>
        <v>0.3214285714</v>
      </c>
      <c r="T101" s="671">
        <f t="shared" si="57"/>
        <v>0.2777777778</v>
      </c>
      <c r="U101" s="671">
        <f t="shared" si="57"/>
        <v>0.4166666667</v>
      </c>
      <c r="V101" s="671">
        <f t="shared" si="57"/>
        <v>0.2777777778</v>
      </c>
      <c r="W101" s="671">
        <f t="shared" si="57"/>
        <v>0.28125</v>
      </c>
      <c r="X101" s="671">
        <f t="shared" si="57"/>
        <v>0.4285714286</v>
      </c>
      <c r="Y101" s="671">
        <f t="shared" si="57"/>
        <v>0.2121212121</v>
      </c>
      <c r="Z101" s="671">
        <f t="shared" si="57"/>
        <v>0.4523809524</v>
      </c>
      <c r="AA101" s="671">
        <f t="shared" si="57"/>
        <v>0.4</v>
      </c>
      <c r="AB101" s="671">
        <f t="shared" si="57"/>
        <v>0.4222222222</v>
      </c>
      <c r="AC101" s="671">
        <f t="shared" si="57"/>
        <v>0.4</v>
      </c>
      <c r="AD101" s="671">
        <f t="shared" si="57"/>
        <v>0.2727272727</v>
      </c>
      <c r="AE101" s="671">
        <f t="shared" si="57"/>
        <v>0.3333333333</v>
      </c>
      <c r="AF101" s="671">
        <f t="shared" si="57"/>
        <v>0.3783783784</v>
      </c>
      <c r="AG101" s="655"/>
      <c r="AH101" s="656"/>
    </row>
    <row r="102" outlineLevel="1">
      <c r="A102" s="670" t="s">
        <v>1843</v>
      </c>
      <c r="B102" s="671">
        <f t="shared" ref="B102:AF102" si="58">iferror(B96/B$99,"")</f>
        <v>0.1346153846</v>
      </c>
      <c r="C102" s="671">
        <f t="shared" si="58"/>
        <v>0.03703703704</v>
      </c>
      <c r="D102" s="671">
        <f t="shared" si="58"/>
        <v>0.14</v>
      </c>
      <c r="E102" s="671">
        <f t="shared" si="58"/>
        <v>0.0303030303</v>
      </c>
      <c r="F102" s="671">
        <f t="shared" si="58"/>
        <v>0.07246376812</v>
      </c>
      <c r="G102" s="671">
        <f t="shared" si="58"/>
        <v>0.07692307692</v>
      </c>
      <c r="H102" s="671">
        <f t="shared" si="58"/>
        <v>0.1914893617</v>
      </c>
      <c r="I102" s="671">
        <f t="shared" si="58"/>
        <v>0.1020408163</v>
      </c>
      <c r="J102" s="671">
        <f t="shared" si="58"/>
        <v>0.05454545455</v>
      </c>
      <c r="K102" s="671">
        <f t="shared" si="58"/>
        <v>0.1451612903</v>
      </c>
      <c r="L102" s="671">
        <f t="shared" si="58"/>
        <v>0.1777777778</v>
      </c>
      <c r="M102" s="671">
        <f t="shared" si="58"/>
        <v>0.08333333333</v>
      </c>
      <c r="N102" s="671">
        <f t="shared" si="58"/>
        <v>0.05</v>
      </c>
      <c r="O102" s="671">
        <f t="shared" si="58"/>
        <v>0.07692307692</v>
      </c>
      <c r="P102" s="671">
        <f t="shared" si="58"/>
        <v>0.07407407407</v>
      </c>
      <c r="Q102" s="671">
        <f t="shared" si="58"/>
        <v>0.1351351351</v>
      </c>
      <c r="R102" s="671">
        <f t="shared" si="58"/>
        <v>0.1515151515</v>
      </c>
      <c r="S102" s="671">
        <f t="shared" si="58"/>
        <v>0.1785714286</v>
      </c>
      <c r="T102" s="671">
        <f t="shared" si="58"/>
        <v>0.1296296296</v>
      </c>
      <c r="U102" s="671">
        <f t="shared" si="58"/>
        <v>0.1111111111</v>
      </c>
      <c r="V102" s="671">
        <f t="shared" si="58"/>
        <v>0.05555555556</v>
      </c>
      <c r="W102" s="671">
        <f t="shared" si="58"/>
        <v>0.125</v>
      </c>
      <c r="X102" s="671">
        <f t="shared" si="58"/>
        <v>0.1142857143</v>
      </c>
      <c r="Y102" s="671">
        <f t="shared" si="58"/>
        <v>0.1515151515</v>
      </c>
      <c r="Z102" s="671">
        <f t="shared" si="58"/>
        <v>0.119047619</v>
      </c>
      <c r="AA102" s="671">
        <f t="shared" si="58"/>
        <v>0.1076923077</v>
      </c>
      <c r="AB102" s="671">
        <f t="shared" si="58"/>
        <v>0.1111111111</v>
      </c>
      <c r="AC102" s="671">
        <f t="shared" si="58"/>
        <v>0.1333333333</v>
      </c>
      <c r="AD102" s="671">
        <f t="shared" si="58"/>
        <v>0.1363636364</v>
      </c>
      <c r="AE102" s="671">
        <f t="shared" si="58"/>
        <v>0.08333333333</v>
      </c>
      <c r="AF102" s="671">
        <f t="shared" si="58"/>
        <v>0.1081081081</v>
      </c>
      <c r="AG102" s="655"/>
      <c r="AH102" s="656"/>
    </row>
    <row r="103" outlineLevel="1">
      <c r="A103" s="670" t="s">
        <v>1844</v>
      </c>
      <c r="B103" s="671">
        <f t="shared" ref="B103:AF103" si="59">iferror(B97/B$99,"")</f>
        <v>0.1346153846</v>
      </c>
      <c r="C103" s="671">
        <f t="shared" si="59"/>
        <v>0.1111111111</v>
      </c>
      <c r="D103" s="671">
        <f t="shared" si="59"/>
        <v>0.18</v>
      </c>
      <c r="E103" s="671">
        <f t="shared" si="59"/>
        <v>0.196969697</v>
      </c>
      <c r="F103" s="671">
        <f t="shared" si="59"/>
        <v>0.1304347826</v>
      </c>
      <c r="G103" s="671">
        <f t="shared" si="59"/>
        <v>0.1538461538</v>
      </c>
      <c r="H103" s="671">
        <f t="shared" si="59"/>
        <v>0.1914893617</v>
      </c>
      <c r="I103" s="671">
        <f t="shared" si="59"/>
        <v>0.1020408163</v>
      </c>
      <c r="J103" s="671">
        <f t="shared" si="59"/>
        <v>0.1818181818</v>
      </c>
      <c r="K103" s="671">
        <f t="shared" si="59"/>
        <v>0.1774193548</v>
      </c>
      <c r="L103" s="671">
        <f t="shared" si="59"/>
        <v>0.1111111111</v>
      </c>
      <c r="M103" s="671">
        <f t="shared" si="59"/>
        <v>0.1666666667</v>
      </c>
      <c r="N103" s="671">
        <f t="shared" si="59"/>
        <v>0.25</v>
      </c>
      <c r="O103" s="671">
        <f t="shared" si="59"/>
        <v>0.1025641026</v>
      </c>
      <c r="P103" s="671">
        <f t="shared" si="59"/>
        <v>0.1111111111</v>
      </c>
      <c r="Q103" s="671">
        <f t="shared" si="59"/>
        <v>0.1351351351</v>
      </c>
      <c r="R103" s="671">
        <f t="shared" si="59"/>
        <v>0.1818181818</v>
      </c>
      <c r="S103" s="671">
        <f t="shared" si="59"/>
        <v>0.1428571429</v>
      </c>
      <c r="T103" s="671">
        <f t="shared" si="59"/>
        <v>0.1851851852</v>
      </c>
      <c r="U103" s="671">
        <f t="shared" si="59"/>
        <v>0.08333333333</v>
      </c>
      <c r="V103" s="671">
        <f t="shared" si="59"/>
        <v>0.3055555556</v>
      </c>
      <c r="W103" s="671">
        <f t="shared" si="59"/>
        <v>0.15625</v>
      </c>
      <c r="X103" s="671">
        <f t="shared" si="59"/>
        <v>0.08571428571</v>
      </c>
      <c r="Y103" s="671">
        <f t="shared" si="59"/>
        <v>0.1212121212</v>
      </c>
      <c r="Z103" s="671">
        <f t="shared" si="59"/>
        <v>0.1666666667</v>
      </c>
      <c r="AA103" s="671">
        <f t="shared" si="59"/>
        <v>0.1076923077</v>
      </c>
      <c r="AB103" s="671">
        <f t="shared" si="59"/>
        <v>0.1555555556</v>
      </c>
      <c r="AC103" s="671">
        <f t="shared" si="59"/>
        <v>0.1111111111</v>
      </c>
      <c r="AD103" s="671">
        <f t="shared" si="59"/>
        <v>0.1590909091</v>
      </c>
      <c r="AE103" s="671">
        <f t="shared" si="59"/>
        <v>0.1388888889</v>
      </c>
      <c r="AF103" s="671">
        <f t="shared" si="59"/>
        <v>0.08108108108</v>
      </c>
      <c r="AG103" s="655"/>
      <c r="AH103" s="656"/>
    </row>
    <row r="104" outlineLevel="1">
      <c r="A104" s="670" t="s">
        <v>1845</v>
      </c>
      <c r="B104" s="671">
        <f t="shared" ref="B104:AF104" si="60">iferror(B98/B$99,"")</f>
        <v>0.2884615385</v>
      </c>
      <c r="C104" s="671">
        <f t="shared" si="60"/>
        <v>0.5555555556</v>
      </c>
      <c r="D104" s="671">
        <f t="shared" si="60"/>
        <v>0.38</v>
      </c>
      <c r="E104" s="671">
        <f t="shared" si="60"/>
        <v>0.3636363636</v>
      </c>
      <c r="F104" s="671">
        <f t="shared" si="60"/>
        <v>0.4637681159</v>
      </c>
      <c r="G104" s="671">
        <f t="shared" si="60"/>
        <v>0.4102564103</v>
      </c>
      <c r="H104" s="671">
        <f t="shared" si="60"/>
        <v>0.3829787234</v>
      </c>
      <c r="I104" s="671">
        <f t="shared" si="60"/>
        <v>0.3673469388</v>
      </c>
      <c r="J104" s="671">
        <f t="shared" si="60"/>
        <v>0.4181818182</v>
      </c>
      <c r="K104" s="671">
        <f t="shared" si="60"/>
        <v>0.2741935484</v>
      </c>
      <c r="L104" s="671">
        <f t="shared" si="60"/>
        <v>0.3333333333</v>
      </c>
      <c r="M104" s="671">
        <f t="shared" si="60"/>
        <v>0.5</v>
      </c>
      <c r="N104" s="671">
        <f t="shared" si="60"/>
        <v>0.325</v>
      </c>
      <c r="O104" s="671">
        <f t="shared" si="60"/>
        <v>0.358974359</v>
      </c>
      <c r="P104" s="671">
        <f t="shared" si="60"/>
        <v>0.4444444444</v>
      </c>
      <c r="Q104" s="671">
        <f t="shared" si="60"/>
        <v>0.4594594595</v>
      </c>
      <c r="R104" s="671">
        <f t="shared" si="60"/>
        <v>0.303030303</v>
      </c>
      <c r="S104" s="671">
        <f t="shared" si="60"/>
        <v>0.3571428571</v>
      </c>
      <c r="T104" s="671">
        <f t="shared" si="60"/>
        <v>0.4074074074</v>
      </c>
      <c r="U104" s="671">
        <f t="shared" si="60"/>
        <v>0.3888888889</v>
      </c>
      <c r="V104" s="671">
        <f t="shared" si="60"/>
        <v>0.3611111111</v>
      </c>
      <c r="W104" s="671">
        <f t="shared" si="60"/>
        <v>0.4375</v>
      </c>
      <c r="X104" s="671">
        <f t="shared" si="60"/>
        <v>0.3714285714</v>
      </c>
      <c r="Y104" s="671">
        <f t="shared" si="60"/>
        <v>0.5151515152</v>
      </c>
      <c r="Z104" s="671">
        <f t="shared" si="60"/>
        <v>0.2619047619</v>
      </c>
      <c r="AA104" s="671">
        <f t="shared" si="60"/>
        <v>0.3846153846</v>
      </c>
      <c r="AB104" s="671">
        <f t="shared" si="60"/>
        <v>0.3111111111</v>
      </c>
      <c r="AC104" s="671">
        <f t="shared" si="60"/>
        <v>0.3555555556</v>
      </c>
      <c r="AD104" s="671">
        <f t="shared" si="60"/>
        <v>0.4318181818</v>
      </c>
      <c r="AE104" s="671">
        <f t="shared" si="60"/>
        <v>0.4444444444</v>
      </c>
      <c r="AF104" s="671">
        <f t="shared" si="60"/>
        <v>0.4324324324</v>
      </c>
      <c r="AG104" s="655"/>
      <c r="AH104" s="656"/>
    </row>
    <row r="105" outlineLevel="1">
      <c r="A105" s="695" t="s">
        <v>1846</v>
      </c>
      <c r="B105" s="696"/>
      <c r="C105" s="696"/>
      <c r="D105" s="696"/>
      <c r="E105" s="696"/>
      <c r="F105" s="696"/>
      <c r="G105" s="696"/>
      <c r="H105" s="696"/>
      <c r="I105" s="696"/>
      <c r="J105" s="696"/>
      <c r="K105" s="696"/>
      <c r="L105" s="696"/>
      <c r="M105" s="696"/>
      <c r="N105" s="696"/>
      <c r="O105" s="696"/>
      <c r="P105" s="696"/>
      <c r="Q105" s="696"/>
      <c r="R105" s="696"/>
      <c r="S105" s="696"/>
      <c r="T105" s="696"/>
      <c r="U105" s="696"/>
      <c r="V105" s="696"/>
      <c r="W105" s="696"/>
      <c r="X105" s="696"/>
      <c r="Y105" s="696"/>
      <c r="Z105" s="696"/>
      <c r="AA105" s="696"/>
      <c r="AB105" s="696"/>
      <c r="AC105" s="696"/>
      <c r="AD105" s="696"/>
      <c r="AE105" s="696"/>
      <c r="AF105" s="696"/>
      <c r="AG105" s="697"/>
      <c r="AH105" s="698"/>
    </row>
    <row r="106" outlineLevel="1">
      <c r="A106" s="2" t="s">
        <v>1847</v>
      </c>
      <c r="B106" s="678">
        <v>20.0</v>
      </c>
      <c r="C106" s="678">
        <v>24.0</v>
      </c>
      <c r="D106" s="678">
        <v>19.0</v>
      </c>
      <c r="E106" s="678">
        <v>33.0</v>
      </c>
      <c r="F106" s="678">
        <v>33.0</v>
      </c>
      <c r="G106" s="678">
        <v>16.0</v>
      </c>
      <c r="H106" s="678">
        <v>24.0</v>
      </c>
      <c r="I106" s="678">
        <v>19.0</v>
      </c>
      <c r="J106" s="678">
        <v>17.0</v>
      </c>
      <c r="K106" s="678">
        <v>32.0</v>
      </c>
      <c r="L106" s="678">
        <v>9.0</v>
      </c>
      <c r="M106" s="678">
        <v>19.0</v>
      </c>
      <c r="N106" s="678">
        <v>19.0</v>
      </c>
      <c r="O106" s="678">
        <v>10.0</v>
      </c>
      <c r="P106" s="678">
        <v>6.0</v>
      </c>
      <c r="Q106" s="678">
        <v>14.0</v>
      </c>
      <c r="R106" s="678">
        <v>11.0</v>
      </c>
      <c r="S106" s="678">
        <v>18.0</v>
      </c>
      <c r="T106" s="678">
        <v>29.0</v>
      </c>
      <c r="U106" s="678">
        <v>13.0</v>
      </c>
      <c r="V106" s="678">
        <v>13.0</v>
      </c>
      <c r="W106" s="678">
        <v>9.0</v>
      </c>
      <c r="X106" s="678">
        <v>13.0</v>
      </c>
      <c r="Y106" s="678">
        <v>13.0</v>
      </c>
      <c r="Z106" s="678">
        <v>16.0</v>
      </c>
      <c r="AA106" s="678">
        <v>22.0</v>
      </c>
      <c r="AB106" s="678">
        <v>12.0</v>
      </c>
      <c r="AC106" s="678">
        <v>13.0</v>
      </c>
      <c r="AD106" s="678">
        <v>22.0</v>
      </c>
      <c r="AE106" s="678">
        <v>16.0</v>
      </c>
      <c r="AF106" s="678">
        <v>15.0</v>
      </c>
      <c r="AG106" s="679">
        <f t="shared" ref="AG106:AG114" si="61">SUM(B106:AF106)</f>
        <v>549</v>
      </c>
      <c r="AH106" s="660">
        <f t="shared" ref="AH106:AH113" si="62">iferror(AG106/AG$114,"")</f>
        <v>0.3899147727</v>
      </c>
    </row>
    <row r="107" outlineLevel="1">
      <c r="A107" s="619" t="s">
        <v>1851</v>
      </c>
      <c r="B107" s="678">
        <v>26.0</v>
      </c>
      <c r="C107" s="678">
        <v>24.0</v>
      </c>
      <c r="D107" s="678">
        <v>27.0</v>
      </c>
      <c r="E107" s="678">
        <v>24.0</v>
      </c>
      <c r="F107" s="678">
        <v>28.0</v>
      </c>
      <c r="G107" s="678">
        <v>21.0</v>
      </c>
      <c r="H107" s="678">
        <v>20.0</v>
      </c>
      <c r="I107" s="678">
        <v>24.0</v>
      </c>
      <c r="J107" s="678">
        <v>32.0</v>
      </c>
      <c r="K107" s="678">
        <v>23.0</v>
      </c>
      <c r="L107" s="678">
        <v>30.0</v>
      </c>
      <c r="M107" s="678">
        <v>24.0</v>
      </c>
      <c r="N107" s="678">
        <v>12.0</v>
      </c>
      <c r="O107" s="678">
        <v>23.0</v>
      </c>
      <c r="P107" s="678">
        <v>18.0</v>
      </c>
      <c r="Q107" s="678">
        <v>17.0</v>
      </c>
      <c r="R107" s="678">
        <v>22.0</v>
      </c>
      <c r="S107" s="678">
        <v>27.0</v>
      </c>
      <c r="T107" s="678">
        <v>19.0</v>
      </c>
      <c r="U107" s="678">
        <v>21.0</v>
      </c>
      <c r="V107" s="678">
        <v>20.0</v>
      </c>
      <c r="W107" s="678">
        <v>16.0</v>
      </c>
      <c r="X107" s="678">
        <v>17.0</v>
      </c>
      <c r="Y107" s="678">
        <v>16.0</v>
      </c>
      <c r="Z107" s="678">
        <v>18.0</v>
      </c>
      <c r="AA107" s="678">
        <v>38.0</v>
      </c>
      <c r="AB107" s="678">
        <v>26.0</v>
      </c>
      <c r="AC107" s="678">
        <v>25.0</v>
      </c>
      <c r="AD107" s="678">
        <v>16.0</v>
      </c>
      <c r="AE107" s="678">
        <v>15.0</v>
      </c>
      <c r="AF107" s="678">
        <v>20.0</v>
      </c>
      <c r="AG107" s="679">
        <f t="shared" si="61"/>
        <v>689</v>
      </c>
      <c r="AH107" s="660">
        <f t="shared" si="62"/>
        <v>0.4893465909</v>
      </c>
    </row>
    <row r="108" outlineLevel="1">
      <c r="A108" s="619" t="s">
        <v>194</v>
      </c>
      <c r="B108" s="678">
        <v>0.0</v>
      </c>
      <c r="C108" s="678">
        <v>2.0</v>
      </c>
      <c r="D108" s="678">
        <v>0.0</v>
      </c>
      <c r="E108" s="678">
        <v>1.0</v>
      </c>
      <c r="F108" s="678">
        <v>2.0</v>
      </c>
      <c r="G108" s="678">
        <v>0.0</v>
      </c>
      <c r="H108" s="678">
        <v>1.0</v>
      </c>
      <c r="I108" s="678">
        <v>0.0</v>
      </c>
      <c r="J108" s="678">
        <v>0.0</v>
      </c>
      <c r="K108" s="678">
        <v>0.0</v>
      </c>
      <c r="L108" s="678">
        <v>0.0</v>
      </c>
      <c r="M108" s="678">
        <v>1.0</v>
      </c>
      <c r="N108" s="678">
        <v>1.0</v>
      </c>
      <c r="O108" s="678">
        <v>1.0</v>
      </c>
      <c r="P108" s="678">
        <v>0.0</v>
      </c>
      <c r="Q108" s="678">
        <v>1.0</v>
      </c>
      <c r="R108" s="678">
        <v>0.0</v>
      </c>
      <c r="S108" s="678">
        <v>4.0</v>
      </c>
      <c r="T108" s="678">
        <v>2.0</v>
      </c>
      <c r="U108" s="678">
        <v>1.0</v>
      </c>
      <c r="V108" s="678">
        <v>0.0</v>
      </c>
      <c r="W108" s="678">
        <v>0.0</v>
      </c>
      <c r="X108" s="678">
        <v>0.0</v>
      </c>
      <c r="Y108" s="678">
        <v>1.0</v>
      </c>
      <c r="Z108" s="678">
        <v>1.0</v>
      </c>
      <c r="AA108" s="678">
        <v>0.0</v>
      </c>
      <c r="AB108" s="678">
        <v>2.0</v>
      </c>
      <c r="AC108" s="678">
        <v>0.0</v>
      </c>
      <c r="AD108" s="678">
        <v>3.0</v>
      </c>
      <c r="AE108" s="678">
        <v>0.0</v>
      </c>
      <c r="AF108" s="678">
        <v>1.0</v>
      </c>
      <c r="AG108" s="679">
        <f t="shared" si="61"/>
        <v>25</v>
      </c>
      <c r="AH108" s="660">
        <f t="shared" si="62"/>
        <v>0.01775568182</v>
      </c>
    </row>
    <row r="109" outlineLevel="1">
      <c r="A109" s="619" t="s">
        <v>1852</v>
      </c>
      <c r="B109" s="678">
        <v>0.0</v>
      </c>
      <c r="C109" s="678">
        <v>0.0</v>
      </c>
      <c r="D109" s="678">
        <v>0.0</v>
      </c>
      <c r="E109" s="678">
        <v>1.0</v>
      </c>
      <c r="F109" s="678">
        <v>0.0</v>
      </c>
      <c r="G109" s="678">
        <v>1.0</v>
      </c>
      <c r="H109" s="678">
        <v>0.0</v>
      </c>
      <c r="I109" s="678">
        <v>0.0</v>
      </c>
      <c r="J109" s="678">
        <v>0.0</v>
      </c>
      <c r="K109" s="678">
        <v>1.0</v>
      </c>
      <c r="L109" s="678">
        <v>0.0</v>
      </c>
      <c r="M109" s="678">
        <v>0.0</v>
      </c>
      <c r="N109" s="678">
        <v>1.0</v>
      </c>
      <c r="O109" s="678">
        <v>0.0</v>
      </c>
      <c r="P109" s="678">
        <v>1.0</v>
      </c>
      <c r="Q109" s="678">
        <v>0.0</v>
      </c>
      <c r="R109" s="678">
        <v>0.0</v>
      </c>
      <c r="S109" s="678">
        <v>1.0</v>
      </c>
      <c r="T109" s="678">
        <v>1.0</v>
      </c>
      <c r="U109" s="678">
        <v>0.0</v>
      </c>
      <c r="V109" s="678">
        <v>0.0</v>
      </c>
      <c r="W109" s="678">
        <v>0.0</v>
      </c>
      <c r="X109" s="678">
        <v>1.0</v>
      </c>
      <c r="Y109" s="678">
        <v>0.0</v>
      </c>
      <c r="Z109" s="678">
        <v>1.0</v>
      </c>
      <c r="AA109" s="678">
        <v>0.0</v>
      </c>
      <c r="AB109" s="678">
        <v>0.0</v>
      </c>
      <c r="AC109" s="678">
        <v>0.0</v>
      </c>
      <c r="AD109" s="678">
        <v>0.0</v>
      </c>
      <c r="AE109" s="678">
        <v>0.0</v>
      </c>
      <c r="AF109" s="678">
        <v>0.0</v>
      </c>
      <c r="AG109" s="679">
        <f t="shared" si="61"/>
        <v>9</v>
      </c>
      <c r="AH109" s="660">
        <f t="shared" si="62"/>
        <v>0.006392045455</v>
      </c>
    </row>
    <row r="110" outlineLevel="1">
      <c r="A110" s="619" t="s">
        <v>1853</v>
      </c>
      <c r="B110" s="678">
        <v>2.0</v>
      </c>
      <c r="C110" s="678">
        <v>2.0</v>
      </c>
      <c r="D110" s="678">
        <v>0.0</v>
      </c>
      <c r="E110" s="678">
        <v>2.0</v>
      </c>
      <c r="F110" s="678">
        <v>4.0</v>
      </c>
      <c r="G110" s="678">
        <v>1.0</v>
      </c>
      <c r="H110" s="678">
        <v>0.0</v>
      </c>
      <c r="I110" s="678">
        <v>1.0</v>
      </c>
      <c r="J110" s="678">
        <v>2.0</v>
      </c>
      <c r="K110" s="678">
        <v>1.0</v>
      </c>
      <c r="L110" s="678">
        <v>4.0</v>
      </c>
      <c r="M110" s="678">
        <v>1.0</v>
      </c>
      <c r="N110" s="678">
        <v>2.0</v>
      </c>
      <c r="O110" s="678">
        <v>0.0</v>
      </c>
      <c r="P110" s="678">
        <v>1.0</v>
      </c>
      <c r="Q110" s="678">
        <v>2.0</v>
      </c>
      <c r="R110" s="678">
        <v>0.0</v>
      </c>
      <c r="S110" s="678">
        <v>2.0</v>
      </c>
      <c r="T110" s="678">
        <v>1.0</v>
      </c>
      <c r="U110" s="678">
        <v>1.0</v>
      </c>
      <c r="V110" s="678">
        <v>0.0</v>
      </c>
      <c r="W110" s="678">
        <v>3.0</v>
      </c>
      <c r="X110" s="678">
        <v>4.0</v>
      </c>
      <c r="Y110" s="678">
        <v>1.0</v>
      </c>
      <c r="Z110" s="678">
        <v>2.0</v>
      </c>
      <c r="AA110" s="678">
        <v>3.0</v>
      </c>
      <c r="AB110" s="678">
        <v>1.0</v>
      </c>
      <c r="AC110" s="678">
        <v>2.0</v>
      </c>
      <c r="AD110" s="678">
        <v>1.0</v>
      </c>
      <c r="AE110" s="678">
        <v>4.0</v>
      </c>
      <c r="AF110" s="678">
        <v>0.0</v>
      </c>
      <c r="AG110" s="679">
        <f t="shared" si="61"/>
        <v>50</v>
      </c>
      <c r="AH110" s="660">
        <f t="shared" si="62"/>
        <v>0.03551136364</v>
      </c>
    </row>
    <row r="111" outlineLevel="1">
      <c r="A111" s="699" t="s">
        <v>1854</v>
      </c>
      <c r="B111" s="678">
        <v>1.0</v>
      </c>
      <c r="C111" s="678">
        <v>1.0</v>
      </c>
      <c r="D111" s="678">
        <v>2.0</v>
      </c>
      <c r="E111" s="678">
        <v>0.0</v>
      </c>
      <c r="F111" s="678">
        <v>0.0</v>
      </c>
      <c r="G111" s="678">
        <v>0.0</v>
      </c>
      <c r="H111" s="678">
        <v>0.0</v>
      </c>
      <c r="I111" s="678">
        <v>0.0</v>
      </c>
      <c r="J111" s="678">
        <v>1.0</v>
      </c>
      <c r="K111" s="678">
        <v>1.0</v>
      </c>
      <c r="L111" s="678">
        <v>1.0</v>
      </c>
      <c r="M111" s="678">
        <v>0.0</v>
      </c>
      <c r="N111" s="678">
        <v>0.0</v>
      </c>
      <c r="O111" s="678">
        <v>0.0</v>
      </c>
      <c r="P111" s="678">
        <v>0.0</v>
      </c>
      <c r="Q111" s="678">
        <v>0.0</v>
      </c>
      <c r="R111" s="678">
        <v>0.0</v>
      </c>
      <c r="S111" s="678">
        <v>0.0</v>
      </c>
      <c r="T111" s="678">
        <v>0.0</v>
      </c>
      <c r="U111" s="678">
        <v>0.0</v>
      </c>
      <c r="V111" s="678">
        <v>3.0</v>
      </c>
      <c r="W111" s="678">
        <v>0.0</v>
      </c>
      <c r="X111" s="678">
        <v>0.0</v>
      </c>
      <c r="Y111" s="678">
        <v>0.0</v>
      </c>
      <c r="Z111" s="678">
        <v>0.0</v>
      </c>
      <c r="AA111" s="678">
        <v>0.0</v>
      </c>
      <c r="AB111" s="678">
        <v>0.0</v>
      </c>
      <c r="AC111" s="678">
        <v>0.0</v>
      </c>
      <c r="AD111" s="678">
        <v>0.0</v>
      </c>
      <c r="AE111" s="678">
        <v>0.0</v>
      </c>
      <c r="AF111" s="678">
        <v>0.0</v>
      </c>
      <c r="AG111" s="679">
        <f t="shared" si="61"/>
        <v>10</v>
      </c>
      <c r="AH111" s="660">
        <f t="shared" si="62"/>
        <v>0.007102272727</v>
      </c>
    </row>
    <row r="112" outlineLevel="1">
      <c r="A112" s="699" t="s">
        <v>1855</v>
      </c>
      <c r="B112" s="678">
        <v>3.0</v>
      </c>
      <c r="C112" s="678">
        <v>1.0</v>
      </c>
      <c r="D112" s="678">
        <v>2.0</v>
      </c>
      <c r="E112" s="678">
        <v>5.0</v>
      </c>
      <c r="F112" s="678">
        <v>2.0</v>
      </c>
      <c r="G112" s="678">
        <v>0.0</v>
      </c>
      <c r="H112" s="678">
        <v>2.0</v>
      </c>
      <c r="I112" s="678">
        <v>5.0</v>
      </c>
      <c r="J112" s="678">
        <v>3.0</v>
      </c>
      <c r="K112" s="678">
        <v>4.0</v>
      </c>
      <c r="L112" s="678">
        <v>1.0</v>
      </c>
      <c r="M112" s="678">
        <v>3.0</v>
      </c>
      <c r="N112" s="678">
        <v>5.0</v>
      </c>
      <c r="O112" s="678">
        <v>5.0</v>
      </c>
      <c r="P112" s="678">
        <v>1.0</v>
      </c>
      <c r="Q112" s="678">
        <v>3.0</v>
      </c>
      <c r="R112" s="678">
        <v>0.0</v>
      </c>
      <c r="S112" s="678">
        <v>4.0</v>
      </c>
      <c r="T112" s="678">
        <v>2.0</v>
      </c>
      <c r="U112" s="678">
        <v>0.0</v>
      </c>
      <c r="V112" s="678">
        <v>0.0</v>
      </c>
      <c r="W112" s="678">
        <v>4.0</v>
      </c>
      <c r="X112" s="678">
        <v>0.0</v>
      </c>
      <c r="Y112" s="678">
        <v>2.0</v>
      </c>
      <c r="Z112" s="678">
        <v>3.0</v>
      </c>
      <c r="AA112" s="678">
        <v>2.0</v>
      </c>
      <c r="AB112" s="678">
        <v>4.0</v>
      </c>
      <c r="AC112" s="678">
        <v>4.0</v>
      </c>
      <c r="AD112" s="678">
        <v>2.0</v>
      </c>
      <c r="AE112" s="678">
        <v>1.0</v>
      </c>
      <c r="AF112" s="678">
        <v>1.0</v>
      </c>
      <c r="AG112" s="679">
        <f t="shared" si="61"/>
        <v>74</v>
      </c>
      <c r="AH112" s="660">
        <f t="shared" si="62"/>
        <v>0.05255681818</v>
      </c>
    </row>
    <row r="113" outlineLevel="1">
      <c r="A113" s="699" t="s">
        <v>1856</v>
      </c>
      <c r="B113" s="678">
        <v>0.0</v>
      </c>
      <c r="C113" s="678">
        <v>0.0</v>
      </c>
      <c r="D113" s="678">
        <v>0.0</v>
      </c>
      <c r="E113" s="678">
        <v>0.0</v>
      </c>
      <c r="F113" s="678">
        <v>0.0</v>
      </c>
      <c r="G113" s="678">
        <v>0.0</v>
      </c>
      <c r="H113" s="678">
        <v>0.0</v>
      </c>
      <c r="I113" s="678">
        <v>0.0</v>
      </c>
      <c r="J113" s="678">
        <v>0.0</v>
      </c>
      <c r="K113" s="678">
        <v>0.0</v>
      </c>
      <c r="L113" s="678">
        <v>0.0</v>
      </c>
      <c r="M113" s="678">
        <v>0.0</v>
      </c>
      <c r="N113" s="678">
        <v>0.0</v>
      </c>
      <c r="O113" s="678">
        <v>0.0</v>
      </c>
      <c r="P113" s="678">
        <v>0.0</v>
      </c>
      <c r="Q113" s="678">
        <v>0.0</v>
      </c>
      <c r="R113" s="678">
        <v>0.0</v>
      </c>
      <c r="S113" s="678">
        <v>0.0</v>
      </c>
      <c r="T113" s="678">
        <v>0.0</v>
      </c>
      <c r="U113" s="678">
        <v>0.0</v>
      </c>
      <c r="V113" s="678">
        <v>0.0</v>
      </c>
      <c r="W113" s="678">
        <v>0.0</v>
      </c>
      <c r="X113" s="678">
        <v>0.0</v>
      </c>
      <c r="Y113" s="678">
        <v>0.0</v>
      </c>
      <c r="Z113" s="678">
        <v>1.0</v>
      </c>
      <c r="AA113" s="678">
        <v>0.0</v>
      </c>
      <c r="AB113" s="678">
        <v>0.0</v>
      </c>
      <c r="AC113" s="678">
        <v>1.0</v>
      </c>
      <c r="AD113" s="678">
        <v>0.0</v>
      </c>
      <c r="AE113" s="678">
        <v>0.0</v>
      </c>
      <c r="AF113" s="678">
        <v>0.0</v>
      </c>
      <c r="AG113" s="679">
        <f t="shared" si="61"/>
        <v>2</v>
      </c>
      <c r="AH113" s="660">
        <f t="shared" si="62"/>
        <v>0.001420454545</v>
      </c>
    </row>
    <row r="114" outlineLevel="1">
      <c r="A114" s="691" t="s">
        <v>1861</v>
      </c>
      <c r="B114" s="692">
        <f t="shared" ref="B114:AF114" si="63">SUM(B106:B113)</f>
        <v>52</v>
      </c>
      <c r="C114" s="692">
        <f t="shared" si="63"/>
        <v>54</v>
      </c>
      <c r="D114" s="692">
        <f t="shared" si="63"/>
        <v>50</v>
      </c>
      <c r="E114" s="692">
        <f t="shared" si="63"/>
        <v>66</v>
      </c>
      <c r="F114" s="692">
        <f t="shared" si="63"/>
        <v>69</v>
      </c>
      <c r="G114" s="692">
        <f t="shared" si="63"/>
        <v>39</v>
      </c>
      <c r="H114" s="692">
        <f t="shared" si="63"/>
        <v>47</v>
      </c>
      <c r="I114" s="692">
        <f t="shared" si="63"/>
        <v>49</v>
      </c>
      <c r="J114" s="692">
        <f t="shared" si="63"/>
        <v>55</v>
      </c>
      <c r="K114" s="692">
        <f t="shared" si="63"/>
        <v>62</v>
      </c>
      <c r="L114" s="692">
        <f t="shared" si="63"/>
        <v>45</v>
      </c>
      <c r="M114" s="692">
        <f t="shared" si="63"/>
        <v>48</v>
      </c>
      <c r="N114" s="692">
        <f t="shared" si="63"/>
        <v>40</v>
      </c>
      <c r="O114" s="692">
        <f t="shared" si="63"/>
        <v>39</v>
      </c>
      <c r="P114" s="692">
        <f t="shared" si="63"/>
        <v>27</v>
      </c>
      <c r="Q114" s="692">
        <f t="shared" si="63"/>
        <v>37</v>
      </c>
      <c r="R114" s="692">
        <f t="shared" si="63"/>
        <v>33</v>
      </c>
      <c r="S114" s="692">
        <f t="shared" si="63"/>
        <v>56</v>
      </c>
      <c r="T114" s="692">
        <f t="shared" si="63"/>
        <v>54</v>
      </c>
      <c r="U114" s="692">
        <f t="shared" si="63"/>
        <v>36</v>
      </c>
      <c r="V114" s="692">
        <f t="shared" si="63"/>
        <v>36</v>
      </c>
      <c r="W114" s="692">
        <f t="shared" si="63"/>
        <v>32</v>
      </c>
      <c r="X114" s="692">
        <f t="shared" si="63"/>
        <v>35</v>
      </c>
      <c r="Y114" s="692">
        <f t="shared" si="63"/>
        <v>33</v>
      </c>
      <c r="Z114" s="692">
        <f t="shared" si="63"/>
        <v>42</v>
      </c>
      <c r="AA114" s="692">
        <f t="shared" si="63"/>
        <v>65</v>
      </c>
      <c r="AB114" s="692">
        <f t="shared" si="63"/>
        <v>45</v>
      </c>
      <c r="AC114" s="692">
        <f t="shared" si="63"/>
        <v>45</v>
      </c>
      <c r="AD114" s="692">
        <f t="shared" si="63"/>
        <v>44</v>
      </c>
      <c r="AE114" s="692">
        <f t="shared" si="63"/>
        <v>36</v>
      </c>
      <c r="AF114" s="692">
        <f t="shared" si="63"/>
        <v>37</v>
      </c>
      <c r="AG114" s="693">
        <f t="shared" si="61"/>
        <v>1408</v>
      </c>
      <c r="AH114" s="694">
        <f>SUM(AH106:AH113)</f>
        <v>1</v>
      </c>
    </row>
    <row r="115" outlineLevel="1">
      <c r="A115" s="666" t="s">
        <v>1866</v>
      </c>
      <c r="B115" s="667"/>
      <c r="C115" s="667"/>
      <c r="D115" s="667"/>
      <c r="E115" s="667"/>
      <c r="F115" s="667"/>
      <c r="G115" s="667"/>
      <c r="H115" s="667"/>
      <c r="I115" s="667"/>
      <c r="J115" s="667"/>
      <c r="K115" s="667"/>
      <c r="L115" s="667"/>
      <c r="M115" s="667"/>
      <c r="N115" s="667"/>
      <c r="O115" s="667"/>
      <c r="P115" s="667"/>
      <c r="Q115" s="667"/>
      <c r="R115" s="667"/>
      <c r="S115" s="667"/>
      <c r="T115" s="667"/>
      <c r="U115" s="667"/>
      <c r="V115" s="667"/>
      <c r="W115" s="667"/>
      <c r="X115" s="667"/>
      <c r="Y115" s="667"/>
      <c r="Z115" s="667"/>
      <c r="AA115" s="667"/>
      <c r="AB115" s="667"/>
      <c r="AC115" s="667"/>
      <c r="AD115" s="667"/>
      <c r="AE115" s="667"/>
      <c r="AF115" s="667"/>
      <c r="AG115" s="655"/>
      <c r="AH115" s="656"/>
    </row>
    <row r="116" outlineLevel="1">
      <c r="A116" s="670" t="s">
        <v>1847</v>
      </c>
      <c r="B116" s="671">
        <f t="shared" ref="B116:AF116" si="64">iferror(B106/B$114,"")</f>
        <v>0.3846153846</v>
      </c>
      <c r="C116" s="671">
        <f t="shared" si="64"/>
        <v>0.4444444444</v>
      </c>
      <c r="D116" s="671">
        <f t="shared" si="64"/>
        <v>0.38</v>
      </c>
      <c r="E116" s="671">
        <f t="shared" si="64"/>
        <v>0.5</v>
      </c>
      <c r="F116" s="671">
        <f t="shared" si="64"/>
        <v>0.4782608696</v>
      </c>
      <c r="G116" s="671">
        <f t="shared" si="64"/>
        <v>0.4102564103</v>
      </c>
      <c r="H116" s="671">
        <f t="shared" si="64"/>
        <v>0.5106382979</v>
      </c>
      <c r="I116" s="671">
        <f t="shared" si="64"/>
        <v>0.387755102</v>
      </c>
      <c r="J116" s="671">
        <f t="shared" si="64"/>
        <v>0.3090909091</v>
      </c>
      <c r="K116" s="671">
        <f t="shared" si="64"/>
        <v>0.5161290323</v>
      </c>
      <c r="L116" s="671">
        <f t="shared" si="64"/>
        <v>0.2</v>
      </c>
      <c r="M116" s="671">
        <f t="shared" si="64"/>
        <v>0.3958333333</v>
      </c>
      <c r="N116" s="671">
        <f t="shared" si="64"/>
        <v>0.475</v>
      </c>
      <c r="O116" s="671">
        <f t="shared" si="64"/>
        <v>0.2564102564</v>
      </c>
      <c r="P116" s="671">
        <f t="shared" si="64"/>
        <v>0.2222222222</v>
      </c>
      <c r="Q116" s="671">
        <f t="shared" si="64"/>
        <v>0.3783783784</v>
      </c>
      <c r="R116" s="671">
        <f t="shared" si="64"/>
        <v>0.3333333333</v>
      </c>
      <c r="S116" s="671">
        <f t="shared" si="64"/>
        <v>0.3214285714</v>
      </c>
      <c r="T116" s="671">
        <f t="shared" si="64"/>
        <v>0.537037037</v>
      </c>
      <c r="U116" s="671">
        <f t="shared" si="64"/>
        <v>0.3611111111</v>
      </c>
      <c r="V116" s="671">
        <f t="shared" si="64"/>
        <v>0.3611111111</v>
      </c>
      <c r="W116" s="671">
        <f t="shared" si="64"/>
        <v>0.28125</v>
      </c>
      <c r="X116" s="671">
        <f t="shared" si="64"/>
        <v>0.3714285714</v>
      </c>
      <c r="Y116" s="671">
        <f t="shared" si="64"/>
        <v>0.3939393939</v>
      </c>
      <c r="Z116" s="671">
        <f t="shared" si="64"/>
        <v>0.380952381</v>
      </c>
      <c r="AA116" s="671">
        <f t="shared" si="64"/>
        <v>0.3384615385</v>
      </c>
      <c r="AB116" s="671">
        <f t="shared" si="64"/>
        <v>0.2666666667</v>
      </c>
      <c r="AC116" s="671">
        <f t="shared" si="64"/>
        <v>0.2888888889</v>
      </c>
      <c r="AD116" s="671">
        <f t="shared" si="64"/>
        <v>0.5</v>
      </c>
      <c r="AE116" s="671">
        <f t="shared" si="64"/>
        <v>0.4444444444</v>
      </c>
      <c r="AF116" s="671">
        <f t="shared" si="64"/>
        <v>0.4054054054</v>
      </c>
      <c r="AG116" s="655"/>
      <c r="AH116" s="656"/>
    </row>
    <row r="117" outlineLevel="1">
      <c r="A117" s="670" t="s">
        <v>1851</v>
      </c>
      <c r="B117" s="671">
        <f t="shared" ref="B117:AF117" si="65">iferror(B107/B$114,"")</f>
        <v>0.5</v>
      </c>
      <c r="C117" s="671">
        <f t="shared" si="65"/>
        <v>0.4444444444</v>
      </c>
      <c r="D117" s="671">
        <f t="shared" si="65"/>
        <v>0.54</v>
      </c>
      <c r="E117" s="671">
        <f t="shared" si="65"/>
        <v>0.3636363636</v>
      </c>
      <c r="F117" s="671">
        <f t="shared" si="65"/>
        <v>0.4057971014</v>
      </c>
      <c r="G117" s="671">
        <f t="shared" si="65"/>
        <v>0.5384615385</v>
      </c>
      <c r="H117" s="671">
        <f t="shared" si="65"/>
        <v>0.4255319149</v>
      </c>
      <c r="I117" s="671">
        <f t="shared" si="65"/>
        <v>0.4897959184</v>
      </c>
      <c r="J117" s="671">
        <f t="shared" si="65"/>
        <v>0.5818181818</v>
      </c>
      <c r="K117" s="671">
        <f t="shared" si="65"/>
        <v>0.3709677419</v>
      </c>
      <c r="L117" s="671">
        <f t="shared" si="65"/>
        <v>0.6666666667</v>
      </c>
      <c r="M117" s="671">
        <f t="shared" si="65"/>
        <v>0.5</v>
      </c>
      <c r="N117" s="671">
        <f t="shared" si="65"/>
        <v>0.3</v>
      </c>
      <c r="O117" s="671">
        <f t="shared" si="65"/>
        <v>0.5897435897</v>
      </c>
      <c r="P117" s="671">
        <f t="shared" si="65"/>
        <v>0.6666666667</v>
      </c>
      <c r="Q117" s="671">
        <f t="shared" si="65"/>
        <v>0.4594594595</v>
      </c>
      <c r="R117" s="671">
        <f t="shared" si="65"/>
        <v>0.6666666667</v>
      </c>
      <c r="S117" s="671">
        <f t="shared" si="65"/>
        <v>0.4821428571</v>
      </c>
      <c r="T117" s="671">
        <f t="shared" si="65"/>
        <v>0.3518518519</v>
      </c>
      <c r="U117" s="671">
        <f t="shared" si="65"/>
        <v>0.5833333333</v>
      </c>
      <c r="V117" s="671">
        <f t="shared" si="65"/>
        <v>0.5555555556</v>
      </c>
      <c r="W117" s="671">
        <f t="shared" si="65"/>
        <v>0.5</v>
      </c>
      <c r="X117" s="671">
        <f t="shared" si="65"/>
        <v>0.4857142857</v>
      </c>
      <c r="Y117" s="671">
        <f t="shared" si="65"/>
        <v>0.4848484848</v>
      </c>
      <c r="Z117" s="671">
        <f t="shared" si="65"/>
        <v>0.4285714286</v>
      </c>
      <c r="AA117" s="671">
        <f t="shared" si="65"/>
        <v>0.5846153846</v>
      </c>
      <c r="AB117" s="671">
        <f t="shared" si="65"/>
        <v>0.5777777778</v>
      </c>
      <c r="AC117" s="671">
        <f t="shared" si="65"/>
        <v>0.5555555556</v>
      </c>
      <c r="AD117" s="671">
        <f t="shared" si="65"/>
        <v>0.3636363636</v>
      </c>
      <c r="AE117" s="671">
        <f t="shared" si="65"/>
        <v>0.4166666667</v>
      </c>
      <c r="AF117" s="671">
        <f t="shared" si="65"/>
        <v>0.5405405405</v>
      </c>
      <c r="AG117" s="655"/>
      <c r="AH117" s="656"/>
    </row>
    <row r="118" outlineLevel="1">
      <c r="A118" s="670" t="s">
        <v>194</v>
      </c>
      <c r="B118" s="671">
        <f t="shared" ref="B118:AF118" si="66">iferror(B108/B$114,"")</f>
        <v>0</v>
      </c>
      <c r="C118" s="671">
        <f t="shared" si="66"/>
        <v>0.03703703704</v>
      </c>
      <c r="D118" s="671">
        <f t="shared" si="66"/>
        <v>0</v>
      </c>
      <c r="E118" s="671">
        <f t="shared" si="66"/>
        <v>0.01515151515</v>
      </c>
      <c r="F118" s="671">
        <f t="shared" si="66"/>
        <v>0.02898550725</v>
      </c>
      <c r="G118" s="671">
        <f t="shared" si="66"/>
        <v>0</v>
      </c>
      <c r="H118" s="671">
        <f t="shared" si="66"/>
        <v>0.02127659574</v>
      </c>
      <c r="I118" s="671">
        <f t="shared" si="66"/>
        <v>0</v>
      </c>
      <c r="J118" s="671">
        <f t="shared" si="66"/>
        <v>0</v>
      </c>
      <c r="K118" s="671">
        <f t="shared" si="66"/>
        <v>0</v>
      </c>
      <c r="L118" s="671">
        <f t="shared" si="66"/>
        <v>0</v>
      </c>
      <c r="M118" s="671">
        <f t="shared" si="66"/>
        <v>0.02083333333</v>
      </c>
      <c r="N118" s="671">
        <f t="shared" si="66"/>
        <v>0.025</v>
      </c>
      <c r="O118" s="671">
        <f t="shared" si="66"/>
        <v>0.02564102564</v>
      </c>
      <c r="P118" s="671">
        <f t="shared" si="66"/>
        <v>0</v>
      </c>
      <c r="Q118" s="671">
        <f t="shared" si="66"/>
        <v>0.02702702703</v>
      </c>
      <c r="R118" s="671">
        <f t="shared" si="66"/>
        <v>0</v>
      </c>
      <c r="S118" s="671">
        <f t="shared" si="66"/>
        <v>0.07142857143</v>
      </c>
      <c r="T118" s="671">
        <f t="shared" si="66"/>
        <v>0.03703703704</v>
      </c>
      <c r="U118" s="671">
        <f t="shared" si="66"/>
        <v>0.02777777778</v>
      </c>
      <c r="V118" s="671">
        <f t="shared" si="66"/>
        <v>0</v>
      </c>
      <c r="W118" s="671">
        <f t="shared" si="66"/>
        <v>0</v>
      </c>
      <c r="X118" s="671">
        <f t="shared" si="66"/>
        <v>0</v>
      </c>
      <c r="Y118" s="671">
        <f t="shared" si="66"/>
        <v>0.0303030303</v>
      </c>
      <c r="Z118" s="671">
        <f t="shared" si="66"/>
        <v>0.02380952381</v>
      </c>
      <c r="AA118" s="671">
        <f t="shared" si="66"/>
        <v>0</v>
      </c>
      <c r="AB118" s="671">
        <f t="shared" si="66"/>
        <v>0.04444444444</v>
      </c>
      <c r="AC118" s="671">
        <f t="shared" si="66"/>
        <v>0</v>
      </c>
      <c r="AD118" s="671">
        <f t="shared" si="66"/>
        <v>0.06818181818</v>
      </c>
      <c r="AE118" s="671">
        <f t="shared" si="66"/>
        <v>0</v>
      </c>
      <c r="AF118" s="671">
        <f t="shared" si="66"/>
        <v>0.02702702703</v>
      </c>
      <c r="AG118" s="655"/>
      <c r="AH118" s="656"/>
    </row>
    <row r="119" outlineLevel="1">
      <c r="A119" s="670" t="s">
        <v>1852</v>
      </c>
      <c r="B119" s="671">
        <f t="shared" ref="B119:AF119" si="67">iferror(B109/B$114,"")</f>
        <v>0</v>
      </c>
      <c r="C119" s="671">
        <f t="shared" si="67"/>
        <v>0</v>
      </c>
      <c r="D119" s="671">
        <f t="shared" si="67"/>
        <v>0</v>
      </c>
      <c r="E119" s="671">
        <f t="shared" si="67"/>
        <v>0.01515151515</v>
      </c>
      <c r="F119" s="671">
        <f t="shared" si="67"/>
        <v>0</v>
      </c>
      <c r="G119" s="671">
        <f t="shared" si="67"/>
        <v>0.02564102564</v>
      </c>
      <c r="H119" s="671">
        <f t="shared" si="67"/>
        <v>0</v>
      </c>
      <c r="I119" s="671">
        <f t="shared" si="67"/>
        <v>0</v>
      </c>
      <c r="J119" s="671">
        <f t="shared" si="67"/>
        <v>0</v>
      </c>
      <c r="K119" s="671">
        <f t="shared" si="67"/>
        <v>0.01612903226</v>
      </c>
      <c r="L119" s="671">
        <f t="shared" si="67"/>
        <v>0</v>
      </c>
      <c r="M119" s="671">
        <f t="shared" si="67"/>
        <v>0</v>
      </c>
      <c r="N119" s="671">
        <f t="shared" si="67"/>
        <v>0.025</v>
      </c>
      <c r="O119" s="671">
        <f t="shared" si="67"/>
        <v>0</v>
      </c>
      <c r="P119" s="671">
        <f t="shared" si="67"/>
        <v>0.03703703704</v>
      </c>
      <c r="Q119" s="671">
        <f t="shared" si="67"/>
        <v>0</v>
      </c>
      <c r="R119" s="671">
        <f t="shared" si="67"/>
        <v>0</v>
      </c>
      <c r="S119" s="671">
        <f t="shared" si="67"/>
        <v>0.01785714286</v>
      </c>
      <c r="T119" s="671">
        <f t="shared" si="67"/>
        <v>0.01851851852</v>
      </c>
      <c r="U119" s="671">
        <f t="shared" si="67"/>
        <v>0</v>
      </c>
      <c r="V119" s="671">
        <f t="shared" si="67"/>
        <v>0</v>
      </c>
      <c r="W119" s="671">
        <f t="shared" si="67"/>
        <v>0</v>
      </c>
      <c r="X119" s="671">
        <f t="shared" si="67"/>
        <v>0.02857142857</v>
      </c>
      <c r="Y119" s="671">
        <f t="shared" si="67"/>
        <v>0</v>
      </c>
      <c r="Z119" s="671">
        <f t="shared" si="67"/>
        <v>0.02380952381</v>
      </c>
      <c r="AA119" s="671">
        <f t="shared" si="67"/>
        <v>0</v>
      </c>
      <c r="AB119" s="671">
        <f t="shared" si="67"/>
        <v>0</v>
      </c>
      <c r="AC119" s="671">
        <f t="shared" si="67"/>
        <v>0</v>
      </c>
      <c r="AD119" s="671">
        <f t="shared" si="67"/>
        <v>0</v>
      </c>
      <c r="AE119" s="671">
        <f t="shared" si="67"/>
        <v>0</v>
      </c>
      <c r="AF119" s="671">
        <f t="shared" si="67"/>
        <v>0</v>
      </c>
      <c r="AG119" s="655"/>
      <c r="AH119" s="656"/>
    </row>
    <row r="120" outlineLevel="1">
      <c r="A120" s="670" t="s">
        <v>1853</v>
      </c>
      <c r="B120" s="671">
        <f t="shared" ref="B120:AF120" si="68">iferror(B110/B$114,"")</f>
        <v>0.03846153846</v>
      </c>
      <c r="C120" s="671">
        <f t="shared" si="68"/>
        <v>0.03703703704</v>
      </c>
      <c r="D120" s="671">
        <f t="shared" si="68"/>
        <v>0</v>
      </c>
      <c r="E120" s="671">
        <f t="shared" si="68"/>
        <v>0.0303030303</v>
      </c>
      <c r="F120" s="671">
        <f t="shared" si="68"/>
        <v>0.05797101449</v>
      </c>
      <c r="G120" s="671">
        <f t="shared" si="68"/>
        <v>0.02564102564</v>
      </c>
      <c r="H120" s="671">
        <f t="shared" si="68"/>
        <v>0</v>
      </c>
      <c r="I120" s="671">
        <f t="shared" si="68"/>
        <v>0.02040816327</v>
      </c>
      <c r="J120" s="671">
        <f t="shared" si="68"/>
        <v>0.03636363636</v>
      </c>
      <c r="K120" s="671">
        <f t="shared" si="68"/>
        <v>0.01612903226</v>
      </c>
      <c r="L120" s="671">
        <f t="shared" si="68"/>
        <v>0.08888888889</v>
      </c>
      <c r="M120" s="671">
        <f t="shared" si="68"/>
        <v>0.02083333333</v>
      </c>
      <c r="N120" s="671">
        <f t="shared" si="68"/>
        <v>0.05</v>
      </c>
      <c r="O120" s="671">
        <f t="shared" si="68"/>
        <v>0</v>
      </c>
      <c r="P120" s="671">
        <f t="shared" si="68"/>
        <v>0.03703703704</v>
      </c>
      <c r="Q120" s="671">
        <f t="shared" si="68"/>
        <v>0.05405405405</v>
      </c>
      <c r="R120" s="671">
        <f t="shared" si="68"/>
        <v>0</v>
      </c>
      <c r="S120" s="671">
        <f t="shared" si="68"/>
        <v>0.03571428571</v>
      </c>
      <c r="T120" s="671">
        <f t="shared" si="68"/>
        <v>0.01851851852</v>
      </c>
      <c r="U120" s="671">
        <f t="shared" si="68"/>
        <v>0.02777777778</v>
      </c>
      <c r="V120" s="671">
        <f t="shared" si="68"/>
        <v>0</v>
      </c>
      <c r="W120" s="671">
        <f t="shared" si="68"/>
        <v>0.09375</v>
      </c>
      <c r="X120" s="671">
        <f t="shared" si="68"/>
        <v>0.1142857143</v>
      </c>
      <c r="Y120" s="671">
        <f t="shared" si="68"/>
        <v>0.0303030303</v>
      </c>
      <c r="Z120" s="671">
        <f t="shared" si="68"/>
        <v>0.04761904762</v>
      </c>
      <c r="AA120" s="671">
        <f t="shared" si="68"/>
        <v>0.04615384615</v>
      </c>
      <c r="AB120" s="671">
        <f t="shared" si="68"/>
        <v>0.02222222222</v>
      </c>
      <c r="AC120" s="671">
        <f t="shared" si="68"/>
        <v>0.04444444444</v>
      </c>
      <c r="AD120" s="671">
        <f t="shared" si="68"/>
        <v>0.02272727273</v>
      </c>
      <c r="AE120" s="671">
        <f t="shared" si="68"/>
        <v>0.1111111111</v>
      </c>
      <c r="AF120" s="671">
        <f t="shared" si="68"/>
        <v>0</v>
      </c>
      <c r="AG120" s="655"/>
      <c r="AH120" s="656"/>
    </row>
    <row r="121" outlineLevel="1">
      <c r="A121" s="700" t="s">
        <v>1854</v>
      </c>
      <c r="B121" s="671">
        <f t="shared" ref="B121:AF121" si="69">iferror(B111/B$114,"")</f>
        <v>0.01923076923</v>
      </c>
      <c r="C121" s="671">
        <f t="shared" si="69"/>
        <v>0.01851851852</v>
      </c>
      <c r="D121" s="671">
        <f t="shared" si="69"/>
        <v>0.04</v>
      </c>
      <c r="E121" s="671">
        <f t="shared" si="69"/>
        <v>0</v>
      </c>
      <c r="F121" s="671">
        <f t="shared" si="69"/>
        <v>0</v>
      </c>
      <c r="G121" s="671">
        <f t="shared" si="69"/>
        <v>0</v>
      </c>
      <c r="H121" s="671">
        <f t="shared" si="69"/>
        <v>0</v>
      </c>
      <c r="I121" s="671">
        <f t="shared" si="69"/>
        <v>0</v>
      </c>
      <c r="J121" s="671">
        <f t="shared" si="69"/>
        <v>0.01818181818</v>
      </c>
      <c r="K121" s="671">
        <f t="shared" si="69"/>
        <v>0.01612903226</v>
      </c>
      <c r="L121" s="671">
        <f t="shared" si="69"/>
        <v>0.02222222222</v>
      </c>
      <c r="M121" s="671">
        <f t="shared" si="69"/>
        <v>0</v>
      </c>
      <c r="N121" s="671">
        <f t="shared" si="69"/>
        <v>0</v>
      </c>
      <c r="O121" s="671">
        <f t="shared" si="69"/>
        <v>0</v>
      </c>
      <c r="P121" s="671">
        <f t="shared" si="69"/>
        <v>0</v>
      </c>
      <c r="Q121" s="671">
        <f t="shared" si="69"/>
        <v>0</v>
      </c>
      <c r="R121" s="671">
        <f t="shared" si="69"/>
        <v>0</v>
      </c>
      <c r="S121" s="671">
        <f t="shared" si="69"/>
        <v>0</v>
      </c>
      <c r="T121" s="671">
        <f t="shared" si="69"/>
        <v>0</v>
      </c>
      <c r="U121" s="671">
        <f t="shared" si="69"/>
        <v>0</v>
      </c>
      <c r="V121" s="671">
        <f t="shared" si="69"/>
        <v>0.08333333333</v>
      </c>
      <c r="W121" s="671">
        <f t="shared" si="69"/>
        <v>0</v>
      </c>
      <c r="X121" s="671">
        <f t="shared" si="69"/>
        <v>0</v>
      </c>
      <c r="Y121" s="671">
        <f t="shared" si="69"/>
        <v>0</v>
      </c>
      <c r="Z121" s="671">
        <f t="shared" si="69"/>
        <v>0</v>
      </c>
      <c r="AA121" s="671">
        <f t="shared" si="69"/>
        <v>0</v>
      </c>
      <c r="AB121" s="671">
        <f t="shared" si="69"/>
        <v>0</v>
      </c>
      <c r="AC121" s="671">
        <f t="shared" si="69"/>
        <v>0</v>
      </c>
      <c r="AD121" s="671">
        <f t="shared" si="69"/>
        <v>0</v>
      </c>
      <c r="AE121" s="671">
        <f t="shared" si="69"/>
        <v>0</v>
      </c>
      <c r="AF121" s="671">
        <f t="shared" si="69"/>
        <v>0</v>
      </c>
      <c r="AG121" s="655"/>
      <c r="AH121" s="656"/>
    </row>
    <row r="122" outlineLevel="1">
      <c r="A122" s="700" t="s">
        <v>1855</v>
      </c>
      <c r="B122" s="671">
        <f t="shared" ref="B122:AF122" si="70">iferror(B112/B$114,"")</f>
        <v>0.05769230769</v>
      </c>
      <c r="C122" s="671">
        <f t="shared" si="70"/>
        <v>0.01851851852</v>
      </c>
      <c r="D122" s="671">
        <f t="shared" si="70"/>
        <v>0.04</v>
      </c>
      <c r="E122" s="671">
        <f t="shared" si="70"/>
        <v>0.07575757576</v>
      </c>
      <c r="F122" s="671">
        <f t="shared" si="70"/>
        <v>0.02898550725</v>
      </c>
      <c r="G122" s="671">
        <f t="shared" si="70"/>
        <v>0</v>
      </c>
      <c r="H122" s="671">
        <f t="shared" si="70"/>
        <v>0.04255319149</v>
      </c>
      <c r="I122" s="671">
        <f t="shared" si="70"/>
        <v>0.1020408163</v>
      </c>
      <c r="J122" s="671">
        <f t="shared" si="70"/>
        <v>0.05454545455</v>
      </c>
      <c r="K122" s="671">
        <f t="shared" si="70"/>
        <v>0.06451612903</v>
      </c>
      <c r="L122" s="671">
        <f t="shared" si="70"/>
        <v>0.02222222222</v>
      </c>
      <c r="M122" s="671">
        <f t="shared" si="70"/>
        <v>0.0625</v>
      </c>
      <c r="N122" s="671">
        <f t="shared" si="70"/>
        <v>0.125</v>
      </c>
      <c r="O122" s="671">
        <f t="shared" si="70"/>
        <v>0.1282051282</v>
      </c>
      <c r="P122" s="671">
        <f t="shared" si="70"/>
        <v>0.03703703704</v>
      </c>
      <c r="Q122" s="671">
        <f t="shared" si="70"/>
        <v>0.08108108108</v>
      </c>
      <c r="R122" s="671">
        <f t="shared" si="70"/>
        <v>0</v>
      </c>
      <c r="S122" s="671">
        <f t="shared" si="70"/>
        <v>0.07142857143</v>
      </c>
      <c r="T122" s="671">
        <f t="shared" si="70"/>
        <v>0.03703703704</v>
      </c>
      <c r="U122" s="671">
        <f t="shared" si="70"/>
        <v>0</v>
      </c>
      <c r="V122" s="671">
        <f t="shared" si="70"/>
        <v>0</v>
      </c>
      <c r="W122" s="671">
        <f t="shared" si="70"/>
        <v>0.125</v>
      </c>
      <c r="X122" s="671">
        <f t="shared" si="70"/>
        <v>0</v>
      </c>
      <c r="Y122" s="671">
        <f t="shared" si="70"/>
        <v>0.06060606061</v>
      </c>
      <c r="Z122" s="671">
        <f t="shared" si="70"/>
        <v>0.07142857143</v>
      </c>
      <c r="AA122" s="671">
        <f t="shared" si="70"/>
        <v>0.03076923077</v>
      </c>
      <c r="AB122" s="671">
        <f t="shared" si="70"/>
        <v>0.08888888889</v>
      </c>
      <c r="AC122" s="671">
        <f t="shared" si="70"/>
        <v>0.08888888889</v>
      </c>
      <c r="AD122" s="671">
        <f t="shared" si="70"/>
        <v>0.04545454545</v>
      </c>
      <c r="AE122" s="671">
        <f t="shared" si="70"/>
        <v>0.02777777778</v>
      </c>
      <c r="AF122" s="671">
        <f t="shared" si="70"/>
        <v>0.02702702703</v>
      </c>
      <c r="AG122" s="655"/>
      <c r="AH122" s="656"/>
    </row>
    <row r="123" outlineLevel="1">
      <c r="A123" s="710" t="s">
        <v>1856</v>
      </c>
      <c r="B123" s="671">
        <f t="shared" ref="B123:AF123" si="71">iferror(B113/B$114,"")</f>
        <v>0</v>
      </c>
      <c r="C123" s="671">
        <f t="shared" si="71"/>
        <v>0</v>
      </c>
      <c r="D123" s="671">
        <f t="shared" si="71"/>
        <v>0</v>
      </c>
      <c r="E123" s="671">
        <f t="shared" si="71"/>
        <v>0</v>
      </c>
      <c r="F123" s="671">
        <f t="shared" si="71"/>
        <v>0</v>
      </c>
      <c r="G123" s="671">
        <f t="shared" si="71"/>
        <v>0</v>
      </c>
      <c r="H123" s="671">
        <f t="shared" si="71"/>
        <v>0</v>
      </c>
      <c r="I123" s="671">
        <f t="shared" si="71"/>
        <v>0</v>
      </c>
      <c r="J123" s="671">
        <f t="shared" si="71"/>
        <v>0</v>
      </c>
      <c r="K123" s="671">
        <f t="shared" si="71"/>
        <v>0</v>
      </c>
      <c r="L123" s="671">
        <f t="shared" si="71"/>
        <v>0</v>
      </c>
      <c r="M123" s="671">
        <f t="shared" si="71"/>
        <v>0</v>
      </c>
      <c r="N123" s="671">
        <f t="shared" si="71"/>
        <v>0</v>
      </c>
      <c r="O123" s="671">
        <f t="shared" si="71"/>
        <v>0</v>
      </c>
      <c r="P123" s="671">
        <f t="shared" si="71"/>
        <v>0</v>
      </c>
      <c r="Q123" s="671">
        <f t="shared" si="71"/>
        <v>0</v>
      </c>
      <c r="R123" s="671">
        <f t="shared" si="71"/>
        <v>0</v>
      </c>
      <c r="S123" s="671">
        <f t="shared" si="71"/>
        <v>0</v>
      </c>
      <c r="T123" s="671">
        <f t="shared" si="71"/>
        <v>0</v>
      </c>
      <c r="U123" s="671">
        <f t="shared" si="71"/>
        <v>0</v>
      </c>
      <c r="V123" s="671">
        <f t="shared" si="71"/>
        <v>0</v>
      </c>
      <c r="W123" s="671">
        <f t="shared" si="71"/>
        <v>0</v>
      </c>
      <c r="X123" s="671">
        <f t="shared" si="71"/>
        <v>0</v>
      </c>
      <c r="Y123" s="671">
        <f t="shared" si="71"/>
        <v>0</v>
      </c>
      <c r="Z123" s="671">
        <f t="shared" si="71"/>
        <v>0.02380952381</v>
      </c>
      <c r="AA123" s="671">
        <f t="shared" si="71"/>
        <v>0</v>
      </c>
      <c r="AB123" s="671">
        <f t="shared" si="71"/>
        <v>0</v>
      </c>
      <c r="AC123" s="671">
        <f t="shared" si="71"/>
        <v>0.02222222222</v>
      </c>
      <c r="AD123" s="671">
        <f t="shared" si="71"/>
        <v>0</v>
      </c>
      <c r="AE123" s="671">
        <f t="shared" si="71"/>
        <v>0</v>
      </c>
      <c r="AF123" s="671">
        <f t="shared" si="71"/>
        <v>0</v>
      </c>
      <c r="AG123" s="655"/>
      <c r="AH123" s="711"/>
    </row>
    <row r="124" outlineLevel="1">
      <c r="A124" s="695" t="s">
        <v>1867</v>
      </c>
      <c r="B124" s="696"/>
      <c r="C124" s="696"/>
      <c r="D124" s="696"/>
      <c r="E124" s="696"/>
      <c r="F124" s="696"/>
      <c r="G124" s="696"/>
      <c r="H124" s="696"/>
      <c r="I124" s="696"/>
      <c r="J124" s="696"/>
      <c r="K124" s="696"/>
      <c r="L124" s="696"/>
      <c r="M124" s="696"/>
      <c r="N124" s="696"/>
      <c r="O124" s="696"/>
      <c r="P124" s="696"/>
      <c r="Q124" s="696"/>
      <c r="R124" s="696"/>
      <c r="S124" s="696"/>
      <c r="T124" s="696"/>
      <c r="U124" s="696"/>
      <c r="V124" s="696"/>
      <c r="W124" s="696"/>
      <c r="X124" s="696"/>
      <c r="Y124" s="696"/>
      <c r="Z124" s="696"/>
      <c r="AA124" s="696"/>
      <c r="AB124" s="696"/>
      <c r="AC124" s="696"/>
      <c r="AD124" s="696"/>
      <c r="AE124" s="696"/>
      <c r="AF124" s="696"/>
      <c r="AG124" s="697"/>
      <c r="AH124" s="698"/>
    </row>
    <row r="125" outlineLevel="1">
      <c r="A125" s="619" t="s">
        <v>1848</v>
      </c>
      <c r="B125" s="678">
        <v>14.0</v>
      </c>
      <c r="C125" s="678">
        <v>19.0</v>
      </c>
      <c r="D125" s="678">
        <v>17.0</v>
      </c>
      <c r="E125" s="678">
        <v>25.0</v>
      </c>
      <c r="F125" s="678">
        <v>26.0</v>
      </c>
      <c r="G125" s="678">
        <v>11.0</v>
      </c>
      <c r="H125" s="678">
        <v>17.0</v>
      </c>
      <c r="I125" s="678">
        <v>14.0</v>
      </c>
      <c r="J125" s="678">
        <v>13.0</v>
      </c>
      <c r="K125" s="678">
        <v>27.0</v>
      </c>
      <c r="L125" s="678">
        <v>7.0</v>
      </c>
      <c r="M125" s="678">
        <v>17.0</v>
      </c>
      <c r="N125" s="678">
        <v>15.0</v>
      </c>
      <c r="O125" s="678">
        <v>7.0</v>
      </c>
      <c r="P125" s="678">
        <v>4.0</v>
      </c>
      <c r="Q125" s="678">
        <v>10.0</v>
      </c>
      <c r="R125" s="678">
        <v>8.0</v>
      </c>
      <c r="S125" s="678">
        <v>13.0</v>
      </c>
      <c r="T125" s="678">
        <v>24.0</v>
      </c>
      <c r="U125" s="678">
        <v>8.0</v>
      </c>
      <c r="V125" s="678">
        <v>9.0</v>
      </c>
      <c r="W125" s="678">
        <v>9.0</v>
      </c>
      <c r="X125" s="678">
        <v>10.0</v>
      </c>
      <c r="Y125" s="678">
        <v>13.0</v>
      </c>
      <c r="Z125" s="678">
        <v>9.0</v>
      </c>
      <c r="AA125" s="678">
        <v>20.0</v>
      </c>
      <c r="AB125" s="678">
        <v>7.0</v>
      </c>
      <c r="AC125" s="678">
        <v>10.0</v>
      </c>
      <c r="AD125" s="678">
        <v>17.0</v>
      </c>
      <c r="AE125" s="678">
        <v>7.0</v>
      </c>
      <c r="AF125" s="678">
        <v>14.0</v>
      </c>
      <c r="AG125" s="679">
        <f t="shared" ref="AG125:AG128" si="72">SUM(B125:AF125)</f>
        <v>421</v>
      </c>
      <c r="AH125" s="660">
        <f t="shared" ref="AH125:AH127" si="73">iferror(AG125/AG$128,"")</f>
        <v>0.766848816</v>
      </c>
    </row>
    <row r="126" outlineLevel="1">
      <c r="A126" s="680" t="s">
        <v>1849</v>
      </c>
      <c r="B126" s="678">
        <v>0.0</v>
      </c>
      <c r="C126" s="678">
        <v>1.0</v>
      </c>
      <c r="D126" s="678">
        <v>0.0</v>
      </c>
      <c r="E126" s="678">
        <v>2.0</v>
      </c>
      <c r="F126" s="678">
        <v>3.0</v>
      </c>
      <c r="G126" s="678">
        <v>2.0</v>
      </c>
      <c r="H126" s="678">
        <v>1.0</v>
      </c>
      <c r="I126" s="678">
        <v>2.0</v>
      </c>
      <c r="J126" s="678">
        <v>1.0</v>
      </c>
      <c r="K126" s="678">
        <v>2.0</v>
      </c>
      <c r="L126" s="678">
        <v>1.0</v>
      </c>
      <c r="M126" s="678">
        <v>2.0</v>
      </c>
      <c r="N126" s="678">
        <v>0.0</v>
      </c>
      <c r="O126" s="678">
        <v>1.0</v>
      </c>
      <c r="P126" s="678">
        <v>0.0</v>
      </c>
      <c r="Q126" s="678">
        <v>2.0</v>
      </c>
      <c r="R126" s="678">
        <v>1.0</v>
      </c>
      <c r="S126" s="678">
        <v>2.0</v>
      </c>
      <c r="T126" s="678">
        <v>1.0</v>
      </c>
      <c r="U126" s="678">
        <v>1.0</v>
      </c>
      <c r="V126" s="678">
        <v>1.0</v>
      </c>
      <c r="W126" s="678">
        <v>0.0</v>
      </c>
      <c r="X126" s="678">
        <v>2.0</v>
      </c>
      <c r="Y126" s="678">
        <v>0.0</v>
      </c>
      <c r="Z126" s="678">
        <v>1.0</v>
      </c>
      <c r="AA126" s="678">
        <v>1.0</v>
      </c>
      <c r="AB126" s="678">
        <v>1.0</v>
      </c>
      <c r="AC126" s="678">
        <v>1.0</v>
      </c>
      <c r="AD126" s="678">
        <v>3.0</v>
      </c>
      <c r="AE126" s="678">
        <v>3.0</v>
      </c>
      <c r="AF126" s="678">
        <v>1.0</v>
      </c>
      <c r="AG126" s="679">
        <f t="shared" si="72"/>
        <v>39</v>
      </c>
      <c r="AH126" s="660">
        <f t="shared" si="73"/>
        <v>0.07103825137</v>
      </c>
    </row>
    <row r="127" outlineLevel="1">
      <c r="A127" s="589" t="s">
        <v>1850</v>
      </c>
      <c r="B127" s="678">
        <v>6.0</v>
      </c>
      <c r="C127" s="678">
        <v>4.0</v>
      </c>
      <c r="D127" s="678">
        <v>2.0</v>
      </c>
      <c r="E127" s="678">
        <v>6.0</v>
      </c>
      <c r="F127" s="678">
        <v>4.0</v>
      </c>
      <c r="G127" s="678">
        <v>3.0</v>
      </c>
      <c r="H127" s="678">
        <v>6.0</v>
      </c>
      <c r="I127" s="678">
        <v>3.0</v>
      </c>
      <c r="J127" s="678">
        <v>3.0</v>
      </c>
      <c r="K127" s="678">
        <v>3.0</v>
      </c>
      <c r="L127" s="678">
        <v>1.0</v>
      </c>
      <c r="M127" s="678">
        <v>0.0</v>
      </c>
      <c r="N127" s="678">
        <v>4.0</v>
      </c>
      <c r="O127" s="678">
        <v>2.0</v>
      </c>
      <c r="P127" s="678">
        <v>2.0</v>
      </c>
      <c r="Q127" s="678">
        <v>2.0</v>
      </c>
      <c r="R127" s="678">
        <v>2.0</v>
      </c>
      <c r="S127" s="678">
        <v>3.0</v>
      </c>
      <c r="T127" s="678">
        <v>4.0</v>
      </c>
      <c r="U127" s="678">
        <v>4.0</v>
      </c>
      <c r="V127" s="678">
        <v>3.0</v>
      </c>
      <c r="W127" s="678">
        <v>0.0</v>
      </c>
      <c r="X127" s="678">
        <v>1.0</v>
      </c>
      <c r="Y127" s="678">
        <v>0.0</v>
      </c>
      <c r="Z127" s="678">
        <v>6.0</v>
      </c>
      <c r="AA127" s="678">
        <v>1.0</v>
      </c>
      <c r="AB127" s="678">
        <v>4.0</v>
      </c>
      <c r="AC127" s="678">
        <v>2.0</v>
      </c>
      <c r="AD127" s="678">
        <v>2.0</v>
      </c>
      <c r="AE127" s="678">
        <v>6.0</v>
      </c>
      <c r="AF127" s="678">
        <v>0.0</v>
      </c>
      <c r="AG127" s="679">
        <f t="shared" si="72"/>
        <v>89</v>
      </c>
      <c r="AH127" s="660">
        <f t="shared" si="73"/>
        <v>0.1621129326</v>
      </c>
    </row>
    <row r="128" outlineLevel="1">
      <c r="A128" s="704" t="s">
        <v>1861</v>
      </c>
      <c r="B128" s="675">
        <f t="shared" ref="B128:AF128" si="74">SUM(B125:B127)</f>
        <v>20</v>
      </c>
      <c r="C128" s="675">
        <f t="shared" si="74"/>
        <v>24</v>
      </c>
      <c r="D128" s="675">
        <f t="shared" si="74"/>
        <v>19</v>
      </c>
      <c r="E128" s="675">
        <f t="shared" si="74"/>
        <v>33</v>
      </c>
      <c r="F128" s="675">
        <f t="shared" si="74"/>
        <v>33</v>
      </c>
      <c r="G128" s="675">
        <f t="shared" si="74"/>
        <v>16</v>
      </c>
      <c r="H128" s="675">
        <f t="shared" si="74"/>
        <v>24</v>
      </c>
      <c r="I128" s="675">
        <f t="shared" si="74"/>
        <v>19</v>
      </c>
      <c r="J128" s="675">
        <f t="shared" si="74"/>
        <v>17</v>
      </c>
      <c r="K128" s="675">
        <f t="shared" si="74"/>
        <v>32</v>
      </c>
      <c r="L128" s="675">
        <f t="shared" si="74"/>
        <v>9</v>
      </c>
      <c r="M128" s="675">
        <f t="shared" si="74"/>
        <v>19</v>
      </c>
      <c r="N128" s="675">
        <f t="shared" si="74"/>
        <v>19</v>
      </c>
      <c r="O128" s="675">
        <f t="shared" si="74"/>
        <v>10</v>
      </c>
      <c r="P128" s="675">
        <f t="shared" si="74"/>
        <v>6</v>
      </c>
      <c r="Q128" s="675">
        <f t="shared" si="74"/>
        <v>14</v>
      </c>
      <c r="R128" s="675">
        <f t="shared" si="74"/>
        <v>11</v>
      </c>
      <c r="S128" s="675">
        <f t="shared" si="74"/>
        <v>18</v>
      </c>
      <c r="T128" s="675">
        <f t="shared" si="74"/>
        <v>29</v>
      </c>
      <c r="U128" s="675">
        <f t="shared" si="74"/>
        <v>13</v>
      </c>
      <c r="V128" s="675">
        <f t="shared" si="74"/>
        <v>13</v>
      </c>
      <c r="W128" s="675">
        <f t="shared" si="74"/>
        <v>9</v>
      </c>
      <c r="X128" s="675">
        <f t="shared" si="74"/>
        <v>13</v>
      </c>
      <c r="Y128" s="675">
        <f t="shared" si="74"/>
        <v>13</v>
      </c>
      <c r="Z128" s="675">
        <f t="shared" si="74"/>
        <v>16</v>
      </c>
      <c r="AA128" s="675">
        <f t="shared" si="74"/>
        <v>22</v>
      </c>
      <c r="AB128" s="675">
        <f t="shared" si="74"/>
        <v>12</v>
      </c>
      <c r="AC128" s="675">
        <f t="shared" si="74"/>
        <v>13</v>
      </c>
      <c r="AD128" s="675">
        <f t="shared" si="74"/>
        <v>22</v>
      </c>
      <c r="AE128" s="675">
        <f t="shared" si="74"/>
        <v>16</v>
      </c>
      <c r="AF128" s="675">
        <f t="shared" si="74"/>
        <v>15</v>
      </c>
      <c r="AG128" s="705">
        <f t="shared" si="72"/>
        <v>549</v>
      </c>
      <c r="AH128" s="706">
        <f>SUM(AH125:AH127)</f>
        <v>1</v>
      </c>
    </row>
    <row r="129" outlineLevel="1">
      <c r="A129" s="666" t="s">
        <v>1868</v>
      </c>
      <c r="B129" s="667"/>
      <c r="C129" s="667"/>
      <c r="D129" s="667"/>
      <c r="E129" s="667"/>
      <c r="F129" s="667"/>
      <c r="G129" s="667"/>
      <c r="H129" s="667"/>
      <c r="I129" s="667"/>
      <c r="J129" s="667"/>
      <c r="K129" s="667"/>
      <c r="L129" s="667"/>
      <c r="M129" s="667"/>
      <c r="N129" s="667"/>
      <c r="O129" s="667"/>
      <c r="P129" s="667"/>
      <c r="Q129" s="667"/>
      <c r="R129" s="667"/>
      <c r="S129" s="667"/>
      <c r="T129" s="667"/>
      <c r="U129" s="667"/>
      <c r="V129" s="667"/>
      <c r="W129" s="667"/>
      <c r="X129" s="667"/>
      <c r="Y129" s="667"/>
      <c r="Z129" s="667"/>
      <c r="AA129" s="667"/>
      <c r="AB129" s="667"/>
      <c r="AC129" s="667"/>
      <c r="AD129" s="667"/>
      <c r="AE129" s="667"/>
      <c r="AF129" s="667"/>
      <c r="AG129" s="668"/>
      <c r="AH129" s="669"/>
    </row>
    <row r="130" outlineLevel="1">
      <c r="A130" s="670" t="s">
        <v>1848</v>
      </c>
      <c r="B130" s="671">
        <f t="shared" ref="B130:AF130" si="75">iferror(B125/B$128,"")</f>
        <v>0.7</v>
      </c>
      <c r="C130" s="671">
        <f t="shared" si="75"/>
        <v>0.7916666667</v>
      </c>
      <c r="D130" s="671">
        <f t="shared" si="75"/>
        <v>0.8947368421</v>
      </c>
      <c r="E130" s="671">
        <f t="shared" si="75"/>
        <v>0.7575757576</v>
      </c>
      <c r="F130" s="671">
        <f t="shared" si="75"/>
        <v>0.7878787879</v>
      </c>
      <c r="G130" s="671">
        <f t="shared" si="75"/>
        <v>0.6875</v>
      </c>
      <c r="H130" s="671">
        <f t="shared" si="75"/>
        <v>0.7083333333</v>
      </c>
      <c r="I130" s="671">
        <f t="shared" si="75"/>
        <v>0.7368421053</v>
      </c>
      <c r="J130" s="671">
        <f t="shared" si="75"/>
        <v>0.7647058824</v>
      </c>
      <c r="K130" s="671">
        <f t="shared" si="75"/>
        <v>0.84375</v>
      </c>
      <c r="L130" s="671">
        <f t="shared" si="75"/>
        <v>0.7777777778</v>
      </c>
      <c r="M130" s="671">
        <f t="shared" si="75"/>
        <v>0.8947368421</v>
      </c>
      <c r="N130" s="671">
        <f t="shared" si="75"/>
        <v>0.7894736842</v>
      </c>
      <c r="O130" s="671">
        <f t="shared" si="75"/>
        <v>0.7</v>
      </c>
      <c r="P130" s="671">
        <f t="shared" si="75"/>
        <v>0.6666666667</v>
      </c>
      <c r="Q130" s="671">
        <f t="shared" si="75"/>
        <v>0.7142857143</v>
      </c>
      <c r="R130" s="671">
        <f t="shared" si="75"/>
        <v>0.7272727273</v>
      </c>
      <c r="S130" s="671">
        <f t="shared" si="75"/>
        <v>0.7222222222</v>
      </c>
      <c r="T130" s="671">
        <f t="shared" si="75"/>
        <v>0.8275862069</v>
      </c>
      <c r="U130" s="671">
        <f t="shared" si="75"/>
        <v>0.6153846154</v>
      </c>
      <c r="V130" s="671">
        <f t="shared" si="75"/>
        <v>0.6923076923</v>
      </c>
      <c r="W130" s="671">
        <f t="shared" si="75"/>
        <v>1</v>
      </c>
      <c r="X130" s="671">
        <f t="shared" si="75"/>
        <v>0.7692307692</v>
      </c>
      <c r="Y130" s="671">
        <f t="shared" si="75"/>
        <v>1</v>
      </c>
      <c r="Z130" s="671">
        <f t="shared" si="75"/>
        <v>0.5625</v>
      </c>
      <c r="AA130" s="671">
        <f t="shared" si="75"/>
        <v>0.9090909091</v>
      </c>
      <c r="AB130" s="671">
        <f t="shared" si="75"/>
        <v>0.5833333333</v>
      </c>
      <c r="AC130" s="671">
        <f t="shared" si="75"/>
        <v>0.7692307692</v>
      </c>
      <c r="AD130" s="671">
        <f t="shared" si="75"/>
        <v>0.7727272727</v>
      </c>
      <c r="AE130" s="671">
        <f t="shared" si="75"/>
        <v>0.4375</v>
      </c>
      <c r="AF130" s="671">
        <f t="shared" si="75"/>
        <v>0.9333333333</v>
      </c>
      <c r="AG130" s="655"/>
      <c r="AH130" s="656"/>
    </row>
    <row r="131" outlineLevel="1">
      <c r="A131" s="670" t="s">
        <v>1849</v>
      </c>
      <c r="B131" s="671">
        <f t="shared" ref="B131:AF131" si="76">iferror(B126/B$128,"")</f>
        <v>0</v>
      </c>
      <c r="C131" s="671">
        <f t="shared" si="76"/>
        <v>0.04166666667</v>
      </c>
      <c r="D131" s="671">
        <f t="shared" si="76"/>
        <v>0</v>
      </c>
      <c r="E131" s="671">
        <f t="shared" si="76"/>
        <v>0.06060606061</v>
      </c>
      <c r="F131" s="671">
        <f t="shared" si="76"/>
        <v>0.09090909091</v>
      </c>
      <c r="G131" s="671">
        <f t="shared" si="76"/>
        <v>0.125</v>
      </c>
      <c r="H131" s="671">
        <f t="shared" si="76"/>
        <v>0.04166666667</v>
      </c>
      <c r="I131" s="671">
        <f t="shared" si="76"/>
        <v>0.1052631579</v>
      </c>
      <c r="J131" s="671">
        <f t="shared" si="76"/>
        <v>0.05882352941</v>
      </c>
      <c r="K131" s="671">
        <f t="shared" si="76"/>
        <v>0.0625</v>
      </c>
      <c r="L131" s="671">
        <f t="shared" si="76"/>
        <v>0.1111111111</v>
      </c>
      <c r="M131" s="671">
        <f t="shared" si="76"/>
        <v>0.1052631579</v>
      </c>
      <c r="N131" s="671">
        <f t="shared" si="76"/>
        <v>0</v>
      </c>
      <c r="O131" s="671">
        <f t="shared" si="76"/>
        <v>0.1</v>
      </c>
      <c r="P131" s="671">
        <f t="shared" si="76"/>
        <v>0</v>
      </c>
      <c r="Q131" s="671">
        <f t="shared" si="76"/>
        <v>0.1428571429</v>
      </c>
      <c r="R131" s="671">
        <f t="shared" si="76"/>
        <v>0.09090909091</v>
      </c>
      <c r="S131" s="671">
        <f t="shared" si="76"/>
        <v>0.1111111111</v>
      </c>
      <c r="T131" s="671">
        <f t="shared" si="76"/>
        <v>0.03448275862</v>
      </c>
      <c r="U131" s="671">
        <f t="shared" si="76"/>
        <v>0.07692307692</v>
      </c>
      <c r="V131" s="671">
        <f t="shared" si="76"/>
        <v>0.07692307692</v>
      </c>
      <c r="W131" s="671">
        <f t="shared" si="76"/>
        <v>0</v>
      </c>
      <c r="X131" s="671">
        <f t="shared" si="76"/>
        <v>0.1538461538</v>
      </c>
      <c r="Y131" s="671">
        <f t="shared" si="76"/>
        <v>0</v>
      </c>
      <c r="Z131" s="671">
        <f t="shared" si="76"/>
        <v>0.0625</v>
      </c>
      <c r="AA131" s="671">
        <f t="shared" si="76"/>
        <v>0.04545454545</v>
      </c>
      <c r="AB131" s="671">
        <f t="shared" si="76"/>
        <v>0.08333333333</v>
      </c>
      <c r="AC131" s="671">
        <f t="shared" si="76"/>
        <v>0.07692307692</v>
      </c>
      <c r="AD131" s="671">
        <f t="shared" si="76"/>
        <v>0.1363636364</v>
      </c>
      <c r="AE131" s="671">
        <f t="shared" si="76"/>
        <v>0.1875</v>
      </c>
      <c r="AF131" s="671">
        <f t="shared" si="76"/>
        <v>0.06666666667</v>
      </c>
      <c r="AG131" s="672"/>
      <c r="AH131" s="656"/>
    </row>
    <row r="132" outlineLevel="1">
      <c r="A132" s="686" t="s">
        <v>1850</v>
      </c>
      <c r="B132" s="671">
        <f t="shared" ref="B132:AF132" si="77">iferror(B127/B$128,"")</f>
        <v>0.3</v>
      </c>
      <c r="C132" s="671">
        <f t="shared" si="77"/>
        <v>0.1666666667</v>
      </c>
      <c r="D132" s="671">
        <f t="shared" si="77"/>
        <v>0.1052631579</v>
      </c>
      <c r="E132" s="671">
        <f t="shared" si="77"/>
        <v>0.1818181818</v>
      </c>
      <c r="F132" s="671">
        <f t="shared" si="77"/>
        <v>0.1212121212</v>
      </c>
      <c r="G132" s="671">
        <f t="shared" si="77"/>
        <v>0.1875</v>
      </c>
      <c r="H132" s="671">
        <f t="shared" si="77"/>
        <v>0.25</v>
      </c>
      <c r="I132" s="671">
        <f t="shared" si="77"/>
        <v>0.1578947368</v>
      </c>
      <c r="J132" s="671">
        <f t="shared" si="77"/>
        <v>0.1764705882</v>
      </c>
      <c r="K132" s="671">
        <f t="shared" si="77"/>
        <v>0.09375</v>
      </c>
      <c r="L132" s="671">
        <f t="shared" si="77"/>
        <v>0.1111111111</v>
      </c>
      <c r="M132" s="671">
        <f t="shared" si="77"/>
        <v>0</v>
      </c>
      <c r="N132" s="671">
        <f t="shared" si="77"/>
        <v>0.2105263158</v>
      </c>
      <c r="O132" s="671">
        <f t="shared" si="77"/>
        <v>0.2</v>
      </c>
      <c r="P132" s="671">
        <f t="shared" si="77"/>
        <v>0.3333333333</v>
      </c>
      <c r="Q132" s="671">
        <f t="shared" si="77"/>
        <v>0.1428571429</v>
      </c>
      <c r="R132" s="671">
        <f t="shared" si="77"/>
        <v>0.1818181818</v>
      </c>
      <c r="S132" s="671">
        <f t="shared" si="77"/>
        <v>0.1666666667</v>
      </c>
      <c r="T132" s="671">
        <f t="shared" si="77"/>
        <v>0.1379310345</v>
      </c>
      <c r="U132" s="671">
        <f t="shared" si="77"/>
        <v>0.3076923077</v>
      </c>
      <c r="V132" s="671">
        <f t="shared" si="77"/>
        <v>0.2307692308</v>
      </c>
      <c r="W132" s="671">
        <f t="shared" si="77"/>
        <v>0</v>
      </c>
      <c r="X132" s="671">
        <f t="shared" si="77"/>
        <v>0.07692307692</v>
      </c>
      <c r="Y132" s="671">
        <f t="shared" si="77"/>
        <v>0</v>
      </c>
      <c r="Z132" s="671">
        <f t="shared" si="77"/>
        <v>0.375</v>
      </c>
      <c r="AA132" s="671">
        <f t="shared" si="77"/>
        <v>0.04545454545</v>
      </c>
      <c r="AB132" s="671">
        <f t="shared" si="77"/>
        <v>0.3333333333</v>
      </c>
      <c r="AC132" s="671">
        <f t="shared" si="77"/>
        <v>0.1538461538</v>
      </c>
      <c r="AD132" s="671">
        <f t="shared" si="77"/>
        <v>0.09090909091</v>
      </c>
      <c r="AE132" s="671">
        <f t="shared" si="77"/>
        <v>0.375</v>
      </c>
      <c r="AF132" s="671">
        <f t="shared" si="77"/>
        <v>0</v>
      </c>
      <c r="AG132" s="672"/>
      <c r="AH132" s="656"/>
    </row>
    <row r="133">
      <c r="A133" s="569"/>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712"/>
      <c r="AH133" s="672"/>
    </row>
    <row r="134">
      <c r="A134" s="569"/>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712"/>
      <c r="AH134" s="672"/>
    </row>
    <row r="135">
      <c r="A135" s="569"/>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712"/>
      <c r="AH135" s="672"/>
    </row>
    <row r="136">
      <c r="A136" s="569"/>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712"/>
      <c r="AH136" s="672"/>
    </row>
    <row r="137">
      <c r="A137" s="569"/>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712"/>
      <c r="AH137" s="672"/>
    </row>
    <row r="138">
      <c r="A138" s="569"/>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712"/>
      <c r="AH138" s="672"/>
    </row>
    <row r="139">
      <c r="A139" s="56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712"/>
      <c r="AH139" s="672"/>
    </row>
    <row r="140">
      <c r="A140" s="569"/>
      <c r="B140" s="713"/>
      <c r="C140" s="713"/>
      <c r="D140" s="713"/>
      <c r="E140" s="713"/>
      <c r="F140" s="713"/>
      <c r="G140" s="713"/>
      <c r="H140" s="713"/>
      <c r="I140" s="713"/>
      <c r="J140" s="713"/>
      <c r="K140" s="713"/>
      <c r="L140" s="713"/>
      <c r="M140" s="713"/>
      <c r="N140" s="5"/>
      <c r="O140" s="5"/>
      <c r="P140" s="5"/>
      <c r="Q140" s="5"/>
      <c r="R140" s="5"/>
      <c r="S140" s="5"/>
      <c r="T140" s="5"/>
      <c r="U140" s="5"/>
      <c r="V140" s="5"/>
      <c r="W140" s="5"/>
      <c r="X140" s="5"/>
      <c r="Y140" s="5"/>
      <c r="Z140" s="5"/>
      <c r="AA140" s="5"/>
      <c r="AB140" s="5"/>
      <c r="AC140" s="5"/>
      <c r="AD140" s="5"/>
      <c r="AE140" s="5"/>
      <c r="AF140" s="5"/>
      <c r="AG140" s="712"/>
      <c r="AH140" s="672"/>
    </row>
    <row r="141">
      <c r="A141" s="569"/>
      <c r="B141" s="713"/>
      <c r="C141" s="713"/>
      <c r="D141" s="713"/>
      <c r="E141" s="713"/>
      <c r="F141" s="713"/>
      <c r="G141" s="713"/>
      <c r="H141" s="713"/>
      <c r="I141" s="713"/>
      <c r="J141" s="713"/>
      <c r="K141" s="713"/>
      <c r="L141" s="713"/>
      <c r="M141" s="713"/>
      <c r="N141" s="5"/>
      <c r="O141" s="5"/>
      <c r="P141" s="5"/>
      <c r="Q141" s="5"/>
      <c r="R141" s="5"/>
      <c r="S141" s="5"/>
      <c r="T141" s="5"/>
      <c r="U141" s="5"/>
      <c r="V141" s="5"/>
      <c r="W141" s="5"/>
      <c r="X141" s="5"/>
      <c r="Y141" s="5"/>
      <c r="Z141" s="5"/>
      <c r="AA141" s="5"/>
      <c r="AB141" s="5"/>
      <c r="AC141" s="5"/>
      <c r="AD141" s="5"/>
      <c r="AE141" s="5"/>
      <c r="AF141" s="5"/>
      <c r="AG141" s="712"/>
      <c r="AH141" s="672"/>
    </row>
    <row r="142">
      <c r="A142" s="569"/>
      <c r="B142" s="713"/>
      <c r="C142" s="713"/>
      <c r="D142" s="713"/>
      <c r="E142" s="713"/>
      <c r="F142" s="713"/>
      <c r="G142" s="713"/>
      <c r="H142" s="713"/>
      <c r="I142" s="713"/>
      <c r="J142" s="713"/>
      <c r="K142" s="713"/>
      <c r="L142" s="713"/>
      <c r="M142" s="713"/>
      <c r="N142" s="5"/>
      <c r="O142" s="5"/>
      <c r="P142" s="5"/>
      <c r="Q142" s="5"/>
      <c r="R142" s="5"/>
      <c r="S142" s="5"/>
      <c r="T142" s="5"/>
      <c r="U142" s="5"/>
      <c r="V142" s="5"/>
      <c r="W142" s="5"/>
      <c r="X142" s="5"/>
      <c r="Y142" s="5"/>
      <c r="Z142" s="5"/>
      <c r="AA142" s="5"/>
      <c r="AB142" s="5"/>
      <c r="AC142" s="5"/>
      <c r="AD142" s="5"/>
      <c r="AE142" s="5"/>
      <c r="AF142" s="5"/>
      <c r="AG142" s="712"/>
      <c r="AH142" s="672"/>
    </row>
    <row r="143">
      <c r="A143" s="569"/>
      <c r="B143" s="713"/>
      <c r="C143" s="713"/>
      <c r="D143" s="713"/>
      <c r="E143" s="713"/>
      <c r="F143" s="713"/>
      <c r="G143" s="713"/>
      <c r="H143" s="713"/>
      <c r="I143" s="713"/>
      <c r="J143" s="713"/>
      <c r="K143" s="713"/>
      <c r="L143" s="713"/>
      <c r="M143" s="713"/>
      <c r="N143" s="5"/>
      <c r="O143" s="5"/>
      <c r="P143" s="5"/>
      <c r="Q143" s="5"/>
      <c r="R143" s="5"/>
      <c r="S143" s="5"/>
      <c r="T143" s="5"/>
      <c r="U143" s="5"/>
      <c r="V143" s="5"/>
      <c r="W143" s="5"/>
      <c r="X143" s="5"/>
      <c r="Y143" s="5"/>
      <c r="Z143" s="5"/>
      <c r="AA143" s="5"/>
      <c r="AB143" s="5"/>
      <c r="AC143" s="5"/>
      <c r="AD143" s="5"/>
      <c r="AE143" s="5"/>
      <c r="AF143" s="5"/>
      <c r="AG143" s="712"/>
      <c r="AH143" s="672"/>
    </row>
    <row r="144">
      <c r="A144" s="569"/>
      <c r="B144" s="713"/>
      <c r="C144" s="713"/>
      <c r="D144" s="713"/>
      <c r="E144" s="713"/>
      <c r="F144" s="713"/>
      <c r="G144" s="713"/>
      <c r="H144" s="713"/>
      <c r="I144" s="713"/>
      <c r="J144" s="713"/>
      <c r="K144" s="713"/>
      <c r="L144" s="713"/>
      <c r="M144" s="713"/>
      <c r="N144" s="5"/>
      <c r="O144" s="5"/>
      <c r="P144" s="5"/>
      <c r="Q144" s="5"/>
      <c r="R144" s="5"/>
      <c r="S144" s="5"/>
      <c r="T144" s="5"/>
      <c r="U144" s="5"/>
      <c r="V144" s="5"/>
      <c r="W144" s="5"/>
      <c r="X144" s="5"/>
      <c r="Y144" s="5"/>
      <c r="Z144" s="5"/>
      <c r="AA144" s="5"/>
      <c r="AB144" s="5"/>
      <c r="AC144" s="5"/>
      <c r="AD144" s="5"/>
      <c r="AE144" s="5"/>
      <c r="AF144" s="5"/>
      <c r="AG144" s="712"/>
      <c r="AH144" s="672"/>
    </row>
    <row r="145">
      <c r="A145" s="569"/>
      <c r="B145" s="713"/>
      <c r="C145" s="713"/>
      <c r="D145" s="713"/>
      <c r="E145" s="713"/>
      <c r="F145" s="713"/>
      <c r="G145" s="713"/>
      <c r="H145" s="713"/>
      <c r="I145" s="713"/>
      <c r="J145" s="713"/>
      <c r="K145" s="713"/>
      <c r="L145" s="713"/>
      <c r="M145" s="713"/>
      <c r="N145" s="5"/>
      <c r="O145" s="5"/>
      <c r="P145" s="5"/>
      <c r="Q145" s="5"/>
      <c r="R145" s="5"/>
      <c r="S145" s="5"/>
      <c r="T145" s="5"/>
      <c r="U145" s="5"/>
      <c r="V145" s="5"/>
      <c r="W145" s="5"/>
      <c r="X145" s="5"/>
      <c r="Y145" s="5"/>
      <c r="Z145" s="5"/>
      <c r="AA145" s="5"/>
      <c r="AB145" s="5"/>
      <c r="AC145" s="5"/>
      <c r="AD145" s="5"/>
      <c r="AE145" s="5"/>
      <c r="AF145" s="5"/>
      <c r="AG145" s="712"/>
      <c r="AH145" s="672"/>
    </row>
    <row r="146">
      <c r="A146" s="569"/>
      <c r="B146" s="713"/>
      <c r="C146" s="713"/>
      <c r="D146" s="713"/>
      <c r="E146" s="713"/>
      <c r="F146" s="713"/>
      <c r="G146" s="713"/>
      <c r="H146" s="713"/>
      <c r="I146" s="713"/>
      <c r="J146" s="713"/>
      <c r="K146" s="713"/>
      <c r="L146" s="713"/>
      <c r="M146" s="713"/>
      <c r="N146" s="5"/>
      <c r="O146" s="5"/>
      <c r="P146" s="5"/>
      <c r="Q146" s="5"/>
      <c r="R146" s="5"/>
      <c r="S146" s="5"/>
      <c r="T146" s="5"/>
      <c r="U146" s="5"/>
      <c r="V146" s="5"/>
      <c r="W146" s="5"/>
      <c r="X146" s="5"/>
      <c r="Y146" s="5"/>
      <c r="Z146" s="5"/>
      <c r="AA146" s="5"/>
      <c r="AB146" s="5"/>
      <c r="AC146" s="5"/>
      <c r="AD146" s="5"/>
      <c r="AE146" s="5"/>
      <c r="AF146" s="5"/>
      <c r="AG146" s="712"/>
      <c r="AH146" s="672"/>
    </row>
    <row r="147">
      <c r="A147" s="569"/>
      <c r="B147" s="713"/>
      <c r="C147" s="713"/>
      <c r="D147" s="713"/>
      <c r="E147" s="713"/>
      <c r="F147" s="713"/>
      <c r="G147" s="713"/>
      <c r="H147" s="713"/>
      <c r="I147" s="713"/>
      <c r="J147" s="713"/>
      <c r="K147" s="713"/>
      <c r="L147" s="713"/>
      <c r="M147" s="713"/>
      <c r="N147" s="5"/>
      <c r="O147" s="5"/>
      <c r="P147" s="5"/>
      <c r="Q147" s="5"/>
      <c r="R147" s="5"/>
      <c r="S147" s="5"/>
      <c r="T147" s="5"/>
      <c r="U147" s="5"/>
      <c r="V147" s="5"/>
      <c r="W147" s="5"/>
      <c r="X147" s="5"/>
      <c r="Y147" s="5"/>
      <c r="Z147" s="5"/>
      <c r="AA147" s="5"/>
      <c r="AB147" s="5"/>
      <c r="AC147" s="5"/>
      <c r="AD147" s="5"/>
      <c r="AE147" s="5"/>
      <c r="AF147" s="5"/>
      <c r="AG147" s="712"/>
      <c r="AH147" s="672"/>
    </row>
    <row r="148">
      <c r="A148" s="569"/>
      <c r="B148" s="713"/>
      <c r="C148" s="713"/>
      <c r="D148" s="713"/>
      <c r="E148" s="713"/>
      <c r="F148" s="713"/>
      <c r="G148" s="713"/>
      <c r="H148" s="713"/>
      <c r="I148" s="713"/>
      <c r="J148" s="713"/>
      <c r="K148" s="713"/>
      <c r="L148" s="713"/>
      <c r="M148" s="713"/>
      <c r="N148" s="5"/>
      <c r="O148" s="5"/>
      <c r="P148" s="5"/>
      <c r="Q148" s="5"/>
      <c r="R148" s="5"/>
      <c r="S148" s="5"/>
      <c r="T148" s="5"/>
      <c r="U148" s="5"/>
      <c r="V148" s="5"/>
      <c r="W148" s="5"/>
      <c r="X148" s="5"/>
      <c r="Y148" s="5"/>
      <c r="Z148" s="5"/>
      <c r="AA148" s="5"/>
      <c r="AB148" s="5"/>
      <c r="AC148" s="5"/>
      <c r="AD148" s="5"/>
      <c r="AE148" s="5"/>
      <c r="AF148" s="5"/>
      <c r="AG148" s="712"/>
      <c r="AH148" s="672"/>
    </row>
    <row r="149">
      <c r="A149" s="569"/>
      <c r="B149" s="713"/>
      <c r="C149" s="713"/>
      <c r="D149" s="713"/>
      <c r="E149" s="713"/>
      <c r="F149" s="713"/>
      <c r="G149" s="713"/>
      <c r="H149" s="713"/>
      <c r="I149" s="713"/>
      <c r="J149" s="713"/>
      <c r="K149" s="713"/>
      <c r="L149" s="713"/>
      <c r="M149" s="713"/>
      <c r="N149" s="5"/>
      <c r="O149" s="5"/>
      <c r="P149" s="5"/>
      <c r="Q149" s="5"/>
      <c r="R149" s="5"/>
      <c r="S149" s="5"/>
      <c r="T149" s="5"/>
      <c r="U149" s="5"/>
      <c r="V149" s="5"/>
      <c r="W149" s="5"/>
      <c r="X149" s="5"/>
      <c r="Y149" s="5"/>
      <c r="Z149" s="5"/>
      <c r="AA149" s="5"/>
      <c r="AB149" s="5"/>
      <c r="AC149" s="5"/>
      <c r="AD149" s="5"/>
      <c r="AE149" s="5"/>
      <c r="AF149" s="5"/>
      <c r="AG149" s="712"/>
      <c r="AH149" s="672"/>
    </row>
    <row r="150">
      <c r="A150" s="569"/>
      <c r="B150" s="713"/>
      <c r="C150" s="713"/>
      <c r="D150" s="713"/>
      <c r="E150" s="713"/>
      <c r="F150" s="713"/>
      <c r="G150" s="713"/>
      <c r="H150" s="713"/>
      <c r="I150" s="713"/>
      <c r="J150" s="713"/>
      <c r="K150" s="713"/>
      <c r="L150" s="713"/>
      <c r="M150" s="713"/>
      <c r="N150" s="5"/>
      <c r="O150" s="5"/>
      <c r="P150" s="5"/>
      <c r="Q150" s="5"/>
      <c r="R150" s="5"/>
      <c r="S150" s="5"/>
      <c r="T150" s="5"/>
      <c r="U150" s="5"/>
      <c r="V150" s="5"/>
      <c r="W150" s="5"/>
      <c r="X150" s="5"/>
      <c r="Y150" s="5"/>
      <c r="Z150" s="5"/>
      <c r="AA150" s="5"/>
      <c r="AB150" s="5"/>
      <c r="AC150" s="5"/>
      <c r="AD150" s="5"/>
      <c r="AE150" s="5"/>
      <c r="AF150" s="5"/>
      <c r="AG150" s="712"/>
      <c r="AH150" s="672"/>
    </row>
    <row r="151">
      <c r="A151" s="569"/>
      <c r="B151" s="713"/>
      <c r="C151" s="713"/>
      <c r="D151" s="713"/>
      <c r="E151" s="713"/>
      <c r="F151" s="713"/>
      <c r="G151" s="713"/>
      <c r="H151" s="713"/>
      <c r="I151" s="713"/>
      <c r="J151" s="713"/>
      <c r="K151" s="713"/>
      <c r="L151" s="713"/>
      <c r="M151" s="713"/>
      <c r="N151" s="5"/>
      <c r="O151" s="5"/>
      <c r="P151" s="5"/>
      <c r="Q151" s="5"/>
      <c r="R151" s="5"/>
      <c r="S151" s="5"/>
      <c r="T151" s="5"/>
      <c r="U151" s="5"/>
      <c r="V151" s="5"/>
      <c r="W151" s="5"/>
      <c r="X151" s="5"/>
      <c r="Y151" s="5"/>
      <c r="Z151" s="5"/>
      <c r="AA151" s="5"/>
      <c r="AB151" s="5"/>
      <c r="AC151" s="5"/>
      <c r="AD151" s="5"/>
      <c r="AE151" s="5"/>
      <c r="AF151" s="5"/>
      <c r="AG151" s="712"/>
      <c r="AH151" s="672"/>
    </row>
    <row r="152">
      <c r="A152" s="569"/>
      <c r="B152" s="713"/>
      <c r="C152" s="713"/>
      <c r="D152" s="713"/>
      <c r="E152" s="713"/>
      <c r="F152" s="713"/>
      <c r="G152" s="713"/>
      <c r="H152" s="713"/>
      <c r="I152" s="713"/>
      <c r="J152" s="713"/>
      <c r="K152" s="713"/>
      <c r="L152" s="713"/>
      <c r="M152" s="713"/>
      <c r="N152" s="5"/>
      <c r="O152" s="5"/>
      <c r="P152" s="5"/>
      <c r="Q152" s="5"/>
      <c r="R152" s="5"/>
      <c r="S152" s="5"/>
      <c r="T152" s="5"/>
      <c r="U152" s="5"/>
      <c r="V152" s="5"/>
      <c r="W152" s="5"/>
      <c r="X152" s="5"/>
      <c r="Y152" s="5"/>
      <c r="Z152" s="5"/>
      <c r="AA152" s="5"/>
      <c r="AB152" s="5"/>
      <c r="AC152" s="5"/>
      <c r="AD152" s="5"/>
      <c r="AE152" s="5"/>
      <c r="AF152" s="5"/>
      <c r="AG152" s="712"/>
      <c r="AH152" s="672"/>
    </row>
    <row r="153">
      <c r="A153" s="569"/>
      <c r="B153" s="713"/>
      <c r="C153" s="713"/>
      <c r="D153" s="713"/>
      <c r="E153" s="713"/>
      <c r="F153" s="713"/>
      <c r="G153" s="713"/>
      <c r="H153" s="713"/>
      <c r="I153" s="713"/>
      <c r="J153" s="713"/>
      <c r="K153" s="713"/>
      <c r="L153" s="713"/>
      <c r="M153" s="713"/>
      <c r="N153" s="5"/>
      <c r="O153" s="5"/>
      <c r="P153" s="5"/>
      <c r="Q153" s="5"/>
      <c r="R153" s="5"/>
      <c r="S153" s="5"/>
      <c r="T153" s="5"/>
      <c r="U153" s="5"/>
      <c r="V153" s="5"/>
      <c r="W153" s="5"/>
      <c r="X153" s="5"/>
      <c r="Y153" s="5"/>
      <c r="Z153" s="5"/>
      <c r="AA153" s="5"/>
      <c r="AB153" s="5"/>
      <c r="AC153" s="5"/>
      <c r="AD153" s="5"/>
      <c r="AE153" s="5"/>
      <c r="AF153" s="5"/>
      <c r="AG153" s="712"/>
      <c r="AH153" s="672"/>
    </row>
    <row r="154">
      <c r="A154" s="569"/>
      <c r="B154" s="713"/>
      <c r="C154" s="713"/>
      <c r="D154" s="713"/>
      <c r="E154" s="713"/>
      <c r="F154" s="713"/>
      <c r="G154" s="713"/>
      <c r="H154" s="713"/>
      <c r="I154" s="713"/>
      <c r="J154" s="713"/>
      <c r="K154" s="713"/>
      <c r="L154" s="713"/>
      <c r="M154" s="713"/>
      <c r="N154" s="5"/>
      <c r="O154" s="5"/>
      <c r="P154" s="5"/>
      <c r="Q154" s="5"/>
      <c r="R154" s="5"/>
      <c r="S154" s="5"/>
      <c r="T154" s="5"/>
      <c r="U154" s="5"/>
      <c r="V154" s="5"/>
      <c r="W154" s="5"/>
      <c r="X154" s="5"/>
      <c r="Y154" s="5"/>
      <c r="Z154" s="5"/>
      <c r="AA154" s="5"/>
      <c r="AB154" s="5"/>
      <c r="AC154" s="5"/>
      <c r="AD154" s="5"/>
      <c r="AE154" s="5"/>
      <c r="AF154" s="5"/>
      <c r="AG154" s="712"/>
      <c r="AH154" s="672"/>
    </row>
    <row r="155">
      <c r="A155" s="569"/>
      <c r="B155" s="713"/>
      <c r="C155" s="713"/>
      <c r="D155" s="713"/>
      <c r="E155" s="713"/>
      <c r="F155" s="713"/>
      <c r="G155" s="713"/>
      <c r="H155" s="713"/>
      <c r="I155" s="713"/>
      <c r="J155" s="713"/>
      <c r="K155" s="713"/>
      <c r="L155" s="713"/>
      <c r="M155" s="713"/>
      <c r="N155" s="5"/>
      <c r="O155" s="5"/>
      <c r="P155" s="5"/>
      <c r="Q155" s="5"/>
      <c r="R155" s="5"/>
      <c r="S155" s="5"/>
      <c r="T155" s="5"/>
      <c r="U155" s="5"/>
      <c r="V155" s="5"/>
      <c r="W155" s="5"/>
      <c r="X155" s="5"/>
      <c r="Y155" s="5"/>
      <c r="Z155" s="5"/>
      <c r="AA155" s="5"/>
      <c r="AB155" s="5"/>
      <c r="AC155" s="5"/>
      <c r="AD155" s="5"/>
      <c r="AE155" s="5"/>
      <c r="AF155" s="5"/>
      <c r="AG155" s="712"/>
      <c r="AH155" s="672"/>
    </row>
    <row r="156">
      <c r="A156" s="569"/>
      <c r="B156" s="713"/>
      <c r="C156" s="713"/>
      <c r="D156" s="713"/>
      <c r="E156" s="713"/>
      <c r="F156" s="713"/>
      <c r="G156" s="713"/>
      <c r="H156" s="713"/>
      <c r="I156" s="713"/>
      <c r="J156" s="713"/>
      <c r="K156" s="713"/>
      <c r="L156" s="713"/>
      <c r="M156" s="713"/>
      <c r="N156" s="5"/>
      <c r="O156" s="5"/>
      <c r="P156" s="5"/>
      <c r="Q156" s="5"/>
      <c r="R156" s="5"/>
      <c r="S156" s="5"/>
      <c r="T156" s="5"/>
      <c r="U156" s="5"/>
      <c r="V156" s="5"/>
      <c r="W156" s="5"/>
      <c r="X156" s="5"/>
      <c r="Y156" s="5"/>
      <c r="Z156" s="5"/>
      <c r="AA156" s="5"/>
      <c r="AB156" s="5"/>
      <c r="AC156" s="5"/>
      <c r="AD156" s="5"/>
      <c r="AE156" s="5"/>
      <c r="AF156" s="5"/>
      <c r="AG156" s="712"/>
      <c r="AH156" s="672"/>
    </row>
    <row r="157">
      <c r="A157" s="569"/>
      <c r="B157" s="713"/>
      <c r="C157" s="713"/>
      <c r="D157" s="713"/>
      <c r="E157" s="713"/>
      <c r="F157" s="713"/>
      <c r="G157" s="713"/>
      <c r="H157" s="713"/>
      <c r="I157" s="713"/>
      <c r="J157" s="713"/>
      <c r="K157" s="713"/>
      <c r="L157" s="713"/>
      <c r="M157" s="713"/>
      <c r="N157" s="5"/>
      <c r="O157" s="5"/>
      <c r="P157" s="5"/>
      <c r="Q157" s="5"/>
      <c r="R157" s="5"/>
      <c r="S157" s="5"/>
      <c r="T157" s="5"/>
      <c r="U157" s="5"/>
      <c r="V157" s="5"/>
      <c r="W157" s="5"/>
      <c r="X157" s="5"/>
      <c r="Y157" s="5"/>
      <c r="Z157" s="5"/>
      <c r="AA157" s="5"/>
      <c r="AB157" s="5"/>
      <c r="AC157" s="5"/>
      <c r="AD157" s="5"/>
      <c r="AE157" s="5"/>
      <c r="AF157" s="5"/>
      <c r="AG157" s="712"/>
      <c r="AH157" s="672"/>
    </row>
    <row r="158">
      <c r="A158" s="569"/>
      <c r="B158" s="713"/>
      <c r="C158" s="713"/>
      <c r="D158" s="713"/>
      <c r="E158" s="713"/>
      <c r="F158" s="713"/>
      <c r="G158" s="713"/>
      <c r="H158" s="713"/>
      <c r="I158" s="713"/>
      <c r="J158" s="713"/>
      <c r="K158" s="713"/>
      <c r="L158" s="713"/>
      <c r="M158" s="713"/>
      <c r="N158" s="5"/>
      <c r="O158" s="5"/>
      <c r="P158" s="5"/>
      <c r="Q158" s="5"/>
      <c r="R158" s="5"/>
      <c r="S158" s="5"/>
      <c r="T158" s="5"/>
      <c r="U158" s="5"/>
      <c r="V158" s="5"/>
      <c r="W158" s="5"/>
      <c r="X158" s="5"/>
      <c r="Y158" s="5"/>
      <c r="Z158" s="5"/>
      <c r="AA158" s="5"/>
      <c r="AB158" s="5"/>
      <c r="AC158" s="5"/>
      <c r="AD158" s="5"/>
      <c r="AE158" s="5"/>
      <c r="AF158" s="5"/>
      <c r="AG158" s="712"/>
      <c r="AH158" s="672"/>
    </row>
    <row r="159">
      <c r="A159" s="569"/>
      <c r="B159" s="713"/>
      <c r="C159" s="713"/>
      <c r="D159" s="713"/>
      <c r="E159" s="713"/>
      <c r="F159" s="713"/>
      <c r="G159" s="713"/>
      <c r="H159" s="713"/>
      <c r="I159" s="713"/>
      <c r="J159" s="713"/>
      <c r="K159" s="713"/>
      <c r="L159" s="713"/>
      <c r="M159" s="713"/>
      <c r="N159" s="5"/>
      <c r="O159" s="5"/>
      <c r="P159" s="5"/>
      <c r="Q159" s="5"/>
      <c r="R159" s="5"/>
      <c r="S159" s="5"/>
      <c r="T159" s="5"/>
      <c r="U159" s="5"/>
      <c r="V159" s="5"/>
      <c r="W159" s="5"/>
      <c r="X159" s="5"/>
      <c r="Y159" s="5"/>
      <c r="Z159" s="5"/>
      <c r="AA159" s="5"/>
      <c r="AB159" s="5"/>
      <c r="AC159" s="5"/>
      <c r="AD159" s="5"/>
      <c r="AE159" s="5"/>
      <c r="AF159" s="5"/>
      <c r="AG159" s="712"/>
      <c r="AH159" s="672"/>
    </row>
    <row r="160">
      <c r="A160" s="569"/>
      <c r="B160" s="713"/>
      <c r="C160" s="713"/>
      <c r="D160" s="713"/>
      <c r="E160" s="713"/>
      <c r="F160" s="713"/>
      <c r="G160" s="713"/>
      <c r="H160" s="713"/>
      <c r="I160" s="713"/>
      <c r="J160" s="713"/>
      <c r="K160" s="713"/>
      <c r="L160" s="713"/>
      <c r="M160" s="713"/>
      <c r="N160" s="5"/>
      <c r="O160" s="5"/>
      <c r="P160" s="5"/>
      <c r="Q160" s="5"/>
      <c r="R160" s="5"/>
      <c r="S160" s="5"/>
      <c r="T160" s="5"/>
      <c r="U160" s="5"/>
      <c r="V160" s="5"/>
      <c r="W160" s="5"/>
      <c r="X160" s="5"/>
      <c r="Y160" s="5"/>
      <c r="Z160" s="5"/>
      <c r="AA160" s="5"/>
      <c r="AB160" s="5"/>
      <c r="AC160" s="5"/>
      <c r="AD160" s="5"/>
      <c r="AE160" s="5"/>
      <c r="AF160" s="5"/>
      <c r="AG160" s="712"/>
      <c r="AH160" s="672"/>
    </row>
    <row r="161">
      <c r="A161" s="569"/>
      <c r="B161" s="713"/>
      <c r="C161" s="713"/>
      <c r="D161" s="713"/>
      <c r="E161" s="713"/>
      <c r="F161" s="713"/>
      <c r="G161" s="713"/>
      <c r="H161" s="713"/>
      <c r="I161" s="713"/>
      <c r="J161" s="713"/>
      <c r="K161" s="713"/>
      <c r="L161" s="713"/>
      <c r="M161" s="713"/>
      <c r="N161" s="5"/>
      <c r="O161" s="5"/>
      <c r="P161" s="5"/>
      <c r="Q161" s="5"/>
      <c r="R161" s="5"/>
      <c r="S161" s="5"/>
      <c r="T161" s="5"/>
      <c r="U161" s="5"/>
      <c r="V161" s="5"/>
      <c r="W161" s="5"/>
      <c r="X161" s="5"/>
      <c r="Y161" s="5"/>
      <c r="Z161" s="5"/>
      <c r="AA161" s="5"/>
      <c r="AB161" s="5"/>
      <c r="AC161" s="5"/>
      <c r="AD161" s="5"/>
      <c r="AE161" s="5"/>
      <c r="AF161" s="5"/>
      <c r="AG161" s="712"/>
      <c r="AH161" s="672"/>
    </row>
    <row r="162">
      <c r="A162" s="569"/>
      <c r="B162" s="713"/>
      <c r="C162" s="713"/>
      <c r="D162" s="713"/>
      <c r="E162" s="713"/>
      <c r="F162" s="713"/>
      <c r="G162" s="713"/>
      <c r="H162" s="713"/>
      <c r="I162" s="713"/>
      <c r="J162" s="713"/>
      <c r="K162" s="713"/>
      <c r="L162" s="713"/>
      <c r="M162" s="713"/>
      <c r="N162" s="5"/>
      <c r="O162" s="5"/>
      <c r="P162" s="5"/>
      <c r="Q162" s="5"/>
      <c r="R162" s="5"/>
      <c r="S162" s="5"/>
      <c r="T162" s="5"/>
      <c r="U162" s="5"/>
      <c r="V162" s="5"/>
      <c r="W162" s="5"/>
      <c r="X162" s="5"/>
      <c r="Y162" s="5"/>
      <c r="Z162" s="5"/>
      <c r="AA162" s="5"/>
      <c r="AB162" s="5"/>
      <c r="AC162" s="5"/>
      <c r="AD162" s="5"/>
      <c r="AE162" s="5"/>
      <c r="AF162" s="5"/>
      <c r="AG162" s="712"/>
      <c r="AH162" s="672"/>
    </row>
    <row r="163">
      <c r="A163" s="569"/>
      <c r="B163" s="713"/>
      <c r="C163" s="713"/>
      <c r="D163" s="713"/>
      <c r="E163" s="713"/>
      <c r="F163" s="713"/>
      <c r="G163" s="713"/>
      <c r="H163" s="713"/>
      <c r="I163" s="713"/>
      <c r="J163" s="713"/>
      <c r="K163" s="713"/>
      <c r="L163" s="713"/>
      <c r="M163" s="713"/>
      <c r="N163" s="5"/>
      <c r="O163" s="5"/>
      <c r="P163" s="5"/>
      <c r="Q163" s="5"/>
      <c r="R163" s="5"/>
      <c r="S163" s="5"/>
      <c r="T163" s="5"/>
      <c r="U163" s="5"/>
      <c r="V163" s="5"/>
      <c r="W163" s="5"/>
      <c r="X163" s="5"/>
      <c r="Y163" s="5"/>
      <c r="Z163" s="5"/>
      <c r="AA163" s="5"/>
      <c r="AB163" s="5"/>
      <c r="AC163" s="5"/>
      <c r="AD163" s="5"/>
      <c r="AE163" s="5"/>
      <c r="AF163" s="5"/>
      <c r="AG163" s="712"/>
      <c r="AH163" s="672"/>
    </row>
    <row r="164">
      <c r="A164" s="569"/>
      <c r="B164" s="713"/>
      <c r="C164" s="713"/>
      <c r="D164" s="713"/>
      <c r="E164" s="713"/>
      <c r="F164" s="713"/>
      <c r="G164" s="713"/>
      <c r="H164" s="713"/>
      <c r="I164" s="713"/>
      <c r="J164" s="713"/>
      <c r="K164" s="713"/>
      <c r="L164" s="713"/>
      <c r="M164" s="713"/>
      <c r="N164" s="5"/>
      <c r="O164" s="5"/>
      <c r="P164" s="5"/>
      <c r="Q164" s="5"/>
      <c r="R164" s="5"/>
      <c r="S164" s="5"/>
      <c r="T164" s="5"/>
      <c r="U164" s="5"/>
      <c r="V164" s="5"/>
      <c r="W164" s="5"/>
      <c r="X164" s="5"/>
      <c r="Y164" s="5"/>
      <c r="Z164" s="5"/>
      <c r="AA164" s="5"/>
      <c r="AB164" s="5"/>
      <c r="AC164" s="5"/>
      <c r="AD164" s="5"/>
      <c r="AE164" s="5"/>
      <c r="AF164" s="5"/>
      <c r="AG164" s="712"/>
      <c r="AH164" s="672"/>
    </row>
    <row r="165">
      <c r="A165" s="569"/>
      <c r="B165" s="713"/>
      <c r="C165" s="713"/>
      <c r="D165" s="713"/>
      <c r="E165" s="713"/>
      <c r="F165" s="713"/>
      <c r="G165" s="713"/>
      <c r="H165" s="713"/>
      <c r="I165" s="713"/>
      <c r="J165" s="713"/>
      <c r="K165" s="713"/>
      <c r="L165" s="713"/>
      <c r="M165" s="713"/>
      <c r="N165" s="5"/>
      <c r="O165" s="5"/>
      <c r="P165" s="5"/>
      <c r="Q165" s="5"/>
      <c r="R165" s="5"/>
      <c r="S165" s="5"/>
      <c r="T165" s="5"/>
      <c r="U165" s="5"/>
      <c r="V165" s="5"/>
      <c r="W165" s="5"/>
      <c r="X165" s="5"/>
      <c r="Y165" s="5"/>
      <c r="Z165" s="5"/>
      <c r="AA165" s="5"/>
      <c r="AB165" s="5"/>
      <c r="AC165" s="5"/>
      <c r="AD165" s="5"/>
      <c r="AE165" s="5"/>
      <c r="AF165" s="5"/>
      <c r="AG165" s="712"/>
      <c r="AH165" s="672"/>
    </row>
    <row r="166">
      <c r="A166" s="569"/>
      <c r="B166" s="713"/>
      <c r="C166" s="713"/>
      <c r="D166" s="713"/>
      <c r="E166" s="713"/>
      <c r="F166" s="713"/>
      <c r="G166" s="713"/>
      <c r="H166" s="713"/>
      <c r="I166" s="713"/>
      <c r="J166" s="713"/>
      <c r="K166" s="713"/>
      <c r="L166" s="713"/>
      <c r="M166" s="713"/>
      <c r="N166" s="5"/>
      <c r="O166" s="5"/>
      <c r="P166" s="5"/>
      <c r="Q166" s="5"/>
      <c r="R166" s="5"/>
      <c r="S166" s="5"/>
      <c r="T166" s="5"/>
      <c r="U166" s="5"/>
      <c r="V166" s="5"/>
      <c r="W166" s="5"/>
      <c r="X166" s="5"/>
      <c r="Y166" s="5"/>
      <c r="Z166" s="5"/>
      <c r="AA166" s="5"/>
      <c r="AB166" s="5"/>
      <c r="AC166" s="5"/>
      <c r="AD166" s="5"/>
      <c r="AE166" s="5"/>
      <c r="AF166" s="5"/>
      <c r="AG166" s="712"/>
      <c r="AH166" s="672"/>
    </row>
    <row r="167">
      <c r="A167" s="569"/>
      <c r="B167" s="713"/>
      <c r="C167" s="713"/>
      <c r="D167" s="713"/>
      <c r="E167" s="713"/>
      <c r="F167" s="713"/>
      <c r="G167" s="713"/>
      <c r="H167" s="713"/>
      <c r="I167" s="713"/>
      <c r="J167" s="713"/>
      <c r="K167" s="713"/>
      <c r="L167" s="713"/>
      <c r="M167" s="713"/>
      <c r="N167" s="5"/>
      <c r="O167" s="5"/>
      <c r="P167" s="5"/>
      <c r="Q167" s="5"/>
      <c r="R167" s="5"/>
      <c r="S167" s="5"/>
      <c r="T167" s="5"/>
      <c r="U167" s="5"/>
      <c r="V167" s="5"/>
      <c r="W167" s="5"/>
      <c r="X167" s="5"/>
      <c r="Y167" s="5"/>
      <c r="Z167" s="5"/>
      <c r="AA167" s="5"/>
      <c r="AB167" s="5"/>
      <c r="AC167" s="5"/>
      <c r="AD167" s="5"/>
      <c r="AE167" s="5"/>
      <c r="AF167" s="5"/>
      <c r="AG167" s="712"/>
      <c r="AH167" s="672"/>
    </row>
    <row r="168">
      <c r="A168" s="569"/>
      <c r="B168" s="713"/>
      <c r="C168" s="713"/>
      <c r="D168" s="713"/>
      <c r="E168" s="713"/>
      <c r="F168" s="713"/>
      <c r="G168" s="713"/>
      <c r="H168" s="713"/>
      <c r="I168" s="713"/>
      <c r="J168" s="713"/>
      <c r="K168" s="713"/>
      <c r="L168" s="713"/>
      <c r="M168" s="713"/>
      <c r="N168" s="5"/>
      <c r="O168" s="5"/>
      <c r="P168" s="5"/>
      <c r="Q168" s="5"/>
      <c r="R168" s="5"/>
      <c r="S168" s="5"/>
      <c r="T168" s="5"/>
      <c r="U168" s="5"/>
      <c r="V168" s="5"/>
      <c r="W168" s="5"/>
      <c r="X168" s="5"/>
      <c r="Y168" s="5"/>
      <c r="Z168" s="5"/>
      <c r="AA168" s="5"/>
      <c r="AB168" s="5"/>
      <c r="AC168" s="5"/>
      <c r="AD168" s="5"/>
      <c r="AE168" s="5"/>
      <c r="AF168" s="5"/>
      <c r="AG168" s="712"/>
      <c r="AH168" s="672"/>
    </row>
    <row r="169">
      <c r="A169" s="569"/>
      <c r="B169" s="713"/>
      <c r="C169" s="713"/>
      <c r="D169" s="713"/>
      <c r="E169" s="713"/>
      <c r="F169" s="713"/>
      <c r="G169" s="713"/>
      <c r="H169" s="713"/>
      <c r="I169" s="713"/>
      <c r="J169" s="713"/>
      <c r="K169" s="713"/>
      <c r="L169" s="713"/>
      <c r="M169" s="713"/>
      <c r="N169" s="5"/>
      <c r="O169" s="5"/>
      <c r="P169" s="5"/>
      <c r="Q169" s="5"/>
      <c r="R169" s="5"/>
      <c r="S169" s="5"/>
      <c r="T169" s="5"/>
      <c r="U169" s="5"/>
      <c r="V169" s="5"/>
      <c r="W169" s="5"/>
      <c r="X169" s="5"/>
      <c r="Y169" s="5"/>
      <c r="Z169" s="5"/>
      <c r="AA169" s="5"/>
      <c r="AB169" s="5"/>
      <c r="AC169" s="5"/>
      <c r="AD169" s="5"/>
      <c r="AE169" s="5"/>
      <c r="AF169" s="5"/>
      <c r="AG169" s="712"/>
      <c r="AH169" s="672"/>
    </row>
    <row r="170">
      <c r="A170" s="569"/>
      <c r="B170" s="713"/>
      <c r="C170" s="713"/>
      <c r="D170" s="713"/>
      <c r="E170" s="713"/>
      <c r="F170" s="713"/>
      <c r="G170" s="713"/>
      <c r="H170" s="713"/>
      <c r="I170" s="713"/>
      <c r="J170" s="713"/>
      <c r="K170" s="713"/>
      <c r="L170" s="713"/>
      <c r="M170" s="713"/>
      <c r="N170" s="5"/>
      <c r="O170" s="5"/>
      <c r="P170" s="5"/>
      <c r="Q170" s="5"/>
      <c r="R170" s="5"/>
      <c r="S170" s="5"/>
      <c r="T170" s="5"/>
      <c r="U170" s="5"/>
      <c r="V170" s="5"/>
      <c r="W170" s="5"/>
      <c r="X170" s="5"/>
      <c r="Y170" s="5"/>
      <c r="Z170" s="5"/>
      <c r="AA170" s="5"/>
      <c r="AB170" s="5"/>
      <c r="AC170" s="5"/>
      <c r="AD170" s="5"/>
      <c r="AE170" s="5"/>
      <c r="AF170" s="5"/>
      <c r="AG170" s="712"/>
      <c r="AH170" s="672"/>
    </row>
    <row r="171">
      <c r="A171" s="569"/>
      <c r="B171" s="713"/>
      <c r="C171" s="713"/>
      <c r="D171" s="713"/>
      <c r="E171" s="713"/>
      <c r="F171" s="713"/>
      <c r="G171" s="713"/>
      <c r="H171" s="713"/>
      <c r="I171" s="713"/>
      <c r="J171" s="713"/>
      <c r="K171" s="713"/>
      <c r="L171" s="713"/>
      <c r="M171" s="713"/>
      <c r="N171" s="5"/>
      <c r="O171" s="5"/>
      <c r="P171" s="5"/>
      <c r="Q171" s="5"/>
      <c r="R171" s="5"/>
      <c r="S171" s="5"/>
      <c r="T171" s="5"/>
      <c r="U171" s="5"/>
      <c r="V171" s="5"/>
      <c r="W171" s="5"/>
      <c r="X171" s="5"/>
      <c r="Y171" s="5"/>
      <c r="Z171" s="5"/>
      <c r="AA171" s="5"/>
      <c r="AB171" s="5"/>
      <c r="AC171" s="5"/>
      <c r="AD171" s="5"/>
      <c r="AE171" s="5"/>
      <c r="AF171" s="5"/>
      <c r="AG171" s="712"/>
      <c r="AH171" s="672"/>
    </row>
    <row r="172">
      <c r="A172" s="569"/>
      <c r="B172" s="713"/>
      <c r="C172" s="713"/>
      <c r="D172" s="713"/>
      <c r="E172" s="713"/>
      <c r="F172" s="713"/>
      <c r="G172" s="713"/>
      <c r="H172" s="713"/>
      <c r="I172" s="713"/>
      <c r="J172" s="713"/>
      <c r="K172" s="713"/>
      <c r="L172" s="713"/>
      <c r="M172" s="713"/>
      <c r="N172" s="5"/>
      <c r="O172" s="5"/>
      <c r="P172" s="5"/>
      <c r="Q172" s="5"/>
      <c r="R172" s="5"/>
      <c r="S172" s="5"/>
      <c r="T172" s="5"/>
      <c r="U172" s="5"/>
      <c r="V172" s="5"/>
      <c r="W172" s="5"/>
      <c r="X172" s="5"/>
      <c r="Y172" s="5"/>
      <c r="Z172" s="5"/>
      <c r="AA172" s="5"/>
      <c r="AB172" s="5"/>
      <c r="AC172" s="5"/>
      <c r="AD172" s="5"/>
      <c r="AE172" s="5"/>
      <c r="AF172" s="5"/>
      <c r="AG172" s="712"/>
      <c r="AH172" s="672"/>
    </row>
    <row r="173">
      <c r="A173" s="569"/>
      <c r="B173" s="713"/>
      <c r="C173" s="713"/>
      <c r="D173" s="713"/>
      <c r="E173" s="713"/>
      <c r="F173" s="713"/>
      <c r="G173" s="713"/>
      <c r="H173" s="713"/>
      <c r="I173" s="713"/>
      <c r="J173" s="713"/>
      <c r="K173" s="713"/>
      <c r="L173" s="713"/>
      <c r="M173" s="713"/>
      <c r="N173" s="5"/>
      <c r="O173" s="5"/>
      <c r="P173" s="5"/>
      <c r="Q173" s="5"/>
      <c r="R173" s="5"/>
      <c r="S173" s="5"/>
      <c r="T173" s="5"/>
      <c r="U173" s="5"/>
      <c r="V173" s="5"/>
      <c r="W173" s="5"/>
      <c r="X173" s="5"/>
      <c r="Y173" s="5"/>
      <c r="Z173" s="5"/>
      <c r="AA173" s="5"/>
      <c r="AB173" s="5"/>
      <c r="AC173" s="5"/>
      <c r="AD173" s="5"/>
      <c r="AE173" s="5"/>
      <c r="AF173" s="5"/>
      <c r="AG173" s="712"/>
      <c r="AH173" s="672"/>
    </row>
    <row r="174">
      <c r="A174" s="569"/>
      <c r="B174" s="713"/>
      <c r="C174" s="713"/>
      <c r="D174" s="713"/>
      <c r="E174" s="713"/>
      <c r="F174" s="713"/>
      <c r="G174" s="713"/>
      <c r="H174" s="713"/>
      <c r="I174" s="713"/>
      <c r="J174" s="713"/>
      <c r="K174" s="713"/>
      <c r="L174" s="713"/>
      <c r="M174" s="713"/>
      <c r="N174" s="5"/>
      <c r="O174" s="5"/>
      <c r="P174" s="5"/>
      <c r="Q174" s="5"/>
      <c r="R174" s="5"/>
      <c r="S174" s="5"/>
      <c r="T174" s="5"/>
      <c r="U174" s="5"/>
      <c r="V174" s="5"/>
      <c r="W174" s="5"/>
      <c r="X174" s="5"/>
      <c r="Y174" s="5"/>
      <c r="Z174" s="5"/>
      <c r="AA174" s="5"/>
      <c r="AB174" s="5"/>
      <c r="AC174" s="5"/>
      <c r="AD174" s="5"/>
      <c r="AE174" s="5"/>
      <c r="AF174" s="5"/>
      <c r="AG174" s="712"/>
      <c r="AH174" s="672"/>
    </row>
    <row r="175">
      <c r="A175" s="569"/>
      <c r="B175" s="713"/>
      <c r="C175" s="713"/>
      <c r="D175" s="713"/>
      <c r="E175" s="713"/>
      <c r="F175" s="713"/>
      <c r="G175" s="713"/>
      <c r="H175" s="713"/>
      <c r="I175" s="713"/>
      <c r="J175" s="713"/>
      <c r="K175" s="713"/>
      <c r="L175" s="713"/>
      <c r="M175" s="713"/>
      <c r="N175" s="5"/>
      <c r="O175" s="5"/>
      <c r="P175" s="5"/>
      <c r="Q175" s="5"/>
      <c r="R175" s="5"/>
      <c r="S175" s="5"/>
      <c r="T175" s="5"/>
      <c r="U175" s="5"/>
      <c r="V175" s="5"/>
      <c r="W175" s="5"/>
      <c r="X175" s="5"/>
      <c r="Y175" s="5"/>
      <c r="Z175" s="5"/>
      <c r="AA175" s="5"/>
      <c r="AB175" s="5"/>
      <c r="AC175" s="5"/>
      <c r="AD175" s="5"/>
      <c r="AE175" s="5"/>
      <c r="AF175" s="5"/>
      <c r="AG175" s="712"/>
      <c r="AH175" s="672"/>
    </row>
    <row r="176">
      <c r="A176" s="569"/>
      <c r="B176" s="713"/>
      <c r="C176" s="713"/>
      <c r="D176" s="713"/>
      <c r="E176" s="713"/>
      <c r="F176" s="713"/>
      <c r="G176" s="713"/>
      <c r="H176" s="713"/>
      <c r="I176" s="713"/>
      <c r="J176" s="713"/>
      <c r="K176" s="713"/>
      <c r="L176" s="713"/>
      <c r="M176" s="713"/>
      <c r="N176" s="5"/>
      <c r="O176" s="5"/>
      <c r="P176" s="5"/>
      <c r="Q176" s="5"/>
      <c r="R176" s="5"/>
      <c r="S176" s="5"/>
      <c r="T176" s="5"/>
      <c r="U176" s="5"/>
      <c r="V176" s="5"/>
      <c r="W176" s="5"/>
      <c r="X176" s="5"/>
      <c r="Y176" s="5"/>
      <c r="Z176" s="5"/>
      <c r="AA176" s="5"/>
      <c r="AB176" s="5"/>
      <c r="AC176" s="5"/>
      <c r="AD176" s="5"/>
      <c r="AE176" s="5"/>
      <c r="AF176" s="5"/>
      <c r="AG176" s="712"/>
      <c r="AH176" s="672"/>
    </row>
    <row r="177">
      <c r="A177" s="569"/>
      <c r="B177" s="713"/>
      <c r="C177" s="713"/>
      <c r="D177" s="713"/>
      <c r="E177" s="713"/>
      <c r="F177" s="713"/>
      <c r="G177" s="713"/>
      <c r="H177" s="713"/>
      <c r="I177" s="713"/>
      <c r="J177" s="713"/>
      <c r="K177" s="713"/>
      <c r="L177" s="713"/>
      <c r="M177" s="713"/>
      <c r="N177" s="5"/>
      <c r="O177" s="5"/>
      <c r="P177" s="5"/>
      <c r="Q177" s="5"/>
      <c r="R177" s="5"/>
      <c r="S177" s="5"/>
      <c r="T177" s="5"/>
      <c r="U177" s="5"/>
      <c r="V177" s="5"/>
      <c r="W177" s="5"/>
      <c r="X177" s="5"/>
      <c r="Y177" s="5"/>
      <c r="Z177" s="5"/>
      <c r="AA177" s="5"/>
      <c r="AB177" s="5"/>
      <c r="AC177" s="5"/>
      <c r="AD177" s="5"/>
      <c r="AE177" s="5"/>
      <c r="AF177" s="5"/>
      <c r="AG177" s="712"/>
      <c r="AH177" s="672"/>
    </row>
    <row r="178">
      <c r="A178" s="569"/>
      <c r="B178" s="713"/>
      <c r="C178" s="713"/>
      <c r="D178" s="713"/>
      <c r="E178" s="713"/>
      <c r="F178" s="713"/>
      <c r="G178" s="713"/>
      <c r="H178" s="713"/>
      <c r="I178" s="713"/>
      <c r="J178" s="713"/>
      <c r="K178" s="713"/>
      <c r="L178" s="713"/>
      <c r="M178" s="713"/>
      <c r="N178" s="5"/>
      <c r="O178" s="5"/>
      <c r="P178" s="5"/>
      <c r="Q178" s="5"/>
      <c r="R178" s="5"/>
      <c r="S178" s="5"/>
      <c r="T178" s="5"/>
      <c r="U178" s="5"/>
      <c r="V178" s="5"/>
      <c r="W178" s="5"/>
      <c r="X178" s="5"/>
      <c r="Y178" s="5"/>
      <c r="Z178" s="5"/>
      <c r="AA178" s="5"/>
      <c r="AB178" s="5"/>
      <c r="AC178" s="5"/>
      <c r="AD178" s="5"/>
      <c r="AE178" s="5"/>
      <c r="AF178" s="5"/>
      <c r="AG178" s="712"/>
      <c r="AH178" s="672"/>
    </row>
    <row r="179">
      <c r="A179" s="569"/>
      <c r="B179" s="713"/>
      <c r="C179" s="713"/>
      <c r="D179" s="713"/>
      <c r="E179" s="713"/>
      <c r="F179" s="713"/>
      <c r="G179" s="713"/>
      <c r="H179" s="713"/>
      <c r="I179" s="713"/>
      <c r="J179" s="713"/>
      <c r="K179" s="713"/>
      <c r="L179" s="713"/>
      <c r="M179" s="713"/>
      <c r="N179" s="5"/>
      <c r="O179" s="5"/>
      <c r="P179" s="5"/>
      <c r="Q179" s="5"/>
      <c r="R179" s="5"/>
      <c r="S179" s="5"/>
      <c r="T179" s="5"/>
      <c r="U179" s="5"/>
      <c r="V179" s="5"/>
      <c r="W179" s="5"/>
      <c r="X179" s="5"/>
      <c r="Y179" s="5"/>
      <c r="Z179" s="5"/>
      <c r="AA179" s="5"/>
      <c r="AB179" s="5"/>
      <c r="AC179" s="5"/>
      <c r="AD179" s="5"/>
      <c r="AE179" s="5"/>
      <c r="AF179" s="5"/>
      <c r="AG179" s="712"/>
      <c r="AH179" s="672"/>
    </row>
    <row r="180">
      <c r="A180" s="569"/>
      <c r="B180" s="713"/>
      <c r="C180" s="713"/>
      <c r="D180" s="713"/>
      <c r="E180" s="713"/>
      <c r="F180" s="713"/>
      <c r="G180" s="713"/>
      <c r="H180" s="713"/>
      <c r="I180" s="713"/>
      <c r="J180" s="713"/>
      <c r="K180" s="713"/>
      <c r="L180" s="713"/>
      <c r="M180" s="713"/>
      <c r="N180" s="5"/>
      <c r="O180" s="5"/>
      <c r="P180" s="5"/>
      <c r="Q180" s="5"/>
      <c r="R180" s="5"/>
      <c r="S180" s="5"/>
      <c r="T180" s="5"/>
      <c r="U180" s="5"/>
      <c r="V180" s="5"/>
      <c r="W180" s="5"/>
      <c r="X180" s="5"/>
      <c r="Y180" s="5"/>
      <c r="Z180" s="5"/>
      <c r="AA180" s="5"/>
      <c r="AB180" s="5"/>
      <c r="AC180" s="5"/>
      <c r="AD180" s="5"/>
      <c r="AE180" s="5"/>
      <c r="AF180" s="5"/>
      <c r="AG180" s="712"/>
      <c r="AH180" s="672"/>
    </row>
    <row r="181">
      <c r="A181" s="569"/>
      <c r="B181" s="713"/>
      <c r="C181" s="713"/>
      <c r="D181" s="713"/>
      <c r="E181" s="713"/>
      <c r="F181" s="713"/>
      <c r="G181" s="713"/>
      <c r="H181" s="713"/>
      <c r="I181" s="713"/>
      <c r="J181" s="713"/>
      <c r="K181" s="713"/>
      <c r="L181" s="713"/>
      <c r="M181" s="713"/>
      <c r="N181" s="5"/>
      <c r="O181" s="5"/>
      <c r="P181" s="5"/>
      <c r="Q181" s="5"/>
      <c r="R181" s="5"/>
      <c r="S181" s="5"/>
      <c r="T181" s="5"/>
      <c r="U181" s="5"/>
      <c r="V181" s="5"/>
      <c r="W181" s="5"/>
      <c r="X181" s="5"/>
      <c r="Y181" s="5"/>
      <c r="Z181" s="5"/>
      <c r="AA181" s="5"/>
      <c r="AB181" s="5"/>
      <c r="AC181" s="5"/>
      <c r="AD181" s="5"/>
      <c r="AE181" s="5"/>
      <c r="AF181" s="5"/>
      <c r="AG181" s="712"/>
      <c r="AH181" s="672"/>
    </row>
    <row r="182">
      <c r="A182" s="569"/>
      <c r="B182" s="713"/>
      <c r="C182" s="713"/>
      <c r="D182" s="713"/>
      <c r="E182" s="713"/>
      <c r="F182" s="713"/>
      <c r="G182" s="713"/>
      <c r="H182" s="713"/>
      <c r="I182" s="713"/>
      <c r="J182" s="713"/>
      <c r="K182" s="713"/>
      <c r="L182" s="713"/>
      <c r="M182" s="713"/>
      <c r="N182" s="5"/>
      <c r="O182" s="5"/>
      <c r="P182" s="5"/>
      <c r="Q182" s="5"/>
      <c r="R182" s="5"/>
      <c r="S182" s="5"/>
      <c r="T182" s="5"/>
      <c r="U182" s="5"/>
      <c r="V182" s="5"/>
      <c r="W182" s="5"/>
      <c r="X182" s="5"/>
      <c r="Y182" s="5"/>
      <c r="Z182" s="5"/>
      <c r="AA182" s="5"/>
      <c r="AB182" s="5"/>
      <c r="AC182" s="5"/>
      <c r="AD182" s="5"/>
      <c r="AE182" s="5"/>
      <c r="AF182" s="5"/>
      <c r="AG182" s="712"/>
      <c r="AH182" s="672"/>
    </row>
    <row r="183">
      <c r="A183" s="569"/>
      <c r="B183" s="713"/>
      <c r="C183" s="713"/>
      <c r="D183" s="713"/>
      <c r="E183" s="713"/>
      <c r="F183" s="713"/>
      <c r="G183" s="713"/>
      <c r="H183" s="713"/>
      <c r="I183" s="713"/>
      <c r="J183" s="713"/>
      <c r="K183" s="713"/>
      <c r="L183" s="713"/>
      <c r="M183" s="713"/>
      <c r="N183" s="5"/>
      <c r="O183" s="5"/>
      <c r="P183" s="5"/>
      <c r="Q183" s="5"/>
      <c r="R183" s="5"/>
      <c r="S183" s="5"/>
      <c r="T183" s="5"/>
      <c r="U183" s="5"/>
      <c r="V183" s="5"/>
      <c r="W183" s="5"/>
      <c r="X183" s="5"/>
      <c r="Y183" s="5"/>
      <c r="Z183" s="5"/>
      <c r="AA183" s="5"/>
      <c r="AB183" s="5"/>
      <c r="AC183" s="5"/>
      <c r="AD183" s="5"/>
      <c r="AE183" s="5"/>
      <c r="AF183" s="5"/>
      <c r="AG183" s="712"/>
      <c r="AH183" s="672"/>
    </row>
    <row r="184">
      <c r="A184" s="569"/>
      <c r="B184" s="713"/>
      <c r="C184" s="713"/>
      <c r="D184" s="713"/>
      <c r="E184" s="713"/>
      <c r="F184" s="713"/>
      <c r="G184" s="713"/>
      <c r="H184" s="713"/>
      <c r="I184" s="713"/>
      <c r="J184" s="713"/>
      <c r="K184" s="713"/>
      <c r="L184" s="713"/>
      <c r="M184" s="713"/>
      <c r="N184" s="5"/>
      <c r="O184" s="5"/>
      <c r="P184" s="5"/>
      <c r="Q184" s="5"/>
      <c r="R184" s="5"/>
      <c r="S184" s="5"/>
      <c r="T184" s="5"/>
      <c r="U184" s="5"/>
      <c r="V184" s="5"/>
      <c r="W184" s="5"/>
      <c r="X184" s="5"/>
      <c r="Y184" s="5"/>
      <c r="Z184" s="5"/>
      <c r="AA184" s="5"/>
      <c r="AB184" s="5"/>
      <c r="AC184" s="5"/>
      <c r="AD184" s="5"/>
      <c r="AE184" s="5"/>
      <c r="AF184" s="5"/>
      <c r="AG184" s="712"/>
      <c r="AH184" s="672"/>
    </row>
    <row r="185">
      <c r="A185" s="569"/>
      <c r="B185" s="713"/>
      <c r="C185" s="713"/>
      <c r="D185" s="713"/>
      <c r="E185" s="713"/>
      <c r="F185" s="713"/>
      <c r="G185" s="713"/>
      <c r="H185" s="713"/>
      <c r="I185" s="713"/>
      <c r="J185" s="713"/>
      <c r="K185" s="713"/>
      <c r="L185" s="713"/>
      <c r="M185" s="713"/>
      <c r="N185" s="5"/>
      <c r="O185" s="5"/>
      <c r="P185" s="5"/>
      <c r="Q185" s="5"/>
      <c r="R185" s="5"/>
      <c r="S185" s="5"/>
      <c r="T185" s="5"/>
      <c r="U185" s="5"/>
      <c r="V185" s="5"/>
      <c r="W185" s="5"/>
      <c r="X185" s="5"/>
      <c r="Y185" s="5"/>
      <c r="Z185" s="5"/>
      <c r="AA185" s="5"/>
      <c r="AB185" s="5"/>
      <c r="AC185" s="5"/>
      <c r="AD185" s="5"/>
      <c r="AE185" s="5"/>
      <c r="AF185" s="5"/>
      <c r="AG185" s="712"/>
      <c r="AH185" s="672"/>
    </row>
    <row r="186">
      <c r="A186" s="569"/>
      <c r="B186" s="713"/>
      <c r="C186" s="713"/>
      <c r="D186" s="713"/>
      <c r="E186" s="713"/>
      <c r="F186" s="713"/>
      <c r="G186" s="713"/>
      <c r="H186" s="713"/>
      <c r="I186" s="713"/>
      <c r="J186" s="713"/>
      <c r="K186" s="713"/>
      <c r="L186" s="713"/>
      <c r="M186" s="713"/>
      <c r="N186" s="5"/>
      <c r="O186" s="5"/>
      <c r="P186" s="5"/>
      <c r="Q186" s="5"/>
      <c r="R186" s="5"/>
      <c r="S186" s="5"/>
      <c r="T186" s="5"/>
      <c r="U186" s="5"/>
      <c r="V186" s="5"/>
      <c r="W186" s="5"/>
      <c r="X186" s="5"/>
      <c r="Y186" s="5"/>
      <c r="Z186" s="5"/>
      <c r="AA186" s="5"/>
      <c r="AB186" s="5"/>
      <c r="AC186" s="5"/>
      <c r="AD186" s="5"/>
      <c r="AE186" s="5"/>
      <c r="AF186" s="5"/>
      <c r="AG186" s="712"/>
      <c r="AH186" s="672"/>
    </row>
    <row r="187">
      <c r="A187" s="569"/>
      <c r="B187" s="713"/>
      <c r="C187" s="713"/>
      <c r="D187" s="713"/>
      <c r="E187" s="713"/>
      <c r="F187" s="713"/>
      <c r="G187" s="713"/>
      <c r="H187" s="713"/>
      <c r="I187" s="713"/>
      <c r="J187" s="713"/>
      <c r="K187" s="713"/>
      <c r="L187" s="713"/>
      <c r="M187" s="713"/>
      <c r="N187" s="5"/>
      <c r="O187" s="5"/>
      <c r="P187" s="5"/>
      <c r="Q187" s="5"/>
      <c r="R187" s="5"/>
      <c r="S187" s="5"/>
      <c r="T187" s="5"/>
      <c r="U187" s="5"/>
      <c r="V187" s="5"/>
      <c r="W187" s="5"/>
      <c r="X187" s="5"/>
      <c r="Y187" s="5"/>
      <c r="Z187" s="5"/>
      <c r="AA187" s="5"/>
      <c r="AB187" s="5"/>
      <c r="AC187" s="5"/>
      <c r="AD187" s="5"/>
      <c r="AE187" s="5"/>
      <c r="AF187" s="5"/>
      <c r="AG187" s="712"/>
      <c r="AH187" s="672"/>
    </row>
    <row r="188">
      <c r="A188" s="569"/>
      <c r="B188" s="713"/>
      <c r="C188" s="713"/>
      <c r="D188" s="713"/>
      <c r="E188" s="713"/>
      <c r="F188" s="713"/>
      <c r="G188" s="713"/>
      <c r="H188" s="713"/>
      <c r="I188" s="713"/>
      <c r="J188" s="713"/>
      <c r="K188" s="713"/>
      <c r="L188" s="713"/>
      <c r="M188" s="713"/>
      <c r="N188" s="5"/>
      <c r="O188" s="5"/>
      <c r="P188" s="5"/>
      <c r="Q188" s="5"/>
      <c r="R188" s="5"/>
      <c r="S188" s="5"/>
      <c r="T188" s="5"/>
      <c r="U188" s="5"/>
      <c r="V188" s="5"/>
      <c r="W188" s="5"/>
      <c r="X188" s="5"/>
      <c r="Y188" s="5"/>
      <c r="Z188" s="5"/>
      <c r="AA188" s="5"/>
      <c r="AB188" s="5"/>
      <c r="AC188" s="5"/>
      <c r="AD188" s="5"/>
      <c r="AE188" s="5"/>
      <c r="AF188" s="5"/>
      <c r="AG188" s="712"/>
      <c r="AH188" s="672"/>
    </row>
    <row r="189">
      <c r="A189" s="569"/>
      <c r="B189" s="713"/>
      <c r="C189" s="713"/>
      <c r="D189" s="713"/>
      <c r="E189" s="713"/>
      <c r="F189" s="713"/>
      <c r="G189" s="713"/>
      <c r="H189" s="713"/>
      <c r="I189" s="713"/>
      <c r="J189" s="713"/>
      <c r="K189" s="713"/>
      <c r="L189" s="713"/>
      <c r="M189" s="713"/>
      <c r="N189" s="5"/>
      <c r="O189" s="5"/>
      <c r="P189" s="5"/>
      <c r="Q189" s="5"/>
      <c r="R189" s="5"/>
      <c r="S189" s="5"/>
      <c r="T189" s="5"/>
      <c r="U189" s="5"/>
      <c r="V189" s="5"/>
      <c r="W189" s="5"/>
      <c r="X189" s="5"/>
      <c r="Y189" s="5"/>
      <c r="Z189" s="5"/>
      <c r="AA189" s="5"/>
      <c r="AB189" s="5"/>
      <c r="AC189" s="5"/>
      <c r="AD189" s="5"/>
      <c r="AE189" s="5"/>
      <c r="AF189" s="5"/>
      <c r="AG189" s="712"/>
      <c r="AH189" s="672"/>
    </row>
    <row r="190">
      <c r="A190" s="569"/>
      <c r="B190" s="713"/>
      <c r="C190" s="713"/>
      <c r="D190" s="713"/>
      <c r="E190" s="713"/>
      <c r="F190" s="713"/>
      <c r="G190" s="713"/>
      <c r="H190" s="713"/>
      <c r="I190" s="713"/>
      <c r="J190" s="713"/>
      <c r="K190" s="713"/>
      <c r="L190" s="713"/>
      <c r="M190" s="713"/>
      <c r="N190" s="5"/>
      <c r="O190" s="5"/>
      <c r="P190" s="5"/>
      <c r="Q190" s="5"/>
      <c r="R190" s="5"/>
      <c r="S190" s="5"/>
      <c r="T190" s="5"/>
      <c r="U190" s="5"/>
      <c r="V190" s="5"/>
      <c r="W190" s="5"/>
      <c r="X190" s="5"/>
      <c r="Y190" s="5"/>
      <c r="Z190" s="5"/>
      <c r="AA190" s="5"/>
      <c r="AB190" s="5"/>
      <c r="AC190" s="5"/>
      <c r="AD190" s="5"/>
      <c r="AE190" s="5"/>
      <c r="AF190" s="5"/>
      <c r="AG190" s="712"/>
      <c r="AH190" s="672"/>
    </row>
    <row r="191">
      <c r="A191" s="569"/>
      <c r="B191" s="713"/>
      <c r="C191" s="713"/>
      <c r="D191" s="713"/>
      <c r="E191" s="713"/>
      <c r="F191" s="713"/>
      <c r="G191" s="713"/>
      <c r="H191" s="713"/>
      <c r="I191" s="713"/>
      <c r="J191" s="713"/>
      <c r="K191" s="713"/>
      <c r="L191" s="713"/>
      <c r="M191" s="713"/>
      <c r="N191" s="5"/>
      <c r="O191" s="5"/>
      <c r="P191" s="5"/>
      <c r="Q191" s="5"/>
      <c r="R191" s="5"/>
      <c r="S191" s="5"/>
      <c r="T191" s="5"/>
      <c r="U191" s="5"/>
      <c r="V191" s="5"/>
      <c r="W191" s="5"/>
      <c r="X191" s="5"/>
      <c r="Y191" s="5"/>
      <c r="Z191" s="5"/>
      <c r="AA191" s="5"/>
      <c r="AB191" s="5"/>
      <c r="AC191" s="5"/>
      <c r="AD191" s="5"/>
      <c r="AE191" s="5"/>
      <c r="AF191" s="5"/>
      <c r="AG191" s="712"/>
      <c r="AH191" s="672"/>
    </row>
    <row r="192">
      <c r="A192" s="569"/>
      <c r="B192" s="713"/>
      <c r="C192" s="713"/>
      <c r="D192" s="713"/>
      <c r="E192" s="713"/>
      <c r="F192" s="713"/>
      <c r="G192" s="713"/>
      <c r="H192" s="713"/>
      <c r="I192" s="713"/>
      <c r="J192" s="713"/>
      <c r="K192" s="713"/>
      <c r="L192" s="713"/>
      <c r="M192" s="713"/>
      <c r="N192" s="5"/>
      <c r="O192" s="5"/>
      <c r="P192" s="5"/>
      <c r="Q192" s="5"/>
      <c r="R192" s="5"/>
      <c r="S192" s="5"/>
      <c r="T192" s="5"/>
      <c r="U192" s="5"/>
      <c r="V192" s="5"/>
      <c r="W192" s="5"/>
      <c r="X192" s="5"/>
      <c r="Y192" s="5"/>
      <c r="Z192" s="5"/>
      <c r="AA192" s="5"/>
      <c r="AB192" s="5"/>
      <c r="AC192" s="5"/>
      <c r="AD192" s="5"/>
      <c r="AE192" s="5"/>
      <c r="AF192" s="5"/>
      <c r="AG192" s="712"/>
      <c r="AH192" s="672"/>
    </row>
    <row r="193">
      <c r="A193" s="569"/>
      <c r="B193" s="713"/>
      <c r="C193" s="713"/>
      <c r="D193" s="713"/>
      <c r="E193" s="713"/>
      <c r="F193" s="713"/>
      <c r="G193" s="713"/>
      <c r="H193" s="713"/>
      <c r="I193" s="713"/>
      <c r="J193" s="713"/>
      <c r="K193" s="713"/>
      <c r="L193" s="713"/>
      <c r="M193" s="713"/>
      <c r="N193" s="5"/>
      <c r="O193" s="5"/>
      <c r="P193" s="5"/>
      <c r="Q193" s="5"/>
      <c r="R193" s="5"/>
      <c r="S193" s="5"/>
      <c r="T193" s="5"/>
      <c r="U193" s="5"/>
      <c r="V193" s="5"/>
      <c r="W193" s="5"/>
      <c r="X193" s="5"/>
      <c r="Y193" s="5"/>
      <c r="Z193" s="5"/>
      <c r="AA193" s="5"/>
      <c r="AB193" s="5"/>
      <c r="AC193" s="5"/>
      <c r="AD193" s="5"/>
      <c r="AE193" s="5"/>
      <c r="AF193" s="5"/>
      <c r="AG193" s="712"/>
      <c r="AH193" s="672"/>
    </row>
    <row r="194">
      <c r="A194" s="569"/>
      <c r="B194" s="713"/>
      <c r="C194" s="713"/>
      <c r="D194" s="713"/>
      <c r="E194" s="713"/>
      <c r="F194" s="713"/>
      <c r="G194" s="713"/>
      <c r="H194" s="713"/>
      <c r="I194" s="713"/>
      <c r="J194" s="713"/>
      <c r="K194" s="713"/>
      <c r="L194" s="713"/>
      <c r="M194" s="713"/>
      <c r="N194" s="5"/>
      <c r="O194" s="5"/>
      <c r="P194" s="5"/>
      <c r="Q194" s="5"/>
      <c r="R194" s="5"/>
      <c r="S194" s="5"/>
      <c r="T194" s="5"/>
      <c r="U194" s="5"/>
      <c r="V194" s="5"/>
      <c r="W194" s="5"/>
      <c r="X194" s="5"/>
      <c r="Y194" s="5"/>
      <c r="Z194" s="5"/>
      <c r="AA194" s="5"/>
      <c r="AB194" s="5"/>
      <c r="AC194" s="5"/>
      <c r="AD194" s="5"/>
      <c r="AE194" s="5"/>
      <c r="AF194" s="5"/>
      <c r="AG194" s="712"/>
      <c r="AH194" s="672"/>
    </row>
    <row r="195">
      <c r="A195" s="569"/>
      <c r="B195" s="713"/>
      <c r="C195" s="713"/>
      <c r="D195" s="713"/>
      <c r="E195" s="713"/>
      <c r="F195" s="713"/>
      <c r="G195" s="713"/>
      <c r="H195" s="713"/>
      <c r="I195" s="713"/>
      <c r="J195" s="713"/>
      <c r="K195" s="713"/>
      <c r="L195" s="713"/>
      <c r="M195" s="713"/>
      <c r="N195" s="5"/>
      <c r="O195" s="5"/>
      <c r="P195" s="5"/>
      <c r="Q195" s="5"/>
      <c r="R195" s="5"/>
      <c r="S195" s="5"/>
      <c r="T195" s="5"/>
      <c r="U195" s="5"/>
      <c r="V195" s="5"/>
      <c r="W195" s="5"/>
      <c r="X195" s="5"/>
      <c r="Y195" s="5"/>
      <c r="Z195" s="5"/>
      <c r="AA195" s="5"/>
      <c r="AB195" s="5"/>
      <c r="AC195" s="5"/>
      <c r="AD195" s="5"/>
      <c r="AE195" s="5"/>
      <c r="AF195" s="5"/>
      <c r="AG195" s="712"/>
      <c r="AH195" s="672"/>
    </row>
    <row r="196">
      <c r="A196" s="569"/>
      <c r="B196" s="713"/>
      <c r="C196" s="713"/>
      <c r="D196" s="713"/>
      <c r="E196" s="713"/>
      <c r="F196" s="713"/>
      <c r="G196" s="713"/>
      <c r="H196" s="713"/>
      <c r="I196" s="713"/>
      <c r="J196" s="713"/>
      <c r="K196" s="713"/>
      <c r="L196" s="713"/>
      <c r="M196" s="713"/>
      <c r="N196" s="5"/>
      <c r="O196" s="5"/>
      <c r="P196" s="5"/>
      <c r="Q196" s="5"/>
      <c r="R196" s="5"/>
      <c r="S196" s="5"/>
      <c r="T196" s="5"/>
      <c r="U196" s="5"/>
      <c r="V196" s="5"/>
      <c r="W196" s="5"/>
      <c r="X196" s="5"/>
      <c r="Y196" s="5"/>
      <c r="Z196" s="5"/>
      <c r="AA196" s="5"/>
      <c r="AB196" s="5"/>
      <c r="AC196" s="5"/>
      <c r="AD196" s="5"/>
      <c r="AE196" s="5"/>
      <c r="AF196" s="5"/>
      <c r="AG196" s="712"/>
      <c r="AH196" s="672"/>
    </row>
    <row r="197">
      <c r="A197" s="569"/>
      <c r="B197" s="713"/>
      <c r="C197" s="713"/>
      <c r="D197" s="713"/>
      <c r="E197" s="713"/>
      <c r="F197" s="713"/>
      <c r="G197" s="713"/>
      <c r="H197" s="713"/>
      <c r="I197" s="713"/>
      <c r="J197" s="713"/>
      <c r="K197" s="713"/>
      <c r="L197" s="713"/>
      <c r="M197" s="713"/>
      <c r="N197" s="5"/>
      <c r="O197" s="5"/>
      <c r="P197" s="5"/>
      <c r="Q197" s="5"/>
      <c r="R197" s="5"/>
      <c r="S197" s="5"/>
      <c r="T197" s="5"/>
      <c r="U197" s="5"/>
      <c r="V197" s="5"/>
      <c r="W197" s="5"/>
      <c r="X197" s="5"/>
      <c r="Y197" s="5"/>
      <c r="Z197" s="5"/>
      <c r="AA197" s="5"/>
      <c r="AB197" s="5"/>
      <c r="AC197" s="5"/>
      <c r="AD197" s="5"/>
      <c r="AE197" s="5"/>
      <c r="AF197" s="5"/>
      <c r="AG197" s="712"/>
      <c r="AH197" s="672"/>
    </row>
    <row r="198">
      <c r="A198" s="569"/>
      <c r="B198" s="713"/>
      <c r="C198" s="713"/>
      <c r="D198" s="713"/>
      <c r="E198" s="713"/>
      <c r="F198" s="713"/>
      <c r="G198" s="713"/>
      <c r="H198" s="713"/>
      <c r="I198" s="713"/>
      <c r="J198" s="713"/>
      <c r="K198" s="713"/>
      <c r="L198" s="713"/>
      <c r="M198" s="713"/>
      <c r="N198" s="5"/>
      <c r="O198" s="5"/>
      <c r="P198" s="5"/>
      <c r="Q198" s="5"/>
      <c r="R198" s="5"/>
      <c r="S198" s="5"/>
      <c r="T198" s="5"/>
      <c r="U198" s="5"/>
      <c r="V198" s="5"/>
      <c r="W198" s="5"/>
      <c r="X198" s="5"/>
      <c r="Y198" s="5"/>
      <c r="Z198" s="5"/>
      <c r="AA198" s="5"/>
      <c r="AB198" s="5"/>
      <c r="AC198" s="5"/>
      <c r="AD198" s="5"/>
      <c r="AE198" s="5"/>
      <c r="AF198" s="5"/>
      <c r="AG198" s="712"/>
      <c r="AH198" s="672"/>
    </row>
    <row r="199">
      <c r="A199" s="569"/>
      <c r="B199" s="713"/>
      <c r="C199" s="713"/>
      <c r="D199" s="713"/>
      <c r="E199" s="713"/>
      <c r="F199" s="713"/>
      <c r="G199" s="713"/>
      <c r="H199" s="713"/>
      <c r="I199" s="713"/>
      <c r="J199" s="713"/>
      <c r="K199" s="713"/>
      <c r="L199" s="713"/>
      <c r="M199" s="713"/>
      <c r="N199" s="5"/>
      <c r="O199" s="5"/>
      <c r="P199" s="5"/>
      <c r="Q199" s="5"/>
      <c r="R199" s="5"/>
      <c r="S199" s="5"/>
      <c r="T199" s="5"/>
      <c r="U199" s="5"/>
      <c r="V199" s="5"/>
      <c r="W199" s="5"/>
      <c r="X199" s="5"/>
      <c r="Y199" s="5"/>
      <c r="Z199" s="5"/>
      <c r="AA199" s="5"/>
      <c r="AB199" s="5"/>
      <c r="AC199" s="5"/>
      <c r="AD199" s="5"/>
      <c r="AE199" s="5"/>
      <c r="AF199" s="5"/>
      <c r="AG199" s="712"/>
      <c r="AH199" s="672"/>
    </row>
    <row r="200">
      <c r="A200" s="569"/>
      <c r="B200" s="713"/>
      <c r="C200" s="713"/>
      <c r="D200" s="713"/>
      <c r="E200" s="713"/>
      <c r="F200" s="713"/>
      <c r="G200" s="713"/>
      <c r="H200" s="713"/>
      <c r="I200" s="713"/>
      <c r="J200" s="713"/>
      <c r="K200" s="713"/>
      <c r="L200" s="713"/>
      <c r="M200" s="713"/>
      <c r="N200" s="5"/>
      <c r="O200" s="5"/>
      <c r="P200" s="5"/>
      <c r="Q200" s="5"/>
      <c r="R200" s="5"/>
      <c r="S200" s="5"/>
      <c r="T200" s="5"/>
      <c r="U200" s="5"/>
      <c r="V200" s="5"/>
      <c r="W200" s="5"/>
      <c r="X200" s="5"/>
      <c r="Y200" s="5"/>
      <c r="Z200" s="5"/>
      <c r="AA200" s="5"/>
      <c r="AB200" s="5"/>
      <c r="AC200" s="5"/>
      <c r="AD200" s="5"/>
      <c r="AE200" s="5"/>
      <c r="AF200" s="5"/>
      <c r="AG200" s="712"/>
      <c r="AH200" s="672"/>
    </row>
    <row r="201">
      <c r="A201" s="569"/>
      <c r="B201" s="713"/>
      <c r="C201" s="713"/>
      <c r="D201" s="713"/>
      <c r="E201" s="713"/>
      <c r="F201" s="713"/>
      <c r="G201" s="713"/>
      <c r="H201" s="713"/>
      <c r="I201" s="713"/>
      <c r="J201" s="713"/>
      <c r="K201" s="713"/>
      <c r="L201" s="713"/>
      <c r="M201" s="713"/>
      <c r="N201" s="5"/>
      <c r="O201" s="5"/>
      <c r="P201" s="5"/>
      <c r="Q201" s="5"/>
      <c r="R201" s="5"/>
      <c r="S201" s="5"/>
      <c r="T201" s="5"/>
      <c r="U201" s="5"/>
      <c r="V201" s="5"/>
      <c r="W201" s="5"/>
      <c r="X201" s="5"/>
      <c r="Y201" s="5"/>
      <c r="Z201" s="5"/>
      <c r="AA201" s="5"/>
      <c r="AB201" s="5"/>
      <c r="AC201" s="5"/>
      <c r="AD201" s="5"/>
      <c r="AE201" s="5"/>
      <c r="AF201" s="5"/>
      <c r="AG201" s="712"/>
      <c r="AH201" s="672"/>
    </row>
    <row r="202">
      <c r="A202" s="569"/>
      <c r="B202" s="713"/>
      <c r="C202" s="713"/>
      <c r="D202" s="713"/>
      <c r="E202" s="713"/>
      <c r="F202" s="713"/>
      <c r="G202" s="713"/>
      <c r="H202" s="713"/>
      <c r="I202" s="713"/>
      <c r="J202" s="713"/>
      <c r="K202" s="713"/>
      <c r="L202" s="713"/>
      <c r="M202" s="713"/>
      <c r="N202" s="5"/>
      <c r="O202" s="5"/>
      <c r="P202" s="5"/>
      <c r="Q202" s="5"/>
      <c r="R202" s="5"/>
      <c r="S202" s="5"/>
      <c r="T202" s="5"/>
      <c r="U202" s="5"/>
      <c r="V202" s="5"/>
      <c r="W202" s="5"/>
      <c r="X202" s="5"/>
      <c r="Y202" s="5"/>
      <c r="Z202" s="5"/>
      <c r="AA202" s="5"/>
      <c r="AB202" s="5"/>
      <c r="AC202" s="5"/>
      <c r="AD202" s="5"/>
      <c r="AE202" s="5"/>
      <c r="AF202" s="5"/>
      <c r="AG202" s="712"/>
      <c r="AH202" s="672"/>
    </row>
    <row r="203">
      <c r="A203" s="569"/>
      <c r="B203" s="713"/>
      <c r="C203" s="713"/>
      <c r="D203" s="713"/>
      <c r="E203" s="713"/>
      <c r="F203" s="713"/>
      <c r="G203" s="713"/>
      <c r="H203" s="713"/>
      <c r="I203" s="713"/>
      <c r="J203" s="713"/>
      <c r="K203" s="713"/>
      <c r="L203" s="713"/>
      <c r="M203" s="713"/>
      <c r="N203" s="5"/>
      <c r="O203" s="5"/>
      <c r="P203" s="5"/>
      <c r="Q203" s="5"/>
      <c r="R203" s="5"/>
      <c r="S203" s="5"/>
      <c r="T203" s="5"/>
      <c r="U203" s="5"/>
      <c r="V203" s="5"/>
      <c r="W203" s="5"/>
      <c r="X203" s="5"/>
      <c r="Y203" s="5"/>
      <c r="Z203" s="5"/>
      <c r="AA203" s="5"/>
      <c r="AB203" s="5"/>
      <c r="AC203" s="5"/>
      <c r="AD203" s="5"/>
      <c r="AE203" s="5"/>
      <c r="AF203" s="5"/>
      <c r="AG203" s="712"/>
      <c r="AH203" s="672"/>
    </row>
    <row r="204">
      <c r="A204" s="569"/>
      <c r="B204" s="713"/>
      <c r="C204" s="713"/>
      <c r="D204" s="713"/>
      <c r="E204" s="713"/>
      <c r="F204" s="713"/>
      <c r="G204" s="713"/>
      <c r="H204" s="713"/>
      <c r="I204" s="713"/>
      <c r="J204" s="713"/>
      <c r="K204" s="713"/>
      <c r="L204" s="713"/>
      <c r="M204" s="713"/>
      <c r="N204" s="5"/>
      <c r="O204" s="5"/>
      <c r="P204" s="5"/>
      <c r="Q204" s="5"/>
      <c r="R204" s="5"/>
      <c r="S204" s="5"/>
      <c r="T204" s="5"/>
      <c r="U204" s="5"/>
      <c r="V204" s="5"/>
      <c r="W204" s="5"/>
      <c r="X204" s="5"/>
      <c r="Y204" s="5"/>
      <c r="Z204" s="5"/>
      <c r="AA204" s="5"/>
      <c r="AB204" s="5"/>
      <c r="AC204" s="5"/>
      <c r="AD204" s="5"/>
      <c r="AE204" s="5"/>
      <c r="AF204" s="5"/>
      <c r="AG204" s="712"/>
      <c r="AH204" s="672"/>
    </row>
    <row r="205">
      <c r="A205" s="569"/>
      <c r="B205" s="713"/>
      <c r="C205" s="713"/>
      <c r="D205" s="713"/>
      <c r="E205" s="713"/>
      <c r="F205" s="713"/>
      <c r="G205" s="713"/>
      <c r="H205" s="713"/>
      <c r="I205" s="713"/>
      <c r="J205" s="713"/>
      <c r="K205" s="713"/>
      <c r="L205" s="713"/>
      <c r="M205" s="713"/>
      <c r="N205" s="5"/>
      <c r="O205" s="5"/>
      <c r="P205" s="5"/>
      <c r="Q205" s="5"/>
      <c r="R205" s="5"/>
      <c r="S205" s="5"/>
      <c r="T205" s="5"/>
      <c r="U205" s="5"/>
      <c r="V205" s="5"/>
      <c r="W205" s="5"/>
      <c r="X205" s="5"/>
      <c r="Y205" s="5"/>
      <c r="Z205" s="5"/>
      <c r="AA205" s="5"/>
      <c r="AB205" s="5"/>
      <c r="AC205" s="5"/>
      <c r="AD205" s="5"/>
      <c r="AE205" s="5"/>
      <c r="AF205" s="5"/>
      <c r="AG205" s="712"/>
      <c r="AH205" s="672"/>
    </row>
    <row r="206">
      <c r="A206" s="569"/>
      <c r="B206" s="713"/>
      <c r="C206" s="713"/>
      <c r="D206" s="713"/>
      <c r="E206" s="713"/>
      <c r="F206" s="713"/>
      <c r="G206" s="713"/>
      <c r="H206" s="713"/>
      <c r="I206" s="713"/>
      <c r="J206" s="713"/>
      <c r="K206" s="713"/>
      <c r="L206" s="713"/>
      <c r="M206" s="713"/>
      <c r="N206" s="5"/>
      <c r="O206" s="5"/>
      <c r="P206" s="5"/>
      <c r="Q206" s="5"/>
      <c r="R206" s="5"/>
      <c r="S206" s="5"/>
      <c r="T206" s="5"/>
      <c r="U206" s="5"/>
      <c r="V206" s="5"/>
      <c r="W206" s="5"/>
      <c r="X206" s="5"/>
      <c r="Y206" s="5"/>
      <c r="Z206" s="5"/>
      <c r="AA206" s="5"/>
      <c r="AB206" s="5"/>
      <c r="AC206" s="5"/>
      <c r="AD206" s="5"/>
      <c r="AE206" s="5"/>
      <c r="AF206" s="5"/>
      <c r="AG206" s="712"/>
      <c r="AH206" s="672"/>
    </row>
    <row r="207">
      <c r="A207" s="569"/>
      <c r="B207" s="713"/>
      <c r="C207" s="713"/>
      <c r="D207" s="713"/>
      <c r="E207" s="713"/>
      <c r="F207" s="713"/>
      <c r="G207" s="713"/>
      <c r="H207" s="713"/>
      <c r="I207" s="713"/>
      <c r="J207" s="713"/>
      <c r="K207" s="713"/>
      <c r="L207" s="713"/>
      <c r="M207" s="713"/>
      <c r="N207" s="5"/>
      <c r="O207" s="5"/>
      <c r="P207" s="5"/>
      <c r="Q207" s="5"/>
      <c r="R207" s="5"/>
      <c r="S207" s="5"/>
      <c r="T207" s="5"/>
      <c r="U207" s="5"/>
      <c r="V207" s="5"/>
      <c r="W207" s="5"/>
      <c r="X207" s="5"/>
      <c r="Y207" s="5"/>
      <c r="Z207" s="5"/>
      <c r="AA207" s="5"/>
      <c r="AB207" s="5"/>
      <c r="AC207" s="5"/>
      <c r="AD207" s="5"/>
      <c r="AE207" s="5"/>
      <c r="AF207" s="5"/>
      <c r="AG207" s="712"/>
      <c r="AH207" s="672"/>
    </row>
    <row r="208">
      <c r="A208" s="569"/>
      <c r="B208" s="713"/>
      <c r="C208" s="713"/>
      <c r="D208" s="713"/>
      <c r="E208" s="713"/>
      <c r="F208" s="713"/>
      <c r="G208" s="713"/>
      <c r="H208" s="713"/>
      <c r="I208" s="713"/>
      <c r="J208" s="713"/>
      <c r="K208" s="713"/>
      <c r="L208" s="713"/>
      <c r="M208" s="713"/>
      <c r="N208" s="5"/>
      <c r="O208" s="5"/>
      <c r="P208" s="5"/>
      <c r="Q208" s="5"/>
      <c r="R208" s="5"/>
      <c r="S208" s="5"/>
      <c r="T208" s="5"/>
      <c r="U208" s="5"/>
      <c r="V208" s="5"/>
      <c r="W208" s="5"/>
      <c r="X208" s="5"/>
      <c r="Y208" s="5"/>
      <c r="Z208" s="5"/>
      <c r="AA208" s="5"/>
      <c r="AB208" s="5"/>
      <c r="AC208" s="5"/>
      <c r="AD208" s="5"/>
      <c r="AE208" s="5"/>
      <c r="AF208" s="5"/>
      <c r="AG208" s="712"/>
      <c r="AH208" s="672"/>
    </row>
    <row r="209">
      <c r="A209" s="569"/>
      <c r="B209" s="713"/>
      <c r="C209" s="713"/>
      <c r="D209" s="713"/>
      <c r="E209" s="713"/>
      <c r="F209" s="713"/>
      <c r="G209" s="713"/>
      <c r="H209" s="713"/>
      <c r="I209" s="713"/>
      <c r="J209" s="713"/>
      <c r="K209" s="713"/>
      <c r="L209" s="713"/>
      <c r="M209" s="713"/>
      <c r="N209" s="5"/>
      <c r="O209" s="5"/>
      <c r="P209" s="5"/>
      <c r="Q209" s="5"/>
      <c r="R209" s="5"/>
      <c r="S209" s="5"/>
      <c r="T209" s="5"/>
      <c r="U209" s="5"/>
      <c r="V209" s="5"/>
      <c r="W209" s="5"/>
      <c r="X209" s="5"/>
      <c r="Y209" s="5"/>
      <c r="Z209" s="5"/>
      <c r="AA209" s="5"/>
      <c r="AB209" s="5"/>
      <c r="AC209" s="5"/>
      <c r="AD209" s="5"/>
      <c r="AE209" s="5"/>
      <c r="AF209" s="5"/>
      <c r="AG209" s="712"/>
      <c r="AH209" s="672"/>
    </row>
    <row r="210">
      <c r="A210" s="569"/>
      <c r="B210" s="713"/>
      <c r="C210" s="713"/>
      <c r="D210" s="713"/>
      <c r="E210" s="713"/>
      <c r="F210" s="713"/>
      <c r="G210" s="713"/>
      <c r="H210" s="713"/>
      <c r="I210" s="713"/>
      <c r="J210" s="713"/>
      <c r="K210" s="713"/>
      <c r="L210" s="713"/>
      <c r="M210" s="713"/>
      <c r="N210" s="5"/>
      <c r="O210" s="5"/>
      <c r="P210" s="5"/>
      <c r="Q210" s="5"/>
      <c r="R210" s="5"/>
      <c r="S210" s="5"/>
      <c r="T210" s="5"/>
      <c r="U210" s="5"/>
      <c r="V210" s="5"/>
      <c r="W210" s="5"/>
      <c r="X210" s="5"/>
      <c r="Y210" s="5"/>
      <c r="Z210" s="5"/>
      <c r="AA210" s="5"/>
      <c r="AB210" s="5"/>
      <c r="AC210" s="5"/>
      <c r="AD210" s="5"/>
      <c r="AE210" s="5"/>
      <c r="AF210" s="5"/>
      <c r="AG210" s="712"/>
      <c r="AH210" s="672"/>
    </row>
    <row r="211">
      <c r="A211" s="569"/>
      <c r="B211" s="713"/>
      <c r="C211" s="713"/>
      <c r="D211" s="713"/>
      <c r="E211" s="713"/>
      <c r="F211" s="713"/>
      <c r="G211" s="713"/>
      <c r="H211" s="713"/>
      <c r="I211" s="713"/>
      <c r="J211" s="713"/>
      <c r="K211" s="713"/>
      <c r="L211" s="713"/>
      <c r="M211" s="713"/>
      <c r="N211" s="5"/>
      <c r="O211" s="5"/>
      <c r="P211" s="5"/>
      <c r="Q211" s="5"/>
      <c r="R211" s="5"/>
      <c r="S211" s="5"/>
      <c r="T211" s="5"/>
      <c r="U211" s="5"/>
      <c r="V211" s="5"/>
      <c r="W211" s="5"/>
      <c r="X211" s="5"/>
      <c r="Y211" s="5"/>
      <c r="Z211" s="5"/>
      <c r="AA211" s="5"/>
      <c r="AB211" s="5"/>
      <c r="AC211" s="5"/>
      <c r="AD211" s="5"/>
      <c r="AE211" s="5"/>
      <c r="AF211" s="5"/>
      <c r="AG211" s="712"/>
      <c r="AH211" s="672"/>
    </row>
    <row r="212">
      <c r="A212" s="569"/>
      <c r="B212" s="713"/>
      <c r="C212" s="713"/>
      <c r="D212" s="713"/>
      <c r="E212" s="713"/>
      <c r="F212" s="713"/>
      <c r="G212" s="713"/>
      <c r="H212" s="713"/>
      <c r="I212" s="713"/>
      <c r="J212" s="713"/>
      <c r="K212" s="713"/>
      <c r="L212" s="713"/>
      <c r="M212" s="713"/>
      <c r="N212" s="5"/>
      <c r="O212" s="5"/>
      <c r="P212" s="5"/>
      <c r="Q212" s="5"/>
      <c r="R212" s="5"/>
      <c r="S212" s="5"/>
      <c r="T212" s="5"/>
      <c r="U212" s="5"/>
      <c r="V212" s="5"/>
      <c r="W212" s="5"/>
      <c r="X212" s="5"/>
      <c r="Y212" s="5"/>
      <c r="Z212" s="5"/>
      <c r="AA212" s="5"/>
      <c r="AB212" s="5"/>
      <c r="AC212" s="5"/>
      <c r="AD212" s="5"/>
      <c r="AE212" s="5"/>
      <c r="AF212" s="5"/>
      <c r="AG212" s="712"/>
      <c r="AH212" s="672"/>
    </row>
    <row r="213">
      <c r="A213" s="569"/>
      <c r="B213" s="713"/>
      <c r="C213" s="713"/>
      <c r="D213" s="713"/>
      <c r="E213" s="713"/>
      <c r="F213" s="713"/>
      <c r="G213" s="713"/>
      <c r="H213" s="713"/>
      <c r="I213" s="713"/>
      <c r="J213" s="713"/>
      <c r="K213" s="713"/>
      <c r="L213" s="713"/>
      <c r="M213" s="713"/>
      <c r="N213" s="5"/>
      <c r="O213" s="5"/>
      <c r="P213" s="5"/>
      <c r="Q213" s="5"/>
      <c r="R213" s="5"/>
      <c r="S213" s="5"/>
      <c r="T213" s="5"/>
      <c r="U213" s="5"/>
      <c r="V213" s="5"/>
      <c r="W213" s="5"/>
      <c r="X213" s="5"/>
      <c r="Y213" s="5"/>
      <c r="Z213" s="5"/>
      <c r="AA213" s="5"/>
      <c r="AB213" s="5"/>
      <c r="AC213" s="5"/>
      <c r="AD213" s="5"/>
      <c r="AE213" s="5"/>
      <c r="AF213" s="5"/>
      <c r="AG213" s="712"/>
      <c r="AH213" s="672"/>
    </row>
    <row r="214">
      <c r="A214" s="569"/>
      <c r="B214" s="713"/>
      <c r="C214" s="713"/>
      <c r="D214" s="713"/>
      <c r="E214" s="713"/>
      <c r="F214" s="713"/>
      <c r="G214" s="713"/>
      <c r="H214" s="713"/>
      <c r="I214" s="713"/>
      <c r="J214" s="713"/>
      <c r="K214" s="713"/>
      <c r="L214" s="713"/>
      <c r="M214" s="713"/>
      <c r="N214" s="5"/>
      <c r="O214" s="5"/>
      <c r="P214" s="5"/>
      <c r="Q214" s="5"/>
      <c r="R214" s="5"/>
      <c r="S214" s="5"/>
      <c r="T214" s="5"/>
      <c r="U214" s="5"/>
      <c r="V214" s="5"/>
      <c r="W214" s="5"/>
      <c r="X214" s="5"/>
      <c r="Y214" s="5"/>
      <c r="Z214" s="5"/>
      <c r="AA214" s="5"/>
      <c r="AB214" s="5"/>
      <c r="AC214" s="5"/>
      <c r="AD214" s="5"/>
      <c r="AE214" s="5"/>
      <c r="AF214" s="5"/>
      <c r="AG214" s="712"/>
      <c r="AH214" s="672"/>
    </row>
    <row r="215">
      <c r="A215" s="569"/>
      <c r="B215" s="713"/>
      <c r="C215" s="713"/>
      <c r="D215" s="713"/>
      <c r="E215" s="713"/>
      <c r="F215" s="713"/>
      <c r="G215" s="713"/>
      <c r="H215" s="713"/>
      <c r="I215" s="713"/>
      <c r="J215" s="713"/>
      <c r="K215" s="713"/>
      <c r="L215" s="713"/>
      <c r="M215" s="713"/>
      <c r="N215" s="5"/>
      <c r="O215" s="5"/>
      <c r="P215" s="5"/>
      <c r="Q215" s="5"/>
      <c r="R215" s="5"/>
      <c r="S215" s="5"/>
      <c r="T215" s="5"/>
      <c r="U215" s="5"/>
      <c r="V215" s="5"/>
      <c r="W215" s="5"/>
      <c r="X215" s="5"/>
      <c r="Y215" s="5"/>
      <c r="Z215" s="5"/>
      <c r="AA215" s="5"/>
      <c r="AB215" s="5"/>
      <c r="AC215" s="5"/>
      <c r="AD215" s="5"/>
      <c r="AE215" s="5"/>
      <c r="AF215" s="5"/>
      <c r="AG215" s="712"/>
      <c r="AH215" s="672"/>
    </row>
    <row r="216">
      <c r="A216" s="569"/>
      <c r="B216" s="713"/>
      <c r="C216" s="713"/>
      <c r="D216" s="713"/>
      <c r="E216" s="713"/>
      <c r="F216" s="713"/>
      <c r="G216" s="713"/>
      <c r="H216" s="713"/>
      <c r="I216" s="713"/>
      <c r="J216" s="713"/>
      <c r="K216" s="713"/>
      <c r="L216" s="713"/>
      <c r="M216" s="713"/>
      <c r="N216" s="5"/>
      <c r="O216" s="5"/>
      <c r="P216" s="5"/>
      <c r="Q216" s="5"/>
      <c r="R216" s="5"/>
      <c r="S216" s="5"/>
      <c r="T216" s="5"/>
      <c r="U216" s="5"/>
      <c r="V216" s="5"/>
      <c r="W216" s="5"/>
      <c r="X216" s="5"/>
      <c r="Y216" s="5"/>
      <c r="Z216" s="5"/>
      <c r="AA216" s="5"/>
      <c r="AB216" s="5"/>
      <c r="AC216" s="5"/>
      <c r="AD216" s="5"/>
      <c r="AE216" s="5"/>
      <c r="AF216" s="5"/>
      <c r="AG216" s="712"/>
      <c r="AH216" s="672"/>
    </row>
    <row r="217">
      <c r="A217" s="569"/>
      <c r="B217" s="713"/>
      <c r="C217" s="713"/>
      <c r="D217" s="713"/>
      <c r="E217" s="713"/>
      <c r="F217" s="713"/>
      <c r="G217" s="713"/>
      <c r="H217" s="713"/>
      <c r="I217" s="713"/>
      <c r="J217" s="713"/>
      <c r="K217" s="713"/>
      <c r="L217" s="713"/>
      <c r="M217" s="713"/>
      <c r="N217" s="5"/>
      <c r="O217" s="5"/>
      <c r="P217" s="5"/>
      <c r="Q217" s="5"/>
      <c r="R217" s="5"/>
      <c r="S217" s="5"/>
      <c r="T217" s="5"/>
      <c r="U217" s="5"/>
      <c r="V217" s="5"/>
      <c r="W217" s="5"/>
      <c r="X217" s="5"/>
      <c r="Y217" s="5"/>
      <c r="Z217" s="5"/>
      <c r="AA217" s="5"/>
      <c r="AB217" s="5"/>
      <c r="AC217" s="5"/>
      <c r="AD217" s="5"/>
      <c r="AE217" s="5"/>
      <c r="AF217" s="5"/>
      <c r="AG217" s="712"/>
      <c r="AH217" s="672"/>
    </row>
    <row r="218">
      <c r="A218" s="569"/>
      <c r="B218" s="713"/>
      <c r="C218" s="713"/>
      <c r="D218" s="713"/>
      <c r="E218" s="713"/>
      <c r="F218" s="713"/>
      <c r="G218" s="713"/>
      <c r="H218" s="713"/>
      <c r="I218" s="713"/>
      <c r="J218" s="713"/>
      <c r="K218" s="713"/>
      <c r="L218" s="713"/>
      <c r="M218" s="713"/>
      <c r="N218" s="5"/>
      <c r="O218" s="5"/>
      <c r="P218" s="5"/>
      <c r="Q218" s="5"/>
      <c r="R218" s="5"/>
      <c r="S218" s="5"/>
      <c r="T218" s="5"/>
      <c r="U218" s="5"/>
      <c r="V218" s="5"/>
      <c r="W218" s="5"/>
      <c r="X218" s="5"/>
      <c r="Y218" s="5"/>
      <c r="Z218" s="5"/>
      <c r="AA218" s="5"/>
      <c r="AB218" s="5"/>
      <c r="AC218" s="5"/>
      <c r="AD218" s="5"/>
      <c r="AE218" s="5"/>
      <c r="AF218" s="5"/>
      <c r="AG218" s="712"/>
      <c r="AH218" s="672"/>
    </row>
    <row r="219">
      <c r="A219" s="569"/>
      <c r="B219" s="713"/>
      <c r="C219" s="713"/>
      <c r="D219" s="713"/>
      <c r="E219" s="713"/>
      <c r="F219" s="713"/>
      <c r="G219" s="713"/>
      <c r="H219" s="713"/>
      <c r="I219" s="713"/>
      <c r="J219" s="713"/>
      <c r="K219" s="713"/>
      <c r="L219" s="713"/>
      <c r="M219" s="713"/>
      <c r="N219" s="5"/>
      <c r="O219" s="5"/>
      <c r="P219" s="5"/>
      <c r="Q219" s="5"/>
      <c r="R219" s="5"/>
      <c r="S219" s="5"/>
      <c r="T219" s="5"/>
      <c r="U219" s="5"/>
      <c r="V219" s="5"/>
      <c r="W219" s="5"/>
      <c r="X219" s="5"/>
      <c r="Y219" s="5"/>
      <c r="Z219" s="5"/>
      <c r="AA219" s="5"/>
      <c r="AB219" s="5"/>
      <c r="AC219" s="5"/>
      <c r="AD219" s="5"/>
      <c r="AE219" s="5"/>
      <c r="AF219" s="5"/>
      <c r="AG219" s="712"/>
      <c r="AH219" s="672"/>
    </row>
    <row r="220">
      <c r="A220" s="569"/>
      <c r="B220" s="713"/>
      <c r="C220" s="713"/>
      <c r="D220" s="713"/>
      <c r="E220" s="713"/>
      <c r="F220" s="713"/>
      <c r="G220" s="713"/>
      <c r="H220" s="713"/>
      <c r="I220" s="713"/>
      <c r="J220" s="713"/>
      <c r="K220" s="713"/>
      <c r="L220" s="713"/>
      <c r="M220" s="713"/>
      <c r="N220" s="5"/>
      <c r="O220" s="5"/>
      <c r="P220" s="5"/>
      <c r="Q220" s="5"/>
      <c r="R220" s="5"/>
      <c r="S220" s="5"/>
      <c r="T220" s="5"/>
      <c r="U220" s="5"/>
      <c r="V220" s="5"/>
      <c r="W220" s="5"/>
      <c r="X220" s="5"/>
      <c r="Y220" s="5"/>
      <c r="Z220" s="5"/>
      <c r="AA220" s="5"/>
      <c r="AB220" s="5"/>
      <c r="AC220" s="5"/>
      <c r="AD220" s="5"/>
      <c r="AE220" s="5"/>
      <c r="AF220" s="5"/>
      <c r="AG220" s="712"/>
      <c r="AH220" s="672"/>
    </row>
    <row r="221">
      <c r="A221" s="569"/>
      <c r="B221" s="713"/>
      <c r="C221" s="713"/>
      <c r="D221" s="713"/>
      <c r="E221" s="713"/>
      <c r="F221" s="713"/>
      <c r="G221" s="713"/>
      <c r="H221" s="713"/>
      <c r="I221" s="713"/>
      <c r="J221" s="713"/>
      <c r="K221" s="713"/>
      <c r="L221" s="713"/>
      <c r="M221" s="713"/>
      <c r="N221" s="5"/>
      <c r="O221" s="5"/>
      <c r="P221" s="5"/>
      <c r="Q221" s="5"/>
      <c r="R221" s="5"/>
      <c r="S221" s="5"/>
      <c r="T221" s="5"/>
      <c r="U221" s="5"/>
      <c r="V221" s="5"/>
      <c r="W221" s="5"/>
      <c r="X221" s="5"/>
      <c r="Y221" s="5"/>
      <c r="Z221" s="5"/>
      <c r="AA221" s="5"/>
      <c r="AB221" s="5"/>
      <c r="AC221" s="5"/>
      <c r="AD221" s="5"/>
      <c r="AE221" s="5"/>
      <c r="AF221" s="5"/>
      <c r="AG221" s="712"/>
      <c r="AH221" s="672"/>
    </row>
    <row r="222">
      <c r="A222" s="569"/>
      <c r="B222" s="713"/>
      <c r="C222" s="713"/>
      <c r="D222" s="713"/>
      <c r="E222" s="713"/>
      <c r="F222" s="713"/>
      <c r="G222" s="713"/>
      <c r="H222" s="713"/>
      <c r="I222" s="713"/>
      <c r="J222" s="713"/>
      <c r="K222" s="713"/>
      <c r="L222" s="713"/>
      <c r="M222" s="713"/>
      <c r="N222" s="5"/>
      <c r="O222" s="5"/>
      <c r="P222" s="5"/>
      <c r="Q222" s="5"/>
      <c r="R222" s="5"/>
      <c r="S222" s="5"/>
      <c r="T222" s="5"/>
      <c r="U222" s="5"/>
      <c r="V222" s="5"/>
      <c r="W222" s="5"/>
      <c r="X222" s="5"/>
      <c r="Y222" s="5"/>
      <c r="Z222" s="5"/>
      <c r="AA222" s="5"/>
      <c r="AB222" s="5"/>
      <c r="AC222" s="5"/>
      <c r="AD222" s="5"/>
      <c r="AE222" s="5"/>
      <c r="AF222" s="5"/>
      <c r="AG222" s="712"/>
      <c r="AH222" s="672"/>
    </row>
    <row r="223">
      <c r="A223" s="569"/>
      <c r="B223" s="713"/>
      <c r="C223" s="713"/>
      <c r="D223" s="713"/>
      <c r="E223" s="713"/>
      <c r="F223" s="713"/>
      <c r="G223" s="713"/>
      <c r="H223" s="713"/>
      <c r="I223" s="713"/>
      <c r="J223" s="713"/>
      <c r="K223" s="713"/>
      <c r="L223" s="713"/>
      <c r="M223" s="713"/>
      <c r="N223" s="5"/>
      <c r="O223" s="5"/>
      <c r="P223" s="5"/>
      <c r="Q223" s="5"/>
      <c r="R223" s="5"/>
      <c r="S223" s="5"/>
      <c r="T223" s="5"/>
      <c r="U223" s="5"/>
      <c r="V223" s="5"/>
      <c r="W223" s="5"/>
      <c r="X223" s="5"/>
      <c r="Y223" s="5"/>
      <c r="Z223" s="5"/>
      <c r="AA223" s="5"/>
      <c r="AB223" s="5"/>
      <c r="AC223" s="5"/>
      <c r="AD223" s="5"/>
      <c r="AE223" s="5"/>
      <c r="AF223" s="5"/>
      <c r="AG223" s="712"/>
      <c r="AH223" s="672"/>
    </row>
    <row r="224">
      <c r="A224" s="569"/>
      <c r="B224" s="713"/>
      <c r="C224" s="713"/>
      <c r="D224" s="713"/>
      <c r="E224" s="713"/>
      <c r="F224" s="713"/>
      <c r="G224" s="713"/>
      <c r="H224" s="713"/>
      <c r="I224" s="713"/>
      <c r="J224" s="713"/>
      <c r="K224" s="713"/>
      <c r="L224" s="713"/>
      <c r="M224" s="713"/>
      <c r="N224" s="5"/>
      <c r="O224" s="5"/>
      <c r="P224" s="5"/>
      <c r="Q224" s="5"/>
      <c r="R224" s="5"/>
      <c r="S224" s="5"/>
      <c r="T224" s="5"/>
      <c r="U224" s="5"/>
      <c r="V224" s="5"/>
      <c r="W224" s="5"/>
      <c r="X224" s="5"/>
      <c r="Y224" s="5"/>
      <c r="Z224" s="5"/>
      <c r="AA224" s="5"/>
      <c r="AB224" s="5"/>
      <c r="AC224" s="5"/>
      <c r="AD224" s="5"/>
      <c r="AE224" s="5"/>
      <c r="AF224" s="5"/>
      <c r="AG224" s="712"/>
      <c r="AH224" s="672"/>
    </row>
    <row r="225">
      <c r="A225" s="569"/>
      <c r="B225" s="713"/>
      <c r="C225" s="713"/>
      <c r="D225" s="713"/>
      <c r="E225" s="713"/>
      <c r="F225" s="713"/>
      <c r="G225" s="713"/>
      <c r="H225" s="713"/>
      <c r="I225" s="713"/>
      <c r="J225" s="713"/>
      <c r="K225" s="713"/>
      <c r="L225" s="713"/>
      <c r="M225" s="713"/>
      <c r="N225" s="5"/>
      <c r="O225" s="5"/>
      <c r="P225" s="5"/>
      <c r="Q225" s="5"/>
      <c r="R225" s="5"/>
      <c r="S225" s="5"/>
      <c r="T225" s="5"/>
      <c r="U225" s="5"/>
      <c r="V225" s="5"/>
      <c r="W225" s="5"/>
      <c r="X225" s="5"/>
      <c r="Y225" s="5"/>
      <c r="Z225" s="5"/>
      <c r="AA225" s="5"/>
      <c r="AB225" s="5"/>
      <c r="AC225" s="5"/>
      <c r="AD225" s="5"/>
      <c r="AE225" s="5"/>
      <c r="AF225" s="5"/>
      <c r="AG225" s="712"/>
      <c r="AH225" s="672"/>
    </row>
    <row r="226">
      <c r="A226" s="569"/>
      <c r="B226" s="713"/>
      <c r="C226" s="713"/>
      <c r="D226" s="713"/>
      <c r="E226" s="713"/>
      <c r="F226" s="713"/>
      <c r="G226" s="713"/>
      <c r="H226" s="713"/>
      <c r="I226" s="713"/>
      <c r="J226" s="713"/>
      <c r="K226" s="713"/>
      <c r="L226" s="713"/>
      <c r="M226" s="713"/>
      <c r="N226" s="5"/>
      <c r="O226" s="5"/>
      <c r="P226" s="5"/>
      <c r="Q226" s="5"/>
      <c r="R226" s="5"/>
      <c r="S226" s="5"/>
      <c r="T226" s="5"/>
      <c r="U226" s="5"/>
      <c r="V226" s="5"/>
      <c r="W226" s="5"/>
      <c r="X226" s="5"/>
      <c r="Y226" s="5"/>
      <c r="Z226" s="5"/>
      <c r="AA226" s="5"/>
      <c r="AB226" s="5"/>
      <c r="AC226" s="5"/>
      <c r="AD226" s="5"/>
      <c r="AE226" s="5"/>
      <c r="AF226" s="5"/>
      <c r="AG226" s="712"/>
      <c r="AH226" s="672"/>
    </row>
    <row r="227">
      <c r="A227" s="569"/>
      <c r="B227" s="713"/>
      <c r="C227" s="713"/>
      <c r="D227" s="713"/>
      <c r="E227" s="713"/>
      <c r="F227" s="713"/>
      <c r="G227" s="713"/>
      <c r="H227" s="713"/>
      <c r="I227" s="713"/>
      <c r="J227" s="713"/>
      <c r="K227" s="713"/>
      <c r="L227" s="713"/>
      <c r="M227" s="713"/>
      <c r="N227" s="5"/>
      <c r="O227" s="5"/>
      <c r="P227" s="5"/>
      <c r="Q227" s="5"/>
      <c r="R227" s="5"/>
      <c r="S227" s="5"/>
      <c r="T227" s="5"/>
      <c r="U227" s="5"/>
      <c r="V227" s="5"/>
      <c r="W227" s="5"/>
      <c r="X227" s="5"/>
      <c r="Y227" s="5"/>
      <c r="Z227" s="5"/>
      <c r="AA227" s="5"/>
      <c r="AB227" s="5"/>
      <c r="AC227" s="5"/>
      <c r="AD227" s="5"/>
      <c r="AE227" s="5"/>
      <c r="AF227" s="5"/>
      <c r="AG227" s="712"/>
      <c r="AH227" s="672"/>
    </row>
    <row r="228">
      <c r="A228" s="569"/>
      <c r="B228" s="713"/>
      <c r="C228" s="713"/>
      <c r="D228" s="713"/>
      <c r="E228" s="713"/>
      <c r="F228" s="713"/>
      <c r="G228" s="713"/>
      <c r="H228" s="713"/>
      <c r="I228" s="713"/>
      <c r="J228" s="713"/>
      <c r="K228" s="713"/>
      <c r="L228" s="713"/>
      <c r="M228" s="713"/>
      <c r="N228" s="5"/>
      <c r="O228" s="5"/>
      <c r="P228" s="5"/>
      <c r="Q228" s="5"/>
      <c r="R228" s="5"/>
      <c r="S228" s="5"/>
      <c r="T228" s="5"/>
      <c r="U228" s="5"/>
      <c r="V228" s="5"/>
      <c r="W228" s="5"/>
      <c r="X228" s="5"/>
      <c r="Y228" s="5"/>
      <c r="Z228" s="5"/>
      <c r="AA228" s="5"/>
      <c r="AB228" s="5"/>
      <c r="AC228" s="5"/>
      <c r="AD228" s="5"/>
      <c r="AE228" s="5"/>
      <c r="AF228" s="5"/>
      <c r="AG228" s="712"/>
      <c r="AH228" s="672"/>
    </row>
    <row r="229">
      <c r="A229" s="569"/>
      <c r="B229" s="713"/>
      <c r="C229" s="713"/>
      <c r="D229" s="713"/>
      <c r="E229" s="713"/>
      <c r="F229" s="713"/>
      <c r="G229" s="713"/>
      <c r="H229" s="713"/>
      <c r="I229" s="713"/>
      <c r="J229" s="713"/>
      <c r="K229" s="713"/>
      <c r="L229" s="713"/>
      <c r="M229" s="713"/>
      <c r="N229" s="5"/>
      <c r="O229" s="5"/>
      <c r="P229" s="5"/>
      <c r="Q229" s="5"/>
      <c r="R229" s="5"/>
      <c r="S229" s="5"/>
      <c r="T229" s="5"/>
      <c r="U229" s="5"/>
      <c r="V229" s="5"/>
      <c r="W229" s="5"/>
      <c r="X229" s="5"/>
      <c r="Y229" s="5"/>
      <c r="Z229" s="5"/>
      <c r="AA229" s="5"/>
      <c r="AB229" s="5"/>
      <c r="AC229" s="5"/>
      <c r="AD229" s="5"/>
      <c r="AE229" s="5"/>
      <c r="AF229" s="5"/>
      <c r="AG229" s="712"/>
      <c r="AH229" s="672"/>
    </row>
    <row r="230">
      <c r="A230" s="569"/>
      <c r="B230" s="713"/>
      <c r="C230" s="713"/>
      <c r="D230" s="713"/>
      <c r="E230" s="713"/>
      <c r="F230" s="713"/>
      <c r="G230" s="713"/>
      <c r="H230" s="713"/>
      <c r="I230" s="713"/>
      <c r="J230" s="713"/>
      <c r="K230" s="713"/>
      <c r="L230" s="713"/>
      <c r="M230" s="713"/>
      <c r="N230" s="5"/>
      <c r="O230" s="5"/>
      <c r="P230" s="5"/>
      <c r="Q230" s="5"/>
      <c r="R230" s="5"/>
      <c r="S230" s="5"/>
      <c r="T230" s="5"/>
      <c r="U230" s="5"/>
      <c r="V230" s="5"/>
      <c r="W230" s="5"/>
      <c r="X230" s="5"/>
      <c r="Y230" s="5"/>
      <c r="Z230" s="5"/>
      <c r="AA230" s="5"/>
      <c r="AB230" s="5"/>
      <c r="AC230" s="5"/>
      <c r="AD230" s="5"/>
      <c r="AE230" s="5"/>
      <c r="AF230" s="5"/>
      <c r="AG230" s="712"/>
      <c r="AH230" s="672"/>
    </row>
    <row r="231">
      <c r="A231" s="569"/>
      <c r="B231" s="713"/>
      <c r="C231" s="713"/>
      <c r="D231" s="713"/>
      <c r="E231" s="713"/>
      <c r="F231" s="713"/>
      <c r="G231" s="713"/>
      <c r="H231" s="713"/>
      <c r="I231" s="713"/>
      <c r="J231" s="713"/>
      <c r="K231" s="713"/>
      <c r="L231" s="713"/>
      <c r="M231" s="713"/>
      <c r="N231" s="5"/>
      <c r="O231" s="5"/>
      <c r="P231" s="5"/>
      <c r="Q231" s="5"/>
      <c r="R231" s="5"/>
      <c r="S231" s="5"/>
      <c r="T231" s="5"/>
      <c r="U231" s="5"/>
      <c r="V231" s="5"/>
      <c r="W231" s="5"/>
      <c r="X231" s="5"/>
      <c r="Y231" s="5"/>
      <c r="Z231" s="5"/>
      <c r="AA231" s="5"/>
      <c r="AB231" s="5"/>
      <c r="AC231" s="5"/>
      <c r="AD231" s="5"/>
      <c r="AE231" s="5"/>
      <c r="AF231" s="5"/>
      <c r="AG231" s="712"/>
      <c r="AH231" s="672"/>
    </row>
    <row r="232">
      <c r="A232" s="569"/>
      <c r="B232" s="713"/>
      <c r="C232" s="713"/>
      <c r="D232" s="713"/>
      <c r="E232" s="713"/>
      <c r="F232" s="713"/>
      <c r="G232" s="713"/>
      <c r="H232" s="713"/>
      <c r="I232" s="713"/>
      <c r="J232" s="713"/>
      <c r="K232" s="713"/>
      <c r="L232" s="713"/>
      <c r="M232" s="713"/>
      <c r="N232" s="5"/>
      <c r="O232" s="5"/>
      <c r="P232" s="5"/>
      <c r="Q232" s="5"/>
      <c r="R232" s="5"/>
      <c r="S232" s="5"/>
      <c r="T232" s="5"/>
      <c r="U232" s="5"/>
      <c r="V232" s="5"/>
      <c r="W232" s="5"/>
      <c r="X232" s="5"/>
      <c r="Y232" s="5"/>
      <c r="Z232" s="5"/>
      <c r="AA232" s="5"/>
      <c r="AB232" s="5"/>
      <c r="AC232" s="5"/>
      <c r="AD232" s="5"/>
      <c r="AE232" s="5"/>
      <c r="AF232" s="5"/>
      <c r="AG232" s="712"/>
      <c r="AH232" s="672"/>
    </row>
    <row r="233">
      <c r="A233" s="569"/>
      <c r="B233" s="713"/>
      <c r="C233" s="713"/>
      <c r="D233" s="713"/>
      <c r="E233" s="713"/>
      <c r="F233" s="713"/>
      <c r="G233" s="713"/>
      <c r="H233" s="713"/>
      <c r="I233" s="713"/>
      <c r="J233" s="713"/>
      <c r="K233" s="713"/>
      <c r="L233" s="713"/>
      <c r="M233" s="713"/>
      <c r="N233" s="5"/>
      <c r="O233" s="5"/>
      <c r="P233" s="5"/>
      <c r="Q233" s="5"/>
      <c r="R233" s="5"/>
      <c r="S233" s="5"/>
      <c r="T233" s="5"/>
      <c r="U233" s="5"/>
      <c r="V233" s="5"/>
      <c r="W233" s="5"/>
      <c r="X233" s="5"/>
      <c r="Y233" s="5"/>
      <c r="Z233" s="5"/>
      <c r="AA233" s="5"/>
      <c r="AB233" s="5"/>
      <c r="AC233" s="5"/>
      <c r="AD233" s="5"/>
      <c r="AE233" s="5"/>
      <c r="AF233" s="5"/>
      <c r="AG233" s="712"/>
      <c r="AH233" s="672"/>
    </row>
    <row r="234">
      <c r="A234" s="569"/>
      <c r="B234" s="713"/>
      <c r="C234" s="713"/>
      <c r="D234" s="713"/>
      <c r="E234" s="713"/>
      <c r="F234" s="713"/>
      <c r="G234" s="713"/>
      <c r="H234" s="713"/>
      <c r="I234" s="713"/>
      <c r="J234" s="713"/>
      <c r="K234" s="713"/>
      <c r="L234" s="713"/>
      <c r="M234" s="713"/>
      <c r="N234" s="5"/>
      <c r="O234" s="5"/>
      <c r="P234" s="5"/>
      <c r="Q234" s="5"/>
      <c r="R234" s="5"/>
      <c r="S234" s="5"/>
      <c r="T234" s="5"/>
      <c r="U234" s="5"/>
      <c r="V234" s="5"/>
      <c r="W234" s="5"/>
      <c r="X234" s="5"/>
      <c r="Y234" s="5"/>
      <c r="Z234" s="5"/>
      <c r="AA234" s="5"/>
      <c r="AB234" s="5"/>
      <c r="AC234" s="5"/>
      <c r="AD234" s="5"/>
      <c r="AE234" s="5"/>
      <c r="AF234" s="5"/>
      <c r="AG234" s="712"/>
      <c r="AH234" s="672"/>
    </row>
    <row r="235">
      <c r="A235" s="569"/>
      <c r="B235" s="713"/>
      <c r="C235" s="713"/>
      <c r="D235" s="713"/>
      <c r="E235" s="713"/>
      <c r="F235" s="713"/>
      <c r="G235" s="713"/>
      <c r="H235" s="713"/>
      <c r="I235" s="713"/>
      <c r="J235" s="713"/>
      <c r="K235" s="713"/>
      <c r="L235" s="713"/>
      <c r="M235" s="713"/>
      <c r="N235" s="5"/>
      <c r="O235" s="5"/>
      <c r="P235" s="5"/>
      <c r="Q235" s="5"/>
      <c r="R235" s="5"/>
      <c r="S235" s="5"/>
      <c r="T235" s="5"/>
      <c r="U235" s="5"/>
      <c r="V235" s="5"/>
      <c r="W235" s="5"/>
      <c r="X235" s="5"/>
      <c r="Y235" s="5"/>
      <c r="Z235" s="5"/>
      <c r="AA235" s="5"/>
      <c r="AB235" s="5"/>
      <c r="AC235" s="5"/>
      <c r="AD235" s="5"/>
      <c r="AE235" s="5"/>
      <c r="AF235" s="5"/>
      <c r="AG235" s="712"/>
      <c r="AH235" s="672"/>
    </row>
    <row r="236">
      <c r="A236" s="569"/>
      <c r="B236" s="713"/>
      <c r="C236" s="713"/>
      <c r="D236" s="713"/>
      <c r="E236" s="713"/>
      <c r="F236" s="713"/>
      <c r="G236" s="713"/>
      <c r="H236" s="713"/>
      <c r="I236" s="713"/>
      <c r="J236" s="713"/>
      <c r="K236" s="713"/>
      <c r="L236" s="713"/>
      <c r="M236" s="713"/>
      <c r="N236" s="5"/>
      <c r="O236" s="5"/>
      <c r="P236" s="5"/>
      <c r="Q236" s="5"/>
      <c r="R236" s="5"/>
      <c r="S236" s="5"/>
      <c r="T236" s="5"/>
      <c r="U236" s="5"/>
      <c r="V236" s="5"/>
      <c r="W236" s="5"/>
      <c r="X236" s="5"/>
      <c r="Y236" s="5"/>
      <c r="Z236" s="5"/>
      <c r="AA236" s="5"/>
      <c r="AB236" s="5"/>
      <c r="AC236" s="5"/>
      <c r="AD236" s="5"/>
      <c r="AE236" s="5"/>
      <c r="AF236" s="5"/>
      <c r="AG236" s="712"/>
      <c r="AH236" s="672"/>
    </row>
    <row r="237">
      <c r="A237" s="569"/>
      <c r="B237" s="713"/>
      <c r="C237" s="713"/>
      <c r="D237" s="713"/>
      <c r="E237" s="713"/>
      <c r="F237" s="713"/>
      <c r="G237" s="713"/>
      <c r="H237" s="713"/>
      <c r="I237" s="713"/>
      <c r="J237" s="713"/>
      <c r="K237" s="713"/>
      <c r="L237" s="713"/>
      <c r="M237" s="713"/>
      <c r="N237" s="5"/>
      <c r="O237" s="5"/>
      <c r="P237" s="5"/>
      <c r="Q237" s="5"/>
      <c r="R237" s="5"/>
      <c r="S237" s="5"/>
      <c r="T237" s="5"/>
      <c r="U237" s="5"/>
      <c r="V237" s="5"/>
      <c r="W237" s="5"/>
      <c r="X237" s="5"/>
      <c r="Y237" s="5"/>
      <c r="Z237" s="5"/>
      <c r="AA237" s="5"/>
      <c r="AB237" s="5"/>
      <c r="AC237" s="5"/>
      <c r="AD237" s="5"/>
      <c r="AE237" s="5"/>
      <c r="AF237" s="5"/>
      <c r="AG237" s="712"/>
      <c r="AH237" s="672"/>
    </row>
    <row r="238">
      <c r="A238" s="569"/>
      <c r="B238" s="713"/>
      <c r="C238" s="713"/>
      <c r="D238" s="713"/>
      <c r="E238" s="713"/>
      <c r="F238" s="713"/>
      <c r="G238" s="713"/>
      <c r="H238" s="713"/>
      <c r="I238" s="713"/>
      <c r="J238" s="713"/>
      <c r="K238" s="713"/>
      <c r="L238" s="713"/>
      <c r="M238" s="713"/>
      <c r="N238" s="5"/>
      <c r="O238" s="5"/>
      <c r="P238" s="5"/>
      <c r="Q238" s="5"/>
      <c r="R238" s="5"/>
      <c r="S238" s="5"/>
      <c r="T238" s="5"/>
      <c r="U238" s="5"/>
      <c r="V238" s="5"/>
      <c r="W238" s="5"/>
      <c r="X238" s="5"/>
      <c r="Y238" s="5"/>
      <c r="Z238" s="5"/>
      <c r="AA238" s="5"/>
      <c r="AB238" s="5"/>
      <c r="AC238" s="5"/>
      <c r="AD238" s="5"/>
      <c r="AE238" s="5"/>
      <c r="AF238" s="5"/>
      <c r="AG238" s="712"/>
      <c r="AH238" s="672"/>
    </row>
    <row r="239">
      <c r="A239" s="569"/>
      <c r="B239" s="713"/>
      <c r="C239" s="713"/>
      <c r="D239" s="713"/>
      <c r="E239" s="713"/>
      <c r="F239" s="713"/>
      <c r="G239" s="713"/>
      <c r="H239" s="713"/>
      <c r="I239" s="713"/>
      <c r="J239" s="713"/>
      <c r="K239" s="713"/>
      <c r="L239" s="713"/>
      <c r="M239" s="713"/>
      <c r="N239" s="5"/>
      <c r="O239" s="5"/>
      <c r="P239" s="5"/>
      <c r="Q239" s="5"/>
      <c r="R239" s="5"/>
      <c r="S239" s="5"/>
      <c r="T239" s="5"/>
      <c r="U239" s="5"/>
      <c r="V239" s="5"/>
      <c r="W239" s="5"/>
      <c r="X239" s="5"/>
      <c r="Y239" s="5"/>
      <c r="Z239" s="5"/>
      <c r="AA239" s="5"/>
      <c r="AB239" s="5"/>
      <c r="AC239" s="5"/>
      <c r="AD239" s="5"/>
      <c r="AE239" s="5"/>
      <c r="AF239" s="5"/>
      <c r="AG239" s="712"/>
      <c r="AH239" s="672"/>
    </row>
    <row r="240">
      <c r="A240" s="569"/>
      <c r="B240" s="713"/>
      <c r="C240" s="713"/>
      <c r="D240" s="713"/>
      <c r="E240" s="713"/>
      <c r="F240" s="713"/>
      <c r="G240" s="713"/>
      <c r="H240" s="713"/>
      <c r="I240" s="713"/>
      <c r="J240" s="713"/>
      <c r="K240" s="713"/>
      <c r="L240" s="713"/>
      <c r="M240" s="713"/>
      <c r="N240" s="5"/>
      <c r="O240" s="5"/>
      <c r="P240" s="5"/>
      <c r="Q240" s="5"/>
      <c r="R240" s="5"/>
      <c r="S240" s="5"/>
      <c r="T240" s="5"/>
      <c r="U240" s="5"/>
      <c r="V240" s="5"/>
      <c r="W240" s="5"/>
      <c r="X240" s="5"/>
      <c r="Y240" s="5"/>
      <c r="Z240" s="5"/>
      <c r="AA240" s="5"/>
      <c r="AB240" s="5"/>
      <c r="AC240" s="5"/>
      <c r="AD240" s="5"/>
      <c r="AE240" s="5"/>
      <c r="AF240" s="5"/>
      <c r="AG240" s="712"/>
      <c r="AH240" s="672"/>
    </row>
    <row r="241">
      <c r="A241" s="569"/>
      <c r="B241" s="713"/>
      <c r="C241" s="713"/>
      <c r="D241" s="713"/>
      <c r="E241" s="713"/>
      <c r="F241" s="713"/>
      <c r="G241" s="713"/>
      <c r="H241" s="713"/>
      <c r="I241" s="713"/>
      <c r="J241" s="713"/>
      <c r="K241" s="713"/>
      <c r="L241" s="713"/>
      <c r="M241" s="713"/>
      <c r="N241" s="5"/>
      <c r="O241" s="5"/>
      <c r="P241" s="5"/>
      <c r="Q241" s="5"/>
      <c r="R241" s="5"/>
      <c r="S241" s="5"/>
      <c r="T241" s="5"/>
      <c r="U241" s="5"/>
      <c r="V241" s="5"/>
      <c r="W241" s="5"/>
      <c r="X241" s="5"/>
      <c r="Y241" s="5"/>
      <c r="Z241" s="5"/>
      <c r="AA241" s="5"/>
      <c r="AB241" s="5"/>
      <c r="AC241" s="5"/>
      <c r="AD241" s="5"/>
      <c r="AE241" s="5"/>
      <c r="AF241" s="5"/>
      <c r="AG241" s="712"/>
      <c r="AH241" s="672"/>
    </row>
    <row r="242">
      <c r="A242" s="569"/>
      <c r="B242" s="713"/>
      <c r="C242" s="713"/>
      <c r="D242" s="713"/>
      <c r="E242" s="713"/>
      <c r="F242" s="713"/>
      <c r="G242" s="713"/>
      <c r="H242" s="713"/>
      <c r="I242" s="713"/>
      <c r="J242" s="713"/>
      <c r="K242" s="713"/>
      <c r="L242" s="713"/>
      <c r="M242" s="713"/>
      <c r="N242" s="5"/>
      <c r="O242" s="5"/>
      <c r="P242" s="5"/>
      <c r="Q242" s="5"/>
      <c r="R242" s="5"/>
      <c r="S242" s="5"/>
      <c r="T242" s="5"/>
      <c r="U242" s="5"/>
      <c r="V242" s="5"/>
      <c r="W242" s="5"/>
      <c r="X242" s="5"/>
      <c r="Y242" s="5"/>
      <c r="Z242" s="5"/>
      <c r="AA242" s="5"/>
      <c r="AB242" s="5"/>
      <c r="AC242" s="5"/>
      <c r="AD242" s="5"/>
      <c r="AE242" s="5"/>
      <c r="AF242" s="5"/>
      <c r="AG242" s="712"/>
      <c r="AH242" s="672"/>
    </row>
    <row r="243">
      <c r="A243" s="569"/>
      <c r="B243" s="713"/>
      <c r="C243" s="713"/>
      <c r="D243" s="713"/>
      <c r="E243" s="713"/>
      <c r="F243" s="713"/>
      <c r="G243" s="713"/>
      <c r="H243" s="713"/>
      <c r="I243" s="713"/>
      <c r="J243" s="713"/>
      <c r="K243" s="713"/>
      <c r="L243" s="713"/>
      <c r="M243" s="713"/>
      <c r="N243" s="5"/>
      <c r="O243" s="5"/>
      <c r="P243" s="5"/>
      <c r="Q243" s="5"/>
      <c r="R243" s="5"/>
      <c r="S243" s="5"/>
      <c r="T243" s="5"/>
      <c r="U243" s="5"/>
      <c r="V243" s="5"/>
      <c r="W243" s="5"/>
      <c r="X243" s="5"/>
      <c r="Y243" s="5"/>
      <c r="Z243" s="5"/>
      <c r="AA243" s="5"/>
      <c r="AB243" s="5"/>
      <c r="AC243" s="5"/>
      <c r="AD243" s="5"/>
      <c r="AE243" s="5"/>
      <c r="AF243" s="5"/>
      <c r="AG243" s="712"/>
      <c r="AH243" s="672"/>
    </row>
    <row r="244">
      <c r="A244" s="569"/>
      <c r="B244" s="713"/>
      <c r="C244" s="713"/>
      <c r="D244" s="713"/>
      <c r="E244" s="713"/>
      <c r="F244" s="713"/>
      <c r="G244" s="713"/>
      <c r="H244" s="713"/>
      <c r="I244" s="713"/>
      <c r="J244" s="713"/>
      <c r="K244" s="713"/>
      <c r="L244" s="713"/>
      <c r="M244" s="713"/>
      <c r="N244" s="5"/>
      <c r="O244" s="5"/>
      <c r="P244" s="5"/>
      <c r="Q244" s="5"/>
      <c r="R244" s="5"/>
      <c r="S244" s="5"/>
      <c r="T244" s="5"/>
      <c r="U244" s="5"/>
      <c r="V244" s="5"/>
      <c r="W244" s="5"/>
      <c r="X244" s="5"/>
      <c r="Y244" s="5"/>
      <c r="Z244" s="5"/>
      <c r="AA244" s="5"/>
      <c r="AB244" s="5"/>
      <c r="AC244" s="5"/>
      <c r="AD244" s="5"/>
      <c r="AE244" s="5"/>
      <c r="AF244" s="5"/>
      <c r="AG244" s="712"/>
      <c r="AH244" s="672"/>
    </row>
    <row r="245">
      <c r="A245" s="569"/>
      <c r="B245" s="713"/>
      <c r="C245" s="713"/>
      <c r="D245" s="713"/>
      <c r="E245" s="713"/>
      <c r="F245" s="713"/>
      <c r="G245" s="713"/>
      <c r="H245" s="713"/>
      <c r="I245" s="713"/>
      <c r="J245" s="713"/>
      <c r="K245" s="713"/>
      <c r="L245" s="713"/>
      <c r="M245" s="713"/>
      <c r="N245" s="5"/>
      <c r="O245" s="5"/>
      <c r="P245" s="5"/>
      <c r="Q245" s="5"/>
      <c r="R245" s="5"/>
      <c r="S245" s="5"/>
      <c r="T245" s="5"/>
      <c r="U245" s="5"/>
      <c r="V245" s="5"/>
      <c r="W245" s="5"/>
      <c r="X245" s="5"/>
      <c r="Y245" s="5"/>
      <c r="Z245" s="5"/>
      <c r="AA245" s="5"/>
      <c r="AB245" s="5"/>
      <c r="AC245" s="5"/>
      <c r="AD245" s="5"/>
      <c r="AE245" s="5"/>
      <c r="AF245" s="5"/>
      <c r="AG245" s="712"/>
      <c r="AH245" s="672"/>
    </row>
    <row r="246">
      <c r="A246" s="569"/>
      <c r="B246" s="713"/>
      <c r="C246" s="713"/>
      <c r="D246" s="713"/>
      <c r="E246" s="713"/>
      <c r="F246" s="713"/>
      <c r="G246" s="713"/>
      <c r="H246" s="713"/>
      <c r="I246" s="713"/>
      <c r="J246" s="713"/>
      <c r="K246" s="713"/>
      <c r="L246" s="713"/>
      <c r="M246" s="713"/>
      <c r="N246" s="5"/>
      <c r="O246" s="5"/>
      <c r="P246" s="5"/>
      <c r="Q246" s="5"/>
      <c r="R246" s="5"/>
      <c r="S246" s="5"/>
      <c r="T246" s="5"/>
      <c r="U246" s="5"/>
      <c r="V246" s="5"/>
      <c r="W246" s="5"/>
      <c r="X246" s="5"/>
      <c r="Y246" s="5"/>
      <c r="Z246" s="5"/>
      <c r="AA246" s="5"/>
      <c r="AB246" s="5"/>
      <c r="AC246" s="5"/>
      <c r="AD246" s="5"/>
      <c r="AE246" s="5"/>
      <c r="AF246" s="5"/>
      <c r="AG246" s="712"/>
      <c r="AH246" s="672"/>
    </row>
    <row r="247">
      <c r="A247" s="569"/>
      <c r="B247" s="713"/>
      <c r="C247" s="713"/>
      <c r="D247" s="713"/>
      <c r="E247" s="713"/>
      <c r="F247" s="713"/>
      <c r="G247" s="713"/>
      <c r="H247" s="713"/>
      <c r="I247" s="713"/>
      <c r="J247" s="713"/>
      <c r="K247" s="713"/>
      <c r="L247" s="713"/>
      <c r="M247" s="713"/>
      <c r="N247" s="5"/>
      <c r="O247" s="5"/>
      <c r="P247" s="5"/>
      <c r="Q247" s="5"/>
      <c r="R247" s="5"/>
      <c r="S247" s="5"/>
      <c r="T247" s="5"/>
      <c r="U247" s="5"/>
      <c r="V247" s="5"/>
      <c r="W247" s="5"/>
      <c r="X247" s="5"/>
      <c r="Y247" s="5"/>
      <c r="Z247" s="5"/>
      <c r="AA247" s="5"/>
      <c r="AB247" s="5"/>
      <c r="AC247" s="5"/>
      <c r="AD247" s="5"/>
      <c r="AE247" s="5"/>
      <c r="AF247" s="5"/>
      <c r="AG247" s="712"/>
      <c r="AH247" s="672"/>
    </row>
    <row r="248">
      <c r="A248" s="569"/>
      <c r="B248" s="713"/>
      <c r="C248" s="713"/>
      <c r="D248" s="713"/>
      <c r="E248" s="713"/>
      <c r="F248" s="713"/>
      <c r="G248" s="713"/>
      <c r="H248" s="713"/>
      <c r="I248" s="713"/>
      <c r="J248" s="713"/>
      <c r="K248" s="713"/>
      <c r="L248" s="713"/>
      <c r="M248" s="713"/>
      <c r="N248" s="5"/>
      <c r="O248" s="5"/>
      <c r="P248" s="5"/>
      <c r="Q248" s="5"/>
      <c r="R248" s="5"/>
      <c r="S248" s="5"/>
      <c r="T248" s="5"/>
      <c r="U248" s="5"/>
      <c r="V248" s="5"/>
      <c r="W248" s="5"/>
      <c r="X248" s="5"/>
      <c r="Y248" s="5"/>
      <c r="Z248" s="5"/>
      <c r="AA248" s="5"/>
      <c r="AB248" s="5"/>
      <c r="AC248" s="5"/>
      <c r="AD248" s="5"/>
      <c r="AE248" s="5"/>
      <c r="AF248" s="5"/>
      <c r="AG248" s="712"/>
      <c r="AH248" s="672"/>
    </row>
    <row r="249">
      <c r="A249" s="569"/>
      <c r="B249" s="713"/>
      <c r="C249" s="713"/>
      <c r="D249" s="713"/>
      <c r="E249" s="713"/>
      <c r="F249" s="713"/>
      <c r="G249" s="713"/>
      <c r="H249" s="713"/>
      <c r="I249" s="713"/>
      <c r="J249" s="713"/>
      <c r="K249" s="713"/>
      <c r="L249" s="713"/>
      <c r="M249" s="713"/>
      <c r="N249" s="5"/>
      <c r="O249" s="5"/>
      <c r="P249" s="5"/>
      <c r="Q249" s="5"/>
      <c r="R249" s="5"/>
      <c r="S249" s="5"/>
      <c r="T249" s="5"/>
      <c r="U249" s="5"/>
      <c r="V249" s="5"/>
      <c r="W249" s="5"/>
      <c r="X249" s="5"/>
      <c r="Y249" s="5"/>
      <c r="Z249" s="5"/>
      <c r="AA249" s="5"/>
      <c r="AB249" s="5"/>
      <c r="AC249" s="5"/>
      <c r="AD249" s="5"/>
      <c r="AE249" s="5"/>
      <c r="AF249" s="5"/>
      <c r="AG249" s="712"/>
      <c r="AH249" s="672"/>
    </row>
    <row r="250">
      <c r="A250" s="569"/>
      <c r="B250" s="713"/>
      <c r="C250" s="713"/>
      <c r="D250" s="713"/>
      <c r="E250" s="713"/>
      <c r="F250" s="713"/>
      <c r="G250" s="713"/>
      <c r="H250" s="713"/>
      <c r="I250" s="713"/>
      <c r="J250" s="713"/>
      <c r="K250" s="713"/>
      <c r="L250" s="713"/>
      <c r="M250" s="713"/>
      <c r="N250" s="5"/>
      <c r="O250" s="5"/>
      <c r="P250" s="5"/>
      <c r="Q250" s="5"/>
      <c r="R250" s="5"/>
      <c r="S250" s="5"/>
      <c r="T250" s="5"/>
      <c r="U250" s="5"/>
      <c r="V250" s="5"/>
      <c r="W250" s="5"/>
      <c r="X250" s="5"/>
      <c r="Y250" s="5"/>
      <c r="Z250" s="5"/>
      <c r="AA250" s="5"/>
      <c r="AB250" s="5"/>
      <c r="AC250" s="5"/>
      <c r="AD250" s="5"/>
      <c r="AE250" s="5"/>
      <c r="AF250" s="5"/>
      <c r="AG250" s="712"/>
      <c r="AH250" s="672"/>
    </row>
    <row r="251">
      <c r="A251" s="569"/>
      <c r="B251" s="713"/>
      <c r="C251" s="713"/>
      <c r="D251" s="713"/>
      <c r="E251" s="713"/>
      <c r="F251" s="713"/>
      <c r="G251" s="713"/>
      <c r="H251" s="713"/>
      <c r="I251" s="713"/>
      <c r="J251" s="713"/>
      <c r="K251" s="713"/>
      <c r="L251" s="713"/>
      <c r="M251" s="713"/>
      <c r="N251" s="5"/>
      <c r="O251" s="5"/>
      <c r="P251" s="5"/>
      <c r="Q251" s="5"/>
      <c r="R251" s="5"/>
      <c r="S251" s="5"/>
      <c r="T251" s="5"/>
      <c r="U251" s="5"/>
      <c r="V251" s="5"/>
      <c r="W251" s="5"/>
      <c r="X251" s="5"/>
      <c r="Y251" s="5"/>
      <c r="Z251" s="5"/>
      <c r="AA251" s="5"/>
      <c r="AB251" s="5"/>
      <c r="AC251" s="5"/>
      <c r="AD251" s="5"/>
      <c r="AE251" s="5"/>
      <c r="AF251" s="5"/>
      <c r="AG251" s="712"/>
      <c r="AH251" s="672"/>
    </row>
    <row r="252">
      <c r="A252" s="569"/>
      <c r="B252" s="713"/>
      <c r="C252" s="713"/>
      <c r="D252" s="713"/>
      <c r="E252" s="713"/>
      <c r="F252" s="713"/>
      <c r="G252" s="713"/>
      <c r="H252" s="713"/>
      <c r="I252" s="713"/>
      <c r="J252" s="713"/>
      <c r="K252" s="713"/>
      <c r="L252" s="713"/>
      <c r="M252" s="713"/>
      <c r="N252" s="5"/>
      <c r="O252" s="5"/>
      <c r="P252" s="5"/>
      <c r="Q252" s="5"/>
      <c r="R252" s="5"/>
      <c r="S252" s="5"/>
      <c r="T252" s="5"/>
      <c r="U252" s="5"/>
      <c r="V252" s="5"/>
      <c r="W252" s="5"/>
      <c r="X252" s="5"/>
      <c r="Y252" s="5"/>
      <c r="Z252" s="5"/>
      <c r="AA252" s="5"/>
      <c r="AB252" s="5"/>
      <c r="AC252" s="5"/>
      <c r="AD252" s="5"/>
      <c r="AE252" s="5"/>
      <c r="AF252" s="5"/>
      <c r="AG252" s="712"/>
      <c r="AH252" s="672"/>
    </row>
    <row r="253">
      <c r="A253" s="569"/>
      <c r="B253" s="713"/>
      <c r="C253" s="713"/>
      <c r="D253" s="713"/>
      <c r="E253" s="713"/>
      <c r="F253" s="713"/>
      <c r="G253" s="713"/>
      <c r="H253" s="713"/>
      <c r="I253" s="713"/>
      <c r="J253" s="713"/>
      <c r="K253" s="713"/>
      <c r="L253" s="713"/>
      <c r="M253" s="713"/>
      <c r="N253" s="5"/>
      <c r="O253" s="5"/>
      <c r="P253" s="5"/>
      <c r="Q253" s="5"/>
      <c r="R253" s="5"/>
      <c r="S253" s="5"/>
      <c r="T253" s="5"/>
      <c r="U253" s="5"/>
      <c r="V253" s="5"/>
      <c r="W253" s="5"/>
      <c r="X253" s="5"/>
      <c r="Y253" s="5"/>
      <c r="Z253" s="5"/>
      <c r="AA253" s="5"/>
      <c r="AB253" s="5"/>
      <c r="AC253" s="5"/>
      <c r="AD253" s="5"/>
      <c r="AE253" s="5"/>
      <c r="AF253" s="5"/>
      <c r="AG253" s="712"/>
      <c r="AH253" s="672"/>
    </row>
    <row r="254">
      <c r="A254" s="569"/>
      <c r="B254" s="713"/>
      <c r="C254" s="713"/>
      <c r="D254" s="713"/>
      <c r="E254" s="713"/>
      <c r="F254" s="713"/>
      <c r="G254" s="713"/>
      <c r="H254" s="713"/>
      <c r="I254" s="713"/>
      <c r="J254" s="713"/>
      <c r="K254" s="713"/>
      <c r="L254" s="713"/>
      <c r="M254" s="713"/>
      <c r="N254" s="5"/>
      <c r="O254" s="5"/>
      <c r="P254" s="5"/>
      <c r="Q254" s="5"/>
      <c r="R254" s="5"/>
      <c r="S254" s="5"/>
      <c r="T254" s="5"/>
      <c r="U254" s="5"/>
      <c r="V254" s="5"/>
      <c r="W254" s="5"/>
      <c r="X254" s="5"/>
      <c r="Y254" s="5"/>
      <c r="Z254" s="5"/>
      <c r="AA254" s="5"/>
      <c r="AB254" s="5"/>
      <c r="AC254" s="5"/>
      <c r="AD254" s="5"/>
      <c r="AE254" s="5"/>
      <c r="AF254" s="5"/>
      <c r="AG254" s="712"/>
      <c r="AH254" s="672"/>
    </row>
    <row r="255">
      <c r="A255" s="569"/>
      <c r="B255" s="713"/>
      <c r="C255" s="713"/>
      <c r="D255" s="713"/>
      <c r="E255" s="713"/>
      <c r="F255" s="713"/>
      <c r="G255" s="713"/>
      <c r="H255" s="713"/>
      <c r="I255" s="713"/>
      <c r="J255" s="713"/>
      <c r="K255" s="713"/>
      <c r="L255" s="713"/>
      <c r="M255" s="713"/>
      <c r="N255" s="5"/>
      <c r="O255" s="5"/>
      <c r="P255" s="5"/>
      <c r="Q255" s="5"/>
      <c r="R255" s="5"/>
      <c r="S255" s="5"/>
      <c r="T255" s="5"/>
      <c r="U255" s="5"/>
      <c r="V255" s="5"/>
      <c r="W255" s="5"/>
      <c r="X255" s="5"/>
      <c r="Y255" s="5"/>
      <c r="Z255" s="5"/>
      <c r="AA255" s="5"/>
      <c r="AB255" s="5"/>
      <c r="AC255" s="5"/>
      <c r="AD255" s="5"/>
      <c r="AE255" s="5"/>
      <c r="AF255" s="5"/>
      <c r="AG255" s="712"/>
      <c r="AH255" s="672"/>
    </row>
    <row r="256">
      <c r="A256" s="569"/>
      <c r="B256" s="713"/>
      <c r="C256" s="713"/>
      <c r="D256" s="713"/>
      <c r="E256" s="713"/>
      <c r="F256" s="713"/>
      <c r="G256" s="713"/>
      <c r="H256" s="713"/>
      <c r="I256" s="713"/>
      <c r="J256" s="713"/>
      <c r="K256" s="713"/>
      <c r="L256" s="713"/>
      <c r="M256" s="713"/>
      <c r="N256" s="5"/>
      <c r="O256" s="5"/>
      <c r="P256" s="5"/>
      <c r="Q256" s="5"/>
      <c r="R256" s="5"/>
      <c r="S256" s="5"/>
      <c r="T256" s="5"/>
      <c r="U256" s="5"/>
      <c r="V256" s="5"/>
      <c r="W256" s="5"/>
      <c r="X256" s="5"/>
      <c r="Y256" s="5"/>
      <c r="Z256" s="5"/>
      <c r="AA256" s="5"/>
      <c r="AB256" s="5"/>
      <c r="AC256" s="5"/>
      <c r="AD256" s="5"/>
      <c r="AE256" s="5"/>
      <c r="AF256" s="5"/>
      <c r="AG256" s="712"/>
      <c r="AH256" s="672"/>
    </row>
    <row r="257">
      <c r="A257" s="569"/>
      <c r="B257" s="713"/>
      <c r="C257" s="713"/>
      <c r="D257" s="713"/>
      <c r="E257" s="713"/>
      <c r="F257" s="713"/>
      <c r="G257" s="713"/>
      <c r="H257" s="713"/>
      <c r="I257" s="713"/>
      <c r="J257" s="713"/>
      <c r="K257" s="713"/>
      <c r="L257" s="713"/>
      <c r="M257" s="713"/>
      <c r="N257" s="5"/>
      <c r="O257" s="5"/>
      <c r="P257" s="5"/>
      <c r="Q257" s="5"/>
      <c r="R257" s="5"/>
      <c r="S257" s="5"/>
      <c r="T257" s="5"/>
      <c r="U257" s="5"/>
      <c r="V257" s="5"/>
      <c r="W257" s="5"/>
      <c r="X257" s="5"/>
      <c r="Y257" s="5"/>
      <c r="Z257" s="5"/>
      <c r="AA257" s="5"/>
      <c r="AB257" s="5"/>
      <c r="AC257" s="5"/>
      <c r="AD257" s="5"/>
      <c r="AE257" s="5"/>
      <c r="AF257" s="5"/>
      <c r="AG257" s="712"/>
      <c r="AH257" s="672"/>
    </row>
    <row r="258">
      <c r="A258" s="569"/>
      <c r="B258" s="713"/>
      <c r="C258" s="713"/>
      <c r="D258" s="713"/>
      <c r="E258" s="713"/>
      <c r="F258" s="713"/>
      <c r="G258" s="713"/>
      <c r="H258" s="713"/>
      <c r="I258" s="713"/>
      <c r="J258" s="713"/>
      <c r="K258" s="713"/>
      <c r="L258" s="713"/>
      <c r="M258" s="713"/>
      <c r="N258" s="5"/>
      <c r="O258" s="5"/>
      <c r="P258" s="5"/>
      <c r="Q258" s="5"/>
      <c r="R258" s="5"/>
      <c r="S258" s="5"/>
      <c r="T258" s="5"/>
      <c r="U258" s="5"/>
      <c r="V258" s="5"/>
      <c r="W258" s="5"/>
      <c r="X258" s="5"/>
      <c r="Y258" s="5"/>
      <c r="Z258" s="5"/>
      <c r="AA258" s="5"/>
      <c r="AB258" s="5"/>
      <c r="AC258" s="5"/>
      <c r="AD258" s="5"/>
      <c r="AE258" s="5"/>
      <c r="AF258" s="5"/>
      <c r="AG258" s="712"/>
      <c r="AH258" s="672"/>
    </row>
    <row r="259">
      <c r="A259" s="569"/>
      <c r="B259" s="713"/>
      <c r="C259" s="713"/>
      <c r="D259" s="713"/>
      <c r="E259" s="713"/>
      <c r="F259" s="713"/>
      <c r="G259" s="713"/>
      <c r="H259" s="713"/>
      <c r="I259" s="713"/>
      <c r="J259" s="713"/>
      <c r="K259" s="713"/>
      <c r="L259" s="713"/>
      <c r="M259" s="713"/>
      <c r="N259" s="5"/>
      <c r="O259" s="5"/>
      <c r="P259" s="5"/>
      <c r="Q259" s="5"/>
      <c r="R259" s="5"/>
      <c r="S259" s="5"/>
      <c r="T259" s="5"/>
      <c r="U259" s="5"/>
      <c r="V259" s="5"/>
      <c r="W259" s="5"/>
      <c r="X259" s="5"/>
      <c r="Y259" s="5"/>
      <c r="Z259" s="5"/>
      <c r="AA259" s="5"/>
      <c r="AB259" s="5"/>
      <c r="AC259" s="5"/>
      <c r="AD259" s="5"/>
      <c r="AE259" s="5"/>
      <c r="AF259" s="5"/>
      <c r="AG259" s="712"/>
      <c r="AH259" s="672"/>
    </row>
    <row r="260">
      <c r="A260" s="569"/>
      <c r="B260" s="713"/>
      <c r="C260" s="713"/>
      <c r="D260" s="713"/>
      <c r="E260" s="713"/>
      <c r="F260" s="713"/>
      <c r="G260" s="713"/>
      <c r="H260" s="713"/>
      <c r="I260" s="713"/>
      <c r="J260" s="713"/>
      <c r="K260" s="713"/>
      <c r="L260" s="713"/>
      <c r="M260" s="713"/>
      <c r="N260" s="5"/>
      <c r="O260" s="5"/>
      <c r="P260" s="5"/>
      <c r="Q260" s="5"/>
      <c r="R260" s="5"/>
      <c r="S260" s="5"/>
      <c r="T260" s="5"/>
      <c r="U260" s="5"/>
      <c r="V260" s="5"/>
      <c r="W260" s="5"/>
      <c r="X260" s="5"/>
      <c r="Y260" s="5"/>
      <c r="Z260" s="5"/>
      <c r="AA260" s="5"/>
      <c r="AB260" s="5"/>
      <c r="AC260" s="5"/>
      <c r="AD260" s="5"/>
      <c r="AE260" s="5"/>
      <c r="AF260" s="5"/>
      <c r="AG260" s="712"/>
      <c r="AH260" s="672"/>
    </row>
    <row r="261">
      <c r="A261" s="569"/>
      <c r="B261" s="713"/>
      <c r="C261" s="713"/>
      <c r="D261" s="713"/>
      <c r="E261" s="713"/>
      <c r="F261" s="713"/>
      <c r="G261" s="713"/>
      <c r="H261" s="713"/>
      <c r="I261" s="713"/>
      <c r="J261" s="713"/>
      <c r="K261" s="713"/>
      <c r="L261" s="713"/>
      <c r="M261" s="713"/>
      <c r="N261" s="5"/>
      <c r="O261" s="5"/>
      <c r="P261" s="5"/>
      <c r="Q261" s="5"/>
      <c r="R261" s="5"/>
      <c r="S261" s="5"/>
      <c r="T261" s="5"/>
      <c r="U261" s="5"/>
      <c r="V261" s="5"/>
      <c r="W261" s="5"/>
      <c r="X261" s="5"/>
      <c r="Y261" s="5"/>
      <c r="Z261" s="5"/>
      <c r="AA261" s="5"/>
      <c r="AB261" s="5"/>
      <c r="AC261" s="5"/>
      <c r="AD261" s="5"/>
      <c r="AE261" s="5"/>
      <c r="AF261" s="5"/>
      <c r="AG261" s="712"/>
      <c r="AH261" s="672"/>
    </row>
    <row r="262">
      <c r="A262" s="569"/>
      <c r="B262" s="713"/>
      <c r="C262" s="713"/>
      <c r="D262" s="713"/>
      <c r="E262" s="713"/>
      <c r="F262" s="713"/>
      <c r="G262" s="713"/>
      <c r="H262" s="713"/>
      <c r="I262" s="713"/>
      <c r="J262" s="713"/>
      <c r="K262" s="713"/>
      <c r="L262" s="713"/>
      <c r="M262" s="713"/>
      <c r="N262" s="5"/>
      <c r="O262" s="5"/>
      <c r="P262" s="5"/>
      <c r="Q262" s="5"/>
      <c r="R262" s="5"/>
      <c r="S262" s="5"/>
      <c r="T262" s="5"/>
      <c r="U262" s="5"/>
      <c r="V262" s="5"/>
      <c r="W262" s="5"/>
      <c r="X262" s="5"/>
      <c r="Y262" s="5"/>
      <c r="Z262" s="5"/>
      <c r="AA262" s="5"/>
      <c r="AB262" s="5"/>
      <c r="AC262" s="5"/>
      <c r="AD262" s="5"/>
      <c r="AE262" s="5"/>
      <c r="AF262" s="5"/>
      <c r="AG262" s="712"/>
      <c r="AH262" s="672"/>
    </row>
    <row r="263">
      <c r="A263" s="569"/>
      <c r="B263" s="713"/>
      <c r="C263" s="713"/>
      <c r="D263" s="713"/>
      <c r="E263" s="713"/>
      <c r="F263" s="713"/>
      <c r="G263" s="713"/>
      <c r="H263" s="713"/>
      <c r="I263" s="713"/>
      <c r="J263" s="713"/>
      <c r="K263" s="713"/>
      <c r="L263" s="713"/>
      <c r="M263" s="713"/>
      <c r="N263" s="5"/>
      <c r="O263" s="5"/>
      <c r="P263" s="5"/>
      <c r="Q263" s="5"/>
      <c r="R263" s="5"/>
      <c r="S263" s="5"/>
      <c r="T263" s="5"/>
      <c r="U263" s="5"/>
      <c r="V263" s="5"/>
      <c r="W263" s="5"/>
      <c r="X263" s="5"/>
      <c r="Y263" s="5"/>
      <c r="Z263" s="5"/>
      <c r="AA263" s="5"/>
      <c r="AB263" s="5"/>
      <c r="AC263" s="5"/>
      <c r="AD263" s="5"/>
      <c r="AE263" s="5"/>
      <c r="AF263" s="5"/>
      <c r="AG263" s="712"/>
      <c r="AH263" s="672"/>
    </row>
    <row r="264">
      <c r="A264" s="569"/>
      <c r="B264" s="713"/>
      <c r="C264" s="713"/>
      <c r="D264" s="713"/>
      <c r="E264" s="713"/>
      <c r="F264" s="713"/>
      <c r="G264" s="713"/>
      <c r="H264" s="713"/>
      <c r="I264" s="713"/>
      <c r="J264" s="713"/>
      <c r="K264" s="713"/>
      <c r="L264" s="713"/>
      <c r="M264" s="713"/>
      <c r="N264" s="5"/>
      <c r="O264" s="5"/>
      <c r="P264" s="5"/>
      <c r="Q264" s="5"/>
      <c r="R264" s="5"/>
      <c r="S264" s="5"/>
      <c r="T264" s="5"/>
      <c r="U264" s="5"/>
      <c r="V264" s="5"/>
      <c r="W264" s="5"/>
      <c r="X264" s="5"/>
      <c r="Y264" s="5"/>
      <c r="Z264" s="5"/>
      <c r="AA264" s="5"/>
      <c r="AB264" s="5"/>
      <c r="AC264" s="5"/>
      <c r="AD264" s="5"/>
      <c r="AE264" s="5"/>
      <c r="AF264" s="5"/>
      <c r="AG264" s="712"/>
      <c r="AH264" s="672"/>
    </row>
    <row r="265">
      <c r="A265" s="569"/>
      <c r="B265" s="713"/>
      <c r="C265" s="713"/>
      <c r="D265" s="713"/>
      <c r="E265" s="713"/>
      <c r="F265" s="713"/>
      <c r="G265" s="713"/>
      <c r="H265" s="713"/>
      <c r="I265" s="713"/>
      <c r="J265" s="713"/>
      <c r="K265" s="713"/>
      <c r="L265" s="713"/>
      <c r="M265" s="713"/>
      <c r="N265" s="5"/>
      <c r="O265" s="5"/>
      <c r="P265" s="5"/>
      <c r="Q265" s="5"/>
      <c r="R265" s="5"/>
      <c r="S265" s="5"/>
      <c r="T265" s="5"/>
      <c r="U265" s="5"/>
      <c r="V265" s="5"/>
      <c r="W265" s="5"/>
      <c r="X265" s="5"/>
      <c r="Y265" s="5"/>
      <c r="Z265" s="5"/>
      <c r="AA265" s="5"/>
      <c r="AB265" s="5"/>
      <c r="AC265" s="5"/>
      <c r="AD265" s="5"/>
      <c r="AE265" s="5"/>
      <c r="AF265" s="5"/>
      <c r="AG265" s="712"/>
      <c r="AH265" s="672"/>
    </row>
    <row r="266">
      <c r="A266" s="569"/>
      <c r="B266" s="713"/>
      <c r="C266" s="713"/>
      <c r="D266" s="713"/>
      <c r="E266" s="713"/>
      <c r="F266" s="713"/>
      <c r="G266" s="713"/>
      <c r="H266" s="713"/>
      <c r="I266" s="713"/>
      <c r="J266" s="713"/>
      <c r="K266" s="713"/>
      <c r="L266" s="713"/>
      <c r="M266" s="713"/>
      <c r="N266" s="5"/>
      <c r="O266" s="5"/>
      <c r="P266" s="5"/>
      <c r="Q266" s="5"/>
      <c r="R266" s="5"/>
      <c r="S266" s="5"/>
      <c r="T266" s="5"/>
      <c r="U266" s="5"/>
      <c r="V266" s="5"/>
      <c r="W266" s="5"/>
      <c r="X266" s="5"/>
      <c r="Y266" s="5"/>
      <c r="Z266" s="5"/>
      <c r="AA266" s="5"/>
      <c r="AB266" s="5"/>
      <c r="AC266" s="5"/>
      <c r="AD266" s="5"/>
      <c r="AE266" s="5"/>
      <c r="AF266" s="5"/>
      <c r="AG266" s="712"/>
      <c r="AH266" s="672"/>
    </row>
    <row r="267">
      <c r="A267" s="569"/>
      <c r="B267" s="713"/>
      <c r="C267" s="713"/>
      <c r="D267" s="713"/>
      <c r="E267" s="713"/>
      <c r="F267" s="713"/>
      <c r="G267" s="713"/>
      <c r="H267" s="713"/>
      <c r="I267" s="713"/>
      <c r="J267" s="713"/>
      <c r="K267" s="713"/>
      <c r="L267" s="713"/>
      <c r="M267" s="713"/>
      <c r="N267" s="5"/>
      <c r="O267" s="5"/>
      <c r="P267" s="5"/>
      <c r="Q267" s="5"/>
      <c r="R267" s="5"/>
      <c r="S267" s="5"/>
      <c r="T267" s="5"/>
      <c r="U267" s="5"/>
      <c r="V267" s="5"/>
      <c r="W267" s="5"/>
      <c r="X267" s="5"/>
      <c r="Y267" s="5"/>
      <c r="Z267" s="5"/>
      <c r="AA267" s="5"/>
      <c r="AB267" s="5"/>
      <c r="AC267" s="5"/>
      <c r="AD267" s="5"/>
      <c r="AE267" s="5"/>
      <c r="AF267" s="5"/>
      <c r="AG267" s="712"/>
      <c r="AH267" s="672"/>
    </row>
    <row r="268">
      <c r="A268" s="569"/>
      <c r="B268" s="713"/>
      <c r="C268" s="713"/>
      <c r="D268" s="713"/>
      <c r="E268" s="713"/>
      <c r="F268" s="713"/>
      <c r="G268" s="713"/>
      <c r="H268" s="713"/>
      <c r="I268" s="713"/>
      <c r="J268" s="713"/>
      <c r="K268" s="713"/>
      <c r="L268" s="713"/>
      <c r="M268" s="713"/>
      <c r="N268" s="5"/>
      <c r="O268" s="5"/>
      <c r="P268" s="5"/>
      <c r="Q268" s="5"/>
      <c r="R268" s="5"/>
      <c r="S268" s="5"/>
      <c r="T268" s="5"/>
      <c r="U268" s="5"/>
      <c r="V268" s="5"/>
      <c r="W268" s="5"/>
      <c r="X268" s="5"/>
      <c r="Y268" s="5"/>
      <c r="Z268" s="5"/>
      <c r="AA268" s="5"/>
      <c r="AB268" s="5"/>
      <c r="AC268" s="5"/>
      <c r="AD268" s="5"/>
      <c r="AE268" s="5"/>
      <c r="AF268" s="5"/>
      <c r="AG268" s="712"/>
      <c r="AH268" s="672"/>
    </row>
    <row r="269">
      <c r="A269" s="569"/>
      <c r="B269" s="713"/>
      <c r="C269" s="713"/>
      <c r="D269" s="713"/>
      <c r="E269" s="713"/>
      <c r="F269" s="713"/>
      <c r="G269" s="713"/>
      <c r="H269" s="713"/>
      <c r="I269" s="713"/>
      <c r="J269" s="713"/>
      <c r="K269" s="713"/>
      <c r="L269" s="713"/>
      <c r="M269" s="713"/>
      <c r="N269" s="5"/>
      <c r="O269" s="5"/>
      <c r="P269" s="5"/>
      <c r="Q269" s="5"/>
      <c r="R269" s="5"/>
      <c r="S269" s="5"/>
      <c r="T269" s="5"/>
      <c r="U269" s="5"/>
      <c r="V269" s="5"/>
      <c r="W269" s="5"/>
      <c r="X269" s="5"/>
      <c r="Y269" s="5"/>
      <c r="Z269" s="5"/>
      <c r="AA269" s="5"/>
      <c r="AB269" s="5"/>
      <c r="AC269" s="5"/>
      <c r="AD269" s="5"/>
      <c r="AE269" s="5"/>
      <c r="AF269" s="5"/>
      <c r="AG269" s="712"/>
      <c r="AH269" s="672"/>
    </row>
    <row r="270">
      <c r="A270" s="569"/>
      <c r="B270" s="713"/>
      <c r="C270" s="713"/>
      <c r="D270" s="713"/>
      <c r="E270" s="713"/>
      <c r="F270" s="713"/>
      <c r="G270" s="713"/>
      <c r="H270" s="713"/>
      <c r="I270" s="713"/>
      <c r="J270" s="713"/>
      <c r="K270" s="713"/>
      <c r="L270" s="713"/>
      <c r="M270" s="713"/>
      <c r="N270" s="5"/>
      <c r="O270" s="5"/>
      <c r="P270" s="5"/>
      <c r="Q270" s="5"/>
      <c r="R270" s="5"/>
      <c r="S270" s="5"/>
      <c r="T270" s="5"/>
      <c r="U270" s="5"/>
      <c r="V270" s="5"/>
      <c r="W270" s="5"/>
      <c r="X270" s="5"/>
      <c r="Y270" s="5"/>
      <c r="Z270" s="5"/>
      <c r="AA270" s="5"/>
      <c r="AB270" s="5"/>
      <c r="AC270" s="5"/>
      <c r="AD270" s="5"/>
      <c r="AE270" s="5"/>
      <c r="AF270" s="5"/>
      <c r="AG270" s="712"/>
      <c r="AH270" s="672"/>
    </row>
    <row r="271">
      <c r="A271" s="569"/>
      <c r="B271" s="713"/>
      <c r="C271" s="713"/>
      <c r="D271" s="713"/>
      <c r="E271" s="713"/>
      <c r="F271" s="713"/>
      <c r="G271" s="713"/>
      <c r="H271" s="713"/>
      <c r="I271" s="713"/>
      <c r="J271" s="713"/>
      <c r="K271" s="713"/>
      <c r="L271" s="713"/>
      <c r="M271" s="713"/>
      <c r="N271" s="5"/>
      <c r="O271" s="5"/>
      <c r="P271" s="5"/>
      <c r="Q271" s="5"/>
      <c r="R271" s="5"/>
      <c r="S271" s="5"/>
      <c r="T271" s="5"/>
      <c r="U271" s="5"/>
      <c r="V271" s="5"/>
      <c r="W271" s="5"/>
      <c r="X271" s="5"/>
      <c r="Y271" s="5"/>
      <c r="Z271" s="5"/>
      <c r="AA271" s="5"/>
      <c r="AB271" s="5"/>
      <c r="AC271" s="5"/>
      <c r="AD271" s="5"/>
      <c r="AE271" s="5"/>
      <c r="AF271" s="5"/>
      <c r="AG271" s="712"/>
      <c r="AH271" s="672"/>
    </row>
    <row r="272">
      <c r="A272" s="569"/>
      <c r="B272" s="713"/>
      <c r="C272" s="713"/>
      <c r="D272" s="713"/>
      <c r="E272" s="713"/>
      <c r="F272" s="713"/>
      <c r="G272" s="713"/>
      <c r="H272" s="713"/>
      <c r="I272" s="713"/>
      <c r="J272" s="713"/>
      <c r="K272" s="713"/>
      <c r="L272" s="713"/>
      <c r="M272" s="713"/>
      <c r="N272" s="5"/>
      <c r="O272" s="5"/>
      <c r="P272" s="5"/>
      <c r="Q272" s="5"/>
      <c r="R272" s="5"/>
      <c r="S272" s="5"/>
      <c r="T272" s="5"/>
      <c r="U272" s="5"/>
      <c r="V272" s="5"/>
      <c r="W272" s="5"/>
      <c r="X272" s="5"/>
      <c r="Y272" s="5"/>
      <c r="Z272" s="5"/>
      <c r="AA272" s="5"/>
      <c r="AB272" s="5"/>
      <c r="AC272" s="5"/>
      <c r="AD272" s="5"/>
      <c r="AE272" s="5"/>
      <c r="AF272" s="5"/>
      <c r="AG272" s="712"/>
      <c r="AH272" s="672"/>
    </row>
    <row r="273">
      <c r="A273" s="569"/>
      <c r="B273" s="713"/>
      <c r="C273" s="713"/>
      <c r="D273" s="713"/>
      <c r="E273" s="713"/>
      <c r="F273" s="713"/>
      <c r="G273" s="713"/>
      <c r="H273" s="713"/>
      <c r="I273" s="713"/>
      <c r="J273" s="713"/>
      <c r="K273" s="713"/>
      <c r="L273" s="713"/>
      <c r="M273" s="713"/>
      <c r="N273" s="5"/>
      <c r="O273" s="5"/>
      <c r="P273" s="5"/>
      <c r="Q273" s="5"/>
      <c r="R273" s="5"/>
      <c r="S273" s="5"/>
      <c r="T273" s="5"/>
      <c r="U273" s="5"/>
      <c r="V273" s="5"/>
      <c r="W273" s="5"/>
      <c r="X273" s="5"/>
      <c r="Y273" s="5"/>
      <c r="Z273" s="5"/>
      <c r="AA273" s="5"/>
      <c r="AB273" s="5"/>
      <c r="AC273" s="5"/>
      <c r="AD273" s="5"/>
      <c r="AE273" s="5"/>
      <c r="AF273" s="5"/>
      <c r="AG273" s="712"/>
      <c r="AH273" s="672"/>
    </row>
    <row r="274">
      <c r="A274" s="569"/>
      <c r="B274" s="713"/>
      <c r="C274" s="713"/>
      <c r="D274" s="713"/>
      <c r="E274" s="713"/>
      <c r="F274" s="713"/>
      <c r="G274" s="713"/>
      <c r="H274" s="713"/>
      <c r="I274" s="713"/>
      <c r="J274" s="713"/>
      <c r="K274" s="713"/>
      <c r="L274" s="713"/>
      <c r="M274" s="713"/>
      <c r="N274" s="5"/>
      <c r="O274" s="5"/>
      <c r="P274" s="5"/>
      <c r="Q274" s="5"/>
      <c r="R274" s="5"/>
      <c r="S274" s="5"/>
      <c r="T274" s="5"/>
      <c r="U274" s="5"/>
      <c r="V274" s="5"/>
      <c r="W274" s="5"/>
      <c r="X274" s="5"/>
      <c r="Y274" s="5"/>
      <c r="Z274" s="5"/>
      <c r="AA274" s="5"/>
      <c r="AB274" s="5"/>
      <c r="AC274" s="5"/>
      <c r="AD274" s="5"/>
      <c r="AE274" s="5"/>
      <c r="AF274" s="5"/>
      <c r="AG274" s="712"/>
      <c r="AH274" s="672"/>
    </row>
    <row r="275">
      <c r="A275" s="569"/>
      <c r="B275" s="713"/>
      <c r="C275" s="713"/>
      <c r="D275" s="713"/>
      <c r="E275" s="713"/>
      <c r="F275" s="713"/>
      <c r="G275" s="713"/>
      <c r="H275" s="713"/>
      <c r="I275" s="713"/>
      <c r="J275" s="713"/>
      <c r="K275" s="713"/>
      <c r="L275" s="713"/>
      <c r="M275" s="713"/>
      <c r="N275" s="5"/>
      <c r="O275" s="5"/>
      <c r="P275" s="5"/>
      <c r="Q275" s="5"/>
      <c r="R275" s="5"/>
      <c r="S275" s="5"/>
      <c r="T275" s="5"/>
      <c r="U275" s="5"/>
      <c r="V275" s="5"/>
      <c r="W275" s="5"/>
      <c r="X275" s="5"/>
      <c r="Y275" s="5"/>
      <c r="Z275" s="5"/>
      <c r="AA275" s="5"/>
      <c r="AB275" s="5"/>
      <c r="AC275" s="5"/>
      <c r="AD275" s="5"/>
      <c r="AE275" s="5"/>
      <c r="AF275" s="5"/>
      <c r="AG275" s="712"/>
      <c r="AH275" s="672"/>
    </row>
    <row r="276">
      <c r="A276" s="569"/>
      <c r="B276" s="713"/>
      <c r="C276" s="713"/>
      <c r="D276" s="713"/>
      <c r="E276" s="713"/>
      <c r="F276" s="713"/>
      <c r="G276" s="713"/>
      <c r="H276" s="713"/>
      <c r="I276" s="713"/>
      <c r="J276" s="713"/>
      <c r="K276" s="713"/>
      <c r="L276" s="713"/>
      <c r="M276" s="713"/>
      <c r="N276" s="5"/>
      <c r="O276" s="5"/>
      <c r="P276" s="5"/>
      <c r="Q276" s="5"/>
      <c r="R276" s="5"/>
      <c r="S276" s="5"/>
      <c r="T276" s="5"/>
      <c r="U276" s="5"/>
      <c r="V276" s="5"/>
      <c r="W276" s="5"/>
      <c r="X276" s="5"/>
      <c r="Y276" s="5"/>
      <c r="Z276" s="5"/>
      <c r="AA276" s="5"/>
      <c r="AB276" s="5"/>
      <c r="AC276" s="5"/>
      <c r="AD276" s="5"/>
      <c r="AE276" s="5"/>
      <c r="AF276" s="5"/>
      <c r="AG276" s="712"/>
      <c r="AH276" s="672"/>
    </row>
    <row r="277">
      <c r="A277" s="569"/>
      <c r="B277" s="713"/>
      <c r="C277" s="713"/>
      <c r="D277" s="713"/>
      <c r="E277" s="713"/>
      <c r="F277" s="713"/>
      <c r="G277" s="713"/>
      <c r="H277" s="713"/>
      <c r="I277" s="713"/>
      <c r="J277" s="713"/>
      <c r="K277" s="713"/>
      <c r="L277" s="713"/>
      <c r="M277" s="713"/>
      <c r="N277" s="5"/>
      <c r="O277" s="5"/>
      <c r="P277" s="5"/>
      <c r="Q277" s="5"/>
      <c r="R277" s="5"/>
      <c r="S277" s="5"/>
      <c r="T277" s="5"/>
      <c r="U277" s="5"/>
      <c r="V277" s="5"/>
      <c r="W277" s="5"/>
      <c r="X277" s="5"/>
      <c r="Y277" s="5"/>
      <c r="Z277" s="5"/>
      <c r="AA277" s="5"/>
      <c r="AB277" s="5"/>
      <c r="AC277" s="5"/>
      <c r="AD277" s="5"/>
      <c r="AE277" s="5"/>
      <c r="AF277" s="5"/>
      <c r="AG277" s="712"/>
      <c r="AH277" s="672"/>
    </row>
    <row r="278">
      <c r="A278" s="569"/>
      <c r="B278" s="713"/>
      <c r="C278" s="713"/>
      <c r="D278" s="713"/>
      <c r="E278" s="713"/>
      <c r="F278" s="713"/>
      <c r="G278" s="713"/>
      <c r="H278" s="713"/>
      <c r="I278" s="713"/>
      <c r="J278" s="713"/>
      <c r="K278" s="713"/>
      <c r="L278" s="713"/>
      <c r="M278" s="713"/>
      <c r="N278" s="5"/>
      <c r="O278" s="5"/>
      <c r="P278" s="5"/>
      <c r="Q278" s="5"/>
      <c r="R278" s="5"/>
      <c r="S278" s="5"/>
      <c r="T278" s="5"/>
      <c r="U278" s="5"/>
      <c r="V278" s="5"/>
      <c r="W278" s="5"/>
      <c r="X278" s="5"/>
      <c r="Y278" s="5"/>
      <c r="Z278" s="5"/>
      <c r="AA278" s="5"/>
      <c r="AB278" s="5"/>
      <c r="AC278" s="5"/>
      <c r="AD278" s="5"/>
      <c r="AE278" s="5"/>
      <c r="AF278" s="5"/>
      <c r="AG278" s="712"/>
      <c r="AH278" s="672"/>
    </row>
    <row r="279">
      <c r="A279" s="569"/>
      <c r="B279" s="713"/>
      <c r="C279" s="713"/>
      <c r="D279" s="713"/>
      <c r="E279" s="713"/>
      <c r="F279" s="713"/>
      <c r="G279" s="713"/>
      <c r="H279" s="713"/>
      <c r="I279" s="713"/>
      <c r="J279" s="713"/>
      <c r="K279" s="713"/>
      <c r="L279" s="713"/>
      <c r="M279" s="713"/>
      <c r="N279" s="5"/>
      <c r="O279" s="5"/>
      <c r="P279" s="5"/>
      <c r="Q279" s="5"/>
      <c r="R279" s="5"/>
      <c r="S279" s="5"/>
      <c r="T279" s="5"/>
      <c r="U279" s="5"/>
      <c r="V279" s="5"/>
      <c r="W279" s="5"/>
      <c r="X279" s="5"/>
      <c r="Y279" s="5"/>
      <c r="Z279" s="5"/>
      <c r="AA279" s="5"/>
      <c r="AB279" s="5"/>
      <c r="AC279" s="5"/>
      <c r="AD279" s="5"/>
      <c r="AE279" s="5"/>
      <c r="AF279" s="5"/>
      <c r="AG279" s="712"/>
      <c r="AH279" s="672"/>
    </row>
    <row r="280">
      <c r="A280" s="569"/>
      <c r="B280" s="713"/>
      <c r="C280" s="713"/>
      <c r="D280" s="713"/>
      <c r="E280" s="713"/>
      <c r="F280" s="713"/>
      <c r="G280" s="713"/>
      <c r="H280" s="713"/>
      <c r="I280" s="713"/>
      <c r="J280" s="713"/>
      <c r="K280" s="713"/>
      <c r="L280" s="713"/>
      <c r="M280" s="713"/>
      <c r="N280" s="5"/>
      <c r="O280" s="5"/>
      <c r="P280" s="5"/>
      <c r="Q280" s="5"/>
      <c r="R280" s="5"/>
      <c r="S280" s="5"/>
      <c r="T280" s="5"/>
      <c r="U280" s="5"/>
      <c r="V280" s="5"/>
      <c r="W280" s="5"/>
      <c r="X280" s="5"/>
      <c r="Y280" s="5"/>
      <c r="Z280" s="5"/>
      <c r="AA280" s="5"/>
      <c r="AB280" s="5"/>
      <c r="AC280" s="5"/>
      <c r="AD280" s="5"/>
      <c r="AE280" s="5"/>
      <c r="AF280" s="5"/>
      <c r="AG280" s="712"/>
      <c r="AH280" s="672"/>
    </row>
    <row r="281">
      <c r="A281" s="569"/>
      <c r="B281" s="713"/>
      <c r="C281" s="713"/>
      <c r="D281" s="713"/>
      <c r="E281" s="713"/>
      <c r="F281" s="713"/>
      <c r="G281" s="713"/>
      <c r="H281" s="713"/>
      <c r="I281" s="713"/>
      <c r="J281" s="713"/>
      <c r="K281" s="713"/>
      <c r="L281" s="713"/>
      <c r="M281" s="713"/>
      <c r="N281" s="5"/>
      <c r="O281" s="5"/>
      <c r="P281" s="5"/>
      <c r="Q281" s="5"/>
      <c r="R281" s="5"/>
      <c r="S281" s="5"/>
      <c r="T281" s="5"/>
      <c r="U281" s="5"/>
      <c r="V281" s="5"/>
      <c r="W281" s="5"/>
      <c r="X281" s="5"/>
      <c r="Y281" s="5"/>
      <c r="Z281" s="5"/>
      <c r="AA281" s="5"/>
      <c r="AB281" s="5"/>
      <c r="AC281" s="5"/>
      <c r="AD281" s="5"/>
      <c r="AE281" s="5"/>
      <c r="AF281" s="5"/>
      <c r="AG281" s="712"/>
      <c r="AH281" s="672"/>
    </row>
    <row r="282">
      <c r="A282" s="569"/>
      <c r="B282" s="713"/>
      <c r="C282" s="713"/>
      <c r="D282" s="713"/>
      <c r="E282" s="713"/>
      <c r="F282" s="713"/>
      <c r="G282" s="713"/>
      <c r="H282" s="713"/>
      <c r="I282" s="713"/>
      <c r="J282" s="713"/>
      <c r="K282" s="713"/>
      <c r="L282" s="713"/>
      <c r="M282" s="713"/>
      <c r="N282" s="5"/>
      <c r="O282" s="5"/>
      <c r="P282" s="5"/>
      <c r="Q282" s="5"/>
      <c r="R282" s="5"/>
      <c r="S282" s="5"/>
      <c r="T282" s="5"/>
      <c r="U282" s="5"/>
      <c r="V282" s="5"/>
      <c r="W282" s="5"/>
      <c r="X282" s="5"/>
      <c r="Y282" s="5"/>
      <c r="Z282" s="5"/>
      <c r="AA282" s="5"/>
      <c r="AB282" s="5"/>
      <c r="AC282" s="5"/>
      <c r="AD282" s="5"/>
      <c r="AE282" s="5"/>
      <c r="AF282" s="5"/>
      <c r="AG282" s="712"/>
      <c r="AH282" s="672"/>
    </row>
    <row r="283">
      <c r="A283" s="569"/>
      <c r="B283" s="713"/>
      <c r="C283" s="713"/>
      <c r="D283" s="713"/>
      <c r="E283" s="713"/>
      <c r="F283" s="713"/>
      <c r="G283" s="713"/>
      <c r="H283" s="713"/>
      <c r="I283" s="713"/>
      <c r="J283" s="713"/>
      <c r="K283" s="713"/>
      <c r="L283" s="713"/>
      <c r="M283" s="713"/>
      <c r="N283" s="5"/>
      <c r="O283" s="5"/>
      <c r="P283" s="5"/>
      <c r="Q283" s="5"/>
      <c r="R283" s="5"/>
      <c r="S283" s="5"/>
      <c r="T283" s="5"/>
      <c r="U283" s="5"/>
      <c r="V283" s="5"/>
      <c r="W283" s="5"/>
      <c r="X283" s="5"/>
      <c r="Y283" s="5"/>
      <c r="Z283" s="5"/>
      <c r="AA283" s="5"/>
      <c r="AB283" s="5"/>
      <c r="AC283" s="5"/>
      <c r="AD283" s="5"/>
      <c r="AE283" s="5"/>
      <c r="AF283" s="5"/>
      <c r="AG283" s="712"/>
      <c r="AH283" s="672"/>
    </row>
    <row r="284">
      <c r="A284" s="569"/>
      <c r="B284" s="713"/>
      <c r="C284" s="713"/>
      <c r="D284" s="713"/>
      <c r="E284" s="713"/>
      <c r="F284" s="713"/>
      <c r="G284" s="713"/>
      <c r="H284" s="713"/>
      <c r="I284" s="713"/>
      <c r="J284" s="713"/>
      <c r="K284" s="713"/>
      <c r="L284" s="713"/>
      <c r="M284" s="713"/>
      <c r="N284" s="5"/>
      <c r="O284" s="5"/>
      <c r="P284" s="5"/>
      <c r="Q284" s="5"/>
      <c r="R284" s="5"/>
      <c r="S284" s="5"/>
      <c r="T284" s="5"/>
      <c r="U284" s="5"/>
      <c r="V284" s="5"/>
      <c r="W284" s="5"/>
      <c r="X284" s="5"/>
      <c r="Y284" s="5"/>
      <c r="Z284" s="5"/>
      <c r="AA284" s="5"/>
      <c r="AB284" s="5"/>
      <c r="AC284" s="5"/>
      <c r="AD284" s="5"/>
      <c r="AE284" s="5"/>
      <c r="AF284" s="5"/>
      <c r="AG284" s="712"/>
      <c r="AH284" s="672"/>
    </row>
    <row r="285">
      <c r="A285" s="569"/>
      <c r="B285" s="713"/>
      <c r="C285" s="713"/>
      <c r="D285" s="713"/>
      <c r="E285" s="713"/>
      <c r="F285" s="713"/>
      <c r="G285" s="713"/>
      <c r="H285" s="713"/>
      <c r="I285" s="713"/>
      <c r="J285" s="713"/>
      <c r="K285" s="713"/>
      <c r="L285" s="713"/>
      <c r="M285" s="713"/>
      <c r="N285" s="5"/>
      <c r="O285" s="5"/>
      <c r="P285" s="5"/>
      <c r="Q285" s="5"/>
      <c r="R285" s="5"/>
      <c r="S285" s="5"/>
      <c r="T285" s="5"/>
      <c r="U285" s="5"/>
      <c r="V285" s="5"/>
      <c r="W285" s="5"/>
      <c r="X285" s="5"/>
      <c r="Y285" s="5"/>
      <c r="Z285" s="5"/>
      <c r="AA285" s="5"/>
      <c r="AB285" s="5"/>
      <c r="AC285" s="5"/>
      <c r="AD285" s="5"/>
      <c r="AE285" s="5"/>
      <c r="AF285" s="5"/>
      <c r="AG285" s="712"/>
      <c r="AH285" s="672"/>
    </row>
    <row r="286">
      <c r="A286" s="569"/>
      <c r="B286" s="713"/>
      <c r="C286" s="713"/>
      <c r="D286" s="713"/>
      <c r="E286" s="713"/>
      <c r="F286" s="713"/>
      <c r="G286" s="713"/>
      <c r="H286" s="713"/>
      <c r="I286" s="713"/>
      <c r="J286" s="713"/>
      <c r="K286" s="713"/>
      <c r="L286" s="713"/>
      <c r="M286" s="713"/>
      <c r="N286" s="5"/>
      <c r="O286" s="5"/>
      <c r="P286" s="5"/>
      <c r="Q286" s="5"/>
      <c r="R286" s="5"/>
      <c r="S286" s="5"/>
      <c r="T286" s="5"/>
      <c r="U286" s="5"/>
      <c r="V286" s="5"/>
      <c r="W286" s="5"/>
      <c r="X286" s="5"/>
      <c r="Y286" s="5"/>
      <c r="Z286" s="5"/>
      <c r="AA286" s="5"/>
      <c r="AB286" s="5"/>
      <c r="AC286" s="5"/>
      <c r="AD286" s="5"/>
      <c r="AE286" s="5"/>
      <c r="AF286" s="5"/>
      <c r="AG286" s="712"/>
      <c r="AH286" s="672"/>
    </row>
    <row r="287">
      <c r="A287" s="569"/>
      <c r="B287" s="713"/>
      <c r="C287" s="713"/>
      <c r="D287" s="713"/>
      <c r="E287" s="713"/>
      <c r="F287" s="713"/>
      <c r="G287" s="713"/>
      <c r="H287" s="713"/>
      <c r="I287" s="713"/>
      <c r="J287" s="713"/>
      <c r="K287" s="713"/>
      <c r="L287" s="713"/>
      <c r="M287" s="713"/>
      <c r="N287" s="5"/>
      <c r="O287" s="5"/>
      <c r="P287" s="5"/>
      <c r="Q287" s="5"/>
      <c r="R287" s="5"/>
      <c r="S287" s="5"/>
      <c r="T287" s="5"/>
      <c r="U287" s="5"/>
      <c r="V287" s="5"/>
      <c r="W287" s="5"/>
      <c r="X287" s="5"/>
      <c r="Y287" s="5"/>
      <c r="Z287" s="5"/>
      <c r="AA287" s="5"/>
      <c r="AB287" s="5"/>
      <c r="AC287" s="5"/>
      <c r="AD287" s="5"/>
      <c r="AE287" s="5"/>
      <c r="AF287" s="5"/>
      <c r="AG287" s="712"/>
      <c r="AH287" s="672"/>
    </row>
    <row r="288">
      <c r="A288" s="569"/>
      <c r="B288" s="713"/>
      <c r="C288" s="713"/>
      <c r="D288" s="713"/>
      <c r="E288" s="713"/>
      <c r="F288" s="713"/>
      <c r="G288" s="713"/>
      <c r="H288" s="713"/>
      <c r="I288" s="713"/>
      <c r="J288" s="713"/>
      <c r="K288" s="713"/>
      <c r="L288" s="713"/>
      <c r="M288" s="713"/>
      <c r="N288" s="5"/>
      <c r="O288" s="5"/>
      <c r="P288" s="5"/>
      <c r="Q288" s="5"/>
      <c r="R288" s="5"/>
      <c r="S288" s="5"/>
      <c r="T288" s="5"/>
      <c r="U288" s="5"/>
      <c r="V288" s="5"/>
      <c r="W288" s="5"/>
      <c r="X288" s="5"/>
      <c r="Y288" s="5"/>
      <c r="Z288" s="5"/>
      <c r="AA288" s="5"/>
      <c r="AB288" s="5"/>
      <c r="AC288" s="5"/>
      <c r="AD288" s="5"/>
      <c r="AE288" s="5"/>
      <c r="AF288" s="5"/>
      <c r="AG288" s="712"/>
      <c r="AH288" s="672"/>
    </row>
    <row r="289">
      <c r="A289" s="569"/>
      <c r="B289" s="713"/>
      <c r="C289" s="713"/>
      <c r="D289" s="713"/>
      <c r="E289" s="713"/>
      <c r="F289" s="713"/>
      <c r="G289" s="713"/>
      <c r="H289" s="713"/>
      <c r="I289" s="713"/>
      <c r="J289" s="713"/>
      <c r="K289" s="713"/>
      <c r="L289" s="713"/>
      <c r="M289" s="713"/>
      <c r="N289" s="5"/>
      <c r="O289" s="5"/>
      <c r="P289" s="5"/>
      <c r="Q289" s="5"/>
      <c r="R289" s="5"/>
      <c r="S289" s="5"/>
      <c r="T289" s="5"/>
      <c r="U289" s="5"/>
      <c r="V289" s="5"/>
      <c r="W289" s="5"/>
      <c r="X289" s="5"/>
      <c r="Y289" s="5"/>
      <c r="Z289" s="5"/>
      <c r="AA289" s="5"/>
      <c r="AB289" s="5"/>
      <c r="AC289" s="5"/>
      <c r="AD289" s="5"/>
      <c r="AE289" s="5"/>
      <c r="AF289" s="5"/>
      <c r="AG289" s="712"/>
      <c r="AH289" s="672"/>
    </row>
    <row r="290">
      <c r="A290" s="569"/>
      <c r="B290" s="713"/>
      <c r="C290" s="713"/>
      <c r="D290" s="713"/>
      <c r="E290" s="713"/>
      <c r="F290" s="713"/>
      <c r="G290" s="713"/>
      <c r="H290" s="713"/>
      <c r="I290" s="713"/>
      <c r="J290" s="713"/>
      <c r="K290" s="713"/>
      <c r="L290" s="713"/>
      <c r="M290" s="713"/>
      <c r="N290" s="5"/>
      <c r="O290" s="5"/>
      <c r="P290" s="5"/>
      <c r="Q290" s="5"/>
      <c r="R290" s="5"/>
      <c r="S290" s="5"/>
      <c r="T290" s="5"/>
      <c r="U290" s="5"/>
      <c r="V290" s="5"/>
      <c r="W290" s="5"/>
      <c r="X290" s="5"/>
      <c r="Y290" s="5"/>
      <c r="Z290" s="5"/>
      <c r="AA290" s="5"/>
      <c r="AB290" s="5"/>
      <c r="AC290" s="5"/>
      <c r="AD290" s="5"/>
      <c r="AE290" s="5"/>
      <c r="AF290" s="5"/>
      <c r="AG290" s="712"/>
      <c r="AH290" s="672"/>
    </row>
    <row r="291">
      <c r="A291" s="569"/>
      <c r="B291" s="713"/>
      <c r="C291" s="713"/>
      <c r="D291" s="713"/>
      <c r="E291" s="713"/>
      <c r="F291" s="713"/>
      <c r="G291" s="713"/>
      <c r="H291" s="713"/>
      <c r="I291" s="713"/>
      <c r="J291" s="713"/>
      <c r="K291" s="713"/>
      <c r="L291" s="713"/>
      <c r="M291" s="713"/>
      <c r="N291" s="5"/>
      <c r="O291" s="5"/>
      <c r="P291" s="5"/>
      <c r="Q291" s="5"/>
      <c r="R291" s="5"/>
      <c r="S291" s="5"/>
      <c r="T291" s="5"/>
      <c r="U291" s="5"/>
      <c r="V291" s="5"/>
      <c r="W291" s="5"/>
      <c r="X291" s="5"/>
      <c r="Y291" s="5"/>
      <c r="Z291" s="5"/>
      <c r="AA291" s="5"/>
      <c r="AB291" s="5"/>
      <c r="AC291" s="5"/>
      <c r="AD291" s="5"/>
      <c r="AE291" s="5"/>
      <c r="AF291" s="5"/>
      <c r="AG291" s="712"/>
      <c r="AH291" s="672"/>
    </row>
    <row r="292">
      <c r="A292" s="569"/>
      <c r="B292" s="713"/>
      <c r="C292" s="713"/>
      <c r="D292" s="713"/>
      <c r="E292" s="713"/>
      <c r="F292" s="713"/>
      <c r="G292" s="713"/>
      <c r="H292" s="713"/>
      <c r="I292" s="713"/>
      <c r="J292" s="713"/>
      <c r="K292" s="713"/>
      <c r="L292" s="713"/>
      <c r="M292" s="713"/>
      <c r="N292" s="5"/>
      <c r="O292" s="5"/>
      <c r="P292" s="5"/>
      <c r="Q292" s="5"/>
      <c r="R292" s="5"/>
      <c r="S292" s="5"/>
      <c r="T292" s="5"/>
      <c r="U292" s="5"/>
      <c r="V292" s="5"/>
      <c r="W292" s="5"/>
      <c r="X292" s="5"/>
      <c r="Y292" s="5"/>
      <c r="Z292" s="5"/>
      <c r="AA292" s="5"/>
      <c r="AB292" s="5"/>
      <c r="AC292" s="5"/>
      <c r="AD292" s="5"/>
      <c r="AE292" s="5"/>
      <c r="AF292" s="5"/>
      <c r="AG292" s="712"/>
      <c r="AH292" s="672"/>
    </row>
    <row r="293">
      <c r="A293" s="569"/>
      <c r="B293" s="713"/>
      <c r="C293" s="713"/>
      <c r="D293" s="713"/>
      <c r="E293" s="713"/>
      <c r="F293" s="713"/>
      <c r="G293" s="713"/>
      <c r="H293" s="713"/>
      <c r="I293" s="713"/>
      <c r="J293" s="713"/>
      <c r="K293" s="713"/>
      <c r="L293" s="713"/>
      <c r="M293" s="713"/>
      <c r="N293" s="5"/>
      <c r="O293" s="5"/>
      <c r="P293" s="5"/>
      <c r="Q293" s="5"/>
      <c r="R293" s="5"/>
      <c r="S293" s="5"/>
      <c r="T293" s="5"/>
      <c r="U293" s="5"/>
      <c r="V293" s="5"/>
      <c r="W293" s="5"/>
      <c r="X293" s="5"/>
      <c r="Y293" s="5"/>
      <c r="Z293" s="5"/>
      <c r="AA293" s="5"/>
      <c r="AB293" s="5"/>
      <c r="AC293" s="5"/>
      <c r="AD293" s="5"/>
      <c r="AE293" s="5"/>
      <c r="AF293" s="5"/>
      <c r="AG293" s="712"/>
      <c r="AH293" s="672"/>
    </row>
    <row r="294">
      <c r="A294" s="569"/>
      <c r="B294" s="713"/>
      <c r="C294" s="713"/>
      <c r="D294" s="713"/>
      <c r="E294" s="713"/>
      <c r="F294" s="713"/>
      <c r="G294" s="713"/>
      <c r="H294" s="713"/>
      <c r="I294" s="713"/>
      <c r="J294" s="713"/>
      <c r="K294" s="713"/>
      <c r="L294" s="713"/>
      <c r="M294" s="713"/>
      <c r="N294" s="5"/>
      <c r="O294" s="5"/>
      <c r="P294" s="5"/>
      <c r="Q294" s="5"/>
      <c r="R294" s="5"/>
      <c r="S294" s="5"/>
      <c r="T294" s="5"/>
      <c r="U294" s="5"/>
      <c r="V294" s="5"/>
      <c r="W294" s="5"/>
      <c r="X294" s="5"/>
      <c r="Y294" s="5"/>
      <c r="Z294" s="5"/>
      <c r="AA294" s="5"/>
      <c r="AB294" s="5"/>
      <c r="AC294" s="5"/>
      <c r="AD294" s="5"/>
      <c r="AE294" s="5"/>
      <c r="AF294" s="5"/>
      <c r="AG294" s="712"/>
      <c r="AH294" s="672"/>
    </row>
    <row r="295">
      <c r="A295" s="569"/>
      <c r="B295" s="713"/>
      <c r="C295" s="713"/>
      <c r="D295" s="713"/>
      <c r="E295" s="713"/>
      <c r="F295" s="713"/>
      <c r="G295" s="713"/>
      <c r="H295" s="713"/>
      <c r="I295" s="713"/>
      <c r="J295" s="713"/>
      <c r="K295" s="713"/>
      <c r="L295" s="713"/>
      <c r="M295" s="713"/>
      <c r="N295" s="5"/>
      <c r="O295" s="5"/>
      <c r="P295" s="5"/>
      <c r="Q295" s="5"/>
      <c r="R295" s="5"/>
      <c r="S295" s="5"/>
      <c r="T295" s="5"/>
      <c r="U295" s="5"/>
      <c r="V295" s="5"/>
      <c r="W295" s="5"/>
      <c r="X295" s="5"/>
      <c r="Y295" s="5"/>
      <c r="Z295" s="5"/>
      <c r="AA295" s="5"/>
      <c r="AB295" s="5"/>
      <c r="AC295" s="5"/>
      <c r="AD295" s="5"/>
      <c r="AE295" s="5"/>
      <c r="AF295" s="5"/>
      <c r="AG295" s="712"/>
      <c r="AH295" s="672"/>
    </row>
    <row r="296">
      <c r="A296" s="569"/>
      <c r="B296" s="713"/>
      <c r="C296" s="713"/>
      <c r="D296" s="713"/>
      <c r="E296" s="713"/>
      <c r="F296" s="713"/>
      <c r="G296" s="713"/>
      <c r="H296" s="713"/>
      <c r="I296" s="713"/>
      <c r="J296" s="713"/>
      <c r="K296" s="713"/>
      <c r="L296" s="713"/>
      <c r="M296" s="713"/>
      <c r="N296" s="5"/>
      <c r="O296" s="5"/>
      <c r="P296" s="5"/>
      <c r="Q296" s="5"/>
      <c r="R296" s="5"/>
      <c r="S296" s="5"/>
      <c r="T296" s="5"/>
      <c r="U296" s="5"/>
      <c r="V296" s="5"/>
      <c r="W296" s="5"/>
      <c r="X296" s="5"/>
      <c r="Y296" s="5"/>
      <c r="Z296" s="5"/>
      <c r="AA296" s="5"/>
      <c r="AB296" s="5"/>
      <c r="AC296" s="5"/>
      <c r="AD296" s="5"/>
      <c r="AE296" s="5"/>
      <c r="AF296" s="5"/>
      <c r="AG296" s="712"/>
      <c r="AH296" s="672"/>
    </row>
    <row r="297">
      <c r="A297" s="569"/>
      <c r="B297" s="713"/>
      <c r="C297" s="713"/>
      <c r="D297" s="713"/>
      <c r="E297" s="713"/>
      <c r="F297" s="713"/>
      <c r="G297" s="713"/>
      <c r="H297" s="713"/>
      <c r="I297" s="713"/>
      <c r="J297" s="713"/>
      <c r="K297" s="713"/>
      <c r="L297" s="713"/>
      <c r="M297" s="713"/>
      <c r="N297" s="5"/>
      <c r="O297" s="5"/>
      <c r="P297" s="5"/>
      <c r="Q297" s="5"/>
      <c r="R297" s="5"/>
      <c r="S297" s="5"/>
      <c r="T297" s="5"/>
      <c r="U297" s="5"/>
      <c r="V297" s="5"/>
      <c r="W297" s="5"/>
      <c r="X297" s="5"/>
      <c r="Y297" s="5"/>
      <c r="Z297" s="5"/>
      <c r="AA297" s="5"/>
      <c r="AB297" s="5"/>
      <c r="AC297" s="5"/>
      <c r="AD297" s="5"/>
      <c r="AE297" s="5"/>
      <c r="AF297" s="5"/>
      <c r="AG297" s="712"/>
      <c r="AH297" s="672"/>
    </row>
    <row r="298">
      <c r="A298" s="569"/>
      <c r="B298" s="713"/>
      <c r="C298" s="713"/>
      <c r="D298" s="713"/>
      <c r="E298" s="713"/>
      <c r="F298" s="713"/>
      <c r="G298" s="713"/>
      <c r="H298" s="713"/>
      <c r="I298" s="713"/>
      <c r="J298" s="713"/>
      <c r="K298" s="713"/>
      <c r="L298" s="713"/>
      <c r="M298" s="713"/>
      <c r="N298" s="5"/>
      <c r="O298" s="5"/>
      <c r="P298" s="5"/>
      <c r="Q298" s="5"/>
      <c r="R298" s="5"/>
      <c r="S298" s="5"/>
      <c r="T298" s="5"/>
      <c r="U298" s="5"/>
      <c r="V298" s="5"/>
      <c r="W298" s="5"/>
      <c r="X298" s="5"/>
      <c r="Y298" s="5"/>
      <c r="Z298" s="5"/>
      <c r="AA298" s="5"/>
      <c r="AB298" s="5"/>
      <c r="AC298" s="5"/>
      <c r="AD298" s="5"/>
      <c r="AE298" s="5"/>
      <c r="AF298" s="5"/>
      <c r="AG298" s="712"/>
      <c r="AH298" s="672"/>
    </row>
    <row r="299">
      <c r="A299" s="569"/>
      <c r="B299" s="713"/>
      <c r="C299" s="713"/>
      <c r="D299" s="713"/>
      <c r="E299" s="713"/>
      <c r="F299" s="713"/>
      <c r="G299" s="713"/>
      <c r="H299" s="713"/>
      <c r="I299" s="713"/>
      <c r="J299" s="713"/>
      <c r="K299" s="713"/>
      <c r="L299" s="713"/>
      <c r="M299" s="713"/>
      <c r="N299" s="5"/>
      <c r="O299" s="5"/>
      <c r="P299" s="5"/>
      <c r="Q299" s="5"/>
      <c r="R299" s="5"/>
      <c r="S299" s="5"/>
      <c r="T299" s="5"/>
      <c r="U299" s="5"/>
      <c r="V299" s="5"/>
      <c r="W299" s="5"/>
      <c r="X299" s="5"/>
      <c r="Y299" s="5"/>
      <c r="Z299" s="5"/>
      <c r="AA299" s="5"/>
      <c r="AB299" s="5"/>
      <c r="AC299" s="5"/>
      <c r="AD299" s="5"/>
      <c r="AE299" s="5"/>
      <c r="AF299" s="5"/>
      <c r="AG299" s="712"/>
      <c r="AH299" s="672"/>
    </row>
    <row r="300">
      <c r="A300" s="569"/>
      <c r="B300" s="713"/>
      <c r="C300" s="713"/>
      <c r="D300" s="713"/>
      <c r="E300" s="713"/>
      <c r="F300" s="713"/>
      <c r="G300" s="713"/>
      <c r="H300" s="713"/>
      <c r="I300" s="713"/>
      <c r="J300" s="713"/>
      <c r="K300" s="713"/>
      <c r="L300" s="713"/>
      <c r="M300" s="713"/>
      <c r="N300" s="5"/>
      <c r="O300" s="5"/>
      <c r="P300" s="5"/>
      <c r="Q300" s="5"/>
      <c r="R300" s="5"/>
      <c r="S300" s="5"/>
      <c r="T300" s="5"/>
      <c r="U300" s="5"/>
      <c r="V300" s="5"/>
      <c r="W300" s="5"/>
      <c r="X300" s="5"/>
      <c r="Y300" s="5"/>
      <c r="Z300" s="5"/>
      <c r="AA300" s="5"/>
      <c r="AB300" s="5"/>
      <c r="AC300" s="5"/>
      <c r="AD300" s="5"/>
      <c r="AE300" s="5"/>
      <c r="AF300" s="5"/>
      <c r="AG300" s="712"/>
      <c r="AH300" s="672"/>
    </row>
    <row r="301">
      <c r="A301" s="569"/>
      <c r="B301" s="713"/>
      <c r="C301" s="713"/>
      <c r="D301" s="713"/>
      <c r="E301" s="713"/>
      <c r="F301" s="713"/>
      <c r="G301" s="713"/>
      <c r="H301" s="713"/>
      <c r="I301" s="713"/>
      <c r="J301" s="713"/>
      <c r="K301" s="713"/>
      <c r="L301" s="713"/>
      <c r="M301" s="713"/>
      <c r="N301" s="5"/>
      <c r="O301" s="5"/>
      <c r="P301" s="5"/>
      <c r="Q301" s="5"/>
      <c r="R301" s="5"/>
      <c r="S301" s="5"/>
      <c r="T301" s="5"/>
      <c r="U301" s="5"/>
      <c r="V301" s="5"/>
      <c r="W301" s="5"/>
      <c r="X301" s="5"/>
      <c r="Y301" s="5"/>
      <c r="Z301" s="5"/>
      <c r="AA301" s="5"/>
      <c r="AB301" s="5"/>
      <c r="AC301" s="5"/>
      <c r="AD301" s="5"/>
      <c r="AE301" s="5"/>
      <c r="AF301" s="5"/>
      <c r="AG301" s="712"/>
      <c r="AH301" s="672"/>
    </row>
    <row r="302">
      <c r="A302" s="569"/>
      <c r="B302" s="713"/>
      <c r="C302" s="713"/>
      <c r="D302" s="713"/>
      <c r="E302" s="713"/>
      <c r="F302" s="713"/>
      <c r="G302" s="713"/>
      <c r="H302" s="713"/>
      <c r="I302" s="713"/>
      <c r="J302" s="713"/>
      <c r="K302" s="713"/>
      <c r="L302" s="713"/>
      <c r="M302" s="713"/>
      <c r="N302" s="5"/>
      <c r="O302" s="5"/>
      <c r="P302" s="5"/>
      <c r="Q302" s="5"/>
      <c r="R302" s="5"/>
      <c r="S302" s="5"/>
      <c r="T302" s="5"/>
      <c r="U302" s="5"/>
      <c r="V302" s="5"/>
      <c r="W302" s="5"/>
      <c r="X302" s="5"/>
      <c r="Y302" s="5"/>
      <c r="Z302" s="5"/>
      <c r="AA302" s="5"/>
      <c r="AB302" s="5"/>
      <c r="AC302" s="5"/>
      <c r="AD302" s="5"/>
      <c r="AE302" s="5"/>
      <c r="AF302" s="5"/>
      <c r="AG302" s="712"/>
      <c r="AH302" s="672"/>
    </row>
    <row r="303">
      <c r="A303" s="569"/>
      <c r="B303" s="713"/>
      <c r="C303" s="713"/>
      <c r="D303" s="713"/>
      <c r="E303" s="713"/>
      <c r="F303" s="713"/>
      <c r="G303" s="713"/>
      <c r="H303" s="713"/>
      <c r="I303" s="713"/>
      <c r="J303" s="713"/>
      <c r="K303" s="713"/>
      <c r="L303" s="713"/>
      <c r="M303" s="713"/>
      <c r="N303" s="5"/>
      <c r="O303" s="5"/>
      <c r="P303" s="5"/>
      <c r="Q303" s="5"/>
      <c r="R303" s="5"/>
      <c r="S303" s="5"/>
      <c r="T303" s="5"/>
      <c r="U303" s="5"/>
      <c r="V303" s="5"/>
      <c r="W303" s="5"/>
      <c r="X303" s="5"/>
      <c r="Y303" s="5"/>
      <c r="Z303" s="5"/>
      <c r="AA303" s="5"/>
      <c r="AB303" s="5"/>
      <c r="AC303" s="5"/>
      <c r="AD303" s="5"/>
      <c r="AE303" s="5"/>
      <c r="AF303" s="5"/>
      <c r="AG303" s="712"/>
      <c r="AH303" s="672"/>
    </row>
    <row r="304">
      <c r="A304" s="569"/>
      <c r="B304" s="713"/>
      <c r="C304" s="713"/>
      <c r="D304" s="713"/>
      <c r="E304" s="713"/>
      <c r="F304" s="713"/>
      <c r="G304" s="713"/>
      <c r="H304" s="713"/>
      <c r="I304" s="713"/>
      <c r="J304" s="713"/>
      <c r="K304" s="713"/>
      <c r="L304" s="713"/>
      <c r="M304" s="713"/>
      <c r="N304" s="5"/>
      <c r="O304" s="5"/>
      <c r="P304" s="5"/>
      <c r="Q304" s="5"/>
      <c r="R304" s="5"/>
      <c r="S304" s="5"/>
      <c r="T304" s="5"/>
      <c r="U304" s="5"/>
      <c r="V304" s="5"/>
      <c r="W304" s="5"/>
      <c r="X304" s="5"/>
      <c r="Y304" s="5"/>
      <c r="Z304" s="5"/>
      <c r="AA304" s="5"/>
      <c r="AB304" s="5"/>
      <c r="AC304" s="5"/>
      <c r="AD304" s="5"/>
      <c r="AE304" s="5"/>
      <c r="AF304" s="5"/>
      <c r="AG304" s="712"/>
      <c r="AH304" s="672"/>
    </row>
    <row r="305">
      <c r="A305" s="569"/>
      <c r="B305" s="713"/>
      <c r="C305" s="713"/>
      <c r="D305" s="713"/>
      <c r="E305" s="713"/>
      <c r="F305" s="713"/>
      <c r="G305" s="713"/>
      <c r="H305" s="713"/>
      <c r="I305" s="713"/>
      <c r="J305" s="713"/>
      <c r="K305" s="713"/>
      <c r="L305" s="713"/>
      <c r="M305" s="713"/>
      <c r="N305" s="5"/>
      <c r="O305" s="5"/>
      <c r="P305" s="5"/>
      <c r="Q305" s="5"/>
      <c r="R305" s="5"/>
      <c r="S305" s="5"/>
      <c r="T305" s="5"/>
      <c r="U305" s="5"/>
      <c r="V305" s="5"/>
      <c r="W305" s="5"/>
      <c r="X305" s="5"/>
      <c r="Y305" s="5"/>
      <c r="Z305" s="5"/>
      <c r="AA305" s="5"/>
      <c r="AB305" s="5"/>
      <c r="AC305" s="5"/>
      <c r="AD305" s="5"/>
      <c r="AE305" s="5"/>
      <c r="AF305" s="5"/>
      <c r="AG305" s="712"/>
      <c r="AH305" s="672"/>
    </row>
    <row r="306">
      <c r="A306" s="569"/>
      <c r="B306" s="713"/>
      <c r="C306" s="713"/>
      <c r="D306" s="713"/>
      <c r="E306" s="713"/>
      <c r="F306" s="713"/>
      <c r="G306" s="713"/>
      <c r="H306" s="713"/>
      <c r="I306" s="713"/>
      <c r="J306" s="713"/>
      <c r="K306" s="713"/>
      <c r="L306" s="713"/>
      <c r="M306" s="713"/>
      <c r="N306" s="5"/>
      <c r="O306" s="5"/>
      <c r="P306" s="5"/>
      <c r="Q306" s="5"/>
      <c r="R306" s="5"/>
      <c r="S306" s="5"/>
      <c r="T306" s="5"/>
      <c r="U306" s="5"/>
      <c r="V306" s="5"/>
      <c r="W306" s="5"/>
      <c r="X306" s="5"/>
      <c r="Y306" s="5"/>
      <c r="Z306" s="5"/>
      <c r="AA306" s="5"/>
      <c r="AB306" s="5"/>
      <c r="AC306" s="5"/>
      <c r="AD306" s="5"/>
      <c r="AE306" s="5"/>
      <c r="AF306" s="5"/>
      <c r="AG306" s="712"/>
      <c r="AH306" s="672"/>
    </row>
    <row r="307">
      <c r="A307" s="569"/>
      <c r="B307" s="713"/>
      <c r="C307" s="713"/>
      <c r="D307" s="713"/>
      <c r="E307" s="713"/>
      <c r="F307" s="713"/>
      <c r="G307" s="713"/>
      <c r="H307" s="713"/>
      <c r="I307" s="713"/>
      <c r="J307" s="713"/>
      <c r="K307" s="713"/>
      <c r="L307" s="713"/>
      <c r="M307" s="713"/>
      <c r="N307" s="5"/>
      <c r="O307" s="5"/>
      <c r="P307" s="5"/>
      <c r="Q307" s="5"/>
      <c r="R307" s="5"/>
      <c r="S307" s="5"/>
      <c r="T307" s="5"/>
      <c r="U307" s="5"/>
      <c r="V307" s="5"/>
      <c r="W307" s="5"/>
      <c r="X307" s="5"/>
      <c r="Y307" s="5"/>
      <c r="Z307" s="5"/>
      <c r="AA307" s="5"/>
      <c r="AB307" s="5"/>
      <c r="AC307" s="5"/>
      <c r="AD307" s="5"/>
      <c r="AE307" s="5"/>
      <c r="AF307" s="5"/>
      <c r="AG307" s="712"/>
      <c r="AH307" s="672"/>
    </row>
    <row r="308">
      <c r="A308" s="569"/>
      <c r="B308" s="713"/>
      <c r="C308" s="713"/>
      <c r="D308" s="713"/>
      <c r="E308" s="713"/>
      <c r="F308" s="713"/>
      <c r="G308" s="713"/>
      <c r="H308" s="713"/>
      <c r="I308" s="713"/>
      <c r="J308" s="713"/>
      <c r="K308" s="713"/>
      <c r="L308" s="713"/>
      <c r="M308" s="713"/>
      <c r="N308" s="5"/>
      <c r="O308" s="5"/>
      <c r="P308" s="5"/>
      <c r="Q308" s="5"/>
      <c r="R308" s="5"/>
      <c r="S308" s="5"/>
      <c r="T308" s="5"/>
      <c r="U308" s="5"/>
      <c r="V308" s="5"/>
      <c r="W308" s="5"/>
      <c r="X308" s="5"/>
      <c r="Y308" s="5"/>
      <c r="Z308" s="5"/>
      <c r="AA308" s="5"/>
      <c r="AB308" s="5"/>
      <c r="AC308" s="5"/>
      <c r="AD308" s="5"/>
      <c r="AE308" s="5"/>
      <c r="AF308" s="5"/>
      <c r="AG308" s="712"/>
      <c r="AH308" s="672"/>
    </row>
    <row r="309">
      <c r="A309" s="569"/>
      <c r="B309" s="713"/>
      <c r="C309" s="713"/>
      <c r="D309" s="713"/>
      <c r="E309" s="713"/>
      <c r="F309" s="713"/>
      <c r="G309" s="713"/>
      <c r="H309" s="713"/>
      <c r="I309" s="713"/>
      <c r="J309" s="713"/>
      <c r="K309" s="713"/>
      <c r="L309" s="713"/>
      <c r="M309" s="713"/>
      <c r="N309" s="5"/>
      <c r="O309" s="5"/>
      <c r="P309" s="5"/>
      <c r="Q309" s="5"/>
      <c r="R309" s="5"/>
      <c r="S309" s="5"/>
      <c r="T309" s="5"/>
      <c r="U309" s="5"/>
      <c r="V309" s="5"/>
      <c r="W309" s="5"/>
      <c r="X309" s="5"/>
      <c r="Y309" s="5"/>
      <c r="Z309" s="5"/>
      <c r="AA309" s="5"/>
      <c r="AB309" s="5"/>
      <c r="AC309" s="5"/>
      <c r="AD309" s="5"/>
      <c r="AE309" s="5"/>
      <c r="AF309" s="5"/>
      <c r="AG309" s="712"/>
      <c r="AH309" s="672"/>
    </row>
    <row r="310">
      <c r="A310" s="569"/>
      <c r="B310" s="713"/>
      <c r="C310" s="713"/>
      <c r="D310" s="713"/>
      <c r="E310" s="713"/>
      <c r="F310" s="713"/>
      <c r="G310" s="713"/>
      <c r="H310" s="713"/>
      <c r="I310" s="713"/>
      <c r="J310" s="713"/>
      <c r="K310" s="713"/>
      <c r="L310" s="713"/>
      <c r="M310" s="713"/>
      <c r="N310" s="5"/>
      <c r="O310" s="5"/>
      <c r="P310" s="5"/>
      <c r="Q310" s="5"/>
      <c r="R310" s="5"/>
      <c r="S310" s="5"/>
      <c r="T310" s="5"/>
      <c r="U310" s="5"/>
      <c r="V310" s="5"/>
      <c r="W310" s="5"/>
      <c r="X310" s="5"/>
      <c r="Y310" s="5"/>
      <c r="Z310" s="5"/>
      <c r="AA310" s="5"/>
      <c r="AB310" s="5"/>
      <c r="AC310" s="5"/>
      <c r="AD310" s="5"/>
      <c r="AE310" s="5"/>
      <c r="AF310" s="5"/>
      <c r="AG310" s="712"/>
      <c r="AH310" s="672"/>
    </row>
    <row r="311">
      <c r="A311" s="569"/>
      <c r="B311" s="713"/>
      <c r="C311" s="713"/>
      <c r="D311" s="713"/>
      <c r="E311" s="713"/>
      <c r="F311" s="713"/>
      <c r="G311" s="713"/>
      <c r="H311" s="713"/>
      <c r="I311" s="713"/>
      <c r="J311" s="713"/>
      <c r="K311" s="713"/>
      <c r="L311" s="713"/>
      <c r="M311" s="713"/>
      <c r="N311" s="5"/>
      <c r="O311" s="5"/>
      <c r="P311" s="5"/>
      <c r="Q311" s="5"/>
      <c r="R311" s="5"/>
      <c r="S311" s="5"/>
      <c r="T311" s="5"/>
      <c r="U311" s="5"/>
      <c r="V311" s="5"/>
      <c r="W311" s="5"/>
      <c r="X311" s="5"/>
      <c r="Y311" s="5"/>
      <c r="Z311" s="5"/>
      <c r="AA311" s="5"/>
      <c r="AB311" s="5"/>
      <c r="AC311" s="5"/>
      <c r="AD311" s="5"/>
      <c r="AE311" s="5"/>
      <c r="AF311" s="5"/>
      <c r="AG311" s="712"/>
      <c r="AH311" s="672"/>
    </row>
    <row r="312">
      <c r="A312" s="569"/>
      <c r="B312" s="713"/>
      <c r="C312" s="713"/>
      <c r="D312" s="713"/>
      <c r="E312" s="713"/>
      <c r="F312" s="713"/>
      <c r="G312" s="713"/>
      <c r="H312" s="713"/>
      <c r="I312" s="713"/>
      <c r="J312" s="713"/>
      <c r="K312" s="713"/>
      <c r="L312" s="713"/>
      <c r="M312" s="713"/>
      <c r="N312" s="5"/>
      <c r="O312" s="5"/>
      <c r="P312" s="5"/>
      <c r="Q312" s="5"/>
      <c r="R312" s="5"/>
      <c r="S312" s="5"/>
      <c r="T312" s="5"/>
      <c r="U312" s="5"/>
      <c r="V312" s="5"/>
      <c r="W312" s="5"/>
      <c r="X312" s="5"/>
      <c r="Y312" s="5"/>
      <c r="Z312" s="5"/>
      <c r="AA312" s="5"/>
      <c r="AB312" s="5"/>
      <c r="AC312" s="5"/>
      <c r="AD312" s="5"/>
      <c r="AE312" s="5"/>
      <c r="AF312" s="5"/>
      <c r="AG312" s="712"/>
      <c r="AH312" s="672"/>
    </row>
    <row r="313">
      <c r="A313" s="569"/>
      <c r="B313" s="713"/>
      <c r="C313" s="713"/>
      <c r="D313" s="713"/>
      <c r="E313" s="713"/>
      <c r="F313" s="713"/>
      <c r="G313" s="713"/>
      <c r="H313" s="713"/>
      <c r="I313" s="713"/>
      <c r="J313" s="713"/>
      <c r="K313" s="713"/>
      <c r="L313" s="713"/>
      <c r="M313" s="713"/>
      <c r="N313" s="5"/>
      <c r="O313" s="5"/>
      <c r="P313" s="5"/>
      <c r="Q313" s="5"/>
      <c r="R313" s="5"/>
      <c r="S313" s="5"/>
      <c r="T313" s="5"/>
      <c r="U313" s="5"/>
      <c r="V313" s="5"/>
      <c r="W313" s="5"/>
      <c r="X313" s="5"/>
      <c r="Y313" s="5"/>
      <c r="Z313" s="5"/>
      <c r="AA313" s="5"/>
      <c r="AB313" s="5"/>
      <c r="AC313" s="5"/>
      <c r="AD313" s="5"/>
      <c r="AE313" s="5"/>
      <c r="AF313" s="5"/>
      <c r="AG313" s="712"/>
      <c r="AH313" s="672"/>
    </row>
    <row r="314">
      <c r="A314" s="569"/>
      <c r="B314" s="713"/>
      <c r="C314" s="713"/>
      <c r="D314" s="713"/>
      <c r="E314" s="713"/>
      <c r="F314" s="713"/>
      <c r="G314" s="713"/>
      <c r="H314" s="713"/>
      <c r="I314" s="713"/>
      <c r="J314" s="713"/>
      <c r="K314" s="713"/>
      <c r="L314" s="713"/>
      <c r="M314" s="713"/>
      <c r="N314" s="5"/>
      <c r="O314" s="5"/>
      <c r="P314" s="5"/>
      <c r="Q314" s="5"/>
      <c r="R314" s="5"/>
      <c r="S314" s="5"/>
      <c r="T314" s="5"/>
      <c r="U314" s="5"/>
      <c r="V314" s="5"/>
      <c r="W314" s="5"/>
      <c r="X314" s="5"/>
      <c r="Y314" s="5"/>
      <c r="Z314" s="5"/>
      <c r="AA314" s="5"/>
      <c r="AB314" s="5"/>
      <c r="AC314" s="5"/>
      <c r="AD314" s="5"/>
      <c r="AE314" s="5"/>
      <c r="AF314" s="5"/>
      <c r="AG314" s="712"/>
      <c r="AH314" s="672"/>
    </row>
    <row r="315">
      <c r="A315" s="569"/>
      <c r="B315" s="713"/>
      <c r="C315" s="713"/>
      <c r="D315" s="713"/>
      <c r="E315" s="713"/>
      <c r="F315" s="713"/>
      <c r="G315" s="713"/>
      <c r="H315" s="713"/>
      <c r="I315" s="713"/>
      <c r="J315" s="713"/>
      <c r="K315" s="713"/>
      <c r="L315" s="713"/>
      <c r="M315" s="713"/>
      <c r="N315" s="5"/>
      <c r="O315" s="5"/>
      <c r="P315" s="5"/>
      <c r="Q315" s="5"/>
      <c r="R315" s="5"/>
      <c r="S315" s="5"/>
      <c r="T315" s="5"/>
      <c r="U315" s="5"/>
      <c r="V315" s="5"/>
      <c r="W315" s="5"/>
      <c r="X315" s="5"/>
      <c r="Y315" s="5"/>
      <c r="Z315" s="5"/>
      <c r="AA315" s="5"/>
      <c r="AB315" s="5"/>
      <c r="AC315" s="5"/>
      <c r="AD315" s="5"/>
      <c r="AE315" s="5"/>
      <c r="AF315" s="5"/>
      <c r="AG315" s="712"/>
      <c r="AH315" s="672"/>
    </row>
    <row r="316">
      <c r="A316" s="569"/>
      <c r="B316" s="713"/>
      <c r="C316" s="713"/>
      <c r="D316" s="713"/>
      <c r="E316" s="713"/>
      <c r="F316" s="713"/>
      <c r="G316" s="713"/>
      <c r="H316" s="713"/>
      <c r="I316" s="713"/>
      <c r="J316" s="713"/>
      <c r="K316" s="713"/>
      <c r="L316" s="713"/>
      <c r="M316" s="713"/>
      <c r="N316" s="5"/>
      <c r="O316" s="5"/>
      <c r="P316" s="5"/>
      <c r="Q316" s="5"/>
      <c r="R316" s="5"/>
      <c r="S316" s="5"/>
      <c r="T316" s="5"/>
      <c r="U316" s="5"/>
      <c r="V316" s="5"/>
      <c r="W316" s="5"/>
      <c r="X316" s="5"/>
      <c r="Y316" s="5"/>
      <c r="Z316" s="5"/>
      <c r="AA316" s="5"/>
      <c r="AB316" s="5"/>
      <c r="AC316" s="5"/>
      <c r="AD316" s="5"/>
      <c r="AE316" s="5"/>
      <c r="AF316" s="5"/>
      <c r="AG316" s="712"/>
      <c r="AH316" s="672"/>
    </row>
    <row r="317">
      <c r="A317" s="569"/>
      <c r="B317" s="713"/>
      <c r="C317" s="713"/>
      <c r="D317" s="713"/>
      <c r="E317" s="713"/>
      <c r="F317" s="713"/>
      <c r="G317" s="713"/>
      <c r="H317" s="713"/>
      <c r="I317" s="713"/>
      <c r="J317" s="713"/>
      <c r="K317" s="713"/>
      <c r="L317" s="713"/>
      <c r="M317" s="713"/>
      <c r="N317" s="5"/>
      <c r="O317" s="5"/>
      <c r="P317" s="5"/>
      <c r="Q317" s="5"/>
      <c r="R317" s="5"/>
      <c r="S317" s="5"/>
      <c r="T317" s="5"/>
      <c r="U317" s="5"/>
      <c r="V317" s="5"/>
      <c r="W317" s="5"/>
      <c r="X317" s="5"/>
      <c r="Y317" s="5"/>
      <c r="Z317" s="5"/>
      <c r="AA317" s="5"/>
      <c r="AB317" s="5"/>
      <c r="AC317" s="5"/>
      <c r="AD317" s="5"/>
      <c r="AE317" s="5"/>
      <c r="AF317" s="5"/>
      <c r="AG317" s="712"/>
      <c r="AH317" s="672"/>
    </row>
    <row r="318">
      <c r="A318" s="569"/>
      <c r="B318" s="713"/>
      <c r="C318" s="713"/>
      <c r="D318" s="713"/>
      <c r="E318" s="713"/>
      <c r="F318" s="713"/>
      <c r="G318" s="713"/>
      <c r="H318" s="713"/>
      <c r="I318" s="713"/>
      <c r="J318" s="713"/>
      <c r="K318" s="713"/>
      <c r="L318" s="713"/>
      <c r="M318" s="713"/>
      <c r="N318" s="5"/>
      <c r="O318" s="5"/>
      <c r="P318" s="5"/>
      <c r="Q318" s="5"/>
      <c r="R318" s="5"/>
      <c r="S318" s="5"/>
      <c r="T318" s="5"/>
      <c r="U318" s="5"/>
      <c r="V318" s="5"/>
      <c r="W318" s="5"/>
      <c r="X318" s="5"/>
      <c r="Y318" s="5"/>
      <c r="Z318" s="5"/>
      <c r="AA318" s="5"/>
      <c r="AB318" s="5"/>
      <c r="AC318" s="5"/>
      <c r="AD318" s="5"/>
      <c r="AE318" s="5"/>
      <c r="AF318" s="5"/>
      <c r="AG318" s="712"/>
      <c r="AH318" s="672"/>
    </row>
    <row r="319">
      <c r="A319" s="569"/>
      <c r="B319" s="713"/>
      <c r="C319" s="713"/>
      <c r="D319" s="713"/>
      <c r="E319" s="713"/>
      <c r="F319" s="713"/>
      <c r="G319" s="713"/>
      <c r="H319" s="713"/>
      <c r="I319" s="713"/>
      <c r="J319" s="713"/>
      <c r="K319" s="713"/>
      <c r="L319" s="713"/>
      <c r="M319" s="713"/>
      <c r="N319" s="5"/>
      <c r="O319" s="5"/>
      <c r="P319" s="5"/>
      <c r="Q319" s="5"/>
      <c r="R319" s="5"/>
      <c r="S319" s="5"/>
      <c r="T319" s="5"/>
      <c r="U319" s="5"/>
      <c r="V319" s="5"/>
      <c r="W319" s="5"/>
      <c r="X319" s="5"/>
      <c r="Y319" s="5"/>
      <c r="Z319" s="5"/>
      <c r="AA319" s="5"/>
      <c r="AB319" s="5"/>
      <c r="AC319" s="5"/>
      <c r="AD319" s="5"/>
      <c r="AE319" s="5"/>
      <c r="AF319" s="5"/>
      <c r="AG319" s="712"/>
      <c r="AH319" s="672"/>
    </row>
    <row r="320">
      <c r="A320" s="569"/>
      <c r="B320" s="713"/>
      <c r="C320" s="713"/>
      <c r="D320" s="713"/>
      <c r="E320" s="713"/>
      <c r="F320" s="713"/>
      <c r="G320" s="713"/>
      <c r="H320" s="713"/>
      <c r="I320" s="713"/>
      <c r="J320" s="713"/>
      <c r="K320" s="713"/>
      <c r="L320" s="713"/>
      <c r="M320" s="713"/>
      <c r="N320" s="5"/>
      <c r="O320" s="5"/>
      <c r="P320" s="5"/>
      <c r="Q320" s="5"/>
      <c r="R320" s="5"/>
      <c r="S320" s="5"/>
      <c r="T320" s="5"/>
      <c r="U320" s="5"/>
      <c r="V320" s="5"/>
      <c r="W320" s="5"/>
      <c r="X320" s="5"/>
      <c r="Y320" s="5"/>
      <c r="Z320" s="5"/>
      <c r="AA320" s="5"/>
      <c r="AB320" s="5"/>
      <c r="AC320" s="5"/>
      <c r="AD320" s="5"/>
      <c r="AE320" s="5"/>
      <c r="AF320" s="5"/>
      <c r="AG320" s="712"/>
      <c r="AH320" s="672"/>
    </row>
    <row r="321">
      <c r="A321" s="569"/>
      <c r="B321" s="713"/>
      <c r="C321" s="713"/>
      <c r="D321" s="713"/>
      <c r="E321" s="713"/>
      <c r="F321" s="713"/>
      <c r="G321" s="713"/>
      <c r="H321" s="713"/>
      <c r="I321" s="713"/>
      <c r="J321" s="713"/>
      <c r="K321" s="713"/>
      <c r="L321" s="713"/>
      <c r="M321" s="713"/>
      <c r="N321" s="5"/>
      <c r="O321" s="5"/>
      <c r="P321" s="5"/>
      <c r="Q321" s="5"/>
      <c r="R321" s="5"/>
      <c r="S321" s="5"/>
      <c r="T321" s="5"/>
      <c r="U321" s="5"/>
      <c r="V321" s="5"/>
      <c r="W321" s="5"/>
      <c r="X321" s="5"/>
      <c r="Y321" s="5"/>
      <c r="Z321" s="5"/>
      <c r="AA321" s="5"/>
      <c r="AB321" s="5"/>
      <c r="AC321" s="5"/>
      <c r="AD321" s="5"/>
      <c r="AE321" s="5"/>
      <c r="AF321" s="5"/>
      <c r="AG321" s="712"/>
      <c r="AH321" s="672"/>
    </row>
    <row r="322">
      <c r="A322" s="569"/>
      <c r="B322" s="713"/>
      <c r="C322" s="713"/>
      <c r="D322" s="713"/>
      <c r="E322" s="713"/>
      <c r="F322" s="713"/>
      <c r="G322" s="713"/>
      <c r="H322" s="713"/>
      <c r="I322" s="713"/>
      <c r="J322" s="713"/>
      <c r="K322" s="713"/>
      <c r="L322" s="713"/>
      <c r="M322" s="713"/>
      <c r="N322" s="5"/>
      <c r="O322" s="5"/>
      <c r="P322" s="5"/>
      <c r="Q322" s="5"/>
      <c r="R322" s="5"/>
      <c r="S322" s="5"/>
      <c r="T322" s="5"/>
      <c r="U322" s="5"/>
      <c r="V322" s="5"/>
      <c r="W322" s="5"/>
      <c r="X322" s="5"/>
      <c r="Y322" s="5"/>
      <c r="Z322" s="5"/>
      <c r="AA322" s="5"/>
      <c r="AB322" s="5"/>
      <c r="AC322" s="5"/>
      <c r="AD322" s="5"/>
      <c r="AE322" s="5"/>
      <c r="AF322" s="5"/>
      <c r="AG322" s="712"/>
      <c r="AH322" s="672"/>
    </row>
    <row r="323">
      <c r="A323" s="569"/>
      <c r="B323" s="713"/>
      <c r="C323" s="713"/>
      <c r="D323" s="713"/>
      <c r="E323" s="713"/>
      <c r="F323" s="713"/>
      <c r="G323" s="713"/>
      <c r="H323" s="713"/>
      <c r="I323" s="713"/>
      <c r="J323" s="713"/>
      <c r="K323" s="713"/>
      <c r="L323" s="713"/>
      <c r="M323" s="713"/>
      <c r="N323" s="5"/>
      <c r="O323" s="5"/>
      <c r="P323" s="5"/>
      <c r="Q323" s="5"/>
      <c r="R323" s="5"/>
      <c r="S323" s="5"/>
      <c r="T323" s="5"/>
      <c r="U323" s="5"/>
      <c r="V323" s="5"/>
      <c r="W323" s="5"/>
      <c r="X323" s="5"/>
      <c r="Y323" s="5"/>
      <c r="Z323" s="5"/>
      <c r="AA323" s="5"/>
      <c r="AB323" s="5"/>
      <c r="AC323" s="5"/>
      <c r="AD323" s="5"/>
      <c r="AE323" s="5"/>
      <c r="AF323" s="5"/>
      <c r="AG323" s="712"/>
      <c r="AH323" s="672"/>
    </row>
    <row r="324">
      <c r="A324" s="569"/>
      <c r="B324" s="713"/>
      <c r="C324" s="713"/>
      <c r="D324" s="713"/>
      <c r="E324" s="713"/>
      <c r="F324" s="713"/>
      <c r="G324" s="713"/>
      <c r="H324" s="713"/>
      <c r="I324" s="713"/>
      <c r="J324" s="713"/>
      <c r="K324" s="713"/>
      <c r="L324" s="713"/>
      <c r="M324" s="713"/>
      <c r="N324" s="5"/>
      <c r="O324" s="5"/>
      <c r="P324" s="5"/>
      <c r="Q324" s="5"/>
      <c r="R324" s="5"/>
      <c r="S324" s="5"/>
      <c r="T324" s="5"/>
      <c r="U324" s="5"/>
      <c r="V324" s="5"/>
      <c r="W324" s="5"/>
      <c r="X324" s="5"/>
      <c r="Y324" s="5"/>
      <c r="Z324" s="5"/>
      <c r="AA324" s="5"/>
      <c r="AB324" s="5"/>
      <c r="AC324" s="5"/>
      <c r="AD324" s="5"/>
      <c r="AE324" s="5"/>
      <c r="AF324" s="5"/>
      <c r="AG324" s="712"/>
      <c r="AH324" s="672"/>
    </row>
    <row r="325">
      <c r="A325" s="569"/>
      <c r="B325" s="713"/>
      <c r="C325" s="713"/>
      <c r="D325" s="713"/>
      <c r="E325" s="713"/>
      <c r="F325" s="713"/>
      <c r="G325" s="713"/>
      <c r="H325" s="713"/>
      <c r="I325" s="713"/>
      <c r="J325" s="713"/>
      <c r="K325" s="713"/>
      <c r="L325" s="713"/>
      <c r="M325" s="713"/>
      <c r="N325" s="5"/>
      <c r="O325" s="5"/>
      <c r="P325" s="5"/>
      <c r="Q325" s="5"/>
      <c r="R325" s="5"/>
      <c r="S325" s="5"/>
      <c r="T325" s="5"/>
      <c r="U325" s="5"/>
      <c r="V325" s="5"/>
      <c r="W325" s="5"/>
      <c r="X325" s="5"/>
      <c r="Y325" s="5"/>
      <c r="Z325" s="5"/>
      <c r="AA325" s="5"/>
      <c r="AB325" s="5"/>
      <c r="AC325" s="5"/>
      <c r="AD325" s="5"/>
      <c r="AE325" s="5"/>
      <c r="AF325" s="5"/>
      <c r="AG325" s="712"/>
      <c r="AH325" s="672"/>
    </row>
    <row r="326">
      <c r="A326" s="569"/>
      <c r="B326" s="713"/>
      <c r="C326" s="713"/>
      <c r="D326" s="713"/>
      <c r="E326" s="713"/>
      <c r="F326" s="713"/>
      <c r="G326" s="713"/>
      <c r="H326" s="713"/>
      <c r="I326" s="713"/>
      <c r="J326" s="713"/>
      <c r="K326" s="713"/>
      <c r="L326" s="713"/>
      <c r="M326" s="713"/>
      <c r="N326" s="5"/>
      <c r="O326" s="5"/>
      <c r="P326" s="5"/>
      <c r="Q326" s="5"/>
      <c r="R326" s="5"/>
      <c r="S326" s="5"/>
      <c r="T326" s="5"/>
      <c r="U326" s="5"/>
      <c r="V326" s="5"/>
      <c r="W326" s="5"/>
      <c r="X326" s="5"/>
      <c r="Y326" s="5"/>
      <c r="Z326" s="5"/>
      <c r="AA326" s="5"/>
      <c r="AB326" s="5"/>
      <c r="AC326" s="5"/>
      <c r="AD326" s="5"/>
      <c r="AE326" s="5"/>
      <c r="AF326" s="5"/>
      <c r="AG326" s="712"/>
      <c r="AH326" s="672"/>
    </row>
    <row r="327">
      <c r="A327" s="569"/>
      <c r="B327" s="713"/>
      <c r="C327" s="713"/>
      <c r="D327" s="713"/>
      <c r="E327" s="713"/>
      <c r="F327" s="713"/>
      <c r="G327" s="713"/>
      <c r="H327" s="713"/>
      <c r="I327" s="713"/>
      <c r="J327" s="713"/>
      <c r="K327" s="713"/>
      <c r="L327" s="713"/>
      <c r="M327" s="713"/>
      <c r="N327" s="5"/>
      <c r="O327" s="5"/>
      <c r="P327" s="5"/>
      <c r="Q327" s="5"/>
      <c r="R327" s="5"/>
      <c r="S327" s="5"/>
      <c r="T327" s="5"/>
      <c r="U327" s="5"/>
      <c r="V327" s="5"/>
      <c r="W327" s="5"/>
      <c r="X327" s="5"/>
      <c r="Y327" s="5"/>
      <c r="Z327" s="5"/>
      <c r="AA327" s="5"/>
      <c r="AB327" s="5"/>
      <c r="AC327" s="5"/>
      <c r="AD327" s="5"/>
      <c r="AE327" s="5"/>
      <c r="AF327" s="5"/>
      <c r="AG327" s="712"/>
      <c r="AH327" s="672"/>
    </row>
    <row r="328">
      <c r="A328" s="569"/>
      <c r="B328" s="713"/>
      <c r="C328" s="713"/>
      <c r="D328" s="713"/>
      <c r="E328" s="713"/>
      <c r="F328" s="713"/>
      <c r="G328" s="713"/>
      <c r="H328" s="713"/>
      <c r="I328" s="713"/>
      <c r="J328" s="713"/>
      <c r="K328" s="713"/>
      <c r="L328" s="713"/>
      <c r="M328" s="713"/>
      <c r="N328" s="5"/>
      <c r="O328" s="5"/>
      <c r="P328" s="5"/>
      <c r="Q328" s="5"/>
      <c r="R328" s="5"/>
      <c r="S328" s="5"/>
      <c r="T328" s="5"/>
      <c r="U328" s="5"/>
      <c r="V328" s="5"/>
      <c r="W328" s="5"/>
      <c r="X328" s="5"/>
      <c r="Y328" s="5"/>
      <c r="Z328" s="5"/>
      <c r="AA328" s="5"/>
      <c r="AB328" s="5"/>
      <c r="AC328" s="5"/>
      <c r="AD328" s="5"/>
      <c r="AE328" s="5"/>
      <c r="AF328" s="5"/>
      <c r="AG328" s="712"/>
      <c r="AH328" s="672"/>
    </row>
    <row r="329">
      <c r="A329" s="569"/>
      <c r="B329" s="713"/>
      <c r="C329" s="713"/>
      <c r="D329" s="713"/>
      <c r="E329" s="713"/>
      <c r="F329" s="713"/>
      <c r="G329" s="713"/>
      <c r="H329" s="713"/>
      <c r="I329" s="713"/>
      <c r="J329" s="713"/>
      <c r="K329" s="713"/>
      <c r="L329" s="713"/>
      <c r="M329" s="713"/>
      <c r="N329" s="5"/>
      <c r="O329" s="5"/>
      <c r="P329" s="5"/>
      <c r="Q329" s="5"/>
      <c r="R329" s="5"/>
      <c r="S329" s="5"/>
      <c r="T329" s="5"/>
      <c r="U329" s="5"/>
      <c r="V329" s="5"/>
      <c r="W329" s="5"/>
      <c r="X329" s="5"/>
      <c r="Y329" s="5"/>
      <c r="Z329" s="5"/>
      <c r="AA329" s="5"/>
      <c r="AB329" s="5"/>
      <c r="AC329" s="5"/>
      <c r="AD329" s="5"/>
      <c r="AE329" s="5"/>
      <c r="AF329" s="5"/>
      <c r="AG329" s="712"/>
      <c r="AH329" s="672"/>
    </row>
    <row r="330">
      <c r="A330" s="569"/>
      <c r="B330" s="713"/>
      <c r="C330" s="713"/>
      <c r="D330" s="713"/>
      <c r="E330" s="713"/>
      <c r="F330" s="713"/>
      <c r="G330" s="713"/>
      <c r="H330" s="713"/>
      <c r="I330" s="713"/>
      <c r="J330" s="713"/>
      <c r="K330" s="713"/>
      <c r="L330" s="713"/>
      <c r="M330" s="713"/>
      <c r="N330" s="5"/>
      <c r="O330" s="5"/>
      <c r="P330" s="5"/>
      <c r="Q330" s="5"/>
      <c r="R330" s="5"/>
      <c r="S330" s="5"/>
      <c r="T330" s="5"/>
      <c r="U330" s="5"/>
      <c r="V330" s="5"/>
      <c r="W330" s="5"/>
      <c r="X330" s="5"/>
      <c r="Y330" s="5"/>
      <c r="Z330" s="5"/>
      <c r="AA330" s="5"/>
      <c r="AB330" s="5"/>
      <c r="AC330" s="5"/>
      <c r="AD330" s="5"/>
      <c r="AE330" s="5"/>
      <c r="AF330" s="5"/>
      <c r="AG330" s="712"/>
      <c r="AH330" s="672"/>
    </row>
    <row r="331">
      <c r="A331" s="569"/>
      <c r="B331" s="713"/>
      <c r="C331" s="713"/>
      <c r="D331" s="713"/>
      <c r="E331" s="713"/>
      <c r="F331" s="713"/>
      <c r="G331" s="713"/>
      <c r="H331" s="713"/>
      <c r="I331" s="713"/>
      <c r="J331" s="713"/>
      <c r="K331" s="713"/>
      <c r="L331" s="713"/>
      <c r="M331" s="713"/>
      <c r="N331" s="5"/>
      <c r="O331" s="5"/>
      <c r="P331" s="5"/>
      <c r="Q331" s="5"/>
      <c r="R331" s="5"/>
      <c r="S331" s="5"/>
      <c r="T331" s="5"/>
      <c r="U331" s="5"/>
      <c r="V331" s="5"/>
      <c r="W331" s="5"/>
      <c r="X331" s="5"/>
      <c r="Y331" s="5"/>
      <c r="Z331" s="5"/>
      <c r="AA331" s="5"/>
      <c r="AB331" s="5"/>
      <c r="AC331" s="5"/>
      <c r="AD331" s="5"/>
      <c r="AE331" s="5"/>
      <c r="AF331" s="5"/>
      <c r="AG331" s="712"/>
      <c r="AH331" s="672"/>
    </row>
    <row r="332">
      <c r="A332" s="569"/>
      <c r="B332" s="713"/>
      <c r="C332" s="713"/>
      <c r="D332" s="713"/>
      <c r="E332" s="713"/>
      <c r="F332" s="713"/>
      <c r="G332" s="713"/>
      <c r="H332" s="713"/>
      <c r="I332" s="713"/>
      <c r="J332" s="713"/>
      <c r="K332" s="713"/>
      <c r="L332" s="713"/>
      <c r="M332" s="713"/>
      <c r="N332" s="5"/>
      <c r="O332" s="5"/>
      <c r="P332" s="5"/>
      <c r="Q332" s="5"/>
      <c r="R332" s="5"/>
      <c r="S332" s="5"/>
      <c r="T332" s="5"/>
      <c r="U332" s="5"/>
      <c r="V332" s="5"/>
      <c r="W332" s="5"/>
      <c r="X332" s="5"/>
      <c r="Y332" s="5"/>
      <c r="Z332" s="5"/>
      <c r="AA332" s="5"/>
      <c r="AB332" s="5"/>
      <c r="AC332" s="5"/>
      <c r="AD332" s="5"/>
      <c r="AE332" s="5"/>
      <c r="AF332" s="5"/>
      <c r="AG332" s="712"/>
      <c r="AH332" s="672"/>
    </row>
    <row r="333">
      <c r="A333" s="569"/>
      <c r="B333" s="713"/>
      <c r="C333" s="713"/>
      <c r="D333" s="713"/>
      <c r="E333" s="713"/>
      <c r="F333" s="713"/>
      <c r="G333" s="713"/>
      <c r="H333" s="713"/>
      <c r="I333" s="713"/>
      <c r="J333" s="713"/>
      <c r="K333" s="713"/>
      <c r="L333" s="713"/>
      <c r="M333" s="713"/>
      <c r="N333" s="5"/>
      <c r="O333" s="5"/>
      <c r="P333" s="5"/>
      <c r="Q333" s="5"/>
      <c r="R333" s="5"/>
      <c r="S333" s="5"/>
      <c r="T333" s="5"/>
      <c r="U333" s="5"/>
      <c r="V333" s="5"/>
      <c r="W333" s="5"/>
      <c r="X333" s="5"/>
      <c r="Y333" s="5"/>
      <c r="Z333" s="5"/>
      <c r="AA333" s="5"/>
      <c r="AB333" s="5"/>
      <c r="AC333" s="5"/>
      <c r="AD333" s="5"/>
      <c r="AE333" s="5"/>
      <c r="AF333" s="5"/>
      <c r="AG333" s="712"/>
      <c r="AH333" s="672"/>
    </row>
    <row r="334">
      <c r="A334" s="569"/>
      <c r="B334" s="713"/>
      <c r="C334" s="713"/>
      <c r="D334" s="713"/>
      <c r="E334" s="713"/>
      <c r="F334" s="713"/>
      <c r="G334" s="713"/>
      <c r="H334" s="713"/>
      <c r="I334" s="713"/>
      <c r="J334" s="713"/>
      <c r="K334" s="713"/>
      <c r="L334" s="713"/>
      <c r="M334" s="713"/>
      <c r="N334" s="5"/>
      <c r="O334" s="5"/>
      <c r="P334" s="5"/>
      <c r="Q334" s="5"/>
      <c r="R334" s="5"/>
      <c r="S334" s="5"/>
      <c r="T334" s="5"/>
      <c r="U334" s="5"/>
      <c r="V334" s="5"/>
      <c r="W334" s="5"/>
      <c r="X334" s="5"/>
      <c r="Y334" s="5"/>
      <c r="Z334" s="5"/>
      <c r="AA334" s="5"/>
      <c r="AB334" s="5"/>
      <c r="AC334" s="5"/>
      <c r="AD334" s="5"/>
      <c r="AE334" s="5"/>
      <c r="AF334" s="5"/>
      <c r="AG334" s="712"/>
      <c r="AH334" s="672"/>
    </row>
    <row r="335">
      <c r="A335" s="569"/>
      <c r="B335" s="713"/>
      <c r="C335" s="713"/>
      <c r="D335" s="713"/>
      <c r="E335" s="713"/>
      <c r="F335" s="713"/>
      <c r="G335" s="713"/>
      <c r="H335" s="713"/>
      <c r="I335" s="713"/>
      <c r="J335" s="713"/>
      <c r="K335" s="713"/>
      <c r="L335" s="713"/>
      <c r="M335" s="713"/>
      <c r="N335" s="5"/>
      <c r="O335" s="5"/>
      <c r="P335" s="5"/>
      <c r="Q335" s="5"/>
      <c r="R335" s="5"/>
      <c r="S335" s="5"/>
      <c r="T335" s="5"/>
      <c r="U335" s="5"/>
      <c r="V335" s="5"/>
      <c r="W335" s="5"/>
      <c r="X335" s="5"/>
      <c r="Y335" s="5"/>
      <c r="Z335" s="5"/>
      <c r="AA335" s="5"/>
      <c r="AB335" s="5"/>
      <c r="AC335" s="5"/>
      <c r="AD335" s="5"/>
      <c r="AE335" s="5"/>
      <c r="AF335" s="5"/>
      <c r="AG335" s="712"/>
      <c r="AH335" s="672"/>
    </row>
    <row r="336">
      <c r="A336" s="569"/>
      <c r="B336" s="713"/>
      <c r="C336" s="713"/>
      <c r="D336" s="713"/>
      <c r="E336" s="713"/>
      <c r="F336" s="713"/>
      <c r="G336" s="713"/>
      <c r="H336" s="713"/>
      <c r="I336" s="713"/>
      <c r="J336" s="713"/>
      <c r="K336" s="713"/>
      <c r="L336" s="713"/>
      <c r="M336" s="713"/>
      <c r="N336" s="5"/>
      <c r="O336" s="5"/>
      <c r="P336" s="5"/>
      <c r="Q336" s="5"/>
      <c r="R336" s="5"/>
      <c r="S336" s="5"/>
      <c r="T336" s="5"/>
      <c r="U336" s="5"/>
      <c r="V336" s="5"/>
      <c r="W336" s="5"/>
      <c r="X336" s="5"/>
      <c r="Y336" s="5"/>
      <c r="Z336" s="5"/>
      <c r="AA336" s="5"/>
      <c r="AB336" s="5"/>
      <c r="AC336" s="5"/>
      <c r="AD336" s="5"/>
      <c r="AE336" s="5"/>
      <c r="AF336" s="5"/>
      <c r="AG336" s="712"/>
      <c r="AH336" s="672"/>
    </row>
    <row r="337">
      <c r="A337" s="569"/>
      <c r="B337" s="713"/>
      <c r="C337" s="713"/>
      <c r="D337" s="713"/>
      <c r="E337" s="713"/>
      <c r="F337" s="713"/>
      <c r="G337" s="713"/>
      <c r="H337" s="713"/>
      <c r="I337" s="713"/>
      <c r="J337" s="713"/>
      <c r="K337" s="713"/>
      <c r="L337" s="713"/>
      <c r="M337" s="713"/>
      <c r="N337" s="5"/>
      <c r="O337" s="5"/>
      <c r="P337" s="5"/>
      <c r="Q337" s="5"/>
      <c r="R337" s="5"/>
      <c r="S337" s="5"/>
      <c r="T337" s="5"/>
      <c r="U337" s="5"/>
      <c r="V337" s="5"/>
      <c r="W337" s="5"/>
      <c r="X337" s="5"/>
      <c r="Y337" s="5"/>
      <c r="Z337" s="5"/>
      <c r="AA337" s="5"/>
      <c r="AB337" s="5"/>
      <c r="AC337" s="5"/>
      <c r="AD337" s="5"/>
      <c r="AE337" s="5"/>
      <c r="AF337" s="5"/>
      <c r="AG337" s="712"/>
      <c r="AH337" s="672"/>
    </row>
    <row r="338">
      <c r="A338" s="569"/>
      <c r="B338" s="713"/>
      <c r="C338" s="713"/>
      <c r="D338" s="713"/>
      <c r="E338" s="713"/>
      <c r="F338" s="713"/>
      <c r="G338" s="713"/>
      <c r="H338" s="713"/>
      <c r="I338" s="713"/>
      <c r="J338" s="713"/>
      <c r="K338" s="713"/>
      <c r="L338" s="713"/>
      <c r="M338" s="713"/>
      <c r="N338" s="5"/>
      <c r="O338" s="5"/>
      <c r="P338" s="5"/>
      <c r="Q338" s="5"/>
      <c r="R338" s="5"/>
      <c r="S338" s="5"/>
      <c r="T338" s="5"/>
      <c r="U338" s="5"/>
      <c r="V338" s="5"/>
      <c r="W338" s="5"/>
      <c r="X338" s="5"/>
      <c r="Y338" s="5"/>
      <c r="Z338" s="5"/>
      <c r="AA338" s="5"/>
      <c r="AB338" s="5"/>
      <c r="AC338" s="5"/>
      <c r="AD338" s="5"/>
      <c r="AE338" s="5"/>
      <c r="AF338" s="5"/>
      <c r="AG338" s="712"/>
      <c r="AH338" s="672"/>
    </row>
    <row r="339">
      <c r="A339" s="569"/>
      <c r="B339" s="713"/>
      <c r="C339" s="713"/>
      <c r="D339" s="713"/>
      <c r="E339" s="713"/>
      <c r="F339" s="713"/>
      <c r="G339" s="713"/>
      <c r="H339" s="713"/>
      <c r="I339" s="713"/>
      <c r="J339" s="713"/>
      <c r="K339" s="713"/>
      <c r="L339" s="713"/>
      <c r="M339" s="713"/>
      <c r="N339" s="5"/>
      <c r="O339" s="5"/>
      <c r="P339" s="5"/>
      <c r="Q339" s="5"/>
      <c r="R339" s="5"/>
      <c r="S339" s="5"/>
      <c r="T339" s="5"/>
      <c r="U339" s="5"/>
      <c r="V339" s="5"/>
      <c r="W339" s="5"/>
      <c r="X339" s="5"/>
      <c r="Y339" s="5"/>
      <c r="Z339" s="5"/>
      <c r="AA339" s="5"/>
      <c r="AB339" s="5"/>
      <c r="AC339" s="5"/>
      <c r="AD339" s="5"/>
      <c r="AE339" s="5"/>
      <c r="AF339" s="5"/>
      <c r="AG339" s="712"/>
      <c r="AH339" s="672"/>
    </row>
    <row r="340">
      <c r="A340" s="569"/>
      <c r="B340" s="713"/>
      <c r="C340" s="713"/>
      <c r="D340" s="713"/>
      <c r="E340" s="713"/>
      <c r="F340" s="713"/>
      <c r="G340" s="713"/>
      <c r="H340" s="713"/>
      <c r="I340" s="713"/>
      <c r="J340" s="713"/>
      <c r="K340" s="713"/>
      <c r="L340" s="713"/>
      <c r="M340" s="713"/>
      <c r="N340" s="5"/>
      <c r="O340" s="5"/>
      <c r="P340" s="5"/>
      <c r="Q340" s="5"/>
      <c r="R340" s="5"/>
      <c r="S340" s="5"/>
      <c r="T340" s="5"/>
      <c r="U340" s="5"/>
      <c r="V340" s="5"/>
      <c r="W340" s="5"/>
      <c r="X340" s="5"/>
      <c r="Y340" s="5"/>
      <c r="Z340" s="5"/>
      <c r="AA340" s="5"/>
      <c r="AB340" s="5"/>
      <c r="AC340" s="5"/>
      <c r="AD340" s="5"/>
      <c r="AE340" s="5"/>
      <c r="AF340" s="5"/>
      <c r="AG340" s="712"/>
      <c r="AH340" s="672"/>
    </row>
    <row r="341">
      <c r="A341" s="569"/>
      <c r="B341" s="713"/>
      <c r="C341" s="713"/>
      <c r="D341" s="713"/>
      <c r="E341" s="713"/>
      <c r="F341" s="713"/>
      <c r="G341" s="713"/>
      <c r="H341" s="713"/>
      <c r="I341" s="713"/>
      <c r="J341" s="713"/>
      <c r="K341" s="713"/>
      <c r="L341" s="713"/>
      <c r="M341" s="713"/>
      <c r="N341" s="5"/>
      <c r="O341" s="5"/>
      <c r="P341" s="5"/>
      <c r="Q341" s="5"/>
      <c r="R341" s="5"/>
      <c r="S341" s="5"/>
      <c r="T341" s="5"/>
      <c r="U341" s="5"/>
      <c r="V341" s="5"/>
      <c r="W341" s="5"/>
      <c r="X341" s="5"/>
      <c r="Y341" s="5"/>
      <c r="Z341" s="5"/>
      <c r="AA341" s="5"/>
      <c r="AB341" s="5"/>
      <c r="AC341" s="5"/>
      <c r="AD341" s="5"/>
      <c r="AE341" s="5"/>
      <c r="AF341" s="5"/>
      <c r="AG341" s="712"/>
      <c r="AH341" s="672"/>
    </row>
    <row r="342">
      <c r="A342" s="569"/>
      <c r="B342" s="713"/>
      <c r="C342" s="713"/>
      <c r="D342" s="713"/>
      <c r="E342" s="713"/>
      <c r="F342" s="713"/>
      <c r="G342" s="713"/>
      <c r="H342" s="713"/>
      <c r="I342" s="713"/>
      <c r="J342" s="713"/>
      <c r="K342" s="713"/>
      <c r="L342" s="713"/>
      <c r="M342" s="713"/>
      <c r="N342" s="5"/>
      <c r="O342" s="5"/>
      <c r="P342" s="5"/>
      <c r="Q342" s="5"/>
      <c r="R342" s="5"/>
      <c r="S342" s="5"/>
      <c r="T342" s="5"/>
      <c r="U342" s="5"/>
      <c r="V342" s="5"/>
      <c r="W342" s="5"/>
      <c r="X342" s="5"/>
      <c r="Y342" s="5"/>
      <c r="Z342" s="5"/>
      <c r="AA342" s="5"/>
      <c r="AB342" s="5"/>
      <c r="AC342" s="5"/>
      <c r="AD342" s="5"/>
      <c r="AE342" s="5"/>
      <c r="AF342" s="5"/>
      <c r="AG342" s="712"/>
      <c r="AH342" s="672"/>
    </row>
    <row r="343">
      <c r="A343" s="569"/>
      <c r="B343" s="713"/>
      <c r="C343" s="713"/>
      <c r="D343" s="713"/>
      <c r="E343" s="713"/>
      <c r="F343" s="713"/>
      <c r="G343" s="713"/>
      <c r="H343" s="713"/>
      <c r="I343" s="713"/>
      <c r="J343" s="713"/>
      <c r="K343" s="713"/>
      <c r="L343" s="713"/>
      <c r="M343" s="713"/>
      <c r="N343" s="5"/>
      <c r="O343" s="5"/>
      <c r="P343" s="5"/>
      <c r="Q343" s="5"/>
      <c r="R343" s="5"/>
      <c r="S343" s="5"/>
      <c r="T343" s="5"/>
      <c r="U343" s="5"/>
      <c r="V343" s="5"/>
      <c r="W343" s="5"/>
      <c r="X343" s="5"/>
      <c r="Y343" s="5"/>
      <c r="Z343" s="5"/>
      <c r="AA343" s="5"/>
      <c r="AB343" s="5"/>
      <c r="AC343" s="5"/>
      <c r="AD343" s="5"/>
      <c r="AE343" s="5"/>
      <c r="AF343" s="5"/>
      <c r="AG343" s="712"/>
      <c r="AH343" s="672"/>
    </row>
    <row r="344">
      <c r="A344" s="569"/>
      <c r="B344" s="713"/>
      <c r="C344" s="713"/>
      <c r="D344" s="713"/>
      <c r="E344" s="713"/>
      <c r="F344" s="713"/>
      <c r="G344" s="713"/>
      <c r="H344" s="713"/>
      <c r="I344" s="713"/>
      <c r="J344" s="713"/>
      <c r="K344" s="713"/>
      <c r="L344" s="713"/>
      <c r="M344" s="713"/>
      <c r="N344" s="5"/>
      <c r="O344" s="5"/>
      <c r="P344" s="5"/>
      <c r="Q344" s="5"/>
      <c r="R344" s="5"/>
      <c r="S344" s="5"/>
      <c r="T344" s="5"/>
      <c r="U344" s="5"/>
      <c r="V344" s="5"/>
      <c r="W344" s="5"/>
      <c r="X344" s="5"/>
      <c r="Y344" s="5"/>
      <c r="Z344" s="5"/>
      <c r="AA344" s="5"/>
      <c r="AB344" s="5"/>
      <c r="AC344" s="5"/>
      <c r="AD344" s="5"/>
      <c r="AE344" s="5"/>
      <c r="AF344" s="5"/>
      <c r="AG344" s="712"/>
      <c r="AH344" s="672"/>
    </row>
    <row r="345">
      <c r="A345" s="569"/>
      <c r="B345" s="713"/>
      <c r="C345" s="713"/>
      <c r="D345" s="713"/>
      <c r="E345" s="713"/>
      <c r="F345" s="713"/>
      <c r="G345" s="713"/>
      <c r="H345" s="713"/>
      <c r="I345" s="713"/>
      <c r="J345" s="713"/>
      <c r="K345" s="713"/>
      <c r="L345" s="713"/>
      <c r="M345" s="713"/>
      <c r="N345" s="5"/>
      <c r="O345" s="5"/>
      <c r="P345" s="5"/>
      <c r="Q345" s="5"/>
      <c r="R345" s="5"/>
      <c r="S345" s="5"/>
      <c r="T345" s="5"/>
      <c r="U345" s="5"/>
      <c r="V345" s="5"/>
      <c r="W345" s="5"/>
      <c r="X345" s="5"/>
      <c r="Y345" s="5"/>
      <c r="Z345" s="5"/>
      <c r="AA345" s="5"/>
      <c r="AB345" s="5"/>
      <c r="AC345" s="5"/>
      <c r="AD345" s="5"/>
      <c r="AE345" s="5"/>
      <c r="AF345" s="5"/>
      <c r="AG345" s="712"/>
      <c r="AH345" s="672"/>
    </row>
    <row r="346">
      <c r="A346" s="569"/>
      <c r="B346" s="713"/>
      <c r="C346" s="713"/>
      <c r="D346" s="713"/>
      <c r="E346" s="713"/>
      <c r="F346" s="713"/>
      <c r="G346" s="713"/>
      <c r="H346" s="713"/>
      <c r="I346" s="713"/>
      <c r="J346" s="713"/>
      <c r="K346" s="713"/>
      <c r="L346" s="713"/>
      <c r="M346" s="713"/>
      <c r="N346" s="5"/>
      <c r="O346" s="5"/>
      <c r="P346" s="5"/>
      <c r="Q346" s="5"/>
      <c r="R346" s="5"/>
      <c r="S346" s="5"/>
      <c r="T346" s="5"/>
      <c r="U346" s="5"/>
      <c r="V346" s="5"/>
      <c r="W346" s="5"/>
      <c r="X346" s="5"/>
      <c r="Y346" s="5"/>
      <c r="Z346" s="5"/>
      <c r="AA346" s="5"/>
      <c r="AB346" s="5"/>
      <c r="AC346" s="5"/>
      <c r="AD346" s="5"/>
      <c r="AE346" s="5"/>
      <c r="AF346" s="5"/>
      <c r="AG346" s="712"/>
      <c r="AH346" s="672"/>
    </row>
    <row r="347">
      <c r="A347" s="569"/>
      <c r="B347" s="713"/>
      <c r="C347" s="713"/>
      <c r="D347" s="713"/>
      <c r="E347" s="713"/>
      <c r="F347" s="713"/>
      <c r="G347" s="713"/>
      <c r="H347" s="713"/>
      <c r="I347" s="713"/>
      <c r="J347" s="713"/>
      <c r="K347" s="713"/>
      <c r="L347" s="713"/>
      <c r="M347" s="713"/>
      <c r="N347" s="5"/>
      <c r="O347" s="5"/>
      <c r="P347" s="5"/>
      <c r="Q347" s="5"/>
      <c r="R347" s="5"/>
      <c r="S347" s="5"/>
      <c r="T347" s="5"/>
      <c r="U347" s="5"/>
      <c r="V347" s="5"/>
      <c r="W347" s="5"/>
      <c r="X347" s="5"/>
      <c r="Y347" s="5"/>
      <c r="Z347" s="5"/>
      <c r="AA347" s="5"/>
      <c r="AB347" s="5"/>
      <c r="AC347" s="5"/>
      <c r="AD347" s="5"/>
      <c r="AE347" s="5"/>
      <c r="AF347" s="5"/>
      <c r="AG347" s="712"/>
      <c r="AH347" s="672"/>
    </row>
    <row r="348">
      <c r="A348" s="569"/>
      <c r="B348" s="713"/>
      <c r="C348" s="713"/>
      <c r="D348" s="713"/>
      <c r="E348" s="713"/>
      <c r="F348" s="713"/>
      <c r="G348" s="713"/>
      <c r="H348" s="713"/>
      <c r="I348" s="713"/>
      <c r="J348" s="713"/>
      <c r="K348" s="713"/>
      <c r="L348" s="713"/>
      <c r="M348" s="713"/>
      <c r="N348" s="5"/>
      <c r="O348" s="5"/>
      <c r="P348" s="5"/>
      <c r="Q348" s="5"/>
      <c r="R348" s="5"/>
      <c r="S348" s="5"/>
      <c r="T348" s="5"/>
      <c r="U348" s="5"/>
      <c r="V348" s="5"/>
      <c r="W348" s="5"/>
      <c r="X348" s="5"/>
      <c r="Y348" s="5"/>
      <c r="Z348" s="5"/>
      <c r="AA348" s="5"/>
      <c r="AB348" s="5"/>
      <c r="AC348" s="5"/>
      <c r="AD348" s="5"/>
      <c r="AE348" s="5"/>
      <c r="AF348" s="5"/>
      <c r="AG348" s="712"/>
      <c r="AH348" s="672"/>
    </row>
    <row r="349">
      <c r="A349" s="569"/>
      <c r="B349" s="713"/>
      <c r="C349" s="713"/>
      <c r="D349" s="713"/>
      <c r="E349" s="713"/>
      <c r="F349" s="713"/>
      <c r="G349" s="713"/>
      <c r="H349" s="713"/>
      <c r="I349" s="713"/>
      <c r="J349" s="713"/>
      <c r="K349" s="713"/>
      <c r="L349" s="713"/>
      <c r="M349" s="713"/>
      <c r="N349" s="5"/>
      <c r="O349" s="5"/>
      <c r="P349" s="5"/>
      <c r="Q349" s="5"/>
      <c r="R349" s="5"/>
      <c r="S349" s="5"/>
      <c r="T349" s="5"/>
      <c r="U349" s="5"/>
      <c r="V349" s="5"/>
      <c r="W349" s="5"/>
      <c r="X349" s="5"/>
      <c r="Y349" s="5"/>
      <c r="Z349" s="5"/>
      <c r="AA349" s="5"/>
      <c r="AB349" s="5"/>
      <c r="AC349" s="5"/>
      <c r="AD349" s="5"/>
      <c r="AE349" s="5"/>
      <c r="AF349" s="5"/>
      <c r="AG349" s="712"/>
      <c r="AH349" s="672"/>
    </row>
    <row r="350">
      <c r="A350" s="569"/>
      <c r="B350" s="713"/>
      <c r="C350" s="713"/>
      <c r="D350" s="713"/>
      <c r="E350" s="713"/>
      <c r="F350" s="713"/>
      <c r="G350" s="713"/>
      <c r="H350" s="713"/>
      <c r="I350" s="713"/>
      <c r="J350" s="713"/>
      <c r="K350" s="713"/>
      <c r="L350" s="713"/>
      <c r="M350" s="713"/>
      <c r="N350" s="5"/>
      <c r="O350" s="5"/>
      <c r="P350" s="5"/>
      <c r="Q350" s="5"/>
      <c r="R350" s="5"/>
      <c r="S350" s="5"/>
      <c r="T350" s="5"/>
      <c r="U350" s="5"/>
      <c r="V350" s="5"/>
      <c r="W350" s="5"/>
      <c r="X350" s="5"/>
      <c r="Y350" s="5"/>
      <c r="Z350" s="5"/>
      <c r="AA350" s="5"/>
      <c r="AB350" s="5"/>
      <c r="AC350" s="5"/>
      <c r="AD350" s="5"/>
      <c r="AE350" s="5"/>
      <c r="AF350" s="5"/>
      <c r="AG350" s="712"/>
      <c r="AH350" s="672"/>
    </row>
    <row r="351">
      <c r="A351" s="569"/>
      <c r="B351" s="713"/>
      <c r="C351" s="713"/>
      <c r="D351" s="713"/>
      <c r="E351" s="713"/>
      <c r="F351" s="713"/>
      <c r="G351" s="713"/>
      <c r="H351" s="713"/>
      <c r="I351" s="713"/>
      <c r="J351" s="713"/>
      <c r="K351" s="713"/>
      <c r="L351" s="713"/>
      <c r="M351" s="713"/>
      <c r="N351" s="5"/>
      <c r="O351" s="5"/>
      <c r="P351" s="5"/>
      <c r="Q351" s="5"/>
      <c r="R351" s="5"/>
      <c r="S351" s="5"/>
      <c r="T351" s="5"/>
      <c r="U351" s="5"/>
      <c r="V351" s="5"/>
      <c r="W351" s="5"/>
      <c r="X351" s="5"/>
      <c r="Y351" s="5"/>
      <c r="Z351" s="5"/>
      <c r="AA351" s="5"/>
      <c r="AB351" s="5"/>
      <c r="AC351" s="5"/>
      <c r="AD351" s="5"/>
      <c r="AE351" s="5"/>
      <c r="AF351" s="5"/>
      <c r="AG351" s="712"/>
      <c r="AH351" s="672"/>
    </row>
    <row r="352">
      <c r="A352" s="569"/>
      <c r="B352" s="713"/>
      <c r="C352" s="713"/>
      <c r="D352" s="713"/>
      <c r="E352" s="713"/>
      <c r="F352" s="713"/>
      <c r="G352" s="713"/>
      <c r="H352" s="713"/>
      <c r="I352" s="713"/>
      <c r="J352" s="713"/>
      <c r="K352" s="713"/>
      <c r="L352" s="713"/>
      <c r="M352" s="713"/>
      <c r="N352" s="5"/>
      <c r="O352" s="5"/>
      <c r="P352" s="5"/>
      <c r="Q352" s="5"/>
      <c r="R352" s="5"/>
      <c r="S352" s="5"/>
      <c r="T352" s="5"/>
      <c r="U352" s="5"/>
      <c r="V352" s="5"/>
      <c r="W352" s="5"/>
      <c r="X352" s="5"/>
      <c r="Y352" s="5"/>
      <c r="Z352" s="5"/>
      <c r="AA352" s="5"/>
      <c r="AB352" s="5"/>
      <c r="AC352" s="5"/>
      <c r="AD352" s="5"/>
      <c r="AE352" s="5"/>
      <c r="AF352" s="5"/>
      <c r="AG352" s="712"/>
      <c r="AH352" s="672"/>
    </row>
    <row r="353">
      <c r="A353" s="569"/>
      <c r="B353" s="713"/>
      <c r="C353" s="713"/>
      <c r="D353" s="713"/>
      <c r="E353" s="713"/>
      <c r="F353" s="713"/>
      <c r="G353" s="713"/>
      <c r="H353" s="713"/>
      <c r="I353" s="713"/>
      <c r="J353" s="713"/>
      <c r="K353" s="713"/>
      <c r="L353" s="713"/>
      <c r="M353" s="713"/>
      <c r="N353" s="5"/>
      <c r="O353" s="5"/>
      <c r="P353" s="5"/>
      <c r="Q353" s="5"/>
      <c r="R353" s="5"/>
      <c r="S353" s="5"/>
      <c r="T353" s="5"/>
      <c r="U353" s="5"/>
      <c r="V353" s="5"/>
      <c r="W353" s="5"/>
      <c r="X353" s="5"/>
      <c r="Y353" s="5"/>
      <c r="Z353" s="5"/>
      <c r="AA353" s="5"/>
      <c r="AB353" s="5"/>
      <c r="AC353" s="5"/>
      <c r="AD353" s="5"/>
      <c r="AE353" s="5"/>
      <c r="AF353" s="5"/>
      <c r="AG353" s="712"/>
      <c r="AH353" s="672"/>
    </row>
    <row r="354">
      <c r="A354" s="569"/>
      <c r="B354" s="713"/>
      <c r="C354" s="713"/>
      <c r="D354" s="713"/>
      <c r="E354" s="713"/>
      <c r="F354" s="713"/>
      <c r="G354" s="713"/>
      <c r="H354" s="713"/>
      <c r="I354" s="713"/>
      <c r="J354" s="713"/>
      <c r="K354" s="713"/>
      <c r="L354" s="713"/>
      <c r="M354" s="713"/>
      <c r="N354" s="5"/>
      <c r="O354" s="5"/>
      <c r="P354" s="5"/>
      <c r="Q354" s="5"/>
      <c r="R354" s="5"/>
      <c r="S354" s="5"/>
      <c r="T354" s="5"/>
      <c r="U354" s="5"/>
      <c r="V354" s="5"/>
      <c r="W354" s="5"/>
      <c r="X354" s="5"/>
      <c r="Y354" s="5"/>
      <c r="Z354" s="5"/>
      <c r="AA354" s="5"/>
      <c r="AB354" s="5"/>
      <c r="AC354" s="5"/>
      <c r="AD354" s="5"/>
      <c r="AE354" s="5"/>
      <c r="AF354" s="5"/>
      <c r="AG354" s="712"/>
      <c r="AH354" s="672"/>
    </row>
    <row r="355">
      <c r="A355" s="569"/>
      <c r="B355" s="713"/>
      <c r="C355" s="713"/>
      <c r="D355" s="713"/>
      <c r="E355" s="713"/>
      <c r="F355" s="713"/>
      <c r="G355" s="713"/>
      <c r="H355" s="713"/>
      <c r="I355" s="713"/>
      <c r="J355" s="713"/>
      <c r="K355" s="713"/>
      <c r="L355" s="713"/>
      <c r="M355" s="713"/>
      <c r="N355" s="5"/>
      <c r="O355" s="5"/>
      <c r="P355" s="5"/>
      <c r="Q355" s="5"/>
      <c r="R355" s="5"/>
      <c r="S355" s="5"/>
      <c r="T355" s="5"/>
      <c r="U355" s="5"/>
      <c r="V355" s="5"/>
      <c r="W355" s="5"/>
      <c r="X355" s="5"/>
      <c r="Y355" s="5"/>
      <c r="Z355" s="5"/>
      <c r="AA355" s="5"/>
      <c r="AB355" s="5"/>
      <c r="AC355" s="5"/>
      <c r="AD355" s="5"/>
      <c r="AE355" s="5"/>
      <c r="AF355" s="5"/>
      <c r="AG355" s="712"/>
      <c r="AH355" s="672"/>
    </row>
    <row r="356">
      <c r="A356" s="569"/>
      <c r="B356" s="713"/>
      <c r="C356" s="713"/>
      <c r="D356" s="713"/>
      <c r="E356" s="713"/>
      <c r="F356" s="713"/>
      <c r="G356" s="713"/>
      <c r="H356" s="713"/>
      <c r="I356" s="713"/>
      <c r="J356" s="713"/>
      <c r="K356" s="713"/>
      <c r="L356" s="713"/>
      <c r="M356" s="713"/>
      <c r="N356" s="5"/>
      <c r="O356" s="5"/>
      <c r="P356" s="5"/>
      <c r="Q356" s="5"/>
      <c r="R356" s="5"/>
      <c r="S356" s="5"/>
      <c r="T356" s="5"/>
      <c r="U356" s="5"/>
      <c r="V356" s="5"/>
      <c r="W356" s="5"/>
      <c r="X356" s="5"/>
      <c r="Y356" s="5"/>
      <c r="Z356" s="5"/>
      <c r="AA356" s="5"/>
      <c r="AB356" s="5"/>
      <c r="AC356" s="5"/>
      <c r="AD356" s="5"/>
      <c r="AE356" s="5"/>
      <c r="AF356" s="5"/>
      <c r="AG356" s="712"/>
      <c r="AH356" s="672"/>
    </row>
    <row r="357">
      <c r="A357" s="569"/>
      <c r="B357" s="713"/>
      <c r="C357" s="713"/>
      <c r="D357" s="713"/>
      <c r="E357" s="713"/>
      <c r="F357" s="713"/>
      <c r="G357" s="713"/>
      <c r="H357" s="713"/>
      <c r="I357" s="713"/>
      <c r="J357" s="713"/>
      <c r="K357" s="713"/>
      <c r="L357" s="713"/>
      <c r="M357" s="713"/>
      <c r="N357" s="5"/>
      <c r="O357" s="5"/>
      <c r="P357" s="5"/>
      <c r="Q357" s="5"/>
      <c r="R357" s="5"/>
      <c r="S357" s="5"/>
      <c r="T357" s="5"/>
      <c r="U357" s="5"/>
      <c r="V357" s="5"/>
      <c r="W357" s="5"/>
      <c r="X357" s="5"/>
      <c r="Y357" s="5"/>
      <c r="Z357" s="5"/>
      <c r="AA357" s="5"/>
      <c r="AB357" s="5"/>
      <c r="AC357" s="5"/>
      <c r="AD357" s="5"/>
      <c r="AE357" s="5"/>
      <c r="AF357" s="5"/>
      <c r="AG357" s="712"/>
      <c r="AH357" s="672"/>
    </row>
    <row r="358">
      <c r="A358" s="569"/>
      <c r="B358" s="713"/>
      <c r="C358" s="713"/>
      <c r="D358" s="713"/>
      <c r="E358" s="713"/>
      <c r="F358" s="713"/>
      <c r="G358" s="713"/>
      <c r="H358" s="713"/>
      <c r="I358" s="713"/>
      <c r="J358" s="713"/>
      <c r="K358" s="713"/>
      <c r="L358" s="713"/>
      <c r="M358" s="713"/>
      <c r="N358" s="5"/>
      <c r="O358" s="5"/>
      <c r="P358" s="5"/>
      <c r="Q358" s="5"/>
      <c r="R358" s="5"/>
      <c r="S358" s="5"/>
      <c r="T358" s="5"/>
      <c r="U358" s="5"/>
      <c r="V358" s="5"/>
      <c r="W358" s="5"/>
      <c r="X358" s="5"/>
      <c r="Y358" s="5"/>
      <c r="Z358" s="5"/>
      <c r="AA358" s="5"/>
      <c r="AB358" s="5"/>
      <c r="AC358" s="5"/>
      <c r="AD358" s="5"/>
      <c r="AE358" s="5"/>
      <c r="AF358" s="5"/>
      <c r="AG358" s="712"/>
      <c r="AH358" s="672"/>
    </row>
    <row r="359">
      <c r="A359" s="569"/>
      <c r="B359" s="713"/>
      <c r="C359" s="713"/>
      <c r="D359" s="713"/>
      <c r="E359" s="713"/>
      <c r="F359" s="713"/>
      <c r="G359" s="713"/>
      <c r="H359" s="713"/>
      <c r="I359" s="713"/>
      <c r="J359" s="713"/>
      <c r="K359" s="713"/>
      <c r="L359" s="713"/>
      <c r="M359" s="713"/>
      <c r="N359" s="5"/>
      <c r="O359" s="5"/>
      <c r="P359" s="5"/>
      <c r="Q359" s="5"/>
      <c r="R359" s="5"/>
      <c r="S359" s="5"/>
      <c r="T359" s="5"/>
      <c r="U359" s="5"/>
      <c r="V359" s="5"/>
      <c r="W359" s="5"/>
      <c r="X359" s="5"/>
      <c r="Y359" s="5"/>
      <c r="Z359" s="5"/>
      <c r="AA359" s="5"/>
      <c r="AB359" s="5"/>
      <c r="AC359" s="5"/>
      <c r="AD359" s="5"/>
      <c r="AE359" s="5"/>
      <c r="AF359" s="5"/>
      <c r="AG359" s="712"/>
      <c r="AH359" s="672"/>
    </row>
    <row r="360">
      <c r="A360" s="569"/>
      <c r="B360" s="713"/>
      <c r="C360" s="713"/>
      <c r="D360" s="713"/>
      <c r="E360" s="713"/>
      <c r="F360" s="713"/>
      <c r="G360" s="713"/>
      <c r="H360" s="713"/>
      <c r="I360" s="713"/>
      <c r="J360" s="713"/>
      <c r="K360" s="713"/>
      <c r="L360" s="713"/>
      <c r="M360" s="713"/>
      <c r="N360" s="5"/>
      <c r="O360" s="5"/>
      <c r="P360" s="5"/>
      <c r="Q360" s="5"/>
      <c r="R360" s="5"/>
      <c r="S360" s="5"/>
      <c r="T360" s="5"/>
      <c r="U360" s="5"/>
      <c r="V360" s="5"/>
      <c r="W360" s="5"/>
      <c r="X360" s="5"/>
      <c r="Y360" s="5"/>
      <c r="Z360" s="5"/>
      <c r="AA360" s="5"/>
      <c r="AB360" s="5"/>
      <c r="AC360" s="5"/>
      <c r="AD360" s="5"/>
      <c r="AE360" s="5"/>
      <c r="AF360" s="5"/>
      <c r="AG360" s="712"/>
      <c r="AH360" s="672"/>
    </row>
    <row r="361">
      <c r="A361" s="569"/>
      <c r="B361" s="713"/>
      <c r="C361" s="713"/>
      <c r="D361" s="713"/>
      <c r="E361" s="713"/>
      <c r="F361" s="713"/>
      <c r="G361" s="713"/>
      <c r="H361" s="713"/>
      <c r="I361" s="713"/>
      <c r="J361" s="713"/>
      <c r="K361" s="713"/>
      <c r="L361" s="713"/>
      <c r="M361" s="713"/>
      <c r="N361" s="5"/>
      <c r="O361" s="5"/>
      <c r="P361" s="5"/>
      <c r="Q361" s="5"/>
      <c r="R361" s="5"/>
      <c r="S361" s="5"/>
      <c r="T361" s="5"/>
      <c r="U361" s="5"/>
      <c r="V361" s="5"/>
      <c r="W361" s="5"/>
      <c r="X361" s="5"/>
      <c r="Y361" s="5"/>
      <c r="Z361" s="5"/>
      <c r="AA361" s="5"/>
      <c r="AB361" s="5"/>
      <c r="AC361" s="5"/>
      <c r="AD361" s="5"/>
      <c r="AE361" s="5"/>
      <c r="AF361" s="5"/>
      <c r="AG361" s="712"/>
      <c r="AH361" s="672"/>
    </row>
    <row r="362">
      <c r="A362" s="569"/>
      <c r="B362" s="713"/>
      <c r="C362" s="713"/>
      <c r="D362" s="713"/>
      <c r="E362" s="713"/>
      <c r="F362" s="713"/>
      <c r="G362" s="713"/>
      <c r="H362" s="713"/>
      <c r="I362" s="713"/>
      <c r="J362" s="713"/>
      <c r="K362" s="713"/>
      <c r="L362" s="713"/>
      <c r="M362" s="713"/>
      <c r="N362" s="5"/>
      <c r="O362" s="5"/>
      <c r="P362" s="5"/>
      <c r="Q362" s="5"/>
      <c r="R362" s="5"/>
      <c r="S362" s="5"/>
      <c r="T362" s="5"/>
      <c r="U362" s="5"/>
      <c r="V362" s="5"/>
      <c r="W362" s="5"/>
      <c r="X362" s="5"/>
      <c r="Y362" s="5"/>
      <c r="Z362" s="5"/>
      <c r="AA362" s="5"/>
      <c r="AB362" s="5"/>
      <c r="AC362" s="5"/>
      <c r="AD362" s="5"/>
      <c r="AE362" s="5"/>
      <c r="AF362" s="5"/>
      <c r="AG362" s="712"/>
      <c r="AH362" s="672"/>
    </row>
    <row r="363">
      <c r="A363" s="569"/>
      <c r="B363" s="713"/>
      <c r="C363" s="713"/>
      <c r="D363" s="713"/>
      <c r="E363" s="713"/>
      <c r="F363" s="713"/>
      <c r="G363" s="713"/>
      <c r="H363" s="713"/>
      <c r="I363" s="713"/>
      <c r="J363" s="713"/>
      <c r="K363" s="713"/>
      <c r="L363" s="713"/>
      <c r="M363" s="713"/>
      <c r="N363" s="5"/>
      <c r="O363" s="5"/>
      <c r="P363" s="5"/>
      <c r="Q363" s="5"/>
      <c r="R363" s="5"/>
      <c r="S363" s="5"/>
      <c r="T363" s="5"/>
      <c r="U363" s="5"/>
      <c r="V363" s="5"/>
      <c r="W363" s="5"/>
      <c r="X363" s="5"/>
      <c r="Y363" s="5"/>
      <c r="Z363" s="5"/>
      <c r="AA363" s="5"/>
      <c r="AB363" s="5"/>
      <c r="AC363" s="5"/>
      <c r="AD363" s="5"/>
      <c r="AE363" s="5"/>
      <c r="AF363" s="5"/>
      <c r="AG363" s="712"/>
      <c r="AH363" s="672"/>
    </row>
    <row r="364">
      <c r="A364" s="569"/>
      <c r="B364" s="713"/>
      <c r="C364" s="713"/>
      <c r="D364" s="713"/>
      <c r="E364" s="713"/>
      <c r="F364" s="713"/>
      <c r="G364" s="713"/>
      <c r="H364" s="713"/>
      <c r="I364" s="713"/>
      <c r="J364" s="713"/>
      <c r="K364" s="713"/>
      <c r="L364" s="713"/>
      <c r="M364" s="713"/>
      <c r="N364" s="5"/>
      <c r="O364" s="5"/>
      <c r="P364" s="5"/>
      <c r="Q364" s="5"/>
      <c r="R364" s="5"/>
      <c r="S364" s="5"/>
      <c r="T364" s="5"/>
      <c r="U364" s="5"/>
      <c r="V364" s="5"/>
      <c r="W364" s="5"/>
      <c r="X364" s="5"/>
      <c r="Y364" s="5"/>
      <c r="Z364" s="5"/>
      <c r="AA364" s="5"/>
      <c r="AB364" s="5"/>
      <c r="AC364" s="5"/>
      <c r="AD364" s="5"/>
      <c r="AE364" s="5"/>
      <c r="AF364" s="5"/>
      <c r="AG364" s="712"/>
      <c r="AH364" s="672"/>
    </row>
    <row r="365">
      <c r="A365" s="569"/>
      <c r="B365" s="713"/>
      <c r="C365" s="713"/>
      <c r="D365" s="713"/>
      <c r="E365" s="713"/>
      <c r="F365" s="713"/>
      <c r="G365" s="713"/>
      <c r="H365" s="713"/>
      <c r="I365" s="713"/>
      <c r="J365" s="713"/>
      <c r="K365" s="713"/>
      <c r="L365" s="713"/>
      <c r="M365" s="713"/>
      <c r="N365" s="5"/>
      <c r="O365" s="5"/>
      <c r="P365" s="5"/>
      <c r="Q365" s="5"/>
      <c r="R365" s="5"/>
      <c r="S365" s="5"/>
      <c r="T365" s="5"/>
      <c r="U365" s="5"/>
      <c r="V365" s="5"/>
      <c r="W365" s="5"/>
      <c r="X365" s="5"/>
      <c r="Y365" s="5"/>
      <c r="Z365" s="5"/>
      <c r="AA365" s="5"/>
      <c r="AB365" s="5"/>
      <c r="AC365" s="5"/>
      <c r="AD365" s="5"/>
      <c r="AE365" s="5"/>
      <c r="AF365" s="5"/>
      <c r="AG365" s="712"/>
      <c r="AH365" s="672"/>
    </row>
    <row r="366">
      <c r="A366" s="569"/>
      <c r="B366" s="713"/>
      <c r="C366" s="713"/>
      <c r="D366" s="713"/>
      <c r="E366" s="713"/>
      <c r="F366" s="713"/>
      <c r="G366" s="713"/>
      <c r="H366" s="713"/>
      <c r="I366" s="713"/>
      <c r="J366" s="713"/>
      <c r="K366" s="713"/>
      <c r="L366" s="713"/>
      <c r="M366" s="713"/>
      <c r="N366" s="5"/>
      <c r="O366" s="5"/>
      <c r="P366" s="5"/>
      <c r="Q366" s="5"/>
      <c r="R366" s="5"/>
      <c r="S366" s="5"/>
      <c r="T366" s="5"/>
      <c r="U366" s="5"/>
      <c r="V366" s="5"/>
      <c r="W366" s="5"/>
      <c r="X366" s="5"/>
      <c r="Y366" s="5"/>
      <c r="Z366" s="5"/>
      <c r="AA366" s="5"/>
      <c r="AB366" s="5"/>
      <c r="AC366" s="5"/>
      <c r="AD366" s="5"/>
      <c r="AE366" s="5"/>
      <c r="AF366" s="5"/>
      <c r="AG366" s="712"/>
      <c r="AH366" s="672"/>
    </row>
    <row r="367">
      <c r="A367" s="569"/>
      <c r="B367" s="713"/>
      <c r="C367" s="713"/>
      <c r="D367" s="713"/>
      <c r="E367" s="713"/>
      <c r="F367" s="713"/>
      <c r="G367" s="713"/>
      <c r="H367" s="713"/>
      <c r="I367" s="713"/>
      <c r="J367" s="713"/>
      <c r="K367" s="713"/>
      <c r="L367" s="713"/>
      <c r="M367" s="713"/>
      <c r="N367" s="5"/>
      <c r="O367" s="5"/>
      <c r="P367" s="5"/>
      <c r="Q367" s="5"/>
      <c r="R367" s="5"/>
      <c r="S367" s="5"/>
      <c r="T367" s="5"/>
      <c r="U367" s="5"/>
      <c r="V367" s="5"/>
      <c r="W367" s="5"/>
      <c r="X367" s="5"/>
      <c r="Y367" s="5"/>
      <c r="Z367" s="5"/>
      <c r="AA367" s="5"/>
      <c r="AB367" s="5"/>
      <c r="AC367" s="5"/>
      <c r="AD367" s="5"/>
      <c r="AE367" s="5"/>
      <c r="AF367" s="5"/>
      <c r="AG367" s="712"/>
      <c r="AH367" s="672"/>
    </row>
    <row r="368">
      <c r="A368" s="569"/>
      <c r="B368" s="713"/>
      <c r="C368" s="713"/>
      <c r="D368" s="713"/>
      <c r="E368" s="713"/>
      <c r="F368" s="713"/>
      <c r="G368" s="713"/>
      <c r="H368" s="713"/>
      <c r="I368" s="713"/>
      <c r="J368" s="713"/>
      <c r="K368" s="713"/>
      <c r="L368" s="713"/>
      <c r="M368" s="713"/>
      <c r="N368" s="5"/>
      <c r="O368" s="5"/>
      <c r="P368" s="5"/>
      <c r="Q368" s="5"/>
      <c r="R368" s="5"/>
      <c r="S368" s="5"/>
      <c r="T368" s="5"/>
      <c r="U368" s="5"/>
      <c r="V368" s="5"/>
      <c r="W368" s="5"/>
      <c r="X368" s="5"/>
      <c r="Y368" s="5"/>
      <c r="Z368" s="5"/>
      <c r="AA368" s="5"/>
      <c r="AB368" s="5"/>
      <c r="AC368" s="5"/>
      <c r="AD368" s="5"/>
      <c r="AE368" s="5"/>
      <c r="AF368" s="5"/>
      <c r="AG368" s="712"/>
      <c r="AH368" s="672"/>
    </row>
    <row r="369">
      <c r="A369" s="569"/>
      <c r="B369" s="713"/>
      <c r="C369" s="713"/>
      <c r="D369" s="713"/>
      <c r="E369" s="713"/>
      <c r="F369" s="713"/>
      <c r="G369" s="713"/>
      <c r="H369" s="713"/>
      <c r="I369" s="713"/>
      <c r="J369" s="713"/>
      <c r="K369" s="713"/>
      <c r="L369" s="713"/>
      <c r="M369" s="713"/>
      <c r="N369" s="5"/>
      <c r="O369" s="5"/>
      <c r="P369" s="5"/>
      <c r="Q369" s="5"/>
      <c r="R369" s="5"/>
      <c r="S369" s="5"/>
      <c r="T369" s="5"/>
      <c r="U369" s="5"/>
      <c r="V369" s="5"/>
      <c r="W369" s="5"/>
      <c r="X369" s="5"/>
      <c r="Y369" s="5"/>
      <c r="Z369" s="5"/>
      <c r="AA369" s="5"/>
      <c r="AB369" s="5"/>
      <c r="AC369" s="5"/>
      <c r="AD369" s="5"/>
      <c r="AE369" s="5"/>
      <c r="AF369" s="5"/>
      <c r="AG369" s="712"/>
      <c r="AH369" s="672"/>
    </row>
    <row r="370">
      <c r="A370" s="569"/>
      <c r="B370" s="713"/>
      <c r="C370" s="713"/>
      <c r="D370" s="713"/>
      <c r="E370" s="713"/>
      <c r="F370" s="713"/>
      <c r="G370" s="713"/>
      <c r="H370" s="713"/>
      <c r="I370" s="713"/>
      <c r="J370" s="713"/>
      <c r="K370" s="713"/>
      <c r="L370" s="713"/>
      <c r="M370" s="713"/>
      <c r="N370" s="5"/>
      <c r="O370" s="5"/>
      <c r="P370" s="5"/>
      <c r="Q370" s="5"/>
      <c r="R370" s="5"/>
      <c r="S370" s="5"/>
      <c r="T370" s="5"/>
      <c r="U370" s="5"/>
      <c r="V370" s="5"/>
      <c r="W370" s="5"/>
      <c r="X370" s="5"/>
      <c r="Y370" s="5"/>
      <c r="Z370" s="5"/>
      <c r="AA370" s="5"/>
      <c r="AB370" s="5"/>
      <c r="AC370" s="5"/>
      <c r="AD370" s="5"/>
      <c r="AE370" s="5"/>
      <c r="AF370" s="5"/>
      <c r="AG370" s="712"/>
      <c r="AH370" s="672"/>
    </row>
    <row r="371">
      <c r="A371" s="569"/>
      <c r="B371" s="713"/>
      <c r="C371" s="713"/>
      <c r="D371" s="713"/>
      <c r="E371" s="713"/>
      <c r="F371" s="713"/>
      <c r="G371" s="713"/>
      <c r="H371" s="713"/>
      <c r="I371" s="713"/>
      <c r="J371" s="713"/>
      <c r="K371" s="713"/>
      <c r="L371" s="713"/>
      <c r="M371" s="713"/>
      <c r="N371" s="5"/>
      <c r="O371" s="5"/>
      <c r="P371" s="5"/>
      <c r="Q371" s="5"/>
      <c r="R371" s="5"/>
      <c r="S371" s="5"/>
      <c r="T371" s="5"/>
      <c r="U371" s="5"/>
      <c r="V371" s="5"/>
      <c r="W371" s="5"/>
      <c r="X371" s="5"/>
      <c r="Y371" s="5"/>
      <c r="Z371" s="5"/>
      <c r="AA371" s="5"/>
      <c r="AB371" s="5"/>
      <c r="AC371" s="5"/>
      <c r="AD371" s="5"/>
      <c r="AE371" s="5"/>
      <c r="AF371" s="5"/>
      <c r="AG371" s="712"/>
      <c r="AH371" s="672"/>
    </row>
    <row r="372">
      <c r="A372" s="569"/>
      <c r="B372" s="713"/>
      <c r="C372" s="713"/>
      <c r="D372" s="713"/>
      <c r="E372" s="713"/>
      <c r="F372" s="713"/>
      <c r="G372" s="713"/>
      <c r="H372" s="713"/>
      <c r="I372" s="713"/>
      <c r="J372" s="713"/>
      <c r="K372" s="713"/>
      <c r="L372" s="713"/>
      <c r="M372" s="713"/>
      <c r="N372" s="5"/>
      <c r="O372" s="5"/>
      <c r="P372" s="5"/>
      <c r="Q372" s="5"/>
      <c r="R372" s="5"/>
      <c r="S372" s="5"/>
      <c r="T372" s="5"/>
      <c r="U372" s="5"/>
      <c r="V372" s="5"/>
      <c r="W372" s="5"/>
      <c r="X372" s="5"/>
      <c r="Y372" s="5"/>
      <c r="Z372" s="5"/>
      <c r="AA372" s="5"/>
      <c r="AB372" s="5"/>
      <c r="AC372" s="5"/>
      <c r="AD372" s="5"/>
      <c r="AE372" s="5"/>
      <c r="AF372" s="5"/>
      <c r="AG372" s="712"/>
      <c r="AH372" s="672"/>
    </row>
    <row r="373">
      <c r="A373" s="569"/>
      <c r="B373" s="713"/>
      <c r="C373" s="713"/>
      <c r="D373" s="713"/>
      <c r="E373" s="713"/>
      <c r="F373" s="713"/>
      <c r="G373" s="713"/>
      <c r="H373" s="713"/>
      <c r="I373" s="713"/>
      <c r="J373" s="713"/>
      <c r="K373" s="713"/>
      <c r="L373" s="713"/>
      <c r="M373" s="713"/>
      <c r="N373" s="5"/>
      <c r="O373" s="5"/>
      <c r="P373" s="5"/>
      <c r="Q373" s="5"/>
      <c r="R373" s="5"/>
      <c r="S373" s="5"/>
      <c r="T373" s="5"/>
      <c r="U373" s="5"/>
      <c r="V373" s="5"/>
      <c r="W373" s="5"/>
      <c r="X373" s="5"/>
      <c r="Y373" s="5"/>
      <c r="Z373" s="5"/>
      <c r="AA373" s="5"/>
      <c r="AB373" s="5"/>
      <c r="AC373" s="5"/>
      <c r="AD373" s="5"/>
      <c r="AE373" s="5"/>
      <c r="AF373" s="5"/>
      <c r="AG373" s="712"/>
      <c r="AH373" s="672"/>
    </row>
    <row r="374">
      <c r="A374" s="569"/>
      <c r="B374" s="713"/>
      <c r="C374" s="713"/>
      <c r="D374" s="713"/>
      <c r="E374" s="713"/>
      <c r="F374" s="713"/>
      <c r="G374" s="713"/>
      <c r="H374" s="713"/>
      <c r="I374" s="713"/>
      <c r="J374" s="713"/>
      <c r="K374" s="713"/>
      <c r="L374" s="713"/>
      <c r="M374" s="713"/>
      <c r="N374" s="5"/>
      <c r="O374" s="5"/>
      <c r="P374" s="5"/>
      <c r="Q374" s="5"/>
      <c r="R374" s="5"/>
      <c r="S374" s="5"/>
      <c r="T374" s="5"/>
      <c r="U374" s="5"/>
      <c r="V374" s="5"/>
      <c r="W374" s="5"/>
      <c r="X374" s="5"/>
      <c r="Y374" s="5"/>
      <c r="Z374" s="5"/>
      <c r="AA374" s="5"/>
      <c r="AB374" s="5"/>
      <c r="AC374" s="5"/>
      <c r="AD374" s="5"/>
      <c r="AE374" s="5"/>
      <c r="AF374" s="5"/>
      <c r="AG374" s="712"/>
      <c r="AH374" s="672"/>
    </row>
    <row r="375">
      <c r="A375" s="569"/>
      <c r="B375" s="713"/>
      <c r="C375" s="713"/>
      <c r="D375" s="713"/>
      <c r="E375" s="713"/>
      <c r="F375" s="713"/>
      <c r="G375" s="713"/>
      <c r="H375" s="713"/>
      <c r="I375" s="713"/>
      <c r="J375" s="713"/>
      <c r="K375" s="713"/>
      <c r="L375" s="713"/>
      <c r="M375" s="713"/>
      <c r="N375" s="5"/>
      <c r="O375" s="5"/>
      <c r="P375" s="5"/>
      <c r="Q375" s="5"/>
      <c r="R375" s="5"/>
      <c r="S375" s="5"/>
      <c r="T375" s="5"/>
      <c r="U375" s="5"/>
      <c r="V375" s="5"/>
      <c r="W375" s="5"/>
      <c r="X375" s="5"/>
      <c r="Y375" s="5"/>
      <c r="Z375" s="5"/>
      <c r="AA375" s="5"/>
      <c r="AB375" s="5"/>
      <c r="AC375" s="5"/>
      <c r="AD375" s="5"/>
      <c r="AE375" s="5"/>
      <c r="AF375" s="5"/>
      <c r="AG375" s="712"/>
      <c r="AH375" s="672"/>
    </row>
    <row r="376">
      <c r="A376" s="569"/>
      <c r="B376" s="713"/>
      <c r="C376" s="713"/>
      <c r="D376" s="713"/>
      <c r="E376" s="713"/>
      <c r="F376" s="713"/>
      <c r="G376" s="713"/>
      <c r="H376" s="713"/>
      <c r="I376" s="713"/>
      <c r="J376" s="713"/>
      <c r="K376" s="713"/>
      <c r="L376" s="713"/>
      <c r="M376" s="713"/>
      <c r="N376" s="5"/>
      <c r="O376" s="5"/>
      <c r="P376" s="5"/>
      <c r="Q376" s="5"/>
      <c r="R376" s="5"/>
      <c r="S376" s="5"/>
      <c r="T376" s="5"/>
      <c r="U376" s="5"/>
      <c r="V376" s="5"/>
      <c r="W376" s="5"/>
      <c r="X376" s="5"/>
      <c r="Y376" s="5"/>
      <c r="Z376" s="5"/>
      <c r="AA376" s="5"/>
      <c r="AB376" s="5"/>
      <c r="AC376" s="5"/>
      <c r="AD376" s="5"/>
      <c r="AE376" s="5"/>
      <c r="AF376" s="5"/>
      <c r="AG376" s="712"/>
      <c r="AH376" s="672"/>
    </row>
    <row r="377">
      <c r="A377" s="569"/>
      <c r="B377" s="713"/>
      <c r="C377" s="713"/>
      <c r="D377" s="713"/>
      <c r="E377" s="713"/>
      <c r="F377" s="713"/>
      <c r="G377" s="713"/>
      <c r="H377" s="713"/>
      <c r="I377" s="713"/>
      <c r="J377" s="713"/>
      <c r="K377" s="713"/>
      <c r="L377" s="713"/>
      <c r="M377" s="713"/>
      <c r="N377" s="5"/>
      <c r="O377" s="5"/>
      <c r="P377" s="5"/>
      <c r="Q377" s="5"/>
      <c r="R377" s="5"/>
      <c r="S377" s="5"/>
      <c r="T377" s="5"/>
      <c r="U377" s="5"/>
      <c r="V377" s="5"/>
      <c r="W377" s="5"/>
      <c r="X377" s="5"/>
      <c r="Y377" s="5"/>
      <c r="Z377" s="5"/>
      <c r="AA377" s="5"/>
      <c r="AB377" s="5"/>
      <c r="AC377" s="5"/>
      <c r="AD377" s="5"/>
      <c r="AE377" s="5"/>
      <c r="AF377" s="5"/>
      <c r="AG377" s="712"/>
      <c r="AH377" s="672"/>
    </row>
    <row r="378">
      <c r="A378" s="569"/>
      <c r="B378" s="713"/>
      <c r="C378" s="713"/>
      <c r="D378" s="713"/>
      <c r="E378" s="713"/>
      <c r="F378" s="713"/>
      <c r="G378" s="713"/>
      <c r="H378" s="713"/>
      <c r="I378" s="713"/>
      <c r="J378" s="713"/>
      <c r="K378" s="713"/>
      <c r="L378" s="713"/>
      <c r="M378" s="713"/>
      <c r="N378" s="5"/>
      <c r="O378" s="5"/>
      <c r="P378" s="5"/>
      <c r="Q378" s="5"/>
      <c r="R378" s="5"/>
      <c r="S378" s="5"/>
      <c r="T378" s="5"/>
      <c r="U378" s="5"/>
      <c r="V378" s="5"/>
      <c r="W378" s="5"/>
      <c r="X378" s="5"/>
      <c r="Y378" s="5"/>
      <c r="Z378" s="5"/>
      <c r="AA378" s="5"/>
      <c r="AB378" s="5"/>
      <c r="AC378" s="5"/>
      <c r="AD378" s="5"/>
      <c r="AE378" s="5"/>
      <c r="AF378" s="5"/>
      <c r="AG378" s="712"/>
      <c r="AH378" s="672"/>
    </row>
    <row r="379">
      <c r="A379" s="569"/>
      <c r="B379" s="713"/>
      <c r="C379" s="713"/>
      <c r="D379" s="713"/>
      <c r="E379" s="713"/>
      <c r="F379" s="713"/>
      <c r="G379" s="713"/>
      <c r="H379" s="713"/>
      <c r="I379" s="713"/>
      <c r="J379" s="713"/>
      <c r="K379" s="713"/>
      <c r="L379" s="713"/>
      <c r="M379" s="713"/>
      <c r="N379" s="5"/>
      <c r="O379" s="5"/>
      <c r="P379" s="5"/>
      <c r="Q379" s="5"/>
      <c r="R379" s="5"/>
      <c r="S379" s="5"/>
      <c r="T379" s="5"/>
      <c r="U379" s="5"/>
      <c r="V379" s="5"/>
      <c r="W379" s="5"/>
      <c r="X379" s="5"/>
      <c r="Y379" s="5"/>
      <c r="Z379" s="5"/>
      <c r="AA379" s="5"/>
      <c r="AB379" s="5"/>
      <c r="AC379" s="5"/>
      <c r="AD379" s="5"/>
      <c r="AE379" s="5"/>
      <c r="AF379" s="5"/>
      <c r="AG379" s="712"/>
      <c r="AH379" s="672"/>
    </row>
    <row r="380">
      <c r="A380" s="569"/>
      <c r="B380" s="713"/>
      <c r="C380" s="713"/>
      <c r="D380" s="713"/>
      <c r="E380" s="713"/>
      <c r="F380" s="713"/>
      <c r="G380" s="713"/>
      <c r="H380" s="713"/>
      <c r="I380" s="713"/>
      <c r="J380" s="713"/>
      <c r="K380" s="713"/>
      <c r="L380" s="713"/>
      <c r="M380" s="713"/>
      <c r="N380" s="5"/>
      <c r="O380" s="5"/>
      <c r="P380" s="5"/>
      <c r="Q380" s="5"/>
      <c r="R380" s="5"/>
      <c r="S380" s="5"/>
      <c r="T380" s="5"/>
      <c r="U380" s="5"/>
      <c r="V380" s="5"/>
      <c r="W380" s="5"/>
      <c r="X380" s="5"/>
      <c r="Y380" s="5"/>
      <c r="Z380" s="5"/>
      <c r="AA380" s="5"/>
      <c r="AB380" s="5"/>
      <c r="AC380" s="5"/>
      <c r="AD380" s="5"/>
      <c r="AE380" s="5"/>
      <c r="AF380" s="5"/>
      <c r="AG380" s="712"/>
      <c r="AH380" s="672"/>
    </row>
    <row r="381">
      <c r="A381" s="569"/>
      <c r="B381" s="713"/>
      <c r="C381" s="713"/>
      <c r="D381" s="713"/>
      <c r="E381" s="713"/>
      <c r="F381" s="713"/>
      <c r="G381" s="713"/>
      <c r="H381" s="713"/>
      <c r="I381" s="713"/>
      <c r="J381" s="713"/>
      <c r="K381" s="713"/>
      <c r="L381" s="713"/>
      <c r="M381" s="713"/>
      <c r="N381" s="5"/>
      <c r="O381" s="5"/>
      <c r="P381" s="5"/>
      <c r="Q381" s="5"/>
      <c r="R381" s="5"/>
      <c r="S381" s="5"/>
      <c r="T381" s="5"/>
      <c r="U381" s="5"/>
      <c r="V381" s="5"/>
      <c r="W381" s="5"/>
      <c r="X381" s="5"/>
      <c r="Y381" s="5"/>
      <c r="Z381" s="5"/>
      <c r="AA381" s="5"/>
      <c r="AB381" s="5"/>
      <c r="AC381" s="5"/>
      <c r="AD381" s="5"/>
      <c r="AE381" s="5"/>
      <c r="AF381" s="5"/>
      <c r="AG381" s="712"/>
      <c r="AH381" s="672"/>
    </row>
    <row r="382">
      <c r="A382" s="569"/>
      <c r="B382" s="713"/>
      <c r="C382" s="713"/>
      <c r="D382" s="713"/>
      <c r="E382" s="713"/>
      <c r="F382" s="713"/>
      <c r="G382" s="713"/>
      <c r="H382" s="713"/>
      <c r="I382" s="713"/>
      <c r="J382" s="713"/>
      <c r="K382" s="713"/>
      <c r="L382" s="713"/>
      <c r="M382" s="713"/>
      <c r="N382" s="5"/>
      <c r="O382" s="5"/>
      <c r="P382" s="5"/>
      <c r="Q382" s="5"/>
      <c r="R382" s="5"/>
      <c r="S382" s="5"/>
      <c r="T382" s="5"/>
      <c r="U382" s="5"/>
      <c r="V382" s="5"/>
      <c r="W382" s="5"/>
      <c r="X382" s="5"/>
      <c r="Y382" s="5"/>
      <c r="Z382" s="5"/>
      <c r="AA382" s="5"/>
      <c r="AB382" s="5"/>
      <c r="AC382" s="5"/>
      <c r="AD382" s="5"/>
      <c r="AE382" s="5"/>
      <c r="AF382" s="5"/>
      <c r="AG382" s="712"/>
      <c r="AH382" s="672"/>
    </row>
    <row r="383">
      <c r="A383" s="569"/>
      <c r="B383" s="713"/>
      <c r="C383" s="713"/>
      <c r="D383" s="713"/>
      <c r="E383" s="713"/>
      <c r="F383" s="713"/>
      <c r="G383" s="713"/>
      <c r="H383" s="713"/>
      <c r="I383" s="713"/>
      <c r="J383" s="713"/>
      <c r="K383" s="713"/>
      <c r="L383" s="713"/>
      <c r="M383" s="713"/>
      <c r="N383" s="5"/>
      <c r="O383" s="5"/>
      <c r="P383" s="5"/>
      <c r="Q383" s="5"/>
      <c r="R383" s="5"/>
      <c r="S383" s="5"/>
      <c r="T383" s="5"/>
      <c r="U383" s="5"/>
      <c r="V383" s="5"/>
      <c r="W383" s="5"/>
      <c r="X383" s="5"/>
      <c r="Y383" s="5"/>
      <c r="Z383" s="5"/>
      <c r="AA383" s="5"/>
      <c r="AB383" s="5"/>
      <c r="AC383" s="5"/>
      <c r="AD383" s="5"/>
      <c r="AE383" s="5"/>
      <c r="AF383" s="5"/>
      <c r="AG383" s="712"/>
      <c r="AH383" s="672"/>
    </row>
    <row r="384">
      <c r="A384" s="569"/>
      <c r="B384" s="713"/>
      <c r="C384" s="713"/>
      <c r="D384" s="713"/>
      <c r="E384" s="713"/>
      <c r="F384" s="713"/>
      <c r="G384" s="713"/>
      <c r="H384" s="713"/>
      <c r="I384" s="713"/>
      <c r="J384" s="713"/>
      <c r="K384" s="713"/>
      <c r="L384" s="713"/>
      <c r="M384" s="713"/>
      <c r="N384" s="5"/>
      <c r="O384" s="5"/>
      <c r="P384" s="5"/>
      <c r="Q384" s="5"/>
      <c r="R384" s="5"/>
      <c r="S384" s="5"/>
      <c r="T384" s="5"/>
      <c r="U384" s="5"/>
      <c r="V384" s="5"/>
      <c r="W384" s="5"/>
      <c r="X384" s="5"/>
      <c r="Y384" s="5"/>
      <c r="Z384" s="5"/>
      <c r="AA384" s="5"/>
      <c r="AB384" s="5"/>
      <c r="AC384" s="5"/>
      <c r="AD384" s="5"/>
      <c r="AE384" s="5"/>
      <c r="AF384" s="5"/>
      <c r="AG384" s="712"/>
      <c r="AH384" s="672"/>
    </row>
    <row r="385">
      <c r="A385" s="569"/>
      <c r="B385" s="713"/>
      <c r="C385" s="713"/>
      <c r="D385" s="713"/>
      <c r="E385" s="713"/>
      <c r="F385" s="713"/>
      <c r="G385" s="713"/>
      <c r="H385" s="713"/>
      <c r="I385" s="713"/>
      <c r="J385" s="713"/>
      <c r="K385" s="713"/>
      <c r="L385" s="713"/>
      <c r="M385" s="713"/>
      <c r="N385" s="5"/>
      <c r="O385" s="5"/>
      <c r="P385" s="5"/>
      <c r="Q385" s="5"/>
      <c r="R385" s="5"/>
      <c r="S385" s="5"/>
      <c r="T385" s="5"/>
      <c r="U385" s="5"/>
      <c r="V385" s="5"/>
      <c r="W385" s="5"/>
      <c r="X385" s="5"/>
      <c r="Y385" s="5"/>
      <c r="Z385" s="5"/>
      <c r="AA385" s="5"/>
      <c r="AB385" s="5"/>
      <c r="AC385" s="5"/>
      <c r="AD385" s="5"/>
      <c r="AE385" s="5"/>
      <c r="AF385" s="5"/>
      <c r="AG385" s="712"/>
      <c r="AH385" s="672"/>
    </row>
    <row r="386">
      <c r="A386" s="569"/>
      <c r="B386" s="713"/>
      <c r="C386" s="713"/>
      <c r="D386" s="713"/>
      <c r="E386" s="713"/>
      <c r="F386" s="713"/>
      <c r="G386" s="713"/>
      <c r="H386" s="713"/>
      <c r="I386" s="713"/>
      <c r="J386" s="713"/>
      <c r="K386" s="713"/>
      <c r="L386" s="713"/>
      <c r="M386" s="713"/>
      <c r="N386" s="5"/>
      <c r="O386" s="5"/>
      <c r="P386" s="5"/>
      <c r="Q386" s="5"/>
      <c r="R386" s="5"/>
      <c r="S386" s="5"/>
      <c r="T386" s="5"/>
      <c r="U386" s="5"/>
      <c r="V386" s="5"/>
      <c r="W386" s="5"/>
      <c r="X386" s="5"/>
      <c r="Y386" s="5"/>
      <c r="Z386" s="5"/>
      <c r="AA386" s="5"/>
      <c r="AB386" s="5"/>
      <c r="AC386" s="5"/>
      <c r="AD386" s="5"/>
      <c r="AE386" s="5"/>
      <c r="AF386" s="5"/>
      <c r="AG386" s="712"/>
      <c r="AH386" s="672"/>
    </row>
    <row r="387">
      <c r="A387" s="569"/>
      <c r="B387" s="713"/>
      <c r="C387" s="713"/>
      <c r="D387" s="713"/>
      <c r="E387" s="713"/>
      <c r="F387" s="713"/>
      <c r="G387" s="713"/>
      <c r="H387" s="713"/>
      <c r="I387" s="713"/>
      <c r="J387" s="713"/>
      <c r="K387" s="713"/>
      <c r="L387" s="713"/>
      <c r="M387" s="713"/>
      <c r="N387" s="5"/>
      <c r="O387" s="5"/>
      <c r="P387" s="5"/>
      <c r="Q387" s="5"/>
      <c r="R387" s="5"/>
      <c r="S387" s="5"/>
      <c r="T387" s="5"/>
      <c r="U387" s="5"/>
      <c r="V387" s="5"/>
      <c r="W387" s="5"/>
      <c r="X387" s="5"/>
      <c r="Y387" s="5"/>
      <c r="Z387" s="5"/>
      <c r="AA387" s="5"/>
      <c r="AB387" s="5"/>
      <c r="AC387" s="5"/>
      <c r="AD387" s="5"/>
      <c r="AE387" s="5"/>
      <c r="AF387" s="5"/>
      <c r="AG387" s="712"/>
      <c r="AH387" s="672"/>
    </row>
    <row r="388">
      <c r="A388" s="569"/>
      <c r="B388" s="713"/>
      <c r="C388" s="713"/>
      <c r="D388" s="713"/>
      <c r="E388" s="713"/>
      <c r="F388" s="713"/>
      <c r="G388" s="713"/>
      <c r="H388" s="713"/>
      <c r="I388" s="713"/>
      <c r="J388" s="713"/>
      <c r="K388" s="713"/>
      <c r="L388" s="713"/>
      <c r="M388" s="713"/>
      <c r="N388" s="5"/>
      <c r="O388" s="5"/>
      <c r="P388" s="5"/>
      <c r="Q388" s="5"/>
      <c r="R388" s="5"/>
      <c r="S388" s="5"/>
      <c r="T388" s="5"/>
      <c r="U388" s="5"/>
      <c r="V388" s="5"/>
      <c r="W388" s="5"/>
      <c r="X388" s="5"/>
      <c r="Y388" s="5"/>
      <c r="Z388" s="5"/>
      <c r="AA388" s="5"/>
      <c r="AB388" s="5"/>
      <c r="AC388" s="5"/>
      <c r="AD388" s="5"/>
      <c r="AE388" s="5"/>
      <c r="AF388" s="5"/>
      <c r="AG388" s="712"/>
      <c r="AH388" s="672"/>
    </row>
    <row r="389">
      <c r="A389" s="569"/>
      <c r="B389" s="713"/>
      <c r="C389" s="713"/>
      <c r="D389" s="713"/>
      <c r="E389" s="713"/>
      <c r="F389" s="713"/>
      <c r="G389" s="713"/>
      <c r="H389" s="713"/>
      <c r="I389" s="713"/>
      <c r="J389" s="713"/>
      <c r="K389" s="713"/>
      <c r="L389" s="713"/>
      <c r="M389" s="713"/>
      <c r="N389" s="5"/>
      <c r="O389" s="5"/>
      <c r="P389" s="5"/>
      <c r="Q389" s="5"/>
      <c r="R389" s="5"/>
      <c r="S389" s="5"/>
      <c r="T389" s="5"/>
      <c r="U389" s="5"/>
      <c r="V389" s="5"/>
      <c r="W389" s="5"/>
      <c r="X389" s="5"/>
      <c r="Y389" s="5"/>
      <c r="Z389" s="5"/>
      <c r="AA389" s="5"/>
      <c r="AB389" s="5"/>
      <c r="AC389" s="5"/>
      <c r="AD389" s="5"/>
      <c r="AE389" s="5"/>
      <c r="AF389" s="5"/>
      <c r="AG389" s="712"/>
      <c r="AH389" s="672"/>
    </row>
    <row r="390">
      <c r="A390" s="569"/>
      <c r="B390" s="713"/>
      <c r="C390" s="713"/>
      <c r="D390" s="713"/>
      <c r="E390" s="713"/>
      <c r="F390" s="713"/>
      <c r="G390" s="713"/>
      <c r="H390" s="713"/>
      <c r="I390" s="713"/>
      <c r="J390" s="713"/>
      <c r="K390" s="713"/>
      <c r="L390" s="713"/>
      <c r="M390" s="713"/>
      <c r="N390" s="5"/>
      <c r="O390" s="5"/>
      <c r="P390" s="5"/>
      <c r="Q390" s="5"/>
      <c r="R390" s="5"/>
      <c r="S390" s="5"/>
      <c r="T390" s="5"/>
      <c r="U390" s="5"/>
      <c r="V390" s="5"/>
      <c r="W390" s="5"/>
      <c r="X390" s="5"/>
      <c r="Y390" s="5"/>
      <c r="Z390" s="5"/>
      <c r="AA390" s="5"/>
      <c r="AB390" s="5"/>
      <c r="AC390" s="5"/>
      <c r="AD390" s="5"/>
      <c r="AE390" s="5"/>
      <c r="AF390" s="5"/>
      <c r="AG390" s="712"/>
      <c r="AH390" s="672"/>
    </row>
    <row r="391">
      <c r="A391" s="569"/>
      <c r="B391" s="713"/>
      <c r="C391" s="713"/>
      <c r="D391" s="713"/>
      <c r="E391" s="713"/>
      <c r="F391" s="713"/>
      <c r="G391" s="713"/>
      <c r="H391" s="713"/>
      <c r="I391" s="713"/>
      <c r="J391" s="713"/>
      <c r="K391" s="713"/>
      <c r="L391" s="713"/>
      <c r="M391" s="713"/>
      <c r="N391" s="5"/>
      <c r="O391" s="5"/>
      <c r="P391" s="5"/>
      <c r="Q391" s="5"/>
      <c r="R391" s="5"/>
      <c r="S391" s="5"/>
      <c r="T391" s="5"/>
      <c r="U391" s="5"/>
      <c r="V391" s="5"/>
      <c r="W391" s="5"/>
      <c r="X391" s="5"/>
      <c r="Y391" s="5"/>
      <c r="Z391" s="5"/>
      <c r="AA391" s="5"/>
      <c r="AB391" s="5"/>
      <c r="AC391" s="5"/>
      <c r="AD391" s="5"/>
      <c r="AE391" s="5"/>
      <c r="AF391" s="5"/>
      <c r="AG391" s="712"/>
      <c r="AH391" s="672"/>
    </row>
    <row r="392">
      <c r="A392" s="569"/>
      <c r="B392" s="713"/>
      <c r="C392" s="713"/>
      <c r="D392" s="713"/>
      <c r="E392" s="713"/>
      <c r="F392" s="713"/>
      <c r="G392" s="713"/>
      <c r="H392" s="713"/>
      <c r="I392" s="713"/>
      <c r="J392" s="713"/>
      <c r="K392" s="713"/>
      <c r="L392" s="713"/>
      <c r="M392" s="713"/>
      <c r="N392" s="5"/>
      <c r="O392" s="5"/>
      <c r="P392" s="5"/>
      <c r="Q392" s="5"/>
      <c r="R392" s="5"/>
      <c r="S392" s="5"/>
      <c r="T392" s="5"/>
      <c r="U392" s="5"/>
      <c r="V392" s="5"/>
      <c r="W392" s="5"/>
      <c r="X392" s="5"/>
      <c r="Y392" s="5"/>
      <c r="Z392" s="5"/>
      <c r="AA392" s="5"/>
      <c r="AB392" s="5"/>
      <c r="AC392" s="5"/>
      <c r="AD392" s="5"/>
      <c r="AE392" s="5"/>
      <c r="AF392" s="5"/>
      <c r="AG392" s="712"/>
      <c r="AH392" s="672"/>
    </row>
    <row r="393">
      <c r="A393" s="569"/>
      <c r="B393" s="713"/>
      <c r="C393" s="713"/>
      <c r="D393" s="713"/>
      <c r="E393" s="713"/>
      <c r="F393" s="713"/>
      <c r="G393" s="713"/>
      <c r="H393" s="713"/>
      <c r="I393" s="713"/>
      <c r="J393" s="713"/>
      <c r="K393" s="713"/>
      <c r="L393" s="713"/>
      <c r="M393" s="713"/>
      <c r="N393" s="5"/>
      <c r="O393" s="5"/>
      <c r="P393" s="5"/>
      <c r="Q393" s="5"/>
      <c r="R393" s="5"/>
      <c r="S393" s="5"/>
      <c r="T393" s="5"/>
      <c r="U393" s="5"/>
      <c r="V393" s="5"/>
      <c r="W393" s="5"/>
      <c r="X393" s="5"/>
      <c r="Y393" s="5"/>
      <c r="Z393" s="5"/>
      <c r="AA393" s="5"/>
      <c r="AB393" s="5"/>
      <c r="AC393" s="5"/>
      <c r="AD393" s="5"/>
      <c r="AE393" s="5"/>
      <c r="AF393" s="5"/>
      <c r="AG393" s="712"/>
      <c r="AH393" s="672"/>
    </row>
    <row r="394">
      <c r="A394" s="569"/>
      <c r="B394" s="713"/>
      <c r="C394" s="713"/>
      <c r="D394" s="713"/>
      <c r="E394" s="713"/>
      <c r="F394" s="713"/>
      <c r="G394" s="713"/>
      <c r="H394" s="713"/>
      <c r="I394" s="713"/>
      <c r="J394" s="713"/>
      <c r="K394" s="713"/>
      <c r="L394" s="713"/>
      <c r="M394" s="713"/>
      <c r="N394" s="5"/>
      <c r="O394" s="5"/>
      <c r="P394" s="5"/>
      <c r="Q394" s="5"/>
      <c r="R394" s="5"/>
      <c r="S394" s="5"/>
      <c r="T394" s="5"/>
      <c r="U394" s="5"/>
      <c r="V394" s="5"/>
      <c r="W394" s="5"/>
      <c r="X394" s="5"/>
      <c r="Y394" s="5"/>
      <c r="Z394" s="5"/>
      <c r="AA394" s="5"/>
      <c r="AB394" s="5"/>
      <c r="AC394" s="5"/>
      <c r="AD394" s="5"/>
      <c r="AE394" s="5"/>
      <c r="AF394" s="5"/>
      <c r="AG394" s="712"/>
      <c r="AH394" s="672"/>
    </row>
    <row r="395">
      <c r="A395" s="569"/>
      <c r="B395" s="713"/>
      <c r="C395" s="713"/>
      <c r="D395" s="713"/>
      <c r="E395" s="713"/>
      <c r="F395" s="713"/>
      <c r="G395" s="713"/>
      <c r="H395" s="713"/>
      <c r="I395" s="713"/>
      <c r="J395" s="713"/>
      <c r="K395" s="713"/>
      <c r="L395" s="713"/>
      <c r="M395" s="713"/>
      <c r="N395" s="5"/>
      <c r="O395" s="5"/>
      <c r="P395" s="5"/>
      <c r="Q395" s="5"/>
      <c r="R395" s="5"/>
      <c r="S395" s="5"/>
      <c r="T395" s="5"/>
      <c r="U395" s="5"/>
      <c r="V395" s="5"/>
      <c r="W395" s="5"/>
      <c r="X395" s="5"/>
      <c r="Y395" s="5"/>
      <c r="Z395" s="5"/>
      <c r="AA395" s="5"/>
      <c r="AB395" s="5"/>
      <c r="AC395" s="5"/>
      <c r="AD395" s="5"/>
      <c r="AE395" s="5"/>
      <c r="AF395" s="5"/>
      <c r="AG395" s="712"/>
      <c r="AH395" s="672"/>
    </row>
    <row r="396">
      <c r="A396" s="569"/>
      <c r="B396" s="713"/>
      <c r="C396" s="713"/>
      <c r="D396" s="713"/>
      <c r="E396" s="713"/>
      <c r="F396" s="713"/>
      <c r="G396" s="713"/>
      <c r="H396" s="713"/>
      <c r="I396" s="713"/>
      <c r="J396" s="713"/>
      <c r="K396" s="713"/>
      <c r="L396" s="713"/>
      <c r="M396" s="713"/>
      <c r="N396" s="5"/>
      <c r="O396" s="5"/>
      <c r="P396" s="5"/>
      <c r="Q396" s="5"/>
      <c r="R396" s="5"/>
      <c r="S396" s="5"/>
      <c r="T396" s="5"/>
      <c r="U396" s="5"/>
      <c r="V396" s="5"/>
      <c r="W396" s="5"/>
      <c r="X396" s="5"/>
      <c r="Y396" s="5"/>
      <c r="Z396" s="5"/>
      <c r="AA396" s="5"/>
      <c r="AB396" s="5"/>
      <c r="AC396" s="5"/>
      <c r="AD396" s="5"/>
      <c r="AE396" s="5"/>
      <c r="AF396" s="5"/>
      <c r="AG396" s="712"/>
      <c r="AH396" s="672"/>
    </row>
    <row r="397">
      <c r="A397" s="569"/>
      <c r="B397" s="713"/>
      <c r="C397" s="713"/>
      <c r="D397" s="713"/>
      <c r="E397" s="713"/>
      <c r="F397" s="713"/>
      <c r="G397" s="713"/>
      <c r="H397" s="713"/>
      <c r="I397" s="713"/>
      <c r="J397" s="713"/>
      <c r="K397" s="713"/>
      <c r="L397" s="713"/>
      <c r="M397" s="713"/>
      <c r="N397" s="5"/>
      <c r="O397" s="5"/>
      <c r="P397" s="5"/>
      <c r="Q397" s="5"/>
      <c r="R397" s="5"/>
      <c r="S397" s="5"/>
      <c r="T397" s="5"/>
      <c r="U397" s="5"/>
      <c r="V397" s="5"/>
      <c r="W397" s="5"/>
      <c r="X397" s="5"/>
      <c r="Y397" s="5"/>
      <c r="Z397" s="5"/>
      <c r="AA397" s="5"/>
      <c r="AB397" s="5"/>
      <c r="AC397" s="5"/>
      <c r="AD397" s="5"/>
      <c r="AE397" s="5"/>
      <c r="AF397" s="5"/>
      <c r="AG397" s="712"/>
      <c r="AH397" s="672"/>
    </row>
    <row r="398">
      <c r="A398" s="569"/>
      <c r="B398" s="713"/>
      <c r="C398" s="713"/>
      <c r="D398" s="713"/>
      <c r="E398" s="713"/>
      <c r="F398" s="713"/>
      <c r="G398" s="713"/>
      <c r="H398" s="713"/>
      <c r="I398" s="713"/>
      <c r="J398" s="713"/>
      <c r="K398" s="713"/>
      <c r="L398" s="713"/>
      <c r="M398" s="713"/>
      <c r="N398" s="5"/>
      <c r="O398" s="5"/>
      <c r="P398" s="5"/>
      <c r="Q398" s="5"/>
      <c r="R398" s="5"/>
      <c r="S398" s="5"/>
      <c r="T398" s="5"/>
      <c r="U398" s="5"/>
      <c r="V398" s="5"/>
      <c r="W398" s="5"/>
      <c r="X398" s="5"/>
      <c r="Y398" s="5"/>
      <c r="Z398" s="5"/>
      <c r="AA398" s="5"/>
      <c r="AB398" s="5"/>
      <c r="AC398" s="5"/>
      <c r="AD398" s="5"/>
      <c r="AE398" s="5"/>
      <c r="AF398" s="5"/>
      <c r="AG398" s="712"/>
      <c r="AH398" s="672"/>
    </row>
    <row r="399">
      <c r="A399" s="569"/>
      <c r="B399" s="713"/>
      <c r="C399" s="713"/>
      <c r="D399" s="713"/>
      <c r="E399" s="713"/>
      <c r="F399" s="713"/>
      <c r="G399" s="713"/>
      <c r="H399" s="713"/>
      <c r="I399" s="713"/>
      <c r="J399" s="713"/>
      <c r="K399" s="713"/>
      <c r="L399" s="713"/>
      <c r="M399" s="713"/>
      <c r="N399" s="5"/>
      <c r="O399" s="5"/>
      <c r="P399" s="5"/>
      <c r="Q399" s="5"/>
      <c r="R399" s="5"/>
      <c r="S399" s="5"/>
      <c r="T399" s="5"/>
      <c r="U399" s="5"/>
      <c r="V399" s="5"/>
      <c r="W399" s="5"/>
      <c r="X399" s="5"/>
      <c r="Y399" s="5"/>
      <c r="Z399" s="5"/>
      <c r="AA399" s="5"/>
      <c r="AB399" s="5"/>
      <c r="AC399" s="5"/>
      <c r="AD399" s="5"/>
      <c r="AE399" s="5"/>
      <c r="AF399" s="5"/>
      <c r="AG399" s="712"/>
      <c r="AH399" s="672"/>
    </row>
    <row r="400">
      <c r="A400" s="569"/>
      <c r="B400" s="713"/>
      <c r="C400" s="713"/>
      <c r="D400" s="713"/>
      <c r="E400" s="713"/>
      <c r="F400" s="713"/>
      <c r="G400" s="713"/>
      <c r="H400" s="713"/>
      <c r="I400" s="713"/>
      <c r="J400" s="713"/>
      <c r="K400" s="713"/>
      <c r="L400" s="713"/>
      <c r="M400" s="713"/>
      <c r="N400" s="5"/>
      <c r="O400" s="5"/>
      <c r="P400" s="5"/>
      <c r="Q400" s="5"/>
      <c r="R400" s="5"/>
      <c r="S400" s="5"/>
      <c r="T400" s="5"/>
      <c r="U400" s="5"/>
      <c r="V400" s="5"/>
      <c r="W400" s="5"/>
      <c r="X400" s="5"/>
      <c r="Y400" s="5"/>
      <c r="Z400" s="5"/>
      <c r="AA400" s="5"/>
      <c r="AB400" s="5"/>
      <c r="AC400" s="5"/>
      <c r="AD400" s="5"/>
      <c r="AE400" s="5"/>
      <c r="AF400" s="5"/>
      <c r="AG400" s="712"/>
      <c r="AH400" s="672"/>
    </row>
    <row r="401">
      <c r="A401" s="569"/>
      <c r="B401" s="713"/>
      <c r="C401" s="713"/>
      <c r="D401" s="713"/>
      <c r="E401" s="713"/>
      <c r="F401" s="713"/>
      <c r="G401" s="713"/>
      <c r="H401" s="713"/>
      <c r="I401" s="713"/>
      <c r="J401" s="713"/>
      <c r="K401" s="713"/>
      <c r="L401" s="713"/>
      <c r="M401" s="713"/>
      <c r="N401" s="5"/>
      <c r="O401" s="5"/>
      <c r="P401" s="5"/>
      <c r="Q401" s="5"/>
      <c r="R401" s="5"/>
      <c r="S401" s="5"/>
      <c r="T401" s="5"/>
      <c r="U401" s="5"/>
      <c r="V401" s="5"/>
      <c r="W401" s="5"/>
      <c r="X401" s="5"/>
      <c r="Y401" s="5"/>
      <c r="Z401" s="5"/>
      <c r="AA401" s="5"/>
      <c r="AB401" s="5"/>
      <c r="AC401" s="5"/>
      <c r="AD401" s="5"/>
      <c r="AE401" s="5"/>
      <c r="AF401" s="5"/>
      <c r="AG401" s="712"/>
      <c r="AH401" s="672"/>
    </row>
    <row r="402">
      <c r="A402" s="569"/>
      <c r="B402" s="713"/>
      <c r="C402" s="713"/>
      <c r="D402" s="713"/>
      <c r="E402" s="713"/>
      <c r="F402" s="713"/>
      <c r="G402" s="713"/>
      <c r="H402" s="713"/>
      <c r="I402" s="713"/>
      <c r="J402" s="713"/>
      <c r="K402" s="713"/>
      <c r="L402" s="713"/>
      <c r="M402" s="713"/>
      <c r="N402" s="5"/>
      <c r="O402" s="5"/>
      <c r="P402" s="5"/>
      <c r="Q402" s="5"/>
      <c r="R402" s="5"/>
      <c r="S402" s="5"/>
      <c r="T402" s="5"/>
      <c r="U402" s="5"/>
      <c r="V402" s="5"/>
      <c r="W402" s="5"/>
      <c r="X402" s="5"/>
      <c r="Y402" s="5"/>
      <c r="Z402" s="5"/>
      <c r="AA402" s="5"/>
      <c r="AB402" s="5"/>
      <c r="AC402" s="5"/>
      <c r="AD402" s="5"/>
      <c r="AE402" s="5"/>
      <c r="AF402" s="5"/>
      <c r="AG402" s="712"/>
      <c r="AH402" s="672"/>
    </row>
    <row r="403">
      <c r="A403" s="569"/>
      <c r="B403" s="713"/>
      <c r="C403" s="713"/>
      <c r="D403" s="713"/>
      <c r="E403" s="713"/>
      <c r="F403" s="713"/>
      <c r="G403" s="713"/>
      <c r="H403" s="713"/>
      <c r="I403" s="713"/>
      <c r="J403" s="713"/>
      <c r="K403" s="713"/>
      <c r="L403" s="713"/>
      <c r="M403" s="713"/>
      <c r="N403" s="5"/>
      <c r="O403" s="5"/>
      <c r="P403" s="5"/>
      <c r="Q403" s="5"/>
      <c r="R403" s="5"/>
      <c r="S403" s="5"/>
      <c r="T403" s="5"/>
      <c r="U403" s="5"/>
      <c r="V403" s="5"/>
      <c r="W403" s="5"/>
      <c r="X403" s="5"/>
      <c r="Y403" s="5"/>
      <c r="Z403" s="5"/>
      <c r="AA403" s="5"/>
      <c r="AB403" s="5"/>
      <c r="AC403" s="5"/>
      <c r="AD403" s="5"/>
      <c r="AE403" s="5"/>
      <c r="AF403" s="5"/>
      <c r="AG403" s="712"/>
      <c r="AH403" s="672"/>
    </row>
    <row r="404">
      <c r="A404" s="569"/>
      <c r="B404" s="713"/>
      <c r="C404" s="713"/>
      <c r="D404" s="713"/>
      <c r="E404" s="713"/>
      <c r="F404" s="713"/>
      <c r="G404" s="713"/>
      <c r="H404" s="713"/>
      <c r="I404" s="713"/>
      <c r="J404" s="713"/>
      <c r="K404" s="713"/>
      <c r="L404" s="713"/>
      <c r="M404" s="713"/>
      <c r="N404" s="5"/>
      <c r="O404" s="5"/>
      <c r="P404" s="5"/>
      <c r="Q404" s="5"/>
      <c r="R404" s="5"/>
      <c r="S404" s="5"/>
      <c r="T404" s="5"/>
      <c r="U404" s="5"/>
      <c r="V404" s="5"/>
      <c r="W404" s="5"/>
      <c r="X404" s="5"/>
      <c r="Y404" s="5"/>
      <c r="Z404" s="5"/>
      <c r="AA404" s="5"/>
      <c r="AB404" s="5"/>
      <c r="AC404" s="5"/>
      <c r="AD404" s="5"/>
      <c r="AE404" s="5"/>
      <c r="AF404" s="5"/>
      <c r="AG404" s="712"/>
      <c r="AH404" s="672"/>
    </row>
    <row r="405">
      <c r="A405" s="569"/>
      <c r="B405" s="713"/>
      <c r="C405" s="713"/>
      <c r="D405" s="713"/>
      <c r="E405" s="713"/>
      <c r="F405" s="713"/>
      <c r="G405" s="713"/>
      <c r="H405" s="713"/>
      <c r="I405" s="713"/>
      <c r="J405" s="713"/>
      <c r="K405" s="713"/>
      <c r="L405" s="713"/>
      <c r="M405" s="713"/>
      <c r="N405" s="5"/>
      <c r="O405" s="5"/>
      <c r="P405" s="5"/>
      <c r="Q405" s="5"/>
      <c r="R405" s="5"/>
      <c r="S405" s="5"/>
      <c r="T405" s="5"/>
      <c r="U405" s="5"/>
      <c r="V405" s="5"/>
      <c r="W405" s="5"/>
      <c r="X405" s="5"/>
      <c r="Y405" s="5"/>
      <c r="Z405" s="5"/>
      <c r="AA405" s="5"/>
      <c r="AB405" s="5"/>
      <c r="AC405" s="5"/>
      <c r="AD405" s="5"/>
      <c r="AE405" s="5"/>
      <c r="AF405" s="5"/>
      <c r="AG405" s="712"/>
      <c r="AH405" s="672"/>
    </row>
    <row r="406">
      <c r="A406" s="569"/>
      <c r="B406" s="713"/>
      <c r="C406" s="713"/>
      <c r="D406" s="713"/>
      <c r="E406" s="713"/>
      <c r="F406" s="713"/>
      <c r="G406" s="713"/>
      <c r="H406" s="713"/>
      <c r="I406" s="713"/>
      <c r="J406" s="713"/>
      <c r="K406" s="713"/>
      <c r="L406" s="713"/>
      <c r="M406" s="713"/>
      <c r="N406" s="5"/>
      <c r="O406" s="5"/>
      <c r="P406" s="5"/>
      <c r="Q406" s="5"/>
      <c r="R406" s="5"/>
      <c r="S406" s="5"/>
      <c r="T406" s="5"/>
      <c r="U406" s="5"/>
      <c r="V406" s="5"/>
      <c r="W406" s="5"/>
      <c r="X406" s="5"/>
      <c r="Y406" s="5"/>
      <c r="Z406" s="5"/>
      <c r="AA406" s="5"/>
      <c r="AB406" s="5"/>
      <c r="AC406" s="5"/>
      <c r="AD406" s="5"/>
      <c r="AE406" s="5"/>
      <c r="AF406" s="5"/>
      <c r="AG406" s="712"/>
      <c r="AH406" s="672"/>
    </row>
    <row r="407">
      <c r="A407" s="569"/>
      <c r="B407" s="713"/>
      <c r="C407" s="713"/>
      <c r="D407" s="713"/>
      <c r="E407" s="713"/>
      <c r="F407" s="713"/>
      <c r="G407" s="713"/>
      <c r="H407" s="713"/>
      <c r="I407" s="713"/>
      <c r="J407" s="713"/>
      <c r="K407" s="713"/>
      <c r="L407" s="713"/>
      <c r="M407" s="713"/>
      <c r="N407" s="5"/>
      <c r="O407" s="5"/>
      <c r="P407" s="5"/>
      <c r="Q407" s="5"/>
      <c r="R407" s="5"/>
      <c r="S407" s="5"/>
      <c r="T407" s="5"/>
      <c r="U407" s="5"/>
      <c r="V407" s="5"/>
      <c r="W407" s="5"/>
      <c r="X407" s="5"/>
      <c r="Y407" s="5"/>
      <c r="Z407" s="5"/>
      <c r="AA407" s="5"/>
      <c r="AB407" s="5"/>
      <c r="AC407" s="5"/>
      <c r="AD407" s="5"/>
      <c r="AE407" s="5"/>
      <c r="AF407" s="5"/>
      <c r="AG407" s="712"/>
      <c r="AH407" s="672"/>
    </row>
    <row r="408">
      <c r="A408" s="569"/>
      <c r="B408" s="713"/>
      <c r="C408" s="713"/>
      <c r="D408" s="713"/>
      <c r="E408" s="713"/>
      <c r="F408" s="713"/>
      <c r="G408" s="713"/>
      <c r="H408" s="713"/>
      <c r="I408" s="713"/>
      <c r="J408" s="713"/>
      <c r="K408" s="713"/>
      <c r="L408" s="713"/>
      <c r="M408" s="713"/>
      <c r="N408" s="5"/>
      <c r="O408" s="5"/>
      <c r="P408" s="5"/>
      <c r="Q408" s="5"/>
      <c r="R408" s="5"/>
      <c r="S408" s="5"/>
      <c r="T408" s="5"/>
      <c r="U408" s="5"/>
      <c r="V408" s="5"/>
      <c r="W408" s="5"/>
      <c r="X408" s="5"/>
      <c r="Y408" s="5"/>
      <c r="Z408" s="5"/>
      <c r="AA408" s="5"/>
      <c r="AB408" s="5"/>
      <c r="AC408" s="5"/>
      <c r="AD408" s="5"/>
      <c r="AE408" s="5"/>
      <c r="AF408" s="5"/>
      <c r="AG408" s="712"/>
      <c r="AH408" s="672"/>
    </row>
    <row r="409">
      <c r="A409" s="569"/>
      <c r="B409" s="713"/>
      <c r="C409" s="713"/>
      <c r="D409" s="713"/>
      <c r="E409" s="713"/>
      <c r="F409" s="713"/>
      <c r="G409" s="713"/>
      <c r="H409" s="713"/>
      <c r="I409" s="713"/>
      <c r="J409" s="713"/>
      <c r="K409" s="713"/>
      <c r="L409" s="713"/>
      <c r="M409" s="713"/>
      <c r="N409" s="5"/>
      <c r="O409" s="5"/>
      <c r="P409" s="5"/>
      <c r="Q409" s="5"/>
      <c r="R409" s="5"/>
      <c r="S409" s="5"/>
      <c r="T409" s="5"/>
      <c r="U409" s="5"/>
      <c r="V409" s="5"/>
      <c r="W409" s="5"/>
      <c r="X409" s="5"/>
      <c r="Y409" s="5"/>
      <c r="Z409" s="5"/>
      <c r="AA409" s="5"/>
      <c r="AB409" s="5"/>
      <c r="AC409" s="5"/>
      <c r="AD409" s="5"/>
      <c r="AE409" s="5"/>
      <c r="AF409" s="5"/>
      <c r="AG409" s="712"/>
      <c r="AH409" s="672"/>
    </row>
    <row r="410">
      <c r="A410" s="569"/>
      <c r="B410" s="713"/>
      <c r="C410" s="713"/>
      <c r="D410" s="713"/>
      <c r="E410" s="713"/>
      <c r="F410" s="713"/>
      <c r="G410" s="713"/>
      <c r="H410" s="713"/>
      <c r="I410" s="713"/>
      <c r="J410" s="713"/>
      <c r="K410" s="713"/>
      <c r="L410" s="713"/>
      <c r="M410" s="713"/>
      <c r="N410" s="5"/>
      <c r="O410" s="5"/>
      <c r="P410" s="5"/>
      <c r="Q410" s="5"/>
      <c r="R410" s="5"/>
      <c r="S410" s="5"/>
      <c r="T410" s="5"/>
      <c r="U410" s="5"/>
      <c r="V410" s="5"/>
      <c r="W410" s="5"/>
      <c r="X410" s="5"/>
      <c r="Y410" s="5"/>
      <c r="Z410" s="5"/>
      <c r="AA410" s="5"/>
      <c r="AB410" s="5"/>
      <c r="AC410" s="5"/>
      <c r="AD410" s="5"/>
      <c r="AE410" s="5"/>
      <c r="AF410" s="5"/>
      <c r="AG410" s="712"/>
      <c r="AH410" s="672"/>
    </row>
    <row r="411">
      <c r="A411" s="569"/>
      <c r="B411" s="713"/>
      <c r="C411" s="713"/>
      <c r="D411" s="713"/>
      <c r="E411" s="713"/>
      <c r="F411" s="713"/>
      <c r="G411" s="713"/>
      <c r="H411" s="713"/>
      <c r="I411" s="713"/>
      <c r="J411" s="713"/>
      <c r="K411" s="713"/>
      <c r="L411" s="713"/>
      <c r="M411" s="713"/>
      <c r="N411" s="5"/>
      <c r="O411" s="5"/>
      <c r="P411" s="5"/>
      <c r="Q411" s="5"/>
      <c r="R411" s="5"/>
      <c r="S411" s="5"/>
      <c r="T411" s="5"/>
      <c r="U411" s="5"/>
      <c r="V411" s="5"/>
      <c r="W411" s="5"/>
      <c r="X411" s="5"/>
      <c r="Y411" s="5"/>
      <c r="Z411" s="5"/>
      <c r="AA411" s="5"/>
      <c r="AB411" s="5"/>
      <c r="AC411" s="5"/>
      <c r="AD411" s="5"/>
      <c r="AE411" s="5"/>
      <c r="AF411" s="5"/>
      <c r="AG411" s="712"/>
      <c r="AH411" s="672"/>
    </row>
    <row r="412">
      <c r="A412" s="569"/>
      <c r="B412" s="713"/>
      <c r="C412" s="713"/>
      <c r="D412" s="713"/>
      <c r="E412" s="713"/>
      <c r="F412" s="713"/>
      <c r="G412" s="713"/>
      <c r="H412" s="713"/>
      <c r="I412" s="713"/>
      <c r="J412" s="713"/>
      <c r="K412" s="713"/>
      <c r="L412" s="713"/>
      <c r="M412" s="713"/>
      <c r="N412" s="5"/>
      <c r="O412" s="5"/>
      <c r="P412" s="5"/>
      <c r="Q412" s="5"/>
      <c r="R412" s="5"/>
      <c r="S412" s="5"/>
      <c r="T412" s="5"/>
      <c r="U412" s="5"/>
      <c r="V412" s="5"/>
      <c r="W412" s="5"/>
      <c r="X412" s="5"/>
      <c r="Y412" s="5"/>
      <c r="Z412" s="5"/>
      <c r="AA412" s="5"/>
      <c r="AB412" s="5"/>
      <c r="AC412" s="5"/>
      <c r="AD412" s="5"/>
      <c r="AE412" s="5"/>
      <c r="AF412" s="5"/>
      <c r="AG412" s="712"/>
      <c r="AH412" s="672"/>
    </row>
    <row r="413">
      <c r="A413" s="569"/>
      <c r="B413" s="713"/>
      <c r="C413" s="713"/>
      <c r="D413" s="713"/>
      <c r="E413" s="713"/>
      <c r="F413" s="713"/>
      <c r="G413" s="713"/>
      <c r="H413" s="713"/>
      <c r="I413" s="713"/>
      <c r="J413" s="713"/>
      <c r="K413" s="713"/>
      <c r="L413" s="713"/>
      <c r="M413" s="713"/>
      <c r="N413" s="5"/>
      <c r="O413" s="5"/>
      <c r="P413" s="5"/>
      <c r="Q413" s="5"/>
      <c r="R413" s="5"/>
      <c r="S413" s="5"/>
      <c r="T413" s="5"/>
      <c r="U413" s="5"/>
      <c r="V413" s="5"/>
      <c r="W413" s="5"/>
      <c r="X413" s="5"/>
      <c r="Y413" s="5"/>
      <c r="Z413" s="5"/>
      <c r="AA413" s="5"/>
      <c r="AB413" s="5"/>
      <c r="AC413" s="5"/>
      <c r="AD413" s="5"/>
      <c r="AE413" s="5"/>
      <c r="AF413" s="5"/>
      <c r="AG413" s="712"/>
      <c r="AH413" s="672"/>
    </row>
    <row r="414">
      <c r="A414" s="569"/>
      <c r="B414" s="713"/>
      <c r="C414" s="713"/>
      <c r="D414" s="713"/>
      <c r="E414" s="713"/>
      <c r="F414" s="713"/>
      <c r="G414" s="713"/>
      <c r="H414" s="713"/>
      <c r="I414" s="713"/>
      <c r="J414" s="713"/>
      <c r="K414" s="713"/>
      <c r="L414" s="713"/>
      <c r="M414" s="713"/>
      <c r="N414" s="5"/>
      <c r="O414" s="5"/>
      <c r="P414" s="5"/>
      <c r="Q414" s="5"/>
      <c r="R414" s="5"/>
      <c r="S414" s="5"/>
      <c r="T414" s="5"/>
      <c r="U414" s="5"/>
      <c r="V414" s="5"/>
      <c r="W414" s="5"/>
      <c r="X414" s="5"/>
      <c r="Y414" s="5"/>
      <c r="Z414" s="5"/>
      <c r="AA414" s="5"/>
      <c r="AB414" s="5"/>
      <c r="AC414" s="5"/>
      <c r="AD414" s="5"/>
      <c r="AE414" s="5"/>
      <c r="AF414" s="5"/>
      <c r="AG414" s="712"/>
      <c r="AH414" s="672"/>
    </row>
    <row r="415">
      <c r="A415" s="569"/>
      <c r="B415" s="713"/>
      <c r="C415" s="713"/>
      <c r="D415" s="713"/>
      <c r="E415" s="713"/>
      <c r="F415" s="713"/>
      <c r="G415" s="713"/>
      <c r="H415" s="713"/>
      <c r="I415" s="713"/>
      <c r="J415" s="713"/>
      <c r="K415" s="713"/>
      <c r="L415" s="713"/>
      <c r="M415" s="713"/>
      <c r="N415" s="5"/>
      <c r="O415" s="5"/>
      <c r="P415" s="5"/>
      <c r="Q415" s="5"/>
      <c r="R415" s="5"/>
      <c r="S415" s="5"/>
      <c r="T415" s="5"/>
      <c r="U415" s="5"/>
      <c r="V415" s="5"/>
      <c r="W415" s="5"/>
      <c r="X415" s="5"/>
      <c r="Y415" s="5"/>
      <c r="Z415" s="5"/>
      <c r="AA415" s="5"/>
      <c r="AB415" s="5"/>
      <c r="AC415" s="5"/>
      <c r="AD415" s="5"/>
      <c r="AE415" s="5"/>
      <c r="AF415" s="5"/>
      <c r="AG415" s="712"/>
      <c r="AH415" s="672"/>
    </row>
    <row r="416">
      <c r="A416" s="569"/>
      <c r="B416" s="713"/>
      <c r="C416" s="713"/>
      <c r="D416" s="713"/>
      <c r="E416" s="713"/>
      <c r="F416" s="713"/>
      <c r="G416" s="713"/>
      <c r="H416" s="713"/>
      <c r="I416" s="713"/>
      <c r="J416" s="713"/>
      <c r="K416" s="713"/>
      <c r="L416" s="713"/>
      <c r="M416" s="713"/>
      <c r="N416" s="5"/>
      <c r="O416" s="5"/>
      <c r="P416" s="5"/>
      <c r="Q416" s="5"/>
      <c r="R416" s="5"/>
      <c r="S416" s="5"/>
      <c r="T416" s="5"/>
      <c r="U416" s="5"/>
      <c r="V416" s="5"/>
      <c r="W416" s="5"/>
      <c r="X416" s="5"/>
      <c r="Y416" s="5"/>
      <c r="Z416" s="5"/>
      <c r="AA416" s="5"/>
      <c r="AB416" s="5"/>
      <c r="AC416" s="5"/>
      <c r="AD416" s="5"/>
      <c r="AE416" s="5"/>
      <c r="AF416" s="5"/>
      <c r="AG416" s="712"/>
      <c r="AH416" s="672"/>
    </row>
    <row r="417">
      <c r="A417" s="569"/>
      <c r="B417" s="713"/>
      <c r="C417" s="713"/>
      <c r="D417" s="713"/>
      <c r="E417" s="713"/>
      <c r="F417" s="713"/>
      <c r="G417" s="713"/>
      <c r="H417" s="713"/>
      <c r="I417" s="713"/>
      <c r="J417" s="713"/>
      <c r="K417" s="713"/>
      <c r="L417" s="713"/>
      <c r="M417" s="713"/>
      <c r="N417" s="5"/>
      <c r="O417" s="5"/>
      <c r="P417" s="5"/>
      <c r="Q417" s="5"/>
      <c r="R417" s="5"/>
      <c r="S417" s="5"/>
      <c r="T417" s="5"/>
      <c r="U417" s="5"/>
      <c r="V417" s="5"/>
      <c r="W417" s="5"/>
      <c r="X417" s="5"/>
      <c r="Y417" s="5"/>
      <c r="Z417" s="5"/>
      <c r="AA417" s="5"/>
      <c r="AB417" s="5"/>
      <c r="AC417" s="5"/>
      <c r="AD417" s="5"/>
      <c r="AE417" s="5"/>
      <c r="AF417" s="5"/>
      <c r="AG417" s="712"/>
      <c r="AH417" s="672"/>
    </row>
    <row r="418">
      <c r="A418" s="569"/>
      <c r="B418" s="713"/>
      <c r="C418" s="713"/>
      <c r="D418" s="713"/>
      <c r="E418" s="713"/>
      <c r="F418" s="713"/>
      <c r="G418" s="713"/>
      <c r="H418" s="713"/>
      <c r="I418" s="713"/>
      <c r="J418" s="713"/>
      <c r="K418" s="713"/>
      <c r="L418" s="713"/>
      <c r="M418" s="713"/>
      <c r="N418" s="5"/>
      <c r="O418" s="5"/>
      <c r="P418" s="5"/>
      <c r="Q418" s="5"/>
      <c r="R418" s="5"/>
      <c r="S418" s="5"/>
      <c r="T418" s="5"/>
      <c r="U418" s="5"/>
      <c r="V418" s="5"/>
      <c r="W418" s="5"/>
      <c r="X418" s="5"/>
      <c r="Y418" s="5"/>
      <c r="Z418" s="5"/>
      <c r="AA418" s="5"/>
      <c r="AB418" s="5"/>
      <c r="AC418" s="5"/>
      <c r="AD418" s="5"/>
      <c r="AE418" s="5"/>
      <c r="AF418" s="5"/>
      <c r="AG418" s="712"/>
      <c r="AH418" s="672"/>
    </row>
    <row r="419">
      <c r="A419" s="569"/>
      <c r="B419" s="713"/>
      <c r="C419" s="713"/>
      <c r="D419" s="713"/>
      <c r="E419" s="713"/>
      <c r="F419" s="713"/>
      <c r="G419" s="713"/>
      <c r="H419" s="713"/>
      <c r="I419" s="713"/>
      <c r="J419" s="713"/>
      <c r="K419" s="713"/>
      <c r="L419" s="713"/>
      <c r="M419" s="713"/>
      <c r="N419" s="5"/>
      <c r="O419" s="5"/>
      <c r="P419" s="5"/>
      <c r="Q419" s="5"/>
      <c r="R419" s="5"/>
      <c r="S419" s="5"/>
      <c r="T419" s="5"/>
      <c r="U419" s="5"/>
      <c r="V419" s="5"/>
      <c r="W419" s="5"/>
      <c r="X419" s="5"/>
      <c r="Y419" s="5"/>
      <c r="Z419" s="5"/>
      <c r="AA419" s="5"/>
      <c r="AB419" s="5"/>
      <c r="AC419" s="5"/>
      <c r="AD419" s="5"/>
      <c r="AE419" s="5"/>
      <c r="AF419" s="5"/>
      <c r="AG419" s="712"/>
      <c r="AH419" s="672"/>
    </row>
    <row r="420">
      <c r="A420" s="569"/>
      <c r="B420" s="713"/>
      <c r="C420" s="713"/>
      <c r="D420" s="713"/>
      <c r="E420" s="713"/>
      <c r="F420" s="713"/>
      <c r="G420" s="713"/>
      <c r="H420" s="713"/>
      <c r="I420" s="713"/>
      <c r="J420" s="713"/>
      <c r="K420" s="713"/>
      <c r="L420" s="713"/>
      <c r="M420" s="713"/>
      <c r="N420" s="5"/>
      <c r="O420" s="5"/>
      <c r="P420" s="5"/>
      <c r="Q420" s="5"/>
      <c r="R420" s="5"/>
      <c r="S420" s="5"/>
      <c r="T420" s="5"/>
      <c r="U420" s="5"/>
      <c r="V420" s="5"/>
      <c r="W420" s="5"/>
      <c r="X420" s="5"/>
      <c r="Y420" s="5"/>
      <c r="Z420" s="5"/>
      <c r="AA420" s="5"/>
      <c r="AB420" s="5"/>
      <c r="AC420" s="5"/>
      <c r="AD420" s="5"/>
      <c r="AE420" s="5"/>
      <c r="AF420" s="5"/>
      <c r="AG420" s="712"/>
      <c r="AH420" s="672"/>
    </row>
    <row r="421">
      <c r="A421" s="569"/>
      <c r="B421" s="713"/>
      <c r="C421" s="713"/>
      <c r="D421" s="713"/>
      <c r="E421" s="713"/>
      <c r="F421" s="713"/>
      <c r="G421" s="713"/>
      <c r="H421" s="713"/>
      <c r="I421" s="713"/>
      <c r="J421" s="713"/>
      <c r="K421" s="713"/>
      <c r="L421" s="713"/>
      <c r="M421" s="713"/>
      <c r="N421" s="5"/>
      <c r="O421" s="5"/>
      <c r="P421" s="5"/>
      <c r="Q421" s="5"/>
      <c r="R421" s="5"/>
      <c r="S421" s="5"/>
      <c r="T421" s="5"/>
      <c r="U421" s="5"/>
      <c r="V421" s="5"/>
      <c r="W421" s="5"/>
      <c r="X421" s="5"/>
      <c r="Y421" s="5"/>
      <c r="Z421" s="5"/>
      <c r="AA421" s="5"/>
      <c r="AB421" s="5"/>
      <c r="AC421" s="5"/>
      <c r="AD421" s="5"/>
      <c r="AE421" s="5"/>
      <c r="AF421" s="5"/>
      <c r="AG421" s="712"/>
      <c r="AH421" s="672"/>
    </row>
    <row r="422">
      <c r="A422" s="569"/>
      <c r="B422" s="713"/>
      <c r="C422" s="713"/>
      <c r="D422" s="713"/>
      <c r="E422" s="713"/>
      <c r="F422" s="713"/>
      <c r="G422" s="713"/>
      <c r="H422" s="713"/>
      <c r="I422" s="713"/>
      <c r="J422" s="713"/>
      <c r="K422" s="713"/>
      <c r="L422" s="713"/>
      <c r="M422" s="713"/>
      <c r="N422" s="5"/>
      <c r="O422" s="5"/>
      <c r="P422" s="5"/>
      <c r="Q422" s="5"/>
      <c r="R422" s="5"/>
      <c r="S422" s="5"/>
      <c r="T422" s="5"/>
      <c r="U422" s="5"/>
      <c r="V422" s="5"/>
      <c r="W422" s="5"/>
      <c r="X422" s="5"/>
      <c r="Y422" s="5"/>
      <c r="Z422" s="5"/>
      <c r="AA422" s="5"/>
      <c r="AB422" s="5"/>
      <c r="AC422" s="5"/>
      <c r="AD422" s="5"/>
      <c r="AE422" s="5"/>
      <c r="AF422" s="5"/>
      <c r="AG422" s="712"/>
      <c r="AH422" s="672"/>
    </row>
    <row r="423">
      <c r="A423" s="569"/>
      <c r="B423" s="713"/>
      <c r="C423" s="713"/>
      <c r="D423" s="713"/>
      <c r="E423" s="713"/>
      <c r="F423" s="713"/>
      <c r="G423" s="713"/>
      <c r="H423" s="713"/>
      <c r="I423" s="713"/>
      <c r="J423" s="713"/>
      <c r="K423" s="713"/>
      <c r="L423" s="713"/>
      <c r="M423" s="713"/>
      <c r="N423" s="5"/>
      <c r="O423" s="5"/>
      <c r="P423" s="5"/>
      <c r="Q423" s="5"/>
      <c r="R423" s="5"/>
      <c r="S423" s="5"/>
      <c r="T423" s="5"/>
      <c r="U423" s="5"/>
      <c r="V423" s="5"/>
      <c r="W423" s="5"/>
      <c r="X423" s="5"/>
      <c r="Y423" s="5"/>
      <c r="Z423" s="5"/>
      <c r="AA423" s="5"/>
      <c r="AB423" s="5"/>
      <c r="AC423" s="5"/>
      <c r="AD423" s="5"/>
      <c r="AE423" s="5"/>
      <c r="AF423" s="5"/>
      <c r="AG423" s="712"/>
      <c r="AH423" s="672"/>
    </row>
    <row r="424">
      <c r="A424" s="569"/>
      <c r="B424" s="713"/>
      <c r="C424" s="713"/>
      <c r="D424" s="713"/>
      <c r="E424" s="713"/>
      <c r="F424" s="713"/>
      <c r="G424" s="713"/>
      <c r="H424" s="713"/>
      <c r="I424" s="713"/>
      <c r="J424" s="713"/>
      <c r="K424" s="713"/>
      <c r="L424" s="713"/>
      <c r="M424" s="713"/>
      <c r="N424" s="5"/>
      <c r="O424" s="5"/>
      <c r="P424" s="5"/>
      <c r="Q424" s="5"/>
      <c r="R424" s="5"/>
      <c r="S424" s="5"/>
      <c r="T424" s="5"/>
      <c r="U424" s="5"/>
      <c r="V424" s="5"/>
      <c r="W424" s="5"/>
      <c r="X424" s="5"/>
      <c r="Y424" s="5"/>
      <c r="Z424" s="5"/>
      <c r="AA424" s="5"/>
      <c r="AB424" s="5"/>
      <c r="AC424" s="5"/>
      <c r="AD424" s="5"/>
      <c r="AE424" s="5"/>
      <c r="AF424" s="5"/>
      <c r="AG424" s="712"/>
      <c r="AH424" s="672"/>
    </row>
    <row r="425">
      <c r="A425" s="569"/>
      <c r="B425" s="713"/>
      <c r="C425" s="713"/>
      <c r="D425" s="713"/>
      <c r="E425" s="713"/>
      <c r="F425" s="713"/>
      <c r="G425" s="713"/>
      <c r="H425" s="713"/>
      <c r="I425" s="713"/>
      <c r="J425" s="713"/>
      <c r="K425" s="713"/>
      <c r="L425" s="713"/>
      <c r="M425" s="713"/>
      <c r="N425" s="5"/>
      <c r="O425" s="5"/>
      <c r="P425" s="5"/>
      <c r="Q425" s="5"/>
      <c r="R425" s="5"/>
      <c r="S425" s="5"/>
      <c r="T425" s="5"/>
      <c r="U425" s="5"/>
      <c r="V425" s="5"/>
      <c r="W425" s="5"/>
      <c r="X425" s="5"/>
      <c r="Y425" s="5"/>
      <c r="Z425" s="5"/>
      <c r="AA425" s="5"/>
      <c r="AB425" s="5"/>
      <c r="AC425" s="5"/>
      <c r="AD425" s="5"/>
      <c r="AE425" s="5"/>
      <c r="AF425" s="5"/>
      <c r="AG425" s="712"/>
      <c r="AH425" s="672"/>
    </row>
    <row r="426">
      <c r="A426" s="569"/>
      <c r="B426" s="713"/>
      <c r="C426" s="713"/>
      <c r="D426" s="713"/>
      <c r="E426" s="713"/>
      <c r="F426" s="713"/>
      <c r="G426" s="713"/>
      <c r="H426" s="713"/>
      <c r="I426" s="713"/>
      <c r="J426" s="713"/>
      <c r="K426" s="713"/>
      <c r="L426" s="713"/>
      <c r="M426" s="713"/>
      <c r="N426" s="5"/>
      <c r="O426" s="5"/>
      <c r="P426" s="5"/>
      <c r="Q426" s="5"/>
      <c r="R426" s="5"/>
      <c r="S426" s="5"/>
      <c r="T426" s="5"/>
      <c r="U426" s="5"/>
      <c r="V426" s="5"/>
      <c r="W426" s="5"/>
      <c r="X426" s="5"/>
      <c r="Y426" s="5"/>
      <c r="Z426" s="5"/>
      <c r="AA426" s="5"/>
      <c r="AB426" s="5"/>
      <c r="AC426" s="5"/>
      <c r="AD426" s="5"/>
      <c r="AE426" s="5"/>
      <c r="AF426" s="5"/>
      <c r="AG426" s="712"/>
      <c r="AH426" s="672"/>
    </row>
    <row r="427">
      <c r="A427" s="569"/>
      <c r="B427" s="713"/>
      <c r="C427" s="713"/>
      <c r="D427" s="713"/>
      <c r="E427" s="713"/>
      <c r="F427" s="713"/>
      <c r="G427" s="713"/>
      <c r="H427" s="713"/>
      <c r="I427" s="713"/>
      <c r="J427" s="713"/>
      <c r="K427" s="713"/>
      <c r="L427" s="713"/>
      <c r="M427" s="713"/>
      <c r="N427" s="5"/>
      <c r="O427" s="5"/>
      <c r="P427" s="5"/>
      <c r="Q427" s="5"/>
      <c r="R427" s="5"/>
      <c r="S427" s="5"/>
      <c r="T427" s="5"/>
      <c r="U427" s="5"/>
      <c r="V427" s="5"/>
      <c r="W427" s="5"/>
      <c r="X427" s="5"/>
      <c r="Y427" s="5"/>
      <c r="Z427" s="5"/>
      <c r="AA427" s="5"/>
      <c r="AB427" s="5"/>
      <c r="AC427" s="5"/>
      <c r="AD427" s="5"/>
      <c r="AE427" s="5"/>
      <c r="AF427" s="5"/>
      <c r="AG427" s="712"/>
      <c r="AH427" s="672"/>
    </row>
    <row r="428">
      <c r="A428" s="569"/>
      <c r="B428" s="713"/>
      <c r="C428" s="713"/>
      <c r="D428" s="713"/>
      <c r="E428" s="713"/>
      <c r="F428" s="713"/>
      <c r="G428" s="713"/>
      <c r="H428" s="713"/>
      <c r="I428" s="713"/>
      <c r="J428" s="713"/>
      <c r="K428" s="713"/>
      <c r="L428" s="713"/>
      <c r="M428" s="713"/>
      <c r="N428" s="5"/>
      <c r="O428" s="5"/>
      <c r="P428" s="5"/>
      <c r="Q428" s="5"/>
      <c r="R428" s="5"/>
      <c r="S428" s="5"/>
      <c r="T428" s="5"/>
      <c r="U428" s="5"/>
      <c r="V428" s="5"/>
      <c r="W428" s="5"/>
      <c r="X428" s="5"/>
      <c r="Y428" s="5"/>
      <c r="Z428" s="5"/>
      <c r="AA428" s="5"/>
      <c r="AB428" s="5"/>
      <c r="AC428" s="5"/>
      <c r="AD428" s="5"/>
      <c r="AE428" s="5"/>
      <c r="AF428" s="5"/>
      <c r="AG428" s="712"/>
      <c r="AH428" s="672"/>
    </row>
    <row r="429">
      <c r="A429" s="569"/>
      <c r="B429" s="713"/>
      <c r="C429" s="713"/>
      <c r="D429" s="713"/>
      <c r="E429" s="713"/>
      <c r="F429" s="713"/>
      <c r="G429" s="713"/>
      <c r="H429" s="713"/>
      <c r="I429" s="713"/>
      <c r="J429" s="713"/>
      <c r="K429" s="713"/>
      <c r="L429" s="713"/>
      <c r="M429" s="713"/>
      <c r="N429" s="5"/>
      <c r="O429" s="5"/>
      <c r="P429" s="5"/>
      <c r="Q429" s="5"/>
      <c r="R429" s="5"/>
      <c r="S429" s="5"/>
      <c r="T429" s="5"/>
      <c r="U429" s="5"/>
      <c r="V429" s="5"/>
      <c r="W429" s="5"/>
      <c r="X429" s="5"/>
      <c r="Y429" s="5"/>
      <c r="Z429" s="5"/>
      <c r="AA429" s="5"/>
      <c r="AB429" s="5"/>
      <c r="AC429" s="5"/>
      <c r="AD429" s="5"/>
      <c r="AE429" s="5"/>
      <c r="AF429" s="5"/>
      <c r="AG429" s="712"/>
      <c r="AH429" s="672"/>
    </row>
    <row r="430">
      <c r="A430" s="569"/>
      <c r="B430" s="713"/>
      <c r="C430" s="713"/>
      <c r="D430" s="713"/>
      <c r="E430" s="713"/>
      <c r="F430" s="713"/>
      <c r="G430" s="713"/>
      <c r="H430" s="713"/>
      <c r="I430" s="713"/>
      <c r="J430" s="713"/>
      <c r="K430" s="713"/>
      <c r="L430" s="713"/>
      <c r="M430" s="713"/>
      <c r="N430" s="5"/>
      <c r="O430" s="5"/>
      <c r="P430" s="5"/>
      <c r="Q430" s="5"/>
      <c r="R430" s="5"/>
      <c r="S430" s="5"/>
      <c r="T430" s="5"/>
      <c r="U430" s="5"/>
      <c r="V430" s="5"/>
      <c r="W430" s="5"/>
      <c r="X430" s="5"/>
      <c r="Y430" s="5"/>
      <c r="Z430" s="5"/>
      <c r="AA430" s="5"/>
      <c r="AB430" s="5"/>
      <c r="AC430" s="5"/>
      <c r="AD430" s="5"/>
      <c r="AE430" s="5"/>
      <c r="AF430" s="5"/>
      <c r="AG430" s="712"/>
      <c r="AH430" s="672"/>
    </row>
    <row r="431">
      <c r="A431" s="569"/>
      <c r="B431" s="713"/>
      <c r="C431" s="713"/>
      <c r="D431" s="713"/>
      <c r="E431" s="713"/>
      <c r="F431" s="713"/>
      <c r="G431" s="713"/>
      <c r="H431" s="713"/>
      <c r="I431" s="713"/>
      <c r="J431" s="713"/>
      <c r="K431" s="713"/>
      <c r="L431" s="713"/>
      <c r="M431" s="713"/>
      <c r="N431" s="5"/>
      <c r="O431" s="5"/>
      <c r="P431" s="5"/>
      <c r="Q431" s="5"/>
      <c r="R431" s="5"/>
      <c r="S431" s="5"/>
      <c r="T431" s="5"/>
      <c r="U431" s="5"/>
      <c r="V431" s="5"/>
      <c r="W431" s="5"/>
      <c r="X431" s="5"/>
      <c r="Y431" s="5"/>
      <c r="Z431" s="5"/>
      <c r="AA431" s="5"/>
      <c r="AB431" s="5"/>
      <c r="AC431" s="5"/>
      <c r="AD431" s="5"/>
      <c r="AE431" s="5"/>
      <c r="AF431" s="5"/>
      <c r="AG431" s="712"/>
      <c r="AH431" s="672"/>
    </row>
    <row r="432">
      <c r="A432" s="569"/>
      <c r="B432" s="713"/>
      <c r="C432" s="713"/>
      <c r="D432" s="713"/>
      <c r="E432" s="713"/>
      <c r="F432" s="713"/>
      <c r="G432" s="713"/>
      <c r="H432" s="713"/>
      <c r="I432" s="713"/>
      <c r="J432" s="713"/>
      <c r="K432" s="713"/>
      <c r="L432" s="713"/>
      <c r="M432" s="713"/>
      <c r="N432" s="5"/>
      <c r="O432" s="5"/>
      <c r="P432" s="5"/>
      <c r="Q432" s="5"/>
      <c r="R432" s="5"/>
      <c r="S432" s="5"/>
      <c r="T432" s="5"/>
      <c r="U432" s="5"/>
      <c r="V432" s="5"/>
      <c r="W432" s="5"/>
      <c r="X432" s="5"/>
      <c r="Y432" s="5"/>
      <c r="Z432" s="5"/>
      <c r="AA432" s="5"/>
      <c r="AB432" s="5"/>
      <c r="AC432" s="5"/>
      <c r="AD432" s="5"/>
      <c r="AE432" s="5"/>
      <c r="AF432" s="5"/>
      <c r="AG432" s="712"/>
      <c r="AH432" s="672"/>
    </row>
    <row r="433">
      <c r="A433" s="569"/>
      <c r="B433" s="713"/>
      <c r="C433" s="713"/>
      <c r="D433" s="713"/>
      <c r="E433" s="713"/>
      <c r="F433" s="713"/>
      <c r="G433" s="713"/>
      <c r="H433" s="713"/>
      <c r="I433" s="713"/>
      <c r="J433" s="713"/>
      <c r="K433" s="713"/>
      <c r="L433" s="713"/>
      <c r="M433" s="713"/>
      <c r="N433" s="5"/>
      <c r="O433" s="5"/>
      <c r="P433" s="5"/>
      <c r="Q433" s="5"/>
      <c r="R433" s="5"/>
      <c r="S433" s="5"/>
      <c r="T433" s="5"/>
      <c r="U433" s="5"/>
      <c r="V433" s="5"/>
      <c r="W433" s="5"/>
      <c r="X433" s="5"/>
      <c r="Y433" s="5"/>
      <c r="Z433" s="5"/>
      <c r="AA433" s="5"/>
      <c r="AB433" s="5"/>
      <c r="AC433" s="5"/>
      <c r="AD433" s="5"/>
      <c r="AE433" s="5"/>
      <c r="AF433" s="5"/>
      <c r="AG433" s="712"/>
      <c r="AH433" s="672"/>
    </row>
    <row r="434">
      <c r="A434" s="569"/>
      <c r="B434" s="713"/>
      <c r="C434" s="713"/>
      <c r="D434" s="713"/>
      <c r="E434" s="713"/>
      <c r="F434" s="713"/>
      <c r="G434" s="713"/>
      <c r="H434" s="713"/>
      <c r="I434" s="713"/>
      <c r="J434" s="713"/>
      <c r="K434" s="713"/>
      <c r="L434" s="713"/>
      <c r="M434" s="713"/>
      <c r="N434" s="5"/>
      <c r="O434" s="5"/>
      <c r="P434" s="5"/>
      <c r="Q434" s="5"/>
      <c r="R434" s="5"/>
      <c r="S434" s="5"/>
      <c r="T434" s="5"/>
      <c r="U434" s="5"/>
      <c r="V434" s="5"/>
      <c r="W434" s="5"/>
      <c r="X434" s="5"/>
      <c r="Y434" s="5"/>
      <c r="Z434" s="5"/>
      <c r="AA434" s="5"/>
      <c r="AB434" s="5"/>
      <c r="AC434" s="5"/>
      <c r="AD434" s="5"/>
      <c r="AE434" s="5"/>
      <c r="AF434" s="5"/>
      <c r="AG434" s="712"/>
      <c r="AH434" s="672"/>
    </row>
    <row r="435">
      <c r="A435" s="569"/>
      <c r="B435" s="713"/>
      <c r="C435" s="713"/>
      <c r="D435" s="713"/>
      <c r="E435" s="713"/>
      <c r="F435" s="713"/>
      <c r="G435" s="713"/>
      <c r="H435" s="713"/>
      <c r="I435" s="713"/>
      <c r="J435" s="713"/>
      <c r="K435" s="713"/>
      <c r="L435" s="713"/>
      <c r="M435" s="713"/>
      <c r="N435" s="5"/>
      <c r="O435" s="5"/>
      <c r="P435" s="5"/>
      <c r="Q435" s="5"/>
      <c r="R435" s="5"/>
      <c r="S435" s="5"/>
      <c r="T435" s="5"/>
      <c r="U435" s="5"/>
      <c r="V435" s="5"/>
      <c r="W435" s="5"/>
      <c r="X435" s="5"/>
      <c r="Y435" s="5"/>
      <c r="Z435" s="5"/>
      <c r="AA435" s="5"/>
      <c r="AB435" s="5"/>
      <c r="AC435" s="5"/>
      <c r="AD435" s="5"/>
      <c r="AE435" s="5"/>
      <c r="AF435" s="5"/>
      <c r="AG435" s="712"/>
      <c r="AH435" s="672"/>
    </row>
    <row r="436">
      <c r="A436" s="569"/>
      <c r="B436" s="713"/>
      <c r="C436" s="713"/>
      <c r="D436" s="713"/>
      <c r="E436" s="713"/>
      <c r="F436" s="713"/>
      <c r="G436" s="713"/>
      <c r="H436" s="713"/>
      <c r="I436" s="713"/>
      <c r="J436" s="713"/>
      <c r="K436" s="713"/>
      <c r="L436" s="713"/>
      <c r="M436" s="713"/>
      <c r="N436" s="5"/>
      <c r="O436" s="5"/>
      <c r="P436" s="5"/>
      <c r="Q436" s="5"/>
      <c r="R436" s="5"/>
      <c r="S436" s="5"/>
      <c r="T436" s="5"/>
      <c r="U436" s="5"/>
      <c r="V436" s="5"/>
      <c r="W436" s="5"/>
      <c r="X436" s="5"/>
      <c r="Y436" s="5"/>
      <c r="Z436" s="5"/>
      <c r="AA436" s="5"/>
      <c r="AB436" s="5"/>
      <c r="AC436" s="5"/>
      <c r="AD436" s="5"/>
      <c r="AE436" s="5"/>
      <c r="AF436" s="5"/>
      <c r="AG436" s="712"/>
      <c r="AH436" s="672"/>
    </row>
    <row r="437">
      <c r="A437" s="569"/>
      <c r="B437" s="713"/>
      <c r="C437" s="713"/>
      <c r="D437" s="713"/>
      <c r="E437" s="713"/>
      <c r="F437" s="713"/>
      <c r="G437" s="713"/>
      <c r="H437" s="713"/>
      <c r="I437" s="713"/>
      <c r="J437" s="713"/>
      <c r="K437" s="713"/>
      <c r="L437" s="713"/>
      <c r="M437" s="713"/>
      <c r="N437" s="5"/>
      <c r="O437" s="5"/>
      <c r="P437" s="5"/>
      <c r="Q437" s="5"/>
      <c r="R437" s="5"/>
      <c r="S437" s="5"/>
      <c r="T437" s="5"/>
      <c r="U437" s="5"/>
      <c r="V437" s="5"/>
      <c r="W437" s="5"/>
      <c r="X437" s="5"/>
      <c r="Y437" s="5"/>
      <c r="Z437" s="5"/>
      <c r="AA437" s="5"/>
      <c r="AB437" s="5"/>
      <c r="AC437" s="5"/>
      <c r="AD437" s="5"/>
      <c r="AE437" s="5"/>
      <c r="AF437" s="5"/>
      <c r="AG437" s="712"/>
      <c r="AH437" s="672"/>
    </row>
    <row r="438">
      <c r="A438" s="569"/>
      <c r="B438" s="713"/>
      <c r="C438" s="713"/>
      <c r="D438" s="713"/>
      <c r="E438" s="713"/>
      <c r="F438" s="713"/>
      <c r="G438" s="713"/>
      <c r="H438" s="713"/>
      <c r="I438" s="713"/>
      <c r="J438" s="713"/>
      <c r="K438" s="713"/>
      <c r="L438" s="713"/>
      <c r="M438" s="713"/>
      <c r="N438" s="5"/>
      <c r="O438" s="5"/>
      <c r="P438" s="5"/>
      <c r="Q438" s="5"/>
      <c r="R438" s="5"/>
      <c r="S438" s="5"/>
      <c r="T438" s="5"/>
      <c r="U438" s="5"/>
      <c r="V438" s="5"/>
      <c r="W438" s="5"/>
      <c r="X438" s="5"/>
      <c r="Y438" s="5"/>
      <c r="Z438" s="5"/>
      <c r="AA438" s="5"/>
      <c r="AB438" s="5"/>
      <c r="AC438" s="5"/>
      <c r="AD438" s="5"/>
      <c r="AE438" s="5"/>
      <c r="AF438" s="5"/>
      <c r="AG438" s="712"/>
      <c r="AH438" s="672"/>
    </row>
    <row r="439">
      <c r="A439" s="569"/>
      <c r="B439" s="713"/>
      <c r="C439" s="713"/>
      <c r="D439" s="713"/>
      <c r="E439" s="713"/>
      <c r="F439" s="713"/>
      <c r="G439" s="713"/>
      <c r="H439" s="713"/>
      <c r="I439" s="713"/>
      <c r="J439" s="713"/>
      <c r="K439" s="713"/>
      <c r="L439" s="713"/>
      <c r="M439" s="713"/>
      <c r="N439" s="5"/>
      <c r="O439" s="5"/>
      <c r="P439" s="5"/>
      <c r="Q439" s="5"/>
      <c r="R439" s="5"/>
      <c r="S439" s="5"/>
      <c r="T439" s="5"/>
      <c r="U439" s="5"/>
      <c r="V439" s="5"/>
      <c r="W439" s="5"/>
      <c r="X439" s="5"/>
      <c r="Y439" s="5"/>
      <c r="Z439" s="5"/>
      <c r="AA439" s="5"/>
      <c r="AB439" s="5"/>
      <c r="AC439" s="5"/>
      <c r="AD439" s="5"/>
      <c r="AE439" s="5"/>
      <c r="AF439" s="5"/>
      <c r="AG439" s="712"/>
      <c r="AH439" s="672"/>
    </row>
    <row r="440">
      <c r="A440" s="569"/>
      <c r="B440" s="713"/>
      <c r="C440" s="713"/>
      <c r="D440" s="713"/>
      <c r="E440" s="713"/>
      <c r="F440" s="713"/>
      <c r="G440" s="713"/>
      <c r="H440" s="713"/>
      <c r="I440" s="713"/>
      <c r="J440" s="713"/>
      <c r="K440" s="713"/>
      <c r="L440" s="713"/>
      <c r="M440" s="713"/>
      <c r="N440" s="5"/>
      <c r="O440" s="5"/>
      <c r="P440" s="5"/>
      <c r="Q440" s="5"/>
      <c r="R440" s="5"/>
      <c r="S440" s="5"/>
      <c r="T440" s="5"/>
      <c r="U440" s="5"/>
      <c r="V440" s="5"/>
      <c r="W440" s="5"/>
      <c r="X440" s="5"/>
      <c r="Y440" s="5"/>
      <c r="Z440" s="5"/>
      <c r="AA440" s="5"/>
      <c r="AB440" s="5"/>
      <c r="AC440" s="5"/>
      <c r="AD440" s="5"/>
      <c r="AE440" s="5"/>
      <c r="AF440" s="5"/>
      <c r="AG440" s="712"/>
      <c r="AH440" s="672"/>
    </row>
    <row r="441">
      <c r="A441" s="569"/>
      <c r="B441" s="713"/>
      <c r="C441" s="713"/>
      <c r="D441" s="713"/>
      <c r="E441" s="713"/>
      <c r="F441" s="713"/>
      <c r="G441" s="713"/>
      <c r="H441" s="713"/>
      <c r="I441" s="713"/>
      <c r="J441" s="713"/>
      <c r="K441" s="713"/>
      <c r="L441" s="713"/>
      <c r="M441" s="713"/>
      <c r="N441" s="5"/>
      <c r="O441" s="5"/>
      <c r="P441" s="5"/>
      <c r="Q441" s="5"/>
      <c r="R441" s="5"/>
      <c r="S441" s="5"/>
      <c r="T441" s="5"/>
      <c r="U441" s="5"/>
      <c r="V441" s="5"/>
      <c r="W441" s="5"/>
      <c r="X441" s="5"/>
      <c r="Y441" s="5"/>
      <c r="Z441" s="5"/>
      <c r="AA441" s="5"/>
      <c r="AB441" s="5"/>
      <c r="AC441" s="5"/>
      <c r="AD441" s="5"/>
      <c r="AE441" s="5"/>
      <c r="AF441" s="5"/>
      <c r="AG441" s="712"/>
      <c r="AH441" s="672"/>
    </row>
    <row r="442">
      <c r="A442" s="569"/>
      <c r="B442" s="713"/>
      <c r="C442" s="713"/>
      <c r="D442" s="713"/>
      <c r="E442" s="713"/>
      <c r="F442" s="713"/>
      <c r="G442" s="713"/>
      <c r="H442" s="713"/>
      <c r="I442" s="713"/>
      <c r="J442" s="713"/>
      <c r="K442" s="713"/>
      <c r="L442" s="713"/>
      <c r="M442" s="713"/>
      <c r="N442" s="5"/>
      <c r="O442" s="5"/>
      <c r="P442" s="5"/>
      <c r="Q442" s="5"/>
      <c r="R442" s="5"/>
      <c r="S442" s="5"/>
      <c r="T442" s="5"/>
      <c r="U442" s="5"/>
      <c r="V442" s="5"/>
      <c r="W442" s="5"/>
      <c r="X442" s="5"/>
      <c r="Y442" s="5"/>
      <c r="Z442" s="5"/>
      <c r="AA442" s="5"/>
      <c r="AB442" s="5"/>
      <c r="AC442" s="5"/>
      <c r="AD442" s="5"/>
      <c r="AE442" s="5"/>
      <c r="AF442" s="5"/>
      <c r="AG442" s="712"/>
      <c r="AH442" s="672"/>
    </row>
    <row r="443">
      <c r="A443" s="569"/>
      <c r="B443" s="713"/>
      <c r="C443" s="713"/>
      <c r="D443" s="713"/>
      <c r="E443" s="713"/>
      <c r="F443" s="713"/>
      <c r="G443" s="713"/>
      <c r="H443" s="713"/>
      <c r="I443" s="713"/>
      <c r="J443" s="713"/>
      <c r="K443" s="713"/>
      <c r="L443" s="713"/>
      <c r="M443" s="713"/>
      <c r="N443" s="5"/>
      <c r="O443" s="5"/>
      <c r="P443" s="5"/>
      <c r="Q443" s="5"/>
      <c r="R443" s="5"/>
      <c r="S443" s="5"/>
      <c r="T443" s="5"/>
      <c r="U443" s="5"/>
      <c r="V443" s="5"/>
      <c r="W443" s="5"/>
      <c r="X443" s="5"/>
      <c r="Y443" s="5"/>
      <c r="Z443" s="5"/>
      <c r="AA443" s="5"/>
      <c r="AB443" s="5"/>
      <c r="AC443" s="5"/>
      <c r="AD443" s="5"/>
      <c r="AE443" s="5"/>
      <c r="AF443" s="5"/>
      <c r="AG443" s="712"/>
      <c r="AH443" s="672"/>
    </row>
    <row r="444">
      <c r="A444" s="569"/>
      <c r="B444" s="713"/>
      <c r="C444" s="713"/>
      <c r="D444" s="713"/>
      <c r="E444" s="713"/>
      <c r="F444" s="713"/>
      <c r="G444" s="713"/>
      <c r="H444" s="713"/>
      <c r="I444" s="713"/>
      <c r="J444" s="713"/>
      <c r="K444" s="713"/>
      <c r="L444" s="713"/>
      <c r="M444" s="713"/>
      <c r="N444" s="5"/>
      <c r="O444" s="5"/>
      <c r="P444" s="5"/>
      <c r="Q444" s="5"/>
      <c r="R444" s="5"/>
      <c r="S444" s="5"/>
      <c r="T444" s="5"/>
      <c r="U444" s="5"/>
      <c r="V444" s="5"/>
      <c r="W444" s="5"/>
      <c r="X444" s="5"/>
      <c r="Y444" s="5"/>
      <c r="Z444" s="5"/>
      <c r="AA444" s="5"/>
      <c r="AB444" s="5"/>
      <c r="AC444" s="5"/>
      <c r="AD444" s="5"/>
      <c r="AE444" s="5"/>
      <c r="AF444" s="5"/>
      <c r="AG444" s="712"/>
      <c r="AH444" s="672"/>
    </row>
    <row r="445">
      <c r="A445" s="569"/>
      <c r="B445" s="713"/>
      <c r="C445" s="713"/>
      <c r="D445" s="713"/>
      <c r="E445" s="713"/>
      <c r="F445" s="713"/>
      <c r="G445" s="713"/>
      <c r="H445" s="713"/>
      <c r="I445" s="713"/>
      <c r="J445" s="713"/>
      <c r="K445" s="713"/>
      <c r="L445" s="713"/>
      <c r="M445" s="713"/>
      <c r="N445" s="5"/>
      <c r="O445" s="5"/>
      <c r="P445" s="5"/>
      <c r="Q445" s="5"/>
      <c r="R445" s="5"/>
      <c r="S445" s="5"/>
      <c r="T445" s="5"/>
      <c r="U445" s="5"/>
      <c r="V445" s="5"/>
      <c r="W445" s="5"/>
      <c r="X445" s="5"/>
      <c r="Y445" s="5"/>
      <c r="Z445" s="5"/>
      <c r="AA445" s="5"/>
      <c r="AB445" s="5"/>
      <c r="AC445" s="5"/>
      <c r="AD445" s="5"/>
      <c r="AE445" s="5"/>
      <c r="AF445" s="5"/>
      <c r="AG445" s="712"/>
      <c r="AH445" s="672"/>
    </row>
    <row r="446">
      <c r="A446" s="569"/>
      <c r="B446" s="713"/>
      <c r="C446" s="713"/>
      <c r="D446" s="713"/>
      <c r="E446" s="713"/>
      <c r="F446" s="713"/>
      <c r="G446" s="713"/>
      <c r="H446" s="713"/>
      <c r="I446" s="713"/>
      <c r="J446" s="713"/>
      <c r="K446" s="713"/>
      <c r="L446" s="713"/>
      <c r="M446" s="713"/>
      <c r="N446" s="5"/>
      <c r="O446" s="5"/>
      <c r="P446" s="5"/>
      <c r="Q446" s="5"/>
      <c r="R446" s="5"/>
      <c r="S446" s="5"/>
      <c r="T446" s="5"/>
      <c r="U446" s="5"/>
      <c r="V446" s="5"/>
      <c r="W446" s="5"/>
      <c r="X446" s="5"/>
      <c r="Y446" s="5"/>
      <c r="Z446" s="5"/>
      <c r="AA446" s="5"/>
      <c r="AB446" s="5"/>
      <c r="AC446" s="5"/>
      <c r="AD446" s="5"/>
      <c r="AE446" s="5"/>
      <c r="AF446" s="5"/>
      <c r="AG446" s="712"/>
      <c r="AH446" s="672"/>
    </row>
    <row r="447">
      <c r="A447" s="569"/>
      <c r="B447" s="713"/>
      <c r="C447" s="713"/>
      <c r="D447" s="713"/>
      <c r="E447" s="713"/>
      <c r="F447" s="713"/>
      <c r="G447" s="713"/>
      <c r="H447" s="713"/>
      <c r="I447" s="713"/>
      <c r="J447" s="713"/>
      <c r="K447" s="713"/>
      <c r="L447" s="713"/>
      <c r="M447" s="713"/>
      <c r="N447" s="5"/>
      <c r="O447" s="5"/>
      <c r="P447" s="5"/>
      <c r="Q447" s="5"/>
      <c r="R447" s="5"/>
      <c r="S447" s="5"/>
      <c r="T447" s="5"/>
      <c r="U447" s="5"/>
      <c r="V447" s="5"/>
      <c r="W447" s="5"/>
      <c r="X447" s="5"/>
      <c r="Y447" s="5"/>
      <c r="Z447" s="5"/>
      <c r="AA447" s="5"/>
      <c r="AB447" s="5"/>
      <c r="AC447" s="5"/>
      <c r="AD447" s="5"/>
      <c r="AE447" s="5"/>
      <c r="AF447" s="5"/>
      <c r="AG447" s="712"/>
      <c r="AH447" s="672"/>
    </row>
    <row r="448">
      <c r="A448" s="569"/>
      <c r="B448" s="713"/>
      <c r="C448" s="713"/>
      <c r="D448" s="713"/>
      <c r="E448" s="713"/>
      <c r="F448" s="713"/>
      <c r="G448" s="713"/>
      <c r="H448" s="713"/>
      <c r="I448" s="713"/>
      <c r="J448" s="713"/>
      <c r="K448" s="713"/>
      <c r="L448" s="713"/>
      <c r="M448" s="713"/>
      <c r="N448" s="5"/>
      <c r="O448" s="5"/>
      <c r="P448" s="5"/>
      <c r="Q448" s="5"/>
      <c r="R448" s="5"/>
      <c r="S448" s="5"/>
      <c r="T448" s="5"/>
      <c r="U448" s="5"/>
      <c r="V448" s="5"/>
      <c r="W448" s="5"/>
      <c r="X448" s="5"/>
      <c r="Y448" s="5"/>
      <c r="Z448" s="5"/>
      <c r="AA448" s="5"/>
      <c r="AB448" s="5"/>
      <c r="AC448" s="5"/>
      <c r="AD448" s="5"/>
      <c r="AE448" s="5"/>
      <c r="AF448" s="5"/>
      <c r="AG448" s="712"/>
      <c r="AH448" s="672"/>
    </row>
    <row r="449">
      <c r="A449" s="569"/>
      <c r="B449" s="713"/>
      <c r="C449" s="713"/>
      <c r="D449" s="713"/>
      <c r="E449" s="713"/>
      <c r="F449" s="713"/>
      <c r="G449" s="713"/>
      <c r="H449" s="713"/>
      <c r="I449" s="713"/>
      <c r="J449" s="713"/>
      <c r="K449" s="713"/>
      <c r="L449" s="713"/>
      <c r="M449" s="713"/>
      <c r="N449" s="5"/>
      <c r="O449" s="5"/>
      <c r="P449" s="5"/>
      <c r="Q449" s="5"/>
      <c r="R449" s="5"/>
      <c r="S449" s="5"/>
      <c r="T449" s="5"/>
      <c r="U449" s="5"/>
      <c r="V449" s="5"/>
      <c r="W449" s="5"/>
      <c r="X449" s="5"/>
      <c r="Y449" s="5"/>
      <c r="Z449" s="5"/>
      <c r="AA449" s="5"/>
      <c r="AB449" s="5"/>
      <c r="AC449" s="5"/>
      <c r="AD449" s="5"/>
      <c r="AE449" s="5"/>
      <c r="AF449" s="5"/>
      <c r="AG449" s="712"/>
      <c r="AH449" s="672"/>
    </row>
    <row r="450">
      <c r="A450" s="569"/>
      <c r="B450" s="713"/>
      <c r="C450" s="713"/>
      <c r="D450" s="713"/>
      <c r="E450" s="713"/>
      <c r="F450" s="713"/>
      <c r="G450" s="713"/>
      <c r="H450" s="713"/>
      <c r="I450" s="713"/>
      <c r="J450" s="713"/>
      <c r="K450" s="713"/>
      <c r="L450" s="713"/>
      <c r="M450" s="713"/>
      <c r="N450" s="5"/>
      <c r="O450" s="5"/>
      <c r="P450" s="5"/>
      <c r="Q450" s="5"/>
      <c r="R450" s="5"/>
      <c r="S450" s="5"/>
      <c r="T450" s="5"/>
      <c r="U450" s="5"/>
      <c r="V450" s="5"/>
      <c r="W450" s="5"/>
      <c r="X450" s="5"/>
      <c r="Y450" s="5"/>
      <c r="Z450" s="5"/>
      <c r="AA450" s="5"/>
      <c r="AB450" s="5"/>
      <c r="AC450" s="5"/>
      <c r="AD450" s="5"/>
      <c r="AE450" s="5"/>
      <c r="AF450" s="5"/>
      <c r="AG450" s="712"/>
      <c r="AH450" s="672"/>
    </row>
    <row r="451">
      <c r="A451" s="569"/>
      <c r="B451" s="713"/>
      <c r="C451" s="713"/>
      <c r="D451" s="713"/>
      <c r="E451" s="713"/>
      <c r="F451" s="713"/>
      <c r="G451" s="713"/>
      <c r="H451" s="713"/>
      <c r="I451" s="713"/>
      <c r="J451" s="713"/>
      <c r="K451" s="713"/>
      <c r="L451" s="713"/>
      <c r="M451" s="713"/>
      <c r="N451" s="5"/>
      <c r="O451" s="5"/>
      <c r="P451" s="5"/>
      <c r="Q451" s="5"/>
      <c r="R451" s="5"/>
      <c r="S451" s="5"/>
      <c r="T451" s="5"/>
      <c r="U451" s="5"/>
      <c r="V451" s="5"/>
      <c r="W451" s="5"/>
      <c r="X451" s="5"/>
      <c r="Y451" s="5"/>
      <c r="Z451" s="5"/>
      <c r="AA451" s="5"/>
      <c r="AB451" s="5"/>
      <c r="AC451" s="5"/>
      <c r="AD451" s="5"/>
      <c r="AE451" s="5"/>
      <c r="AF451" s="5"/>
      <c r="AG451" s="712"/>
      <c r="AH451" s="672"/>
    </row>
    <row r="452">
      <c r="A452" s="569"/>
      <c r="B452" s="713"/>
      <c r="C452" s="713"/>
      <c r="D452" s="713"/>
      <c r="E452" s="713"/>
      <c r="F452" s="713"/>
      <c r="G452" s="713"/>
      <c r="H452" s="713"/>
      <c r="I452" s="713"/>
      <c r="J452" s="713"/>
      <c r="K452" s="713"/>
      <c r="L452" s="713"/>
      <c r="M452" s="713"/>
      <c r="N452" s="5"/>
      <c r="O452" s="5"/>
      <c r="P452" s="5"/>
      <c r="Q452" s="5"/>
      <c r="R452" s="5"/>
      <c r="S452" s="5"/>
      <c r="T452" s="5"/>
      <c r="U452" s="5"/>
      <c r="V452" s="5"/>
      <c r="W452" s="5"/>
      <c r="X452" s="5"/>
      <c r="Y452" s="5"/>
      <c r="Z452" s="5"/>
      <c r="AA452" s="5"/>
      <c r="AB452" s="5"/>
      <c r="AC452" s="5"/>
      <c r="AD452" s="5"/>
      <c r="AE452" s="5"/>
      <c r="AF452" s="5"/>
      <c r="AG452" s="712"/>
      <c r="AH452" s="672"/>
    </row>
    <row r="453">
      <c r="A453" s="569"/>
      <c r="B453" s="713"/>
      <c r="C453" s="713"/>
      <c r="D453" s="713"/>
      <c r="E453" s="713"/>
      <c r="F453" s="713"/>
      <c r="G453" s="713"/>
      <c r="H453" s="713"/>
      <c r="I453" s="713"/>
      <c r="J453" s="713"/>
      <c r="K453" s="713"/>
      <c r="L453" s="713"/>
      <c r="M453" s="713"/>
      <c r="N453" s="5"/>
      <c r="O453" s="5"/>
      <c r="P453" s="5"/>
      <c r="Q453" s="5"/>
      <c r="R453" s="5"/>
      <c r="S453" s="5"/>
      <c r="T453" s="5"/>
      <c r="U453" s="5"/>
      <c r="V453" s="5"/>
      <c r="W453" s="5"/>
      <c r="X453" s="5"/>
      <c r="Y453" s="5"/>
      <c r="Z453" s="5"/>
      <c r="AA453" s="5"/>
      <c r="AB453" s="5"/>
      <c r="AC453" s="5"/>
      <c r="AD453" s="5"/>
      <c r="AE453" s="5"/>
      <c r="AF453" s="5"/>
      <c r="AG453" s="712"/>
      <c r="AH453" s="672"/>
    </row>
    <row r="454">
      <c r="A454" s="569"/>
      <c r="B454" s="713"/>
      <c r="C454" s="713"/>
      <c r="D454" s="713"/>
      <c r="E454" s="713"/>
      <c r="F454" s="713"/>
      <c r="G454" s="713"/>
      <c r="H454" s="713"/>
      <c r="I454" s="713"/>
      <c r="J454" s="713"/>
      <c r="K454" s="713"/>
      <c r="L454" s="713"/>
      <c r="M454" s="713"/>
      <c r="N454" s="5"/>
      <c r="O454" s="5"/>
      <c r="P454" s="5"/>
      <c r="Q454" s="5"/>
      <c r="R454" s="5"/>
      <c r="S454" s="5"/>
      <c r="T454" s="5"/>
      <c r="U454" s="5"/>
      <c r="V454" s="5"/>
      <c r="W454" s="5"/>
      <c r="X454" s="5"/>
      <c r="Y454" s="5"/>
      <c r="Z454" s="5"/>
      <c r="AA454" s="5"/>
      <c r="AB454" s="5"/>
      <c r="AC454" s="5"/>
      <c r="AD454" s="5"/>
      <c r="AE454" s="5"/>
      <c r="AF454" s="5"/>
      <c r="AG454" s="712"/>
      <c r="AH454" s="672"/>
    </row>
    <row r="455">
      <c r="A455" s="569"/>
      <c r="B455" s="713"/>
      <c r="C455" s="713"/>
      <c r="D455" s="713"/>
      <c r="E455" s="713"/>
      <c r="F455" s="713"/>
      <c r="G455" s="713"/>
      <c r="H455" s="713"/>
      <c r="I455" s="713"/>
      <c r="J455" s="713"/>
      <c r="K455" s="713"/>
      <c r="L455" s="713"/>
      <c r="M455" s="713"/>
      <c r="N455" s="5"/>
      <c r="O455" s="5"/>
      <c r="P455" s="5"/>
      <c r="Q455" s="5"/>
      <c r="R455" s="5"/>
      <c r="S455" s="5"/>
      <c r="T455" s="5"/>
      <c r="U455" s="5"/>
      <c r="V455" s="5"/>
      <c r="W455" s="5"/>
      <c r="X455" s="5"/>
      <c r="Y455" s="5"/>
      <c r="Z455" s="5"/>
      <c r="AA455" s="5"/>
      <c r="AB455" s="5"/>
      <c r="AC455" s="5"/>
      <c r="AD455" s="5"/>
      <c r="AE455" s="5"/>
      <c r="AF455" s="5"/>
      <c r="AG455" s="712"/>
      <c r="AH455" s="672"/>
    </row>
    <row r="456">
      <c r="A456" s="569"/>
      <c r="B456" s="713"/>
      <c r="C456" s="713"/>
      <c r="D456" s="713"/>
      <c r="E456" s="713"/>
      <c r="F456" s="713"/>
      <c r="G456" s="713"/>
      <c r="H456" s="713"/>
      <c r="I456" s="713"/>
      <c r="J456" s="713"/>
      <c r="K456" s="713"/>
      <c r="L456" s="713"/>
      <c r="M456" s="713"/>
      <c r="N456" s="5"/>
      <c r="O456" s="5"/>
      <c r="P456" s="5"/>
      <c r="Q456" s="5"/>
      <c r="R456" s="5"/>
      <c r="S456" s="5"/>
      <c r="T456" s="5"/>
      <c r="U456" s="5"/>
      <c r="V456" s="5"/>
      <c r="W456" s="5"/>
      <c r="X456" s="5"/>
      <c r="Y456" s="5"/>
      <c r="Z456" s="5"/>
      <c r="AA456" s="5"/>
      <c r="AB456" s="5"/>
      <c r="AC456" s="5"/>
      <c r="AD456" s="5"/>
      <c r="AE456" s="5"/>
      <c r="AF456" s="5"/>
      <c r="AG456" s="712"/>
      <c r="AH456" s="672"/>
    </row>
    <row r="457">
      <c r="A457" s="569"/>
      <c r="B457" s="713"/>
      <c r="C457" s="713"/>
      <c r="D457" s="713"/>
      <c r="E457" s="713"/>
      <c r="F457" s="713"/>
      <c r="G457" s="713"/>
      <c r="H457" s="713"/>
      <c r="I457" s="713"/>
      <c r="J457" s="713"/>
      <c r="K457" s="713"/>
      <c r="L457" s="713"/>
      <c r="M457" s="713"/>
      <c r="N457" s="5"/>
      <c r="O457" s="5"/>
      <c r="P457" s="5"/>
      <c r="Q457" s="5"/>
      <c r="R457" s="5"/>
      <c r="S457" s="5"/>
      <c r="T457" s="5"/>
      <c r="U457" s="5"/>
      <c r="V457" s="5"/>
      <c r="W457" s="5"/>
      <c r="X457" s="5"/>
      <c r="Y457" s="5"/>
      <c r="Z457" s="5"/>
      <c r="AA457" s="5"/>
      <c r="AB457" s="5"/>
      <c r="AC457" s="5"/>
      <c r="AD457" s="5"/>
      <c r="AE457" s="5"/>
      <c r="AF457" s="5"/>
      <c r="AG457" s="712"/>
      <c r="AH457" s="672"/>
    </row>
    <row r="458">
      <c r="A458" s="569"/>
      <c r="B458" s="713"/>
      <c r="C458" s="713"/>
      <c r="D458" s="713"/>
      <c r="E458" s="713"/>
      <c r="F458" s="713"/>
      <c r="G458" s="713"/>
      <c r="H458" s="713"/>
      <c r="I458" s="713"/>
      <c r="J458" s="713"/>
      <c r="K458" s="713"/>
      <c r="L458" s="713"/>
      <c r="M458" s="713"/>
      <c r="N458" s="5"/>
      <c r="O458" s="5"/>
      <c r="P458" s="5"/>
      <c r="Q458" s="5"/>
      <c r="R458" s="5"/>
      <c r="S458" s="5"/>
      <c r="T458" s="5"/>
      <c r="U458" s="5"/>
      <c r="V458" s="5"/>
      <c r="W458" s="5"/>
      <c r="X458" s="5"/>
      <c r="Y458" s="5"/>
      <c r="Z458" s="5"/>
      <c r="AA458" s="5"/>
      <c r="AB458" s="5"/>
      <c r="AC458" s="5"/>
      <c r="AD458" s="5"/>
      <c r="AE458" s="5"/>
      <c r="AF458" s="5"/>
      <c r="AG458" s="712"/>
      <c r="AH458" s="672"/>
    </row>
    <row r="459">
      <c r="A459" s="569"/>
      <c r="B459" s="713"/>
      <c r="C459" s="713"/>
      <c r="D459" s="713"/>
      <c r="E459" s="713"/>
      <c r="F459" s="713"/>
      <c r="G459" s="713"/>
      <c r="H459" s="713"/>
      <c r="I459" s="713"/>
      <c r="J459" s="713"/>
      <c r="K459" s="713"/>
      <c r="L459" s="713"/>
      <c r="M459" s="713"/>
      <c r="N459" s="5"/>
      <c r="O459" s="5"/>
      <c r="P459" s="5"/>
      <c r="Q459" s="5"/>
      <c r="R459" s="5"/>
      <c r="S459" s="5"/>
      <c r="T459" s="5"/>
      <c r="U459" s="5"/>
      <c r="V459" s="5"/>
      <c r="W459" s="5"/>
      <c r="X459" s="5"/>
      <c r="Y459" s="5"/>
      <c r="Z459" s="5"/>
      <c r="AA459" s="5"/>
      <c r="AB459" s="5"/>
      <c r="AC459" s="5"/>
      <c r="AD459" s="5"/>
      <c r="AE459" s="5"/>
      <c r="AF459" s="5"/>
      <c r="AG459" s="712"/>
      <c r="AH459" s="672"/>
    </row>
    <row r="460">
      <c r="A460" s="569"/>
      <c r="B460" s="713"/>
      <c r="C460" s="713"/>
      <c r="D460" s="713"/>
      <c r="E460" s="713"/>
      <c r="F460" s="713"/>
      <c r="G460" s="713"/>
      <c r="H460" s="713"/>
      <c r="I460" s="713"/>
      <c r="J460" s="713"/>
      <c r="K460" s="713"/>
      <c r="L460" s="713"/>
      <c r="M460" s="713"/>
      <c r="N460" s="5"/>
      <c r="O460" s="5"/>
      <c r="P460" s="5"/>
      <c r="Q460" s="5"/>
      <c r="R460" s="5"/>
      <c r="S460" s="5"/>
      <c r="T460" s="5"/>
      <c r="U460" s="5"/>
      <c r="V460" s="5"/>
      <c r="W460" s="5"/>
      <c r="X460" s="5"/>
      <c r="Y460" s="5"/>
      <c r="Z460" s="5"/>
      <c r="AA460" s="5"/>
      <c r="AB460" s="5"/>
      <c r="AC460" s="5"/>
      <c r="AD460" s="5"/>
      <c r="AE460" s="5"/>
      <c r="AF460" s="5"/>
      <c r="AG460" s="712"/>
      <c r="AH460" s="672"/>
    </row>
    <row r="461">
      <c r="A461" s="569"/>
      <c r="B461" s="713"/>
      <c r="C461" s="713"/>
      <c r="D461" s="713"/>
      <c r="E461" s="713"/>
      <c r="F461" s="713"/>
      <c r="G461" s="713"/>
      <c r="H461" s="713"/>
      <c r="I461" s="713"/>
      <c r="J461" s="713"/>
      <c r="K461" s="713"/>
      <c r="L461" s="713"/>
      <c r="M461" s="713"/>
      <c r="N461" s="5"/>
      <c r="O461" s="5"/>
      <c r="P461" s="5"/>
      <c r="Q461" s="5"/>
      <c r="R461" s="5"/>
      <c r="S461" s="5"/>
      <c r="T461" s="5"/>
      <c r="U461" s="5"/>
      <c r="V461" s="5"/>
      <c r="W461" s="5"/>
      <c r="X461" s="5"/>
      <c r="Y461" s="5"/>
      <c r="Z461" s="5"/>
      <c r="AA461" s="5"/>
      <c r="AB461" s="5"/>
      <c r="AC461" s="5"/>
      <c r="AD461" s="5"/>
      <c r="AE461" s="5"/>
      <c r="AF461" s="5"/>
      <c r="AG461" s="712"/>
      <c r="AH461" s="672"/>
    </row>
    <row r="462">
      <c r="A462" s="569"/>
      <c r="B462" s="713"/>
      <c r="C462" s="713"/>
      <c r="D462" s="713"/>
      <c r="E462" s="713"/>
      <c r="F462" s="713"/>
      <c r="G462" s="713"/>
      <c r="H462" s="713"/>
      <c r="I462" s="713"/>
      <c r="J462" s="713"/>
      <c r="K462" s="713"/>
      <c r="L462" s="713"/>
      <c r="M462" s="713"/>
      <c r="N462" s="5"/>
      <c r="O462" s="5"/>
      <c r="P462" s="5"/>
      <c r="Q462" s="5"/>
      <c r="R462" s="5"/>
      <c r="S462" s="5"/>
      <c r="T462" s="5"/>
      <c r="U462" s="5"/>
      <c r="V462" s="5"/>
      <c r="W462" s="5"/>
      <c r="X462" s="5"/>
      <c r="Y462" s="5"/>
      <c r="Z462" s="5"/>
      <c r="AA462" s="5"/>
      <c r="AB462" s="5"/>
      <c r="AC462" s="5"/>
      <c r="AD462" s="5"/>
      <c r="AE462" s="5"/>
      <c r="AF462" s="5"/>
      <c r="AG462" s="712"/>
      <c r="AH462" s="672"/>
    </row>
    <row r="463">
      <c r="A463" s="569"/>
      <c r="B463" s="713"/>
      <c r="C463" s="713"/>
      <c r="D463" s="713"/>
      <c r="E463" s="713"/>
      <c r="F463" s="713"/>
      <c r="G463" s="713"/>
      <c r="H463" s="713"/>
      <c r="I463" s="713"/>
      <c r="J463" s="713"/>
      <c r="K463" s="713"/>
      <c r="L463" s="713"/>
      <c r="M463" s="713"/>
      <c r="N463" s="5"/>
      <c r="O463" s="5"/>
      <c r="P463" s="5"/>
      <c r="Q463" s="5"/>
      <c r="R463" s="5"/>
      <c r="S463" s="5"/>
      <c r="T463" s="5"/>
      <c r="U463" s="5"/>
      <c r="V463" s="5"/>
      <c r="W463" s="5"/>
      <c r="X463" s="5"/>
      <c r="Y463" s="5"/>
      <c r="Z463" s="5"/>
      <c r="AA463" s="5"/>
      <c r="AB463" s="5"/>
      <c r="AC463" s="5"/>
      <c r="AD463" s="5"/>
      <c r="AE463" s="5"/>
      <c r="AF463" s="5"/>
      <c r="AG463" s="712"/>
      <c r="AH463" s="672"/>
    </row>
    <row r="464">
      <c r="A464" s="569"/>
      <c r="B464" s="713"/>
      <c r="C464" s="713"/>
      <c r="D464" s="713"/>
      <c r="E464" s="713"/>
      <c r="F464" s="713"/>
      <c r="G464" s="713"/>
      <c r="H464" s="713"/>
      <c r="I464" s="713"/>
      <c r="J464" s="713"/>
      <c r="K464" s="713"/>
      <c r="L464" s="713"/>
      <c r="M464" s="713"/>
      <c r="N464" s="5"/>
      <c r="O464" s="5"/>
      <c r="P464" s="5"/>
      <c r="Q464" s="5"/>
      <c r="R464" s="5"/>
      <c r="S464" s="5"/>
      <c r="T464" s="5"/>
      <c r="U464" s="5"/>
      <c r="V464" s="5"/>
      <c r="W464" s="5"/>
      <c r="X464" s="5"/>
      <c r="Y464" s="5"/>
      <c r="Z464" s="5"/>
      <c r="AA464" s="5"/>
      <c r="AB464" s="5"/>
      <c r="AC464" s="5"/>
      <c r="AD464" s="5"/>
      <c r="AE464" s="5"/>
      <c r="AF464" s="5"/>
      <c r="AG464" s="712"/>
      <c r="AH464" s="672"/>
    </row>
    <row r="465">
      <c r="A465" s="569"/>
      <c r="B465" s="713"/>
      <c r="C465" s="713"/>
      <c r="D465" s="713"/>
      <c r="E465" s="713"/>
      <c r="F465" s="713"/>
      <c r="G465" s="713"/>
      <c r="H465" s="713"/>
      <c r="I465" s="713"/>
      <c r="J465" s="713"/>
      <c r="K465" s="713"/>
      <c r="L465" s="713"/>
      <c r="M465" s="713"/>
      <c r="N465" s="5"/>
      <c r="O465" s="5"/>
      <c r="P465" s="5"/>
      <c r="Q465" s="5"/>
      <c r="R465" s="5"/>
      <c r="S465" s="5"/>
      <c r="T465" s="5"/>
      <c r="U465" s="5"/>
      <c r="V465" s="5"/>
      <c r="W465" s="5"/>
      <c r="X465" s="5"/>
      <c r="Y465" s="5"/>
      <c r="Z465" s="5"/>
      <c r="AA465" s="5"/>
      <c r="AB465" s="5"/>
      <c r="AC465" s="5"/>
      <c r="AD465" s="5"/>
      <c r="AE465" s="5"/>
      <c r="AF465" s="5"/>
      <c r="AG465" s="712"/>
      <c r="AH465" s="672"/>
    </row>
    <row r="466">
      <c r="A466" s="569"/>
      <c r="B466" s="713"/>
      <c r="C466" s="713"/>
      <c r="D466" s="713"/>
      <c r="E466" s="713"/>
      <c r="F466" s="713"/>
      <c r="G466" s="713"/>
      <c r="H466" s="713"/>
      <c r="I466" s="713"/>
      <c r="J466" s="713"/>
      <c r="K466" s="713"/>
      <c r="L466" s="713"/>
      <c r="M466" s="713"/>
      <c r="N466" s="5"/>
      <c r="O466" s="5"/>
      <c r="P466" s="5"/>
      <c r="Q466" s="5"/>
      <c r="R466" s="5"/>
      <c r="S466" s="5"/>
      <c r="T466" s="5"/>
      <c r="U466" s="5"/>
      <c r="V466" s="5"/>
      <c r="W466" s="5"/>
      <c r="X466" s="5"/>
      <c r="Y466" s="5"/>
      <c r="Z466" s="5"/>
      <c r="AA466" s="5"/>
      <c r="AB466" s="5"/>
      <c r="AC466" s="5"/>
      <c r="AD466" s="5"/>
      <c r="AE466" s="5"/>
      <c r="AF466" s="5"/>
      <c r="AG466" s="712"/>
      <c r="AH466" s="672"/>
    </row>
    <row r="467">
      <c r="A467" s="569"/>
      <c r="B467" s="713"/>
      <c r="C467" s="713"/>
      <c r="D467" s="713"/>
      <c r="E467" s="713"/>
      <c r="F467" s="713"/>
      <c r="G467" s="713"/>
      <c r="H467" s="713"/>
      <c r="I467" s="713"/>
      <c r="J467" s="713"/>
      <c r="K467" s="713"/>
      <c r="L467" s="713"/>
      <c r="M467" s="713"/>
      <c r="N467" s="5"/>
      <c r="O467" s="5"/>
      <c r="P467" s="5"/>
      <c r="Q467" s="5"/>
      <c r="R467" s="5"/>
      <c r="S467" s="5"/>
      <c r="T467" s="5"/>
      <c r="U467" s="5"/>
      <c r="V467" s="5"/>
      <c r="W467" s="5"/>
      <c r="X467" s="5"/>
      <c r="Y467" s="5"/>
      <c r="Z467" s="5"/>
      <c r="AA467" s="5"/>
      <c r="AB467" s="5"/>
      <c r="AC467" s="5"/>
      <c r="AD467" s="5"/>
      <c r="AE467" s="5"/>
      <c r="AF467" s="5"/>
      <c r="AG467" s="712"/>
      <c r="AH467" s="672"/>
    </row>
    <row r="468">
      <c r="A468" s="569"/>
      <c r="B468" s="713"/>
      <c r="C468" s="713"/>
      <c r="D468" s="713"/>
      <c r="E468" s="713"/>
      <c r="F468" s="713"/>
      <c r="G468" s="713"/>
      <c r="H468" s="713"/>
      <c r="I468" s="713"/>
      <c r="J468" s="713"/>
      <c r="K468" s="713"/>
      <c r="L468" s="713"/>
      <c r="M468" s="713"/>
      <c r="N468" s="5"/>
      <c r="O468" s="5"/>
      <c r="P468" s="5"/>
      <c r="Q468" s="5"/>
      <c r="R468" s="5"/>
      <c r="S468" s="5"/>
      <c r="T468" s="5"/>
      <c r="U468" s="5"/>
      <c r="V468" s="5"/>
      <c r="W468" s="5"/>
      <c r="X468" s="5"/>
      <c r="Y468" s="5"/>
      <c r="Z468" s="5"/>
      <c r="AA468" s="5"/>
      <c r="AB468" s="5"/>
      <c r="AC468" s="5"/>
      <c r="AD468" s="5"/>
      <c r="AE468" s="5"/>
      <c r="AF468" s="5"/>
      <c r="AG468" s="712"/>
      <c r="AH468" s="672"/>
    </row>
    <row r="469">
      <c r="A469" s="569"/>
      <c r="B469" s="713"/>
      <c r="C469" s="713"/>
      <c r="D469" s="713"/>
      <c r="E469" s="713"/>
      <c r="F469" s="713"/>
      <c r="G469" s="713"/>
      <c r="H469" s="713"/>
      <c r="I469" s="713"/>
      <c r="J469" s="713"/>
      <c r="K469" s="713"/>
      <c r="L469" s="713"/>
      <c r="M469" s="713"/>
      <c r="N469" s="5"/>
      <c r="O469" s="5"/>
      <c r="P469" s="5"/>
      <c r="Q469" s="5"/>
      <c r="R469" s="5"/>
      <c r="S469" s="5"/>
      <c r="T469" s="5"/>
      <c r="U469" s="5"/>
      <c r="V469" s="5"/>
      <c r="W469" s="5"/>
      <c r="X469" s="5"/>
      <c r="Y469" s="5"/>
      <c r="Z469" s="5"/>
      <c r="AA469" s="5"/>
      <c r="AB469" s="5"/>
      <c r="AC469" s="5"/>
      <c r="AD469" s="5"/>
      <c r="AE469" s="5"/>
      <c r="AF469" s="5"/>
      <c r="AG469" s="712"/>
      <c r="AH469" s="672"/>
    </row>
    <row r="470">
      <c r="A470" s="569"/>
      <c r="B470" s="713"/>
      <c r="C470" s="713"/>
      <c r="D470" s="713"/>
      <c r="E470" s="713"/>
      <c r="F470" s="713"/>
      <c r="G470" s="713"/>
      <c r="H470" s="713"/>
      <c r="I470" s="713"/>
      <c r="J470" s="713"/>
      <c r="K470" s="713"/>
      <c r="L470" s="713"/>
      <c r="M470" s="713"/>
      <c r="N470" s="5"/>
      <c r="O470" s="5"/>
      <c r="P470" s="5"/>
      <c r="Q470" s="5"/>
      <c r="R470" s="5"/>
      <c r="S470" s="5"/>
      <c r="T470" s="5"/>
      <c r="U470" s="5"/>
      <c r="V470" s="5"/>
      <c r="W470" s="5"/>
      <c r="X470" s="5"/>
      <c r="Y470" s="5"/>
      <c r="Z470" s="5"/>
      <c r="AA470" s="5"/>
      <c r="AB470" s="5"/>
      <c r="AC470" s="5"/>
      <c r="AD470" s="5"/>
      <c r="AE470" s="5"/>
      <c r="AF470" s="5"/>
      <c r="AG470" s="712"/>
      <c r="AH470" s="672"/>
    </row>
    <row r="471">
      <c r="A471" s="569"/>
      <c r="B471" s="713"/>
      <c r="C471" s="713"/>
      <c r="D471" s="713"/>
      <c r="E471" s="713"/>
      <c r="F471" s="713"/>
      <c r="G471" s="713"/>
      <c r="H471" s="713"/>
      <c r="I471" s="713"/>
      <c r="J471" s="713"/>
      <c r="K471" s="713"/>
      <c r="L471" s="713"/>
      <c r="M471" s="713"/>
      <c r="N471" s="5"/>
      <c r="O471" s="5"/>
      <c r="P471" s="5"/>
      <c r="Q471" s="5"/>
      <c r="R471" s="5"/>
      <c r="S471" s="5"/>
      <c r="T471" s="5"/>
      <c r="U471" s="5"/>
      <c r="V471" s="5"/>
      <c r="W471" s="5"/>
      <c r="X471" s="5"/>
      <c r="Y471" s="5"/>
      <c r="Z471" s="5"/>
      <c r="AA471" s="5"/>
      <c r="AB471" s="5"/>
      <c r="AC471" s="5"/>
      <c r="AD471" s="5"/>
      <c r="AE471" s="5"/>
      <c r="AF471" s="5"/>
      <c r="AG471" s="712"/>
      <c r="AH471" s="672"/>
    </row>
    <row r="472">
      <c r="A472" s="569"/>
      <c r="B472" s="713"/>
      <c r="C472" s="713"/>
      <c r="D472" s="713"/>
      <c r="E472" s="713"/>
      <c r="F472" s="713"/>
      <c r="G472" s="713"/>
      <c r="H472" s="713"/>
      <c r="I472" s="713"/>
      <c r="J472" s="713"/>
      <c r="K472" s="713"/>
      <c r="L472" s="713"/>
      <c r="M472" s="713"/>
      <c r="N472" s="5"/>
      <c r="O472" s="5"/>
      <c r="P472" s="5"/>
      <c r="Q472" s="5"/>
      <c r="R472" s="5"/>
      <c r="S472" s="5"/>
      <c r="T472" s="5"/>
      <c r="U472" s="5"/>
      <c r="V472" s="5"/>
      <c r="W472" s="5"/>
      <c r="X472" s="5"/>
      <c r="Y472" s="5"/>
      <c r="Z472" s="5"/>
      <c r="AA472" s="5"/>
      <c r="AB472" s="5"/>
      <c r="AC472" s="5"/>
      <c r="AD472" s="5"/>
      <c r="AE472" s="5"/>
      <c r="AF472" s="5"/>
      <c r="AG472" s="712"/>
      <c r="AH472" s="672"/>
    </row>
    <row r="473">
      <c r="A473" s="569"/>
      <c r="B473" s="713"/>
      <c r="C473" s="713"/>
      <c r="D473" s="713"/>
      <c r="E473" s="713"/>
      <c r="F473" s="713"/>
      <c r="G473" s="713"/>
      <c r="H473" s="713"/>
      <c r="I473" s="713"/>
      <c r="J473" s="713"/>
      <c r="K473" s="713"/>
      <c r="L473" s="713"/>
      <c r="M473" s="713"/>
      <c r="N473" s="5"/>
      <c r="O473" s="5"/>
      <c r="P473" s="5"/>
      <c r="Q473" s="5"/>
      <c r="R473" s="5"/>
      <c r="S473" s="5"/>
      <c r="T473" s="5"/>
      <c r="U473" s="5"/>
      <c r="V473" s="5"/>
      <c r="W473" s="5"/>
      <c r="X473" s="5"/>
      <c r="Y473" s="5"/>
      <c r="Z473" s="5"/>
      <c r="AA473" s="5"/>
      <c r="AB473" s="5"/>
      <c r="AC473" s="5"/>
      <c r="AD473" s="5"/>
      <c r="AE473" s="5"/>
      <c r="AF473" s="5"/>
      <c r="AG473" s="712"/>
      <c r="AH473" s="672"/>
    </row>
    <row r="474">
      <c r="A474" s="569"/>
      <c r="B474" s="713"/>
      <c r="C474" s="713"/>
      <c r="D474" s="713"/>
      <c r="E474" s="713"/>
      <c r="F474" s="713"/>
      <c r="G474" s="713"/>
      <c r="H474" s="713"/>
      <c r="I474" s="713"/>
      <c r="J474" s="713"/>
      <c r="K474" s="713"/>
      <c r="L474" s="713"/>
      <c r="M474" s="713"/>
      <c r="N474" s="5"/>
      <c r="O474" s="5"/>
      <c r="P474" s="5"/>
      <c r="Q474" s="5"/>
      <c r="R474" s="5"/>
      <c r="S474" s="5"/>
      <c r="T474" s="5"/>
      <c r="U474" s="5"/>
      <c r="V474" s="5"/>
      <c r="W474" s="5"/>
      <c r="X474" s="5"/>
      <c r="Y474" s="5"/>
      <c r="Z474" s="5"/>
      <c r="AA474" s="5"/>
      <c r="AB474" s="5"/>
      <c r="AC474" s="5"/>
      <c r="AD474" s="5"/>
      <c r="AE474" s="5"/>
      <c r="AF474" s="5"/>
      <c r="AG474" s="712"/>
      <c r="AH474" s="672"/>
    </row>
    <row r="475">
      <c r="A475" s="569"/>
      <c r="B475" s="713"/>
      <c r="C475" s="713"/>
      <c r="D475" s="713"/>
      <c r="E475" s="713"/>
      <c r="F475" s="713"/>
      <c r="G475" s="713"/>
      <c r="H475" s="713"/>
      <c r="I475" s="713"/>
      <c r="J475" s="713"/>
      <c r="K475" s="713"/>
      <c r="L475" s="713"/>
      <c r="M475" s="713"/>
      <c r="N475" s="5"/>
      <c r="O475" s="5"/>
      <c r="P475" s="5"/>
      <c r="Q475" s="5"/>
      <c r="R475" s="5"/>
      <c r="S475" s="5"/>
      <c r="T475" s="5"/>
      <c r="U475" s="5"/>
      <c r="V475" s="5"/>
      <c r="W475" s="5"/>
      <c r="X475" s="5"/>
      <c r="Y475" s="5"/>
      <c r="Z475" s="5"/>
      <c r="AA475" s="5"/>
      <c r="AB475" s="5"/>
      <c r="AC475" s="5"/>
      <c r="AD475" s="5"/>
      <c r="AE475" s="5"/>
      <c r="AF475" s="5"/>
      <c r="AG475" s="712"/>
      <c r="AH475" s="672"/>
    </row>
    <row r="476">
      <c r="A476" s="569"/>
      <c r="B476" s="713"/>
      <c r="C476" s="713"/>
      <c r="D476" s="713"/>
      <c r="E476" s="713"/>
      <c r="F476" s="713"/>
      <c r="G476" s="713"/>
      <c r="H476" s="713"/>
      <c r="I476" s="713"/>
      <c r="J476" s="713"/>
      <c r="K476" s="713"/>
      <c r="L476" s="713"/>
      <c r="M476" s="713"/>
      <c r="N476" s="5"/>
      <c r="O476" s="5"/>
      <c r="P476" s="5"/>
      <c r="Q476" s="5"/>
      <c r="R476" s="5"/>
      <c r="S476" s="5"/>
      <c r="T476" s="5"/>
      <c r="U476" s="5"/>
      <c r="V476" s="5"/>
      <c r="W476" s="5"/>
      <c r="X476" s="5"/>
      <c r="Y476" s="5"/>
      <c r="Z476" s="5"/>
      <c r="AA476" s="5"/>
      <c r="AB476" s="5"/>
      <c r="AC476" s="5"/>
      <c r="AD476" s="5"/>
      <c r="AE476" s="5"/>
      <c r="AF476" s="5"/>
      <c r="AG476" s="712"/>
      <c r="AH476" s="672"/>
    </row>
    <row r="477">
      <c r="A477" s="569"/>
      <c r="B477" s="713"/>
      <c r="C477" s="713"/>
      <c r="D477" s="713"/>
      <c r="E477" s="713"/>
      <c r="F477" s="713"/>
      <c r="G477" s="713"/>
      <c r="H477" s="713"/>
      <c r="I477" s="713"/>
      <c r="J477" s="713"/>
      <c r="K477" s="713"/>
      <c r="L477" s="713"/>
      <c r="M477" s="713"/>
      <c r="N477" s="5"/>
      <c r="O477" s="5"/>
      <c r="P477" s="5"/>
      <c r="Q477" s="5"/>
      <c r="R477" s="5"/>
      <c r="S477" s="5"/>
      <c r="T477" s="5"/>
      <c r="U477" s="5"/>
      <c r="V477" s="5"/>
      <c r="W477" s="5"/>
      <c r="X477" s="5"/>
      <c r="Y477" s="5"/>
      <c r="Z477" s="5"/>
      <c r="AA477" s="5"/>
      <c r="AB477" s="5"/>
      <c r="AC477" s="5"/>
      <c r="AD477" s="5"/>
      <c r="AE477" s="5"/>
      <c r="AF477" s="5"/>
      <c r="AG477" s="712"/>
      <c r="AH477" s="672"/>
    </row>
    <row r="478">
      <c r="A478" s="569"/>
      <c r="B478" s="713"/>
      <c r="C478" s="713"/>
      <c r="D478" s="713"/>
      <c r="E478" s="713"/>
      <c r="F478" s="713"/>
      <c r="G478" s="713"/>
      <c r="H478" s="713"/>
      <c r="I478" s="713"/>
      <c r="J478" s="713"/>
      <c r="K478" s="713"/>
      <c r="L478" s="713"/>
      <c r="M478" s="713"/>
      <c r="N478" s="5"/>
      <c r="O478" s="5"/>
      <c r="P478" s="5"/>
      <c r="Q478" s="5"/>
      <c r="R478" s="5"/>
      <c r="S478" s="5"/>
      <c r="T478" s="5"/>
      <c r="U478" s="5"/>
      <c r="V478" s="5"/>
      <c r="W478" s="5"/>
      <c r="X478" s="5"/>
      <c r="Y478" s="5"/>
      <c r="Z478" s="5"/>
      <c r="AA478" s="5"/>
      <c r="AB478" s="5"/>
      <c r="AC478" s="5"/>
      <c r="AD478" s="5"/>
      <c r="AE478" s="5"/>
      <c r="AF478" s="5"/>
      <c r="AG478" s="712"/>
      <c r="AH478" s="672"/>
    </row>
    <row r="479">
      <c r="A479" s="569"/>
      <c r="B479" s="713"/>
      <c r="C479" s="713"/>
      <c r="D479" s="713"/>
      <c r="E479" s="713"/>
      <c r="F479" s="713"/>
      <c r="G479" s="713"/>
      <c r="H479" s="713"/>
      <c r="I479" s="713"/>
      <c r="J479" s="713"/>
      <c r="K479" s="713"/>
      <c r="L479" s="713"/>
      <c r="M479" s="713"/>
      <c r="N479" s="5"/>
      <c r="O479" s="5"/>
      <c r="P479" s="5"/>
      <c r="Q479" s="5"/>
      <c r="R479" s="5"/>
      <c r="S479" s="5"/>
      <c r="T479" s="5"/>
      <c r="U479" s="5"/>
      <c r="V479" s="5"/>
      <c r="W479" s="5"/>
      <c r="X479" s="5"/>
      <c r="Y479" s="5"/>
      <c r="Z479" s="5"/>
      <c r="AA479" s="5"/>
      <c r="AB479" s="5"/>
      <c r="AC479" s="5"/>
      <c r="AD479" s="5"/>
      <c r="AE479" s="5"/>
      <c r="AF479" s="5"/>
      <c r="AG479" s="712"/>
      <c r="AH479" s="672"/>
    </row>
    <row r="480">
      <c r="A480" s="569"/>
      <c r="B480" s="713"/>
      <c r="C480" s="713"/>
      <c r="D480" s="713"/>
      <c r="E480" s="713"/>
      <c r="F480" s="713"/>
      <c r="G480" s="713"/>
      <c r="H480" s="713"/>
      <c r="I480" s="713"/>
      <c r="J480" s="713"/>
      <c r="K480" s="713"/>
      <c r="L480" s="713"/>
      <c r="M480" s="713"/>
      <c r="N480" s="5"/>
      <c r="O480" s="5"/>
      <c r="P480" s="5"/>
      <c r="Q480" s="5"/>
      <c r="R480" s="5"/>
      <c r="S480" s="5"/>
      <c r="T480" s="5"/>
      <c r="U480" s="5"/>
      <c r="V480" s="5"/>
      <c r="W480" s="5"/>
      <c r="X480" s="5"/>
      <c r="Y480" s="5"/>
      <c r="Z480" s="5"/>
      <c r="AA480" s="5"/>
      <c r="AB480" s="5"/>
      <c r="AC480" s="5"/>
      <c r="AD480" s="5"/>
      <c r="AE480" s="5"/>
      <c r="AF480" s="5"/>
      <c r="AG480" s="712"/>
      <c r="AH480" s="672"/>
    </row>
    <row r="481">
      <c r="A481" s="569"/>
      <c r="B481" s="713"/>
      <c r="C481" s="713"/>
      <c r="D481" s="713"/>
      <c r="E481" s="713"/>
      <c r="F481" s="713"/>
      <c r="G481" s="713"/>
      <c r="H481" s="713"/>
      <c r="I481" s="713"/>
      <c r="J481" s="713"/>
      <c r="K481" s="713"/>
      <c r="L481" s="713"/>
      <c r="M481" s="713"/>
      <c r="N481" s="5"/>
      <c r="O481" s="5"/>
      <c r="P481" s="5"/>
      <c r="Q481" s="5"/>
      <c r="R481" s="5"/>
      <c r="S481" s="5"/>
      <c r="T481" s="5"/>
      <c r="U481" s="5"/>
      <c r="V481" s="5"/>
      <c r="W481" s="5"/>
      <c r="X481" s="5"/>
      <c r="Y481" s="5"/>
      <c r="Z481" s="5"/>
      <c r="AA481" s="5"/>
      <c r="AB481" s="5"/>
      <c r="AC481" s="5"/>
      <c r="AD481" s="5"/>
      <c r="AE481" s="5"/>
      <c r="AF481" s="5"/>
      <c r="AG481" s="712"/>
      <c r="AH481" s="672"/>
    </row>
    <row r="482">
      <c r="A482" s="569"/>
      <c r="B482" s="713"/>
      <c r="C482" s="713"/>
      <c r="D482" s="713"/>
      <c r="E482" s="713"/>
      <c r="F482" s="713"/>
      <c r="G482" s="713"/>
      <c r="H482" s="713"/>
      <c r="I482" s="713"/>
      <c r="J482" s="713"/>
      <c r="K482" s="713"/>
      <c r="L482" s="713"/>
      <c r="M482" s="713"/>
      <c r="N482" s="5"/>
      <c r="O482" s="5"/>
      <c r="P482" s="5"/>
      <c r="Q482" s="5"/>
      <c r="R482" s="5"/>
      <c r="S482" s="5"/>
      <c r="T482" s="5"/>
      <c r="U482" s="5"/>
      <c r="V482" s="5"/>
      <c r="W482" s="5"/>
      <c r="X482" s="5"/>
      <c r="Y482" s="5"/>
      <c r="Z482" s="5"/>
      <c r="AA482" s="5"/>
      <c r="AB482" s="5"/>
      <c r="AC482" s="5"/>
      <c r="AD482" s="5"/>
      <c r="AE482" s="5"/>
      <c r="AF482" s="5"/>
      <c r="AG482" s="712"/>
      <c r="AH482" s="672"/>
    </row>
    <row r="483">
      <c r="A483" s="569"/>
      <c r="B483" s="713"/>
      <c r="C483" s="713"/>
      <c r="D483" s="713"/>
      <c r="E483" s="713"/>
      <c r="F483" s="713"/>
      <c r="G483" s="713"/>
      <c r="H483" s="713"/>
      <c r="I483" s="713"/>
      <c r="J483" s="713"/>
      <c r="K483" s="713"/>
      <c r="L483" s="713"/>
      <c r="M483" s="713"/>
      <c r="N483" s="5"/>
      <c r="O483" s="5"/>
      <c r="P483" s="5"/>
      <c r="Q483" s="5"/>
      <c r="R483" s="5"/>
      <c r="S483" s="5"/>
      <c r="T483" s="5"/>
      <c r="U483" s="5"/>
      <c r="V483" s="5"/>
      <c r="W483" s="5"/>
      <c r="X483" s="5"/>
      <c r="Y483" s="5"/>
      <c r="Z483" s="5"/>
      <c r="AA483" s="5"/>
      <c r="AB483" s="5"/>
      <c r="AC483" s="5"/>
      <c r="AD483" s="5"/>
      <c r="AE483" s="5"/>
      <c r="AF483" s="5"/>
      <c r="AG483" s="712"/>
      <c r="AH483" s="672"/>
    </row>
    <row r="484">
      <c r="A484" s="569"/>
      <c r="B484" s="713"/>
      <c r="C484" s="713"/>
      <c r="D484" s="713"/>
      <c r="E484" s="713"/>
      <c r="F484" s="713"/>
      <c r="G484" s="713"/>
      <c r="H484" s="713"/>
      <c r="I484" s="713"/>
      <c r="J484" s="713"/>
      <c r="K484" s="713"/>
      <c r="L484" s="713"/>
      <c r="M484" s="713"/>
      <c r="N484" s="5"/>
      <c r="O484" s="5"/>
      <c r="P484" s="5"/>
      <c r="Q484" s="5"/>
      <c r="R484" s="5"/>
      <c r="S484" s="5"/>
      <c r="T484" s="5"/>
      <c r="U484" s="5"/>
      <c r="V484" s="5"/>
      <c r="W484" s="5"/>
      <c r="X484" s="5"/>
      <c r="Y484" s="5"/>
      <c r="Z484" s="5"/>
      <c r="AA484" s="5"/>
      <c r="AB484" s="5"/>
      <c r="AC484" s="5"/>
      <c r="AD484" s="5"/>
      <c r="AE484" s="5"/>
      <c r="AF484" s="5"/>
      <c r="AG484" s="712"/>
      <c r="AH484" s="672"/>
    </row>
    <row r="485">
      <c r="A485" s="569"/>
      <c r="B485" s="713"/>
      <c r="C485" s="713"/>
      <c r="D485" s="713"/>
      <c r="E485" s="713"/>
      <c r="F485" s="713"/>
      <c r="G485" s="713"/>
      <c r="H485" s="713"/>
      <c r="I485" s="713"/>
      <c r="J485" s="713"/>
      <c r="K485" s="713"/>
      <c r="L485" s="713"/>
      <c r="M485" s="713"/>
      <c r="N485" s="5"/>
      <c r="O485" s="5"/>
      <c r="P485" s="5"/>
      <c r="Q485" s="5"/>
      <c r="R485" s="5"/>
      <c r="S485" s="5"/>
      <c r="T485" s="5"/>
      <c r="U485" s="5"/>
      <c r="V485" s="5"/>
      <c r="W485" s="5"/>
      <c r="X485" s="5"/>
      <c r="Y485" s="5"/>
      <c r="Z485" s="5"/>
      <c r="AA485" s="5"/>
      <c r="AB485" s="5"/>
      <c r="AC485" s="5"/>
      <c r="AD485" s="5"/>
      <c r="AE485" s="5"/>
      <c r="AF485" s="5"/>
      <c r="AG485" s="712"/>
      <c r="AH485" s="672"/>
    </row>
    <row r="486">
      <c r="A486" s="569"/>
      <c r="B486" s="713"/>
      <c r="C486" s="713"/>
      <c r="D486" s="713"/>
      <c r="E486" s="713"/>
      <c r="F486" s="713"/>
      <c r="G486" s="713"/>
      <c r="H486" s="713"/>
      <c r="I486" s="713"/>
      <c r="J486" s="713"/>
      <c r="K486" s="713"/>
      <c r="L486" s="713"/>
      <c r="M486" s="713"/>
      <c r="N486" s="5"/>
      <c r="O486" s="5"/>
      <c r="P486" s="5"/>
      <c r="Q486" s="5"/>
      <c r="R486" s="5"/>
      <c r="S486" s="5"/>
      <c r="T486" s="5"/>
      <c r="U486" s="5"/>
      <c r="V486" s="5"/>
      <c r="W486" s="5"/>
      <c r="X486" s="5"/>
      <c r="Y486" s="5"/>
      <c r="Z486" s="5"/>
      <c r="AA486" s="5"/>
      <c r="AB486" s="5"/>
      <c r="AC486" s="5"/>
      <c r="AD486" s="5"/>
      <c r="AE486" s="5"/>
      <c r="AF486" s="5"/>
      <c r="AG486" s="712"/>
      <c r="AH486" s="672"/>
    </row>
    <row r="487">
      <c r="A487" s="569"/>
      <c r="B487" s="713"/>
      <c r="C487" s="713"/>
      <c r="D487" s="713"/>
      <c r="E487" s="713"/>
      <c r="F487" s="713"/>
      <c r="G487" s="713"/>
      <c r="H487" s="713"/>
      <c r="I487" s="713"/>
      <c r="J487" s="713"/>
      <c r="K487" s="713"/>
      <c r="L487" s="713"/>
      <c r="M487" s="713"/>
      <c r="N487" s="5"/>
      <c r="O487" s="5"/>
      <c r="P487" s="5"/>
      <c r="Q487" s="5"/>
      <c r="R487" s="5"/>
      <c r="S487" s="5"/>
      <c r="T487" s="5"/>
      <c r="U487" s="5"/>
      <c r="V487" s="5"/>
      <c r="W487" s="5"/>
      <c r="X487" s="5"/>
      <c r="Y487" s="5"/>
      <c r="Z487" s="5"/>
      <c r="AA487" s="5"/>
      <c r="AB487" s="5"/>
      <c r="AC487" s="5"/>
      <c r="AD487" s="5"/>
      <c r="AE487" s="5"/>
      <c r="AF487" s="5"/>
      <c r="AG487" s="712"/>
      <c r="AH487" s="672"/>
    </row>
    <row r="488">
      <c r="A488" s="569"/>
      <c r="B488" s="713"/>
      <c r="C488" s="713"/>
      <c r="D488" s="713"/>
      <c r="E488" s="713"/>
      <c r="F488" s="713"/>
      <c r="G488" s="713"/>
      <c r="H488" s="713"/>
      <c r="I488" s="713"/>
      <c r="J488" s="713"/>
      <c r="K488" s="713"/>
      <c r="L488" s="713"/>
      <c r="M488" s="713"/>
      <c r="N488" s="5"/>
      <c r="O488" s="5"/>
      <c r="P488" s="5"/>
      <c r="Q488" s="5"/>
      <c r="R488" s="5"/>
      <c r="S488" s="5"/>
      <c r="T488" s="5"/>
      <c r="U488" s="5"/>
      <c r="V488" s="5"/>
      <c r="W488" s="5"/>
      <c r="X488" s="5"/>
      <c r="Y488" s="5"/>
      <c r="Z488" s="5"/>
      <c r="AA488" s="5"/>
      <c r="AB488" s="5"/>
      <c r="AC488" s="5"/>
      <c r="AD488" s="5"/>
      <c r="AE488" s="5"/>
      <c r="AF488" s="5"/>
      <c r="AG488" s="712"/>
      <c r="AH488" s="672"/>
    </row>
    <row r="489">
      <c r="A489" s="569"/>
      <c r="B489" s="713"/>
      <c r="C489" s="713"/>
      <c r="D489" s="713"/>
      <c r="E489" s="713"/>
      <c r="F489" s="713"/>
      <c r="G489" s="713"/>
      <c r="H489" s="713"/>
      <c r="I489" s="713"/>
      <c r="J489" s="713"/>
      <c r="K489" s="713"/>
      <c r="L489" s="713"/>
      <c r="M489" s="713"/>
      <c r="N489" s="5"/>
      <c r="O489" s="5"/>
      <c r="P489" s="5"/>
      <c r="Q489" s="5"/>
      <c r="R489" s="5"/>
      <c r="S489" s="5"/>
      <c r="T489" s="5"/>
      <c r="U489" s="5"/>
      <c r="V489" s="5"/>
      <c r="W489" s="5"/>
      <c r="X489" s="5"/>
      <c r="Y489" s="5"/>
      <c r="Z489" s="5"/>
      <c r="AA489" s="5"/>
      <c r="AB489" s="5"/>
      <c r="AC489" s="5"/>
      <c r="AD489" s="5"/>
      <c r="AE489" s="5"/>
      <c r="AF489" s="5"/>
      <c r="AG489" s="712"/>
      <c r="AH489" s="672"/>
    </row>
    <row r="490">
      <c r="A490" s="569"/>
      <c r="B490" s="713"/>
      <c r="C490" s="713"/>
      <c r="D490" s="713"/>
      <c r="E490" s="713"/>
      <c r="F490" s="713"/>
      <c r="G490" s="713"/>
      <c r="H490" s="713"/>
      <c r="I490" s="713"/>
      <c r="J490" s="713"/>
      <c r="K490" s="713"/>
      <c r="L490" s="713"/>
      <c r="M490" s="713"/>
      <c r="N490" s="5"/>
      <c r="O490" s="5"/>
      <c r="P490" s="5"/>
      <c r="Q490" s="5"/>
      <c r="R490" s="5"/>
      <c r="S490" s="5"/>
      <c r="T490" s="5"/>
      <c r="U490" s="5"/>
      <c r="V490" s="5"/>
      <c r="W490" s="5"/>
      <c r="X490" s="5"/>
      <c r="Y490" s="5"/>
      <c r="Z490" s="5"/>
      <c r="AA490" s="5"/>
      <c r="AB490" s="5"/>
      <c r="AC490" s="5"/>
      <c r="AD490" s="5"/>
      <c r="AE490" s="5"/>
      <c r="AF490" s="5"/>
      <c r="AG490" s="712"/>
      <c r="AH490" s="672"/>
    </row>
    <row r="491">
      <c r="A491" s="569"/>
      <c r="B491" s="713"/>
      <c r="C491" s="713"/>
      <c r="D491" s="713"/>
      <c r="E491" s="713"/>
      <c r="F491" s="713"/>
      <c r="G491" s="713"/>
      <c r="H491" s="713"/>
      <c r="I491" s="713"/>
      <c r="J491" s="713"/>
      <c r="K491" s="713"/>
      <c r="L491" s="713"/>
      <c r="M491" s="713"/>
      <c r="N491" s="5"/>
      <c r="O491" s="5"/>
      <c r="P491" s="5"/>
      <c r="Q491" s="5"/>
      <c r="R491" s="5"/>
      <c r="S491" s="5"/>
      <c r="T491" s="5"/>
      <c r="U491" s="5"/>
      <c r="V491" s="5"/>
      <c r="W491" s="5"/>
      <c r="X491" s="5"/>
      <c r="Y491" s="5"/>
      <c r="Z491" s="5"/>
      <c r="AA491" s="5"/>
      <c r="AB491" s="5"/>
      <c r="AC491" s="5"/>
      <c r="AD491" s="5"/>
      <c r="AE491" s="5"/>
      <c r="AF491" s="5"/>
      <c r="AG491" s="712"/>
      <c r="AH491" s="672"/>
    </row>
    <row r="492">
      <c r="A492" s="569"/>
      <c r="B492" s="713"/>
      <c r="C492" s="713"/>
      <c r="D492" s="713"/>
      <c r="E492" s="713"/>
      <c r="F492" s="713"/>
      <c r="G492" s="713"/>
      <c r="H492" s="713"/>
      <c r="I492" s="713"/>
      <c r="J492" s="713"/>
      <c r="K492" s="713"/>
      <c r="L492" s="713"/>
      <c r="M492" s="713"/>
      <c r="N492" s="5"/>
      <c r="O492" s="5"/>
      <c r="P492" s="5"/>
      <c r="Q492" s="5"/>
      <c r="R492" s="5"/>
      <c r="S492" s="5"/>
      <c r="T492" s="5"/>
      <c r="U492" s="5"/>
      <c r="V492" s="5"/>
      <c r="W492" s="5"/>
      <c r="X492" s="5"/>
      <c r="Y492" s="5"/>
      <c r="Z492" s="5"/>
      <c r="AA492" s="5"/>
      <c r="AB492" s="5"/>
      <c r="AC492" s="5"/>
      <c r="AD492" s="5"/>
      <c r="AE492" s="5"/>
      <c r="AF492" s="5"/>
      <c r="AG492" s="712"/>
      <c r="AH492" s="672"/>
    </row>
    <row r="493">
      <c r="A493" s="569"/>
      <c r="B493" s="713"/>
      <c r="C493" s="713"/>
      <c r="D493" s="713"/>
      <c r="E493" s="713"/>
      <c r="F493" s="713"/>
      <c r="G493" s="713"/>
      <c r="H493" s="713"/>
      <c r="I493" s="713"/>
      <c r="J493" s="713"/>
      <c r="K493" s="713"/>
      <c r="L493" s="713"/>
      <c r="M493" s="713"/>
      <c r="N493" s="5"/>
      <c r="O493" s="5"/>
      <c r="P493" s="5"/>
      <c r="Q493" s="5"/>
      <c r="R493" s="5"/>
      <c r="S493" s="5"/>
      <c r="T493" s="5"/>
      <c r="U493" s="5"/>
      <c r="V493" s="5"/>
      <c r="W493" s="5"/>
      <c r="X493" s="5"/>
      <c r="Y493" s="5"/>
      <c r="Z493" s="5"/>
      <c r="AA493" s="5"/>
      <c r="AB493" s="5"/>
      <c r="AC493" s="5"/>
      <c r="AD493" s="5"/>
      <c r="AE493" s="5"/>
      <c r="AF493" s="5"/>
      <c r="AG493" s="712"/>
      <c r="AH493" s="672"/>
    </row>
    <row r="494">
      <c r="A494" s="569"/>
      <c r="B494" s="713"/>
      <c r="C494" s="713"/>
      <c r="D494" s="713"/>
      <c r="E494" s="713"/>
      <c r="F494" s="713"/>
      <c r="G494" s="713"/>
      <c r="H494" s="713"/>
      <c r="I494" s="713"/>
      <c r="J494" s="713"/>
      <c r="K494" s="713"/>
      <c r="L494" s="713"/>
      <c r="M494" s="713"/>
      <c r="N494" s="5"/>
      <c r="O494" s="5"/>
      <c r="P494" s="5"/>
      <c r="Q494" s="5"/>
      <c r="R494" s="5"/>
      <c r="S494" s="5"/>
      <c r="T494" s="5"/>
      <c r="U494" s="5"/>
      <c r="V494" s="5"/>
      <c r="W494" s="5"/>
      <c r="X494" s="5"/>
      <c r="Y494" s="5"/>
      <c r="Z494" s="5"/>
      <c r="AA494" s="5"/>
      <c r="AB494" s="5"/>
      <c r="AC494" s="5"/>
      <c r="AD494" s="5"/>
      <c r="AE494" s="5"/>
      <c r="AF494" s="5"/>
      <c r="AG494" s="712"/>
      <c r="AH494" s="672"/>
    </row>
    <row r="495">
      <c r="A495" s="569"/>
      <c r="B495" s="713"/>
      <c r="C495" s="713"/>
      <c r="D495" s="713"/>
      <c r="E495" s="713"/>
      <c r="F495" s="713"/>
      <c r="G495" s="713"/>
      <c r="H495" s="713"/>
      <c r="I495" s="713"/>
      <c r="J495" s="713"/>
      <c r="K495" s="713"/>
      <c r="L495" s="713"/>
      <c r="M495" s="713"/>
      <c r="N495" s="5"/>
      <c r="O495" s="5"/>
      <c r="P495" s="5"/>
      <c r="Q495" s="5"/>
      <c r="R495" s="5"/>
      <c r="S495" s="5"/>
      <c r="T495" s="5"/>
      <c r="U495" s="5"/>
      <c r="V495" s="5"/>
      <c r="W495" s="5"/>
      <c r="X495" s="5"/>
      <c r="Y495" s="5"/>
      <c r="Z495" s="5"/>
      <c r="AA495" s="5"/>
      <c r="AB495" s="5"/>
      <c r="AC495" s="5"/>
      <c r="AD495" s="5"/>
      <c r="AE495" s="5"/>
      <c r="AF495" s="5"/>
      <c r="AG495" s="712"/>
      <c r="AH495" s="672"/>
    </row>
    <row r="496">
      <c r="A496" s="569"/>
      <c r="B496" s="713"/>
      <c r="C496" s="713"/>
      <c r="D496" s="713"/>
      <c r="E496" s="713"/>
      <c r="F496" s="713"/>
      <c r="G496" s="713"/>
      <c r="H496" s="713"/>
      <c r="I496" s="713"/>
      <c r="J496" s="713"/>
      <c r="K496" s="713"/>
      <c r="L496" s="713"/>
      <c r="M496" s="713"/>
      <c r="N496" s="5"/>
      <c r="O496" s="5"/>
      <c r="P496" s="5"/>
      <c r="Q496" s="5"/>
      <c r="R496" s="5"/>
      <c r="S496" s="5"/>
      <c r="T496" s="5"/>
      <c r="U496" s="5"/>
      <c r="V496" s="5"/>
      <c r="W496" s="5"/>
      <c r="X496" s="5"/>
      <c r="Y496" s="5"/>
      <c r="Z496" s="5"/>
      <c r="AA496" s="5"/>
      <c r="AB496" s="5"/>
      <c r="AC496" s="5"/>
      <c r="AD496" s="5"/>
      <c r="AE496" s="5"/>
      <c r="AF496" s="5"/>
      <c r="AG496" s="712"/>
      <c r="AH496" s="672"/>
    </row>
    <row r="497">
      <c r="A497" s="569"/>
      <c r="B497" s="713"/>
      <c r="C497" s="713"/>
      <c r="D497" s="713"/>
      <c r="E497" s="713"/>
      <c r="F497" s="713"/>
      <c r="G497" s="713"/>
      <c r="H497" s="713"/>
      <c r="I497" s="713"/>
      <c r="J497" s="713"/>
      <c r="K497" s="713"/>
      <c r="L497" s="713"/>
      <c r="M497" s="713"/>
      <c r="N497" s="5"/>
      <c r="O497" s="5"/>
      <c r="P497" s="5"/>
      <c r="Q497" s="5"/>
      <c r="R497" s="5"/>
      <c r="S497" s="5"/>
      <c r="T497" s="5"/>
      <c r="U497" s="5"/>
      <c r="V497" s="5"/>
      <c r="W497" s="5"/>
      <c r="X497" s="5"/>
      <c r="Y497" s="5"/>
      <c r="Z497" s="5"/>
      <c r="AA497" s="5"/>
      <c r="AB497" s="5"/>
      <c r="AC497" s="5"/>
      <c r="AD497" s="5"/>
      <c r="AE497" s="5"/>
      <c r="AF497" s="5"/>
      <c r="AG497" s="712"/>
      <c r="AH497" s="672"/>
    </row>
    <row r="498">
      <c r="A498" s="569"/>
      <c r="B498" s="713"/>
      <c r="C498" s="713"/>
      <c r="D498" s="713"/>
      <c r="E498" s="713"/>
      <c r="F498" s="713"/>
      <c r="G498" s="713"/>
      <c r="H498" s="713"/>
      <c r="I498" s="713"/>
      <c r="J498" s="713"/>
      <c r="K498" s="713"/>
      <c r="L498" s="713"/>
      <c r="M498" s="713"/>
      <c r="N498" s="5"/>
      <c r="O498" s="5"/>
      <c r="P498" s="5"/>
      <c r="Q498" s="5"/>
      <c r="R498" s="5"/>
      <c r="S498" s="5"/>
      <c r="T498" s="5"/>
      <c r="U498" s="5"/>
      <c r="V498" s="5"/>
      <c r="W498" s="5"/>
      <c r="X498" s="5"/>
      <c r="Y498" s="5"/>
      <c r="Z498" s="5"/>
      <c r="AA498" s="5"/>
      <c r="AB498" s="5"/>
      <c r="AC498" s="5"/>
      <c r="AD498" s="5"/>
      <c r="AE498" s="5"/>
      <c r="AF498" s="5"/>
      <c r="AG498" s="712"/>
      <c r="AH498" s="672"/>
    </row>
    <row r="499">
      <c r="A499" s="569"/>
      <c r="B499" s="713"/>
      <c r="C499" s="713"/>
      <c r="D499" s="713"/>
      <c r="E499" s="713"/>
      <c r="F499" s="713"/>
      <c r="G499" s="713"/>
      <c r="H499" s="713"/>
      <c r="I499" s="713"/>
      <c r="J499" s="713"/>
      <c r="K499" s="713"/>
      <c r="L499" s="713"/>
      <c r="M499" s="713"/>
      <c r="N499" s="5"/>
      <c r="O499" s="5"/>
      <c r="P499" s="5"/>
      <c r="Q499" s="5"/>
      <c r="R499" s="5"/>
      <c r="S499" s="5"/>
      <c r="T499" s="5"/>
      <c r="U499" s="5"/>
      <c r="V499" s="5"/>
      <c r="W499" s="5"/>
      <c r="X499" s="5"/>
      <c r="Y499" s="5"/>
      <c r="Z499" s="5"/>
      <c r="AA499" s="5"/>
      <c r="AB499" s="5"/>
      <c r="AC499" s="5"/>
      <c r="AD499" s="5"/>
      <c r="AE499" s="5"/>
      <c r="AF499" s="5"/>
      <c r="AG499" s="712"/>
      <c r="AH499" s="672"/>
    </row>
    <row r="500">
      <c r="A500" s="569"/>
      <c r="B500" s="713"/>
      <c r="C500" s="713"/>
      <c r="D500" s="713"/>
      <c r="E500" s="713"/>
      <c r="F500" s="713"/>
      <c r="G500" s="713"/>
      <c r="H500" s="713"/>
      <c r="I500" s="713"/>
      <c r="J500" s="713"/>
      <c r="K500" s="713"/>
      <c r="L500" s="713"/>
      <c r="M500" s="713"/>
      <c r="N500" s="5"/>
      <c r="O500" s="5"/>
      <c r="P500" s="5"/>
      <c r="Q500" s="5"/>
      <c r="R500" s="5"/>
      <c r="S500" s="5"/>
      <c r="T500" s="5"/>
      <c r="U500" s="5"/>
      <c r="V500" s="5"/>
      <c r="W500" s="5"/>
      <c r="X500" s="5"/>
      <c r="Y500" s="5"/>
      <c r="Z500" s="5"/>
      <c r="AA500" s="5"/>
      <c r="AB500" s="5"/>
      <c r="AC500" s="5"/>
      <c r="AD500" s="5"/>
      <c r="AE500" s="5"/>
      <c r="AF500" s="5"/>
      <c r="AG500" s="712"/>
      <c r="AH500" s="672"/>
    </row>
    <row r="501">
      <c r="A501" s="569"/>
      <c r="B501" s="713"/>
      <c r="C501" s="713"/>
      <c r="D501" s="713"/>
      <c r="E501" s="713"/>
      <c r="F501" s="713"/>
      <c r="G501" s="713"/>
      <c r="H501" s="713"/>
      <c r="I501" s="713"/>
      <c r="J501" s="713"/>
      <c r="K501" s="713"/>
      <c r="L501" s="713"/>
      <c r="M501" s="713"/>
      <c r="N501" s="5"/>
      <c r="O501" s="5"/>
      <c r="P501" s="5"/>
      <c r="Q501" s="5"/>
      <c r="R501" s="5"/>
      <c r="S501" s="5"/>
      <c r="T501" s="5"/>
      <c r="U501" s="5"/>
      <c r="V501" s="5"/>
      <c r="W501" s="5"/>
      <c r="X501" s="5"/>
      <c r="Y501" s="5"/>
      <c r="Z501" s="5"/>
      <c r="AA501" s="5"/>
      <c r="AB501" s="5"/>
      <c r="AC501" s="5"/>
      <c r="AD501" s="5"/>
      <c r="AE501" s="5"/>
      <c r="AF501" s="5"/>
      <c r="AG501" s="712"/>
      <c r="AH501" s="672"/>
    </row>
    <row r="502">
      <c r="A502" s="569"/>
      <c r="B502" s="713"/>
      <c r="C502" s="713"/>
      <c r="D502" s="713"/>
      <c r="E502" s="713"/>
      <c r="F502" s="713"/>
      <c r="G502" s="713"/>
      <c r="H502" s="713"/>
      <c r="I502" s="713"/>
      <c r="J502" s="713"/>
      <c r="K502" s="713"/>
      <c r="L502" s="713"/>
      <c r="M502" s="713"/>
      <c r="N502" s="5"/>
      <c r="O502" s="5"/>
      <c r="P502" s="5"/>
      <c r="Q502" s="5"/>
      <c r="R502" s="5"/>
      <c r="S502" s="5"/>
      <c r="T502" s="5"/>
      <c r="U502" s="5"/>
      <c r="V502" s="5"/>
      <c r="W502" s="5"/>
      <c r="X502" s="5"/>
      <c r="Y502" s="5"/>
      <c r="Z502" s="5"/>
      <c r="AA502" s="5"/>
      <c r="AB502" s="5"/>
      <c r="AC502" s="5"/>
      <c r="AD502" s="5"/>
      <c r="AE502" s="5"/>
      <c r="AF502" s="5"/>
      <c r="AG502" s="712"/>
      <c r="AH502" s="672"/>
    </row>
    <row r="503">
      <c r="A503" s="569"/>
      <c r="B503" s="713"/>
      <c r="C503" s="713"/>
      <c r="D503" s="713"/>
      <c r="E503" s="713"/>
      <c r="F503" s="713"/>
      <c r="G503" s="713"/>
      <c r="H503" s="713"/>
      <c r="I503" s="713"/>
      <c r="J503" s="713"/>
      <c r="K503" s="713"/>
      <c r="L503" s="713"/>
      <c r="M503" s="713"/>
      <c r="N503" s="5"/>
      <c r="O503" s="5"/>
      <c r="P503" s="5"/>
      <c r="Q503" s="5"/>
      <c r="R503" s="5"/>
      <c r="S503" s="5"/>
      <c r="T503" s="5"/>
      <c r="U503" s="5"/>
      <c r="V503" s="5"/>
      <c r="W503" s="5"/>
      <c r="X503" s="5"/>
      <c r="Y503" s="5"/>
      <c r="Z503" s="5"/>
      <c r="AA503" s="5"/>
      <c r="AB503" s="5"/>
      <c r="AC503" s="5"/>
      <c r="AD503" s="5"/>
      <c r="AE503" s="5"/>
      <c r="AF503" s="5"/>
      <c r="AG503" s="712"/>
      <c r="AH503" s="672"/>
    </row>
    <row r="504">
      <c r="A504" s="569"/>
      <c r="B504" s="713"/>
      <c r="C504" s="713"/>
      <c r="D504" s="713"/>
      <c r="E504" s="713"/>
      <c r="F504" s="713"/>
      <c r="G504" s="713"/>
      <c r="H504" s="713"/>
      <c r="I504" s="713"/>
      <c r="J504" s="713"/>
      <c r="K504" s="713"/>
      <c r="L504" s="713"/>
      <c r="M504" s="713"/>
      <c r="N504" s="5"/>
      <c r="O504" s="5"/>
      <c r="P504" s="5"/>
      <c r="Q504" s="5"/>
      <c r="R504" s="5"/>
      <c r="S504" s="5"/>
      <c r="T504" s="5"/>
      <c r="U504" s="5"/>
      <c r="V504" s="5"/>
      <c r="W504" s="5"/>
      <c r="X504" s="5"/>
      <c r="Y504" s="5"/>
      <c r="Z504" s="5"/>
      <c r="AA504" s="5"/>
      <c r="AB504" s="5"/>
      <c r="AC504" s="5"/>
      <c r="AD504" s="5"/>
      <c r="AE504" s="5"/>
      <c r="AF504" s="5"/>
      <c r="AG504" s="712"/>
      <c r="AH504" s="672"/>
    </row>
    <row r="505">
      <c r="A505" s="569"/>
      <c r="B505" s="713"/>
      <c r="C505" s="713"/>
      <c r="D505" s="713"/>
      <c r="E505" s="713"/>
      <c r="F505" s="713"/>
      <c r="G505" s="713"/>
      <c r="H505" s="713"/>
      <c r="I505" s="713"/>
      <c r="J505" s="713"/>
      <c r="K505" s="713"/>
      <c r="L505" s="713"/>
      <c r="M505" s="713"/>
      <c r="N505" s="5"/>
      <c r="O505" s="5"/>
      <c r="P505" s="5"/>
      <c r="Q505" s="5"/>
      <c r="R505" s="5"/>
      <c r="S505" s="5"/>
      <c r="T505" s="5"/>
      <c r="U505" s="5"/>
      <c r="V505" s="5"/>
      <c r="W505" s="5"/>
      <c r="X505" s="5"/>
      <c r="Y505" s="5"/>
      <c r="Z505" s="5"/>
      <c r="AA505" s="5"/>
      <c r="AB505" s="5"/>
      <c r="AC505" s="5"/>
      <c r="AD505" s="5"/>
      <c r="AE505" s="5"/>
      <c r="AF505" s="5"/>
      <c r="AG505" s="712"/>
      <c r="AH505" s="672"/>
    </row>
    <row r="506">
      <c r="A506" s="569"/>
      <c r="B506" s="713"/>
      <c r="C506" s="713"/>
      <c r="D506" s="713"/>
      <c r="E506" s="713"/>
      <c r="F506" s="713"/>
      <c r="G506" s="713"/>
      <c r="H506" s="713"/>
      <c r="I506" s="713"/>
      <c r="J506" s="713"/>
      <c r="K506" s="713"/>
      <c r="L506" s="713"/>
      <c r="M506" s="713"/>
      <c r="N506" s="5"/>
      <c r="O506" s="5"/>
      <c r="P506" s="5"/>
      <c r="Q506" s="5"/>
      <c r="R506" s="5"/>
      <c r="S506" s="5"/>
      <c r="T506" s="5"/>
      <c r="U506" s="5"/>
      <c r="V506" s="5"/>
      <c r="W506" s="5"/>
      <c r="X506" s="5"/>
      <c r="Y506" s="5"/>
      <c r="Z506" s="5"/>
      <c r="AA506" s="5"/>
      <c r="AB506" s="5"/>
      <c r="AC506" s="5"/>
      <c r="AD506" s="5"/>
      <c r="AE506" s="5"/>
      <c r="AF506" s="5"/>
      <c r="AG506" s="712"/>
      <c r="AH506" s="672"/>
    </row>
    <row r="507">
      <c r="A507" s="569"/>
      <c r="B507" s="713"/>
      <c r="C507" s="713"/>
      <c r="D507" s="713"/>
      <c r="E507" s="713"/>
      <c r="F507" s="713"/>
      <c r="G507" s="713"/>
      <c r="H507" s="713"/>
      <c r="I507" s="713"/>
      <c r="J507" s="713"/>
      <c r="K507" s="713"/>
      <c r="L507" s="713"/>
      <c r="M507" s="713"/>
      <c r="N507" s="5"/>
      <c r="O507" s="5"/>
      <c r="P507" s="5"/>
      <c r="Q507" s="5"/>
      <c r="R507" s="5"/>
      <c r="S507" s="5"/>
      <c r="T507" s="5"/>
      <c r="U507" s="5"/>
      <c r="V507" s="5"/>
      <c r="W507" s="5"/>
      <c r="X507" s="5"/>
      <c r="Y507" s="5"/>
      <c r="Z507" s="5"/>
      <c r="AA507" s="5"/>
      <c r="AB507" s="5"/>
      <c r="AC507" s="5"/>
      <c r="AD507" s="5"/>
      <c r="AE507" s="5"/>
      <c r="AF507" s="5"/>
      <c r="AG507" s="712"/>
      <c r="AH507" s="672"/>
    </row>
    <row r="508">
      <c r="A508" s="569"/>
      <c r="B508" s="713"/>
      <c r="C508" s="713"/>
      <c r="D508" s="713"/>
      <c r="E508" s="713"/>
      <c r="F508" s="713"/>
      <c r="G508" s="713"/>
      <c r="H508" s="713"/>
      <c r="I508" s="713"/>
      <c r="J508" s="713"/>
      <c r="K508" s="713"/>
      <c r="L508" s="713"/>
      <c r="M508" s="713"/>
      <c r="N508" s="5"/>
      <c r="O508" s="5"/>
      <c r="P508" s="5"/>
      <c r="Q508" s="5"/>
      <c r="R508" s="5"/>
      <c r="S508" s="5"/>
      <c r="T508" s="5"/>
      <c r="U508" s="5"/>
      <c r="V508" s="5"/>
      <c r="W508" s="5"/>
      <c r="X508" s="5"/>
      <c r="Y508" s="5"/>
      <c r="Z508" s="5"/>
      <c r="AA508" s="5"/>
      <c r="AB508" s="5"/>
      <c r="AC508" s="5"/>
      <c r="AD508" s="5"/>
      <c r="AE508" s="5"/>
      <c r="AF508" s="5"/>
      <c r="AG508" s="712"/>
      <c r="AH508" s="672"/>
    </row>
    <row r="509">
      <c r="A509" s="569"/>
      <c r="B509" s="713"/>
      <c r="C509" s="713"/>
      <c r="D509" s="713"/>
      <c r="E509" s="713"/>
      <c r="F509" s="713"/>
      <c r="G509" s="713"/>
      <c r="H509" s="713"/>
      <c r="I509" s="713"/>
      <c r="J509" s="713"/>
      <c r="K509" s="713"/>
      <c r="L509" s="713"/>
      <c r="M509" s="713"/>
      <c r="N509" s="5"/>
      <c r="O509" s="5"/>
      <c r="P509" s="5"/>
      <c r="Q509" s="5"/>
      <c r="R509" s="5"/>
      <c r="S509" s="5"/>
      <c r="T509" s="5"/>
      <c r="U509" s="5"/>
      <c r="V509" s="5"/>
      <c r="W509" s="5"/>
      <c r="X509" s="5"/>
      <c r="Y509" s="5"/>
      <c r="Z509" s="5"/>
      <c r="AA509" s="5"/>
      <c r="AB509" s="5"/>
      <c r="AC509" s="5"/>
      <c r="AD509" s="5"/>
      <c r="AE509" s="5"/>
      <c r="AF509" s="5"/>
      <c r="AG509" s="712"/>
      <c r="AH509" s="672"/>
    </row>
    <row r="510">
      <c r="A510" s="569"/>
      <c r="B510" s="713"/>
      <c r="C510" s="713"/>
      <c r="D510" s="713"/>
      <c r="E510" s="713"/>
      <c r="F510" s="713"/>
      <c r="G510" s="713"/>
      <c r="H510" s="713"/>
      <c r="I510" s="713"/>
      <c r="J510" s="713"/>
      <c r="K510" s="713"/>
      <c r="L510" s="713"/>
      <c r="M510" s="713"/>
      <c r="N510" s="5"/>
      <c r="O510" s="5"/>
      <c r="P510" s="5"/>
      <c r="Q510" s="5"/>
      <c r="R510" s="5"/>
      <c r="S510" s="5"/>
      <c r="T510" s="5"/>
      <c r="U510" s="5"/>
      <c r="V510" s="5"/>
      <c r="W510" s="5"/>
      <c r="X510" s="5"/>
      <c r="Y510" s="5"/>
      <c r="Z510" s="5"/>
      <c r="AA510" s="5"/>
      <c r="AB510" s="5"/>
      <c r="AC510" s="5"/>
      <c r="AD510" s="5"/>
      <c r="AE510" s="5"/>
      <c r="AF510" s="5"/>
      <c r="AG510" s="712"/>
      <c r="AH510" s="672"/>
    </row>
    <row r="511">
      <c r="A511" s="569"/>
      <c r="B511" s="713"/>
      <c r="C511" s="713"/>
      <c r="D511" s="713"/>
      <c r="E511" s="713"/>
      <c r="F511" s="713"/>
      <c r="G511" s="713"/>
      <c r="H511" s="713"/>
      <c r="I511" s="713"/>
      <c r="J511" s="713"/>
      <c r="K511" s="713"/>
      <c r="L511" s="713"/>
      <c r="M511" s="713"/>
      <c r="N511" s="5"/>
      <c r="O511" s="5"/>
      <c r="P511" s="5"/>
      <c r="Q511" s="5"/>
      <c r="R511" s="5"/>
      <c r="S511" s="5"/>
      <c r="T511" s="5"/>
      <c r="U511" s="5"/>
      <c r="V511" s="5"/>
      <c r="W511" s="5"/>
      <c r="X511" s="5"/>
      <c r="Y511" s="5"/>
      <c r="Z511" s="5"/>
      <c r="AA511" s="5"/>
      <c r="AB511" s="5"/>
      <c r="AC511" s="5"/>
      <c r="AD511" s="5"/>
      <c r="AE511" s="5"/>
      <c r="AF511" s="5"/>
      <c r="AG511" s="712"/>
      <c r="AH511" s="672"/>
    </row>
    <row r="512">
      <c r="A512" s="569"/>
      <c r="B512" s="713"/>
      <c r="C512" s="713"/>
      <c r="D512" s="713"/>
      <c r="E512" s="713"/>
      <c r="F512" s="713"/>
      <c r="G512" s="713"/>
      <c r="H512" s="713"/>
      <c r="I512" s="713"/>
      <c r="J512" s="713"/>
      <c r="K512" s="713"/>
      <c r="L512" s="713"/>
      <c r="M512" s="713"/>
      <c r="N512" s="5"/>
      <c r="O512" s="5"/>
      <c r="P512" s="5"/>
      <c r="Q512" s="5"/>
      <c r="R512" s="5"/>
      <c r="S512" s="5"/>
      <c r="T512" s="5"/>
      <c r="U512" s="5"/>
      <c r="V512" s="5"/>
      <c r="W512" s="5"/>
      <c r="X512" s="5"/>
      <c r="Y512" s="5"/>
      <c r="Z512" s="5"/>
      <c r="AA512" s="5"/>
      <c r="AB512" s="5"/>
      <c r="AC512" s="5"/>
      <c r="AD512" s="5"/>
      <c r="AE512" s="5"/>
      <c r="AF512" s="5"/>
      <c r="AG512" s="712"/>
      <c r="AH512" s="672"/>
    </row>
    <row r="513">
      <c r="A513" s="569"/>
      <c r="B513" s="713"/>
      <c r="C513" s="713"/>
      <c r="D513" s="713"/>
      <c r="E513" s="713"/>
      <c r="F513" s="713"/>
      <c r="G513" s="713"/>
      <c r="H513" s="713"/>
      <c r="I513" s="713"/>
      <c r="J513" s="713"/>
      <c r="K513" s="713"/>
      <c r="L513" s="713"/>
      <c r="M513" s="713"/>
      <c r="N513" s="5"/>
      <c r="O513" s="5"/>
      <c r="P513" s="5"/>
      <c r="Q513" s="5"/>
      <c r="R513" s="5"/>
      <c r="S513" s="5"/>
      <c r="T513" s="5"/>
      <c r="U513" s="5"/>
      <c r="V513" s="5"/>
      <c r="W513" s="5"/>
      <c r="X513" s="5"/>
      <c r="Y513" s="5"/>
      <c r="Z513" s="5"/>
      <c r="AA513" s="5"/>
      <c r="AB513" s="5"/>
      <c r="AC513" s="5"/>
      <c r="AD513" s="5"/>
      <c r="AE513" s="5"/>
      <c r="AF513" s="5"/>
      <c r="AG513" s="712"/>
      <c r="AH513" s="672"/>
    </row>
    <row r="514">
      <c r="A514" s="569"/>
      <c r="B514" s="713"/>
      <c r="C514" s="713"/>
      <c r="D514" s="713"/>
      <c r="E514" s="713"/>
      <c r="F514" s="713"/>
      <c r="G514" s="713"/>
      <c r="H514" s="713"/>
      <c r="I514" s="713"/>
      <c r="J514" s="713"/>
      <c r="K514" s="713"/>
      <c r="L514" s="713"/>
      <c r="M514" s="713"/>
      <c r="N514" s="5"/>
      <c r="O514" s="5"/>
      <c r="P514" s="5"/>
      <c r="Q514" s="5"/>
      <c r="R514" s="5"/>
      <c r="S514" s="5"/>
      <c r="T514" s="5"/>
      <c r="U514" s="5"/>
      <c r="V514" s="5"/>
      <c r="W514" s="5"/>
      <c r="X514" s="5"/>
      <c r="Y514" s="5"/>
      <c r="Z514" s="5"/>
      <c r="AA514" s="5"/>
      <c r="AB514" s="5"/>
      <c r="AC514" s="5"/>
      <c r="AD514" s="5"/>
      <c r="AE514" s="5"/>
      <c r="AF514" s="5"/>
      <c r="AG514" s="712"/>
      <c r="AH514" s="672"/>
    </row>
    <row r="515">
      <c r="A515" s="569"/>
      <c r="B515" s="713"/>
      <c r="C515" s="713"/>
      <c r="D515" s="713"/>
      <c r="E515" s="713"/>
      <c r="F515" s="713"/>
      <c r="G515" s="713"/>
      <c r="H515" s="713"/>
      <c r="I515" s="713"/>
      <c r="J515" s="713"/>
      <c r="K515" s="713"/>
      <c r="L515" s="713"/>
      <c r="M515" s="713"/>
      <c r="N515" s="5"/>
      <c r="O515" s="5"/>
      <c r="P515" s="5"/>
      <c r="Q515" s="5"/>
      <c r="R515" s="5"/>
      <c r="S515" s="5"/>
      <c r="T515" s="5"/>
      <c r="U515" s="5"/>
      <c r="V515" s="5"/>
      <c r="W515" s="5"/>
      <c r="X515" s="5"/>
      <c r="Y515" s="5"/>
      <c r="Z515" s="5"/>
      <c r="AA515" s="5"/>
      <c r="AB515" s="5"/>
      <c r="AC515" s="5"/>
      <c r="AD515" s="5"/>
      <c r="AE515" s="5"/>
      <c r="AF515" s="5"/>
      <c r="AG515" s="712"/>
      <c r="AH515" s="672"/>
    </row>
    <row r="516">
      <c r="A516" s="569"/>
      <c r="B516" s="713"/>
      <c r="C516" s="713"/>
      <c r="D516" s="713"/>
      <c r="E516" s="713"/>
      <c r="F516" s="713"/>
      <c r="G516" s="713"/>
      <c r="H516" s="713"/>
      <c r="I516" s="713"/>
      <c r="J516" s="713"/>
      <c r="K516" s="713"/>
      <c r="L516" s="713"/>
      <c r="M516" s="713"/>
      <c r="N516" s="5"/>
      <c r="O516" s="5"/>
      <c r="P516" s="5"/>
      <c r="Q516" s="5"/>
      <c r="R516" s="5"/>
      <c r="S516" s="5"/>
      <c r="T516" s="5"/>
      <c r="U516" s="5"/>
      <c r="V516" s="5"/>
      <c r="W516" s="5"/>
      <c r="X516" s="5"/>
      <c r="Y516" s="5"/>
      <c r="Z516" s="5"/>
      <c r="AA516" s="5"/>
      <c r="AB516" s="5"/>
      <c r="AC516" s="5"/>
      <c r="AD516" s="5"/>
      <c r="AE516" s="5"/>
      <c r="AF516" s="5"/>
      <c r="AG516" s="712"/>
      <c r="AH516" s="672"/>
    </row>
    <row r="517">
      <c r="A517" s="569"/>
      <c r="B517" s="713"/>
      <c r="C517" s="713"/>
      <c r="D517" s="713"/>
      <c r="E517" s="713"/>
      <c r="F517" s="713"/>
      <c r="G517" s="713"/>
      <c r="H517" s="713"/>
      <c r="I517" s="713"/>
      <c r="J517" s="713"/>
      <c r="K517" s="713"/>
      <c r="L517" s="713"/>
      <c r="M517" s="713"/>
      <c r="N517" s="5"/>
      <c r="O517" s="5"/>
      <c r="P517" s="5"/>
      <c r="Q517" s="5"/>
      <c r="R517" s="5"/>
      <c r="S517" s="5"/>
      <c r="T517" s="5"/>
      <c r="U517" s="5"/>
      <c r="V517" s="5"/>
      <c r="W517" s="5"/>
      <c r="X517" s="5"/>
      <c r="Y517" s="5"/>
      <c r="Z517" s="5"/>
      <c r="AA517" s="5"/>
      <c r="AB517" s="5"/>
      <c r="AC517" s="5"/>
      <c r="AD517" s="5"/>
      <c r="AE517" s="5"/>
      <c r="AF517" s="5"/>
      <c r="AG517" s="712"/>
      <c r="AH517" s="672"/>
    </row>
    <row r="518">
      <c r="A518" s="569"/>
      <c r="B518" s="713"/>
      <c r="C518" s="713"/>
      <c r="D518" s="713"/>
      <c r="E518" s="713"/>
      <c r="F518" s="713"/>
      <c r="G518" s="713"/>
      <c r="H518" s="713"/>
      <c r="I518" s="713"/>
      <c r="J518" s="713"/>
      <c r="K518" s="713"/>
      <c r="L518" s="713"/>
      <c r="M518" s="713"/>
      <c r="N518" s="5"/>
      <c r="O518" s="5"/>
      <c r="P518" s="5"/>
      <c r="Q518" s="5"/>
      <c r="R518" s="5"/>
      <c r="S518" s="5"/>
      <c r="T518" s="5"/>
      <c r="U518" s="5"/>
      <c r="V518" s="5"/>
      <c r="W518" s="5"/>
      <c r="X518" s="5"/>
      <c r="Y518" s="5"/>
      <c r="Z518" s="5"/>
      <c r="AA518" s="5"/>
      <c r="AB518" s="5"/>
      <c r="AC518" s="5"/>
      <c r="AD518" s="5"/>
      <c r="AE518" s="5"/>
      <c r="AF518" s="5"/>
      <c r="AG518" s="712"/>
      <c r="AH518" s="672"/>
    </row>
    <row r="519">
      <c r="A519" s="569"/>
      <c r="B519" s="713"/>
      <c r="C519" s="713"/>
      <c r="D519" s="713"/>
      <c r="E519" s="713"/>
      <c r="F519" s="713"/>
      <c r="G519" s="713"/>
      <c r="H519" s="713"/>
      <c r="I519" s="713"/>
      <c r="J519" s="713"/>
      <c r="K519" s="713"/>
      <c r="L519" s="713"/>
      <c r="M519" s="713"/>
      <c r="N519" s="5"/>
      <c r="O519" s="5"/>
      <c r="P519" s="5"/>
      <c r="Q519" s="5"/>
      <c r="R519" s="5"/>
      <c r="S519" s="5"/>
      <c r="T519" s="5"/>
      <c r="U519" s="5"/>
      <c r="V519" s="5"/>
      <c r="W519" s="5"/>
      <c r="X519" s="5"/>
      <c r="Y519" s="5"/>
      <c r="Z519" s="5"/>
      <c r="AA519" s="5"/>
      <c r="AB519" s="5"/>
      <c r="AC519" s="5"/>
      <c r="AD519" s="5"/>
      <c r="AE519" s="5"/>
      <c r="AF519" s="5"/>
      <c r="AG519" s="712"/>
      <c r="AH519" s="672"/>
    </row>
    <row r="520">
      <c r="A520" s="569"/>
      <c r="B520" s="713"/>
      <c r="C520" s="713"/>
      <c r="D520" s="713"/>
      <c r="E520" s="713"/>
      <c r="F520" s="713"/>
      <c r="G520" s="713"/>
      <c r="H520" s="713"/>
      <c r="I520" s="713"/>
      <c r="J520" s="713"/>
      <c r="K520" s="713"/>
      <c r="L520" s="713"/>
      <c r="M520" s="713"/>
      <c r="N520" s="5"/>
      <c r="O520" s="5"/>
      <c r="P520" s="5"/>
      <c r="Q520" s="5"/>
      <c r="R520" s="5"/>
      <c r="S520" s="5"/>
      <c r="T520" s="5"/>
      <c r="U520" s="5"/>
      <c r="V520" s="5"/>
      <c r="W520" s="5"/>
      <c r="X520" s="5"/>
      <c r="Y520" s="5"/>
      <c r="Z520" s="5"/>
      <c r="AA520" s="5"/>
      <c r="AB520" s="5"/>
      <c r="AC520" s="5"/>
      <c r="AD520" s="5"/>
      <c r="AE520" s="5"/>
      <c r="AF520" s="5"/>
      <c r="AG520" s="712"/>
      <c r="AH520" s="672"/>
    </row>
    <row r="521">
      <c r="A521" s="569"/>
      <c r="B521" s="713"/>
      <c r="C521" s="713"/>
      <c r="D521" s="713"/>
      <c r="E521" s="713"/>
      <c r="F521" s="713"/>
      <c r="G521" s="713"/>
      <c r="H521" s="713"/>
      <c r="I521" s="713"/>
      <c r="J521" s="713"/>
      <c r="K521" s="713"/>
      <c r="L521" s="713"/>
      <c r="M521" s="713"/>
      <c r="N521" s="5"/>
      <c r="O521" s="5"/>
      <c r="P521" s="5"/>
      <c r="Q521" s="5"/>
      <c r="R521" s="5"/>
      <c r="S521" s="5"/>
      <c r="T521" s="5"/>
      <c r="U521" s="5"/>
      <c r="V521" s="5"/>
      <c r="W521" s="5"/>
      <c r="X521" s="5"/>
      <c r="Y521" s="5"/>
      <c r="Z521" s="5"/>
      <c r="AA521" s="5"/>
      <c r="AB521" s="5"/>
      <c r="AC521" s="5"/>
      <c r="AD521" s="5"/>
      <c r="AE521" s="5"/>
      <c r="AF521" s="5"/>
      <c r="AG521" s="712"/>
      <c r="AH521" s="672"/>
    </row>
    <row r="522">
      <c r="A522" s="569"/>
      <c r="B522" s="713"/>
      <c r="C522" s="713"/>
      <c r="D522" s="713"/>
      <c r="E522" s="713"/>
      <c r="F522" s="713"/>
      <c r="G522" s="713"/>
      <c r="H522" s="713"/>
      <c r="I522" s="713"/>
      <c r="J522" s="713"/>
      <c r="K522" s="713"/>
      <c r="L522" s="713"/>
      <c r="M522" s="713"/>
      <c r="N522" s="5"/>
      <c r="O522" s="5"/>
      <c r="P522" s="5"/>
      <c r="Q522" s="5"/>
      <c r="R522" s="5"/>
      <c r="S522" s="5"/>
      <c r="T522" s="5"/>
      <c r="U522" s="5"/>
      <c r="V522" s="5"/>
      <c r="W522" s="5"/>
      <c r="X522" s="5"/>
      <c r="Y522" s="5"/>
      <c r="Z522" s="5"/>
      <c r="AA522" s="5"/>
      <c r="AB522" s="5"/>
      <c r="AC522" s="5"/>
      <c r="AD522" s="5"/>
      <c r="AE522" s="5"/>
      <c r="AF522" s="5"/>
      <c r="AG522" s="712"/>
      <c r="AH522" s="672"/>
    </row>
    <row r="523">
      <c r="A523" s="569"/>
      <c r="B523" s="713"/>
      <c r="C523" s="713"/>
      <c r="D523" s="713"/>
      <c r="E523" s="713"/>
      <c r="F523" s="713"/>
      <c r="G523" s="713"/>
      <c r="H523" s="713"/>
      <c r="I523" s="713"/>
      <c r="J523" s="713"/>
      <c r="K523" s="713"/>
      <c r="L523" s="713"/>
      <c r="M523" s="713"/>
      <c r="N523" s="5"/>
      <c r="O523" s="5"/>
      <c r="P523" s="5"/>
      <c r="Q523" s="5"/>
      <c r="R523" s="5"/>
      <c r="S523" s="5"/>
      <c r="T523" s="5"/>
      <c r="U523" s="5"/>
      <c r="V523" s="5"/>
      <c r="W523" s="5"/>
      <c r="X523" s="5"/>
      <c r="Y523" s="5"/>
      <c r="Z523" s="5"/>
      <c r="AA523" s="5"/>
      <c r="AB523" s="5"/>
      <c r="AC523" s="5"/>
      <c r="AD523" s="5"/>
      <c r="AE523" s="5"/>
      <c r="AF523" s="5"/>
      <c r="AG523" s="712"/>
      <c r="AH523" s="672"/>
    </row>
    <row r="524">
      <c r="A524" s="569"/>
      <c r="B524" s="713"/>
      <c r="C524" s="713"/>
      <c r="D524" s="713"/>
      <c r="E524" s="713"/>
      <c r="F524" s="713"/>
      <c r="G524" s="713"/>
      <c r="H524" s="713"/>
      <c r="I524" s="713"/>
      <c r="J524" s="713"/>
      <c r="K524" s="713"/>
      <c r="L524" s="713"/>
      <c r="M524" s="713"/>
      <c r="N524" s="5"/>
      <c r="O524" s="5"/>
      <c r="P524" s="5"/>
      <c r="Q524" s="5"/>
      <c r="R524" s="5"/>
      <c r="S524" s="5"/>
      <c r="T524" s="5"/>
      <c r="U524" s="5"/>
      <c r="V524" s="5"/>
      <c r="W524" s="5"/>
      <c r="X524" s="5"/>
      <c r="Y524" s="5"/>
      <c r="Z524" s="5"/>
      <c r="AA524" s="5"/>
      <c r="AB524" s="5"/>
      <c r="AC524" s="5"/>
      <c r="AD524" s="5"/>
      <c r="AE524" s="5"/>
      <c r="AF524" s="5"/>
      <c r="AG524" s="712"/>
      <c r="AH524" s="672"/>
    </row>
    <row r="525">
      <c r="A525" s="569"/>
      <c r="B525" s="713"/>
      <c r="C525" s="713"/>
      <c r="D525" s="713"/>
      <c r="E525" s="713"/>
      <c r="F525" s="713"/>
      <c r="G525" s="713"/>
      <c r="H525" s="713"/>
      <c r="I525" s="713"/>
      <c r="J525" s="713"/>
      <c r="K525" s="713"/>
      <c r="L525" s="713"/>
      <c r="M525" s="713"/>
      <c r="N525" s="5"/>
      <c r="O525" s="5"/>
      <c r="P525" s="5"/>
      <c r="Q525" s="5"/>
      <c r="R525" s="5"/>
      <c r="S525" s="5"/>
      <c r="T525" s="5"/>
      <c r="U525" s="5"/>
      <c r="V525" s="5"/>
      <c r="W525" s="5"/>
      <c r="X525" s="5"/>
      <c r="Y525" s="5"/>
      <c r="Z525" s="5"/>
      <c r="AA525" s="5"/>
      <c r="AB525" s="5"/>
      <c r="AC525" s="5"/>
      <c r="AD525" s="5"/>
      <c r="AE525" s="5"/>
      <c r="AF525" s="5"/>
      <c r="AG525" s="712"/>
      <c r="AH525" s="672"/>
    </row>
    <row r="526">
      <c r="A526" s="569"/>
      <c r="B526" s="713"/>
      <c r="C526" s="713"/>
      <c r="D526" s="713"/>
      <c r="E526" s="713"/>
      <c r="F526" s="713"/>
      <c r="G526" s="713"/>
      <c r="H526" s="713"/>
      <c r="I526" s="713"/>
      <c r="J526" s="713"/>
      <c r="K526" s="713"/>
      <c r="L526" s="713"/>
      <c r="M526" s="713"/>
      <c r="N526" s="5"/>
      <c r="O526" s="5"/>
      <c r="P526" s="5"/>
      <c r="Q526" s="5"/>
      <c r="R526" s="5"/>
      <c r="S526" s="5"/>
      <c r="T526" s="5"/>
      <c r="U526" s="5"/>
      <c r="V526" s="5"/>
      <c r="W526" s="5"/>
      <c r="X526" s="5"/>
      <c r="Y526" s="5"/>
      <c r="Z526" s="5"/>
      <c r="AA526" s="5"/>
      <c r="AB526" s="5"/>
      <c r="AC526" s="5"/>
      <c r="AD526" s="5"/>
      <c r="AE526" s="5"/>
      <c r="AF526" s="5"/>
      <c r="AG526" s="712"/>
      <c r="AH526" s="672"/>
    </row>
    <row r="527">
      <c r="A527" s="569"/>
      <c r="B527" s="713"/>
      <c r="C527" s="713"/>
      <c r="D527" s="713"/>
      <c r="E527" s="713"/>
      <c r="F527" s="713"/>
      <c r="G527" s="713"/>
      <c r="H527" s="713"/>
      <c r="I527" s="713"/>
      <c r="J527" s="713"/>
      <c r="K527" s="713"/>
      <c r="L527" s="713"/>
      <c r="M527" s="713"/>
      <c r="N527" s="5"/>
      <c r="O527" s="5"/>
      <c r="P527" s="5"/>
      <c r="Q527" s="5"/>
      <c r="R527" s="5"/>
      <c r="S527" s="5"/>
      <c r="T527" s="5"/>
      <c r="U527" s="5"/>
      <c r="V527" s="5"/>
      <c r="W527" s="5"/>
      <c r="X527" s="5"/>
      <c r="Y527" s="5"/>
      <c r="Z527" s="5"/>
      <c r="AA527" s="5"/>
      <c r="AB527" s="5"/>
      <c r="AC527" s="5"/>
      <c r="AD527" s="5"/>
      <c r="AE527" s="5"/>
      <c r="AF527" s="5"/>
      <c r="AG527" s="712"/>
      <c r="AH527" s="672"/>
    </row>
    <row r="528">
      <c r="A528" s="569"/>
      <c r="B528" s="713"/>
      <c r="C528" s="713"/>
      <c r="D528" s="713"/>
      <c r="E528" s="713"/>
      <c r="F528" s="713"/>
      <c r="G528" s="713"/>
      <c r="H528" s="713"/>
      <c r="I528" s="713"/>
      <c r="J528" s="713"/>
      <c r="K528" s="713"/>
      <c r="L528" s="713"/>
      <c r="M528" s="713"/>
      <c r="N528" s="5"/>
      <c r="O528" s="5"/>
      <c r="P528" s="5"/>
      <c r="Q528" s="5"/>
      <c r="R528" s="5"/>
      <c r="S528" s="5"/>
      <c r="T528" s="5"/>
      <c r="U528" s="5"/>
      <c r="V528" s="5"/>
      <c r="W528" s="5"/>
      <c r="X528" s="5"/>
      <c r="Y528" s="5"/>
      <c r="Z528" s="5"/>
      <c r="AA528" s="5"/>
      <c r="AB528" s="5"/>
      <c r="AC528" s="5"/>
      <c r="AD528" s="5"/>
      <c r="AE528" s="5"/>
      <c r="AF528" s="5"/>
      <c r="AG528" s="712"/>
      <c r="AH528" s="672"/>
    </row>
    <row r="529">
      <c r="A529" s="569"/>
      <c r="B529" s="713"/>
      <c r="C529" s="713"/>
      <c r="D529" s="713"/>
      <c r="E529" s="713"/>
      <c r="F529" s="713"/>
      <c r="G529" s="713"/>
      <c r="H529" s="713"/>
      <c r="I529" s="713"/>
      <c r="J529" s="713"/>
      <c r="K529" s="713"/>
      <c r="L529" s="713"/>
      <c r="M529" s="713"/>
      <c r="N529" s="5"/>
      <c r="O529" s="5"/>
      <c r="P529" s="5"/>
      <c r="Q529" s="5"/>
      <c r="R529" s="5"/>
      <c r="S529" s="5"/>
      <c r="T529" s="5"/>
      <c r="U529" s="5"/>
      <c r="V529" s="5"/>
      <c r="W529" s="5"/>
      <c r="X529" s="5"/>
      <c r="Y529" s="5"/>
      <c r="Z529" s="5"/>
      <c r="AA529" s="5"/>
      <c r="AB529" s="5"/>
      <c r="AC529" s="5"/>
      <c r="AD529" s="5"/>
      <c r="AE529" s="5"/>
      <c r="AF529" s="5"/>
      <c r="AG529" s="712"/>
      <c r="AH529" s="672"/>
    </row>
    <row r="530">
      <c r="A530" s="569"/>
      <c r="B530" s="713"/>
      <c r="C530" s="713"/>
      <c r="D530" s="713"/>
      <c r="E530" s="713"/>
      <c r="F530" s="713"/>
      <c r="G530" s="713"/>
      <c r="H530" s="713"/>
      <c r="I530" s="713"/>
      <c r="J530" s="713"/>
      <c r="K530" s="713"/>
      <c r="L530" s="713"/>
      <c r="M530" s="713"/>
      <c r="N530" s="5"/>
      <c r="O530" s="5"/>
      <c r="P530" s="5"/>
      <c r="Q530" s="5"/>
      <c r="R530" s="5"/>
      <c r="S530" s="5"/>
      <c r="T530" s="5"/>
      <c r="U530" s="5"/>
      <c r="V530" s="5"/>
      <c r="W530" s="5"/>
      <c r="X530" s="5"/>
      <c r="Y530" s="5"/>
      <c r="Z530" s="5"/>
      <c r="AA530" s="5"/>
      <c r="AB530" s="5"/>
      <c r="AC530" s="5"/>
      <c r="AD530" s="5"/>
      <c r="AE530" s="5"/>
      <c r="AF530" s="5"/>
      <c r="AG530" s="712"/>
      <c r="AH530" s="672"/>
    </row>
    <row r="531">
      <c r="A531" s="569"/>
      <c r="B531" s="713"/>
      <c r="C531" s="713"/>
      <c r="D531" s="713"/>
      <c r="E531" s="713"/>
      <c r="F531" s="713"/>
      <c r="G531" s="713"/>
      <c r="H531" s="713"/>
      <c r="I531" s="713"/>
      <c r="J531" s="713"/>
      <c r="K531" s="713"/>
      <c r="L531" s="713"/>
      <c r="M531" s="713"/>
      <c r="N531" s="5"/>
      <c r="O531" s="5"/>
      <c r="P531" s="5"/>
      <c r="Q531" s="5"/>
      <c r="R531" s="5"/>
      <c r="S531" s="5"/>
      <c r="T531" s="5"/>
      <c r="U531" s="5"/>
      <c r="V531" s="5"/>
      <c r="W531" s="5"/>
      <c r="X531" s="5"/>
      <c r="Y531" s="5"/>
      <c r="Z531" s="5"/>
      <c r="AA531" s="5"/>
      <c r="AB531" s="5"/>
      <c r="AC531" s="5"/>
      <c r="AD531" s="5"/>
      <c r="AE531" s="5"/>
      <c r="AF531" s="5"/>
      <c r="AG531" s="712"/>
      <c r="AH531" s="672"/>
    </row>
    <row r="532">
      <c r="A532" s="569"/>
      <c r="B532" s="713"/>
      <c r="C532" s="713"/>
      <c r="D532" s="713"/>
      <c r="E532" s="713"/>
      <c r="F532" s="713"/>
      <c r="G532" s="713"/>
      <c r="H532" s="713"/>
      <c r="I532" s="713"/>
      <c r="J532" s="713"/>
      <c r="K532" s="713"/>
      <c r="L532" s="713"/>
      <c r="M532" s="713"/>
      <c r="N532" s="5"/>
      <c r="O532" s="5"/>
      <c r="P532" s="5"/>
      <c r="Q532" s="5"/>
      <c r="R532" s="5"/>
      <c r="S532" s="5"/>
      <c r="T532" s="5"/>
      <c r="U532" s="5"/>
      <c r="V532" s="5"/>
      <c r="W532" s="5"/>
      <c r="X532" s="5"/>
      <c r="Y532" s="5"/>
      <c r="Z532" s="5"/>
      <c r="AA532" s="5"/>
      <c r="AB532" s="5"/>
      <c r="AC532" s="5"/>
      <c r="AD532" s="5"/>
      <c r="AE532" s="5"/>
      <c r="AF532" s="5"/>
      <c r="AG532" s="712"/>
      <c r="AH532" s="672"/>
    </row>
    <row r="533">
      <c r="A533" s="569"/>
      <c r="B533" s="713"/>
      <c r="C533" s="713"/>
      <c r="D533" s="713"/>
      <c r="E533" s="713"/>
      <c r="F533" s="713"/>
      <c r="G533" s="713"/>
      <c r="H533" s="713"/>
      <c r="I533" s="713"/>
      <c r="J533" s="713"/>
      <c r="K533" s="713"/>
      <c r="L533" s="713"/>
      <c r="M533" s="713"/>
      <c r="N533" s="5"/>
      <c r="O533" s="5"/>
      <c r="P533" s="5"/>
      <c r="Q533" s="5"/>
      <c r="R533" s="5"/>
      <c r="S533" s="5"/>
      <c r="T533" s="5"/>
      <c r="U533" s="5"/>
      <c r="V533" s="5"/>
      <c r="W533" s="5"/>
      <c r="X533" s="5"/>
      <c r="Y533" s="5"/>
      <c r="Z533" s="5"/>
      <c r="AA533" s="5"/>
      <c r="AB533" s="5"/>
      <c r="AC533" s="5"/>
      <c r="AD533" s="5"/>
      <c r="AE533" s="5"/>
      <c r="AF533" s="5"/>
      <c r="AG533" s="712"/>
      <c r="AH533" s="672"/>
    </row>
    <row r="534">
      <c r="A534" s="569"/>
      <c r="B534" s="713"/>
      <c r="C534" s="713"/>
      <c r="D534" s="713"/>
      <c r="E534" s="713"/>
      <c r="F534" s="713"/>
      <c r="G534" s="713"/>
      <c r="H534" s="713"/>
      <c r="I534" s="713"/>
      <c r="J534" s="713"/>
      <c r="K534" s="713"/>
      <c r="L534" s="713"/>
      <c r="M534" s="713"/>
      <c r="N534" s="5"/>
      <c r="O534" s="5"/>
      <c r="P534" s="5"/>
      <c r="Q534" s="5"/>
      <c r="R534" s="5"/>
      <c r="S534" s="5"/>
      <c r="T534" s="5"/>
      <c r="U534" s="5"/>
      <c r="V534" s="5"/>
      <c r="W534" s="5"/>
      <c r="X534" s="5"/>
      <c r="Y534" s="5"/>
      <c r="Z534" s="5"/>
      <c r="AA534" s="5"/>
      <c r="AB534" s="5"/>
      <c r="AC534" s="5"/>
      <c r="AD534" s="5"/>
      <c r="AE534" s="5"/>
      <c r="AF534" s="5"/>
      <c r="AG534" s="712"/>
      <c r="AH534" s="672"/>
    </row>
    <row r="535">
      <c r="A535" s="569"/>
      <c r="B535" s="713"/>
      <c r="C535" s="713"/>
      <c r="D535" s="713"/>
      <c r="E535" s="713"/>
      <c r="F535" s="713"/>
      <c r="G535" s="713"/>
      <c r="H535" s="713"/>
      <c r="I535" s="713"/>
      <c r="J535" s="713"/>
      <c r="K535" s="713"/>
      <c r="L535" s="713"/>
      <c r="M535" s="713"/>
      <c r="N535" s="5"/>
      <c r="O535" s="5"/>
      <c r="P535" s="5"/>
      <c r="Q535" s="5"/>
      <c r="R535" s="5"/>
      <c r="S535" s="5"/>
      <c r="T535" s="5"/>
      <c r="U535" s="5"/>
      <c r="V535" s="5"/>
      <c r="W535" s="5"/>
      <c r="X535" s="5"/>
      <c r="Y535" s="5"/>
      <c r="Z535" s="5"/>
      <c r="AA535" s="5"/>
      <c r="AB535" s="5"/>
      <c r="AC535" s="5"/>
      <c r="AD535" s="5"/>
      <c r="AE535" s="5"/>
      <c r="AF535" s="5"/>
      <c r="AG535" s="712"/>
      <c r="AH535" s="672"/>
    </row>
    <row r="536">
      <c r="A536" s="569"/>
      <c r="B536" s="713"/>
      <c r="C536" s="713"/>
      <c r="D536" s="713"/>
      <c r="E536" s="713"/>
      <c r="F536" s="713"/>
      <c r="G536" s="713"/>
      <c r="H536" s="713"/>
      <c r="I536" s="713"/>
      <c r="J536" s="713"/>
      <c r="K536" s="713"/>
      <c r="L536" s="713"/>
      <c r="M536" s="713"/>
      <c r="N536" s="5"/>
      <c r="O536" s="5"/>
      <c r="P536" s="5"/>
      <c r="Q536" s="5"/>
      <c r="R536" s="5"/>
      <c r="S536" s="5"/>
      <c r="T536" s="5"/>
      <c r="U536" s="5"/>
      <c r="V536" s="5"/>
      <c r="W536" s="5"/>
      <c r="X536" s="5"/>
      <c r="Y536" s="5"/>
      <c r="Z536" s="5"/>
      <c r="AA536" s="5"/>
      <c r="AB536" s="5"/>
      <c r="AC536" s="5"/>
      <c r="AD536" s="5"/>
      <c r="AE536" s="5"/>
      <c r="AF536" s="5"/>
      <c r="AG536" s="712"/>
      <c r="AH536" s="672"/>
    </row>
    <row r="537">
      <c r="A537" s="569"/>
      <c r="B537" s="713"/>
      <c r="C537" s="713"/>
      <c r="D537" s="713"/>
      <c r="E537" s="713"/>
      <c r="F537" s="713"/>
      <c r="G537" s="713"/>
      <c r="H537" s="713"/>
      <c r="I537" s="713"/>
      <c r="J537" s="713"/>
      <c r="K537" s="713"/>
      <c r="L537" s="713"/>
      <c r="M537" s="713"/>
      <c r="N537" s="5"/>
      <c r="O537" s="5"/>
      <c r="P537" s="5"/>
      <c r="Q537" s="5"/>
      <c r="R537" s="5"/>
      <c r="S537" s="5"/>
      <c r="T537" s="5"/>
      <c r="U537" s="5"/>
      <c r="V537" s="5"/>
      <c r="W537" s="5"/>
      <c r="X537" s="5"/>
      <c r="Y537" s="5"/>
      <c r="Z537" s="5"/>
      <c r="AA537" s="5"/>
      <c r="AB537" s="5"/>
      <c r="AC537" s="5"/>
      <c r="AD537" s="5"/>
      <c r="AE537" s="5"/>
      <c r="AF537" s="5"/>
      <c r="AG537" s="712"/>
      <c r="AH537" s="672"/>
    </row>
    <row r="538">
      <c r="A538" s="569"/>
      <c r="B538" s="713"/>
      <c r="C538" s="713"/>
      <c r="D538" s="713"/>
      <c r="E538" s="713"/>
      <c r="F538" s="713"/>
      <c r="G538" s="713"/>
      <c r="H538" s="713"/>
      <c r="I538" s="713"/>
      <c r="J538" s="713"/>
      <c r="K538" s="713"/>
      <c r="L538" s="713"/>
      <c r="M538" s="713"/>
      <c r="N538" s="5"/>
      <c r="O538" s="5"/>
      <c r="P538" s="5"/>
      <c r="Q538" s="5"/>
      <c r="R538" s="5"/>
      <c r="S538" s="5"/>
      <c r="T538" s="5"/>
      <c r="U538" s="5"/>
      <c r="V538" s="5"/>
      <c r="W538" s="5"/>
      <c r="X538" s="5"/>
      <c r="Y538" s="5"/>
      <c r="Z538" s="5"/>
      <c r="AA538" s="5"/>
      <c r="AB538" s="5"/>
      <c r="AC538" s="5"/>
      <c r="AD538" s="5"/>
      <c r="AE538" s="5"/>
      <c r="AF538" s="5"/>
      <c r="AG538" s="712"/>
      <c r="AH538" s="672"/>
    </row>
    <row r="539">
      <c r="A539" s="569"/>
      <c r="B539" s="713"/>
      <c r="C539" s="713"/>
      <c r="D539" s="713"/>
      <c r="E539" s="713"/>
      <c r="F539" s="713"/>
      <c r="G539" s="713"/>
      <c r="H539" s="713"/>
      <c r="I539" s="713"/>
      <c r="J539" s="713"/>
      <c r="K539" s="713"/>
      <c r="L539" s="713"/>
      <c r="M539" s="713"/>
      <c r="N539" s="5"/>
      <c r="O539" s="5"/>
      <c r="P539" s="5"/>
      <c r="Q539" s="5"/>
      <c r="R539" s="5"/>
      <c r="S539" s="5"/>
      <c r="T539" s="5"/>
      <c r="U539" s="5"/>
      <c r="V539" s="5"/>
      <c r="W539" s="5"/>
      <c r="X539" s="5"/>
      <c r="Y539" s="5"/>
      <c r="Z539" s="5"/>
      <c r="AA539" s="5"/>
      <c r="AB539" s="5"/>
      <c r="AC539" s="5"/>
      <c r="AD539" s="5"/>
      <c r="AE539" s="5"/>
      <c r="AF539" s="5"/>
      <c r="AG539" s="712"/>
      <c r="AH539" s="672"/>
    </row>
    <row r="540">
      <c r="A540" s="569"/>
      <c r="B540" s="713"/>
      <c r="C540" s="713"/>
      <c r="D540" s="713"/>
      <c r="E540" s="713"/>
      <c r="F540" s="713"/>
      <c r="G540" s="713"/>
      <c r="H540" s="713"/>
      <c r="I540" s="713"/>
      <c r="J540" s="713"/>
      <c r="K540" s="713"/>
      <c r="L540" s="713"/>
      <c r="M540" s="713"/>
      <c r="N540" s="5"/>
      <c r="O540" s="5"/>
      <c r="P540" s="5"/>
      <c r="Q540" s="5"/>
      <c r="R540" s="5"/>
      <c r="S540" s="5"/>
      <c r="T540" s="5"/>
      <c r="U540" s="5"/>
      <c r="V540" s="5"/>
      <c r="W540" s="5"/>
      <c r="X540" s="5"/>
      <c r="Y540" s="5"/>
      <c r="Z540" s="5"/>
      <c r="AA540" s="5"/>
      <c r="AB540" s="5"/>
      <c r="AC540" s="5"/>
      <c r="AD540" s="5"/>
      <c r="AE540" s="5"/>
      <c r="AF540" s="5"/>
      <c r="AG540" s="712"/>
      <c r="AH540" s="672"/>
    </row>
    <row r="541">
      <c r="A541" s="569"/>
      <c r="B541" s="713"/>
      <c r="C541" s="713"/>
      <c r="D541" s="713"/>
      <c r="E541" s="713"/>
      <c r="F541" s="713"/>
      <c r="G541" s="713"/>
      <c r="H541" s="713"/>
      <c r="I541" s="713"/>
      <c r="J541" s="713"/>
      <c r="K541" s="713"/>
      <c r="L541" s="713"/>
      <c r="M541" s="713"/>
      <c r="N541" s="5"/>
      <c r="O541" s="5"/>
      <c r="P541" s="5"/>
      <c r="Q541" s="5"/>
      <c r="R541" s="5"/>
      <c r="S541" s="5"/>
      <c r="T541" s="5"/>
      <c r="U541" s="5"/>
      <c r="V541" s="5"/>
      <c r="W541" s="5"/>
      <c r="X541" s="5"/>
      <c r="Y541" s="5"/>
      <c r="Z541" s="5"/>
      <c r="AA541" s="5"/>
      <c r="AB541" s="5"/>
      <c r="AC541" s="5"/>
      <c r="AD541" s="5"/>
      <c r="AE541" s="5"/>
      <c r="AF541" s="5"/>
      <c r="AG541" s="712"/>
      <c r="AH541" s="672"/>
    </row>
    <row r="542">
      <c r="A542" s="569"/>
      <c r="B542" s="713"/>
      <c r="C542" s="713"/>
      <c r="D542" s="713"/>
      <c r="E542" s="713"/>
      <c r="F542" s="713"/>
      <c r="G542" s="713"/>
      <c r="H542" s="713"/>
      <c r="I542" s="713"/>
      <c r="J542" s="713"/>
      <c r="K542" s="713"/>
      <c r="L542" s="713"/>
      <c r="M542" s="713"/>
      <c r="N542" s="5"/>
      <c r="O542" s="5"/>
      <c r="P542" s="5"/>
      <c r="Q542" s="5"/>
      <c r="R542" s="5"/>
      <c r="S542" s="5"/>
      <c r="T542" s="5"/>
      <c r="U542" s="5"/>
      <c r="V542" s="5"/>
      <c r="W542" s="5"/>
      <c r="X542" s="5"/>
      <c r="Y542" s="5"/>
      <c r="Z542" s="5"/>
      <c r="AA542" s="5"/>
      <c r="AB542" s="5"/>
      <c r="AC542" s="5"/>
      <c r="AD542" s="5"/>
      <c r="AE542" s="5"/>
      <c r="AF542" s="5"/>
      <c r="AG542" s="712"/>
      <c r="AH542" s="672"/>
    </row>
    <row r="543">
      <c r="A543" s="569"/>
      <c r="B543" s="713"/>
      <c r="C543" s="713"/>
      <c r="D543" s="713"/>
      <c r="E543" s="713"/>
      <c r="F543" s="713"/>
      <c r="G543" s="713"/>
      <c r="H543" s="713"/>
      <c r="I543" s="713"/>
      <c r="J543" s="713"/>
      <c r="K543" s="713"/>
      <c r="L543" s="713"/>
      <c r="M543" s="713"/>
      <c r="N543" s="5"/>
      <c r="O543" s="5"/>
      <c r="P543" s="5"/>
      <c r="Q543" s="5"/>
      <c r="R543" s="5"/>
      <c r="S543" s="5"/>
      <c r="T543" s="5"/>
      <c r="U543" s="5"/>
      <c r="V543" s="5"/>
      <c r="W543" s="5"/>
      <c r="X543" s="5"/>
      <c r="Y543" s="5"/>
      <c r="Z543" s="5"/>
      <c r="AA543" s="5"/>
      <c r="AB543" s="5"/>
      <c r="AC543" s="5"/>
      <c r="AD543" s="5"/>
      <c r="AE543" s="5"/>
      <c r="AF543" s="5"/>
      <c r="AG543" s="712"/>
      <c r="AH543" s="672"/>
    </row>
    <row r="544">
      <c r="A544" s="569"/>
      <c r="B544" s="713"/>
      <c r="C544" s="713"/>
      <c r="D544" s="713"/>
      <c r="E544" s="713"/>
      <c r="F544" s="713"/>
      <c r="G544" s="713"/>
      <c r="H544" s="713"/>
      <c r="I544" s="713"/>
      <c r="J544" s="713"/>
      <c r="K544" s="713"/>
      <c r="L544" s="713"/>
      <c r="M544" s="713"/>
      <c r="N544" s="5"/>
      <c r="O544" s="5"/>
      <c r="P544" s="5"/>
      <c r="Q544" s="5"/>
      <c r="R544" s="5"/>
      <c r="S544" s="5"/>
      <c r="T544" s="5"/>
      <c r="U544" s="5"/>
      <c r="V544" s="5"/>
      <c r="W544" s="5"/>
      <c r="X544" s="5"/>
      <c r="Y544" s="5"/>
      <c r="Z544" s="5"/>
      <c r="AA544" s="5"/>
      <c r="AB544" s="5"/>
      <c r="AC544" s="5"/>
      <c r="AD544" s="5"/>
      <c r="AE544" s="5"/>
      <c r="AF544" s="5"/>
      <c r="AG544" s="712"/>
      <c r="AH544" s="672"/>
    </row>
    <row r="545">
      <c r="A545" s="569"/>
      <c r="B545" s="713"/>
      <c r="C545" s="713"/>
      <c r="D545" s="713"/>
      <c r="E545" s="713"/>
      <c r="F545" s="713"/>
      <c r="G545" s="713"/>
      <c r="H545" s="713"/>
      <c r="I545" s="713"/>
      <c r="J545" s="713"/>
      <c r="K545" s="713"/>
      <c r="L545" s="713"/>
      <c r="M545" s="713"/>
      <c r="N545" s="5"/>
      <c r="O545" s="5"/>
      <c r="P545" s="5"/>
      <c r="Q545" s="5"/>
      <c r="R545" s="5"/>
      <c r="S545" s="5"/>
      <c r="T545" s="5"/>
      <c r="U545" s="5"/>
      <c r="V545" s="5"/>
      <c r="W545" s="5"/>
      <c r="X545" s="5"/>
      <c r="Y545" s="5"/>
      <c r="Z545" s="5"/>
      <c r="AA545" s="5"/>
      <c r="AB545" s="5"/>
      <c r="AC545" s="5"/>
      <c r="AD545" s="5"/>
      <c r="AE545" s="5"/>
      <c r="AF545" s="5"/>
      <c r="AG545" s="712"/>
      <c r="AH545" s="672"/>
    </row>
    <row r="546">
      <c r="A546" s="569"/>
      <c r="B546" s="713"/>
      <c r="C546" s="713"/>
      <c r="D546" s="713"/>
      <c r="E546" s="713"/>
      <c r="F546" s="713"/>
      <c r="G546" s="713"/>
      <c r="H546" s="713"/>
      <c r="I546" s="713"/>
      <c r="J546" s="713"/>
      <c r="K546" s="713"/>
      <c r="L546" s="713"/>
      <c r="M546" s="713"/>
      <c r="N546" s="5"/>
      <c r="O546" s="5"/>
      <c r="P546" s="5"/>
      <c r="Q546" s="5"/>
      <c r="R546" s="5"/>
      <c r="S546" s="5"/>
      <c r="T546" s="5"/>
      <c r="U546" s="5"/>
      <c r="V546" s="5"/>
      <c r="W546" s="5"/>
      <c r="X546" s="5"/>
      <c r="Y546" s="5"/>
      <c r="Z546" s="5"/>
      <c r="AA546" s="5"/>
      <c r="AB546" s="5"/>
      <c r="AC546" s="5"/>
      <c r="AD546" s="5"/>
      <c r="AE546" s="5"/>
      <c r="AF546" s="5"/>
      <c r="AG546" s="712"/>
      <c r="AH546" s="672"/>
    </row>
    <row r="547">
      <c r="A547" s="569"/>
      <c r="B547" s="713"/>
      <c r="C547" s="713"/>
      <c r="D547" s="713"/>
      <c r="E547" s="713"/>
      <c r="F547" s="713"/>
      <c r="G547" s="713"/>
      <c r="H547" s="713"/>
      <c r="I547" s="713"/>
      <c r="J547" s="713"/>
      <c r="K547" s="713"/>
      <c r="L547" s="713"/>
      <c r="M547" s="713"/>
      <c r="N547" s="5"/>
      <c r="O547" s="5"/>
      <c r="P547" s="5"/>
      <c r="Q547" s="5"/>
      <c r="R547" s="5"/>
      <c r="S547" s="5"/>
      <c r="T547" s="5"/>
      <c r="U547" s="5"/>
      <c r="V547" s="5"/>
      <c r="W547" s="5"/>
      <c r="X547" s="5"/>
      <c r="Y547" s="5"/>
      <c r="Z547" s="5"/>
      <c r="AA547" s="5"/>
      <c r="AB547" s="5"/>
      <c r="AC547" s="5"/>
      <c r="AD547" s="5"/>
      <c r="AE547" s="5"/>
      <c r="AF547" s="5"/>
      <c r="AG547" s="712"/>
      <c r="AH547" s="672"/>
    </row>
    <row r="548">
      <c r="A548" s="569"/>
      <c r="B548" s="713"/>
      <c r="C548" s="713"/>
      <c r="D548" s="713"/>
      <c r="E548" s="713"/>
      <c r="F548" s="713"/>
      <c r="G548" s="713"/>
      <c r="H548" s="713"/>
      <c r="I548" s="713"/>
      <c r="J548" s="713"/>
      <c r="K548" s="713"/>
      <c r="L548" s="713"/>
      <c r="M548" s="713"/>
      <c r="N548" s="5"/>
      <c r="O548" s="5"/>
      <c r="P548" s="5"/>
      <c r="Q548" s="5"/>
      <c r="R548" s="5"/>
      <c r="S548" s="5"/>
      <c r="T548" s="5"/>
      <c r="U548" s="5"/>
      <c r="V548" s="5"/>
      <c r="W548" s="5"/>
      <c r="X548" s="5"/>
      <c r="Y548" s="5"/>
      <c r="Z548" s="5"/>
      <c r="AA548" s="5"/>
      <c r="AB548" s="5"/>
      <c r="AC548" s="5"/>
      <c r="AD548" s="5"/>
      <c r="AE548" s="5"/>
      <c r="AF548" s="5"/>
      <c r="AG548" s="712"/>
      <c r="AH548" s="672"/>
    </row>
    <row r="549">
      <c r="A549" s="569"/>
      <c r="B549" s="713"/>
      <c r="C549" s="713"/>
      <c r="D549" s="713"/>
      <c r="E549" s="713"/>
      <c r="F549" s="713"/>
      <c r="G549" s="713"/>
      <c r="H549" s="713"/>
      <c r="I549" s="713"/>
      <c r="J549" s="713"/>
      <c r="K549" s="713"/>
      <c r="L549" s="713"/>
      <c r="M549" s="713"/>
      <c r="N549" s="5"/>
      <c r="O549" s="5"/>
      <c r="P549" s="5"/>
      <c r="Q549" s="5"/>
      <c r="R549" s="5"/>
      <c r="S549" s="5"/>
      <c r="T549" s="5"/>
      <c r="U549" s="5"/>
      <c r="V549" s="5"/>
      <c r="W549" s="5"/>
      <c r="X549" s="5"/>
      <c r="Y549" s="5"/>
      <c r="Z549" s="5"/>
      <c r="AA549" s="5"/>
      <c r="AB549" s="5"/>
      <c r="AC549" s="5"/>
      <c r="AD549" s="5"/>
      <c r="AE549" s="5"/>
      <c r="AF549" s="5"/>
      <c r="AG549" s="712"/>
      <c r="AH549" s="672"/>
    </row>
    <row r="550">
      <c r="A550" s="569"/>
      <c r="B550" s="713"/>
      <c r="C550" s="713"/>
      <c r="D550" s="713"/>
      <c r="E550" s="713"/>
      <c r="F550" s="713"/>
      <c r="G550" s="713"/>
      <c r="H550" s="713"/>
      <c r="I550" s="713"/>
      <c r="J550" s="713"/>
      <c r="K550" s="713"/>
      <c r="L550" s="713"/>
      <c r="M550" s="713"/>
      <c r="N550" s="5"/>
      <c r="O550" s="5"/>
      <c r="P550" s="5"/>
      <c r="Q550" s="5"/>
      <c r="R550" s="5"/>
      <c r="S550" s="5"/>
      <c r="T550" s="5"/>
      <c r="U550" s="5"/>
      <c r="V550" s="5"/>
      <c r="W550" s="5"/>
      <c r="X550" s="5"/>
      <c r="Y550" s="5"/>
      <c r="Z550" s="5"/>
      <c r="AA550" s="5"/>
      <c r="AB550" s="5"/>
      <c r="AC550" s="5"/>
      <c r="AD550" s="5"/>
      <c r="AE550" s="5"/>
      <c r="AF550" s="5"/>
      <c r="AG550" s="712"/>
      <c r="AH550" s="672"/>
    </row>
    <row r="551">
      <c r="A551" s="569"/>
      <c r="B551" s="713"/>
      <c r="C551" s="713"/>
      <c r="D551" s="713"/>
      <c r="E551" s="713"/>
      <c r="F551" s="713"/>
      <c r="G551" s="713"/>
      <c r="H551" s="713"/>
      <c r="I551" s="713"/>
      <c r="J551" s="713"/>
      <c r="K551" s="713"/>
      <c r="L551" s="713"/>
      <c r="M551" s="713"/>
      <c r="N551" s="5"/>
      <c r="O551" s="5"/>
      <c r="P551" s="5"/>
      <c r="Q551" s="5"/>
      <c r="R551" s="5"/>
      <c r="S551" s="5"/>
      <c r="T551" s="5"/>
      <c r="U551" s="5"/>
      <c r="V551" s="5"/>
      <c r="W551" s="5"/>
      <c r="X551" s="5"/>
      <c r="Y551" s="5"/>
      <c r="Z551" s="5"/>
      <c r="AA551" s="5"/>
      <c r="AB551" s="5"/>
      <c r="AC551" s="5"/>
      <c r="AD551" s="5"/>
      <c r="AE551" s="5"/>
      <c r="AF551" s="5"/>
      <c r="AG551" s="712"/>
      <c r="AH551" s="672"/>
    </row>
    <row r="552">
      <c r="A552" s="569"/>
      <c r="B552" s="713"/>
      <c r="C552" s="713"/>
      <c r="D552" s="713"/>
      <c r="E552" s="713"/>
      <c r="F552" s="713"/>
      <c r="G552" s="713"/>
      <c r="H552" s="713"/>
      <c r="I552" s="713"/>
      <c r="J552" s="713"/>
      <c r="K552" s="713"/>
      <c r="L552" s="713"/>
      <c r="M552" s="713"/>
      <c r="N552" s="5"/>
      <c r="O552" s="5"/>
      <c r="P552" s="5"/>
      <c r="Q552" s="5"/>
      <c r="R552" s="5"/>
      <c r="S552" s="5"/>
      <c r="T552" s="5"/>
      <c r="U552" s="5"/>
      <c r="V552" s="5"/>
      <c r="W552" s="5"/>
      <c r="X552" s="5"/>
      <c r="Y552" s="5"/>
      <c r="Z552" s="5"/>
      <c r="AA552" s="5"/>
      <c r="AB552" s="5"/>
      <c r="AC552" s="5"/>
      <c r="AD552" s="5"/>
      <c r="AE552" s="5"/>
      <c r="AF552" s="5"/>
      <c r="AG552" s="712"/>
      <c r="AH552" s="672"/>
    </row>
    <row r="553">
      <c r="A553" s="569"/>
      <c r="B553" s="713"/>
      <c r="C553" s="713"/>
      <c r="D553" s="713"/>
      <c r="E553" s="713"/>
      <c r="F553" s="713"/>
      <c r="G553" s="713"/>
      <c r="H553" s="713"/>
      <c r="I553" s="713"/>
      <c r="J553" s="713"/>
      <c r="K553" s="713"/>
      <c r="L553" s="713"/>
      <c r="M553" s="713"/>
      <c r="N553" s="5"/>
      <c r="O553" s="5"/>
      <c r="P553" s="5"/>
      <c r="Q553" s="5"/>
      <c r="R553" s="5"/>
      <c r="S553" s="5"/>
      <c r="T553" s="5"/>
      <c r="U553" s="5"/>
      <c r="V553" s="5"/>
      <c r="W553" s="5"/>
      <c r="X553" s="5"/>
      <c r="Y553" s="5"/>
      <c r="Z553" s="5"/>
      <c r="AA553" s="5"/>
      <c r="AB553" s="5"/>
      <c r="AC553" s="5"/>
      <c r="AD553" s="5"/>
      <c r="AE553" s="5"/>
      <c r="AF553" s="5"/>
      <c r="AG553" s="712"/>
      <c r="AH553" s="672"/>
    </row>
    <row r="554">
      <c r="A554" s="569"/>
      <c r="B554" s="713"/>
      <c r="C554" s="713"/>
      <c r="D554" s="713"/>
      <c r="E554" s="713"/>
      <c r="F554" s="713"/>
      <c r="G554" s="713"/>
      <c r="H554" s="713"/>
      <c r="I554" s="713"/>
      <c r="J554" s="713"/>
      <c r="K554" s="713"/>
      <c r="L554" s="713"/>
      <c r="M554" s="713"/>
      <c r="N554" s="5"/>
      <c r="O554" s="5"/>
      <c r="P554" s="5"/>
      <c r="Q554" s="5"/>
      <c r="R554" s="5"/>
      <c r="S554" s="5"/>
      <c r="T554" s="5"/>
      <c r="U554" s="5"/>
      <c r="V554" s="5"/>
      <c r="W554" s="5"/>
      <c r="X554" s="5"/>
      <c r="Y554" s="5"/>
      <c r="Z554" s="5"/>
      <c r="AA554" s="5"/>
      <c r="AB554" s="5"/>
      <c r="AC554" s="5"/>
      <c r="AD554" s="5"/>
      <c r="AE554" s="5"/>
      <c r="AF554" s="5"/>
      <c r="AG554" s="712"/>
      <c r="AH554" s="672"/>
    </row>
    <row r="555">
      <c r="A555" s="569"/>
      <c r="B555" s="713"/>
      <c r="C555" s="713"/>
      <c r="D555" s="713"/>
      <c r="E555" s="713"/>
      <c r="F555" s="713"/>
      <c r="G555" s="713"/>
      <c r="H555" s="713"/>
      <c r="I555" s="713"/>
      <c r="J555" s="713"/>
      <c r="K555" s="713"/>
      <c r="L555" s="713"/>
      <c r="M555" s="713"/>
      <c r="N555" s="5"/>
      <c r="O555" s="5"/>
      <c r="P555" s="5"/>
      <c r="Q555" s="5"/>
      <c r="R555" s="5"/>
      <c r="S555" s="5"/>
      <c r="T555" s="5"/>
      <c r="U555" s="5"/>
      <c r="V555" s="5"/>
      <c r="W555" s="5"/>
      <c r="X555" s="5"/>
      <c r="Y555" s="5"/>
      <c r="Z555" s="5"/>
      <c r="AA555" s="5"/>
      <c r="AB555" s="5"/>
      <c r="AC555" s="5"/>
      <c r="AD555" s="5"/>
      <c r="AE555" s="5"/>
      <c r="AF555" s="5"/>
      <c r="AG555" s="712"/>
      <c r="AH555" s="672"/>
    </row>
    <row r="556">
      <c r="A556" s="569"/>
      <c r="B556" s="713"/>
      <c r="C556" s="713"/>
      <c r="D556" s="713"/>
      <c r="E556" s="713"/>
      <c r="F556" s="713"/>
      <c r="G556" s="713"/>
      <c r="H556" s="713"/>
      <c r="I556" s="713"/>
      <c r="J556" s="713"/>
      <c r="K556" s="713"/>
      <c r="L556" s="713"/>
      <c r="M556" s="713"/>
      <c r="N556" s="5"/>
      <c r="O556" s="5"/>
      <c r="P556" s="5"/>
      <c r="Q556" s="5"/>
      <c r="R556" s="5"/>
      <c r="S556" s="5"/>
      <c r="T556" s="5"/>
      <c r="U556" s="5"/>
      <c r="V556" s="5"/>
      <c r="W556" s="5"/>
      <c r="X556" s="5"/>
      <c r="Y556" s="5"/>
      <c r="Z556" s="5"/>
      <c r="AA556" s="5"/>
      <c r="AB556" s="5"/>
      <c r="AC556" s="5"/>
      <c r="AD556" s="5"/>
      <c r="AE556" s="5"/>
      <c r="AF556" s="5"/>
      <c r="AG556" s="712"/>
      <c r="AH556" s="672"/>
    </row>
    <row r="557">
      <c r="A557" s="569"/>
      <c r="B557" s="713"/>
      <c r="C557" s="713"/>
      <c r="D557" s="713"/>
      <c r="E557" s="713"/>
      <c r="F557" s="713"/>
      <c r="G557" s="713"/>
      <c r="H557" s="713"/>
      <c r="I557" s="713"/>
      <c r="J557" s="713"/>
      <c r="K557" s="713"/>
      <c r="L557" s="713"/>
      <c r="M557" s="713"/>
      <c r="N557" s="5"/>
      <c r="O557" s="5"/>
      <c r="P557" s="5"/>
      <c r="Q557" s="5"/>
      <c r="R557" s="5"/>
      <c r="S557" s="5"/>
      <c r="T557" s="5"/>
      <c r="U557" s="5"/>
      <c r="V557" s="5"/>
      <c r="W557" s="5"/>
      <c r="X557" s="5"/>
      <c r="Y557" s="5"/>
      <c r="Z557" s="5"/>
      <c r="AA557" s="5"/>
      <c r="AB557" s="5"/>
      <c r="AC557" s="5"/>
      <c r="AD557" s="5"/>
      <c r="AE557" s="5"/>
      <c r="AF557" s="5"/>
      <c r="AG557" s="712"/>
      <c r="AH557" s="672"/>
    </row>
    <row r="558">
      <c r="A558" s="569"/>
      <c r="B558" s="713"/>
      <c r="C558" s="713"/>
      <c r="D558" s="713"/>
      <c r="E558" s="713"/>
      <c r="F558" s="713"/>
      <c r="G558" s="713"/>
      <c r="H558" s="713"/>
      <c r="I558" s="713"/>
      <c r="J558" s="713"/>
      <c r="K558" s="713"/>
      <c r="L558" s="713"/>
      <c r="M558" s="713"/>
      <c r="N558" s="5"/>
      <c r="O558" s="5"/>
      <c r="P558" s="5"/>
      <c r="Q558" s="5"/>
      <c r="R558" s="5"/>
      <c r="S558" s="5"/>
      <c r="T558" s="5"/>
      <c r="U558" s="5"/>
      <c r="V558" s="5"/>
      <c r="W558" s="5"/>
      <c r="X558" s="5"/>
      <c r="Y558" s="5"/>
      <c r="Z558" s="5"/>
      <c r="AA558" s="5"/>
      <c r="AB558" s="5"/>
      <c r="AC558" s="5"/>
      <c r="AD558" s="5"/>
      <c r="AE558" s="5"/>
      <c r="AF558" s="5"/>
      <c r="AG558" s="712"/>
      <c r="AH558" s="672"/>
    </row>
    <row r="559">
      <c r="A559" s="569"/>
      <c r="B559" s="713"/>
      <c r="C559" s="713"/>
      <c r="D559" s="713"/>
      <c r="E559" s="713"/>
      <c r="F559" s="713"/>
      <c r="G559" s="713"/>
      <c r="H559" s="713"/>
      <c r="I559" s="713"/>
      <c r="J559" s="713"/>
      <c r="K559" s="713"/>
      <c r="L559" s="713"/>
      <c r="M559" s="713"/>
      <c r="N559" s="5"/>
      <c r="O559" s="5"/>
      <c r="P559" s="5"/>
      <c r="Q559" s="5"/>
      <c r="R559" s="5"/>
      <c r="S559" s="5"/>
      <c r="T559" s="5"/>
      <c r="U559" s="5"/>
      <c r="V559" s="5"/>
      <c r="W559" s="5"/>
      <c r="X559" s="5"/>
      <c r="Y559" s="5"/>
      <c r="Z559" s="5"/>
      <c r="AA559" s="5"/>
      <c r="AB559" s="5"/>
      <c r="AC559" s="5"/>
      <c r="AD559" s="5"/>
      <c r="AE559" s="5"/>
      <c r="AF559" s="5"/>
      <c r="AG559" s="712"/>
      <c r="AH559" s="672"/>
    </row>
    <row r="560">
      <c r="A560" s="569"/>
      <c r="B560" s="713"/>
      <c r="C560" s="713"/>
      <c r="D560" s="713"/>
      <c r="E560" s="713"/>
      <c r="F560" s="713"/>
      <c r="G560" s="713"/>
      <c r="H560" s="713"/>
      <c r="I560" s="713"/>
      <c r="J560" s="713"/>
      <c r="K560" s="713"/>
      <c r="L560" s="713"/>
      <c r="M560" s="713"/>
      <c r="N560" s="5"/>
      <c r="O560" s="5"/>
      <c r="P560" s="5"/>
      <c r="Q560" s="5"/>
      <c r="R560" s="5"/>
      <c r="S560" s="5"/>
      <c r="T560" s="5"/>
      <c r="U560" s="5"/>
      <c r="V560" s="5"/>
      <c r="W560" s="5"/>
      <c r="X560" s="5"/>
      <c r="Y560" s="5"/>
      <c r="Z560" s="5"/>
      <c r="AA560" s="5"/>
      <c r="AB560" s="5"/>
      <c r="AC560" s="5"/>
      <c r="AD560" s="5"/>
      <c r="AE560" s="5"/>
      <c r="AF560" s="5"/>
      <c r="AG560" s="712"/>
      <c r="AH560" s="672"/>
    </row>
    <row r="561">
      <c r="A561" s="569"/>
      <c r="B561" s="713"/>
      <c r="C561" s="713"/>
      <c r="D561" s="713"/>
      <c r="E561" s="713"/>
      <c r="F561" s="713"/>
      <c r="G561" s="713"/>
      <c r="H561" s="713"/>
      <c r="I561" s="713"/>
      <c r="J561" s="713"/>
      <c r="K561" s="713"/>
      <c r="L561" s="713"/>
      <c r="M561" s="713"/>
      <c r="N561" s="5"/>
      <c r="O561" s="5"/>
      <c r="P561" s="5"/>
      <c r="Q561" s="5"/>
      <c r="R561" s="5"/>
      <c r="S561" s="5"/>
      <c r="T561" s="5"/>
      <c r="U561" s="5"/>
      <c r="V561" s="5"/>
      <c r="W561" s="5"/>
      <c r="X561" s="5"/>
      <c r="Y561" s="5"/>
      <c r="Z561" s="5"/>
      <c r="AA561" s="5"/>
      <c r="AB561" s="5"/>
      <c r="AC561" s="5"/>
      <c r="AD561" s="5"/>
      <c r="AE561" s="5"/>
      <c r="AF561" s="5"/>
      <c r="AG561" s="712"/>
      <c r="AH561" s="672"/>
    </row>
    <row r="562">
      <c r="A562" s="569"/>
      <c r="B562" s="713"/>
      <c r="C562" s="713"/>
      <c r="D562" s="713"/>
      <c r="E562" s="713"/>
      <c r="F562" s="713"/>
      <c r="G562" s="713"/>
      <c r="H562" s="713"/>
      <c r="I562" s="713"/>
      <c r="J562" s="713"/>
      <c r="K562" s="713"/>
      <c r="L562" s="713"/>
      <c r="M562" s="713"/>
      <c r="N562" s="5"/>
      <c r="O562" s="5"/>
      <c r="P562" s="5"/>
      <c r="Q562" s="5"/>
      <c r="R562" s="5"/>
      <c r="S562" s="5"/>
      <c r="T562" s="5"/>
      <c r="U562" s="5"/>
      <c r="V562" s="5"/>
      <c r="W562" s="5"/>
      <c r="X562" s="5"/>
      <c r="Y562" s="5"/>
      <c r="Z562" s="5"/>
      <c r="AA562" s="5"/>
      <c r="AB562" s="5"/>
      <c r="AC562" s="5"/>
      <c r="AD562" s="5"/>
      <c r="AE562" s="5"/>
      <c r="AF562" s="5"/>
      <c r="AG562" s="712"/>
      <c r="AH562" s="672"/>
    </row>
    <row r="563">
      <c r="A563" s="569"/>
      <c r="B563" s="713"/>
      <c r="C563" s="713"/>
      <c r="D563" s="713"/>
      <c r="E563" s="713"/>
      <c r="F563" s="713"/>
      <c r="G563" s="713"/>
      <c r="H563" s="713"/>
      <c r="I563" s="713"/>
      <c r="J563" s="713"/>
      <c r="K563" s="713"/>
      <c r="L563" s="713"/>
      <c r="M563" s="713"/>
      <c r="N563" s="5"/>
      <c r="O563" s="5"/>
      <c r="P563" s="5"/>
      <c r="Q563" s="5"/>
      <c r="R563" s="5"/>
      <c r="S563" s="5"/>
      <c r="T563" s="5"/>
      <c r="U563" s="5"/>
      <c r="V563" s="5"/>
      <c r="W563" s="5"/>
      <c r="X563" s="5"/>
      <c r="Y563" s="5"/>
      <c r="Z563" s="5"/>
      <c r="AA563" s="5"/>
      <c r="AB563" s="5"/>
      <c r="AC563" s="5"/>
      <c r="AD563" s="5"/>
      <c r="AE563" s="5"/>
      <c r="AF563" s="5"/>
      <c r="AG563" s="712"/>
      <c r="AH563" s="672"/>
    </row>
    <row r="564">
      <c r="A564" s="569"/>
      <c r="B564" s="713"/>
      <c r="C564" s="713"/>
      <c r="D564" s="713"/>
      <c r="E564" s="713"/>
      <c r="F564" s="713"/>
      <c r="G564" s="713"/>
      <c r="H564" s="713"/>
      <c r="I564" s="713"/>
      <c r="J564" s="713"/>
      <c r="K564" s="713"/>
      <c r="L564" s="713"/>
      <c r="M564" s="713"/>
      <c r="N564" s="5"/>
      <c r="O564" s="5"/>
      <c r="P564" s="5"/>
      <c r="Q564" s="5"/>
      <c r="R564" s="5"/>
      <c r="S564" s="5"/>
      <c r="T564" s="5"/>
      <c r="U564" s="5"/>
      <c r="V564" s="5"/>
      <c r="W564" s="5"/>
      <c r="X564" s="5"/>
      <c r="Y564" s="5"/>
      <c r="Z564" s="5"/>
      <c r="AA564" s="5"/>
      <c r="AB564" s="5"/>
      <c r="AC564" s="5"/>
      <c r="AD564" s="5"/>
      <c r="AE564" s="5"/>
      <c r="AF564" s="5"/>
      <c r="AG564" s="712"/>
      <c r="AH564" s="672"/>
    </row>
    <row r="565">
      <c r="A565" s="569"/>
      <c r="B565" s="713"/>
      <c r="C565" s="713"/>
      <c r="D565" s="713"/>
      <c r="E565" s="713"/>
      <c r="F565" s="713"/>
      <c r="G565" s="713"/>
      <c r="H565" s="713"/>
      <c r="I565" s="713"/>
      <c r="J565" s="713"/>
      <c r="K565" s="713"/>
      <c r="L565" s="713"/>
      <c r="M565" s="713"/>
      <c r="N565" s="5"/>
      <c r="O565" s="5"/>
      <c r="P565" s="5"/>
      <c r="Q565" s="5"/>
      <c r="R565" s="5"/>
      <c r="S565" s="5"/>
      <c r="T565" s="5"/>
      <c r="U565" s="5"/>
      <c r="V565" s="5"/>
      <c r="W565" s="5"/>
      <c r="X565" s="5"/>
      <c r="Y565" s="5"/>
      <c r="Z565" s="5"/>
      <c r="AA565" s="5"/>
      <c r="AB565" s="5"/>
      <c r="AC565" s="5"/>
      <c r="AD565" s="5"/>
      <c r="AE565" s="5"/>
      <c r="AF565" s="5"/>
      <c r="AG565" s="712"/>
      <c r="AH565" s="672"/>
    </row>
    <row r="566">
      <c r="A566" s="569"/>
      <c r="B566" s="713"/>
      <c r="C566" s="713"/>
      <c r="D566" s="713"/>
      <c r="E566" s="713"/>
      <c r="F566" s="713"/>
      <c r="G566" s="713"/>
      <c r="H566" s="713"/>
      <c r="I566" s="713"/>
      <c r="J566" s="713"/>
      <c r="K566" s="713"/>
      <c r="L566" s="713"/>
      <c r="M566" s="713"/>
      <c r="N566" s="5"/>
      <c r="O566" s="5"/>
      <c r="P566" s="5"/>
      <c r="Q566" s="5"/>
      <c r="R566" s="5"/>
      <c r="S566" s="5"/>
      <c r="T566" s="5"/>
      <c r="U566" s="5"/>
      <c r="V566" s="5"/>
      <c r="W566" s="5"/>
      <c r="X566" s="5"/>
      <c r="Y566" s="5"/>
      <c r="Z566" s="5"/>
      <c r="AA566" s="5"/>
      <c r="AB566" s="5"/>
      <c r="AC566" s="5"/>
      <c r="AD566" s="5"/>
      <c r="AE566" s="5"/>
      <c r="AF566" s="5"/>
      <c r="AG566" s="712"/>
      <c r="AH566" s="672"/>
    </row>
    <row r="567">
      <c r="A567" s="569"/>
      <c r="B567" s="713"/>
      <c r="C567" s="713"/>
      <c r="D567" s="713"/>
      <c r="E567" s="713"/>
      <c r="F567" s="713"/>
      <c r="G567" s="713"/>
      <c r="H567" s="713"/>
      <c r="I567" s="713"/>
      <c r="J567" s="713"/>
      <c r="K567" s="713"/>
      <c r="L567" s="713"/>
      <c r="M567" s="713"/>
      <c r="N567" s="5"/>
      <c r="O567" s="5"/>
      <c r="P567" s="5"/>
      <c r="Q567" s="5"/>
      <c r="R567" s="5"/>
      <c r="S567" s="5"/>
      <c r="T567" s="5"/>
      <c r="U567" s="5"/>
      <c r="V567" s="5"/>
      <c r="W567" s="5"/>
      <c r="X567" s="5"/>
      <c r="Y567" s="5"/>
      <c r="Z567" s="5"/>
      <c r="AA567" s="5"/>
      <c r="AB567" s="5"/>
      <c r="AC567" s="5"/>
      <c r="AD567" s="5"/>
      <c r="AE567" s="5"/>
      <c r="AF567" s="5"/>
      <c r="AG567" s="712"/>
      <c r="AH567" s="672"/>
    </row>
    <row r="568">
      <c r="A568" s="569"/>
      <c r="B568" s="713"/>
      <c r="C568" s="713"/>
      <c r="D568" s="713"/>
      <c r="E568" s="713"/>
      <c r="F568" s="713"/>
      <c r="G568" s="713"/>
      <c r="H568" s="713"/>
      <c r="I568" s="713"/>
      <c r="J568" s="713"/>
      <c r="K568" s="713"/>
      <c r="L568" s="713"/>
      <c r="M568" s="713"/>
      <c r="N568" s="5"/>
      <c r="O568" s="5"/>
      <c r="P568" s="5"/>
      <c r="Q568" s="5"/>
      <c r="R568" s="5"/>
      <c r="S568" s="5"/>
      <c r="T568" s="5"/>
      <c r="U568" s="5"/>
      <c r="V568" s="5"/>
      <c r="W568" s="5"/>
      <c r="X568" s="5"/>
      <c r="Y568" s="5"/>
      <c r="Z568" s="5"/>
      <c r="AA568" s="5"/>
      <c r="AB568" s="5"/>
      <c r="AC568" s="5"/>
      <c r="AD568" s="5"/>
      <c r="AE568" s="5"/>
      <c r="AF568" s="5"/>
      <c r="AG568" s="712"/>
      <c r="AH568" s="672"/>
    </row>
    <row r="569">
      <c r="A569" s="569"/>
      <c r="B569" s="713"/>
      <c r="C569" s="713"/>
      <c r="D569" s="713"/>
      <c r="E569" s="713"/>
      <c r="F569" s="713"/>
      <c r="G569" s="713"/>
      <c r="H569" s="713"/>
      <c r="I569" s="713"/>
      <c r="J569" s="713"/>
      <c r="K569" s="713"/>
      <c r="L569" s="713"/>
      <c r="M569" s="713"/>
      <c r="N569" s="5"/>
      <c r="O569" s="5"/>
      <c r="P569" s="5"/>
      <c r="Q569" s="5"/>
      <c r="R569" s="5"/>
      <c r="S569" s="5"/>
      <c r="T569" s="5"/>
      <c r="U569" s="5"/>
      <c r="V569" s="5"/>
      <c r="W569" s="5"/>
      <c r="X569" s="5"/>
      <c r="Y569" s="5"/>
      <c r="Z569" s="5"/>
      <c r="AA569" s="5"/>
      <c r="AB569" s="5"/>
      <c r="AC569" s="5"/>
      <c r="AD569" s="5"/>
      <c r="AE569" s="5"/>
      <c r="AF569" s="5"/>
      <c r="AG569" s="712"/>
      <c r="AH569" s="672"/>
    </row>
    <row r="570">
      <c r="A570" s="569"/>
      <c r="B570" s="713"/>
      <c r="C570" s="713"/>
      <c r="D570" s="713"/>
      <c r="E570" s="713"/>
      <c r="F570" s="713"/>
      <c r="G570" s="713"/>
      <c r="H570" s="713"/>
      <c r="I570" s="713"/>
      <c r="J570" s="713"/>
      <c r="K570" s="713"/>
      <c r="L570" s="713"/>
      <c r="M570" s="713"/>
      <c r="N570" s="5"/>
      <c r="O570" s="5"/>
      <c r="P570" s="5"/>
      <c r="Q570" s="5"/>
      <c r="R570" s="5"/>
      <c r="S570" s="5"/>
      <c r="T570" s="5"/>
      <c r="U570" s="5"/>
      <c r="V570" s="5"/>
      <c r="W570" s="5"/>
      <c r="X570" s="5"/>
      <c r="Y570" s="5"/>
      <c r="Z570" s="5"/>
      <c r="AA570" s="5"/>
      <c r="AB570" s="5"/>
      <c r="AC570" s="5"/>
      <c r="AD570" s="5"/>
      <c r="AE570" s="5"/>
      <c r="AF570" s="5"/>
      <c r="AG570" s="712"/>
      <c r="AH570" s="672"/>
    </row>
    <row r="571">
      <c r="A571" s="569"/>
      <c r="B571" s="713"/>
      <c r="C571" s="713"/>
      <c r="D571" s="713"/>
      <c r="E571" s="713"/>
      <c r="F571" s="713"/>
      <c r="G571" s="713"/>
      <c r="H571" s="713"/>
      <c r="I571" s="713"/>
      <c r="J571" s="713"/>
      <c r="K571" s="713"/>
      <c r="L571" s="713"/>
      <c r="M571" s="713"/>
      <c r="N571" s="5"/>
      <c r="O571" s="5"/>
      <c r="P571" s="5"/>
      <c r="Q571" s="5"/>
      <c r="R571" s="5"/>
      <c r="S571" s="5"/>
      <c r="T571" s="5"/>
      <c r="U571" s="5"/>
      <c r="V571" s="5"/>
      <c r="W571" s="5"/>
      <c r="X571" s="5"/>
      <c r="Y571" s="5"/>
      <c r="Z571" s="5"/>
      <c r="AA571" s="5"/>
      <c r="AB571" s="5"/>
      <c r="AC571" s="5"/>
      <c r="AD571" s="5"/>
      <c r="AE571" s="5"/>
      <c r="AF571" s="5"/>
      <c r="AG571" s="712"/>
      <c r="AH571" s="672"/>
    </row>
    <row r="572">
      <c r="A572" s="569"/>
      <c r="B572" s="713"/>
      <c r="C572" s="713"/>
      <c r="D572" s="713"/>
      <c r="E572" s="713"/>
      <c r="F572" s="713"/>
      <c r="G572" s="713"/>
      <c r="H572" s="713"/>
      <c r="I572" s="713"/>
      <c r="J572" s="713"/>
      <c r="K572" s="713"/>
      <c r="L572" s="713"/>
      <c r="M572" s="713"/>
      <c r="N572" s="5"/>
      <c r="O572" s="5"/>
      <c r="P572" s="5"/>
      <c r="Q572" s="5"/>
      <c r="R572" s="5"/>
      <c r="S572" s="5"/>
      <c r="T572" s="5"/>
      <c r="U572" s="5"/>
      <c r="V572" s="5"/>
      <c r="W572" s="5"/>
      <c r="X572" s="5"/>
      <c r="Y572" s="5"/>
      <c r="Z572" s="5"/>
      <c r="AA572" s="5"/>
      <c r="AB572" s="5"/>
      <c r="AC572" s="5"/>
      <c r="AD572" s="5"/>
      <c r="AE572" s="5"/>
      <c r="AF572" s="5"/>
      <c r="AG572" s="712"/>
      <c r="AH572" s="672"/>
    </row>
    <row r="573">
      <c r="A573" s="569"/>
      <c r="B573" s="713"/>
      <c r="C573" s="713"/>
      <c r="D573" s="713"/>
      <c r="E573" s="713"/>
      <c r="F573" s="713"/>
      <c r="G573" s="713"/>
      <c r="H573" s="713"/>
      <c r="I573" s="713"/>
      <c r="J573" s="713"/>
      <c r="K573" s="713"/>
      <c r="L573" s="713"/>
      <c r="M573" s="713"/>
      <c r="N573" s="5"/>
      <c r="O573" s="5"/>
      <c r="P573" s="5"/>
      <c r="Q573" s="5"/>
      <c r="R573" s="5"/>
      <c r="S573" s="5"/>
      <c r="T573" s="5"/>
      <c r="U573" s="5"/>
      <c r="V573" s="5"/>
      <c r="W573" s="5"/>
      <c r="X573" s="5"/>
      <c r="Y573" s="5"/>
      <c r="Z573" s="5"/>
      <c r="AA573" s="5"/>
      <c r="AB573" s="5"/>
      <c r="AC573" s="5"/>
      <c r="AD573" s="5"/>
      <c r="AE573" s="5"/>
      <c r="AF573" s="5"/>
      <c r="AG573" s="712"/>
      <c r="AH573" s="672"/>
    </row>
    <row r="574">
      <c r="A574" s="569"/>
      <c r="B574" s="713"/>
      <c r="C574" s="713"/>
      <c r="D574" s="713"/>
      <c r="E574" s="713"/>
      <c r="F574" s="713"/>
      <c r="G574" s="713"/>
      <c r="H574" s="713"/>
      <c r="I574" s="713"/>
      <c r="J574" s="713"/>
      <c r="K574" s="713"/>
      <c r="L574" s="713"/>
      <c r="M574" s="713"/>
      <c r="N574" s="5"/>
      <c r="O574" s="5"/>
      <c r="P574" s="5"/>
      <c r="Q574" s="5"/>
      <c r="R574" s="5"/>
      <c r="S574" s="5"/>
      <c r="T574" s="5"/>
      <c r="U574" s="5"/>
      <c r="V574" s="5"/>
      <c r="W574" s="5"/>
      <c r="X574" s="5"/>
      <c r="Y574" s="5"/>
      <c r="Z574" s="5"/>
      <c r="AA574" s="5"/>
      <c r="AB574" s="5"/>
      <c r="AC574" s="5"/>
      <c r="AD574" s="5"/>
      <c r="AE574" s="5"/>
      <c r="AF574" s="5"/>
      <c r="AG574" s="712"/>
      <c r="AH574" s="672"/>
    </row>
    <row r="575">
      <c r="A575" s="569"/>
      <c r="B575" s="713"/>
      <c r="C575" s="713"/>
      <c r="D575" s="713"/>
      <c r="E575" s="713"/>
      <c r="F575" s="713"/>
      <c r="G575" s="713"/>
      <c r="H575" s="713"/>
      <c r="I575" s="713"/>
      <c r="J575" s="713"/>
      <c r="K575" s="713"/>
      <c r="L575" s="713"/>
      <c r="M575" s="713"/>
      <c r="N575" s="5"/>
      <c r="O575" s="5"/>
      <c r="P575" s="5"/>
      <c r="Q575" s="5"/>
      <c r="R575" s="5"/>
      <c r="S575" s="5"/>
      <c r="T575" s="5"/>
      <c r="U575" s="5"/>
      <c r="V575" s="5"/>
      <c r="W575" s="5"/>
      <c r="X575" s="5"/>
      <c r="Y575" s="5"/>
      <c r="Z575" s="5"/>
      <c r="AA575" s="5"/>
      <c r="AB575" s="5"/>
      <c r="AC575" s="5"/>
      <c r="AD575" s="5"/>
      <c r="AE575" s="5"/>
      <c r="AF575" s="5"/>
      <c r="AG575" s="712"/>
      <c r="AH575" s="672"/>
    </row>
    <row r="576">
      <c r="A576" s="569"/>
      <c r="B576" s="713"/>
      <c r="C576" s="713"/>
      <c r="D576" s="713"/>
      <c r="E576" s="713"/>
      <c r="F576" s="713"/>
      <c r="G576" s="713"/>
      <c r="H576" s="713"/>
      <c r="I576" s="713"/>
      <c r="J576" s="713"/>
      <c r="K576" s="713"/>
      <c r="L576" s="713"/>
      <c r="M576" s="713"/>
      <c r="N576" s="5"/>
      <c r="O576" s="5"/>
      <c r="P576" s="5"/>
      <c r="Q576" s="5"/>
      <c r="R576" s="5"/>
      <c r="S576" s="5"/>
      <c r="T576" s="5"/>
      <c r="U576" s="5"/>
      <c r="V576" s="5"/>
      <c r="W576" s="5"/>
      <c r="X576" s="5"/>
      <c r="Y576" s="5"/>
      <c r="Z576" s="5"/>
      <c r="AA576" s="5"/>
      <c r="AB576" s="5"/>
      <c r="AC576" s="5"/>
      <c r="AD576" s="5"/>
      <c r="AE576" s="5"/>
      <c r="AF576" s="5"/>
      <c r="AG576" s="712"/>
      <c r="AH576" s="672"/>
    </row>
    <row r="577">
      <c r="A577" s="569"/>
      <c r="B577" s="713"/>
      <c r="C577" s="713"/>
      <c r="D577" s="713"/>
      <c r="E577" s="713"/>
      <c r="F577" s="713"/>
      <c r="G577" s="713"/>
      <c r="H577" s="713"/>
      <c r="I577" s="713"/>
      <c r="J577" s="713"/>
      <c r="K577" s="713"/>
      <c r="L577" s="713"/>
      <c r="M577" s="713"/>
      <c r="N577" s="5"/>
      <c r="O577" s="5"/>
      <c r="P577" s="5"/>
      <c r="Q577" s="5"/>
      <c r="R577" s="5"/>
      <c r="S577" s="5"/>
      <c r="T577" s="5"/>
      <c r="U577" s="5"/>
      <c r="V577" s="5"/>
      <c r="W577" s="5"/>
      <c r="X577" s="5"/>
      <c r="Y577" s="5"/>
      <c r="Z577" s="5"/>
      <c r="AA577" s="5"/>
      <c r="AB577" s="5"/>
      <c r="AC577" s="5"/>
      <c r="AD577" s="5"/>
      <c r="AE577" s="5"/>
      <c r="AF577" s="5"/>
      <c r="AG577" s="712"/>
      <c r="AH577" s="672"/>
    </row>
    <row r="578">
      <c r="A578" s="569"/>
      <c r="B578" s="713"/>
      <c r="C578" s="713"/>
      <c r="D578" s="713"/>
      <c r="E578" s="713"/>
      <c r="F578" s="713"/>
      <c r="G578" s="713"/>
      <c r="H578" s="713"/>
      <c r="I578" s="713"/>
      <c r="J578" s="713"/>
      <c r="K578" s="713"/>
      <c r="L578" s="713"/>
      <c r="M578" s="713"/>
      <c r="N578" s="5"/>
      <c r="O578" s="5"/>
      <c r="P578" s="5"/>
      <c r="Q578" s="5"/>
      <c r="R578" s="5"/>
      <c r="S578" s="5"/>
      <c r="T578" s="5"/>
      <c r="U578" s="5"/>
      <c r="V578" s="5"/>
      <c r="W578" s="5"/>
      <c r="X578" s="5"/>
      <c r="Y578" s="5"/>
      <c r="Z578" s="5"/>
      <c r="AA578" s="5"/>
      <c r="AB578" s="5"/>
      <c r="AC578" s="5"/>
      <c r="AD578" s="5"/>
      <c r="AE578" s="5"/>
      <c r="AF578" s="5"/>
      <c r="AG578" s="712"/>
      <c r="AH578" s="672"/>
    </row>
    <row r="579">
      <c r="A579" s="569"/>
      <c r="B579" s="713"/>
      <c r="C579" s="713"/>
      <c r="D579" s="713"/>
      <c r="E579" s="713"/>
      <c r="F579" s="713"/>
      <c r="G579" s="713"/>
      <c r="H579" s="713"/>
      <c r="I579" s="713"/>
      <c r="J579" s="713"/>
      <c r="K579" s="713"/>
      <c r="L579" s="713"/>
      <c r="M579" s="713"/>
      <c r="N579" s="5"/>
      <c r="O579" s="5"/>
      <c r="P579" s="5"/>
      <c r="Q579" s="5"/>
      <c r="R579" s="5"/>
      <c r="S579" s="5"/>
      <c r="T579" s="5"/>
      <c r="U579" s="5"/>
      <c r="V579" s="5"/>
      <c r="W579" s="5"/>
      <c r="X579" s="5"/>
      <c r="Y579" s="5"/>
      <c r="Z579" s="5"/>
      <c r="AA579" s="5"/>
      <c r="AB579" s="5"/>
      <c r="AC579" s="5"/>
      <c r="AD579" s="5"/>
      <c r="AE579" s="5"/>
      <c r="AF579" s="5"/>
      <c r="AG579" s="712"/>
      <c r="AH579" s="672"/>
    </row>
    <row r="580">
      <c r="A580" s="569"/>
      <c r="B580" s="713"/>
      <c r="C580" s="713"/>
      <c r="D580" s="713"/>
      <c r="E580" s="713"/>
      <c r="F580" s="713"/>
      <c r="G580" s="713"/>
      <c r="H580" s="713"/>
      <c r="I580" s="713"/>
      <c r="J580" s="713"/>
      <c r="K580" s="713"/>
      <c r="L580" s="713"/>
      <c r="M580" s="713"/>
      <c r="N580" s="5"/>
      <c r="O580" s="5"/>
      <c r="P580" s="5"/>
      <c r="Q580" s="5"/>
      <c r="R580" s="5"/>
      <c r="S580" s="5"/>
      <c r="T580" s="5"/>
      <c r="U580" s="5"/>
      <c r="V580" s="5"/>
      <c r="W580" s="5"/>
      <c r="X580" s="5"/>
      <c r="Y580" s="5"/>
      <c r="Z580" s="5"/>
      <c r="AA580" s="5"/>
      <c r="AB580" s="5"/>
      <c r="AC580" s="5"/>
      <c r="AD580" s="5"/>
      <c r="AE580" s="5"/>
      <c r="AF580" s="5"/>
      <c r="AG580" s="712"/>
      <c r="AH580" s="672"/>
    </row>
    <row r="581">
      <c r="A581" s="569"/>
      <c r="B581" s="713"/>
      <c r="C581" s="713"/>
      <c r="D581" s="713"/>
      <c r="E581" s="713"/>
      <c r="F581" s="713"/>
      <c r="G581" s="713"/>
      <c r="H581" s="713"/>
      <c r="I581" s="713"/>
      <c r="J581" s="713"/>
      <c r="K581" s="713"/>
      <c r="L581" s="713"/>
      <c r="M581" s="713"/>
      <c r="N581" s="5"/>
      <c r="O581" s="5"/>
      <c r="P581" s="5"/>
      <c r="Q581" s="5"/>
      <c r="R581" s="5"/>
      <c r="S581" s="5"/>
      <c r="T581" s="5"/>
      <c r="U581" s="5"/>
      <c r="V581" s="5"/>
      <c r="W581" s="5"/>
      <c r="X581" s="5"/>
      <c r="Y581" s="5"/>
      <c r="Z581" s="5"/>
      <c r="AA581" s="5"/>
      <c r="AB581" s="5"/>
      <c r="AC581" s="5"/>
      <c r="AD581" s="5"/>
      <c r="AE581" s="5"/>
      <c r="AF581" s="5"/>
      <c r="AG581" s="712"/>
      <c r="AH581" s="672"/>
    </row>
    <row r="582">
      <c r="A582" s="569"/>
      <c r="B582" s="713"/>
      <c r="C582" s="713"/>
      <c r="D582" s="713"/>
      <c r="E582" s="713"/>
      <c r="F582" s="713"/>
      <c r="G582" s="713"/>
      <c r="H582" s="713"/>
      <c r="I582" s="713"/>
      <c r="J582" s="713"/>
      <c r="K582" s="713"/>
      <c r="L582" s="713"/>
      <c r="M582" s="713"/>
      <c r="N582" s="5"/>
      <c r="O582" s="5"/>
      <c r="P582" s="5"/>
      <c r="Q582" s="5"/>
      <c r="R582" s="5"/>
      <c r="S582" s="5"/>
      <c r="T582" s="5"/>
      <c r="U582" s="5"/>
      <c r="V582" s="5"/>
      <c r="W582" s="5"/>
      <c r="X582" s="5"/>
      <c r="Y582" s="5"/>
      <c r="Z582" s="5"/>
      <c r="AA582" s="5"/>
      <c r="AB582" s="5"/>
      <c r="AC582" s="5"/>
      <c r="AD582" s="5"/>
      <c r="AE582" s="5"/>
      <c r="AF582" s="5"/>
      <c r="AG582" s="712"/>
      <c r="AH582" s="672"/>
    </row>
    <row r="583">
      <c r="A583" s="569"/>
      <c r="B583" s="713"/>
      <c r="C583" s="713"/>
      <c r="D583" s="713"/>
      <c r="E583" s="713"/>
      <c r="F583" s="713"/>
      <c r="G583" s="713"/>
      <c r="H583" s="713"/>
      <c r="I583" s="713"/>
      <c r="J583" s="713"/>
      <c r="K583" s="713"/>
      <c r="L583" s="713"/>
      <c r="M583" s="713"/>
      <c r="N583" s="5"/>
      <c r="O583" s="5"/>
      <c r="P583" s="5"/>
      <c r="Q583" s="5"/>
      <c r="R583" s="5"/>
      <c r="S583" s="5"/>
      <c r="T583" s="5"/>
      <c r="U583" s="5"/>
      <c r="V583" s="5"/>
      <c r="W583" s="5"/>
      <c r="X583" s="5"/>
      <c r="Y583" s="5"/>
      <c r="Z583" s="5"/>
      <c r="AA583" s="5"/>
      <c r="AB583" s="5"/>
      <c r="AC583" s="5"/>
      <c r="AD583" s="5"/>
      <c r="AE583" s="5"/>
      <c r="AF583" s="5"/>
      <c r="AG583" s="712"/>
      <c r="AH583" s="672"/>
    </row>
    <row r="584">
      <c r="A584" s="569"/>
      <c r="B584" s="713"/>
      <c r="C584" s="713"/>
      <c r="D584" s="713"/>
      <c r="E584" s="713"/>
      <c r="F584" s="713"/>
      <c r="G584" s="713"/>
      <c r="H584" s="713"/>
      <c r="I584" s="713"/>
      <c r="J584" s="713"/>
      <c r="K584" s="713"/>
      <c r="L584" s="713"/>
      <c r="M584" s="713"/>
      <c r="N584" s="5"/>
      <c r="O584" s="5"/>
      <c r="P584" s="5"/>
      <c r="Q584" s="5"/>
      <c r="R584" s="5"/>
      <c r="S584" s="5"/>
      <c r="T584" s="5"/>
      <c r="U584" s="5"/>
      <c r="V584" s="5"/>
      <c r="W584" s="5"/>
      <c r="X584" s="5"/>
      <c r="Y584" s="5"/>
      <c r="Z584" s="5"/>
      <c r="AA584" s="5"/>
      <c r="AB584" s="5"/>
      <c r="AC584" s="5"/>
      <c r="AD584" s="5"/>
      <c r="AE584" s="5"/>
      <c r="AF584" s="5"/>
      <c r="AG584" s="712"/>
      <c r="AH584" s="672"/>
    </row>
    <row r="585">
      <c r="A585" s="569"/>
      <c r="B585" s="713"/>
      <c r="C585" s="713"/>
      <c r="D585" s="713"/>
      <c r="E585" s="713"/>
      <c r="F585" s="713"/>
      <c r="G585" s="713"/>
      <c r="H585" s="713"/>
      <c r="I585" s="713"/>
      <c r="J585" s="713"/>
      <c r="K585" s="713"/>
      <c r="L585" s="713"/>
      <c r="M585" s="713"/>
      <c r="N585" s="5"/>
      <c r="O585" s="5"/>
      <c r="P585" s="5"/>
      <c r="Q585" s="5"/>
      <c r="R585" s="5"/>
      <c r="S585" s="5"/>
      <c r="T585" s="5"/>
      <c r="U585" s="5"/>
      <c r="V585" s="5"/>
      <c r="W585" s="5"/>
      <c r="X585" s="5"/>
      <c r="Y585" s="5"/>
      <c r="Z585" s="5"/>
      <c r="AA585" s="5"/>
      <c r="AB585" s="5"/>
      <c r="AC585" s="5"/>
      <c r="AD585" s="5"/>
      <c r="AE585" s="5"/>
      <c r="AF585" s="5"/>
      <c r="AG585" s="712"/>
      <c r="AH585" s="672"/>
    </row>
    <row r="586">
      <c r="A586" s="569"/>
      <c r="B586" s="713"/>
      <c r="C586" s="713"/>
      <c r="D586" s="713"/>
      <c r="E586" s="713"/>
      <c r="F586" s="713"/>
      <c r="G586" s="713"/>
      <c r="H586" s="713"/>
      <c r="I586" s="713"/>
      <c r="J586" s="713"/>
      <c r="K586" s="713"/>
      <c r="L586" s="713"/>
      <c r="M586" s="713"/>
      <c r="N586" s="5"/>
      <c r="O586" s="5"/>
      <c r="P586" s="5"/>
      <c r="Q586" s="5"/>
      <c r="R586" s="5"/>
      <c r="S586" s="5"/>
      <c r="T586" s="5"/>
      <c r="U586" s="5"/>
      <c r="V586" s="5"/>
      <c r="W586" s="5"/>
      <c r="X586" s="5"/>
      <c r="Y586" s="5"/>
      <c r="Z586" s="5"/>
      <c r="AA586" s="5"/>
      <c r="AB586" s="5"/>
      <c r="AC586" s="5"/>
      <c r="AD586" s="5"/>
      <c r="AE586" s="5"/>
      <c r="AF586" s="5"/>
      <c r="AG586" s="712"/>
      <c r="AH586" s="672"/>
    </row>
    <row r="587">
      <c r="A587" s="569"/>
      <c r="B587" s="713"/>
      <c r="C587" s="713"/>
      <c r="D587" s="713"/>
      <c r="E587" s="713"/>
      <c r="F587" s="713"/>
      <c r="G587" s="713"/>
      <c r="H587" s="713"/>
      <c r="I587" s="713"/>
      <c r="J587" s="713"/>
      <c r="K587" s="713"/>
      <c r="L587" s="713"/>
      <c r="M587" s="713"/>
      <c r="N587" s="5"/>
      <c r="O587" s="5"/>
      <c r="P587" s="5"/>
      <c r="Q587" s="5"/>
      <c r="R587" s="5"/>
      <c r="S587" s="5"/>
      <c r="T587" s="5"/>
      <c r="U587" s="5"/>
      <c r="V587" s="5"/>
      <c r="W587" s="5"/>
      <c r="X587" s="5"/>
      <c r="Y587" s="5"/>
      <c r="Z587" s="5"/>
      <c r="AA587" s="5"/>
      <c r="AB587" s="5"/>
      <c r="AC587" s="5"/>
      <c r="AD587" s="5"/>
      <c r="AE587" s="5"/>
      <c r="AF587" s="5"/>
      <c r="AG587" s="712"/>
      <c r="AH587" s="672"/>
    </row>
    <row r="588">
      <c r="A588" s="569"/>
      <c r="B588" s="713"/>
      <c r="C588" s="713"/>
      <c r="D588" s="713"/>
      <c r="E588" s="713"/>
      <c r="F588" s="713"/>
      <c r="G588" s="713"/>
      <c r="H588" s="713"/>
      <c r="I588" s="713"/>
      <c r="J588" s="713"/>
      <c r="K588" s="713"/>
      <c r="L588" s="713"/>
      <c r="M588" s="713"/>
      <c r="N588" s="5"/>
      <c r="O588" s="5"/>
      <c r="P588" s="5"/>
      <c r="Q588" s="5"/>
      <c r="R588" s="5"/>
      <c r="S588" s="5"/>
      <c r="T588" s="5"/>
      <c r="U588" s="5"/>
      <c r="V588" s="5"/>
      <c r="W588" s="5"/>
      <c r="X588" s="5"/>
      <c r="Y588" s="5"/>
      <c r="Z588" s="5"/>
      <c r="AA588" s="5"/>
      <c r="AB588" s="5"/>
      <c r="AC588" s="5"/>
      <c r="AD588" s="5"/>
      <c r="AE588" s="5"/>
      <c r="AF588" s="5"/>
      <c r="AG588" s="712"/>
      <c r="AH588" s="672"/>
    </row>
    <row r="589">
      <c r="A589" s="569"/>
      <c r="B589" s="713"/>
      <c r="C589" s="713"/>
      <c r="D589" s="713"/>
      <c r="E589" s="713"/>
      <c r="F589" s="713"/>
      <c r="G589" s="713"/>
      <c r="H589" s="713"/>
      <c r="I589" s="713"/>
      <c r="J589" s="713"/>
      <c r="K589" s="713"/>
      <c r="L589" s="713"/>
      <c r="M589" s="713"/>
      <c r="N589" s="5"/>
      <c r="O589" s="5"/>
      <c r="P589" s="5"/>
      <c r="Q589" s="5"/>
      <c r="R589" s="5"/>
      <c r="S589" s="5"/>
      <c r="T589" s="5"/>
      <c r="U589" s="5"/>
      <c r="V589" s="5"/>
      <c r="W589" s="5"/>
      <c r="X589" s="5"/>
      <c r="Y589" s="5"/>
      <c r="Z589" s="5"/>
      <c r="AA589" s="5"/>
      <c r="AB589" s="5"/>
      <c r="AC589" s="5"/>
      <c r="AD589" s="5"/>
      <c r="AE589" s="5"/>
      <c r="AF589" s="5"/>
      <c r="AG589" s="712"/>
      <c r="AH589" s="672"/>
    </row>
    <row r="590">
      <c r="A590" s="569"/>
      <c r="B590" s="713"/>
      <c r="C590" s="713"/>
      <c r="D590" s="713"/>
      <c r="E590" s="713"/>
      <c r="F590" s="713"/>
      <c r="G590" s="713"/>
      <c r="H590" s="713"/>
      <c r="I590" s="713"/>
      <c r="J590" s="713"/>
      <c r="K590" s="713"/>
      <c r="L590" s="713"/>
      <c r="M590" s="713"/>
      <c r="N590" s="5"/>
      <c r="O590" s="5"/>
      <c r="P590" s="5"/>
      <c r="Q590" s="5"/>
      <c r="R590" s="5"/>
      <c r="S590" s="5"/>
      <c r="T590" s="5"/>
      <c r="U590" s="5"/>
      <c r="V590" s="5"/>
      <c r="W590" s="5"/>
      <c r="X590" s="5"/>
      <c r="Y590" s="5"/>
      <c r="Z590" s="5"/>
      <c r="AA590" s="5"/>
      <c r="AB590" s="5"/>
      <c r="AC590" s="5"/>
      <c r="AD590" s="5"/>
      <c r="AE590" s="5"/>
      <c r="AF590" s="5"/>
      <c r="AG590" s="712"/>
      <c r="AH590" s="672"/>
    </row>
    <row r="591">
      <c r="A591" s="569"/>
      <c r="B591" s="713"/>
      <c r="C591" s="713"/>
      <c r="D591" s="713"/>
      <c r="E591" s="713"/>
      <c r="F591" s="713"/>
      <c r="G591" s="713"/>
      <c r="H591" s="713"/>
      <c r="I591" s="713"/>
      <c r="J591" s="713"/>
      <c r="K591" s="713"/>
      <c r="L591" s="713"/>
      <c r="M591" s="713"/>
      <c r="N591" s="5"/>
      <c r="O591" s="5"/>
      <c r="P591" s="5"/>
      <c r="Q591" s="5"/>
      <c r="R591" s="5"/>
      <c r="S591" s="5"/>
      <c r="T591" s="5"/>
      <c r="U591" s="5"/>
      <c r="V591" s="5"/>
      <c r="W591" s="5"/>
      <c r="X591" s="5"/>
      <c r="Y591" s="5"/>
      <c r="Z591" s="5"/>
      <c r="AA591" s="5"/>
      <c r="AB591" s="5"/>
      <c r="AC591" s="5"/>
      <c r="AD591" s="5"/>
      <c r="AE591" s="5"/>
      <c r="AF591" s="5"/>
      <c r="AG591" s="712"/>
      <c r="AH591" s="672"/>
    </row>
    <row r="592">
      <c r="A592" s="569"/>
      <c r="B592" s="713"/>
      <c r="C592" s="713"/>
      <c r="D592" s="713"/>
      <c r="E592" s="713"/>
      <c r="F592" s="713"/>
      <c r="G592" s="713"/>
      <c r="H592" s="713"/>
      <c r="I592" s="713"/>
      <c r="J592" s="713"/>
      <c r="K592" s="713"/>
      <c r="L592" s="713"/>
      <c r="M592" s="713"/>
      <c r="N592" s="5"/>
      <c r="O592" s="5"/>
      <c r="P592" s="5"/>
      <c r="Q592" s="5"/>
      <c r="R592" s="5"/>
      <c r="S592" s="5"/>
      <c r="T592" s="5"/>
      <c r="U592" s="5"/>
      <c r="V592" s="5"/>
      <c r="W592" s="5"/>
      <c r="X592" s="5"/>
      <c r="Y592" s="5"/>
      <c r="Z592" s="5"/>
      <c r="AA592" s="5"/>
      <c r="AB592" s="5"/>
      <c r="AC592" s="5"/>
      <c r="AD592" s="5"/>
      <c r="AE592" s="5"/>
      <c r="AF592" s="5"/>
      <c r="AG592" s="712"/>
      <c r="AH592" s="672"/>
    </row>
    <row r="593">
      <c r="A593" s="569"/>
      <c r="B593" s="713"/>
      <c r="C593" s="713"/>
      <c r="D593" s="713"/>
      <c r="E593" s="713"/>
      <c r="F593" s="713"/>
      <c r="G593" s="713"/>
      <c r="H593" s="713"/>
      <c r="I593" s="713"/>
      <c r="J593" s="713"/>
      <c r="K593" s="713"/>
      <c r="L593" s="713"/>
      <c r="M593" s="713"/>
      <c r="N593" s="5"/>
      <c r="O593" s="5"/>
      <c r="P593" s="5"/>
      <c r="Q593" s="5"/>
      <c r="R593" s="5"/>
      <c r="S593" s="5"/>
      <c r="T593" s="5"/>
      <c r="U593" s="5"/>
      <c r="V593" s="5"/>
      <c r="W593" s="5"/>
      <c r="X593" s="5"/>
      <c r="Y593" s="5"/>
      <c r="Z593" s="5"/>
      <c r="AA593" s="5"/>
      <c r="AB593" s="5"/>
      <c r="AC593" s="5"/>
      <c r="AD593" s="5"/>
      <c r="AE593" s="5"/>
      <c r="AF593" s="5"/>
      <c r="AG593" s="712"/>
      <c r="AH593" s="672"/>
    </row>
    <row r="594">
      <c r="A594" s="569"/>
      <c r="B594" s="713"/>
      <c r="C594" s="713"/>
      <c r="D594" s="713"/>
      <c r="E594" s="713"/>
      <c r="F594" s="713"/>
      <c r="G594" s="713"/>
      <c r="H594" s="713"/>
      <c r="I594" s="713"/>
      <c r="J594" s="713"/>
      <c r="K594" s="713"/>
      <c r="L594" s="713"/>
      <c r="M594" s="713"/>
      <c r="N594" s="5"/>
      <c r="O594" s="5"/>
      <c r="P594" s="5"/>
      <c r="Q594" s="5"/>
      <c r="R594" s="5"/>
      <c r="S594" s="5"/>
      <c r="T594" s="5"/>
      <c r="U594" s="5"/>
      <c r="V594" s="5"/>
      <c r="W594" s="5"/>
      <c r="X594" s="5"/>
      <c r="Y594" s="5"/>
      <c r="Z594" s="5"/>
      <c r="AA594" s="5"/>
      <c r="AB594" s="5"/>
      <c r="AC594" s="5"/>
      <c r="AD594" s="5"/>
      <c r="AE594" s="5"/>
      <c r="AF594" s="5"/>
      <c r="AG594" s="712"/>
      <c r="AH594" s="672"/>
    </row>
    <row r="595">
      <c r="A595" s="569"/>
      <c r="B595" s="713"/>
      <c r="C595" s="713"/>
      <c r="D595" s="713"/>
      <c r="E595" s="713"/>
      <c r="F595" s="713"/>
      <c r="G595" s="713"/>
      <c r="H595" s="713"/>
      <c r="I595" s="713"/>
      <c r="J595" s="713"/>
      <c r="K595" s="713"/>
      <c r="L595" s="713"/>
      <c r="M595" s="713"/>
      <c r="N595" s="5"/>
      <c r="O595" s="5"/>
      <c r="P595" s="5"/>
      <c r="Q595" s="5"/>
      <c r="R595" s="5"/>
      <c r="S595" s="5"/>
      <c r="T595" s="5"/>
      <c r="U595" s="5"/>
      <c r="V595" s="5"/>
      <c r="W595" s="5"/>
      <c r="X595" s="5"/>
      <c r="Y595" s="5"/>
      <c r="Z595" s="5"/>
      <c r="AA595" s="5"/>
      <c r="AB595" s="5"/>
      <c r="AC595" s="5"/>
      <c r="AD595" s="5"/>
      <c r="AE595" s="5"/>
      <c r="AF595" s="5"/>
      <c r="AG595" s="712"/>
      <c r="AH595" s="672"/>
    </row>
    <row r="596">
      <c r="A596" s="569"/>
      <c r="B596" s="713"/>
      <c r="C596" s="713"/>
      <c r="D596" s="713"/>
      <c r="E596" s="713"/>
      <c r="F596" s="713"/>
      <c r="G596" s="713"/>
      <c r="H596" s="713"/>
      <c r="I596" s="713"/>
      <c r="J596" s="713"/>
      <c r="K596" s="713"/>
      <c r="L596" s="713"/>
      <c r="M596" s="713"/>
      <c r="N596" s="5"/>
      <c r="O596" s="5"/>
      <c r="P596" s="5"/>
      <c r="Q596" s="5"/>
      <c r="R596" s="5"/>
      <c r="S596" s="5"/>
      <c r="T596" s="5"/>
      <c r="U596" s="5"/>
      <c r="V596" s="5"/>
      <c r="W596" s="5"/>
      <c r="X596" s="5"/>
      <c r="Y596" s="5"/>
      <c r="Z596" s="5"/>
      <c r="AA596" s="5"/>
      <c r="AB596" s="5"/>
      <c r="AC596" s="5"/>
      <c r="AD596" s="5"/>
      <c r="AE596" s="5"/>
      <c r="AF596" s="5"/>
      <c r="AG596" s="712"/>
      <c r="AH596" s="672"/>
    </row>
    <row r="597">
      <c r="A597" s="569"/>
      <c r="B597" s="713"/>
      <c r="C597" s="713"/>
      <c r="D597" s="713"/>
      <c r="E597" s="713"/>
      <c r="F597" s="713"/>
      <c r="G597" s="713"/>
      <c r="H597" s="713"/>
      <c r="I597" s="713"/>
      <c r="J597" s="713"/>
      <c r="K597" s="713"/>
      <c r="L597" s="713"/>
      <c r="M597" s="713"/>
      <c r="N597" s="5"/>
      <c r="O597" s="5"/>
      <c r="P597" s="5"/>
      <c r="Q597" s="5"/>
      <c r="R597" s="5"/>
      <c r="S597" s="5"/>
      <c r="T597" s="5"/>
      <c r="U597" s="5"/>
      <c r="V597" s="5"/>
      <c r="W597" s="5"/>
      <c r="X597" s="5"/>
      <c r="Y597" s="5"/>
      <c r="Z597" s="5"/>
      <c r="AA597" s="5"/>
      <c r="AB597" s="5"/>
      <c r="AC597" s="5"/>
      <c r="AD597" s="5"/>
      <c r="AE597" s="5"/>
      <c r="AF597" s="5"/>
      <c r="AG597" s="712"/>
      <c r="AH597" s="672"/>
    </row>
    <row r="598">
      <c r="A598" s="569"/>
      <c r="B598" s="713"/>
      <c r="C598" s="713"/>
      <c r="D598" s="713"/>
      <c r="E598" s="713"/>
      <c r="F598" s="713"/>
      <c r="G598" s="713"/>
      <c r="H598" s="713"/>
      <c r="I598" s="713"/>
      <c r="J598" s="713"/>
      <c r="K598" s="713"/>
      <c r="L598" s="713"/>
      <c r="M598" s="713"/>
      <c r="N598" s="5"/>
      <c r="O598" s="5"/>
      <c r="P598" s="5"/>
      <c r="Q598" s="5"/>
      <c r="R598" s="5"/>
      <c r="S598" s="5"/>
      <c r="T598" s="5"/>
      <c r="U598" s="5"/>
      <c r="V598" s="5"/>
      <c r="W598" s="5"/>
      <c r="X598" s="5"/>
      <c r="Y598" s="5"/>
      <c r="Z598" s="5"/>
      <c r="AA598" s="5"/>
      <c r="AB598" s="5"/>
      <c r="AC598" s="5"/>
      <c r="AD598" s="5"/>
      <c r="AE598" s="5"/>
      <c r="AF598" s="5"/>
      <c r="AG598" s="712"/>
      <c r="AH598" s="672"/>
    </row>
    <row r="599">
      <c r="A599" s="569"/>
      <c r="B599" s="713"/>
      <c r="C599" s="713"/>
      <c r="D599" s="713"/>
      <c r="E599" s="713"/>
      <c r="F599" s="713"/>
      <c r="G599" s="713"/>
      <c r="H599" s="713"/>
      <c r="I599" s="713"/>
      <c r="J599" s="713"/>
      <c r="K599" s="713"/>
      <c r="L599" s="713"/>
      <c r="M599" s="713"/>
      <c r="N599" s="5"/>
      <c r="O599" s="5"/>
      <c r="P599" s="5"/>
      <c r="Q599" s="5"/>
      <c r="R599" s="5"/>
      <c r="S599" s="5"/>
      <c r="T599" s="5"/>
      <c r="U599" s="5"/>
      <c r="V599" s="5"/>
      <c r="W599" s="5"/>
      <c r="X599" s="5"/>
      <c r="Y599" s="5"/>
      <c r="Z599" s="5"/>
      <c r="AA599" s="5"/>
      <c r="AB599" s="5"/>
      <c r="AC599" s="5"/>
      <c r="AD599" s="5"/>
      <c r="AE599" s="5"/>
      <c r="AF599" s="5"/>
      <c r="AG599" s="712"/>
      <c r="AH599" s="672"/>
    </row>
    <row r="600">
      <c r="A600" s="569"/>
      <c r="B600" s="713"/>
      <c r="C600" s="713"/>
      <c r="D600" s="713"/>
      <c r="E600" s="713"/>
      <c r="F600" s="713"/>
      <c r="G600" s="713"/>
      <c r="H600" s="713"/>
      <c r="I600" s="713"/>
      <c r="J600" s="713"/>
      <c r="K600" s="713"/>
      <c r="L600" s="713"/>
      <c r="M600" s="713"/>
      <c r="N600" s="5"/>
      <c r="O600" s="5"/>
      <c r="P600" s="5"/>
      <c r="Q600" s="5"/>
      <c r="R600" s="5"/>
      <c r="S600" s="5"/>
      <c r="T600" s="5"/>
      <c r="U600" s="5"/>
      <c r="V600" s="5"/>
      <c r="W600" s="5"/>
      <c r="X600" s="5"/>
      <c r="Y600" s="5"/>
      <c r="Z600" s="5"/>
      <c r="AA600" s="5"/>
      <c r="AB600" s="5"/>
      <c r="AC600" s="5"/>
      <c r="AD600" s="5"/>
      <c r="AE600" s="5"/>
      <c r="AF600" s="5"/>
      <c r="AG600" s="712"/>
      <c r="AH600" s="672"/>
    </row>
    <row r="601">
      <c r="A601" s="569"/>
      <c r="B601" s="713"/>
      <c r="C601" s="713"/>
      <c r="D601" s="713"/>
      <c r="E601" s="713"/>
      <c r="F601" s="713"/>
      <c r="G601" s="713"/>
      <c r="H601" s="713"/>
      <c r="I601" s="713"/>
      <c r="J601" s="713"/>
      <c r="K601" s="713"/>
      <c r="L601" s="713"/>
      <c r="M601" s="713"/>
      <c r="N601" s="5"/>
      <c r="O601" s="5"/>
      <c r="P601" s="5"/>
      <c r="Q601" s="5"/>
      <c r="R601" s="5"/>
      <c r="S601" s="5"/>
      <c r="T601" s="5"/>
      <c r="U601" s="5"/>
      <c r="V601" s="5"/>
      <c r="W601" s="5"/>
      <c r="X601" s="5"/>
      <c r="Y601" s="5"/>
      <c r="Z601" s="5"/>
      <c r="AA601" s="5"/>
      <c r="AB601" s="5"/>
      <c r="AC601" s="5"/>
      <c r="AD601" s="5"/>
      <c r="AE601" s="5"/>
      <c r="AF601" s="5"/>
      <c r="AG601" s="712"/>
      <c r="AH601" s="672"/>
    </row>
    <row r="602">
      <c r="A602" s="569"/>
      <c r="B602" s="713"/>
      <c r="C602" s="713"/>
      <c r="D602" s="713"/>
      <c r="E602" s="713"/>
      <c r="F602" s="713"/>
      <c r="G602" s="713"/>
      <c r="H602" s="713"/>
      <c r="I602" s="713"/>
      <c r="J602" s="713"/>
      <c r="K602" s="713"/>
      <c r="L602" s="713"/>
      <c r="M602" s="713"/>
      <c r="N602" s="5"/>
      <c r="O602" s="5"/>
      <c r="P602" s="5"/>
      <c r="Q602" s="5"/>
      <c r="R602" s="5"/>
      <c r="S602" s="5"/>
      <c r="T602" s="5"/>
      <c r="U602" s="5"/>
      <c r="V602" s="5"/>
      <c r="W602" s="5"/>
      <c r="X602" s="5"/>
      <c r="Y602" s="5"/>
      <c r="Z602" s="5"/>
      <c r="AA602" s="5"/>
      <c r="AB602" s="5"/>
      <c r="AC602" s="5"/>
      <c r="AD602" s="5"/>
      <c r="AE602" s="5"/>
      <c r="AF602" s="5"/>
      <c r="AG602" s="712"/>
      <c r="AH602" s="672"/>
    </row>
    <row r="603">
      <c r="A603" s="569"/>
      <c r="B603" s="713"/>
      <c r="C603" s="713"/>
      <c r="D603" s="713"/>
      <c r="E603" s="713"/>
      <c r="F603" s="713"/>
      <c r="G603" s="713"/>
      <c r="H603" s="713"/>
      <c r="I603" s="713"/>
      <c r="J603" s="713"/>
      <c r="K603" s="713"/>
      <c r="L603" s="713"/>
      <c r="M603" s="713"/>
      <c r="N603" s="5"/>
      <c r="O603" s="5"/>
      <c r="P603" s="5"/>
      <c r="Q603" s="5"/>
      <c r="R603" s="5"/>
      <c r="S603" s="5"/>
      <c r="T603" s="5"/>
      <c r="U603" s="5"/>
      <c r="V603" s="5"/>
      <c r="W603" s="5"/>
      <c r="X603" s="5"/>
      <c r="Y603" s="5"/>
      <c r="Z603" s="5"/>
      <c r="AA603" s="5"/>
      <c r="AB603" s="5"/>
      <c r="AC603" s="5"/>
      <c r="AD603" s="5"/>
      <c r="AE603" s="5"/>
      <c r="AF603" s="5"/>
      <c r="AG603" s="712"/>
      <c r="AH603" s="672"/>
    </row>
    <row r="604">
      <c r="A604" s="569"/>
      <c r="B604" s="713"/>
      <c r="C604" s="713"/>
      <c r="D604" s="713"/>
      <c r="E604" s="713"/>
      <c r="F604" s="713"/>
      <c r="G604" s="713"/>
      <c r="H604" s="713"/>
      <c r="I604" s="713"/>
      <c r="J604" s="713"/>
      <c r="K604" s="713"/>
      <c r="L604" s="713"/>
      <c r="M604" s="713"/>
      <c r="N604" s="5"/>
      <c r="O604" s="5"/>
      <c r="P604" s="5"/>
      <c r="Q604" s="5"/>
      <c r="R604" s="5"/>
      <c r="S604" s="5"/>
      <c r="T604" s="5"/>
      <c r="U604" s="5"/>
      <c r="V604" s="5"/>
      <c r="W604" s="5"/>
      <c r="X604" s="5"/>
      <c r="Y604" s="5"/>
      <c r="Z604" s="5"/>
      <c r="AA604" s="5"/>
      <c r="AB604" s="5"/>
      <c r="AC604" s="5"/>
      <c r="AD604" s="5"/>
      <c r="AE604" s="5"/>
      <c r="AF604" s="5"/>
      <c r="AG604" s="712"/>
      <c r="AH604" s="672"/>
    </row>
    <row r="605">
      <c r="A605" s="569"/>
      <c r="B605" s="713"/>
      <c r="C605" s="713"/>
      <c r="D605" s="713"/>
      <c r="E605" s="713"/>
      <c r="F605" s="713"/>
      <c r="G605" s="713"/>
      <c r="H605" s="713"/>
      <c r="I605" s="713"/>
      <c r="J605" s="713"/>
      <c r="K605" s="713"/>
      <c r="L605" s="713"/>
      <c r="M605" s="713"/>
      <c r="N605" s="5"/>
      <c r="O605" s="5"/>
      <c r="P605" s="5"/>
      <c r="Q605" s="5"/>
      <c r="R605" s="5"/>
      <c r="S605" s="5"/>
      <c r="T605" s="5"/>
      <c r="U605" s="5"/>
      <c r="V605" s="5"/>
      <c r="W605" s="5"/>
      <c r="X605" s="5"/>
      <c r="Y605" s="5"/>
      <c r="Z605" s="5"/>
      <c r="AA605" s="5"/>
      <c r="AB605" s="5"/>
      <c r="AC605" s="5"/>
      <c r="AD605" s="5"/>
      <c r="AE605" s="5"/>
      <c r="AF605" s="5"/>
      <c r="AG605" s="712"/>
      <c r="AH605" s="672"/>
    </row>
    <row r="606">
      <c r="A606" s="569"/>
      <c r="B606" s="713"/>
      <c r="C606" s="713"/>
      <c r="D606" s="713"/>
      <c r="E606" s="713"/>
      <c r="F606" s="713"/>
      <c r="G606" s="713"/>
      <c r="H606" s="713"/>
      <c r="I606" s="713"/>
      <c r="J606" s="713"/>
      <c r="K606" s="713"/>
      <c r="L606" s="713"/>
      <c r="M606" s="713"/>
      <c r="N606" s="5"/>
      <c r="O606" s="5"/>
      <c r="P606" s="5"/>
      <c r="Q606" s="5"/>
      <c r="R606" s="5"/>
      <c r="S606" s="5"/>
      <c r="T606" s="5"/>
      <c r="U606" s="5"/>
      <c r="V606" s="5"/>
      <c r="W606" s="5"/>
      <c r="X606" s="5"/>
      <c r="Y606" s="5"/>
      <c r="Z606" s="5"/>
      <c r="AA606" s="5"/>
      <c r="AB606" s="5"/>
      <c r="AC606" s="5"/>
      <c r="AD606" s="5"/>
      <c r="AE606" s="5"/>
      <c r="AF606" s="5"/>
      <c r="AG606" s="712"/>
      <c r="AH606" s="672"/>
    </row>
    <row r="607">
      <c r="A607" s="569"/>
      <c r="B607" s="713"/>
      <c r="C607" s="713"/>
      <c r="D607" s="713"/>
      <c r="E607" s="713"/>
      <c r="F607" s="713"/>
      <c r="G607" s="713"/>
      <c r="H607" s="713"/>
      <c r="I607" s="713"/>
      <c r="J607" s="713"/>
      <c r="K607" s="713"/>
      <c r="L607" s="713"/>
      <c r="M607" s="713"/>
      <c r="N607" s="5"/>
      <c r="O607" s="5"/>
      <c r="P607" s="5"/>
      <c r="Q607" s="5"/>
      <c r="R607" s="5"/>
      <c r="S607" s="5"/>
      <c r="T607" s="5"/>
      <c r="U607" s="5"/>
      <c r="V607" s="5"/>
      <c r="W607" s="5"/>
      <c r="X607" s="5"/>
      <c r="Y607" s="5"/>
      <c r="Z607" s="5"/>
      <c r="AA607" s="5"/>
      <c r="AB607" s="5"/>
      <c r="AC607" s="5"/>
      <c r="AD607" s="5"/>
      <c r="AE607" s="5"/>
      <c r="AF607" s="5"/>
      <c r="AG607" s="712"/>
      <c r="AH607" s="672"/>
    </row>
    <row r="608">
      <c r="A608" s="569"/>
      <c r="B608" s="713"/>
      <c r="C608" s="713"/>
      <c r="D608" s="713"/>
      <c r="E608" s="713"/>
      <c r="F608" s="713"/>
      <c r="G608" s="713"/>
      <c r="H608" s="713"/>
      <c r="I608" s="713"/>
      <c r="J608" s="713"/>
      <c r="K608" s="713"/>
      <c r="L608" s="713"/>
      <c r="M608" s="713"/>
      <c r="N608" s="5"/>
      <c r="O608" s="5"/>
      <c r="P608" s="5"/>
      <c r="Q608" s="5"/>
      <c r="R608" s="5"/>
      <c r="S608" s="5"/>
      <c r="T608" s="5"/>
      <c r="U608" s="5"/>
      <c r="V608" s="5"/>
      <c r="W608" s="5"/>
      <c r="X608" s="5"/>
      <c r="Y608" s="5"/>
      <c r="Z608" s="5"/>
      <c r="AA608" s="5"/>
      <c r="AB608" s="5"/>
      <c r="AC608" s="5"/>
      <c r="AD608" s="5"/>
      <c r="AE608" s="5"/>
      <c r="AF608" s="5"/>
      <c r="AG608" s="712"/>
      <c r="AH608" s="672"/>
    </row>
    <row r="609">
      <c r="A609" s="569"/>
      <c r="B609" s="713"/>
      <c r="C609" s="713"/>
      <c r="D609" s="713"/>
      <c r="E609" s="713"/>
      <c r="F609" s="713"/>
      <c r="G609" s="713"/>
      <c r="H609" s="713"/>
      <c r="I609" s="713"/>
      <c r="J609" s="713"/>
      <c r="K609" s="713"/>
      <c r="L609" s="713"/>
      <c r="M609" s="713"/>
      <c r="N609" s="5"/>
      <c r="O609" s="5"/>
      <c r="P609" s="5"/>
      <c r="Q609" s="5"/>
      <c r="R609" s="5"/>
      <c r="S609" s="5"/>
      <c r="T609" s="5"/>
      <c r="U609" s="5"/>
      <c r="V609" s="5"/>
      <c r="W609" s="5"/>
      <c r="X609" s="5"/>
      <c r="Y609" s="5"/>
      <c r="Z609" s="5"/>
      <c r="AA609" s="5"/>
      <c r="AB609" s="5"/>
      <c r="AC609" s="5"/>
      <c r="AD609" s="5"/>
      <c r="AE609" s="5"/>
      <c r="AF609" s="5"/>
      <c r="AG609" s="712"/>
      <c r="AH609" s="672"/>
    </row>
    <row r="610">
      <c r="A610" s="569"/>
      <c r="B610" s="713"/>
      <c r="C610" s="713"/>
      <c r="D610" s="713"/>
      <c r="E610" s="713"/>
      <c r="F610" s="713"/>
      <c r="G610" s="713"/>
      <c r="H610" s="713"/>
      <c r="I610" s="713"/>
      <c r="J610" s="713"/>
      <c r="K610" s="713"/>
      <c r="L610" s="713"/>
      <c r="M610" s="713"/>
      <c r="N610" s="5"/>
      <c r="O610" s="5"/>
      <c r="P610" s="5"/>
      <c r="Q610" s="5"/>
      <c r="R610" s="5"/>
      <c r="S610" s="5"/>
      <c r="T610" s="5"/>
      <c r="U610" s="5"/>
      <c r="V610" s="5"/>
      <c r="W610" s="5"/>
      <c r="X610" s="5"/>
      <c r="Y610" s="5"/>
      <c r="Z610" s="5"/>
      <c r="AA610" s="5"/>
      <c r="AB610" s="5"/>
      <c r="AC610" s="5"/>
      <c r="AD610" s="5"/>
      <c r="AE610" s="5"/>
      <c r="AF610" s="5"/>
      <c r="AG610" s="712"/>
      <c r="AH610" s="672"/>
    </row>
    <row r="611">
      <c r="A611" s="569"/>
      <c r="B611" s="713"/>
      <c r="C611" s="713"/>
      <c r="D611" s="713"/>
      <c r="E611" s="713"/>
      <c r="F611" s="713"/>
      <c r="G611" s="713"/>
      <c r="H611" s="713"/>
      <c r="I611" s="713"/>
      <c r="J611" s="713"/>
      <c r="K611" s="713"/>
      <c r="L611" s="713"/>
      <c r="M611" s="713"/>
      <c r="N611" s="5"/>
      <c r="O611" s="5"/>
      <c r="P611" s="5"/>
      <c r="Q611" s="5"/>
      <c r="R611" s="5"/>
      <c r="S611" s="5"/>
      <c r="T611" s="5"/>
      <c r="U611" s="5"/>
      <c r="V611" s="5"/>
      <c r="W611" s="5"/>
      <c r="X611" s="5"/>
      <c r="Y611" s="5"/>
      <c r="Z611" s="5"/>
      <c r="AA611" s="5"/>
      <c r="AB611" s="5"/>
      <c r="AC611" s="5"/>
      <c r="AD611" s="5"/>
      <c r="AE611" s="5"/>
      <c r="AF611" s="5"/>
      <c r="AG611" s="712"/>
      <c r="AH611" s="672"/>
    </row>
    <row r="612">
      <c r="A612" s="569"/>
      <c r="B612" s="713"/>
      <c r="C612" s="713"/>
      <c r="D612" s="713"/>
      <c r="E612" s="713"/>
      <c r="F612" s="713"/>
      <c r="G612" s="713"/>
      <c r="H612" s="713"/>
      <c r="I612" s="713"/>
      <c r="J612" s="713"/>
      <c r="K612" s="713"/>
      <c r="L612" s="713"/>
      <c r="M612" s="713"/>
      <c r="N612" s="5"/>
      <c r="O612" s="5"/>
      <c r="P612" s="5"/>
      <c r="Q612" s="5"/>
      <c r="R612" s="5"/>
      <c r="S612" s="5"/>
      <c r="T612" s="5"/>
      <c r="U612" s="5"/>
      <c r="V612" s="5"/>
      <c r="W612" s="5"/>
      <c r="X612" s="5"/>
      <c r="Y612" s="5"/>
      <c r="Z612" s="5"/>
      <c r="AA612" s="5"/>
      <c r="AB612" s="5"/>
      <c r="AC612" s="5"/>
      <c r="AD612" s="5"/>
      <c r="AE612" s="5"/>
      <c r="AF612" s="5"/>
      <c r="AG612" s="712"/>
      <c r="AH612" s="672"/>
    </row>
    <row r="613">
      <c r="A613" s="569"/>
      <c r="B613" s="713"/>
      <c r="C613" s="713"/>
      <c r="D613" s="713"/>
      <c r="E613" s="713"/>
      <c r="F613" s="713"/>
      <c r="G613" s="713"/>
      <c r="H613" s="713"/>
      <c r="I613" s="713"/>
      <c r="J613" s="713"/>
      <c r="K613" s="713"/>
      <c r="L613" s="713"/>
      <c r="M613" s="713"/>
      <c r="N613" s="5"/>
      <c r="O613" s="5"/>
      <c r="P613" s="5"/>
      <c r="Q613" s="5"/>
      <c r="R613" s="5"/>
      <c r="S613" s="5"/>
      <c r="T613" s="5"/>
      <c r="U613" s="5"/>
      <c r="V613" s="5"/>
      <c r="W613" s="5"/>
      <c r="X613" s="5"/>
      <c r="Y613" s="5"/>
      <c r="Z613" s="5"/>
      <c r="AA613" s="5"/>
      <c r="AB613" s="5"/>
      <c r="AC613" s="5"/>
      <c r="AD613" s="5"/>
      <c r="AE613" s="5"/>
      <c r="AF613" s="5"/>
      <c r="AG613" s="712"/>
      <c r="AH613" s="672"/>
    </row>
    <row r="614">
      <c r="A614" s="569"/>
      <c r="B614" s="713"/>
      <c r="C614" s="713"/>
      <c r="D614" s="713"/>
      <c r="E614" s="713"/>
      <c r="F614" s="713"/>
      <c r="G614" s="713"/>
      <c r="H614" s="713"/>
      <c r="I614" s="713"/>
      <c r="J614" s="713"/>
      <c r="K614" s="713"/>
      <c r="L614" s="713"/>
      <c r="M614" s="713"/>
      <c r="N614" s="5"/>
      <c r="O614" s="5"/>
      <c r="P614" s="5"/>
      <c r="Q614" s="5"/>
      <c r="R614" s="5"/>
      <c r="S614" s="5"/>
      <c r="T614" s="5"/>
      <c r="U614" s="5"/>
      <c r="V614" s="5"/>
      <c r="W614" s="5"/>
      <c r="X614" s="5"/>
      <c r="Y614" s="5"/>
      <c r="Z614" s="5"/>
      <c r="AA614" s="5"/>
      <c r="AB614" s="5"/>
      <c r="AC614" s="5"/>
      <c r="AD614" s="5"/>
      <c r="AE614" s="5"/>
      <c r="AF614" s="5"/>
      <c r="AG614" s="712"/>
      <c r="AH614" s="672"/>
    </row>
    <row r="615">
      <c r="A615" s="569"/>
      <c r="B615" s="713"/>
      <c r="C615" s="713"/>
      <c r="D615" s="713"/>
      <c r="E615" s="713"/>
      <c r="F615" s="713"/>
      <c r="G615" s="713"/>
      <c r="H615" s="713"/>
      <c r="I615" s="713"/>
      <c r="J615" s="713"/>
      <c r="K615" s="713"/>
      <c r="L615" s="713"/>
      <c r="M615" s="713"/>
      <c r="N615" s="5"/>
      <c r="O615" s="5"/>
      <c r="P615" s="5"/>
      <c r="Q615" s="5"/>
      <c r="R615" s="5"/>
      <c r="S615" s="5"/>
      <c r="T615" s="5"/>
      <c r="U615" s="5"/>
      <c r="V615" s="5"/>
      <c r="W615" s="5"/>
      <c r="X615" s="5"/>
      <c r="Y615" s="5"/>
      <c r="Z615" s="5"/>
      <c r="AA615" s="5"/>
      <c r="AB615" s="5"/>
      <c r="AC615" s="5"/>
      <c r="AD615" s="5"/>
      <c r="AE615" s="5"/>
      <c r="AF615" s="5"/>
      <c r="AG615" s="712"/>
      <c r="AH615" s="672"/>
    </row>
    <row r="616">
      <c r="A616" s="569"/>
      <c r="B616" s="713"/>
      <c r="C616" s="713"/>
      <c r="D616" s="713"/>
      <c r="E616" s="713"/>
      <c r="F616" s="713"/>
      <c r="G616" s="713"/>
      <c r="H616" s="713"/>
      <c r="I616" s="713"/>
      <c r="J616" s="713"/>
      <c r="K616" s="713"/>
      <c r="L616" s="713"/>
      <c r="M616" s="713"/>
      <c r="N616" s="5"/>
      <c r="O616" s="5"/>
      <c r="P616" s="5"/>
      <c r="Q616" s="5"/>
      <c r="R616" s="5"/>
      <c r="S616" s="5"/>
      <c r="T616" s="5"/>
      <c r="U616" s="5"/>
      <c r="V616" s="5"/>
      <c r="W616" s="5"/>
      <c r="X616" s="5"/>
      <c r="Y616" s="5"/>
      <c r="Z616" s="5"/>
      <c r="AA616" s="5"/>
      <c r="AB616" s="5"/>
      <c r="AC616" s="5"/>
      <c r="AD616" s="5"/>
      <c r="AE616" s="5"/>
      <c r="AF616" s="5"/>
      <c r="AG616" s="712"/>
      <c r="AH616" s="672"/>
    </row>
    <row r="617">
      <c r="A617" s="569"/>
      <c r="B617" s="713"/>
      <c r="C617" s="713"/>
      <c r="D617" s="713"/>
      <c r="E617" s="713"/>
      <c r="F617" s="713"/>
      <c r="G617" s="713"/>
      <c r="H617" s="713"/>
      <c r="I617" s="713"/>
      <c r="J617" s="713"/>
      <c r="K617" s="713"/>
      <c r="L617" s="713"/>
      <c r="M617" s="713"/>
      <c r="N617" s="5"/>
      <c r="O617" s="5"/>
      <c r="P617" s="5"/>
      <c r="Q617" s="5"/>
      <c r="R617" s="5"/>
      <c r="S617" s="5"/>
      <c r="T617" s="5"/>
      <c r="U617" s="5"/>
      <c r="V617" s="5"/>
      <c r="W617" s="5"/>
      <c r="X617" s="5"/>
      <c r="Y617" s="5"/>
      <c r="Z617" s="5"/>
      <c r="AA617" s="5"/>
      <c r="AB617" s="5"/>
      <c r="AC617" s="5"/>
      <c r="AD617" s="5"/>
      <c r="AE617" s="5"/>
      <c r="AF617" s="5"/>
      <c r="AG617" s="712"/>
      <c r="AH617" s="672"/>
    </row>
    <row r="618">
      <c r="A618" s="569"/>
      <c r="B618" s="713"/>
      <c r="C618" s="713"/>
      <c r="D618" s="713"/>
      <c r="E618" s="713"/>
      <c r="F618" s="713"/>
      <c r="G618" s="713"/>
      <c r="H618" s="713"/>
      <c r="I618" s="713"/>
      <c r="J618" s="713"/>
      <c r="K618" s="713"/>
      <c r="L618" s="713"/>
      <c r="M618" s="713"/>
      <c r="N618" s="5"/>
      <c r="O618" s="5"/>
      <c r="P618" s="5"/>
      <c r="Q618" s="5"/>
      <c r="R618" s="5"/>
      <c r="S618" s="5"/>
      <c r="T618" s="5"/>
      <c r="U618" s="5"/>
      <c r="V618" s="5"/>
      <c r="W618" s="5"/>
      <c r="X618" s="5"/>
      <c r="Y618" s="5"/>
      <c r="Z618" s="5"/>
      <c r="AA618" s="5"/>
      <c r="AB618" s="5"/>
      <c r="AC618" s="5"/>
      <c r="AD618" s="5"/>
      <c r="AE618" s="5"/>
      <c r="AF618" s="5"/>
      <c r="AG618" s="712"/>
      <c r="AH618" s="672"/>
    </row>
    <row r="619">
      <c r="A619" s="569"/>
      <c r="B619" s="713"/>
      <c r="C619" s="713"/>
      <c r="D619" s="713"/>
      <c r="E619" s="713"/>
      <c r="F619" s="713"/>
      <c r="G619" s="713"/>
      <c r="H619" s="713"/>
      <c r="I619" s="713"/>
      <c r="J619" s="713"/>
      <c r="K619" s="713"/>
      <c r="L619" s="713"/>
      <c r="M619" s="713"/>
      <c r="N619" s="5"/>
      <c r="O619" s="5"/>
      <c r="P619" s="5"/>
      <c r="Q619" s="5"/>
      <c r="R619" s="5"/>
      <c r="S619" s="5"/>
      <c r="T619" s="5"/>
      <c r="U619" s="5"/>
      <c r="V619" s="5"/>
      <c r="W619" s="5"/>
      <c r="X619" s="5"/>
      <c r="Y619" s="5"/>
      <c r="Z619" s="5"/>
      <c r="AA619" s="5"/>
      <c r="AB619" s="5"/>
      <c r="AC619" s="5"/>
      <c r="AD619" s="5"/>
      <c r="AE619" s="5"/>
      <c r="AF619" s="5"/>
      <c r="AG619" s="712"/>
      <c r="AH619" s="672"/>
    </row>
    <row r="620">
      <c r="A620" s="569"/>
      <c r="B620" s="713"/>
      <c r="C620" s="713"/>
      <c r="D620" s="713"/>
      <c r="E620" s="713"/>
      <c r="F620" s="713"/>
      <c r="G620" s="713"/>
      <c r="H620" s="713"/>
      <c r="I620" s="713"/>
      <c r="J620" s="713"/>
      <c r="K620" s="713"/>
      <c r="L620" s="713"/>
      <c r="M620" s="713"/>
      <c r="N620" s="5"/>
      <c r="O620" s="5"/>
      <c r="P620" s="5"/>
      <c r="Q620" s="5"/>
      <c r="R620" s="5"/>
      <c r="S620" s="5"/>
      <c r="T620" s="5"/>
      <c r="U620" s="5"/>
      <c r="V620" s="5"/>
      <c r="W620" s="5"/>
      <c r="X620" s="5"/>
      <c r="Y620" s="5"/>
      <c r="Z620" s="5"/>
      <c r="AA620" s="5"/>
      <c r="AB620" s="5"/>
      <c r="AC620" s="5"/>
      <c r="AD620" s="5"/>
      <c r="AE620" s="5"/>
      <c r="AF620" s="5"/>
      <c r="AG620" s="712"/>
      <c r="AH620" s="672"/>
    </row>
    <row r="621">
      <c r="A621" s="569"/>
      <c r="B621" s="713"/>
      <c r="C621" s="713"/>
      <c r="D621" s="713"/>
      <c r="E621" s="713"/>
      <c r="F621" s="713"/>
      <c r="G621" s="713"/>
      <c r="H621" s="713"/>
      <c r="I621" s="713"/>
      <c r="J621" s="713"/>
      <c r="K621" s="713"/>
      <c r="L621" s="713"/>
      <c r="M621" s="713"/>
      <c r="N621" s="5"/>
      <c r="O621" s="5"/>
      <c r="P621" s="5"/>
      <c r="Q621" s="5"/>
      <c r="R621" s="5"/>
      <c r="S621" s="5"/>
      <c r="T621" s="5"/>
      <c r="U621" s="5"/>
      <c r="V621" s="5"/>
      <c r="W621" s="5"/>
      <c r="X621" s="5"/>
      <c r="Y621" s="5"/>
      <c r="Z621" s="5"/>
      <c r="AA621" s="5"/>
      <c r="AB621" s="5"/>
      <c r="AC621" s="5"/>
      <c r="AD621" s="5"/>
      <c r="AE621" s="5"/>
      <c r="AF621" s="5"/>
      <c r="AG621" s="712"/>
      <c r="AH621" s="672"/>
    </row>
    <row r="622">
      <c r="A622" s="569"/>
      <c r="B622" s="713"/>
      <c r="C622" s="713"/>
      <c r="D622" s="713"/>
      <c r="E622" s="713"/>
      <c r="F622" s="713"/>
      <c r="G622" s="713"/>
      <c r="H622" s="713"/>
      <c r="I622" s="713"/>
      <c r="J622" s="713"/>
      <c r="K622" s="713"/>
      <c r="L622" s="713"/>
      <c r="M622" s="713"/>
      <c r="N622" s="5"/>
      <c r="O622" s="5"/>
      <c r="P622" s="5"/>
      <c r="Q622" s="5"/>
      <c r="R622" s="5"/>
      <c r="S622" s="5"/>
      <c r="T622" s="5"/>
      <c r="U622" s="5"/>
      <c r="V622" s="5"/>
      <c r="W622" s="5"/>
      <c r="X622" s="5"/>
      <c r="Y622" s="5"/>
      <c r="Z622" s="5"/>
      <c r="AA622" s="5"/>
      <c r="AB622" s="5"/>
      <c r="AC622" s="5"/>
      <c r="AD622" s="5"/>
      <c r="AE622" s="5"/>
      <c r="AF622" s="5"/>
      <c r="AG622" s="712"/>
      <c r="AH622" s="672"/>
    </row>
    <row r="623">
      <c r="A623" s="569"/>
      <c r="B623" s="713"/>
      <c r="C623" s="713"/>
      <c r="D623" s="713"/>
      <c r="E623" s="713"/>
      <c r="F623" s="713"/>
      <c r="G623" s="713"/>
      <c r="H623" s="713"/>
      <c r="I623" s="713"/>
      <c r="J623" s="713"/>
      <c r="K623" s="713"/>
      <c r="L623" s="713"/>
      <c r="M623" s="713"/>
      <c r="N623" s="5"/>
      <c r="O623" s="5"/>
      <c r="P623" s="5"/>
      <c r="Q623" s="5"/>
      <c r="R623" s="5"/>
      <c r="S623" s="5"/>
      <c r="T623" s="5"/>
      <c r="U623" s="5"/>
      <c r="V623" s="5"/>
      <c r="W623" s="5"/>
      <c r="X623" s="5"/>
      <c r="Y623" s="5"/>
      <c r="Z623" s="5"/>
      <c r="AA623" s="5"/>
      <c r="AB623" s="5"/>
      <c r="AC623" s="5"/>
      <c r="AD623" s="5"/>
      <c r="AE623" s="5"/>
      <c r="AF623" s="5"/>
      <c r="AG623" s="712"/>
      <c r="AH623" s="672"/>
    </row>
    <row r="624">
      <c r="A624" s="569"/>
      <c r="B624" s="713"/>
      <c r="C624" s="713"/>
      <c r="D624" s="713"/>
      <c r="E624" s="713"/>
      <c r="F624" s="713"/>
      <c r="G624" s="713"/>
      <c r="H624" s="713"/>
      <c r="I624" s="713"/>
      <c r="J624" s="713"/>
      <c r="K624" s="713"/>
      <c r="L624" s="713"/>
      <c r="M624" s="713"/>
      <c r="N624" s="5"/>
      <c r="O624" s="5"/>
      <c r="P624" s="5"/>
      <c r="Q624" s="5"/>
      <c r="R624" s="5"/>
      <c r="S624" s="5"/>
      <c r="T624" s="5"/>
      <c r="U624" s="5"/>
      <c r="V624" s="5"/>
      <c r="W624" s="5"/>
      <c r="X624" s="5"/>
      <c r="Y624" s="5"/>
      <c r="Z624" s="5"/>
      <c r="AA624" s="5"/>
      <c r="AB624" s="5"/>
      <c r="AC624" s="5"/>
      <c r="AD624" s="5"/>
      <c r="AE624" s="5"/>
      <c r="AF624" s="5"/>
      <c r="AG624" s="712"/>
      <c r="AH624" s="672"/>
    </row>
    <row r="625">
      <c r="A625" s="569"/>
      <c r="B625" s="713"/>
      <c r="C625" s="713"/>
      <c r="D625" s="713"/>
      <c r="E625" s="713"/>
      <c r="F625" s="713"/>
      <c r="G625" s="713"/>
      <c r="H625" s="713"/>
      <c r="I625" s="713"/>
      <c r="J625" s="713"/>
      <c r="K625" s="713"/>
      <c r="L625" s="713"/>
      <c r="M625" s="713"/>
      <c r="N625" s="5"/>
      <c r="O625" s="5"/>
      <c r="P625" s="5"/>
      <c r="Q625" s="5"/>
      <c r="R625" s="5"/>
      <c r="S625" s="5"/>
      <c r="T625" s="5"/>
      <c r="U625" s="5"/>
      <c r="V625" s="5"/>
      <c r="W625" s="5"/>
      <c r="X625" s="5"/>
      <c r="Y625" s="5"/>
      <c r="Z625" s="5"/>
      <c r="AA625" s="5"/>
      <c r="AB625" s="5"/>
      <c r="AC625" s="5"/>
      <c r="AD625" s="5"/>
      <c r="AE625" s="5"/>
      <c r="AF625" s="5"/>
      <c r="AG625" s="712"/>
      <c r="AH625" s="672"/>
    </row>
    <row r="626">
      <c r="A626" s="569"/>
      <c r="B626" s="713"/>
      <c r="C626" s="713"/>
      <c r="D626" s="713"/>
      <c r="E626" s="713"/>
      <c r="F626" s="713"/>
      <c r="G626" s="713"/>
      <c r="H626" s="713"/>
      <c r="I626" s="713"/>
      <c r="J626" s="713"/>
      <c r="K626" s="713"/>
      <c r="L626" s="713"/>
      <c r="M626" s="713"/>
      <c r="N626" s="5"/>
      <c r="O626" s="5"/>
      <c r="P626" s="5"/>
      <c r="Q626" s="5"/>
      <c r="R626" s="5"/>
      <c r="S626" s="5"/>
      <c r="T626" s="5"/>
      <c r="U626" s="5"/>
      <c r="V626" s="5"/>
      <c r="W626" s="5"/>
      <c r="X626" s="5"/>
      <c r="Y626" s="5"/>
      <c r="Z626" s="5"/>
      <c r="AA626" s="5"/>
      <c r="AB626" s="5"/>
      <c r="AC626" s="5"/>
      <c r="AD626" s="5"/>
      <c r="AE626" s="5"/>
      <c r="AF626" s="5"/>
      <c r="AG626" s="712"/>
      <c r="AH626" s="672"/>
    </row>
    <row r="627">
      <c r="A627" s="569"/>
      <c r="B627" s="713"/>
      <c r="C627" s="713"/>
      <c r="D627" s="713"/>
      <c r="E627" s="713"/>
      <c r="F627" s="713"/>
      <c r="G627" s="713"/>
      <c r="H627" s="713"/>
      <c r="I627" s="713"/>
      <c r="J627" s="713"/>
      <c r="K627" s="713"/>
      <c r="L627" s="713"/>
      <c r="M627" s="713"/>
      <c r="N627" s="5"/>
      <c r="O627" s="5"/>
      <c r="P627" s="5"/>
      <c r="Q627" s="5"/>
      <c r="R627" s="5"/>
      <c r="S627" s="5"/>
      <c r="T627" s="5"/>
      <c r="U627" s="5"/>
      <c r="V627" s="5"/>
      <c r="W627" s="5"/>
      <c r="X627" s="5"/>
      <c r="Y627" s="5"/>
      <c r="Z627" s="5"/>
      <c r="AA627" s="5"/>
      <c r="AB627" s="5"/>
      <c r="AC627" s="5"/>
      <c r="AD627" s="5"/>
      <c r="AE627" s="5"/>
      <c r="AF627" s="5"/>
      <c r="AG627" s="712"/>
      <c r="AH627" s="672"/>
    </row>
    <row r="628">
      <c r="A628" s="569"/>
      <c r="B628" s="713"/>
      <c r="C628" s="713"/>
      <c r="D628" s="713"/>
      <c r="E628" s="713"/>
      <c r="F628" s="713"/>
      <c r="G628" s="713"/>
      <c r="H628" s="713"/>
      <c r="I628" s="713"/>
      <c r="J628" s="713"/>
      <c r="K628" s="713"/>
      <c r="L628" s="713"/>
      <c r="M628" s="713"/>
      <c r="N628" s="5"/>
      <c r="O628" s="5"/>
      <c r="P628" s="5"/>
      <c r="Q628" s="5"/>
      <c r="R628" s="5"/>
      <c r="S628" s="5"/>
      <c r="T628" s="5"/>
      <c r="U628" s="5"/>
      <c r="V628" s="5"/>
      <c r="W628" s="5"/>
      <c r="X628" s="5"/>
      <c r="Y628" s="5"/>
      <c r="Z628" s="5"/>
      <c r="AA628" s="5"/>
      <c r="AB628" s="5"/>
      <c r="AC628" s="5"/>
      <c r="AD628" s="5"/>
      <c r="AE628" s="5"/>
      <c r="AF628" s="5"/>
      <c r="AG628" s="712"/>
      <c r="AH628" s="672"/>
    </row>
    <row r="629">
      <c r="A629" s="569"/>
      <c r="B629" s="713"/>
      <c r="C629" s="713"/>
      <c r="D629" s="713"/>
      <c r="E629" s="713"/>
      <c r="F629" s="713"/>
      <c r="G629" s="713"/>
      <c r="H629" s="713"/>
      <c r="I629" s="713"/>
      <c r="J629" s="713"/>
      <c r="K629" s="713"/>
      <c r="L629" s="713"/>
      <c r="M629" s="713"/>
      <c r="N629" s="5"/>
      <c r="O629" s="5"/>
      <c r="P629" s="5"/>
      <c r="Q629" s="5"/>
      <c r="R629" s="5"/>
      <c r="S629" s="5"/>
      <c r="T629" s="5"/>
      <c r="U629" s="5"/>
      <c r="V629" s="5"/>
      <c r="W629" s="5"/>
      <c r="X629" s="5"/>
      <c r="Y629" s="5"/>
      <c r="Z629" s="5"/>
      <c r="AA629" s="5"/>
      <c r="AB629" s="5"/>
      <c r="AC629" s="5"/>
      <c r="AD629" s="5"/>
      <c r="AE629" s="5"/>
      <c r="AF629" s="5"/>
      <c r="AG629" s="712"/>
      <c r="AH629" s="672"/>
    </row>
    <row r="630">
      <c r="A630" s="569"/>
      <c r="B630" s="713"/>
      <c r="C630" s="713"/>
      <c r="D630" s="713"/>
      <c r="E630" s="713"/>
      <c r="F630" s="713"/>
      <c r="G630" s="713"/>
      <c r="H630" s="713"/>
      <c r="I630" s="713"/>
      <c r="J630" s="713"/>
      <c r="K630" s="713"/>
      <c r="L630" s="713"/>
      <c r="M630" s="713"/>
      <c r="N630" s="5"/>
      <c r="O630" s="5"/>
      <c r="P630" s="5"/>
      <c r="Q630" s="5"/>
      <c r="R630" s="5"/>
      <c r="S630" s="5"/>
      <c r="T630" s="5"/>
      <c r="U630" s="5"/>
      <c r="V630" s="5"/>
      <c r="W630" s="5"/>
      <c r="X630" s="5"/>
      <c r="Y630" s="5"/>
      <c r="Z630" s="5"/>
      <c r="AA630" s="5"/>
      <c r="AB630" s="5"/>
      <c r="AC630" s="5"/>
      <c r="AD630" s="5"/>
      <c r="AE630" s="5"/>
      <c r="AF630" s="5"/>
      <c r="AG630" s="712"/>
      <c r="AH630" s="672"/>
    </row>
    <row r="631">
      <c r="A631" s="569"/>
      <c r="B631" s="713"/>
      <c r="C631" s="713"/>
      <c r="D631" s="713"/>
      <c r="E631" s="713"/>
      <c r="F631" s="713"/>
      <c r="G631" s="713"/>
      <c r="H631" s="713"/>
      <c r="I631" s="713"/>
      <c r="J631" s="713"/>
      <c r="K631" s="713"/>
      <c r="L631" s="713"/>
      <c r="M631" s="713"/>
      <c r="N631" s="5"/>
      <c r="O631" s="5"/>
      <c r="P631" s="5"/>
      <c r="Q631" s="5"/>
      <c r="R631" s="5"/>
      <c r="S631" s="5"/>
      <c r="T631" s="5"/>
      <c r="U631" s="5"/>
      <c r="V631" s="5"/>
      <c r="W631" s="5"/>
      <c r="X631" s="5"/>
      <c r="Y631" s="5"/>
      <c r="Z631" s="5"/>
      <c r="AA631" s="5"/>
      <c r="AB631" s="5"/>
      <c r="AC631" s="5"/>
      <c r="AD631" s="5"/>
      <c r="AE631" s="5"/>
      <c r="AF631" s="5"/>
      <c r="AG631" s="712"/>
      <c r="AH631" s="672"/>
    </row>
    <row r="632">
      <c r="A632" s="569"/>
      <c r="B632" s="713"/>
      <c r="C632" s="713"/>
      <c r="D632" s="713"/>
      <c r="E632" s="713"/>
      <c r="F632" s="713"/>
      <c r="G632" s="713"/>
      <c r="H632" s="713"/>
      <c r="I632" s="713"/>
      <c r="J632" s="713"/>
      <c r="K632" s="713"/>
      <c r="L632" s="713"/>
      <c r="M632" s="713"/>
      <c r="N632" s="5"/>
      <c r="O632" s="5"/>
      <c r="P632" s="5"/>
      <c r="Q632" s="5"/>
      <c r="R632" s="5"/>
      <c r="S632" s="5"/>
      <c r="T632" s="5"/>
      <c r="U632" s="5"/>
      <c r="V632" s="5"/>
      <c r="W632" s="5"/>
      <c r="X632" s="5"/>
      <c r="Y632" s="5"/>
      <c r="Z632" s="5"/>
      <c r="AA632" s="5"/>
      <c r="AB632" s="5"/>
      <c r="AC632" s="5"/>
      <c r="AD632" s="5"/>
      <c r="AE632" s="5"/>
      <c r="AF632" s="5"/>
      <c r="AG632" s="712"/>
      <c r="AH632" s="672"/>
    </row>
    <row r="633">
      <c r="A633" s="569"/>
      <c r="B633" s="713"/>
      <c r="C633" s="713"/>
      <c r="D633" s="713"/>
      <c r="E633" s="713"/>
      <c r="F633" s="713"/>
      <c r="G633" s="713"/>
      <c r="H633" s="713"/>
      <c r="I633" s="713"/>
      <c r="J633" s="713"/>
      <c r="K633" s="713"/>
      <c r="L633" s="713"/>
      <c r="M633" s="713"/>
      <c r="N633" s="5"/>
      <c r="O633" s="5"/>
      <c r="P633" s="5"/>
      <c r="Q633" s="5"/>
      <c r="R633" s="5"/>
      <c r="S633" s="5"/>
      <c r="T633" s="5"/>
      <c r="U633" s="5"/>
      <c r="V633" s="5"/>
      <c r="W633" s="5"/>
      <c r="X633" s="5"/>
      <c r="Y633" s="5"/>
      <c r="Z633" s="5"/>
      <c r="AA633" s="5"/>
      <c r="AB633" s="5"/>
      <c r="AC633" s="5"/>
      <c r="AD633" s="5"/>
      <c r="AE633" s="5"/>
      <c r="AF633" s="5"/>
      <c r="AG633" s="712"/>
      <c r="AH633" s="672"/>
    </row>
    <row r="634">
      <c r="A634" s="569"/>
      <c r="B634" s="713"/>
      <c r="C634" s="713"/>
      <c r="D634" s="713"/>
      <c r="E634" s="713"/>
      <c r="F634" s="713"/>
      <c r="G634" s="713"/>
      <c r="H634" s="713"/>
      <c r="I634" s="713"/>
      <c r="J634" s="713"/>
      <c r="K634" s="713"/>
      <c r="L634" s="713"/>
      <c r="M634" s="713"/>
      <c r="N634" s="5"/>
      <c r="O634" s="5"/>
      <c r="P634" s="5"/>
      <c r="Q634" s="5"/>
      <c r="R634" s="5"/>
      <c r="S634" s="5"/>
      <c r="T634" s="5"/>
      <c r="U634" s="5"/>
      <c r="V634" s="5"/>
      <c r="W634" s="5"/>
      <c r="X634" s="5"/>
      <c r="Y634" s="5"/>
      <c r="Z634" s="5"/>
      <c r="AA634" s="5"/>
      <c r="AB634" s="5"/>
      <c r="AC634" s="5"/>
      <c r="AD634" s="5"/>
      <c r="AE634" s="5"/>
      <c r="AF634" s="5"/>
      <c r="AG634" s="712"/>
      <c r="AH634" s="672"/>
    </row>
    <row r="635">
      <c r="A635" s="569"/>
      <c r="B635" s="713"/>
      <c r="C635" s="713"/>
      <c r="D635" s="713"/>
      <c r="E635" s="713"/>
      <c r="F635" s="713"/>
      <c r="G635" s="713"/>
      <c r="H635" s="713"/>
      <c r="I635" s="713"/>
      <c r="J635" s="713"/>
      <c r="K635" s="713"/>
      <c r="L635" s="713"/>
      <c r="M635" s="713"/>
      <c r="N635" s="5"/>
      <c r="O635" s="5"/>
      <c r="P635" s="5"/>
      <c r="Q635" s="5"/>
      <c r="R635" s="5"/>
      <c r="S635" s="5"/>
      <c r="T635" s="5"/>
      <c r="U635" s="5"/>
      <c r="V635" s="5"/>
      <c r="W635" s="5"/>
      <c r="X635" s="5"/>
      <c r="Y635" s="5"/>
      <c r="Z635" s="5"/>
      <c r="AA635" s="5"/>
      <c r="AB635" s="5"/>
      <c r="AC635" s="5"/>
      <c r="AD635" s="5"/>
      <c r="AE635" s="5"/>
      <c r="AF635" s="5"/>
      <c r="AG635" s="712"/>
      <c r="AH635" s="672"/>
    </row>
    <row r="636">
      <c r="A636" s="569"/>
      <c r="B636" s="713"/>
      <c r="C636" s="713"/>
      <c r="D636" s="713"/>
      <c r="E636" s="713"/>
      <c r="F636" s="713"/>
      <c r="G636" s="713"/>
      <c r="H636" s="713"/>
      <c r="I636" s="713"/>
      <c r="J636" s="713"/>
      <c r="K636" s="713"/>
      <c r="L636" s="713"/>
      <c r="M636" s="713"/>
      <c r="N636" s="5"/>
      <c r="O636" s="5"/>
      <c r="P636" s="5"/>
      <c r="Q636" s="5"/>
      <c r="R636" s="5"/>
      <c r="S636" s="5"/>
      <c r="T636" s="5"/>
      <c r="U636" s="5"/>
      <c r="V636" s="5"/>
      <c r="W636" s="5"/>
      <c r="X636" s="5"/>
      <c r="Y636" s="5"/>
      <c r="Z636" s="5"/>
      <c r="AA636" s="5"/>
      <c r="AB636" s="5"/>
      <c r="AC636" s="5"/>
      <c r="AD636" s="5"/>
      <c r="AE636" s="5"/>
      <c r="AF636" s="5"/>
      <c r="AG636" s="712"/>
      <c r="AH636" s="672"/>
    </row>
    <row r="637">
      <c r="A637" s="569"/>
      <c r="B637" s="713"/>
      <c r="C637" s="713"/>
      <c r="D637" s="713"/>
      <c r="E637" s="713"/>
      <c r="F637" s="713"/>
      <c r="G637" s="713"/>
      <c r="H637" s="713"/>
      <c r="I637" s="713"/>
      <c r="J637" s="713"/>
      <c r="K637" s="713"/>
      <c r="L637" s="713"/>
      <c r="M637" s="713"/>
      <c r="N637" s="5"/>
      <c r="O637" s="5"/>
      <c r="P637" s="5"/>
      <c r="Q637" s="5"/>
      <c r="R637" s="5"/>
      <c r="S637" s="5"/>
      <c r="T637" s="5"/>
      <c r="U637" s="5"/>
      <c r="V637" s="5"/>
      <c r="W637" s="5"/>
      <c r="X637" s="5"/>
      <c r="Y637" s="5"/>
      <c r="Z637" s="5"/>
      <c r="AA637" s="5"/>
      <c r="AB637" s="5"/>
      <c r="AC637" s="5"/>
      <c r="AD637" s="5"/>
      <c r="AE637" s="5"/>
      <c r="AF637" s="5"/>
      <c r="AG637" s="712"/>
      <c r="AH637" s="672"/>
    </row>
    <row r="638">
      <c r="A638" s="569"/>
      <c r="B638" s="713"/>
      <c r="C638" s="713"/>
      <c r="D638" s="713"/>
      <c r="E638" s="713"/>
      <c r="F638" s="713"/>
      <c r="G638" s="713"/>
      <c r="H638" s="713"/>
      <c r="I638" s="713"/>
      <c r="J638" s="713"/>
      <c r="K638" s="713"/>
      <c r="L638" s="713"/>
      <c r="M638" s="713"/>
      <c r="N638" s="5"/>
      <c r="O638" s="5"/>
      <c r="P638" s="5"/>
      <c r="Q638" s="5"/>
      <c r="R638" s="5"/>
      <c r="S638" s="5"/>
      <c r="T638" s="5"/>
      <c r="U638" s="5"/>
      <c r="V638" s="5"/>
      <c r="W638" s="5"/>
      <c r="X638" s="5"/>
      <c r="Y638" s="5"/>
      <c r="Z638" s="5"/>
      <c r="AA638" s="5"/>
      <c r="AB638" s="5"/>
      <c r="AC638" s="5"/>
      <c r="AD638" s="5"/>
      <c r="AE638" s="5"/>
      <c r="AF638" s="5"/>
      <c r="AG638" s="712"/>
      <c r="AH638" s="672"/>
    </row>
    <row r="639">
      <c r="A639" s="569"/>
      <c r="B639" s="713"/>
      <c r="C639" s="713"/>
      <c r="D639" s="713"/>
      <c r="E639" s="713"/>
      <c r="F639" s="713"/>
      <c r="G639" s="713"/>
      <c r="H639" s="713"/>
      <c r="I639" s="713"/>
      <c r="J639" s="713"/>
      <c r="K639" s="713"/>
      <c r="L639" s="713"/>
      <c r="M639" s="713"/>
      <c r="N639" s="5"/>
      <c r="O639" s="5"/>
      <c r="P639" s="5"/>
      <c r="Q639" s="5"/>
      <c r="R639" s="5"/>
      <c r="S639" s="5"/>
      <c r="T639" s="5"/>
      <c r="U639" s="5"/>
      <c r="V639" s="5"/>
      <c r="W639" s="5"/>
      <c r="X639" s="5"/>
      <c r="Y639" s="5"/>
      <c r="Z639" s="5"/>
      <c r="AA639" s="5"/>
      <c r="AB639" s="5"/>
      <c r="AC639" s="5"/>
      <c r="AD639" s="5"/>
      <c r="AE639" s="5"/>
      <c r="AF639" s="5"/>
      <c r="AG639" s="712"/>
      <c r="AH639" s="672"/>
    </row>
    <row r="640">
      <c r="A640" s="569"/>
      <c r="B640" s="713"/>
      <c r="C640" s="713"/>
      <c r="D640" s="713"/>
      <c r="E640" s="713"/>
      <c r="F640" s="713"/>
      <c r="G640" s="713"/>
      <c r="H640" s="713"/>
      <c r="I640" s="713"/>
      <c r="J640" s="713"/>
      <c r="K640" s="713"/>
      <c r="L640" s="713"/>
      <c r="M640" s="713"/>
      <c r="N640" s="5"/>
      <c r="O640" s="5"/>
      <c r="P640" s="5"/>
      <c r="Q640" s="5"/>
      <c r="R640" s="5"/>
      <c r="S640" s="5"/>
      <c r="T640" s="5"/>
      <c r="U640" s="5"/>
      <c r="V640" s="5"/>
      <c r="W640" s="5"/>
      <c r="X640" s="5"/>
      <c r="Y640" s="5"/>
      <c r="Z640" s="5"/>
      <c r="AA640" s="5"/>
      <c r="AB640" s="5"/>
      <c r="AC640" s="5"/>
      <c r="AD640" s="5"/>
      <c r="AE640" s="5"/>
      <c r="AF640" s="5"/>
      <c r="AG640" s="712"/>
      <c r="AH640" s="672"/>
    </row>
    <row r="641">
      <c r="A641" s="569"/>
      <c r="B641" s="713"/>
      <c r="C641" s="713"/>
      <c r="D641" s="713"/>
      <c r="E641" s="713"/>
      <c r="F641" s="713"/>
      <c r="G641" s="713"/>
      <c r="H641" s="713"/>
      <c r="I641" s="713"/>
      <c r="J641" s="713"/>
      <c r="K641" s="713"/>
      <c r="L641" s="713"/>
      <c r="M641" s="713"/>
      <c r="N641" s="5"/>
      <c r="O641" s="5"/>
      <c r="P641" s="5"/>
      <c r="Q641" s="5"/>
      <c r="R641" s="5"/>
      <c r="S641" s="5"/>
      <c r="T641" s="5"/>
      <c r="U641" s="5"/>
      <c r="V641" s="5"/>
      <c r="W641" s="5"/>
      <c r="X641" s="5"/>
      <c r="Y641" s="5"/>
      <c r="Z641" s="5"/>
      <c r="AA641" s="5"/>
      <c r="AB641" s="5"/>
      <c r="AC641" s="5"/>
      <c r="AD641" s="5"/>
      <c r="AE641" s="5"/>
      <c r="AF641" s="5"/>
      <c r="AG641" s="712"/>
      <c r="AH641" s="672"/>
    </row>
    <row r="642">
      <c r="A642" s="569"/>
      <c r="B642" s="713"/>
      <c r="C642" s="713"/>
      <c r="D642" s="713"/>
      <c r="E642" s="713"/>
      <c r="F642" s="713"/>
      <c r="G642" s="713"/>
      <c r="H642" s="713"/>
      <c r="I642" s="713"/>
      <c r="J642" s="713"/>
      <c r="K642" s="713"/>
      <c r="L642" s="713"/>
      <c r="M642" s="713"/>
      <c r="N642" s="5"/>
      <c r="O642" s="5"/>
      <c r="P642" s="5"/>
      <c r="Q642" s="5"/>
      <c r="R642" s="5"/>
      <c r="S642" s="5"/>
      <c r="T642" s="5"/>
      <c r="U642" s="5"/>
      <c r="V642" s="5"/>
      <c r="W642" s="5"/>
      <c r="X642" s="5"/>
      <c r="Y642" s="5"/>
      <c r="Z642" s="5"/>
      <c r="AA642" s="5"/>
      <c r="AB642" s="5"/>
      <c r="AC642" s="5"/>
      <c r="AD642" s="5"/>
      <c r="AE642" s="5"/>
      <c r="AF642" s="5"/>
      <c r="AG642" s="712"/>
      <c r="AH642" s="672"/>
    </row>
    <row r="643">
      <c r="A643" s="569"/>
      <c r="B643" s="713"/>
      <c r="C643" s="713"/>
      <c r="D643" s="713"/>
      <c r="E643" s="713"/>
      <c r="F643" s="713"/>
      <c r="G643" s="713"/>
      <c r="H643" s="713"/>
      <c r="I643" s="713"/>
      <c r="J643" s="713"/>
      <c r="K643" s="713"/>
      <c r="L643" s="713"/>
      <c r="M643" s="713"/>
      <c r="N643" s="5"/>
      <c r="O643" s="5"/>
      <c r="P643" s="5"/>
      <c r="Q643" s="5"/>
      <c r="R643" s="5"/>
      <c r="S643" s="5"/>
      <c r="T643" s="5"/>
      <c r="U643" s="5"/>
      <c r="V643" s="5"/>
      <c r="W643" s="5"/>
      <c r="X643" s="5"/>
      <c r="Y643" s="5"/>
      <c r="Z643" s="5"/>
      <c r="AA643" s="5"/>
      <c r="AB643" s="5"/>
      <c r="AC643" s="5"/>
      <c r="AD643" s="5"/>
      <c r="AE643" s="5"/>
      <c r="AF643" s="5"/>
      <c r="AG643" s="712"/>
      <c r="AH643" s="672"/>
    </row>
    <row r="644">
      <c r="A644" s="569"/>
      <c r="B644" s="713"/>
      <c r="C644" s="713"/>
      <c r="D644" s="713"/>
      <c r="E644" s="713"/>
      <c r="F644" s="713"/>
      <c r="G644" s="713"/>
      <c r="H644" s="713"/>
      <c r="I644" s="713"/>
      <c r="J644" s="713"/>
      <c r="K644" s="713"/>
      <c r="L644" s="713"/>
      <c r="M644" s="713"/>
      <c r="N644" s="5"/>
      <c r="O644" s="5"/>
      <c r="P644" s="5"/>
      <c r="Q644" s="5"/>
      <c r="R644" s="5"/>
      <c r="S644" s="5"/>
      <c r="T644" s="5"/>
      <c r="U644" s="5"/>
      <c r="V644" s="5"/>
      <c r="W644" s="5"/>
      <c r="X644" s="5"/>
      <c r="Y644" s="5"/>
      <c r="Z644" s="5"/>
      <c r="AA644" s="5"/>
      <c r="AB644" s="5"/>
      <c r="AC644" s="5"/>
      <c r="AD644" s="5"/>
      <c r="AE644" s="5"/>
      <c r="AF644" s="5"/>
      <c r="AG644" s="712"/>
      <c r="AH644" s="672"/>
    </row>
    <row r="645">
      <c r="A645" s="569"/>
      <c r="B645" s="713"/>
      <c r="C645" s="713"/>
      <c r="D645" s="713"/>
      <c r="E645" s="713"/>
      <c r="F645" s="713"/>
      <c r="G645" s="713"/>
      <c r="H645" s="713"/>
      <c r="I645" s="713"/>
      <c r="J645" s="713"/>
      <c r="K645" s="713"/>
      <c r="L645" s="713"/>
      <c r="M645" s="713"/>
      <c r="N645" s="5"/>
      <c r="O645" s="5"/>
      <c r="P645" s="5"/>
      <c r="Q645" s="5"/>
      <c r="R645" s="5"/>
      <c r="S645" s="5"/>
      <c r="T645" s="5"/>
      <c r="U645" s="5"/>
      <c r="V645" s="5"/>
      <c r="W645" s="5"/>
      <c r="X645" s="5"/>
      <c r="Y645" s="5"/>
      <c r="Z645" s="5"/>
      <c r="AA645" s="5"/>
      <c r="AB645" s="5"/>
      <c r="AC645" s="5"/>
      <c r="AD645" s="5"/>
      <c r="AE645" s="5"/>
      <c r="AF645" s="5"/>
      <c r="AG645" s="712"/>
      <c r="AH645" s="672"/>
    </row>
    <row r="646">
      <c r="A646" s="569"/>
      <c r="B646" s="713"/>
      <c r="C646" s="713"/>
      <c r="D646" s="713"/>
      <c r="E646" s="713"/>
      <c r="F646" s="713"/>
      <c r="G646" s="713"/>
      <c r="H646" s="713"/>
      <c r="I646" s="713"/>
      <c r="J646" s="713"/>
      <c r="K646" s="713"/>
      <c r="L646" s="713"/>
      <c r="M646" s="713"/>
      <c r="N646" s="5"/>
      <c r="O646" s="5"/>
      <c r="P646" s="5"/>
      <c r="Q646" s="5"/>
      <c r="R646" s="5"/>
      <c r="S646" s="5"/>
      <c r="T646" s="5"/>
      <c r="U646" s="5"/>
      <c r="V646" s="5"/>
      <c r="W646" s="5"/>
      <c r="X646" s="5"/>
      <c r="Y646" s="5"/>
      <c r="Z646" s="5"/>
      <c r="AA646" s="5"/>
      <c r="AB646" s="5"/>
      <c r="AC646" s="5"/>
      <c r="AD646" s="5"/>
      <c r="AE646" s="5"/>
      <c r="AF646" s="5"/>
      <c r="AG646" s="712"/>
      <c r="AH646" s="672"/>
    </row>
    <row r="647">
      <c r="A647" s="569"/>
      <c r="B647" s="713"/>
      <c r="C647" s="713"/>
      <c r="D647" s="713"/>
      <c r="E647" s="713"/>
      <c r="F647" s="713"/>
      <c r="G647" s="713"/>
      <c r="H647" s="713"/>
      <c r="I647" s="713"/>
      <c r="J647" s="713"/>
      <c r="K647" s="713"/>
      <c r="L647" s="713"/>
      <c r="M647" s="713"/>
      <c r="N647" s="5"/>
      <c r="O647" s="5"/>
      <c r="P647" s="5"/>
      <c r="Q647" s="5"/>
      <c r="R647" s="5"/>
      <c r="S647" s="5"/>
      <c r="T647" s="5"/>
      <c r="U647" s="5"/>
      <c r="V647" s="5"/>
      <c r="W647" s="5"/>
      <c r="X647" s="5"/>
      <c r="Y647" s="5"/>
      <c r="Z647" s="5"/>
      <c r="AA647" s="5"/>
      <c r="AB647" s="5"/>
      <c r="AC647" s="5"/>
      <c r="AD647" s="5"/>
      <c r="AE647" s="5"/>
      <c r="AF647" s="5"/>
      <c r="AG647" s="712"/>
      <c r="AH647" s="672"/>
    </row>
    <row r="648">
      <c r="A648" s="569"/>
      <c r="B648" s="713"/>
      <c r="C648" s="713"/>
      <c r="D648" s="713"/>
      <c r="E648" s="713"/>
      <c r="F648" s="713"/>
      <c r="G648" s="713"/>
      <c r="H648" s="713"/>
      <c r="I648" s="713"/>
      <c r="J648" s="713"/>
      <c r="K648" s="713"/>
      <c r="L648" s="713"/>
      <c r="M648" s="713"/>
      <c r="N648" s="5"/>
      <c r="O648" s="5"/>
      <c r="P648" s="5"/>
      <c r="Q648" s="5"/>
      <c r="R648" s="5"/>
      <c r="S648" s="5"/>
      <c r="T648" s="5"/>
      <c r="U648" s="5"/>
      <c r="V648" s="5"/>
      <c r="W648" s="5"/>
      <c r="X648" s="5"/>
      <c r="Y648" s="5"/>
      <c r="Z648" s="5"/>
      <c r="AA648" s="5"/>
      <c r="AB648" s="5"/>
      <c r="AC648" s="5"/>
      <c r="AD648" s="5"/>
      <c r="AE648" s="5"/>
      <c r="AF648" s="5"/>
      <c r="AG648" s="712"/>
      <c r="AH648" s="672"/>
    </row>
    <row r="649">
      <c r="A649" s="569"/>
      <c r="B649" s="713"/>
      <c r="C649" s="713"/>
      <c r="D649" s="713"/>
      <c r="E649" s="713"/>
      <c r="F649" s="713"/>
      <c r="G649" s="713"/>
      <c r="H649" s="713"/>
      <c r="I649" s="713"/>
      <c r="J649" s="713"/>
      <c r="K649" s="713"/>
      <c r="L649" s="713"/>
      <c r="M649" s="713"/>
      <c r="N649" s="5"/>
      <c r="O649" s="5"/>
      <c r="P649" s="5"/>
      <c r="Q649" s="5"/>
      <c r="R649" s="5"/>
      <c r="S649" s="5"/>
      <c r="T649" s="5"/>
      <c r="U649" s="5"/>
      <c r="V649" s="5"/>
      <c r="W649" s="5"/>
      <c r="X649" s="5"/>
      <c r="Y649" s="5"/>
      <c r="Z649" s="5"/>
      <c r="AA649" s="5"/>
      <c r="AB649" s="5"/>
      <c r="AC649" s="5"/>
      <c r="AD649" s="5"/>
      <c r="AE649" s="5"/>
      <c r="AF649" s="5"/>
      <c r="AG649" s="712"/>
      <c r="AH649" s="672"/>
    </row>
    <row r="650">
      <c r="A650" s="569"/>
      <c r="B650" s="713"/>
      <c r="C650" s="713"/>
      <c r="D650" s="713"/>
      <c r="E650" s="713"/>
      <c r="F650" s="713"/>
      <c r="G650" s="713"/>
      <c r="H650" s="713"/>
      <c r="I650" s="713"/>
      <c r="J650" s="713"/>
      <c r="K650" s="713"/>
      <c r="L650" s="713"/>
      <c r="M650" s="713"/>
      <c r="N650" s="5"/>
      <c r="O650" s="5"/>
      <c r="P650" s="5"/>
      <c r="Q650" s="5"/>
      <c r="R650" s="5"/>
      <c r="S650" s="5"/>
      <c r="T650" s="5"/>
      <c r="U650" s="5"/>
      <c r="V650" s="5"/>
      <c r="W650" s="5"/>
      <c r="X650" s="5"/>
      <c r="Y650" s="5"/>
      <c r="Z650" s="5"/>
      <c r="AA650" s="5"/>
      <c r="AB650" s="5"/>
      <c r="AC650" s="5"/>
      <c r="AD650" s="5"/>
      <c r="AE650" s="5"/>
      <c r="AF650" s="5"/>
      <c r="AG650" s="712"/>
      <c r="AH650" s="672"/>
    </row>
    <row r="651">
      <c r="A651" s="569"/>
      <c r="B651" s="713"/>
      <c r="C651" s="713"/>
      <c r="D651" s="713"/>
      <c r="E651" s="713"/>
      <c r="F651" s="713"/>
      <c r="G651" s="713"/>
      <c r="H651" s="713"/>
      <c r="I651" s="713"/>
      <c r="J651" s="713"/>
      <c r="K651" s="713"/>
      <c r="L651" s="713"/>
      <c r="M651" s="713"/>
      <c r="N651" s="5"/>
      <c r="O651" s="5"/>
      <c r="P651" s="5"/>
      <c r="Q651" s="5"/>
      <c r="R651" s="5"/>
      <c r="S651" s="5"/>
      <c r="T651" s="5"/>
      <c r="U651" s="5"/>
      <c r="V651" s="5"/>
      <c r="W651" s="5"/>
      <c r="X651" s="5"/>
      <c r="Y651" s="5"/>
      <c r="Z651" s="5"/>
      <c r="AA651" s="5"/>
      <c r="AB651" s="5"/>
      <c r="AC651" s="5"/>
      <c r="AD651" s="5"/>
      <c r="AE651" s="5"/>
      <c r="AF651" s="5"/>
      <c r="AG651" s="712"/>
      <c r="AH651" s="672"/>
    </row>
    <row r="652">
      <c r="A652" s="569"/>
      <c r="B652" s="713"/>
      <c r="C652" s="713"/>
      <c r="D652" s="713"/>
      <c r="E652" s="713"/>
      <c r="F652" s="713"/>
      <c r="G652" s="713"/>
      <c r="H652" s="713"/>
      <c r="I652" s="713"/>
      <c r="J652" s="713"/>
      <c r="K652" s="713"/>
      <c r="L652" s="713"/>
      <c r="M652" s="713"/>
      <c r="N652" s="5"/>
      <c r="O652" s="5"/>
      <c r="P652" s="5"/>
      <c r="Q652" s="5"/>
      <c r="R652" s="5"/>
      <c r="S652" s="5"/>
      <c r="T652" s="5"/>
      <c r="U652" s="5"/>
      <c r="V652" s="5"/>
      <c r="W652" s="5"/>
      <c r="X652" s="5"/>
      <c r="Y652" s="5"/>
      <c r="Z652" s="5"/>
      <c r="AA652" s="5"/>
      <c r="AB652" s="5"/>
      <c r="AC652" s="5"/>
      <c r="AD652" s="5"/>
      <c r="AE652" s="5"/>
      <c r="AF652" s="5"/>
      <c r="AG652" s="712"/>
      <c r="AH652" s="672"/>
    </row>
    <row r="653">
      <c r="A653" s="569"/>
      <c r="B653" s="713"/>
      <c r="C653" s="713"/>
      <c r="D653" s="713"/>
      <c r="E653" s="713"/>
      <c r="F653" s="713"/>
      <c r="G653" s="713"/>
      <c r="H653" s="713"/>
      <c r="I653" s="713"/>
      <c r="J653" s="713"/>
      <c r="K653" s="713"/>
      <c r="L653" s="713"/>
      <c r="M653" s="713"/>
      <c r="N653" s="5"/>
      <c r="O653" s="5"/>
      <c r="P653" s="5"/>
      <c r="Q653" s="5"/>
      <c r="R653" s="5"/>
      <c r="S653" s="5"/>
      <c r="T653" s="5"/>
      <c r="U653" s="5"/>
      <c r="V653" s="5"/>
      <c r="W653" s="5"/>
      <c r="X653" s="5"/>
      <c r="Y653" s="5"/>
      <c r="Z653" s="5"/>
      <c r="AA653" s="5"/>
      <c r="AB653" s="5"/>
      <c r="AC653" s="5"/>
      <c r="AD653" s="5"/>
      <c r="AE653" s="5"/>
      <c r="AF653" s="5"/>
      <c r="AG653" s="712"/>
      <c r="AH653" s="672"/>
    </row>
    <row r="654">
      <c r="A654" s="569"/>
      <c r="B654" s="713"/>
      <c r="C654" s="713"/>
      <c r="D654" s="713"/>
      <c r="E654" s="713"/>
      <c r="F654" s="713"/>
      <c r="G654" s="713"/>
      <c r="H654" s="713"/>
      <c r="I654" s="713"/>
      <c r="J654" s="713"/>
      <c r="K654" s="713"/>
      <c r="L654" s="713"/>
      <c r="M654" s="713"/>
      <c r="N654" s="5"/>
      <c r="O654" s="5"/>
      <c r="P654" s="5"/>
      <c r="Q654" s="5"/>
      <c r="R654" s="5"/>
      <c r="S654" s="5"/>
      <c r="T654" s="5"/>
      <c r="U654" s="5"/>
      <c r="V654" s="5"/>
      <c r="W654" s="5"/>
      <c r="X654" s="5"/>
      <c r="Y654" s="5"/>
      <c r="Z654" s="5"/>
      <c r="AA654" s="5"/>
      <c r="AB654" s="5"/>
      <c r="AC654" s="5"/>
      <c r="AD654" s="5"/>
      <c r="AE654" s="5"/>
      <c r="AF654" s="5"/>
      <c r="AG654" s="712"/>
      <c r="AH654" s="672"/>
    </row>
    <row r="655">
      <c r="A655" s="569"/>
      <c r="B655" s="713"/>
      <c r="C655" s="713"/>
      <c r="D655" s="713"/>
      <c r="E655" s="713"/>
      <c r="F655" s="713"/>
      <c r="G655" s="713"/>
      <c r="H655" s="713"/>
      <c r="I655" s="713"/>
      <c r="J655" s="713"/>
      <c r="K655" s="713"/>
      <c r="L655" s="713"/>
      <c r="M655" s="713"/>
      <c r="N655" s="5"/>
      <c r="O655" s="5"/>
      <c r="P655" s="5"/>
      <c r="Q655" s="5"/>
      <c r="R655" s="5"/>
      <c r="S655" s="5"/>
      <c r="T655" s="5"/>
      <c r="U655" s="5"/>
      <c r="V655" s="5"/>
      <c r="W655" s="5"/>
      <c r="X655" s="5"/>
      <c r="Y655" s="5"/>
      <c r="Z655" s="5"/>
      <c r="AA655" s="5"/>
      <c r="AB655" s="5"/>
      <c r="AC655" s="5"/>
      <c r="AD655" s="5"/>
      <c r="AE655" s="5"/>
      <c r="AF655" s="5"/>
      <c r="AG655" s="712"/>
      <c r="AH655" s="672"/>
    </row>
    <row r="656">
      <c r="A656" s="569"/>
      <c r="B656" s="713"/>
      <c r="C656" s="713"/>
      <c r="D656" s="713"/>
      <c r="E656" s="713"/>
      <c r="F656" s="713"/>
      <c r="G656" s="713"/>
      <c r="H656" s="713"/>
      <c r="I656" s="713"/>
      <c r="J656" s="713"/>
      <c r="K656" s="713"/>
      <c r="L656" s="713"/>
      <c r="M656" s="713"/>
      <c r="N656" s="5"/>
      <c r="O656" s="5"/>
      <c r="P656" s="5"/>
      <c r="Q656" s="5"/>
      <c r="R656" s="5"/>
      <c r="S656" s="5"/>
      <c r="T656" s="5"/>
      <c r="U656" s="5"/>
      <c r="V656" s="5"/>
      <c r="W656" s="5"/>
      <c r="X656" s="5"/>
      <c r="Y656" s="5"/>
      <c r="Z656" s="5"/>
      <c r="AA656" s="5"/>
      <c r="AB656" s="5"/>
      <c r="AC656" s="5"/>
      <c r="AD656" s="5"/>
      <c r="AE656" s="5"/>
      <c r="AF656" s="5"/>
      <c r="AG656" s="712"/>
      <c r="AH656" s="672"/>
    </row>
    <row r="657">
      <c r="A657" s="569"/>
      <c r="B657" s="713"/>
      <c r="C657" s="713"/>
      <c r="D657" s="713"/>
      <c r="E657" s="713"/>
      <c r="F657" s="713"/>
      <c r="G657" s="713"/>
      <c r="H657" s="713"/>
      <c r="I657" s="713"/>
      <c r="J657" s="713"/>
      <c r="K657" s="713"/>
      <c r="L657" s="713"/>
      <c r="M657" s="713"/>
      <c r="N657" s="5"/>
      <c r="O657" s="5"/>
      <c r="P657" s="5"/>
      <c r="Q657" s="5"/>
      <c r="R657" s="5"/>
      <c r="S657" s="5"/>
      <c r="T657" s="5"/>
      <c r="U657" s="5"/>
      <c r="V657" s="5"/>
      <c r="W657" s="5"/>
      <c r="X657" s="5"/>
      <c r="Y657" s="5"/>
      <c r="Z657" s="5"/>
      <c r="AA657" s="5"/>
      <c r="AB657" s="5"/>
      <c r="AC657" s="5"/>
      <c r="AD657" s="5"/>
      <c r="AE657" s="5"/>
      <c r="AF657" s="5"/>
      <c r="AG657" s="712"/>
      <c r="AH657" s="672"/>
    </row>
    <row r="658">
      <c r="A658" s="569"/>
      <c r="B658" s="713"/>
      <c r="C658" s="713"/>
      <c r="D658" s="713"/>
      <c r="E658" s="713"/>
      <c r="F658" s="713"/>
      <c r="G658" s="713"/>
      <c r="H658" s="713"/>
      <c r="I658" s="713"/>
      <c r="J658" s="713"/>
      <c r="K658" s="713"/>
      <c r="L658" s="713"/>
      <c r="M658" s="713"/>
      <c r="N658" s="5"/>
      <c r="O658" s="5"/>
      <c r="P658" s="5"/>
      <c r="Q658" s="5"/>
      <c r="R658" s="5"/>
      <c r="S658" s="5"/>
      <c r="T658" s="5"/>
      <c r="U658" s="5"/>
      <c r="V658" s="5"/>
      <c r="W658" s="5"/>
      <c r="X658" s="5"/>
      <c r="Y658" s="5"/>
      <c r="Z658" s="5"/>
      <c r="AA658" s="5"/>
      <c r="AB658" s="5"/>
      <c r="AC658" s="5"/>
      <c r="AD658" s="5"/>
      <c r="AE658" s="5"/>
      <c r="AF658" s="5"/>
      <c r="AG658" s="712"/>
      <c r="AH658" s="672"/>
    </row>
    <row r="659">
      <c r="A659" s="569"/>
      <c r="B659" s="713"/>
      <c r="C659" s="713"/>
      <c r="D659" s="713"/>
      <c r="E659" s="713"/>
      <c r="F659" s="713"/>
      <c r="G659" s="713"/>
      <c r="H659" s="713"/>
      <c r="I659" s="713"/>
      <c r="J659" s="713"/>
      <c r="K659" s="713"/>
      <c r="L659" s="713"/>
      <c r="M659" s="713"/>
      <c r="N659" s="5"/>
      <c r="O659" s="5"/>
      <c r="P659" s="5"/>
      <c r="Q659" s="5"/>
      <c r="R659" s="5"/>
      <c r="S659" s="5"/>
      <c r="T659" s="5"/>
      <c r="U659" s="5"/>
      <c r="V659" s="5"/>
      <c r="W659" s="5"/>
      <c r="X659" s="5"/>
      <c r="Y659" s="5"/>
      <c r="Z659" s="5"/>
      <c r="AA659" s="5"/>
      <c r="AB659" s="5"/>
      <c r="AC659" s="5"/>
      <c r="AD659" s="5"/>
      <c r="AE659" s="5"/>
      <c r="AF659" s="5"/>
      <c r="AG659" s="712"/>
      <c r="AH659" s="672"/>
    </row>
    <row r="660">
      <c r="A660" s="569"/>
      <c r="B660" s="713"/>
      <c r="C660" s="713"/>
      <c r="D660" s="713"/>
      <c r="E660" s="713"/>
      <c r="F660" s="713"/>
      <c r="G660" s="713"/>
      <c r="H660" s="713"/>
      <c r="I660" s="713"/>
      <c r="J660" s="713"/>
      <c r="K660" s="713"/>
      <c r="L660" s="713"/>
      <c r="M660" s="713"/>
      <c r="N660" s="5"/>
      <c r="O660" s="5"/>
      <c r="P660" s="5"/>
      <c r="Q660" s="5"/>
      <c r="R660" s="5"/>
      <c r="S660" s="5"/>
      <c r="T660" s="5"/>
      <c r="U660" s="5"/>
      <c r="V660" s="5"/>
      <c r="W660" s="5"/>
      <c r="X660" s="5"/>
      <c r="Y660" s="5"/>
      <c r="Z660" s="5"/>
      <c r="AA660" s="5"/>
      <c r="AB660" s="5"/>
      <c r="AC660" s="5"/>
      <c r="AD660" s="5"/>
      <c r="AE660" s="5"/>
      <c r="AF660" s="5"/>
      <c r="AG660" s="712"/>
      <c r="AH660" s="672"/>
    </row>
    <row r="661">
      <c r="A661" s="569"/>
      <c r="B661" s="713"/>
      <c r="C661" s="713"/>
      <c r="D661" s="713"/>
      <c r="E661" s="713"/>
      <c r="F661" s="713"/>
      <c r="G661" s="713"/>
      <c r="H661" s="713"/>
      <c r="I661" s="713"/>
      <c r="J661" s="713"/>
      <c r="K661" s="713"/>
      <c r="L661" s="713"/>
      <c r="M661" s="713"/>
      <c r="N661" s="5"/>
      <c r="O661" s="5"/>
      <c r="P661" s="5"/>
      <c r="Q661" s="5"/>
      <c r="R661" s="5"/>
      <c r="S661" s="5"/>
      <c r="T661" s="5"/>
      <c r="U661" s="5"/>
      <c r="V661" s="5"/>
      <c r="W661" s="5"/>
      <c r="X661" s="5"/>
      <c r="Y661" s="5"/>
      <c r="Z661" s="5"/>
      <c r="AA661" s="5"/>
      <c r="AB661" s="5"/>
      <c r="AC661" s="5"/>
      <c r="AD661" s="5"/>
      <c r="AE661" s="5"/>
      <c r="AF661" s="5"/>
      <c r="AG661" s="712"/>
      <c r="AH661" s="672"/>
    </row>
    <row r="662">
      <c r="A662" s="569"/>
      <c r="B662" s="713"/>
      <c r="C662" s="713"/>
      <c r="D662" s="713"/>
      <c r="E662" s="713"/>
      <c r="F662" s="713"/>
      <c r="G662" s="713"/>
      <c r="H662" s="713"/>
      <c r="I662" s="713"/>
      <c r="J662" s="713"/>
      <c r="K662" s="713"/>
      <c r="L662" s="713"/>
      <c r="M662" s="713"/>
      <c r="N662" s="5"/>
      <c r="O662" s="5"/>
      <c r="P662" s="5"/>
      <c r="Q662" s="5"/>
      <c r="R662" s="5"/>
      <c r="S662" s="5"/>
      <c r="T662" s="5"/>
      <c r="U662" s="5"/>
      <c r="V662" s="5"/>
      <c r="W662" s="5"/>
      <c r="X662" s="5"/>
      <c r="Y662" s="5"/>
      <c r="Z662" s="5"/>
      <c r="AA662" s="5"/>
      <c r="AB662" s="5"/>
      <c r="AC662" s="5"/>
      <c r="AD662" s="5"/>
      <c r="AE662" s="5"/>
      <c r="AF662" s="5"/>
      <c r="AG662" s="712"/>
      <c r="AH662" s="672"/>
    </row>
    <row r="663">
      <c r="A663" s="569"/>
      <c r="B663" s="713"/>
      <c r="C663" s="713"/>
      <c r="D663" s="713"/>
      <c r="E663" s="713"/>
      <c r="F663" s="713"/>
      <c r="G663" s="713"/>
      <c r="H663" s="713"/>
      <c r="I663" s="713"/>
      <c r="J663" s="713"/>
      <c r="K663" s="713"/>
      <c r="L663" s="713"/>
      <c r="M663" s="713"/>
      <c r="N663" s="5"/>
      <c r="O663" s="5"/>
      <c r="P663" s="5"/>
      <c r="Q663" s="5"/>
      <c r="R663" s="5"/>
      <c r="S663" s="5"/>
      <c r="T663" s="5"/>
      <c r="U663" s="5"/>
      <c r="V663" s="5"/>
      <c r="W663" s="5"/>
      <c r="X663" s="5"/>
      <c r="Y663" s="5"/>
      <c r="Z663" s="5"/>
      <c r="AA663" s="5"/>
      <c r="AB663" s="5"/>
      <c r="AC663" s="5"/>
      <c r="AD663" s="5"/>
      <c r="AE663" s="5"/>
      <c r="AF663" s="5"/>
      <c r="AG663" s="712"/>
      <c r="AH663" s="672"/>
    </row>
    <row r="664">
      <c r="A664" s="569"/>
      <c r="B664" s="713"/>
      <c r="C664" s="713"/>
      <c r="D664" s="713"/>
      <c r="E664" s="713"/>
      <c r="F664" s="713"/>
      <c r="G664" s="713"/>
      <c r="H664" s="713"/>
      <c r="I664" s="713"/>
      <c r="J664" s="713"/>
      <c r="K664" s="713"/>
      <c r="L664" s="713"/>
      <c r="M664" s="713"/>
      <c r="N664" s="5"/>
      <c r="O664" s="5"/>
      <c r="P664" s="5"/>
      <c r="Q664" s="5"/>
      <c r="R664" s="5"/>
      <c r="S664" s="5"/>
      <c r="T664" s="5"/>
      <c r="U664" s="5"/>
      <c r="V664" s="5"/>
      <c r="W664" s="5"/>
      <c r="X664" s="5"/>
      <c r="Y664" s="5"/>
      <c r="Z664" s="5"/>
      <c r="AA664" s="5"/>
      <c r="AB664" s="5"/>
      <c r="AC664" s="5"/>
      <c r="AD664" s="5"/>
      <c r="AE664" s="5"/>
      <c r="AF664" s="5"/>
      <c r="AG664" s="712"/>
      <c r="AH664" s="672"/>
    </row>
    <row r="665">
      <c r="A665" s="569"/>
      <c r="B665" s="713"/>
      <c r="C665" s="713"/>
      <c r="D665" s="713"/>
      <c r="E665" s="713"/>
      <c r="F665" s="713"/>
      <c r="G665" s="713"/>
      <c r="H665" s="713"/>
      <c r="I665" s="713"/>
      <c r="J665" s="713"/>
      <c r="K665" s="713"/>
      <c r="L665" s="713"/>
      <c r="M665" s="713"/>
      <c r="N665" s="5"/>
      <c r="O665" s="5"/>
      <c r="P665" s="5"/>
      <c r="Q665" s="5"/>
      <c r="R665" s="5"/>
      <c r="S665" s="5"/>
      <c r="T665" s="5"/>
      <c r="U665" s="5"/>
      <c r="V665" s="5"/>
      <c r="W665" s="5"/>
      <c r="X665" s="5"/>
      <c r="Y665" s="5"/>
      <c r="Z665" s="5"/>
      <c r="AA665" s="5"/>
      <c r="AB665" s="5"/>
      <c r="AC665" s="5"/>
      <c r="AD665" s="5"/>
      <c r="AE665" s="5"/>
      <c r="AF665" s="5"/>
      <c r="AG665" s="712"/>
      <c r="AH665" s="672"/>
    </row>
    <row r="666">
      <c r="A666" s="569"/>
      <c r="B666" s="713"/>
      <c r="C666" s="713"/>
      <c r="D666" s="713"/>
      <c r="E666" s="713"/>
      <c r="F666" s="713"/>
      <c r="G666" s="713"/>
      <c r="H666" s="713"/>
      <c r="I666" s="713"/>
      <c r="J666" s="713"/>
      <c r="K666" s="713"/>
      <c r="L666" s="713"/>
      <c r="M666" s="713"/>
      <c r="N666" s="5"/>
      <c r="O666" s="5"/>
      <c r="P666" s="5"/>
      <c r="Q666" s="5"/>
      <c r="R666" s="5"/>
      <c r="S666" s="5"/>
      <c r="T666" s="5"/>
      <c r="U666" s="5"/>
      <c r="V666" s="5"/>
      <c r="W666" s="5"/>
      <c r="X666" s="5"/>
      <c r="Y666" s="5"/>
      <c r="Z666" s="5"/>
      <c r="AA666" s="5"/>
      <c r="AB666" s="5"/>
      <c r="AC666" s="5"/>
      <c r="AD666" s="5"/>
      <c r="AE666" s="5"/>
      <c r="AF666" s="5"/>
      <c r="AG666" s="712"/>
      <c r="AH666" s="672"/>
    </row>
    <row r="667">
      <c r="A667" s="569"/>
      <c r="B667" s="713"/>
      <c r="C667" s="713"/>
      <c r="D667" s="713"/>
      <c r="E667" s="713"/>
      <c r="F667" s="713"/>
      <c r="G667" s="713"/>
      <c r="H667" s="713"/>
      <c r="I667" s="713"/>
      <c r="J667" s="713"/>
      <c r="K667" s="713"/>
      <c r="L667" s="713"/>
      <c r="M667" s="713"/>
      <c r="N667" s="5"/>
      <c r="O667" s="5"/>
      <c r="P667" s="5"/>
      <c r="Q667" s="5"/>
      <c r="R667" s="5"/>
      <c r="S667" s="5"/>
      <c r="T667" s="5"/>
      <c r="U667" s="5"/>
      <c r="V667" s="5"/>
      <c r="W667" s="5"/>
      <c r="X667" s="5"/>
      <c r="Y667" s="5"/>
      <c r="Z667" s="5"/>
      <c r="AA667" s="5"/>
      <c r="AB667" s="5"/>
      <c r="AC667" s="5"/>
      <c r="AD667" s="5"/>
      <c r="AE667" s="5"/>
      <c r="AF667" s="5"/>
      <c r="AG667" s="712"/>
      <c r="AH667" s="672"/>
    </row>
    <row r="668">
      <c r="A668" s="569"/>
      <c r="B668" s="713"/>
      <c r="C668" s="713"/>
      <c r="D668" s="713"/>
      <c r="E668" s="713"/>
      <c r="F668" s="713"/>
      <c r="G668" s="713"/>
      <c r="H668" s="713"/>
      <c r="I668" s="713"/>
      <c r="J668" s="713"/>
      <c r="K668" s="713"/>
      <c r="L668" s="713"/>
      <c r="M668" s="713"/>
      <c r="N668" s="5"/>
      <c r="O668" s="5"/>
      <c r="P668" s="5"/>
      <c r="Q668" s="5"/>
      <c r="R668" s="5"/>
      <c r="S668" s="5"/>
      <c r="T668" s="5"/>
      <c r="U668" s="5"/>
      <c r="V668" s="5"/>
      <c r="W668" s="5"/>
      <c r="X668" s="5"/>
      <c r="Y668" s="5"/>
      <c r="Z668" s="5"/>
      <c r="AA668" s="5"/>
      <c r="AB668" s="5"/>
      <c r="AC668" s="5"/>
      <c r="AD668" s="5"/>
      <c r="AE668" s="5"/>
      <c r="AF668" s="5"/>
      <c r="AG668" s="712"/>
      <c r="AH668" s="672"/>
    </row>
    <row r="669">
      <c r="A669" s="569"/>
      <c r="B669" s="713"/>
      <c r="C669" s="713"/>
      <c r="D669" s="713"/>
      <c r="E669" s="713"/>
      <c r="F669" s="713"/>
      <c r="G669" s="713"/>
      <c r="H669" s="713"/>
      <c r="I669" s="713"/>
      <c r="J669" s="713"/>
      <c r="K669" s="713"/>
      <c r="L669" s="713"/>
      <c r="M669" s="713"/>
      <c r="N669" s="5"/>
      <c r="O669" s="5"/>
      <c r="P669" s="5"/>
      <c r="Q669" s="5"/>
      <c r="R669" s="5"/>
      <c r="S669" s="5"/>
      <c r="T669" s="5"/>
      <c r="U669" s="5"/>
      <c r="V669" s="5"/>
      <c r="W669" s="5"/>
      <c r="X669" s="5"/>
      <c r="Y669" s="5"/>
      <c r="Z669" s="5"/>
      <c r="AA669" s="5"/>
      <c r="AB669" s="5"/>
      <c r="AC669" s="5"/>
      <c r="AD669" s="5"/>
      <c r="AE669" s="5"/>
      <c r="AF669" s="5"/>
      <c r="AG669" s="712"/>
      <c r="AH669" s="672"/>
    </row>
    <row r="670">
      <c r="A670" s="569"/>
      <c r="B670" s="713"/>
      <c r="C670" s="713"/>
      <c r="D670" s="713"/>
      <c r="E670" s="713"/>
      <c r="F670" s="713"/>
      <c r="G670" s="713"/>
      <c r="H670" s="713"/>
      <c r="I670" s="713"/>
      <c r="J670" s="713"/>
      <c r="K670" s="713"/>
      <c r="L670" s="713"/>
      <c r="M670" s="713"/>
      <c r="N670" s="5"/>
      <c r="O670" s="5"/>
      <c r="P670" s="5"/>
      <c r="Q670" s="5"/>
      <c r="R670" s="5"/>
      <c r="S670" s="5"/>
      <c r="T670" s="5"/>
      <c r="U670" s="5"/>
      <c r="V670" s="5"/>
      <c r="W670" s="5"/>
      <c r="X670" s="5"/>
      <c r="Y670" s="5"/>
      <c r="Z670" s="5"/>
      <c r="AA670" s="5"/>
      <c r="AB670" s="5"/>
      <c r="AC670" s="5"/>
      <c r="AD670" s="5"/>
      <c r="AE670" s="5"/>
      <c r="AF670" s="5"/>
      <c r="AG670" s="712"/>
      <c r="AH670" s="672"/>
    </row>
    <row r="671">
      <c r="A671" s="569"/>
      <c r="B671" s="713"/>
      <c r="C671" s="713"/>
      <c r="D671" s="713"/>
      <c r="E671" s="713"/>
      <c r="F671" s="713"/>
      <c r="G671" s="713"/>
      <c r="H671" s="713"/>
      <c r="I671" s="713"/>
      <c r="J671" s="713"/>
      <c r="K671" s="713"/>
      <c r="L671" s="713"/>
      <c r="M671" s="713"/>
      <c r="N671" s="5"/>
      <c r="O671" s="5"/>
      <c r="P671" s="5"/>
      <c r="Q671" s="5"/>
      <c r="R671" s="5"/>
      <c r="S671" s="5"/>
      <c r="T671" s="5"/>
      <c r="U671" s="5"/>
      <c r="V671" s="5"/>
      <c r="W671" s="5"/>
      <c r="X671" s="5"/>
      <c r="Y671" s="5"/>
      <c r="Z671" s="5"/>
      <c r="AA671" s="5"/>
      <c r="AB671" s="5"/>
      <c r="AC671" s="5"/>
      <c r="AD671" s="5"/>
      <c r="AE671" s="5"/>
      <c r="AF671" s="5"/>
      <c r="AG671" s="712"/>
      <c r="AH671" s="672"/>
    </row>
    <row r="672">
      <c r="A672" s="569"/>
      <c r="B672" s="713"/>
      <c r="C672" s="713"/>
      <c r="D672" s="713"/>
      <c r="E672" s="713"/>
      <c r="F672" s="713"/>
      <c r="G672" s="713"/>
      <c r="H672" s="713"/>
      <c r="I672" s="713"/>
      <c r="J672" s="713"/>
      <c r="K672" s="713"/>
      <c r="L672" s="713"/>
      <c r="M672" s="713"/>
      <c r="N672" s="5"/>
      <c r="O672" s="5"/>
      <c r="P672" s="5"/>
      <c r="Q672" s="5"/>
      <c r="R672" s="5"/>
      <c r="S672" s="5"/>
      <c r="T672" s="5"/>
      <c r="U672" s="5"/>
      <c r="V672" s="5"/>
      <c r="W672" s="5"/>
      <c r="X672" s="5"/>
      <c r="Y672" s="5"/>
      <c r="Z672" s="5"/>
      <c r="AA672" s="5"/>
      <c r="AB672" s="5"/>
      <c r="AC672" s="5"/>
      <c r="AD672" s="5"/>
      <c r="AE672" s="5"/>
      <c r="AF672" s="5"/>
      <c r="AG672" s="712"/>
      <c r="AH672" s="672"/>
    </row>
    <row r="673">
      <c r="A673" s="569"/>
      <c r="B673" s="713"/>
      <c r="C673" s="713"/>
      <c r="D673" s="713"/>
      <c r="E673" s="713"/>
      <c r="F673" s="713"/>
      <c r="G673" s="713"/>
      <c r="H673" s="713"/>
      <c r="I673" s="713"/>
      <c r="J673" s="713"/>
      <c r="K673" s="713"/>
      <c r="L673" s="713"/>
      <c r="M673" s="713"/>
      <c r="N673" s="5"/>
      <c r="O673" s="5"/>
      <c r="P673" s="5"/>
      <c r="Q673" s="5"/>
      <c r="R673" s="5"/>
      <c r="S673" s="5"/>
      <c r="T673" s="5"/>
      <c r="U673" s="5"/>
      <c r="V673" s="5"/>
      <c r="W673" s="5"/>
      <c r="X673" s="5"/>
      <c r="Y673" s="5"/>
      <c r="Z673" s="5"/>
      <c r="AA673" s="5"/>
      <c r="AB673" s="5"/>
      <c r="AC673" s="5"/>
      <c r="AD673" s="5"/>
      <c r="AE673" s="5"/>
      <c r="AF673" s="5"/>
      <c r="AG673" s="712"/>
      <c r="AH673" s="672"/>
    </row>
    <row r="674">
      <c r="A674" s="569"/>
      <c r="B674" s="713"/>
      <c r="C674" s="713"/>
      <c r="D674" s="713"/>
      <c r="E674" s="713"/>
      <c r="F674" s="713"/>
      <c r="G674" s="713"/>
      <c r="H674" s="713"/>
      <c r="I674" s="713"/>
      <c r="J674" s="713"/>
      <c r="K674" s="713"/>
      <c r="L674" s="713"/>
      <c r="M674" s="713"/>
      <c r="N674" s="5"/>
      <c r="O674" s="5"/>
      <c r="P674" s="5"/>
      <c r="Q674" s="5"/>
      <c r="R674" s="5"/>
      <c r="S674" s="5"/>
      <c r="T674" s="5"/>
      <c r="U674" s="5"/>
      <c r="V674" s="5"/>
      <c r="W674" s="5"/>
      <c r="X674" s="5"/>
      <c r="Y674" s="5"/>
      <c r="Z674" s="5"/>
      <c r="AA674" s="5"/>
      <c r="AB674" s="5"/>
      <c r="AC674" s="5"/>
      <c r="AD674" s="5"/>
      <c r="AE674" s="5"/>
      <c r="AF674" s="5"/>
      <c r="AG674" s="712"/>
      <c r="AH674" s="672"/>
    </row>
    <row r="675">
      <c r="A675" s="569"/>
      <c r="B675" s="713"/>
      <c r="C675" s="713"/>
      <c r="D675" s="713"/>
      <c r="E675" s="713"/>
      <c r="F675" s="713"/>
      <c r="G675" s="713"/>
      <c r="H675" s="713"/>
      <c r="I675" s="713"/>
      <c r="J675" s="713"/>
      <c r="K675" s="713"/>
      <c r="L675" s="713"/>
      <c r="M675" s="713"/>
      <c r="N675" s="5"/>
      <c r="O675" s="5"/>
      <c r="P675" s="5"/>
      <c r="Q675" s="5"/>
      <c r="R675" s="5"/>
      <c r="S675" s="5"/>
      <c r="T675" s="5"/>
      <c r="U675" s="5"/>
      <c r="V675" s="5"/>
      <c r="W675" s="5"/>
      <c r="X675" s="5"/>
      <c r="Y675" s="5"/>
      <c r="Z675" s="5"/>
      <c r="AA675" s="5"/>
      <c r="AB675" s="5"/>
      <c r="AC675" s="5"/>
      <c r="AD675" s="5"/>
      <c r="AE675" s="5"/>
      <c r="AF675" s="5"/>
      <c r="AG675" s="712"/>
      <c r="AH675" s="672"/>
    </row>
    <row r="676">
      <c r="A676" s="569"/>
      <c r="B676" s="713"/>
      <c r="C676" s="713"/>
      <c r="D676" s="713"/>
      <c r="E676" s="713"/>
      <c r="F676" s="713"/>
      <c r="G676" s="713"/>
      <c r="H676" s="713"/>
      <c r="I676" s="713"/>
      <c r="J676" s="713"/>
      <c r="K676" s="713"/>
      <c r="L676" s="713"/>
      <c r="M676" s="713"/>
      <c r="N676" s="5"/>
      <c r="O676" s="5"/>
      <c r="P676" s="5"/>
      <c r="Q676" s="5"/>
      <c r="R676" s="5"/>
      <c r="S676" s="5"/>
      <c r="T676" s="5"/>
      <c r="U676" s="5"/>
      <c r="V676" s="5"/>
      <c r="W676" s="5"/>
      <c r="X676" s="5"/>
      <c r="Y676" s="5"/>
      <c r="Z676" s="5"/>
      <c r="AA676" s="5"/>
      <c r="AB676" s="5"/>
      <c r="AC676" s="5"/>
      <c r="AD676" s="5"/>
      <c r="AE676" s="5"/>
      <c r="AF676" s="5"/>
      <c r="AG676" s="712"/>
      <c r="AH676" s="672"/>
    </row>
    <row r="677">
      <c r="A677" s="569"/>
      <c r="B677" s="713"/>
      <c r="C677" s="713"/>
      <c r="D677" s="713"/>
      <c r="E677" s="713"/>
      <c r="F677" s="713"/>
      <c r="G677" s="713"/>
      <c r="H677" s="713"/>
      <c r="I677" s="713"/>
      <c r="J677" s="713"/>
      <c r="K677" s="713"/>
      <c r="L677" s="713"/>
      <c r="M677" s="713"/>
      <c r="N677" s="5"/>
      <c r="O677" s="5"/>
      <c r="P677" s="5"/>
      <c r="Q677" s="5"/>
      <c r="R677" s="5"/>
      <c r="S677" s="5"/>
      <c r="T677" s="5"/>
      <c r="U677" s="5"/>
      <c r="V677" s="5"/>
      <c r="W677" s="5"/>
      <c r="X677" s="5"/>
      <c r="Y677" s="5"/>
      <c r="Z677" s="5"/>
      <c r="AA677" s="5"/>
      <c r="AB677" s="5"/>
      <c r="AC677" s="5"/>
      <c r="AD677" s="5"/>
      <c r="AE677" s="5"/>
      <c r="AF677" s="5"/>
      <c r="AG677" s="712"/>
      <c r="AH677" s="672"/>
    </row>
    <row r="678">
      <c r="A678" s="569"/>
      <c r="B678" s="713"/>
      <c r="C678" s="713"/>
      <c r="D678" s="713"/>
      <c r="E678" s="713"/>
      <c r="F678" s="713"/>
      <c r="G678" s="713"/>
      <c r="H678" s="713"/>
      <c r="I678" s="713"/>
      <c r="J678" s="713"/>
      <c r="K678" s="713"/>
      <c r="L678" s="713"/>
      <c r="M678" s="713"/>
      <c r="N678" s="5"/>
      <c r="O678" s="5"/>
      <c r="P678" s="5"/>
      <c r="Q678" s="5"/>
      <c r="R678" s="5"/>
      <c r="S678" s="5"/>
      <c r="T678" s="5"/>
      <c r="U678" s="5"/>
      <c r="V678" s="5"/>
      <c r="W678" s="5"/>
      <c r="X678" s="5"/>
      <c r="Y678" s="5"/>
      <c r="Z678" s="5"/>
      <c r="AA678" s="5"/>
      <c r="AB678" s="5"/>
      <c r="AC678" s="5"/>
      <c r="AD678" s="5"/>
      <c r="AE678" s="5"/>
      <c r="AF678" s="5"/>
      <c r="AG678" s="712"/>
      <c r="AH678" s="672"/>
    </row>
    <row r="679">
      <c r="A679" s="569"/>
      <c r="B679" s="713"/>
      <c r="C679" s="713"/>
      <c r="D679" s="713"/>
      <c r="E679" s="713"/>
      <c r="F679" s="713"/>
      <c r="G679" s="713"/>
      <c r="H679" s="713"/>
      <c r="I679" s="713"/>
      <c r="J679" s="713"/>
      <c r="K679" s="713"/>
      <c r="L679" s="713"/>
      <c r="M679" s="713"/>
      <c r="N679" s="5"/>
      <c r="O679" s="5"/>
      <c r="P679" s="5"/>
      <c r="Q679" s="5"/>
      <c r="R679" s="5"/>
      <c r="S679" s="5"/>
      <c r="T679" s="5"/>
      <c r="U679" s="5"/>
      <c r="V679" s="5"/>
      <c r="W679" s="5"/>
      <c r="X679" s="5"/>
      <c r="Y679" s="5"/>
      <c r="Z679" s="5"/>
      <c r="AA679" s="5"/>
      <c r="AB679" s="5"/>
      <c r="AC679" s="5"/>
      <c r="AD679" s="5"/>
      <c r="AE679" s="5"/>
      <c r="AF679" s="5"/>
      <c r="AG679" s="712"/>
      <c r="AH679" s="672"/>
    </row>
    <row r="680">
      <c r="A680" s="569"/>
      <c r="B680" s="713"/>
      <c r="C680" s="713"/>
      <c r="D680" s="713"/>
      <c r="E680" s="713"/>
      <c r="F680" s="713"/>
      <c r="G680" s="713"/>
      <c r="H680" s="713"/>
      <c r="I680" s="713"/>
      <c r="J680" s="713"/>
      <c r="K680" s="713"/>
      <c r="L680" s="713"/>
      <c r="M680" s="713"/>
      <c r="N680" s="5"/>
      <c r="O680" s="5"/>
      <c r="P680" s="5"/>
      <c r="Q680" s="5"/>
      <c r="R680" s="5"/>
      <c r="S680" s="5"/>
      <c r="T680" s="5"/>
      <c r="U680" s="5"/>
      <c r="V680" s="5"/>
      <c r="W680" s="5"/>
      <c r="X680" s="5"/>
      <c r="Y680" s="5"/>
      <c r="Z680" s="5"/>
      <c r="AA680" s="5"/>
      <c r="AB680" s="5"/>
      <c r="AC680" s="5"/>
      <c r="AD680" s="5"/>
      <c r="AE680" s="5"/>
      <c r="AF680" s="5"/>
      <c r="AG680" s="712"/>
      <c r="AH680" s="672"/>
    </row>
    <row r="681">
      <c r="A681" s="569"/>
      <c r="B681" s="713"/>
      <c r="C681" s="713"/>
      <c r="D681" s="713"/>
      <c r="E681" s="713"/>
      <c r="F681" s="713"/>
      <c r="G681" s="713"/>
      <c r="H681" s="713"/>
      <c r="I681" s="713"/>
      <c r="J681" s="713"/>
      <c r="K681" s="713"/>
      <c r="L681" s="713"/>
      <c r="M681" s="713"/>
      <c r="N681" s="5"/>
      <c r="O681" s="5"/>
      <c r="P681" s="5"/>
      <c r="Q681" s="5"/>
      <c r="R681" s="5"/>
      <c r="S681" s="5"/>
      <c r="T681" s="5"/>
      <c r="U681" s="5"/>
      <c r="V681" s="5"/>
      <c r="W681" s="5"/>
      <c r="X681" s="5"/>
      <c r="Y681" s="5"/>
      <c r="Z681" s="5"/>
      <c r="AA681" s="5"/>
      <c r="AB681" s="5"/>
      <c r="AC681" s="5"/>
      <c r="AD681" s="5"/>
      <c r="AE681" s="5"/>
      <c r="AF681" s="5"/>
      <c r="AG681" s="712"/>
      <c r="AH681" s="672"/>
    </row>
    <row r="682">
      <c r="A682" s="569"/>
      <c r="B682" s="713"/>
      <c r="C682" s="713"/>
      <c r="D682" s="713"/>
      <c r="E682" s="713"/>
      <c r="F682" s="713"/>
      <c r="G682" s="713"/>
      <c r="H682" s="713"/>
      <c r="I682" s="713"/>
      <c r="J682" s="713"/>
      <c r="K682" s="713"/>
      <c r="L682" s="713"/>
      <c r="M682" s="713"/>
      <c r="N682" s="5"/>
      <c r="O682" s="5"/>
      <c r="P682" s="5"/>
      <c r="Q682" s="5"/>
      <c r="R682" s="5"/>
      <c r="S682" s="5"/>
      <c r="T682" s="5"/>
      <c r="U682" s="5"/>
      <c r="V682" s="5"/>
      <c r="W682" s="5"/>
      <c r="X682" s="5"/>
      <c r="Y682" s="5"/>
      <c r="Z682" s="5"/>
      <c r="AA682" s="5"/>
      <c r="AB682" s="5"/>
      <c r="AC682" s="5"/>
      <c r="AD682" s="5"/>
      <c r="AE682" s="5"/>
      <c r="AF682" s="5"/>
      <c r="AG682" s="712"/>
      <c r="AH682" s="672"/>
    </row>
    <row r="683">
      <c r="A683" s="569"/>
      <c r="B683" s="713"/>
      <c r="C683" s="713"/>
      <c r="D683" s="713"/>
      <c r="E683" s="713"/>
      <c r="F683" s="713"/>
      <c r="G683" s="713"/>
      <c r="H683" s="713"/>
      <c r="I683" s="713"/>
      <c r="J683" s="713"/>
      <c r="K683" s="713"/>
      <c r="L683" s="713"/>
      <c r="M683" s="713"/>
      <c r="N683" s="5"/>
      <c r="O683" s="5"/>
      <c r="P683" s="5"/>
      <c r="Q683" s="5"/>
      <c r="R683" s="5"/>
      <c r="S683" s="5"/>
      <c r="T683" s="5"/>
      <c r="U683" s="5"/>
      <c r="V683" s="5"/>
      <c r="W683" s="5"/>
      <c r="X683" s="5"/>
      <c r="Y683" s="5"/>
      <c r="Z683" s="5"/>
      <c r="AA683" s="5"/>
      <c r="AB683" s="5"/>
      <c r="AC683" s="5"/>
      <c r="AD683" s="5"/>
      <c r="AE683" s="5"/>
      <c r="AF683" s="5"/>
      <c r="AG683" s="712"/>
      <c r="AH683" s="672"/>
    </row>
    <row r="684">
      <c r="A684" s="569"/>
      <c r="B684" s="713"/>
      <c r="C684" s="713"/>
      <c r="D684" s="713"/>
      <c r="E684" s="713"/>
      <c r="F684" s="713"/>
      <c r="G684" s="713"/>
      <c r="H684" s="713"/>
      <c r="I684" s="713"/>
      <c r="J684" s="713"/>
      <c r="K684" s="713"/>
      <c r="L684" s="713"/>
      <c r="M684" s="713"/>
      <c r="N684" s="5"/>
      <c r="O684" s="5"/>
      <c r="P684" s="5"/>
      <c r="Q684" s="5"/>
      <c r="R684" s="5"/>
      <c r="S684" s="5"/>
      <c r="T684" s="5"/>
      <c r="U684" s="5"/>
      <c r="V684" s="5"/>
      <c r="W684" s="5"/>
      <c r="X684" s="5"/>
      <c r="Y684" s="5"/>
      <c r="Z684" s="5"/>
      <c r="AA684" s="5"/>
      <c r="AB684" s="5"/>
      <c r="AC684" s="5"/>
      <c r="AD684" s="5"/>
      <c r="AE684" s="5"/>
      <c r="AF684" s="5"/>
      <c r="AG684" s="712"/>
      <c r="AH684" s="672"/>
    </row>
    <row r="685">
      <c r="A685" s="569"/>
      <c r="B685" s="713"/>
      <c r="C685" s="713"/>
      <c r="D685" s="713"/>
      <c r="E685" s="713"/>
      <c r="F685" s="713"/>
      <c r="G685" s="713"/>
      <c r="H685" s="713"/>
      <c r="I685" s="713"/>
      <c r="J685" s="713"/>
      <c r="K685" s="713"/>
      <c r="L685" s="713"/>
      <c r="M685" s="713"/>
      <c r="N685" s="5"/>
      <c r="O685" s="5"/>
      <c r="P685" s="5"/>
      <c r="Q685" s="5"/>
      <c r="R685" s="5"/>
      <c r="S685" s="5"/>
      <c r="T685" s="5"/>
      <c r="U685" s="5"/>
      <c r="V685" s="5"/>
      <c r="W685" s="5"/>
      <c r="X685" s="5"/>
      <c r="Y685" s="5"/>
      <c r="Z685" s="5"/>
      <c r="AA685" s="5"/>
      <c r="AB685" s="5"/>
      <c r="AC685" s="5"/>
      <c r="AD685" s="5"/>
      <c r="AE685" s="5"/>
      <c r="AF685" s="5"/>
      <c r="AG685" s="712"/>
      <c r="AH685" s="672"/>
    </row>
    <row r="686">
      <c r="A686" s="569"/>
      <c r="B686" s="713"/>
      <c r="C686" s="713"/>
      <c r="D686" s="713"/>
      <c r="E686" s="713"/>
      <c r="F686" s="713"/>
      <c r="G686" s="713"/>
      <c r="H686" s="713"/>
      <c r="I686" s="713"/>
      <c r="J686" s="713"/>
      <c r="K686" s="713"/>
      <c r="L686" s="713"/>
      <c r="M686" s="713"/>
      <c r="N686" s="5"/>
      <c r="O686" s="5"/>
      <c r="P686" s="5"/>
      <c r="Q686" s="5"/>
      <c r="R686" s="5"/>
      <c r="S686" s="5"/>
      <c r="T686" s="5"/>
      <c r="U686" s="5"/>
      <c r="V686" s="5"/>
      <c r="W686" s="5"/>
      <c r="X686" s="5"/>
      <c r="Y686" s="5"/>
      <c r="Z686" s="5"/>
      <c r="AA686" s="5"/>
      <c r="AB686" s="5"/>
      <c r="AC686" s="5"/>
      <c r="AD686" s="5"/>
      <c r="AE686" s="5"/>
      <c r="AF686" s="5"/>
      <c r="AG686" s="712"/>
      <c r="AH686" s="672"/>
    </row>
    <row r="687">
      <c r="A687" s="569"/>
      <c r="B687" s="713"/>
      <c r="C687" s="713"/>
      <c r="D687" s="713"/>
      <c r="E687" s="713"/>
      <c r="F687" s="713"/>
      <c r="G687" s="713"/>
      <c r="H687" s="713"/>
      <c r="I687" s="713"/>
      <c r="J687" s="713"/>
      <c r="K687" s="713"/>
      <c r="L687" s="713"/>
      <c r="M687" s="713"/>
      <c r="N687" s="5"/>
      <c r="O687" s="5"/>
      <c r="P687" s="5"/>
      <c r="Q687" s="5"/>
      <c r="R687" s="5"/>
      <c r="S687" s="5"/>
      <c r="T687" s="5"/>
      <c r="U687" s="5"/>
      <c r="V687" s="5"/>
      <c r="W687" s="5"/>
      <c r="X687" s="5"/>
      <c r="Y687" s="5"/>
      <c r="Z687" s="5"/>
      <c r="AA687" s="5"/>
      <c r="AB687" s="5"/>
      <c r="AC687" s="5"/>
      <c r="AD687" s="5"/>
      <c r="AE687" s="5"/>
      <c r="AF687" s="5"/>
      <c r="AG687" s="712"/>
      <c r="AH687" s="672"/>
    </row>
    <row r="688">
      <c r="A688" s="569"/>
      <c r="B688" s="713"/>
      <c r="C688" s="713"/>
      <c r="D688" s="713"/>
      <c r="E688" s="713"/>
      <c r="F688" s="713"/>
      <c r="G688" s="713"/>
      <c r="H688" s="713"/>
      <c r="I688" s="713"/>
      <c r="J688" s="713"/>
      <c r="K688" s="713"/>
      <c r="L688" s="713"/>
      <c r="M688" s="713"/>
      <c r="N688" s="5"/>
      <c r="O688" s="5"/>
      <c r="P688" s="5"/>
      <c r="Q688" s="5"/>
      <c r="R688" s="5"/>
      <c r="S688" s="5"/>
      <c r="T688" s="5"/>
      <c r="U688" s="5"/>
      <c r="V688" s="5"/>
      <c r="W688" s="5"/>
      <c r="X688" s="5"/>
      <c r="Y688" s="5"/>
      <c r="Z688" s="5"/>
      <c r="AA688" s="5"/>
      <c r="AB688" s="5"/>
      <c r="AC688" s="5"/>
      <c r="AD688" s="5"/>
      <c r="AE688" s="5"/>
      <c r="AF688" s="5"/>
      <c r="AG688" s="712"/>
      <c r="AH688" s="672"/>
    </row>
    <row r="689">
      <c r="A689" s="569"/>
      <c r="B689" s="713"/>
      <c r="C689" s="713"/>
      <c r="D689" s="713"/>
      <c r="E689" s="713"/>
      <c r="F689" s="713"/>
      <c r="G689" s="713"/>
      <c r="H689" s="713"/>
      <c r="I689" s="713"/>
      <c r="J689" s="713"/>
      <c r="K689" s="713"/>
      <c r="L689" s="713"/>
      <c r="M689" s="713"/>
      <c r="N689" s="5"/>
      <c r="O689" s="5"/>
      <c r="P689" s="5"/>
      <c r="Q689" s="5"/>
      <c r="R689" s="5"/>
      <c r="S689" s="5"/>
      <c r="T689" s="5"/>
      <c r="U689" s="5"/>
      <c r="V689" s="5"/>
      <c r="W689" s="5"/>
      <c r="X689" s="5"/>
      <c r="Y689" s="5"/>
      <c r="Z689" s="5"/>
      <c r="AA689" s="5"/>
      <c r="AB689" s="5"/>
      <c r="AC689" s="5"/>
      <c r="AD689" s="5"/>
      <c r="AE689" s="5"/>
      <c r="AF689" s="5"/>
      <c r="AG689" s="712"/>
      <c r="AH689" s="672"/>
    </row>
    <row r="690">
      <c r="A690" s="569"/>
      <c r="B690" s="713"/>
      <c r="C690" s="713"/>
      <c r="D690" s="713"/>
      <c r="E690" s="713"/>
      <c r="F690" s="713"/>
      <c r="G690" s="713"/>
      <c r="H690" s="713"/>
      <c r="I690" s="713"/>
      <c r="J690" s="713"/>
      <c r="K690" s="713"/>
      <c r="L690" s="713"/>
      <c r="M690" s="713"/>
      <c r="N690" s="5"/>
      <c r="O690" s="5"/>
      <c r="P690" s="5"/>
      <c r="Q690" s="5"/>
      <c r="R690" s="5"/>
      <c r="S690" s="5"/>
      <c r="T690" s="5"/>
      <c r="U690" s="5"/>
      <c r="V690" s="5"/>
      <c r="W690" s="5"/>
      <c r="X690" s="5"/>
      <c r="Y690" s="5"/>
      <c r="Z690" s="5"/>
      <c r="AA690" s="5"/>
      <c r="AB690" s="5"/>
      <c r="AC690" s="5"/>
      <c r="AD690" s="5"/>
      <c r="AE690" s="5"/>
      <c r="AF690" s="5"/>
      <c r="AG690" s="712"/>
      <c r="AH690" s="672"/>
    </row>
    <row r="691">
      <c r="A691" s="569"/>
      <c r="B691" s="713"/>
      <c r="C691" s="713"/>
      <c r="D691" s="713"/>
      <c r="E691" s="713"/>
      <c r="F691" s="713"/>
      <c r="G691" s="713"/>
      <c r="H691" s="713"/>
      <c r="I691" s="713"/>
      <c r="J691" s="713"/>
      <c r="K691" s="713"/>
      <c r="L691" s="713"/>
      <c r="M691" s="713"/>
      <c r="N691" s="5"/>
      <c r="O691" s="5"/>
      <c r="P691" s="5"/>
      <c r="Q691" s="5"/>
      <c r="R691" s="5"/>
      <c r="S691" s="5"/>
      <c r="T691" s="5"/>
      <c r="U691" s="5"/>
      <c r="V691" s="5"/>
      <c r="W691" s="5"/>
      <c r="X691" s="5"/>
      <c r="Y691" s="5"/>
      <c r="Z691" s="5"/>
      <c r="AA691" s="5"/>
      <c r="AB691" s="5"/>
      <c r="AC691" s="5"/>
      <c r="AD691" s="5"/>
      <c r="AE691" s="5"/>
      <c r="AF691" s="5"/>
      <c r="AG691" s="712"/>
      <c r="AH691" s="672"/>
    </row>
    <row r="692">
      <c r="A692" s="569"/>
      <c r="B692" s="713"/>
      <c r="C692" s="713"/>
      <c r="D692" s="713"/>
      <c r="E692" s="713"/>
      <c r="F692" s="713"/>
      <c r="G692" s="713"/>
      <c r="H692" s="713"/>
      <c r="I692" s="713"/>
      <c r="J692" s="713"/>
      <c r="K692" s="713"/>
      <c r="L692" s="713"/>
      <c r="M692" s="713"/>
      <c r="N692" s="5"/>
      <c r="O692" s="5"/>
      <c r="P692" s="5"/>
      <c r="Q692" s="5"/>
      <c r="R692" s="5"/>
      <c r="S692" s="5"/>
      <c r="T692" s="5"/>
      <c r="U692" s="5"/>
      <c r="V692" s="5"/>
      <c r="W692" s="5"/>
      <c r="X692" s="5"/>
      <c r="Y692" s="5"/>
      <c r="Z692" s="5"/>
      <c r="AA692" s="5"/>
      <c r="AB692" s="5"/>
      <c r="AC692" s="5"/>
      <c r="AD692" s="5"/>
      <c r="AE692" s="5"/>
      <c r="AF692" s="5"/>
      <c r="AG692" s="712"/>
      <c r="AH692" s="672"/>
    </row>
    <row r="693">
      <c r="A693" s="569"/>
      <c r="B693" s="713"/>
      <c r="C693" s="713"/>
      <c r="D693" s="713"/>
      <c r="E693" s="713"/>
      <c r="F693" s="713"/>
      <c r="G693" s="713"/>
      <c r="H693" s="713"/>
      <c r="I693" s="713"/>
      <c r="J693" s="713"/>
      <c r="K693" s="713"/>
      <c r="L693" s="713"/>
      <c r="M693" s="713"/>
      <c r="N693" s="5"/>
      <c r="O693" s="5"/>
      <c r="P693" s="5"/>
      <c r="Q693" s="5"/>
      <c r="R693" s="5"/>
      <c r="S693" s="5"/>
      <c r="T693" s="5"/>
      <c r="U693" s="5"/>
      <c r="V693" s="5"/>
      <c r="W693" s="5"/>
      <c r="X693" s="5"/>
      <c r="Y693" s="5"/>
      <c r="Z693" s="5"/>
      <c r="AA693" s="5"/>
      <c r="AB693" s="5"/>
      <c r="AC693" s="5"/>
      <c r="AD693" s="5"/>
      <c r="AE693" s="5"/>
      <c r="AF693" s="5"/>
      <c r="AG693" s="712"/>
      <c r="AH693" s="672"/>
    </row>
    <row r="694">
      <c r="A694" s="569"/>
      <c r="B694" s="713"/>
      <c r="C694" s="713"/>
      <c r="D694" s="713"/>
      <c r="E694" s="713"/>
      <c r="F694" s="713"/>
      <c r="G694" s="713"/>
      <c r="H694" s="713"/>
      <c r="I694" s="713"/>
      <c r="J694" s="713"/>
      <c r="K694" s="713"/>
      <c r="L694" s="713"/>
      <c r="M694" s="713"/>
      <c r="N694" s="5"/>
      <c r="O694" s="5"/>
      <c r="P694" s="5"/>
      <c r="Q694" s="5"/>
      <c r="R694" s="5"/>
      <c r="S694" s="5"/>
      <c r="T694" s="5"/>
      <c r="U694" s="5"/>
      <c r="V694" s="5"/>
      <c r="W694" s="5"/>
      <c r="X694" s="5"/>
      <c r="Y694" s="5"/>
      <c r="Z694" s="5"/>
      <c r="AA694" s="5"/>
      <c r="AB694" s="5"/>
      <c r="AC694" s="5"/>
      <c r="AD694" s="5"/>
      <c r="AE694" s="5"/>
      <c r="AF694" s="5"/>
      <c r="AG694" s="712"/>
      <c r="AH694" s="672"/>
    </row>
    <row r="695">
      <c r="A695" s="569"/>
      <c r="B695" s="713"/>
      <c r="C695" s="713"/>
      <c r="D695" s="713"/>
      <c r="E695" s="713"/>
      <c r="F695" s="713"/>
      <c r="G695" s="713"/>
      <c r="H695" s="713"/>
      <c r="I695" s="713"/>
      <c r="J695" s="713"/>
      <c r="K695" s="713"/>
      <c r="L695" s="713"/>
      <c r="M695" s="713"/>
      <c r="N695" s="5"/>
      <c r="O695" s="5"/>
      <c r="P695" s="5"/>
      <c r="Q695" s="5"/>
      <c r="R695" s="5"/>
      <c r="S695" s="5"/>
      <c r="T695" s="5"/>
      <c r="U695" s="5"/>
      <c r="V695" s="5"/>
      <c r="W695" s="5"/>
      <c r="X695" s="5"/>
      <c r="Y695" s="5"/>
      <c r="Z695" s="5"/>
      <c r="AA695" s="5"/>
      <c r="AB695" s="5"/>
      <c r="AC695" s="5"/>
      <c r="AD695" s="5"/>
      <c r="AE695" s="5"/>
      <c r="AF695" s="5"/>
      <c r="AG695" s="712"/>
      <c r="AH695" s="672"/>
    </row>
    <row r="696">
      <c r="A696" s="569"/>
      <c r="B696" s="713"/>
      <c r="C696" s="713"/>
      <c r="D696" s="713"/>
      <c r="E696" s="713"/>
      <c r="F696" s="713"/>
      <c r="G696" s="713"/>
      <c r="H696" s="713"/>
      <c r="I696" s="713"/>
      <c r="J696" s="713"/>
      <c r="K696" s="713"/>
      <c r="L696" s="713"/>
      <c r="M696" s="713"/>
      <c r="N696" s="5"/>
      <c r="O696" s="5"/>
      <c r="P696" s="5"/>
      <c r="Q696" s="5"/>
      <c r="R696" s="5"/>
      <c r="S696" s="5"/>
      <c r="T696" s="5"/>
      <c r="U696" s="5"/>
      <c r="V696" s="5"/>
      <c r="W696" s="5"/>
      <c r="X696" s="5"/>
      <c r="Y696" s="5"/>
      <c r="Z696" s="5"/>
      <c r="AA696" s="5"/>
      <c r="AB696" s="5"/>
      <c r="AC696" s="5"/>
      <c r="AD696" s="5"/>
      <c r="AE696" s="5"/>
      <c r="AF696" s="5"/>
      <c r="AG696" s="712"/>
      <c r="AH696" s="672"/>
    </row>
    <row r="697">
      <c r="A697" s="569"/>
      <c r="B697" s="713"/>
      <c r="C697" s="713"/>
      <c r="D697" s="713"/>
      <c r="E697" s="713"/>
      <c r="F697" s="713"/>
      <c r="G697" s="713"/>
      <c r="H697" s="713"/>
      <c r="I697" s="713"/>
      <c r="J697" s="713"/>
      <c r="K697" s="713"/>
      <c r="L697" s="713"/>
      <c r="M697" s="713"/>
      <c r="N697" s="5"/>
      <c r="O697" s="5"/>
      <c r="P697" s="5"/>
      <c r="Q697" s="5"/>
      <c r="R697" s="5"/>
      <c r="S697" s="5"/>
      <c r="T697" s="5"/>
      <c r="U697" s="5"/>
      <c r="V697" s="5"/>
      <c r="W697" s="5"/>
      <c r="X697" s="5"/>
      <c r="Y697" s="5"/>
      <c r="Z697" s="5"/>
      <c r="AA697" s="5"/>
      <c r="AB697" s="5"/>
      <c r="AC697" s="5"/>
      <c r="AD697" s="5"/>
      <c r="AE697" s="5"/>
      <c r="AF697" s="5"/>
      <c r="AG697" s="712"/>
      <c r="AH697" s="672"/>
    </row>
    <row r="698">
      <c r="A698" s="569"/>
      <c r="B698" s="713"/>
      <c r="C698" s="713"/>
      <c r="D698" s="713"/>
      <c r="E698" s="713"/>
      <c r="F698" s="713"/>
      <c r="G698" s="713"/>
      <c r="H698" s="713"/>
      <c r="I698" s="713"/>
      <c r="J698" s="713"/>
      <c r="K698" s="713"/>
      <c r="L698" s="713"/>
      <c r="M698" s="713"/>
      <c r="N698" s="5"/>
      <c r="O698" s="5"/>
      <c r="P698" s="5"/>
      <c r="Q698" s="5"/>
      <c r="R698" s="5"/>
      <c r="S698" s="5"/>
      <c r="T698" s="5"/>
      <c r="U698" s="5"/>
      <c r="V698" s="5"/>
      <c r="W698" s="5"/>
      <c r="X698" s="5"/>
      <c r="Y698" s="5"/>
      <c r="Z698" s="5"/>
      <c r="AA698" s="5"/>
      <c r="AB698" s="5"/>
      <c r="AC698" s="5"/>
      <c r="AD698" s="5"/>
      <c r="AE698" s="5"/>
      <c r="AF698" s="5"/>
      <c r="AG698" s="712"/>
      <c r="AH698" s="672"/>
    </row>
    <row r="699">
      <c r="A699" s="569"/>
      <c r="B699" s="713"/>
      <c r="C699" s="713"/>
      <c r="D699" s="713"/>
      <c r="E699" s="713"/>
      <c r="F699" s="713"/>
      <c r="G699" s="713"/>
      <c r="H699" s="713"/>
      <c r="I699" s="713"/>
      <c r="J699" s="713"/>
      <c r="K699" s="713"/>
      <c r="L699" s="713"/>
      <c r="M699" s="713"/>
      <c r="N699" s="5"/>
      <c r="O699" s="5"/>
      <c r="P699" s="5"/>
      <c r="Q699" s="5"/>
      <c r="R699" s="5"/>
      <c r="S699" s="5"/>
      <c r="T699" s="5"/>
      <c r="U699" s="5"/>
      <c r="V699" s="5"/>
      <c r="W699" s="5"/>
      <c r="X699" s="5"/>
      <c r="Y699" s="5"/>
      <c r="Z699" s="5"/>
      <c r="AA699" s="5"/>
      <c r="AB699" s="5"/>
      <c r="AC699" s="5"/>
      <c r="AD699" s="5"/>
      <c r="AE699" s="5"/>
      <c r="AF699" s="5"/>
      <c r="AG699" s="712"/>
      <c r="AH699" s="672"/>
    </row>
    <row r="700">
      <c r="A700" s="569"/>
      <c r="B700" s="713"/>
      <c r="C700" s="713"/>
      <c r="D700" s="713"/>
      <c r="E700" s="713"/>
      <c r="F700" s="713"/>
      <c r="G700" s="713"/>
      <c r="H700" s="713"/>
      <c r="I700" s="713"/>
      <c r="J700" s="713"/>
      <c r="K700" s="713"/>
      <c r="L700" s="713"/>
      <c r="M700" s="713"/>
      <c r="N700" s="5"/>
      <c r="O700" s="5"/>
      <c r="P700" s="5"/>
      <c r="Q700" s="5"/>
      <c r="R700" s="5"/>
      <c r="S700" s="5"/>
      <c r="T700" s="5"/>
      <c r="U700" s="5"/>
      <c r="V700" s="5"/>
      <c r="W700" s="5"/>
      <c r="X700" s="5"/>
      <c r="Y700" s="5"/>
      <c r="Z700" s="5"/>
      <c r="AA700" s="5"/>
      <c r="AB700" s="5"/>
      <c r="AC700" s="5"/>
      <c r="AD700" s="5"/>
      <c r="AE700" s="5"/>
      <c r="AF700" s="5"/>
      <c r="AG700" s="712"/>
      <c r="AH700" s="672"/>
    </row>
    <row r="701">
      <c r="A701" s="569"/>
      <c r="B701" s="713"/>
      <c r="C701" s="713"/>
      <c r="D701" s="713"/>
      <c r="E701" s="713"/>
      <c r="F701" s="713"/>
      <c r="G701" s="713"/>
      <c r="H701" s="713"/>
      <c r="I701" s="713"/>
      <c r="J701" s="713"/>
      <c r="K701" s="713"/>
      <c r="L701" s="713"/>
      <c r="M701" s="713"/>
      <c r="N701" s="5"/>
      <c r="O701" s="5"/>
      <c r="P701" s="5"/>
      <c r="Q701" s="5"/>
      <c r="R701" s="5"/>
      <c r="S701" s="5"/>
      <c r="T701" s="5"/>
      <c r="U701" s="5"/>
      <c r="V701" s="5"/>
      <c r="W701" s="5"/>
      <c r="X701" s="5"/>
      <c r="Y701" s="5"/>
      <c r="Z701" s="5"/>
      <c r="AA701" s="5"/>
      <c r="AB701" s="5"/>
      <c r="AC701" s="5"/>
      <c r="AD701" s="5"/>
      <c r="AE701" s="5"/>
      <c r="AF701" s="5"/>
      <c r="AG701" s="712"/>
      <c r="AH701" s="672"/>
    </row>
    <row r="702">
      <c r="A702" s="569"/>
      <c r="B702" s="713"/>
      <c r="C702" s="713"/>
      <c r="D702" s="713"/>
      <c r="E702" s="713"/>
      <c r="F702" s="713"/>
      <c r="G702" s="713"/>
      <c r="H702" s="713"/>
      <c r="I702" s="713"/>
      <c r="J702" s="713"/>
      <c r="K702" s="713"/>
      <c r="L702" s="713"/>
      <c r="M702" s="713"/>
      <c r="N702" s="5"/>
      <c r="O702" s="5"/>
      <c r="P702" s="5"/>
      <c r="Q702" s="5"/>
      <c r="R702" s="5"/>
      <c r="S702" s="5"/>
      <c r="T702" s="5"/>
      <c r="U702" s="5"/>
      <c r="V702" s="5"/>
      <c r="W702" s="5"/>
      <c r="X702" s="5"/>
      <c r="Y702" s="5"/>
      <c r="Z702" s="5"/>
      <c r="AA702" s="5"/>
      <c r="AB702" s="5"/>
      <c r="AC702" s="5"/>
      <c r="AD702" s="5"/>
      <c r="AE702" s="5"/>
      <c r="AF702" s="5"/>
      <c r="AG702" s="712"/>
      <c r="AH702" s="672"/>
    </row>
    <row r="703">
      <c r="A703" s="569"/>
      <c r="B703" s="713"/>
      <c r="C703" s="713"/>
      <c r="D703" s="713"/>
      <c r="E703" s="713"/>
      <c r="F703" s="713"/>
      <c r="G703" s="713"/>
      <c r="H703" s="713"/>
      <c r="I703" s="713"/>
      <c r="J703" s="713"/>
      <c r="K703" s="713"/>
      <c r="L703" s="713"/>
      <c r="M703" s="713"/>
      <c r="N703" s="5"/>
      <c r="O703" s="5"/>
      <c r="P703" s="5"/>
      <c r="Q703" s="5"/>
      <c r="R703" s="5"/>
      <c r="S703" s="5"/>
      <c r="T703" s="5"/>
      <c r="U703" s="5"/>
      <c r="V703" s="5"/>
      <c r="W703" s="5"/>
      <c r="X703" s="5"/>
      <c r="Y703" s="5"/>
      <c r="Z703" s="5"/>
      <c r="AA703" s="5"/>
      <c r="AB703" s="5"/>
      <c r="AC703" s="5"/>
      <c r="AD703" s="5"/>
      <c r="AE703" s="5"/>
      <c r="AF703" s="5"/>
      <c r="AG703" s="712"/>
      <c r="AH703" s="672"/>
    </row>
    <row r="704">
      <c r="A704" s="569"/>
      <c r="B704" s="713"/>
      <c r="C704" s="713"/>
      <c r="D704" s="713"/>
      <c r="E704" s="713"/>
      <c r="F704" s="713"/>
      <c r="G704" s="713"/>
      <c r="H704" s="713"/>
      <c r="I704" s="713"/>
      <c r="J704" s="713"/>
      <c r="K704" s="713"/>
      <c r="L704" s="713"/>
      <c r="M704" s="713"/>
      <c r="N704" s="5"/>
      <c r="O704" s="5"/>
      <c r="P704" s="5"/>
      <c r="Q704" s="5"/>
      <c r="R704" s="5"/>
      <c r="S704" s="5"/>
      <c r="T704" s="5"/>
      <c r="U704" s="5"/>
      <c r="V704" s="5"/>
      <c r="W704" s="5"/>
      <c r="X704" s="5"/>
      <c r="Y704" s="5"/>
      <c r="Z704" s="5"/>
      <c r="AA704" s="5"/>
      <c r="AB704" s="5"/>
      <c r="AC704" s="5"/>
      <c r="AD704" s="5"/>
      <c r="AE704" s="5"/>
      <c r="AF704" s="5"/>
      <c r="AG704" s="712"/>
      <c r="AH704" s="672"/>
    </row>
    <row r="705">
      <c r="A705" s="569"/>
      <c r="B705" s="713"/>
      <c r="C705" s="713"/>
      <c r="D705" s="713"/>
      <c r="E705" s="713"/>
      <c r="F705" s="713"/>
      <c r="G705" s="713"/>
      <c r="H705" s="713"/>
      <c r="I705" s="713"/>
      <c r="J705" s="713"/>
      <c r="K705" s="713"/>
      <c r="L705" s="713"/>
      <c r="M705" s="713"/>
      <c r="N705" s="5"/>
      <c r="O705" s="5"/>
      <c r="P705" s="5"/>
      <c r="Q705" s="5"/>
      <c r="R705" s="5"/>
      <c r="S705" s="5"/>
      <c r="T705" s="5"/>
      <c r="U705" s="5"/>
      <c r="V705" s="5"/>
      <c r="W705" s="5"/>
      <c r="X705" s="5"/>
      <c r="Y705" s="5"/>
      <c r="Z705" s="5"/>
      <c r="AA705" s="5"/>
      <c r="AB705" s="5"/>
      <c r="AC705" s="5"/>
      <c r="AD705" s="5"/>
      <c r="AE705" s="5"/>
      <c r="AF705" s="5"/>
      <c r="AG705" s="712"/>
      <c r="AH705" s="672"/>
    </row>
    <row r="706">
      <c r="A706" s="569"/>
      <c r="B706" s="713"/>
      <c r="C706" s="713"/>
      <c r="D706" s="713"/>
      <c r="E706" s="713"/>
      <c r="F706" s="713"/>
      <c r="G706" s="713"/>
      <c r="H706" s="713"/>
      <c r="I706" s="713"/>
      <c r="J706" s="713"/>
      <c r="K706" s="713"/>
      <c r="L706" s="713"/>
      <c r="M706" s="713"/>
      <c r="N706" s="5"/>
      <c r="O706" s="5"/>
      <c r="P706" s="5"/>
      <c r="Q706" s="5"/>
      <c r="R706" s="5"/>
      <c r="S706" s="5"/>
      <c r="T706" s="5"/>
      <c r="U706" s="5"/>
      <c r="V706" s="5"/>
      <c r="W706" s="5"/>
      <c r="X706" s="5"/>
      <c r="Y706" s="5"/>
      <c r="Z706" s="5"/>
      <c r="AA706" s="5"/>
      <c r="AB706" s="5"/>
      <c r="AC706" s="5"/>
      <c r="AD706" s="5"/>
      <c r="AE706" s="5"/>
      <c r="AF706" s="5"/>
      <c r="AG706" s="712"/>
      <c r="AH706" s="672"/>
    </row>
    <row r="707">
      <c r="A707" s="569"/>
      <c r="B707" s="713"/>
      <c r="C707" s="713"/>
      <c r="D707" s="713"/>
      <c r="E707" s="713"/>
      <c r="F707" s="713"/>
      <c r="G707" s="713"/>
      <c r="H707" s="713"/>
      <c r="I707" s="713"/>
      <c r="J707" s="713"/>
      <c r="K707" s="713"/>
      <c r="L707" s="713"/>
      <c r="M707" s="713"/>
      <c r="N707" s="5"/>
      <c r="O707" s="5"/>
      <c r="P707" s="5"/>
      <c r="Q707" s="5"/>
      <c r="R707" s="5"/>
      <c r="S707" s="5"/>
      <c r="T707" s="5"/>
      <c r="U707" s="5"/>
      <c r="V707" s="5"/>
      <c r="W707" s="5"/>
      <c r="X707" s="5"/>
      <c r="Y707" s="5"/>
      <c r="Z707" s="5"/>
      <c r="AA707" s="5"/>
      <c r="AB707" s="5"/>
      <c r="AC707" s="5"/>
      <c r="AD707" s="5"/>
      <c r="AE707" s="5"/>
      <c r="AF707" s="5"/>
      <c r="AG707" s="712"/>
      <c r="AH707" s="672"/>
    </row>
    <row r="708">
      <c r="A708" s="569"/>
      <c r="B708" s="713"/>
      <c r="C708" s="713"/>
      <c r="D708" s="713"/>
      <c r="E708" s="713"/>
      <c r="F708" s="713"/>
      <c r="G708" s="713"/>
      <c r="H708" s="713"/>
      <c r="I708" s="713"/>
      <c r="J708" s="713"/>
      <c r="K708" s="713"/>
      <c r="L708" s="713"/>
      <c r="M708" s="713"/>
      <c r="N708" s="5"/>
      <c r="O708" s="5"/>
      <c r="P708" s="5"/>
      <c r="Q708" s="5"/>
      <c r="R708" s="5"/>
      <c r="S708" s="5"/>
      <c r="T708" s="5"/>
      <c r="U708" s="5"/>
      <c r="V708" s="5"/>
      <c r="W708" s="5"/>
      <c r="X708" s="5"/>
      <c r="Y708" s="5"/>
      <c r="Z708" s="5"/>
      <c r="AA708" s="5"/>
      <c r="AB708" s="5"/>
      <c r="AC708" s="5"/>
      <c r="AD708" s="5"/>
      <c r="AE708" s="5"/>
      <c r="AF708" s="5"/>
      <c r="AG708" s="712"/>
      <c r="AH708" s="672"/>
    </row>
    <row r="709">
      <c r="A709" s="569"/>
      <c r="B709" s="713"/>
      <c r="C709" s="713"/>
      <c r="D709" s="713"/>
      <c r="E709" s="713"/>
      <c r="F709" s="713"/>
      <c r="G709" s="713"/>
      <c r="H709" s="713"/>
      <c r="I709" s="713"/>
      <c r="J709" s="713"/>
      <c r="K709" s="713"/>
      <c r="L709" s="713"/>
      <c r="M709" s="713"/>
      <c r="N709" s="5"/>
      <c r="O709" s="5"/>
      <c r="P709" s="5"/>
      <c r="Q709" s="5"/>
      <c r="R709" s="5"/>
      <c r="S709" s="5"/>
      <c r="T709" s="5"/>
      <c r="U709" s="5"/>
      <c r="V709" s="5"/>
      <c r="W709" s="5"/>
      <c r="X709" s="5"/>
      <c r="Y709" s="5"/>
      <c r="Z709" s="5"/>
      <c r="AA709" s="5"/>
      <c r="AB709" s="5"/>
      <c r="AC709" s="5"/>
      <c r="AD709" s="5"/>
      <c r="AE709" s="5"/>
      <c r="AF709" s="5"/>
      <c r="AG709" s="712"/>
      <c r="AH709" s="672"/>
    </row>
    <row r="710">
      <c r="A710" s="569"/>
      <c r="B710" s="713"/>
      <c r="C710" s="713"/>
      <c r="D710" s="713"/>
      <c r="E710" s="713"/>
      <c r="F710" s="713"/>
      <c r="G710" s="713"/>
      <c r="H710" s="713"/>
      <c r="I710" s="713"/>
      <c r="J710" s="713"/>
      <c r="K710" s="713"/>
      <c r="L710" s="713"/>
      <c r="M710" s="713"/>
      <c r="N710" s="5"/>
      <c r="O710" s="5"/>
      <c r="P710" s="5"/>
      <c r="Q710" s="5"/>
      <c r="R710" s="5"/>
      <c r="S710" s="5"/>
      <c r="T710" s="5"/>
      <c r="U710" s="5"/>
      <c r="V710" s="5"/>
      <c r="W710" s="5"/>
      <c r="X710" s="5"/>
      <c r="Y710" s="5"/>
      <c r="Z710" s="5"/>
      <c r="AA710" s="5"/>
      <c r="AB710" s="5"/>
      <c r="AC710" s="5"/>
      <c r="AD710" s="5"/>
      <c r="AE710" s="5"/>
      <c r="AF710" s="5"/>
      <c r="AG710" s="712"/>
      <c r="AH710" s="672"/>
    </row>
    <row r="711">
      <c r="A711" s="569"/>
      <c r="B711" s="713"/>
      <c r="C711" s="713"/>
      <c r="D711" s="713"/>
      <c r="E711" s="713"/>
      <c r="F711" s="713"/>
      <c r="G711" s="713"/>
      <c r="H711" s="713"/>
      <c r="I711" s="713"/>
      <c r="J711" s="713"/>
      <c r="K711" s="713"/>
      <c r="L711" s="713"/>
      <c r="M711" s="713"/>
      <c r="N711" s="5"/>
      <c r="O711" s="5"/>
      <c r="P711" s="5"/>
      <c r="Q711" s="5"/>
      <c r="R711" s="5"/>
      <c r="S711" s="5"/>
      <c r="T711" s="5"/>
      <c r="U711" s="5"/>
      <c r="V711" s="5"/>
      <c r="W711" s="5"/>
      <c r="X711" s="5"/>
      <c r="Y711" s="5"/>
      <c r="Z711" s="5"/>
      <c r="AA711" s="5"/>
      <c r="AB711" s="5"/>
      <c r="AC711" s="5"/>
      <c r="AD711" s="5"/>
      <c r="AE711" s="5"/>
      <c r="AF711" s="5"/>
      <c r="AG711" s="712"/>
      <c r="AH711" s="672"/>
    </row>
    <row r="712">
      <c r="A712" s="569"/>
      <c r="B712" s="713"/>
      <c r="C712" s="713"/>
      <c r="D712" s="713"/>
      <c r="E712" s="713"/>
      <c r="F712" s="713"/>
      <c r="G712" s="713"/>
      <c r="H712" s="713"/>
      <c r="I712" s="713"/>
      <c r="J712" s="713"/>
      <c r="K712" s="713"/>
      <c r="L712" s="713"/>
      <c r="M712" s="713"/>
      <c r="N712" s="5"/>
      <c r="O712" s="5"/>
      <c r="P712" s="5"/>
      <c r="Q712" s="5"/>
      <c r="R712" s="5"/>
      <c r="S712" s="5"/>
      <c r="T712" s="5"/>
      <c r="U712" s="5"/>
      <c r="V712" s="5"/>
      <c r="W712" s="5"/>
      <c r="X712" s="5"/>
      <c r="Y712" s="5"/>
      <c r="Z712" s="5"/>
      <c r="AA712" s="5"/>
      <c r="AB712" s="5"/>
      <c r="AC712" s="5"/>
      <c r="AD712" s="5"/>
      <c r="AE712" s="5"/>
      <c r="AF712" s="5"/>
      <c r="AG712" s="712"/>
      <c r="AH712" s="672"/>
    </row>
    <row r="713">
      <c r="A713" s="569"/>
      <c r="B713" s="713"/>
      <c r="C713" s="713"/>
      <c r="D713" s="713"/>
      <c r="E713" s="713"/>
      <c r="F713" s="713"/>
      <c r="G713" s="713"/>
      <c r="H713" s="713"/>
      <c r="I713" s="713"/>
      <c r="J713" s="713"/>
      <c r="K713" s="713"/>
      <c r="L713" s="713"/>
      <c r="M713" s="713"/>
      <c r="N713" s="5"/>
      <c r="O713" s="5"/>
      <c r="P713" s="5"/>
      <c r="Q713" s="5"/>
      <c r="R713" s="5"/>
      <c r="S713" s="5"/>
      <c r="T713" s="5"/>
      <c r="U713" s="5"/>
      <c r="V713" s="5"/>
      <c r="W713" s="5"/>
      <c r="X713" s="5"/>
      <c r="Y713" s="5"/>
      <c r="Z713" s="5"/>
      <c r="AA713" s="5"/>
      <c r="AB713" s="5"/>
      <c r="AC713" s="5"/>
      <c r="AD713" s="5"/>
      <c r="AE713" s="5"/>
      <c r="AF713" s="5"/>
      <c r="AG713" s="712"/>
      <c r="AH713" s="672"/>
    </row>
    <row r="714">
      <c r="A714" s="569"/>
      <c r="B714" s="713"/>
      <c r="C714" s="713"/>
      <c r="D714" s="713"/>
      <c r="E714" s="713"/>
      <c r="F714" s="713"/>
      <c r="G714" s="713"/>
      <c r="H714" s="713"/>
      <c r="I714" s="713"/>
      <c r="J714" s="713"/>
      <c r="K714" s="713"/>
      <c r="L714" s="713"/>
      <c r="M714" s="713"/>
      <c r="N714" s="5"/>
      <c r="O714" s="5"/>
      <c r="P714" s="5"/>
      <c r="Q714" s="5"/>
      <c r="R714" s="5"/>
      <c r="S714" s="5"/>
      <c r="T714" s="5"/>
      <c r="U714" s="5"/>
      <c r="V714" s="5"/>
      <c r="W714" s="5"/>
      <c r="X714" s="5"/>
      <c r="Y714" s="5"/>
      <c r="Z714" s="5"/>
      <c r="AA714" s="5"/>
      <c r="AB714" s="5"/>
      <c r="AC714" s="5"/>
      <c r="AD714" s="5"/>
      <c r="AE714" s="5"/>
      <c r="AF714" s="5"/>
      <c r="AG714" s="712"/>
      <c r="AH714" s="672"/>
    </row>
    <row r="715">
      <c r="A715" s="569"/>
      <c r="B715" s="713"/>
      <c r="C715" s="713"/>
      <c r="D715" s="713"/>
      <c r="E715" s="713"/>
      <c r="F715" s="713"/>
      <c r="G715" s="713"/>
      <c r="H715" s="713"/>
      <c r="I715" s="713"/>
      <c r="J715" s="713"/>
      <c r="K715" s="713"/>
      <c r="L715" s="713"/>
      <c r="M715" s="713"/>
      <c r="N715" s="5"/>
      <c r="O715" s="5"/>
      <c r="P715" s="5"/>
      <c r="Q715" s="5"/>
      <c r="R715" s="5"/>
      <c r="S715" s="5"/>
      <c r="T715" s="5"/>
      <c r="U715" s="5"/>
      <c r="V715" s="5"/>
      <c r="W715" s="5"/>
      <c r="X715" s="5"/>
      <c r="Y715" s="5"/>
      <c r="Z715" s="5"/>
      <c r="AA715" s="5"/>
      <c r="AB715" s="5"/>
      <c r="AC715" s="5"/>
      <c r="AD715" s="5"/>
      <c r="AE715" s="5"/>
      <c r="AF715" s="5"/>
      <c r="AG715" s="712"/>
      <c r="AH715" s="672"/>
    </row>
    <row r="716">
      <c r="A716" s="569"/>
      <c r="B716" s="713"/>
      <c r="C716" s="713"/>
      <c r="D716" s="713"/>
      <c r="E716" s="713"/>
      <c r="F716" s="713"/>
      <c r="G716" s="713"/>
      <c r="H716" s="713"/>
      <c r="I716" s="713"/>
      <c r="J716" s="713"/>
      <c r="K716" s="713"/>
      <c r="L716" s="713"/>
      <c r="M716" s="713"/>
      <c r="N716" s="5"/>
      <c r="O716" s="5"/>
      <c r="P716" s="5"/>
      <c r="Q716" s="5"/>
      <c r="R716" s="5"/>
      <c r="S716" s="5"/>
      <c r="T716" s="5"/>
      <c r="U716" s="5"/>
      <c r="V716" s="5"/>
      <c r="W716" s="5"/>
      <c r="X716" s="5"/>
      <c r="Y716" s="5"/>
      <c r="Z716" s="5"/>
      <c r="AA716" s="5"/>
      <c r="AB716" s="5"/>
      <c r="AC716" s="5"/>
      <c r="AD716" s="5"/>
      <c r="AE716" s="5"/>
      <c r="AF716" s="5"/>
      <c r="AG716" s="712"/>
      <c r="AH716" s="672"/>
    </row>
    <row r="717">
      <c r="A717" s="569"/>
      <c r="B717" s="713"/>
      <c r="C717" s="713"/>
      <c r="D717" s="713"/>
      <c r="E717" s="713"/>
      <c r="F717" s="713"/>
      <c r="G717" s="713"/>
      <c r="H717" s="713"/>
      <c r="I717" s="713"/>
      <c r="J717" s="713"/>
      <c r="K717" s="713"/>
      <c r="L717" s="713"/>
      <c r="M717" s="713"/>
      <c r="N717" s="5"/>
      <c r="O717" s="5"/>
      <c r="P717" s="5"/>
      <c r="Q717" s="5"/>
      <c r="R717" s="5"/>
      <c r="S717" s="5"/>
      <c r="T717" s="5"/>
      <c r="U717" s="5"/>
      <c r="V717" s="5"/>
      <c r="W717" s="5"/>
      <c r="X717" s="5"/>
      <c r="Y717" s="5"/>
      <c r="Z717" s="5"/>
      <c r="AA717" s="5"/>
      <c r="AB717" s="5"/>
      <c r="AC717" s="5"/>
      <c r="AD717" s="5"/>
      <c r="AE717" s="5"/>
      <c r="AF717" s="5"/>
      <c r="AG717" s="712"/>
      <c r="AH717" s="672"/>
    </row>
    <row r="718">
      <c r="A718" s="569"/>
      <c r="B718" s="713"/>
      <c r="C718" s="713"/>
      <c r="D718" s="713"/>
      <c r="E718" s="713"/>
      <c r="F718" s="713"/>
      <c r="G718" s="713"/>
      <c r="H718" s="713"/>
      <c r="I718" s="713"/>
      <c r="J718" s="713"/>
      <c r="K718" s="713"/>
      <c r="L718" s="713"/>
      <c r="M718" s="713"/>
      <c r="N718" s="5"/>
      <c r="O718" s="5"/>
      <c r="P718" s="5"/>
      <c r="Q718" s="5"/>
      <c r="R718" s="5"/>
      <c r="S718" s="5"/>
      <c r="T718" s="5"/>
      <c r="U718" s="5"/>
      <c r="V718" s="5"/>
      <c r="W718" s="5"/>
      <c r="X718" s="5"/>
      <c r="Y718" s="5"/>
      <c r="Z718" s="5"/>
      <c r="AA718" s="5"/>
      <c r="AB718" s="5"/>
      <c r="AC718" s="5"/>
      <c r="AD718" s="5"/>
      <c r="AE718" s="5"/>
      <c r="AF718" s="5"/>
      <c r="AG718" s="712"/>
      <c r="AH718" s="672"/>
    </row>
    <row r="719">
      <c r="A719" s="569"/>
      <c r="B719" s="713"/>
      <c r="C719" s="713"/>
      <c r="D719" s="713"/>
      <c r="E719" s="713"/>
      <c r="F719" s="713"/>
      <c r="G719" s="713"/>
      <c r="H719" s="713"/>
      <c r="I719" s="713"/>
      <c r="J719" s="713"/>
      <c r="K719" s="713"/>
      <c r="L719" s="713"/>
      <c r="M719" s="713"/>
      <c r="N719" s="5"/>
      <c r="O719" s="5"/>
      <c r="P719" s="5"/>
      <c r="Q719" s="5"/>
      <c r="R719" s="5"/>
      <c r="S719" s="5"/>
      <c r="T719" s="5"/>
      <c r="U719" s="5"/>
      <c r="V719" s="5"/>
      <c r="W719" s="5"/>
      <c r="X719" s="5"/>
      <c r="Y719" s="5"/>
      <c r="Z719" s="5"/>
      <c r="AA719" s="5"/>
      <c r="AB719" s="5"/>
      <c r="AC719" s="5"/>
      <c r="AD719" s="5"/>
      <c r="AE719" s="5"/>
      <c r="AF719" s="5"/>
      <c r="AG719" s="712"/>
      <c r="AH719" s="672"/>
    </row>
    <row r="720">
      <c r="A720" s="569"/>
      <c r="B720" s="713"/>
      <c r="C720" s="713"/>
      <c r="D720" s="713"/>
      <c r="E720" s="713"/>
      <c r="F720" s="713"/>
      <c r="G720" s="713"/>
      <c r="H720" s="713"/>
      <c r="I720" s="713"/>
      <c r="J720" s="713"/>
      <c r="K720" s="713"/>
      <c r="L720" s="713"/>
      <c r="M720" s="713"/>
      <c r="N720" s="5"/>
      <c r="O720" s="5"/>
      <c r="P720" s="5"/>
      <c r="Q720" s="5"/>
      <c r="R720" s="5"/>
      <c r="S720" s="5"/>
      <c r="T720" s="5"/>
      <c r="U720" s="5"/>
      <c r="V720" s="5"/>
      <c r="W720" s="5"/>
      <c r="X720" s="5"/>
      <c r="Y720" s="5"/>
      <c r="Z720" s="5"/>
      <c r="AA720" s="5"/>
      <c r="AB720" s="5"/>
      <c r="AC720" s="5"/>
      <c r="AD720" s="5"/>
      <c r="AE720" s="5"/>
      <c r="AF720" s="5"/>
      <c r="AG720" s="712"/>
      <c r="AH720" s="672"/>
    </row>
    <row r="721">
      <c r="A721" s="569"/>
      <c r="B721" s="713"/>
      <c r="C721" s="713"/>
      <c r="D721" s="713"/>
      <c r="E721" s="713"/>
      <c r="F721" s="713"/>
      <c r="G721" s="713"/>
      <c r="H721" s="713"/>
      <c r="I721" s="713"/>
      <c r="J721" s="713"/>
      <c r="K721" s="713"/>
      <c r="L721" s="713"/>
      <c r="M721" s="713"/>
      <c r="N721" s="5"/>
      <c r="O721" s="5"/>
      <c r="P721" s="5"/>
      <c r="Q721" s="5"/>
      <c r="R721" s="5"/>
      <c r="S721" s="5"/>
      <c r="T721" s="5"/>
      <c r="U721" s="5"/>
      <c r="V721" s="5"/>
      <c r="W721" s="5"/>
      <c r="X721" s="5"/>
      <c r="Y721" s="5"/>
      <c r="Z721" s="5"/>
      <c r="AA721" s="5"/>
      <c r="AB721" s="5"/>
      <c r="AC721" s="5"/>
      <c r="AD721" s="5"/>
      <c r="AE721" s="5"/>
      <c r="AF721" s="5"/>
      <c r="AG721" s="712"/>
      <c r="AH721" s="672"/>
    </row>
    <row r="722">
      <c r="A722" s="569"/>
      <c r="B722" s="713"/>
      <c r="C722" s="713"/>
      <c r="D722" s="713"/>
      <c r="E722" s="713"/>
      <c r="F722" s="713"/>
      <c r="G722" s="713"/>
      <c r="H722" s="713"/>
      <c r="I722" s="713"/>
      <c r="J722" s="713"/>
      <c r="K722" s="713"/>
      <c r="L722" s="713"/>
      <c r="M722" s="713"/>
      <c r="N722" s="5"/>
      <c r="O722" s="5"/>
      <c r="P722" s="5"/>
      <c r="Q722" s="5"/>
      <c r="R722" s="5"/>
      <c r="S722" s="5"/>
      <c r="T722" s="5"/>
      <c r="U722" s="5"/>
      <c r="V722" s="5"/>
      <c r="W722" s="5"/>
      <c r="X722" s="5"/>
      <c r="Y722" s="5"/>
      <c r="Z722" s="5"/>
      <c r="AA722" s="5"/>
      <c r="AB722" s="5"/>
      <c r="AC722" s="5"/>
      <c r="AD722" s="5"/>
      <c r="AE722" s="5"/>
      <c r="AF722" s="5"/>
      <c r="AG722" s="712"/>
      <c r="AH722" s="672"/>
    </row>
    <row r="723">
      <c r="A723" s="569"/>
      <c r="B723" s="713"/>
      <c r="C723" s="713"/>
      <c r="D723" s="713"/>
      <c r="E723" s="713"/>
      <c r="F723" s="713"/>
      <c r="G723" s="713"/>
      <c r="H723" s="713"/>
      <c r="I723" s="713"/>
      <c r="J723" s="713"/>
      <c r="K723" s="713"/>
      <c r="L723" s="713"/>
      <c r="M723" s="713"/>
      <c r="N723" s="5"/>
      <c r="O723" s="5"/>
      <c r="P723" s="5"/>
      <c r="Q723" s="5"/>
      <c r="R723" s="5"/>
      <c r="S723" s="5"/>
      <c r="T723" s="5"/>
      <c r="U723" s="5"/>
      <c r="V723" s="5"/>
      <c r="W723" s="5"/>
      <c r="X723" s="5"/>
      <c r="Y723" s="5"/>
      <c r="Z723" s="5"/>
      <c r="AA723" s="5"/>
      <c r="AB723" s="5"/>
      <c r="AC723" s="5"/>
      <c r="AD723" s="5"/>
      <c r="AE723" s="5"/>
      <c r="AF723" s="5"/>
      <c r="AG723" s="712"/>
      <c r="AH723" s="672"/>
    </row>
    <row r="724">
      <c r="A724" s="569"/>
      <c r="B724" s="713"/>
      <c r="C724" s="713"/>
      <c r="D724" s="713"/>
      <c r="E724" s="713"/>
      <c r="F724" s="713"/>
      <c r="G724" s="713"/>
      <c r="H724" s="713"/>
      <c r="I724" s="713"/>
      <c r="J724" s="713"/>
      <c r="K724" s="713"/>
      <c r="L724" s="713"/>
      <c r="M724" s="713"/>
      <c r="N724" s="5"/>
      <c r="O724" s="5"/>
      <c r="P724" s="5"/>
      <c r="Q724" s="5"/>
      <c r="R724" s="5"/>
      <c r="S724" s="5"/>
      <c r="T724" s="5"/>
      <c r="U724" s="5"/>
      <c r="V724" s="5"/>
      <c r="W724" s="5"/>
      <c r="X724" s="5"/>
      <c r="Y724" s="5"/>
      <c r="Z724" s="5"/>
      <c r="AA724" s="5"/>
      <c r="AB724" s="5"/>
      <c r="AC724" s="5"/>
      <c r="AD724" s="5"/>
      <c r="AE724" s="5"/>
      <c r="AF724" s="5"/>
      <c r="AG724" s="712"/>
      <c r="AH724" s="672"/>
    </row>
    <row r="725">
      <c r="A725" s="569"/>
      <c r="B725" s="713"/>
      <c r="C725" s="713"/>
      <c r="D725" s="713"/>
      <c r="E725" s="713"/>
      <c r="F725" s="713"/>
      <c r="G725" s="713"/>
      <c r="H725" s="713"/>
      <c r="I725" s="713"/>
      <c r="J725" s="713"/>
      <c r="K725" s="713"/>
      <c r="L725" s="713"/>
      <c r="M725" s="713"/>
      <c r="N725" s="5"/>
      <c r="O725" s="5"/>
      <c r="P725" s="5"/>
      <c r="Q725" s="5"/>
      <c r="R725" s="5"/>
      <c r="S725" s="5"/>
      <c r="T725" s="5"/>
      <c r="U725" s="5"/>
      <c r="V725" s="5"/>
      <c r="W725" s="5"/>
      <c r="X725" s="5"/>
      <c r="Y725" s="5"/>
      <c r="Z725" s="5"/>
      <c r="AA725" s="5"/>
      <c r="AB725" s="5"/>
      <c r="AC725" s="5"/>
      <c r="AD725" s="5"/>
      <c r="AE725" s="5"/>
      <c r="AF725" s="5"/>
      <c r="AG725" s="712"/>
      <c r="AH725" s="672"/>
    </row>
    <row r="726">
      <c r="A726" s="569"/>
      <c r="B726" s="713"/>
      <c r="C726" s="713"/>
      <c r="D726" s="713"/>
      <c r="E726" s="713"/>
      <c r="F726" s="713"/>
      <c r="G726" s="713"/>
      <c r="H726" s="713"/>
      <c r="I726" s="713"/>
      <c r="J726" s="713"/>
      <c r="K726" s="713"/>
      <c r="L726" s="713"/>
      <c r="M726" s="713"/>
      <c r="N726" s="5"/>
      <c r="O726" s="5"/>
      <c r="P726" s="5"/>
      <c r="Q726" s="5"/>
      <c r="R726" s="5"/>
      <c r="S726" s="5"/>
      <c r="T726" s="5"/>
      <c r="U726" s="5"/>
      <c r="V726" s="5"/>
      <c r="W726" s="5"/>
      <c r="X726" s="5"/>
      <c r="Y726" s="5"/>
      <c r="Z726" s="5"/>
      <c r="AA726" s="5"/>
      <c r="AB726" s="5"/>
      <c r="AC726" s="5"/>
      <c r="AD726" s="5"/>
      <c r="AE726" s="5"/>
      <c r="AF726" s="5"/>
      <c r="AG726" s="712"/>
      <c r="AH726" s="672"/>
    </row>
    <row r="727">
      <c r="A727" s="569"/>
      <c r="B727" s="713"/>
      <c r="C727" s="713"/>
      <c r="D727" s="713"/>
      <c r="E727" s="713"/>
      <c r="F727" s="713"/>
      <c r="G727" s="713"/>
      <c r="H727" s="713"/>
      <c r="I727" s="713"/>
      <c r="J727" s="713"/>
      <c r="K727" s="713"/>
      <c r="L727" s="713"/>
      <c r="M727" s="713"/>
      <c r="N727" s="5"/>
      <c r="O727" s="5"/>
      <c r="P727" s="5"/>
      <c r="Q727" s="5"/>
      <c r="R727" s="5"/>
      <c r="S727" s="5"/>
      <c r="T727" s="5"/>
      <c r="U727" s="5"/>
      <c r="V727" s="5"/>
      <c r="W727" s="5"/>
      <c r="X727" s="5"/>
      <c r="Y727" s="5"/>
      <c r="Z727" s="5"/>
      <c r="AA727" s="5"/>
      <c r="AB727" s="5"/>
      <c r="AC727" s="5"/>
      <c r="AD727" s="5"/>
      <c r="AE727" s="5"/>
      <c r="AF727" s="5"/>
      <c r="AG727" s="712"/>
      <c r="AH727" s="672"/>
    </row>
    <row r="728">
      <c r="A728" s="569"/>
      <c r="B728" s="713"/>
      <c r="C728" s="713"/>
      <c r="D728" s="713"/>
      <c r="E728" s="713"/>
      <c r="F728" s="713"/>
      <c r="G728" s="713"/>
      <c r="H728" s="713"/>
      <c r="I728" s="713"/>
      <c r="J728" s="713"/>
      <c r="K728" s="713"/>
      <c r="L728" s="713"/>
      <c r="M728" s="713"/>
      <c r="N728" s="5"/>
      <c r="O728" s="5"/>
      <c r="P728" s="5"/>
      <c r="Q728" s="5"/>
      <c r="R728" s="5"/>
      <c r="S728" s="5"/>
      <c r="T728" s="5"/>
      <c r="U728" s="5"/>
      <c r="V728" s="5"/>
      <c r="W728" s="5"/>
      <c r="X728" s="5"/>
      <c r="Y728" s="5"/>
      <c r="Z728" s="5"/>
      <c r="AA728" s="5"/>
      <c r="AB728" s="5"/>
      <c r="AC728" s="5"/>
      <c r="AD728" s="5"/>
      <c r="AE728" s="5"/>
      <c r="AF728" s="5"/>
      <c r="AG728" s="712"/>
      <c r="AH728" s="672"/>
    </row>
    <row r="729">
      <c r="A729" s="569"/>
      <c r="B729" s="713"/>
      <c r="C729" s="713"/>
      <c r="D729" s="713"/>
      <c r="E729" s="713"/>
      <c r="F729" s="713"/>
      <c r="G729" s="713"/>
      <c r="H729" s="713"/>
      <c r="I729" s="713"/>
      <c r="J729" s="713"/>
      <c r="K729" s="713"/>
      <c r="L729" s="713"/>
      <c r="M729" s="713"/>
      <c r="N729" s="5"/>
      <c r="O729" s="5"/>
      <c r="P729" s="5"/>
      <c r="Q729" s="5"/>
      <c r="R729" s="5"/>
      <c r="S729" s="5"/>
      <c r="T729" s="5"/>
      <c r="U729" s="5"/>
      <c r="V729" s="5"/>
      <c r="W729" s="5"/>
      <c r="X729" s="5"/>
      <c r="Y729" s="5"/>
      <c r="Z729" s="5"/>
      <c r="AA729" s="5"/>
      <c r="AB729" s="5"/>
      <c r="AC729" s="5"/>
      <c r="AD729" s="5"/>
      <c r="AE729" s="5"/>
      <c r="AF729" s="5"/>
      <c r="AG729" s="712"/>
      <c r="AH729" s="672"/>
    </row>
    <row r="730">
      <c r="A730" s="569"/>
      <c r="B730" s="713"/>
      <c r="C730" s="713"/>
      <c r="D730" s="713"/>
      <c r="E730" s="713"/>
      <c r="F730" s="713"/>
      <c r="G730" s="713"/>
      <c r="H730" s="713"/>
      <c r="I730" s="713"/>
      <c r="J730" s="713"/>
      <c r="K730" s="713"/>
      <c r="L730" s="713"/>
      <c r="M730" s="713"/>
      <c r="N730" s="5"/>
      <c r="O730" s="5"/>
      <c r="P730" s="5"/>
      <c r="Q730" s="5"/>
      <c r="R730" s="5"/>
      <c r="S730" s="5"/>
      <c r="T730" s="5"/>
      <c r="U730" s="5"/>
      <c r="V730" s="5"/>
      <c r="W730" s="5"/>
      <c r="X730" s="5"/>
      <c r="Y730" s="5"/>
      <c r="Z730" s="5"/>
      <c r="AA730" s="5"/>
      <c r="AB730" s="5"/>
      <c r="AC730" s="5"/>
      <c r="AD730" s="5"/>
      <c r="AE730" s="5"/>
      <c r="AF730" s="5"/>
      <c r="AG730" s="712"/>
      <c r="AH730" s="672"/>
    </row>
    <row r="731">
      <c r="A731" s="569"/>
      <c r="B731" s="713"/>
      <c r="C731" s="713"/>
      <c r="D731" s="713"/>
      <c r="E731" s="713"/>
      <c r="F731" s="713"/>
      <c r="G731" s="713"/>
      <c r="H731" s="713"/>
      <c r="I731" s="713"/>
      <c r="J731" s="713"/>
      <c r="K731" s="713"/>
      <c r="L731" s="713"/>
      <c r="M731" s="713"/>
      <c r="N731" s="5"/>
      <c r="O731" s="5"/>
      <c r="P731" s="5"/>
      <c r="Q731" s="5"/>
      <c r="R731" s="5"/>
      <c r="S731" s="5"/>
      <c r="T731" s="5"/>
      <c r="U731" s="5"/>
      <c r="V731" s="5"/>
      <c r="W731" s="5"/>
      <c r="X731" s="5"/>
      <c r="Y731" s="5"/>
      <c r="Z731" s="5"/>
      <c r="AA731" s="5"/>
      <c r="AB731" s="5"/>
      <c r="AC731" s="5"/>
      <c r="AD731" s="5"/>
      <c r="AE731" s="5"/>
      <c r="AF731" s="5"/>
      <c r="AG731" s="712"/>
      <c r="AH731" s="672"/>
    </row>
    <row r="732">
      <c r="A732" s="569"/>
      <c r="B732" s="713"/>
      <c r="C732" s="713"/>
      <c r="D732" s="713"/>
      <c r="E732" s="713"/>
      <c r="F732" s="713"/>
      <c r="G732" s="713"/>
      <c r="H732" s="713"/>
      <c r="I732" s="713"/>
      <c r="J732" s="713"/>
      <c r="K732" s="713"/>
      <c r="L732" s="713"/>
      <c r="M732" s="713"/>
      <c r="N732" s="5"/>
      <c r="O732" s="5"/>
      <c r="P732" s="5"/>
      <c r="Q732" s="5"/>
      <c r="R732" s="5"/>
      <c r="S732" s="5"/>
      <c r="T732" s="5"/>
      <c r="U732" s="5"/>
      <c r="V732" s="5"/>
      <c r="W732" s="5"/>
      <c r="X732" s="5"/>
      <c r="Y732" s="5"/>
      <c r="Z732" s="5"/>
      <c r="AA732" s="5"/>
      <c r="AB732" s="5"/>
      <c r="AC732" s="5"/>
      <c r="AD732" s="5"/>
      <c r="AE732" s="5"/>
      <c r="AF732" s="5"/>
      <c r="AG732" s="712"/>
      <c r="AH732" s="672"/>
    </row>
    <row r="733">
      <c r="A733" s="569"/>
      <c r="B733" s="713"/>
      <c r="C733" s="713"/>
      <c r="D733" s="713"/>
      <c r="E733" s="713"/>
      <c r="F733" s="713"/>
      <c r="G733" s="713"/>
      <c r="H733" s="713"/>
      <c r="I733" s="713"/>
      <c r="J733" s="713"/>
      <c r="K733" s="713"/>
      <c r="L733" s="713"/>
      <c r="M733" s="713"/>
      <c r="N733" s="5"/>
      <c r="O733" s="5"/>
      <c r="P733" s="5"/>
      <c r="Q733" s="5"/>
      <c r="R733" s="5"/>
      <c r="S733" s="5"/>
      <c r="T733" s="5"/>
      <c r="U733" s="5"/>
      <c r="V733" s="5"/>
      <c r="W733" s="5"/>
      <c r="X733" s="5"/>
      <c r="Y733" s="5"/>
      <c r="Z733" s="5"/>
      <c r="AA733" s="5"/>
      <c r="AB733" s="5"/>
      <c r="AC733" s="5"/>
      <c r="AD733" s="5"/>
      <c r="AE733" s="5"/>
      <c r="AF733" s="5"/>
      <c r="AG733" s="712"/>
      <c r="AH733" s="672"/>
    </row>
    <row r="734">
      <c r="A734" s="569"/>
      <c r="B734" s="713"/>
      <c r="C734" s="713"/>
      <c r="D734" s="713"/>
      <c r="E734" s="713"/>
      <c r="F734" s="713"/>
      <c r="G734" s="713"/>
      <c r="H734" s="713"/>
      <c r="I734" s="713"/>
      <c r="J734" s="713"/>
      <c r="K734" s="713"/>
      <c r="L734" s="713"/>
      <c r="M734" s="713"/>
      <c r="N734" s="5"/>
      <c r="O734" s="5"/>
      <c r="P734" s="5"/>
      <c r="Q734" s="5"/>
      <c r="R734" s="5"/>
      <c r="S734" s="5"/>
      <c r="T734" s="5"/>
      <c r="U734" s="5"/>
      <c r="V734" s="5"/>
      <c r="W734" s="5"/>
      <c r="X734" s="5"/>
      <c r="Y734" s="5"/>
      <c r="Z734" s="5"/>
      <c r="AA734" s="5"/>
      <c r="AB734" s="5"/>
      <c r="AC734" s="5"/>
      <c r="AD734" s="5"/>
      <c r="AE734" s="5"/>
      <c r="AF734" s="5"/>
      <c r="AG734" s="712"/>
      <c r="AH734" s="672"/>
    </row>
    <row r="735">
      <c r="A735" s="569"/>
      <c r="B735" s="713"/>
      <c r="C735" s="713"/>
      <c r="D735" s="713"/>
      <c r="E735" s="713"/>
      <c r="F735" s="713"/>
      <c r="G735" s="713"/>
      <c r="H735" s="713"/>
      <c r="I735" s="713"/>
      <c r="J735" s="713"/>
      <c r="K735" s="713"/>
      <c r="L735" s="713"/>
      <c r="M735" s="713"/>
      <c r="N735" s="5"/>
      <c r="O735" s="5"/>
      <c r="P735" s="5"/>
      <c r="Q735" s="5"/>
      <c r="R735" s="5"/>
      <c r="S735" s="5"/>
      <c r="T735" s="5"/>
      <c r="U735" s="5"/>
      <c r="V735" s="5"/>
      <c r="W735" s="5"/>
      <c r="X735" s="5"/>
      <c r="Y735" s="5"/>
      <c r="Z735" s="5"/>
      <c r="AA735" s="5"/>
      <c r="AB735" s="5"/>
      <c r="AC735" s="5"/>
      <c r="AD735" s="5"/>
      <c r="AE735" s="5"/>
      <c r="AF735" s="5"/>
      <c r="AG735" s="712"/>
      <c r="AH735" s="672"/>
    </row>
    <row r="736">
      <c r="A736" s="569"/>
      <c r="B736" s="713"/>
      <c r="C736" s="713"/>
      <c r="D736" s="713"/>
      <c r="E736" s="713"/>
      <c r="F736" s="713"/>
      <c r="G736" s="713"/>
      <c r="H736" s="713"/>
      <c r="I736" s="713"/>
      <c r="J736" s="713"/>
      <c r="K736" s="713"/>
      <c r="L736" s="713"/>
      <c r="M736" s="713"/>
      <c r="N736" s="5"/>
      <c r="O736" s="5"/>
      <c r="P736" s="5"/>
      <c r="Q736" s="5"/>
      <c r="R736" s="5"/>
      <c r="S736" s="5"/>
      <c r="T736" s="5"/>
      <c r="U736" s="5"/>
      <c r="V736" s="5"/>
      <c r="W736" s="5"/>
      <c r="X736" s="5"/>
      <c r="Y736" s="5"/>
      <c r="Z736" s="5"/>
      <c r="AA736" s="5"/>
      <c r="AB736" s="5"/>
      <c r="AC736" s="5"/>
      <c r="AD736" s="5"/>
      <c r="AE736" s="5"/>
      <c r="AF736" s="5"/>
      <c r="AG736" s="712"/>
      <c r="AH736" s="672"/>
    </row>
    <row r="737">
      <c r="A737" s="569"/>
      <c r="B737" s="713"/>
      <c r="C737" s="713"/>
      <c r="D737" s="713"/>
      <c r="E737" s="713"/>
      <c r="F737" s="713"/>
      <c r="G737" s="713"/>
      <c r="H737" s="713"/>
      <c r="I737" s="713"/>
      <c r="J737" s="713"/>
      <c r="K737" s="713"/>
      <c r="L737" s="713"/>
      <c r="M737" s="713"/>
      <c r="N737" s="5"/>
      <c r="O737" s="5"/>
      <c r="P737" s="5"/>
      <c r="Q737" s="5"/>
      <c r="R737" s="5"/>
      <c r="S737" s="5"/>
      <c r="T737" s="5"/>
      <c r="U737" s="5"/>
      <c r="V737" s="5"/>
      <c r="W737" s="5"/>
      <c r="X737" s="5"/>
      <c r="Y737" s="5"/>
      <c r="Z737" s="5"/>
      <c r="AA737" s="5"/>
      <c r="AB737" s="5"/>
      <c r="AC737" s="5"/>
      <c r="AD737" s="5"/>
      <c r="AE737" s="5"/>
      <c r="AF737" s="5"/>
      <c r="AG737" s="712"/>
      <c r="AH737" s="672"/>
    </row>
    <row r="738">
      <c r="A738" s="569"/>
      <c r="B738" s="713"/>
      <c r="C738" s="713"/>
      <c r="D738" s="713"/>
      <c r="E738" s="713"/>
      <c r="F738" s="713"/>
      <c r="G738" s="713"/>
      <c r="H738" s="713"/>
      <c r="I738" s="713"/>
      <c r="J738" s="713"/>
      <c r="K738" s="713"/>
      <c r="L738" s="713"/>
      <c r="M738" s="713"/>
      <c r="N738" s="5"/>
      <c r="O738" s="5"/>
      <c r="P738" s="5"/>
      <c r="Q738" s="5"/>
      <c r="R738" s="5"/>
      <c r="S738" s="5"/>
      <c r="T738" s="5"/>
      <c r="U738" s="5"/>
      <c r="V738" s="5"/>
      <c r="W738" s="5"/>
      <c r="X738" s="5"/>
      <c r="Y738" s="5"/>
      <c r="Z738" s="5"/>
      <c r="AA738" s="5"/>
      <c r="AB738" s="5"/>
      <c r="AC738" s="5"/>
      <c r="AD738" s="5"/>
      <c r="AE738" s="5"/>
      <c r="AF738" s="5"/>
      <c r="AG738" s="712"/>
      <c r="AH738" s="672"/>
    </row>
    <row r="739">
      <c r="A739" s="569"/>
      <c r="B739" s="713"/>
      <c r="C739" s="713"/>
      <c r="D739" s="713"/>
      <c r="E739" s="713"/>
      <c r="F739" s="713"/>
      <c r="G739" s="713"/>
      <c r="H739" s="713"/>
      <c r="I739" s="713"/>
      <c r="J739" s="713"/>
      <c r="K739" s="713"/>
      <c r="L739" s="713"/>
      <c r="M739" s="713"/>
      <c r="N739" s="5"/>
      <c r="O739" s="5"/>
      <c r="P739" s="5"/>
      <c r="Q739" s="5"/>
      <c r="R739" s="5"/>
      <c r="S739" s="5"/>
      <c r="T739" s="5"/>
      <c r="U739" s="5"/>
      <c r="V739" s="5"/>
      <c r="W739" s="5"/>
      <c r="X739" s="5"/>
      <c r="Y739" s="5"/>
      <c r="Z739" s="5"/>
      <c r="AA739" s="5"/>
      <c r="AB739" s="5"/>
      <c r="AC739" s="5"/>
      <c r="AD739" s="5"/>
      <c r="AE739" s="5"/>
      <c r="AF739" s="5"/>
      <c r="AG739" s="712"/>
      <c r="AH739" s="672"/>
    </row>
    <row r="740">
      <c r="A740" s="569"/>
      <c r="B740" s="713"/>
      <c r="C740" s="713"/>
      <c r="D740" s="713"/>
      <c r="E740" s="713"/>
      <c r="F740" s="713"/>
      <c r="G740" s="713"/>
      <c r="H740" s="713"/>
      <c r="I740" s="713"/>
      <c r="J740" s="713"/>
      <c r="K740" s="713"/>
      <c r="L740" s="713"/>
      <c r="M740" s="713"/>
      <c r="N740" s="5"/>
      <c r="O740" s="5"/>
      <c r="P740" s="5"/>
      <c r="Q740" s="5"/>
      <c r="R740" s="5"/>
      <c r="S740" s="5"/>
      <c r="T740" s="5"/>
      <c r="U740" s="5"/>
      <c r="V740" s="5"/>
      <c r="W740" s="5"/>
      <c r="X740" s="5"/>
      <c r="Y740" s="5"/>
      <c r="Z740" s="5"/>
      <c r="AA740" s="5"/>
      <c r="AB740" s="5"/>
      <c r="AC740" s="5"/>
      <c r="AD740" s="5"/>
      <c r="AE740" s="5"/>
      <c r="AF740" s="5"/>
      <c r="AG740" s="712"/>
      <c r="AH740" s="672"/>
    </row>
    <row r="741">
      <c r="A741" s="569"/>
      <c r="B741" s="713"/>
      <c r="C741" s="713"/>
      <c r="D741" s="713"/>
      <c r="E741" s="713"/>
      <c r="F741" s="713"/>
      <c r="G741" s="713"/>
      <c r="H741" s="713"/>
      <c r="I741" s="713"/>
      <c r="J741" s="713"/>
      <c r="K741" s="713"/>
      <c r="L741" s="713"/>
      <c r="M741" s="713"/>
      <c r="N741" s="5"/>
      <c r="O741" s="5"/>
      <c r="P741" s="5"/>
      <c r="Q741" s="5"/>
      <c r="R741" s="5"/>
      <c r="S741" s="5"/>
      <c r="T741" s="5"/>
      <c r="U741" s="5"/>
      <c r="V741" s="5"/>
      <c r="W741" s="5"/>
      <c r="X741" s="5"/>
      <c r="Y741" s="5"/>
      <c r="Z741" s="5"/>
      <c r="AA741" s="5"/>
      <c r="AB741" s="5"/>
      <c r="AC741" s="5"/>
      <c r="AD741" s="5"/>
      <c r="AE741" s="5"/>
      <c r="AF741" s="5"/>
      <c r="AG741" s="712"/>
      <c r="AH741" s="672"/>
    </row>
    <row r="742">
      <c r="A742" s="569"/>
      <c r="B742" s="713"/>
      <c r="C742" s="713"/>
      <c r="D742" s="713"/>
      <c r="E742" s="713"/>
      <c r="F742" s="713"/>
      <c r="G742" s="713"/>
      <c r="H742" s="713"/>
      <c r="I742" s="713"/>
      <c r="J742" s="713"/>
      <c r="K742" s="713"/>
      <c r="L742" s="713"/>
      <c r="M742" s="713"/>
      <c r="N742" s="5"/>
      <c r="O742" s="5"/>
      <c r="P742" s="5"/>
      <c r="Q742" s="5"/>
      <c r="R742" s="5"/>
      <c r="S742" s="5"/>
      <c r="T742" s="5"/>
      <c r="U742" s="5"/>
      <c r="V742" s="5"/>
      <c r="W742" s="5"/>
      <c r="X742" s="5"/>
      <c r="Y742" s="5"/>
      <c r="Z742" s="5"/>
      <c r="AA742" s="5"/>
      <c r="AB742" s="5"/>
      <c r="AC742" s="5"/>
      <c r="AD742" s="5"/>
      <c r="AE742" s="5"/>
      <c r="AF742" s="5"/>
      <c r="AG742" s="712"/>
      <c r="AH742" s="672"/>
    </row>
    <row r="743">
      <c r="A743" s="569"/>
      <c r="B743" s="713"/>
      <c r="C743" s="713"/>
      <c r="D743" s="713"/>
      <c r="E743" s="713"/>
      <c r="F743" s="713"/>
      <c r="G743" s="713"/>
      <c r="H743" s="713"/>
      <c r="I743" s="713"/>
      <c r="J743" s="713"/>
      <c r="K743" s="713"/>
      <c r="L743" s="713"/>
      <c r="M743" s="713"/>
      <c r="N743" s="5"/>
      <c r="O743" s="5"/>
      <c r="P743" s="5"/>
      <c r="Q743" s="5"/>
      <c r="R743" s="5"/>
      <c r="S743" s="5"/>
      <c r="T743" s="5"/>
      <c r="U743" s="5"/>
      <c r="V743" s="5"/>
      <c r="W743" s="5"/>
      <c r="X743" s="5"/>
      <c r="Y743" s="5"/>
      <c r="Z743" s="5"/>
      <c r="AA743" s="5"/>
      <c r="AB743" s="5"/>
      <c r="AC743" s="5"/>
      <c r="AD743" s="5"/>
      <c r="AE743" s="5"/>
      <c r="AF743" s="5"/>
      <c r="AG743" s="712"/>
      <c r="AH743" s="672"/>
    </row>
    <row r="744">
      <c r="A744" s="569"/>
      <c r="B744" s="713"/>
      <c r="C744" s="713"/>
      <c r="D744" s="713"/>
      <c r="E744" s="713"/>
      <c r="F744" s="713"/>
      <c r="G744" s="713"/>
      <c r="H744" s="713"/>
      <c r="I744" s="713"/>
      <c r="J744" s="713"/>
      <c r="K744" s="713"/>
      <c r="L744" s="713"/>
      <c r="M744" s="713"/>
      <c r="N744" s="5"/>
      <c r="O744" s="5"/>
      <c r="P744" s="5"/>
      <c r="Q744" s="5"/>
      <c r="R744" s="5"/>
      <c r="S744" s="5"/>
      <c r="T744" s="5"/>
      <c r="U744" s="5"/>
      <c r="V744" s="5"/>
      <c r="W744" s="5"/>
      <c r="X744" s="5"/>
      <c r="Y744" s="5"/>
      <c r="Z744" s="5"/>
      <c r="AA744" s="5"/>
      <c r="AB744" s="5"/>
      <c r="AC744" s="5"/>
      <c r="AD744" s="5"/>
      <c r="AE744" s="5"/>
      <c r="AF744" s="5"/>
      <c r="AG744" s="712"/>
      <c r="AH744" s="672"/>
    </row>
    <row r="745">
      <c r="A745" s="569"/>
      <c r="B745" s="713"/>
      <c r="C745" s="713"/>
      <c r="D745" s="713"/>
      <c r="E745" s="713"/>
      <c r="F745" s="713"/>
      <c r="G745" s="713"/>
      <c r="H745" s="713"/>
      <c r="I745" s="713"/>
      <c r="J745" s="713"/>
      <c r="K745" s="713"/>
      <c r="L745" s="713"/>
      <c r="M745" s="713"/>
      <c r="N745" s="5"/>
      <c r="O745" s="5"/>
      <c r="P745" s="5"/>
      <c r="Q745" s="5"/>
      <c r="R745" s="5"/>
      <c r="S745" s="5"/>
      <c r="T745" s="5"/>
      <c r="U745" s="5"/>
      <c r="V745" s="5"/>
      <c r="W745" s="5"/>
      <c r="X745" s="5"/>
      <c r="Y745" s="5"/>
      <c r="Z745" s="5"/>
      <c r="AA745" s="5"/>
      <c r="AB745" s="5"/>
      <c r="AC745" s="5"/>
      <c r="AD745" s="5"/>
      <c r="AE745" s="5"/>
      <c r="AF745" s="5"/>
      <c r="AG745" s="712"/>
      <c r="AH745" s="672"/>
    </row>
    <row r="746">
      <c r="A746" s="569"/>
      <c r="B746" s="713"/>
      <c r="C746" s="713"/>
      <c r="D746" s="713"/>
      <c r="E746" s="713"/>
      <c r="F746" s="713"/>
      <c r="G746" s="713"/>
      <c r="H746" s="713"/>
      <c r="I746" s="713"/>
      <c r="J746" s="713"/>
      <c r="K746" s="713"/>
      <c r="L746" s="713"/>
      <c r="M746" s="713"/>
      <c r="N746" s="5"/>
      <c r="O746" s="5"/>
      <c r="P746" s="5"/>
      <c r="Q746" s="5"/>
      <c r="R746" s="5"/>
      <c r="S746" s="5"/>
      <c r="T746" s="5"/>
      <c r="U746" s="5"/>
      <c r="V746" s="5"/>
      <c r="W746" s="5"/>
      <c r="X746" s="5"/>
      <c r="Y746" s="5"/>
      <c r="Z746" s="5"/>
      <c r="AA746" s="5"/>
      <c r="AB746" s="5"/>
      <c r="AC746" s="5"/>
      <c r="AD746" s="5"/>
      <c r="AE746" s="5"/>
      <c r="AF746" s="5"/>
      <c r="AG746" s="712"/>
      <c r="AH746" s="672"/>
    </row>
    <row r="747">
      <c r="A747" s="569"/>
      <c r="B747" s="713"/>
      <c r="C747" s="713"/>
      <c r="D747" s="713"/>
      <c r="E747" s="713"/>
      <c r="F747" s="713"/>
      <c r="G747" s="713"/>
      <c r="H747" s="713"/>
      <c r="I747" s="713"/>
      <c r="J747" s="713"/>
      <c r="K747" s="713"/>
      <c r="L747" s="713"/>
      <c r="M747" s="713"/>
      <c r="N747" s="5"/>
      <c r="O747" s="5"/>
      <c r="P747" s="5"/>
      <c r="Q747" s="5"/>
      <c r="R747" s="5"/>
      <c r="S747" s="5"/>
      <c r="T747" s="5"/>
      <c r="U747" s="5"/>
      <c r="V747" s="5"/>
      <c r="W747" s="5"/>
      <c r="X747" s="5"/>
      <c r="Y747" s="5"/>
      <c r="Z747" s="5"/>
      <c r="AA747" s="5"/>
      <c r="AB747" s="5"/>
      <c r="AC747" s="5"/>
      <c r="AD747" s="5"/>
      <c r="AE747" s="5"/>
      <c r="AF747" s="5"/>
      <c r="AG747" s="712"/>
      <c r="AH747" s="672"/>
    </row>
    <row r="748">
      <c r="A748" s="569"/>
      <c r="B748" s="713"/>
      <c r="C748" s="713"/>
      <c r="D748" s="713"/>
      <c r="E748" s="713"/>
      <c r="F748" s="713"/>
      <c r="G748" s="713"/>
      <c r="H748" s="713"/>
      <c r="I748" s="713"/>
      <c r="J748" s="713"/>
      <c r="K748" s="713"/>
      <c r="L748" s="713"/>
      <c r="M748" s="713"/>
      <c r="N748" s="5"/>
      <c r="O748" s="5"/>
      <c r="P748" s="5"/>
      <c r="Q748" s="5"/>
      <c r="R748" s="5"/>
      <c r="S748" s="5"/>
      <c r="T748" s="5"/>
      <c r="U748" s="5"/>
      <c r="V748" s="5"/>
      <c r="W748" s="5"/>
      <c r="X748" s="5"/>
      <c r="Y748" s="5"/>
      <c r="Z748" s="5"/>
      <c r="AA748" s="5"/>
      <c r="AB748" s="5"/>
      <c r="AC748" s="5"/>
      <c r="AD748" s="5"/>
      <c r="AE748" s="5"/>
      <c r="AF748" s="5"/>
      <c r="AG748" s="712"/>
      <c r="AH748" s="672"/>
    </row>
    <row r="749">
      <c r="A749" s="569"/>
      <c r="B749" s="713"/>
      <c r="C749" s="713"/>
      <c r="D749" s="713"/>
      <c r="E749" s="713"/>
      <c r="F749" s="713"/>
      <c r="G749" s="713"/>
      <c r="H749" s="713"/>
      <c r="I749" s="713"/>
      <c r="J749" s="713"/>
      <c r="K749" s="713"/>
      <c r="L749" s="713"/>
      <c r="M749" s="713"/>
      <c r="N749" s="5"/>
      <c r="O749" s="5"/>
      <c r="P749" s="5"/>
      <c r="Q749" s="5"/>
      <c r="R749" s="5"/>
      <c r="S749" s="5"/>
      <c r="T749" s="5"/>
      <c r="U749" s="5"/>
      <c r="V749" s="5"/>
      <c r="W749" s="5"/>
      <c r="X749" s="5"/>
      <c r="Y749" s="5"/>
      <c r="Z749" s="5"/>
      <c r="AA749" s="5"/>
      <c r="AB749" s="5"/>
      <c r="AC749" s="5"/>
      <c r="AD749" s="5"/>
      <c r="AE749" s="5"/>
      <c r="AF749" s="5"/>
      <c r="AG749" s="712"/>
      <c r="AH749" s="672"/>
    </row>
    <row r="750">
      <c r="A750" s="569"/>
      <c r="B750" s="713"/>
      <c r="C750" s="713"/>
      <c r="D750" s="713"/>
      <c r="E750" s="713"/>
      <c r="F750" s="713"/>
      <c r="G750" s="713"/>
      <c r="H750" s="713"/>
      <c r="I750" s="713"/>
      <c r="J750" s="713"/>
      <c r="K750" s="713"/>
      <c r="L750" s="713"/>
      <c r="M750" s="713"/>
      <c r="N750" s="5"/>
      <c r="O750" s="5"/>
      <c r="P750" s="5"/>
      <c r="Q750" s="5"/>
      <c r="R750" s="5"/>
      <c r="S750" s="5"/>
      <c r="T750" s="5"/>
      <c r="U750" s="5"/>
      <c r="V750" s="5"/>
      <c r="W750" s="5"/>
      <c r="X750" s="5"/>
      <c r="Y750" s="5"/>
      <c r="Z750" s="5"/>
      <c r="AA750" s="5"/>
      <c r="AB750" s="5"/>
      <c r="AC750" s="5"/>
      <c r="AD750" s="5"/>
      <c r="AE750" s="5"/>
      <c r="AF750" s="5"/>
      <c r="AG750" s="712"/>
      <c r="AH750" s="672"/>
    </row>
    <row r="751">
      <c r="A751" s="569"/>
      <c r="B751" s="713"/>
      <c r="C751" s="713"/>
      <c r="D751" s="713"/>
      <c r="E751" s="713"/>
      <c r="F751" s="713"/>
      <c r="G751" s="713"/>
      <c r="H751" s="713"/>
      <c r="I751" s="713"/>
      <c r="J751" s="713"/>
      <c r="K751" s="713"/>
      <c r="L751" s="713"/>
      <c r="M751" s="713"/>
      <c r="N751" s="5"/>
      <c r="O751" s="5"/>
      <c r="P751" s="5"/>
      <c r="Q751" s="5"/>
      <c r="R751" s="5"/>
      <c r="S751" s="5"/>
      <c r="T751" s="5"/>
      <c r="U751" s="5"/>
      <c r="V751" s="5"/>
      <c r="W751" s="5"/>
      <c r="X751" s="5"/>
      <c r="Y751" s="5"/>
      <c r="Z751" s="5"/>
      <c r="AA751" s="5"/>
      <c r="AB751" s="5"/>
      <c r="AC751" s="5"/>
      <c r="AD751" s="5"/>
      <c r="AE751" s="5"/>
      <c r="AF751" s="5"/>
      <c r="AG751" s="712"/>
      <c r="AH751" s="672"/>
    </row>
    <row r="752">
      <c r="A752" s="569"/>
      <c r="B752" s="713"/>
      <c r="C752" s="713"/>
      <c r="D752" s="713"/>
      <c r="E752" s="713"/>
      <c r="F752" s="713"/>
      <c r="G752" s="713"/>
      <c r="H752" s="713"/>
      <c r="I752" s="713"/>
      <c r="J752" s="713"/>
      <c r="K752" s="713"/>
      <c r="L752" s="713"/>
      <c r="M752" s="713"/>
      <c r="N752" s="5"/>
      <c r="O752" s="5"/>
      <c r="P752" s="5"/>
      <c r="Q752" s="5"/>
      <c r="R752" s="5"/>
      <c r="S752" s="5"/>
      <c r="T752" s="5"/>
      <c r="U752" s="5"/>
      <c r="V752" s="5"/>
      <c r="W752" s="5"/>
      <c r="X752" s="5"/>
      <c r="Y752" s="5"/>
      <c r="Z752" s="5"/>
      <c r="AA752" s="5"/>
      <c r="AB752" s="5"/>
      <c r="AC752" s="5"/>
      <c r="AD752" s="5"/>
      <c r="AE752" s="5"/>
      <c r="AF752" s="5"/>
      <c r="AG752" s="712"/>
      <c r="AH752" s="672"/>
    </row>
    <row r="753">
      <c r="A753" s="569"/>
      <c r="B753" s="713"/>
      <c r="C753" s="713"/>
      <c r="D753" s="713"/>
      <c r="E753" s="713"/>
      <c r="F753" s="713"/>
      <c r="G753" s="713"/>
      <c r="H753" s="713"/>
      <c r="I753" s="713"/>
      <c r="J753" s="713"/>
      <c r="K753" s="713"/>
      <c r="L753" s="713"/>
      <c r="M753" s="713"/>
      <c r="N753" s="5"/>
      <c r="O753" s="5"/>
      <c r="P753" s="5"/>
      <c r="Q753" s="5"/>
      <c r="R753" s="5"/>
      <c r="S753" s="5"/>
      <c r="T753" s="5"/>
      <c r="U753" s="5"/>
      <c r="V753" s="5"/>
      <c r="W753" s="5"/>
      <c r="X753" s="5"/>
      <c r="Y753" s="5"/>
      <c r="Z753" s="5"/>
      <c r="AA753" s="5"/>
      <c r="AB753" s="5"/>
      <c r="AC753" s="5"/>
      <c r="AD753" s="5"/>
      <c r="AE753" s="5"/>
      <c r="AF753" s="5"/>
      <c r="AG753" s="712"/>
      <c r="AH753" s="672"/>
    </row>
    <row r="754">
      <c r="A754" s="569"/>
      <c r="B754" s="713"/>
      <c r="C754" s="713"/>
      <c r="D754" s="713"/>
      <c r="E754" s="713"/>
      <c r="F754" s="713"/>
      <c r="G754" s="713"/>
      <c r="H754" s="713"/>
      <c r="I754" s="713"/>
      <c r="J754" s="713"/>
      <c r="K754" s="713"/>
      <c r="L754" s="713"/>
      <c r="M754" s="713"/>
      <c r="N754" s="5"/>
      <c r="O754" s="5"/>
      <c r="P754" s="5"/>
      <c r="Q754" s="5"/>
      <c r="R754" s="5"/>
      <c r="S754" s="5"/>
      <c r="T754" s="5"/>
      <c r="U754" s="5"/>
      <c r="V754" s="5"/>
      <c r="W754" s="5"/>
      <c r="X754" s="5"/>
      <c r="Y754" s="5"/>
      <c r="Z754" s="5"/>
      <c r="AA754" s="5"/>
      <c r="AB754" s="5"/>
      <c r="AC754" s="5"/>
      <c r="AD754" s="5"/>
      <c r="AE754" s="5"/>
      <c r="AF754" s="5"/>
      <c r="AG754" s="712"/>
      <c r="AH754" s="672"/>
    </row>
    <row r="755">
      <c r="A755" s="569"/>
      <c r="B755" s="713"/>
      <c r="C755" s="713"/>
      <c r="D755" s="713"/>
      <c r="E755" s="713"/>
      <c r="F755" s="713"/>
      <c r="G755" s="713"/>
      <c r="H755" s="713"/>
      <c r="I755" s="713"/>
      <c r="J755" s="713"/>
      <c r="K755" s="713"/>
      <c r="L755" s="713"/>
      <c r="M755" s="713"/>
      <c r="N755" s="5"/>
      <c r="O755" s="5"/>
      <c r="P755" s="5"/>
      <c r="Q755" s="5"/>
      <c r="R755" s="5"/>
      <c r="S755" s="5"/>
      <c r="T755" s="5"/>
      <c r="U755" s="5"/>
      <c r="V755" s="5"/>
      <c r="W755" s="5"/>
      <c r="X755" s="5"/>
      <c r="Y755" s="5"/>
      <c r="Z755" s="5"/>
      <c r="AA755" s="5"/>
      <c r="AB755" s="5"/>
      <c r="AC755" s="5"/>
      <c r="AD755" s="5"/>
      <c r="AE755" s="5"/>
      <c r="AF755" s="5"/>
      <c r="AG755" s="712"/>
      <c r="AH755" s="672"/>
    </row>
    <row r="756">
      <c r="A756" s="569"/>
      <c r="B756" s="713"/>
      <c r="C756" s="713"/>
      <c r="D756" s="713"/>
      <c r="E756" s="713"/>
      <c r="F756" s="713"/>
      <c r="G756" s="713"/>
      <c r="H756" s="713"/>
      <c r="I756" s="713"/>
      <c r="J756" s="713"/>
      <c r="K756" s="713"/>
      <c r="L756" s="713"/>
      <c r="M756" s="713"/>
      <c r="N756" s="5"/>
      <c r="O756" s="5"/>
      <c r="P756" s="5"/>
      <c r="Q756" s="5"/>
      <c r="R756" s="5"/>
      <c r="S756" s="5"/>
      <c r="T756" s="5"/>
      <c r="U756" s="5"/>
      <c r="V756" s="5"/>
      <c r="W756" s="5"/>
      <c r="X756" s="5"/>
      <c r="Y756" s="5"/>
      <c r="Z756" s="5"/>
      <c r="AA756" s="5"/>
      <c r="AB756" s="5"/>
      <c r="AC756" s="5"/>
      <c r="AD756" s="5"/>
      <c r="AE756" s="5"/>
      <c r="AF756" s="5"/>
      <c r="AG756" s="712"/>
      <c r="AH756" s="672"/>
    </row>
    <row r="757">
      <c r="A757" s="569"/>
      <c r="B757" s="713"/>
      <c r="C757" s="713"/>
      <c r="D757" s="713"/>
      <c r="E757" s="713"/>
      <c r="F757" s="713"/>
      <c r="G757" s="713"/>
      <c r="H757" s="713"/>
      <c r="I757" s="713"/>
      <c r="J757" s="713"/>
      <c r="K757" s="713"/>
      <c r="L757" s="713"/>
      <c r="M757" s="713"/>
      <c r="N757" s="5"/>
      <c r="O757" s="5"/>
      <c r="P757" s="5"/>
      <c r="Q757" s="5"/>
      <c r="R757" s="5"/>
      <c r="S757" s="5"/>
      <c r="T757" s="5"/>
      <c r="U757" s="5"/>
      <c r="V757" s="5"/>
      <c r="W757" s="5"/>
      <c r="X757" s="5"/>
      <c r="Y757" s="5"/>
      <c r="Z757" s="5"/>
      <c r="AA757" s="5"/>
      <c r="AB757" s="5"/>
      <c r="AC757" s="5"/>
      <c r="AD757" s="5"/>
      <c r="AE757" s="5"/>
      <c r="AF757" s="5"/>
      <c r="AG757" s="712"/>
      <c r="AH757" s="672"/>
    </row>
    <row r="758">
      <c r="A758" s="569"/>
      <c r="B758" s="713"/>
      <c r="C758" s="713"/>
      <c r="D758" s="713"/>
      <c r="E758" s="713"/>
      <c r="F758" s="713"/>
      <c r="G758" s="713"/>
      <c r="H758" s="713"/>
      <c r="I758" s="713"/>
      <c r="J758" s="713"/>
      <c r="K758" s="713"/>
      <c r="L758" s="713"/>
      <c r="M758" s="713"/>
      <c r="N758" s="5"/>
      <c r="O758" s="5"/>
      <c r="P758" s="5"/>
      <c r="Q758" s="5"/>
      <c r="R758" s="5"/>
      <c r="S758" s="5"/>
      <c r="T758" s="5"/>
      <c r="U758" s="5"/>
      <c r="V758" s="5"/>
      <c r="W758" s="5"/>
      <c r="X758" s="5"/>
      <c r="Y758" s="5"/>
      <c r="Z758" s="5"/>
      <c r="AA758" s="5"/>
      <c r="AB758" s="5"/>
      <c r="AC758" s="5"/>
      <c r="AD758" s="5"/>
      <c r="AE758" s="5"/>
      <c r="AF758" s="5"/>
      <c r="AG758" s="712"/>
      <c r="AH758" s="672"/>
    </row>
    <row r="759">
      <c r="A759" s="569"/>
      <c r="B759" s="713"/>
      <c r="C759" s="713"/>
      <c r="D759" s="713"/>
      <c r="E759" s="713"/>
      <c r="F759" s="713"/>
      <c r="G759" s="713"/>
      <c r="H759" s="713"/>
      <c r="I759" s="713"/>
      <c r="J759" s="713"/>
      <c r="K759" s="713"/>
      <c r="L759" s="713"/>
      <c r="M759" s="713"/>
      <c r="N759" s="5"/>
      <c r="O759" s="5"/>
      <c r="P759" s="5"/>
      <c r="Q759" s="5"/>
      <c r="R759" s="5"/>
      <c r="S759" s="5"/>
      <c r="T759" s="5"/>
      <c r="U759" s="5"/>
      <c r="V759" s="5"/>
      <c r="W759" s="5"/>
      <c r="X759" s="5"/>
      <c r="Y759" s="5"/>
      <c r="Z759" s="5"/>
      <c r="AA759" s="5"/>
      <c r="AB759" s="5"/>
      <c r="AC759" s="5"/>
      <c r="AD759" s="5"/>
      <c r="AE759" s="5"/>
      <c r="AF759" s="5"/>
      <c r="AG759" s="712"/>
      <c r="AH759" s="672"/>
    </row>
    <row r="760">
      <c r="A760" s="569"/>
      <c r="B760" s="713"/>
      <c r="C760" s="713"/>
      <c r="D760" s="713"/>
      <c r="E760" s="713"/>
      <c r="F760" s="713"/>
      <c r="G760" s="713"/>
      <c r="H760" s="713"/>
      <c r="I760" s="713"/>
      <c r="J760" s="713"/>
      <c r="K760" s="713"/>
      <c r="L760" s="713"/>
      <c r="M760" s="713"/>
      <c r="N760" s="5"/>
      <c r="O760" s="5"/>
      <c r="P760" s="5"/>
      <c r="Q760" s="5"/>
      <c r="R760" s="5"/>
      <c r="S760" s="5"/>
      <c r="T760" s="5"/>
      <c r="U760" s="5"/>
      <c r="V760" s="5"/>
      <c r="W760" s="5"/>
      <c r="X760" s="5"/>
      <c r="Y760" s="5"/>
      <c r="Z760" s="5"/>
      <c r="AA760" s="5"/>
      <c r="AB760" s="5"/>
      <c r="AC760" s="5"/>
      <c r="AD760" s="5"/>
      <c r="AE760" s="5"/>
      <c r="AF760" s="5"/>
      <c r="AG760" s="712"/>
      <c r="AH760" s="672"/>
    </row>
    <row r="761">
      <c r="A761" s="569"/>
      <c r="B761" s="713"/>
      <c r="C761" s="713"/>
      <c r="D761" s="713"/>
      <c r="E761" s="713"/>
      <c r="F761" s="713"/>
      <c r="G761" s="713"/>
      <c r="H761" s="713"/>
      <c r="I761" s="713"/>
      <c r="J761" s="713"/>
      <c r="K761" s="713"/>
      <c r="L761" s="713"/>
      <c r="M761" s="713"/>
      <c r="N761" s="5"/>
      <c r="O761" s="5"/>
      <c r="P761" s="5"/>
      <c r="Q761" s="5"/>
      <c r="R761" s="5"/>
      <c r="S761" s="5"/>
      <c r="T761" s="5"/>
      <c r="U761" s="5"/>
      <c r="V761" s="5"/>
      <c r="W761" s="5"/>
      <c r="X761" s="5"/>
      <c r="Y761" s="5"/>
      <c r="Z761" s="5"/>
      <c r="AA761" s="5"/>
      <c r="AB761" s="5"/>
      <c r="AC761" s="5"/>
      <c r="AD761" s="5"/>
      <c r="AE761" s="5"/>
      <c r="AF761" s="5"/>
      <c r="AG761" s="712"/>
      <c r="AH761" s="672"/>
    </row>
    <row r="762">
      <c r="A762" s="569"/>
      <c r="B762" s="713"/>
      <c r="C762" s="713"/>
      <c r="D762" s="713"/>
      <c r="E762" s="713"/>
      <c r="F762" s="713"/>
      <c r="G762" s="713"/>
      <c r="H762" s="713"/>
      <c r="I762" s="713"/>
      <c r="J762" s="713"/>
      <c r="K762" s="713"/>
      <c r="L762" s="713"/>
      <c r="M762" s="713"/>
      <c r="N762" s="5"/>
      <c r="O762" s="5"/>
      <c r="P762" s="5"/>
      <c r="Q762" s="5"/>
      <c r="R762" s="5"/>
      <c r="S762" s="5"/>
      <c r="T762" s="5"/>
      <c r="U762" s="5"/>
      <c r="V762" s="5"/>
      <c r="W762" s="5"/>
      <c r="X762" s="5"/>
      <c r="Y762" s="5"/>
      <c r="Z762" s="5"/>
      <c r="AA762" s="5"/>
      <c r="AB762" s="5"/>
      <c r="AC762" s="5"/>
      <c r="AD762" s="5"/>
      <c r="AE762" s="5"/>
      <c r="AF762" s="5"/>
      <c r="AG762" s="712"/>
      <c r="AH762" s="672"/>
    </row>
    <row r="763">
      <c r="A763" s="569"/>
      <c r="B763" s="713"/>
      <c r="C763" s="713"/>
      <c r="D763" s="713"/>
      <c r="E763" s="713"/>
      <c r="F763" s="713"/>
      <c r="G763" s="713"/>
      <c r="H763" s="713"/>
      <c r="I763" s="713"/>
      <c r="J763" s="713"/>
      <c r="K763" s="713"/>
      <c r="L763" s="713"/>
      <c r="M763" s="713"/>
      <c r="N763" s="5"/>
      <c r="O763" s="5"/>
      <c r="P763" s="5"/>
      <c r="Q763" s="5"/>
      <c r="R763" s="5"/>
      <c r="S763" s="5"/>
      <c r="T763" s="5"/>
      <c r="U763" s="5"/>
      <c r="V763" s="5"/>
      <c r="W763" s="5"/>
      <c r="X763" s="5"/>
      <c r="Y763" s="5"/>
      <c r="Z763" s="5"/>
      <c r="AA763" s="5"/>
      <c r="AB763" s="5"/>
      <c r="AC763" s="5"/>
      <c r="AD763" s="5"/>
      <c r="AE763" s="5"/>
      <c r="AF763" s="5"/>
      <c r="AG763" s="712"/>
      <c r="AH763" s="672"/>
    </row>
    <row r="764">
      <c r="A764" s="569"/>
      <c r="B764" s="713"/>
      <c r="C764" s="713"/>
      <c r="D764" s="713"/>
      <c r="E764" s="713"/>
      <c r="F764" s="713"/>
      <c r="G764" s="713"/>
      <c r="H764" s="713"/>
      <c r="I764" s="713"/>
      <c r="J764" s="713"/>
      <c r="K764" s="713"/>
      <c r="L764" s="713"/>
      <c r="M764" s="713"/>
      <c r="N764" s="5"/>
      <c r="O764" s="5"/>
      <c r="P764" s="5"/>
      <c r="Q764" s="5"/>
      <c r="R764" s="5"/>
      <c r="S764" s="5"/>
      <c r="T764" s="5"/>
      <c r="U764" s="5"/>
      <c r="V764" s="5"/>
      <c r="W764" s="5"/>
      <c r="X764" s="5"/>
      <c r="Y764" s="5"/>
      <c r="Z764" s="5"/>
      <c r="AA764" s="5"/>
      <c r="AB764" s="5"/>
      <c r="AC764" s="5"/>
      <c r="AD764" s="5"/>
      <c r="AE764" s="5"/>
      <c r="AF764" s="5"/>
      <c r="AG764" s="712"/>
      <c r="AH764" s="672"/>
    </row>
    <row r="765">
      <c r="A765" s="569"/>
      <c r="B765" s="713"/>
      <c r="C765" s="713"/>
      <c r="D765" s="713"/>
      <c r="E765" s="713"/>
      <c r="F765" s="713"/>
      <c r="G765" s="713"/>
      <c r="H765" s="713"/>
      <c r="I765" s="713"/>
      <c r="J765" s="713"/>
      <c r="K765" s="713"/>
      <c r="L765" s="713"/>
      <c r="M765" s="713"/>
      <c r="N765" s="5"/>
      <c r="O765" s="5"/>
      <c r="P765" s="5"/>
      <c r="Q765" s="5"/>
      <c r="R765" s="5"/>
      <c r="S765" s="5"/>
      <c r="T765" s="5"/>
      <c r="U765" s="5"/>
      <c r="V765" s="5"/>
      <c r="W765" s="5"/>
      <c r="X765" s="5"/>
      <c r="Y765" s="5"/>
      <c r="Z765" s="5"/>
      <c r="AA765" s="5"/>
      <c r="AB765" s="5"/>
      <c r="AC765" s="5"/>
      <c r="AD765" s="5"/>
      <c r="AE765" s="5"/>
      <c r="AF765" s="5"/>
      <c r="AG765" s="712"/>
      <c r="AH765" s="672"/>
    </row>
    <row r="766">
      <c r="A766" s="569"/>
      <c r="B766" s="713"/>
      <c r="C766" s="713"/>
      <c r="D766" s="713"/>
      <c r="E766" s="713"/>
      <c r="F766" s="713"/>
      <c r="G766" s="713"/>
      <c r="H766" s="713"/>
      <c r="I766" s="713"/>
      <c r="J766" s="713"/>
      <c r="K766" s="713"/>
      <c r="L766" s="713"/>
      <c r="M766" s="713"/>
      <c r="N766" s="5"/>
      <c r="O766" s="5"/>
      <c r="P766" s="5"/>
      <c r="Q766" s="5"/>
      <c r="R766" s="5"/>
      <c r="S766" s="5"/>
      <c r="T766" s="5"/>
      <c r="U766" s="5"/>
      <c r="V766" s="5"/>
      <c r="W766" s="5"/>
      <c r="X766" s="5"/>
      <c r="Y766" s="5"/>
      <c r="Z766" s="5"/>
      <c r="AA766" s="5"/>
      <c r="AB766" s="5"/>
      <c r="AC766" s="5"/>
      <c r="AD766" s="5"/>
      <c r="AE766" s="5"/>
      <c r="AF766" s="5"/>
      <c r="AG766" s="712"/>
      <c r="AH766" s="672"/>
    </row>
    <row r="767">
      <c r="A767" s="569"/>
      <c r="B767" s="713"/>
      <c r="C767" s="713"/>
      <c r="D767" s="713"/>
      <c r="E767" s="713"/>
      <c r="F767" s="713"/>
      <c r="G767" s="713"/>
      <c r="H767" s="713"/>
      <c r="I767" s="713"/>
      <c r="J767" s="713"/>
      <c r="K767" s="713"/>
      <c r="L767" s="713"/>
      <c r="M767" s="713"/>
      <c r="N767" s="5"/>
      <c r="O767" s="5"/>
      <c r="P767" s="5"/>
      <c r="Q767" s="5"/>
      <c r="R767" s="5"/>
      <c r="S767" s="5"/>
      <c r="T767" s="5"/>
      <c r="U767" s="5"/>
      <c r="V767" s="5"/>
      <c r="W767" s="5"/>
      <c r="X767" s="5"/>
      <c r="Y767" s="5"/>
      <c r="Z767" s="5"/>
      <c r="AA767" s="5"/>
      <c r="AB767" s="5"/>
      <c r="AC767" s="5"/>
      <c r="AD767" s="5"/>
      <c r="AE767" s="5"/>
      <c r="AF767" s="5"/>
      <c r="AG767" s="712"/>
      <c r="AH767" s="672"/>
    </row>
    <row r="768">
      <c r="A768" s="569"/>
      <c r="B768" s="713"/>
      <c r="C768" s="713"/>
      <c r="D768" s="713"/>
      <c r="E768" s="713"/>
      <c r="F768" s="713"/>
      <c r="G768" s="713"/>
      <c r="H768" s="713"/>
      <c r="I768" s="713"/>
      <c r="J768" s="713"/>
      <c r="K768" s="713"/>
      <c r="L768" s="713"/>
      <c r="M768" s="713"/>
      <c r="N768" s="5"/>
      <c r="O768" s="5"/>
      <c r="P768" s="5"/>
      <c r="Q768" s="5"/>
      <c r="R768" s="5"/>
      <c r="S768" s="5"/>
      <c r="T768" s="5"/>
      <c r="U768" s="5"/>
      <c r="V768" s="5"/>
      <c r="W768" s="5"/>
      <c r="X768" s="5"/>
      <c r="Y768" s="5"/>
      <c r="Z768" s="5"/>
      <c r="AA768" s="5"/>
      <c r="AB768" s="5"/>
      <c r="AC768" s="5"/>
      <c r="AD768" s="5"/>
      <c r="AE768" s="5"/>
      <c r="AF768" s="5"/>
      <c r="AG768" s="712"/>
      <c r="AH768" s="672"/>
    </row>
    <row r="769">
      <c r="A769" s="569"/>
      <c r="B769" s="713"/>
      <c r="C769" s="713"/>
      <c r="D769" s="713"/>
      <c r="E769" s="713"/>
      <c r="F769" s="713"/>
      <c r="G769" s="713"/>
      <c r="H769" s="713"/>
      <c r="I769" s="713"/>
      <c r="J769" s="713"/>
      <c r="K769" s="713"/>
      <c r="L769" s="713"/>
      <c r="M769" s="713"/>
      <c r="N769" s="5"/>
      <c r="O769" s="5"/>
      <c r="P769" s="5"/>
      <c r="Q769" s="5"/>
      <c r="R769" s="5"/>
      <c r="S769" s="5"/>
      <c r="T769" s="5"/>
      <c r="U769" s="5"/>
      <c r="V769" s="5"/>
      <c r="W769" s="5"/>
      <c r="X769" s="5"/>
      <c r="Y769" s="5"/>
      <c r="Z769" s="5"/>
      <c r="AA769" s="5"/>
      <c r="AB769" s="5"/>
      <c r="AC769" s="5"/>
      <c r="AD769" s="5"/>
      <c r="AE769" s="5"/>
      <c r="AF769" s="5"/>
      <c r="AG769" s="712"/>
      <c r="AH769" s="672"/>
    </row>
    <row r="770">
      <c r="A770" s="569"/>
      <c r="B770" s="713"/>
      <c r="C770" s="713"/>
      <c r="D770" s="713"/>
      <c r="E770" s="713"/>
      <c r="F770" s="713"/>
      <c r="G770" s="713"/>
      <c r="H770" s="713"/>
      <c r="I770" s="713"/>
      <c r="J770" s="713"/>
      <c r="K770" s="713"/>
      <c r="L770" s="713"/>
      <c r="M770" s="713"/>
      <c r="N770" s="5"/>
      <c r="O770" s="5"/>
      <c r="P770" s="5"/>
      <c r="Q770" s="5"/>
      <c r="R770" s="5"/>
      <c r="S770" s="5"/>
      <c r="T770" s="5"/>
      <c r="U770" s="5"/>
      <c r="V770" s="5"/>
      <c r="W770" s="5"/>
      <c r="X770" s="5"/>
      <c r="Y770" s="5"/>
      <c r="Z770" s="5"/>
      <c r="AA770" s="5"/>
      <c r="AB770" s="5"/>
      <c r="AC770" s="5"/>
      <c r="AD770" s="5"/>
      <c r="AE770" s="5"/>
      <c r="AF770" s="5"/>
      <c r="AG770" s="712"/>
      <c r="AH770" s="672"/>
    </row>
    <row r="771">
      <c r="A771" s="569"/>
      <c r="B771" s="713"/>
      <c r="C771" s="713"/>
      <c r="D771" s="713"/>
      <c r="E771" s="713"/>
      <c r="F771" s="713"/>
      <c r="G771" s="713"/>
      <c r="H771" s="713"/>
      <c r="I771" s="713"/>
      <c r="J771" s="713"/>
      <c r="K771" s="713"/>
      <c r="L771" s="713"/>
      <c r="M771" s="713"/>
      <c r="N771" s="5"/>
      <c r="O771" s="5"/>
      <c r="P771" s="5"/>
      <c r="Q771" s="5"/>
      <c r="R771" s="5"/>
      <c r="S771" s="5"/>
      <c r="T771" s="5"/>
      <c r="U771" s="5"/>
      <c r="V771" s="5"/>
      <c r="W771" s="5"/>
      <c r="X771" s="5"/>
      <c r="Y771" s="5"/>
      <c r="Z771" s="5"/>
      <c r="AA771" s="5"/>
      <c r="AB771" s="5"/>
      <c r="AC771" s="5"/>
      <c r="AD771" s="5"/>
      <c r="AE771" s="5"/>
      <c r="AF771" s="5"/>
      <c r="AG771" s="712"/>
      <c r="AH771" s="672"/>
    </row>
    <row r="772">
      <c r="A772" s="569"/>
      <c r="B772" s="713"/>
      <c r="C772" s="713"/>
      <c r="D772" s="713"/>
      <c r="E772" s="713"/>
      <c r="F772" s="713"/>
      <c r="G772" s="713"/>
      <c r="H772" s="713"/>
      <c r="I772" s="713"/>
      <c r="J772" s="713"/>
      <c r="K772" s="713"/>
      <c r="L772" s="713"/>
      <c r="M772" s="713"/>
      <c r="N772" s="5"/>
      <c r="O772" s="5"/>
      <c r="P772" s="5"/>
      <c r="Q772" s="5"/>
      <c r="R772" s="5"/>
      <c r="S772" s="5"/>
      <c r="T772" s="5"/>
      <c r="U772" s="5"/>
      <c r="V772" s="5"/>
      <c r="W772" s="5"/>
      <c r="X772" s="5"/>
      <c r="Y772" s="5"/>
      <c r="Z772" s="5"/>
      <c r="AA772" s="5"/>
      <c r="AB772" s="5"/>
      <c r="AC772" s="5"/>
      <c r="AD772" s="5"/>
      <c r="AE772" s="5"/>
      <c r="AF772" s="5"/>
      <c r="AG772" s="712"/>
      <c r="AH772" s="672"/>
    </row>
    <row r="773">
      <c r="A773" s="569"/>
      <c r="B773" s="713"/>
      <c r="C773" s="713"/>
      <c r="D773" s="713"/>
      <c r="E773" s="713"/>
      <c r="F773" s="713"/>
      <c r="G773" s="713"/>
      <c r="H773" s="713"/>
      <c r="I773" s="713"/>
      <c r="J773" s="713"/>
      <c r="K773" s="713"/>
      <c r="L773" s="713"/>
      <c r="M773" s="713"/>
      <c r="N773" s="5"/>
      <c r="O773" s="5"/>
      <c r="P773" s="5"/>
      <c r="Q773" s="5"/>
      <c r="R773" s="5"/>
      <c r="S773" s="5"/>
      <c r="T773" s="5"/>
      <c r="U773" s="5"/>
      <c r="V773" s="5"/>
      <c r="W773" s="5"/>
      <c r="X773" s="5"/>
      <c r="Y773" s="5"/>
      <c r="Z773" s="5"/>
      <c r="AA773" s="5"/>
      <c r="AB773" s="5"/>
      <c r="AC773" s="5"/>
      <c r="AD773" s="5"/>
      <c r="AE773" s="5"/>
      <c r="AF773" s="5"/>
      <c r="AG773" s="712"/>
      <c r="AH773" s="672"/>
    </row>
    <row r="774">
      <c r="A774" s="569"/>
      <c r="B774" s="713"/>
      <c r="C774" s="713"/>
      <c r="D774" s="713"/>
      <c r="E774" s="713"/>
      <c r="F774" s="713"/>
      <c r="G774" s="713"/>
      <c r="H774" s="713"/>
      <c r="I774" s="713"/>
      <c r="J774" s="713"/>
      <c r="K774" s="713"/>
      <c r="L774" s="713"/>
      <c r="M774" s="713"/>
      <c r="N774" s="5"/>
      <c r="O774" s="5"/>
      <c r="P774" s="5"/>
      <c r="Q774" s="5"/>
      <c r="R774" s="5"/>
      <c r="S774" s="5"/>
      <c r="T774" s="5"/>
      <c r="U774" s="5"/>
      <c r="V774" s="5"/>
      <c r="W774" s="5"/>
      <c r="X774" s="5"/>
      <c r="Y774" s="5"/>
      <c r="Z774" s="5"/>
      <c r="AA774" s="5"/>
      <c r="AB774" s="5"/>
      <c r="AC774" s="5"/>
      <c r="AD774" s="5"/>
      <c r="AE774" s="5"/>
      <c r="AF774" s="5"/>
      <c r="AG774" s="712"/>
      <c r="AH774" s="672"/>
    </row>
    <row r="775">
      <c r="A775" s="569"/>
      <c r="B775" s="713"/>
      <c r="C775" s="713"/>
      <c r="D775" s="713"/>
      <c r="E775" s="713"/>
      <c r="F775" s="713"/>
      <c r="G775" s="713"/>
      <c r="H775" s="713"/>
      <c r="I775" s="713"/>
      <c r="J775" s="713"/>
      <c r="K775" s="713"/>
      <c r="L775" s="713"/>
      <c r="M775" s="713"/>
      <c r="N775" s="5"/>
      <c r="O775" s="5"/>
      <c r="P775" s="5"/>
      <c r="Q775" s="5"/>
      <c r="R775" s="5"/>
      <c r="S775" s="5"/>
      <c r="T775" s="5"/>
      <c r="U775" s="5"/>
      <c r="V775" s="5"/>
      <c r="W775" s="5"/>
      <c r="X775" s="5"/>
      <c r="Y775" s="5"/>
      <c r="Z775" s="5"/>
      <c r="AA775" s="5"/>
      <c r="AB775" s="5"/>
      <c r="AC775" s="5"/>
      <c r="AD775" s="5"/>
      <c r="AE775" s="5"/>
      <c r="AF775" s="5"/>
      <c r="AG775" s="712"/>
      <c r="AH775" s="672"/>
    </row>
    <row r="776">
      <c r="A776" s="569"/>
      <c r="B776" s="713"/>
      <c r="C776" s="713"/>
      <c r="D776" s="713"/>
      <c r="E776" s="713"/>
      <c r="F776" s="713"/>
      <c r="G776" s="713"/>
      <c r="H776" s="713"/>
      <c r="I776" s="713"/>
      <c r="J776" s="713"/>
      <c r="K776" s="713"/>
      <c r="L776" s="713"/>
      <c r="M776" s="713"/>
      <c r="N776" s="5"/>
      <c r="O776" s="5"/>
      <c r="P776" s="5"/>
      <c r="Q776" s="5"/>
      <c r="R776" s="5"/>
      <c r="S776" s="5"/>
      <c r="T776" s="5"/>
      <c r="U776" s="5"/>
      <c r="V776" s="5"/>
      <c r="W776" s="5"/>
      <c r="X776" s="5"/>
      <c r="Y776" s="5"/>
      <c r="Z776" s="5"/>
      <c r="AA776" s="5"/>
      <c r="AB776" s="5"/>
      <c r="AC776" s="5"/>
      <c r="AD776" s="5"/>
      <c r="AE776" s="5"/>
      <c r="AF776" s="5"/>
      <c r="AG776" s="712"/>
      <c r="AH776" s="672"/>
    </row>
    <row r="777">
      <c r="A777" s="569"/>
      <c r="B777" s="713"/>
      <c r="C777" s="713"/>
      <c r="D777" s="713"/>
      <c r="E777" s="713"/>
      <c r="F777" s="713"/>
      <c r="G777" s="713"/>
      <c r="H777" s="713"/>
      <c r="I777" s="713"/>
      <c r="J777" s="713"/>
      <c r="K777" s="713"/>
      <c r="L777" s="713"/>
      <c r="M777" s="713"/>
      <c r="N777" s="5"/>
      <c r="O777" s="5"/>
      <c r="P777" s="5"/>
      <c r="Q777" s="5"/>
      <c r="R777" s="5"/>
      <c r="S777" s="5"/>
      <c r="T777" s="5"/>
      <c r="U777" s="5"/>
      <c r="V777" s="5"/>
      <c r="W777" s="5"/>
      <c r="X777" s="5"/>
      <c r="Y777" s="5"/>
      <c r="Z777" s="5"/>
      <c r="AA777" s="5"/>
      <c r="AB777" s="5"/>
      <c r="AC777" s="5"/>
      <c r="AD777" s="5"/>
      <c r="AE777" s="5"/>
      <c r="AF777" s="5"/>
      <c r="AG777" s="712"/>
      <c r="AH777" s="672"/>
    </row>
    <row r="778">
      <c r="A778" s="569"/>
      <c r="B778" s="713"/>
      <c r="C778" s="713"/>
      <c r="D778" s="713"/>
      <c r="E778" s="713"/>
      <c r="F778" s="713"/>
      <c r="G778" s="713"/>
      <c r="H778" s="713"/>
      <c r="I778" s="713"/>
      <c r="J778" s="713"/>
      <c r="K778" s="713"/>
      <c r="L778" s="713"/>
      <c r="M778" s="713"/>
      <c r="N778" s="5"/>
      <c r="O778" s="5"/>
      <c r="P778" s="5"/>
      <c r="Q778" s="5"/>
      <c r="R778" s="5"/>
      <c r="S778" s="5"/>
      <c r="T778" s="5"/>
      <c r="U778" s="5"/>
      <c r="V778" s="5"/>
      <c r="W778" s="5"/>
      <c r="X778" s="5"/>
      <c r="Y778" s="5"/>
      <c r="Z778" s="5"/>
      <c r="AA778" s="5"/>
      <c r="AB778" s="5"/>
      <c r="AC778" s="5"/>
      <c r="AD778" s="5"/>
      <c r="AE778" s="5"/>
      <c r="AF778" s="5"/>
      <c r="AG778" s="712"/>
      <c r="AH778" s="672"/>
    </row>
    <row r="779">
      <c r="A779" s="569"/>
      <c r="B779" s="713"/>
      <c r="C779" s="713"/>
      <c r="D779" s="713"/>
      <c r="E779" s="713"/>
      <c r="F779" s="713"/>
      <c r="G779" s="713"/>
      <c r="H779" s="713"/>
      <c r="I779" s="713"/>
      <c r="J779" s="713"/>
      <c r="K779" s="713"/>
      <c r="L779" s="713"/>
      <c r="M779" s="713"/>
      <c r="N779" s="5"/>
      <c r="O779" s="5"/>
      <c r="P779" s="5"/>
      <c r="Q779" s="5"/>
      <c r="R779" s="5"/>
      <c r="S779" s="5"/>
      <c r="T779" s="5"/>
      <c r="U779" s="5"/>
      <c r="V779" s="5"/>
      <c r="W779" s="5"/>
      <c r="X779" s="5"/>
      <c r="Y779" s="5"/>
      <c r="Z779" s="5"/>
      <c r="AA779" s="5"/>
      <c r="AB779" s="5"/>
      <c r="AC779" s="5"/>
      <c r="AD779" s="5"/>
      <c r="AE779" s="5"/>
      <c r="AF779" s="5"/>
      <c r="AG779" s="712"/>
      <c r="AH779" s="672"/>
    </row>
    <row r="780">
      <c r="A780" s="569"/>
      <c r="B780" s="713"/>
      <c r="C780" s="713"/>
      <c r="D780" s="713"/>
      <c r="E780" s="713"/>
      <c r="F780" s="713"/>
      <c r="G780" s="713"/>
      <c r="H780" s="713"/>
      <c r="I780" s="713"/>
      <c r="J780" s="713"/>
      <c r="K780" s="713"/>
      <c r="L780" s="713"/>
      <c r="M780" s="713"/>
      <c r="N780" s="5"/>
      <c r="O780" s="5"/>
      <c r="P780" s="5"/>
      <c r="Q780" s="5"/>
      <c r="R780" s="5"/>
      <c r="S780" s="5"/>
      <c r="T780" s="5"/>
      <c r="U780" s="5"/>
      <c r="V780" s="5"/>
      <c r="W780" s="5"/>
      <c r="X780" s="5"/>
      <c r="Y780" s="5"/>
      <c r="Z780" s="5"/>
      <c r="AA780" s="5"/>
      <c r="AB780" s="5"/>
      <c r="AC780" s="5"/>
      <c r="AD780" s="5"/>
      <c r="AE780" s="5"/>
      <c r="AF780" s="5"/>
      <c r="AG780" s="712"/>
      <c r="AH780" s="672"/>
    </row>
    <row r="781">
      <c r="A781" s="569"/>
      <c r="B781" s="713"/>
      <c r="C781" s="713"/>
      <c r="D781" s="713"/>
      <c r="E781" s="713"/>
      <c r="F781" s="713"/>
      <c r="G781" s="713"/>
      <c r="H781" s="713"/>
      <c r="I781" s="713"/>
      <c r="J781" s="713"/>
      <c r="K781" s="713"/>
      <c r="L781" s="713"/>
      <c r="M781" s="713"/>
      <c r="N781" s="5"/>
      <c r="O781" s="5"/>
      <c r="P781" s="5"/>
      <c r="Q781" s="5"/>
      <c r="R781" s="5"/>
      <c r="S781" s="5"/>
      <c r="T781" s="5"/>
      <c r="U781" s="5"/>
      <c r="V781" s="5"/>
      <c r="W781" s="5"/>
      <c r="X781" s="5"/>
      <c r="Y781" s="5"/>
      <c r="Z781" s="5"/>
      <c r="AA781" s="5"/>
      <c r="AB781" s="5"/>
      <c r="AC781" s="5"/>
      <c r="AD781" s="5"/>
      <c r="AE781" s="5"/>
      <c r="AF781" s="5"/>
      <c r="AG781" s="712"/>
      <c r="AH781" s="672"/>
    </row>
    <row r="782">
      <c r="A782" s="569"/>
      <c r="B782" s="713"/>
      <c r="C782" s="713"/>
      <c r="D782" s="713"/>
      <c r="E782" s="713"/>
      <c r="F782" s="713"/>
      <c r="G782" s="713"/>
      <c r="H782" s="713"/>
      <c r="I782" s="713"/>
      <c r="J782" s="713"/>
      <c r="K782" s="713"/>
      <c r="L782" s="713"/>
      <c r="M782" s="713"/>
      <c r="N782" s="5"/>
      <c r="O782" s="5"/>
      <c r="P782" s="5"/>
      <c r="Q782" s="5"/>
      <c r="R782" s="5"/>
      <c r="S782" s="5"/>
      <c r="T782" s="5"/>
      <c r="U782" s="5"/>
      <c r="V782" s="5"/>
      <c r="W782" s="5"/>
      <c r="X782" s="5"/>
      <c r="Y782" s="5"/>
      <c r="Z782" s="5"/>
      <c r="AA782" s="5"/>
      <c r="AB782" s="5"/>
      <c r="AC782" s="5"/>
      <c r="AD782" s="5"/>
      <c r="AE782" s="5"/>
      <c r="AF782" s="5"/>
      <c r="AG782" s="712"/>
      <c r="AH782" s="672"/>
    </row>
    <row r="783">
      <c r="A783" s="569"/>
      <c r="B783" s="713"/>
      <c r="C783" s="713"/>
      <c r="D783" s="713"/>
      <c r="E783" s="713"/>
      <c r="F783" s="713"/>
      <c r="G783" s="713"/>
      <c r="H783" s="713"/>
      <c r="I783" s="713"/>
      <c r="J783" s="713"/>
      <c r="K783" s="713"/>
      <c r="L783" s="713"/>
      <c r="M783" s="713"/>
      <c r="N783" s="5"/>
      <c r="O783" s="5"/>
      <c r="P783" s="5"/>
      <c r="Q783" s="5"/>
      <c r="R783" s="5"/>
      <c r="S783" s="5"/>
      <c r="T783" s="5"/>
      <c r="U783" s="5"/>
      <c r="V783" s="5"/>
      <c r="W783" s="5"/>
      <c r="X783" s="5"/>
      <c r="Y783" s="5"/>
      <c r="Z783" s="5"/>
      <c r="AA783" s="5"/>
      <c r="AB783" s="5"/>
      <c r="AC783" s="5"/>
      <c r="AD783" s="5"/>
      <c r="AE783" s="5"/>
      <c r="AF783" s="5"/>
      <c r="AG783" s="712"/>
      <c r="AH783" s="672"/>
    </row>
    <row r="784">
      <c r="A784" s="569"/>
      <c r="B784" s="713"/>
      <c r="C784" s="713"/>
      <c r="D784" s="713"/>
      <c r="E784" s="713"/>
      <c r="F784" s="713"/>
      <c r="G784" s="713"/>
      <c r="H784" s="713"/>
      <c r="I784" s="713"/>
      <c r="J784" s="713"/>
      <c r="K784" s="713"/>
      <c r="L784" s="713"/>
      <c r="M784" s="713"/>
      <c r="N784" s="5"/>
      <c r="O784" s="5"/>
      <c r="P784" s="5"/>
      <c r="Q784" s="5"/>
      <c r="R784" s="5"/>
      <c r="S784" s="5"/>
      <c r="T784" s="5"/>
      <c r="U784" s="5"/>
      <c r="V784" s="5"/>
      <c r="W784" s="5"/>
      <c r="X784" s="5"/>
      <c r="Y784" s="5"/>
      <c r="Z784" s="5"/>
      <c r="AA784" s="5"/>
      <c r="AB784" s="5"/>
      <c r="AC784" s="5"/>
      <c r="AD784" s="5"/>
      <c r="AE784" s="5"/>
      <c r="AF784" s="5"/>
      <c r="AG784" s="712"/>
      <c r="AH784" s="672"/>
    </row>
    <row r="785">
      <c r="A785" s="569"/>
      <c r="B785" s="713"/>
      <c r="C785" s="713"/>
      <c r="D785" s="713"/>
      <c r="E785" s="713"/>
      <c r="F785" s="713"/>
      <c r="G785" s="713"/>
      <c r="H785" s="713"/>
      <c r="I785" s="713"/>
      <c r="J785" s="713"/>
      <c r="K785" s="713"/>
      <c r="L785" s="713"/>
      <c r="M785" s="713"/>
      <c r="N785" s="5"/>
      <c r="O785" s="5"/>
      <c r="P785" s="5"/>
      <c r="Q785" s="5"/>
      <c r="R785" s="5"/>
      <c r="S785" s="5"/>
      <c r="T785" s="5"/>
      <c r="U785" s="5"/>
      <c r="V785" s="5"/>
      <c r="W785" s="5"/>
      <c r="X785" s="5"/>
      <c r="Y785" s="5"/>
      <c r="Z785" s="5"/>
      <c r="AA785" s="5"/>
      <c r="AB785" s="5"/>
      <c r="AC785" s="5"/>
      <c r="AD785" s="5"/>
      <c r="AE785" s="5"/>
      <c r="AF785" s="5"/>
      <c r="AG785" s="712"/>
      <c r="AH785" s="672"/>
    </row>
    <row r="786">
      <c r="A786" s="569"/>
      <c r="B786" s="713"/>
      <c r="C786" s="713"/>
      <c r="D786" s="713"/>
      <c r="E786" s="713"/>
      <c r="F786" s="713"/>
      <c r="G786" s="713"/>
      <c r="H786" s="713"/>
      <c r="I786" s="713"/>
      <c r="J786" s="713"/>
      <c r="K786" s="713"/>
      <c r="L786" s="713"/>
      <c r="M786" s="713"/>
      <c r="N786" s="5"/>
      <c r="O786" s="5"/>
      <c r="P786" s="5"/>
      <c r="Q786" s="5"/>
      <c r="R786" s="5"/>
      <c r="S786" s="5"/>
      <c r="T786" s="5"/>
      <c r="U786" s="5"/>
      <c r="V786" s="5"/>
      <c r="W786" s="5"/>
      <c r="X786" s="5"/>
      <c r="Y786" s="5"/>
      <c r="Z786" s="5"/>
      <c r="AA786" s="5"/>
      <c r="AB786" s="5"/>
      <c r="AC786" s="5"/>
      <c r="AD786" s="5"/>
      <c r="AE786" s="5"/>
      <c r="AF786" s="5"/>
      <c r="AG786" s="712"/>
      <c r="AH786" s="672"/>
    </row>
    <row r="787">
      <c r="A787" s="569"/>
      <c r="B787" s="713"/>
      <c r="C787" s="713"/>
      <c r="D787" s="713"/>
      <c r="E787" s="713"/>
      <c r="F787" s="713"/>
      <c r="G787" s="713"/>
      <c r="H787" s="713"/>
      <c r="I787" s="713"/>
      <c r="J787" s="713"/>
      <c r="K787" s="713"/>
      <c r="L787" s="713"/>
      <c r="M787" s="713"/>
      <c r="N787" s="5"/>
      <c r="O787" s="5"/>
      <c r="P787" s="5"/>
      <c r="Q787" s="5"/>
      <c r="R787" s="5"/>
      <c r="S787" s="5"/>
      <c r="T787" s="5"/>
      <c r="U787" s="5"/>
      <c r="V787" s="5"/>
      <c r="W787" s="5"/>
      <c r="X787" s="5"/>
      <c r="Y787" s="5"/>
      <c r="Z787" s="5"/>
      <c r="AA787" s="5"/>
      <c r="AB787" s="5"/>
      <c r="AC787" s="5"/>
      <c r="AD787" s="5"/>
      <c r="AE787" s="5"/>
      <c r="AF787" s="5"/>
      <c r="AG787" s="712"/>
      <c r="AH787" s="672"/>
    </row>
    <row r="788">
      <c r="A788" s="569"/>
      <c r="B788" s="713"/>
      <c r="C788" s="713"/>
      <c r="D788" s="713"/>
      <c r="E788" s="713"/>
      <c r="F788" s="713"/>
      <c r="G788" s="713"/>
      <c r="H788" s="713"/>
      <c r="I788" s="713"/>
      <c r="J788" s="713"/>
      <c r="K788" s="713"/>
      <c r="L788" s="713"/>
      <c r="M788" s="713"/>
      <c r="N788" s="5"/>
      <c r="O788" s="5"/>
      <c r="P788" s="5"/>
      <c r="Q788" s="5"/>
      <c r="R788" s="5"/>
      <c r="S788" s="5"/>
      <c r="T788" s="5"/>
      <c r="U788" s="5"/>
      <c r="V788" s="5"/>
      <c r="W788" s="5"/>
      <c r="X788" s="5"/>
      <c r="Y788" s="5"/>
      <c r="Z788" s="5"/>
      <c r="AA788" s="5"/>
      <c r="AB788" s="5"/>
      <c r="AC788" s="5"/>
      <c r="AD788" s="5"/>
      <c r="AE788" s="5"/>
      <c r="AF788" s="5"/>
      <c r="AG788" s="712"/>
      <c r="AH788" s="672"/>
    </row>
    <row r="789">
      <c r="A789" s="569"/>
      <c r="B789" s="713"/>
      <c r="C789" s="713"/>
      <c r="D789" s="713"/>
      <c r="E789" s="713"/>
      <c r="F789" s="713"/>
      <c r="G789" s="713"/>
      <c r="H789" s="713"/>
      <c r="I789" s="713"/>
      <c r="J789" s="713"/>
      <c r="K789" s="713"/>
      <c r="L789" s="713"/>
      <c r="M789" s="713"/>
      <c r="N789" s="5"/>
      <c r="O789" s="5"/>
      <c r="P789" s="5"/>
      <c r="Q789" s="5"/>
      <c r="R789" s="5"/>
      <c r="S789" s="5"/>
      <c r="T789" s="5"/>
      <c r="U789" s="5"/>
      <c r="V789" s="5"/>
      <c r="W789" s="5"/>
      <c r="X789" s="5"/>
      <c r="Y789" s="5"/>
      <c r="Z789" s="5"/>
      <c r="AA789" s="5"/>
      <c r="AB789" s="5"/>
      <c r="AC789" s="5"/>
      <c r="AD789" s="5"/>
      <c r="AE789" s="5"/>
      <c r="AF789" s="5"/>
      <c r="AG789" s="712"/>
      <c r="AH789" s="672"/>
    </row>
    <row r="790">
      <c r="A790" s="569"/>
      <c r="B790" s="713"/>
      <c r="C790" s="713"/>
      <c r="D790" s="713"/>
      <c r="E790" s="713"/>
      <c r="F790" s="713"/>
      <c r="G790" s="713"/>
      <c r="H790" s="713"/>
      <c r="I790" s="713"/>
      <c r="J790" s="713"/>
      <c r="K790" s="713"/>
      <c r="L790" s="713"/>
      <c r="M790" s="713"/>
      <c r="N790" s="5"/>
      <c r="O790" s="5"/>
      <c r="P790" s="5"/>
      <c r="Q790" s="5"/>
      <c r="R790" s="5"/>
      <c r="S790" s="5"/>
      <c r="T790" s="5"/>
      <c r="U790" s="5"/>
      <c r="V790" s="5"/>
      <c r="W790" s="5"/>
      <c r="X790" s="5"/>
      <c r="Y790" s="5"/>
      <c r="Z790" s="5"/>
      <c r="AA790" s="5"/>
      <c r="AB790" s="5"/>
      <c r="AC790" s="5"/>
      <c r="AD790" s="5"/>
      <c r="AE790" s="5"/>
      <c r="AF790" s="5"/>
      <c r="AG790" s="712"/>
      <c r="AH790" s="672"/>
    </row>
    <row r="791">
      <c r="A791" s="569"/>
      <c r="B791" s="713"/>
      <c r="C791" s="713"/>
      <c r="D791" s="713"/>
      <c r="E791" s="713"/>
      <c r="F791" s="713"/>
      <c r="G791" s="713"/>
      <c r="H791" s="713"/>
      <c r="I791" s="713"/>
      <c r="J791" s="713"/>
      <c r="K791" s="713"/>
      <c r="L791" s="713"/>
      <c r="M791" s="713"/>
      <c r="N791" s="5"/>
      <c r="O791" s="5"/>
      <c r="P791" s="5"/>
      <c r="Q791" s="5"/>
      <c r="R791" s="5"/>
      <c r="S791" s="5"/>
      <c r="T791" s="5"/>
      <c r="U791" s="5"/>
      <c r="V791" s="5"/>
      <c r="W791" s="5"/>
      <c r="X791" s="5"/>
      <c r="Y791" s="5"/>
      <c r="Z791" s="5"/>
      <c r="AA791" s="5"/>
      <c r="AB791" s="5"/>
      <c r="AC791" s="5"/>
      <c r="AD791" s="5"/>
      <c r="AE791" s="5"/>
      <c r="AF791" s="5"/>
      <c r="AG791" s="712"/>
      <c r="AH791" s="672"/>
    </row>
    <row r="792">
      <c r="A792" s="569"/>
      <c r="B792" s="713"/>
      <c r="C792" s="713"/>
      <c r="D792" s="713"/>
      <c r="E792" s="713"/>
      <c r="F792" s="713"/>
      <c r="G792" s="713"/>
      <c r="H792" s="713"/>
      <c r="I792" s="713"/>
      <c r="J792" s="713"/>
      <c r="K792" s="713"/>
      <c r="L792" s="713"/>
      <c r="M792" s="713"/>
      <c r="N792" s="5"/>
      <c r="O792" s="5"/>
      <c r="P792" s="5"/>
      <c r="Q792" s="5"/>
      <c r="R792" s="5"/>
      <c r="S792" s="5"/>
      <c r="T792" s="5"/>
      <c r="U792" s="5"/>
      <c r="V792" s="5"/>
      <c r="W792" s="5"/>
      <c r="X792" s="5"/>
      <c r="Y792" s="5"/>
      <c r="Z792" s="5"/>
      <c r="AA792" s="5"/>
      <c r="AB792" s="5"/>
      <c r="AC792" s="5"/>
      <c r="AD792" s="5"/>
      <c r="AE792" s="5"/>
      <c r="AF792" s="5"/>
      <c r="AG792" s="712"/>
      <c r="AH792" s="672"/>
    </row>
    <row r="793">
      <c r="A793" s="569"/>
      <c r="B793" s="713"/>
      <c r="C793" s="713"/>
      <c r="D793" s="713"/>
      <c r="E793" s="713"/>
      <c r="F793" s="713"/>
      <c r="G793" s="713"/>
      <c r="H793" s="713"/>
      <c r="I793" s="713"/>
      <c r="J793" s="713"/>
      <c r="K793" s="713"/>
      <c r="L793" s="713"/>
      <c r="M793" s="713"/>
      <c r="N793" s="5"/>
      <c r="O793" s="5"/>
      <c r="P793" s="5"/>
      <c r="Q793" s="5"/>
      <c r="R793" s="5"/>
      <c r="S793" s="5"/>
      <c r="T793" s="5"/>
      <c r="U793" s="5"/>
      <c r="V793" s="5"/>
      <c r="W793" s="5"/>
      <c r="X793" s="5"/>
      <c r="Y793" s="5"/>
      <c r="Z793" s="5"/>
      <c r="AA793" s="5"/>
      <c r="AB793" s="5"/>
      <c r="AC793" s="5"/>
      <c r="AD793" s="5"/>
      <c r="AE793" s="5"/>
      <c r="AF793" s="5"/>
      <c r="AG793" s="712"/>
      <c r="AH793" s="672"/>
    </row>
    <row r="794">
      <c r="A794" s="569"/>
      <c r="B794" s="713"/>
      <c r="C794" s="713"/>
      <c r="D794" s="713"/>
      <c r="E794" s="713"/>
      <c r="F794" s="713"/>
      <c r="G794" s="713"/>
      <c r="H794" s="713"/>
      <c r="I794" s="713"/>
      <c r="J794" s="713"/>
      <c r="K794" s="713"/>
      <c r="L794" s="713"/>
      <c r="M794" s="713"/>
      <c r="N794" s="5"/>
      <c r="O794" s="5"/>
      <c r="P794" s="5"/>
      <c r="Q794" s="5"/>
      <c r="R794" s="5"/>
      <c r="S794" s="5"/>
      <c r="T794" s="5"/>
      <c r="U794" s="5"/>
      <c r="V794" s="5"/>
      <c r="W794" s="5"/>
      <c r="X794" s="5"/>
      <c r="Y794" s="5"/>
      <c r="Z794" s="5"/>
      <c r="AA794" s="5"/>
      <c r="AB794" s="5"/>
      <c r="AC794" s="5"/>
      <c r="AD794" s="5"/>
      <c r="AE794" s="5"/>
      <c r="AF794" s="5"/>
      <c r="AG794" s="712"/>
      <c r="AH794" s="672"/>
    </row>
    <row r="795">
      <c r="A795" s="569"/>
      <c r="B795" s="713"/>
      <c r="C795" s="713"/>
      <c r="D795" s="713"/>
      <c r="E795" s="713"/>
      <c r="F795" s="713"/>
      <c r="G795" s="713"/>
      <c r="H795" s="713"/>
      <c r="I795" s="713"/>
      <c r="J795" s="713"/>
      <c r="K795" s="713"/>
      <c r="L795" s="713"/>
      <c r="M795" s="713"/>
      <c r="N795" s="5"/>
      <c r="O795" s="5"/>
      <c r="P795" s="5"/>
      <c r="Q795" s="5"/>
      <c r="R795" s="5"/>
      <c r="S795" s="5"/>
      <c r="T795" s="5"/>
      <c r="U795" s="5"/>
      <c r="V795" s="5"/>
      <c r="W795" s="5"/>
      <c r="X795" s="5"/>
      <c r="Y795" s="5"/>
      <c r="Z795" s="5"/>
      <c r="AA795" s="5"/>
      <c r="AB795" s="5"/>
      <c r="AC795" s="5"/>
      <c r="AD795" s="5"/>
      <c r="AE795" s="5"/>
      <c r="AF795" s="5"/>
      <c r="AG795" s="712"/>
      <c r="AH795" s="672"/>
    </row>
    <row r="796">
      <c r="A796" s="569"/>
      <c r="B796" s="713"/>
      <c r="C796" s="713"/>
      <c r="D796" s="713"/>
      <c r="E796" s="713"/>
      <c r="F796" s="713"/>
      <c r="G796" s="713"/>
      <c r="H796" s="713"/>
      <c r="I796" s="713"/>
      <c r="J796" s="713"/>
      <c r="K796" s="713"/>
      <c r="L796" s="713"/>
      <c r="M796" s="713"/>
      <c r="N796" s="5"/>
      <c r="O796" s="5"/>
      <c r="P796" s="5"/>
      <c r="Q796" s="5"/>
      <c r="R796" s="5"/>
      <c r="S796" s="5"/>
      <c r="T796" s="5"/>
      <c r="U796" s="5"/>
      <c r="V796" s="5"/>
      <c r="W796" s="5"/>
      <c r="X796" s="5"/>
      <c r="Y796" s="5"/>
      <c r="Z796" s="5"/>
      <c r="AA796" s="5"/>
      <c r="AB796" s="5"/>
      <c r="AC796" s="5"/>
      <c r="AD796" s="5"/>
      <c r="AE796" s="5"/>
      <c r="AF796" s="5"/>
      <c r="AG796" s="712"/>
      <c r="AH796" s="672"/>
    </row>
    <row r="797">
      <c r="A797" s="569"/>
      <c r="B797" s="713"/>
      <c r="C797" s="713"/>
      <c r="D797" s="713"/>
      <c r="E797" s="713"/>
      <c r="F797" s="713"/>
      <c r="G797" s="713"/>
      <c r="H797" s="713"/>
      <c r="I797" s="713"/>
      <c r="J797" s="713"/>
      <c r="K797" s="713"/>
      <c r="L797" s="713"/>
      <c r="M797" s="713"/>
      <c r="N797" s="5"/>
      <c r="O797" s="5"/>
      <c r="P797" s="5"/>
      <c r="Q797" s="5"/>
      <c r="R797" s="5"/>
      <c r="S797" s="5"/>
      <c r="T797" s="5"/>
      <c r="U797" s="5"/>
      <c r="V797" s="5"/>
      <c r="W797" s="5"/>
      <c r="X797" s="5"/>
      <c r="Y797" s="5"/>
      <c r="Z797" s="5"/>
      <c r="AA797" s="5"/>
      <c r="AB797" s="5"/>
      <c r="AC797" s="5"/>
      <c r="AD797" s="5"/>
      <c r="AE797" s="5"/>
      <c r="AF797" s="5"/>
      <c r="AG797" s="712"/>
      <c r="AH797" s="672"/>
    </row>
    <row r="798">
      <c r="A798" s="569"/>
      <c r="B798" s="713"/>
      <c r="C798" s="713"/>
      <c r="D798" s="713"/>
      <c r="E798" s="713"/>
      <c r="F798" s="713"/>
      <c r="G798" s="713"/>
      <c r="H798" s="713"/>
      <c r="I798" s="713"/>
      <c r="J798" s="713"/>
      <c r="K798" s="713"/>
      <c r="L798" s="713"/>
      <c r="M798" s="713"/>
      <c r="N798" s="5"/>
      <c r="O798" s="5"/>
      <c r="P798" s="5"/>
      <c r="Q798" s="5"/>
      <c r="R798" s="5"/>
      <c r="S798" s="5"/>
      <c r="T798" s="5"/>
      <c r="U798" s="5"/>
      <c r="V798" s="5"/>
      <c r="W798" s="5"/>
      <c r="X798" s="5"/>
      <c r="Y798" s="5"/>
      <c r="Z798" s="5"/>
      <c r="AA798" s="5"/>
      <c r="AB798" s="5"/>
      <c r="AC798" s="5"/>
      <c r="AD798" s="5"/>
      <c r="AE798" s="5"/>
      <c r="AF798" s="5"/>
      <c r="AG798" s="712"/>
      <c r="AH798" s="672"/>
    </row>
    <row r="799">
      <c r="A799" s="569"/>
      <c r="B799" s="713"/>
      <c r="C799" s="713"/>
      <c r="D799" s="713"/>
      <c r="E799" s="713"/>
      <c r="F799" s="713"/>
      <c r="G799" s="713"/>
      <c r="H799" s="713"/>
      <c r="I799" s="713"/>
      <c r="J799" s="713"/>
      <c r="K799" s="713"/>
      <c r="L799" s="713"/>
      <c r="M799" s="713"/>
      <c r="N799" s="5"/>
      <c r="O799" s="5"/>
      <c r="P799" s="5"/>
      <c r="Q799" s="5"/>
      <c r="R799" s="5"/>
      <c r="S799" s="5"/>
      <c r="T799" s="5"/>
      <c r="U799" s="5"/>
      <c r="V799" s="5"/>
      <c r="W799" s="5"/>
      <c r="X799" s="5"/>
      <c r="Y799" s="5"/>
      <c r="Z799" s="5"/>
      <c r="AA799" s="5"/>
      <c r="AB799" s="5"/>
      <c r="AC799" s="5"/>
      <c r="AD799" s="5"/>
      <c r="AE799" s="5"/>
      <c r="AF799" s="5"/>
      <c r="AG799" s="712"/>
      <c r="AH799" s="672"/>
    </row>
    <row r="800">
      <c r="A800" s="569"/>
      <c r="B800" s="713"/>
      <c r="C800" s="713"/>
      <c r="D800" s="713"/>
      <c r="E800" s="713"/>
      <c r="F800" s="713"/>
      <c r="G800" s="713"/>
      <c r="H800" s="713"/>
      <c r="I800" s="713"/>
      <c r="J800" s="713"/>
      <c r="K800" s="713"/>
      <c r="L800" s="713"/>
      <c r="M800" s="713"/>
      <c r="N800" s="5"/>
      <c r="O800" s="5"/>
      <c r="P800" s="5"/>
      <c r="Q800" s="5"/>
      <c r="R800" s="5"/>
      <c r="S800" s="5"/>
      <c r="T800" s="5"/>
      <c r="U800" s="5"/>
      <c r="V800" s="5"/>
      <c r="W800" s="5"/>
      <c r="X800" s="5"/>
      <c r="Y800" s="5"/>
      <c r="Z800" s="5"/>
      <c r="AA800" s="5"/>
      <c r="AB800" s="5"/>
      <c r="AC800" s="5"/>
      <c r="AD800" s="5"/>
      <c r="AE800" s="5"/>
      <c r="AF800" s="5"/>
      <c r="AG800" s="712"/>
      <c r="AH800" s="672"/>
    </row>
    <row r="801">
      <c r="A801" s="569"/>
      <c r="B801" s="713"/>
      <c r="C801" s="713"/>
      <c r="D801" s="713"/>
      <c r="E801" s="713"/>
      <c r="F801" s="713"/>
      <c r="G801" s="713"/>
      <c r="H801" s="713"/>
      <c r="I801" s="713"/>
      <c r="J801" s="713"/>
      <c r="K801" s="713"/>
      <c r="L801" s="713"/>
      <c r="M801" s="713"/>
      <c r="N801" s="5"/>
      <c r="O801" s="5"/>
      <c r="P801" s="5"/>
      <c r="Q801" s="5"/>
      <c r="R801" s="5"/>
      <c r="S801" s="5"/>
      <c r="T801" s="5"/>
      <c r="U801" s="5"/>
      <c r="V801" s="5"/>
      <c r="W801" s="5"/>
      <c r="X801" s="5"/>
      <c r="Y801" s="5"/>
      <c r="Z801" s="5"/>
      <c r="AA801" s="5"/>
      <c r="AB801" s="5"/>
      <c r="AC801" s="5"/>
      <c r="AD801" s="5"/>
      <c r="AE801" s="5"/>
      <c r="AF801" s="5"/>
      <c r="AG801" s="712"/>
      <c r="AH801" s="672"/>
    </row>
    <row r="802">
      <c r="A802" s="569"/>
      <c r="B802" s="713"/>
      <c r="C802" s="713"/>
      <c r="D802" s="713"/>
      <c r="E802" s="713"/>
      <c r="F802" s="713"/>
      <c r="G802" s="713"/>
      <c r="H802" s="713"/>
      <c r="I802" s="713"/>
      <c r="J802" s="713"/>
      <c r="K802" s="713"/>
      <c r="L802" s="713"/>
      <c r="M802" s="713"/>
      <c r="N802" s="5"/>
      <c r="O802" s="5"/>
      <c r="P802" s="5"/>
      <c r="Q802" s="5"/>
      <c r="R802" s="5"/>
      <c r="S802" s="5"/>
      <c r="T802" s="5"/>
      <c r="U802" s="5"/>
      <c r="V802" s="5"/>
      <c r="W802" s="5"/>
      <c r="X802" s="5"/>
      <c r="Y802" s="5"/>
      <c r="Z802" s="5"/>
      <c r="AA802" s="5"/>
      <c r="AB802" s="5"/>
      <c r="AC802" s="5"/>
      <c r="AD802" s="5"/>
      <c r="AE802" s="5"/>
      <c r="AF802" s="5"/>
      <c r="AG802" s="712"/>
      <c r="AH802" s="672"/>
    </row>
    <row r="803">
      <c r="A803" s="569"/>
      <c r="B803" s="713"/>
      <c r="C803" s="713"/>
      <c r="D803" s="713"/>
      <c r="E803" s="713"/>
      <c r="F803" s="713"/>
      <c r="G803" s="713"/>
      <c r="H803" s="713"/>
      <c r="I803" s="713"/>
      <c r="J803" s="713"/>
      <c r="K803" s="713"/>
      <c r="L803" s="713"/>
      <c r="M803" s="713"/>
      <c r="N803" s="5"/>
      <c r="O803" s="5"/>
      <c r="P803" s="5"/>
      <c r="Q803" s="5"/>
      <c r="R803" s="5"/>
      <c r="S803" s="5"/>
      <c r="T803" s="5"/>
      <c r="U803" s="5"/>
      <c r="V803" s="5"/>
      <c r="W803" s="5"/>
      <c r="X803" s="5"/>
      <c r="Y803" s="5"/>
      <c r="Z803" s="5"/>
      <c r="AA803" s="5"/>
      <c r="AB803" s="5"/>
      <c r="AC803" s="5"/>
      <c r="AD803" s="5"/>
      <c r="AE803" s="5"/>
      <c r="AF803" s="5"/>
      <c r="AG803" s="712"/>
      <c r="AH803" s="672"/>
    </row>
    <row r="804">
      <c r="A804" s="569"/>
      <c r="B804" s="713"/>
      <c r="C804" s="713"/>
      <c r="D804" s="713"/>
      <c r="E804" s="713"/>
      <c r="F804" s="713"/>
      <c r="G804" s="713"/>
      <c r="H804" s="713"/>
      <c r="I804" s="713"/>
      <c r="J804" s="713"/>
      <c r="K804" s="713"/>
      <c r="L804" s="713"/>
      <c r="M804" s="713"/>
      <c r="N804" s="5"/>
      <c r="O804" s="5"/>
      <c r="P804" s="5"/>
      <c r="Q804" s="5"/>
      <c r="R804" s="5"/>
      <c r="S804" s="5"/>
      <c r="T804" s="5"/>
      <c r="U804" s="5"/>
      <c r="V804" s="5"/>
      <c r="W804" s="5"/>
      <c r="X804" s="5"/>
      <c r="Y804" s="5"/>
      <c r="Z804" s="5"/>
      <c r="AA804" s="5"/>
      <c r="AB804" s="5"/>
      <c r="AC804" s="5"/>
      <c r="AD804" s="5"/>
      <c r="AE804" s="5"/>
      <c r="AF804" s="5"/>
      <c r="AG804" s="712"/>
      <c r="AH804" s="672"/>
    </row>
    <row r="805">
      <c r="A805" s="569"/>
      <c r="B805" s="713"/>
      <c r="C805" s="713"/>
      <c r="D805" s="713"/>
      <c r="E805" s="713"/>
      <c r="F805" s="713"/>
      <c r="G805" s="713"/>
      <c r="H805" s="713"/>
      <c r="I805" s="713"/>
      <c r="J805" s="713"/>
      <c r="K805" s="713"/>
      <c r="L805" s="713"/>
      <c r="M805" s="713"/>
      <c r="N805" s="5"/>
      <c r="O805" s="5"/>
      <c r="P805" s="5"/>
      <c r="Q805" s="5"/>
      <c r="R805" s="5"/>
      <c r="S805" s="5"/>
      <c r="T805" s="5"/>
      <c r="U805" s="5"/>
      <c r="V805" s="5"/>
      <c r="W805" s="5"/>
      <c r="X805" s="5"/>
      <c r="Y805" s="5"/>
      <c r="Z805" s="5"/>
      <c r="AA805" s="5"/>
      <c r="AB805" s="5"/>
      <c r="AC805" s="5"/>
      <c r="AD805" s="5"/>
      <c r="AE805" s="5"/>
      <c r="AF805" s="5"/>
      <c r="AG805" s="712"/>
      <c r="AH805" s="672"/>
    </row>
    <row r="806">
      <c r="A806" s="569"/>
      <c r="B806" s="713"/>
      <c r="C806" s="713"/>
      <c r="D806" s="713"/>
      <c r="E806" s="713"/>
      <c r="F806" s="713"/>
      <c r="G806" s="713"/>
      <c r="H806" s="713"/>
      <c r="I806" s="713"/>
      <c r="J806" s="713"/>
      <c r="K806" s="713"/>
      <c r="L806" s="713"/>
      <c r="M806" s="713"/>
      <c r="N806" s="5"/>
      <c r="O806" s="5"/>
      <c r="P806" s="5"/>
      <c r="Q806" s="5"/>
      <c r="R806" s="5"/>
      <c r="S806" s="5"/>
      <c r="T806" s="5"/>
      <c r="U806" s="5"/>
      <c r="V806" s="5"/>
      <c r="W806" s="5"/>
      <c r="X806" s="5"/>
      <c r="Y806" s="5"/>
      <c r="Z806" s="5"/>
      <c r="AA806" s="5"/>
      <c r="AB806" s="5"/>
      <c r="AC806" s="5"/>
      <c r="AD806" s="5"/>
      <c r="AE806" s="5"/>
      <c r="AF806" s="5"/>
      <c r="AG806" s="712"/>
      <c r="AH806" s="672"/>
    </row>
    <row r="807">
      <c r="A807" s="569"/>
      <c r="B807" s="713"/>
      <c r="C807" s="713"/>
      <c r="D807" s="713"/>
      <c r="E807" s="713"/>
      <c r="F807" s="713"/>
      <c r="G807" s="713"/>
      <c r="H807" s="713"/>
      <c r="I807" s="713"/>
      <c r="J807" s="713"/>
      <c r="K807" s="713"/>
      <c r="L807" s="713"/>
      <c r="M807" s="713"/>
      <c r="N807" s="5"/>
      <c r="O807" s="5"/>
      <c r="P807" s="5"/>
      <c r="Q807" s="5"/>
      <c r="R807" s="5"/>
      <c r="S807" s="5"/>
      <c r="T807" s="5"/>
      <c r="U807" s="5"/>
      <c r="V807" s="5"/>
      <c r="W807" s="5"/>
      <c r="X807" s="5"/>
      <c r="Y807" s="5"/>
      <c r="Z807" s="5"/>
      <c r="AA807" s="5"/>
      <c r="AB807" s="5"/>
      <c r="AC807" s="5"/>
      <c r="AD807" s="5"/>
      <c r="AE807" s="5"/>
      <c r="AF807" s="5"/>
      <c r="AG807" s="712"/>
      <c r="AH807" s="672"/>
    </row>
    <row r="808">
      <c r="A808" s="569"/>
      <c r="B808" s="713"/>
      <c r="C808" s="713"/>
      <c r="D808" s="713"/>
      <c r="E808" s="713"/>
      <c r="F808" s="713"/>
      <c r="G808" s="713"/>
      <c r="H808" s="713"/>
      <c r="I808" s="713"/>
      <c r="J808" s="713"/>
      <c r="K808" s="713"/>
      <c r="L808" s="713"/>
      <c r="M808" s="713"/>
      <c r="N808" s="5"/>
      <c r="O808" s="5"/>
      <c r="P808" s="5"/>
      <c r="Q808" s="5"/>
      <c r="R808" s="5"/>
      <c r="S808" s="5"/>
      <c r="T808" s="5"/>
      <c r="U808" s="5"/>
      <c r="V808" s="5"/>
      <c r="W808" s="5"/>
      <c r="X808" s="5"/>
      <c r="Y808" s="5"/>
      <c r="Z808" s="5"/>
      <c r="AA808" s="5"/>
      <c r="AB808" s="5"/>
      <c r="AC808" s="5"/>
      <c r="AD808" s="5"/>
      <c r="AE808" s="5"/>
      <c r="AF808" s="5"/>
      <c r="AG808" s="712"/>
      <c r="AH808" s="672"/>
    </row>
    <row r="809">
      <c r="A809" s="569"/>
      <c r="B809" s="713"/>
      <c r="C809" s="713"/>
      <c r="D809" s="713"/>
      <c r="E809" s="713"/>
      <c r="F809" s="713"/>
      <c r="G809" s="713"/>
      <c r="H809" s="713"/>
      <c r="I809" s="713"/>
      <c r="J809" s="713"/>
      <c r="K809" s="713"/>
      <c r="L809" s="713"/>
      <c r="M809" s="713"/>
      <c r="N809" s="5"/>
      <c r="O809" s="5"/>
      <c r="P809" s="5"/>
      <c r="Q809" s="5"/>
      <c r="R809" s="5"/>
      <c r="S809" s="5"/>
      <c r="T809" s="5"/>
      <c r="U809" s="5"/>
      <c r="V809" s="5"/>
      <c r="W809" s="5"/>
      <c r="X809" s="5"/>
      <c r="Y809" s="5"/>
      <c r="Z809" s="5"/>
      <c r="AA809" s="5"/>
      <c r="AB809" s="5"/>
      <c r="AC809" s="5"/>
      <c r="AD809" s="5"/>
      <c r="AE809" s="5"/>
      <c r="AF809" s="5"/>
      <c r="AG809" s="712"/>
      <c r="AH809" s="672"/>
    </row>
    <row r="810">
      <c r="A810" s="569"/>
      <c r="B810" s="713"/>
      <c r="C810" s="713"/>
      <c r="D810" s="713"/>
      <c r="E810" s="713"/>
      <c r="F810" s="713"/>
      <c r="G810" s="713"/>
      <c r="H810" s="713"/>
      <c r="I810" s="713"/>
      <c r="J810" s="713"/>
      <c r="K810" s="713"/>
      <c r="L810" s="713"/>
      <c r="M810" s="713"/>
      <c r="N810" s="5"/>
      <c r="O810" s="5"/>
      <c r="P810" s="5"/>
      <c r="Q810" s="5"/>
      <c r="R810" s="5"/>
      <c r="S810" s="5"/>
      <c r="T810" s="5"/>
      <c r="U810" s="5"/>
      <c r="V810" s="5"/>
      <c r="W810" s="5"/>
      <c r="X810" s="5"/>
      <c r="Y810" s="5"/>
      <c r="Z810" s="5"/>
      <c r="AA810" s="5"/>
      <c r="AB810" s="5"/>
      <c r="AC810" s="5"/>
      <c r="AD810" s="5"/>
      <c r="AE810" s="5"/>
      <c r="AF810" s="5"/>
      <c r="AG810" s="712"/>
      <c r="AH810" s="672"/>
    </row>
    <row r="811">
      <c r="A811" s="569"/>
      <c r="B811" s="713"/>
      <c r="C811" s="713"/>
      <c r="D811" s="713"/>
      <c r="E811" s="713"/>
      <c r="F811" s="713"/>
      <c r="G811" s="713"/>
      <c r="H811" s="713"/>
      <c r="I811" s="713"/>
      <c r="J811" s="713"/>
      <c r="K811" s="713"/>
      <c r="L811" s="713"/>
      <c r="M811" s="713"/>
      <c r="N811" s="5"/>
      <c r="O811" s="5"/>
      <c r="P811" s="5"/>
      <c r="Q811" s="5"/>
      <c r="R811" s="5"/>
      <c r="S811" s="5"/>
      <c r="T811" s="5"/>
      <c r="U811" s="5"/>
      <c r="V811" s="5"/>
      <c r="W811" s="5"/>
      <c r="X811" s="5"/>
      <c r="Y811" s="5"/>
      <c r="Z811" s="5"/>
      <c r="AA811" s="5"/>
      <c r="AB811" s="5"/>
      <c r="AC811" s="5"/>
      <c r="AD811" s="5"/>
      <c r="AE811" s="5"/>
      <c r="AF811" s="5"/>
      <c r="AG811" s="712"/>
      <c r="AH811" s="672"/>
    </row>
    <row r="812">
      <c r="A812" s="569"/>
      <c r="B812" s="713"/>
      <c r="C812" s="713"/>
      <c r="D812" s="713"/>
      <c r="E812" s="713"/>
      <c r="F812" s="713"/>
      <c r="G812" s="713"/>
      <c r="H812" s="713"/>
      <c r="I812" s="713"/>
      <c r="J812" s="713"/>
      <c r="K812" s="713"/>
      <c r="L812" s="713"/>
      <c r="M812" s="713"/>
      <c r="N812" s="5"/>
      <c r="O812" s="5"/>
      <c r="P812" s="5"/>
      <c r="Q812" s="5"/>
      <c r="R812" s="5"/>
      <c r="S812" s="5"/>
      <c r="T812" s="5"/>
      <c r="U812" s="5"/>
      <c r="V812" s="5"/>
      <c r="W812" s="5"/>
      <c r="X812" s="5"/>
      <c r="Y812" s="5"/>
      <c r="Z812" s="5"/>
      <c r="AA812" s="5"/>
      <c r="AB812" s="5"/>
      <c r="AC812" s="5"/>
      <c r="AD812" s="5"/>
      <c r="AE812" s="5"/>
      <c r="AF812" s="5"/>
      <c r="AG812" s="712"/>
      <c r="AH812" s="672"/>
    </row>
    <row r="813">
      <c r="A813" s="569"/>
      <c r="B813" s="713"/>
      <c r="C813" s="713"/>
      <c r="D813" s="713"/>
      <c r="E813" s="713"/>
      <c r="F813" s="713"/>
      <c r="G813" s="713"/>
      <c r="H813" s="713"/>
      <c r="I813" s="713"/>
      <c r="J813" s="713"/>
      <c r="K813" s="713"/>
      <c r="L813" s="713"/>
      <c r="M813" s="713"/>
      <c r="N813" s="5"/>
      <c r="O813" s="5"/>
      <c r="P813" s="5"/>
      <c r="Q813" s="5"/>
      <c r="R813" s="5"/>
      <c r="S813" s="5"/>
      <c r="T813" s="5"/>
      <c r="U813" s="5"/>
      <c r="V813" s="5"/>
      <c r="W813" s="5"/>
      <c r="X813" s="5"/>
      <c r="Y813" s="5"/>
      <c r="Z813" s="5"/>
      <c r="AA813" s="5"/>
      <c r="AB813" s="5"/>
      <c r="AC813" s="5"/>
      <c r="AD813" s="5"/>
      <c r="AE813" s="5"/>
      <c r="AF813" s="5"/>
      <c r="AG813" s="712"/>
      <c r="AH813" s="672"/>
    </row>
    <row r="814">
      <c r="A814" s="569"/>
      <c r="B814" s="713"/>
      <c r="C814" s="713"/>
      <c r="D814" s="713"/>
      <c r="E814" s="713"/>
      <c r="F814" s="713"/>
      <c r="G814" s="713"/>
      <c r="H814" s="713"/>
      <c r="I814" s="713"/>
      <c r="J814" s="713"/>
      <c r="K814" s="713"/>
      <c r="L814" s="713"/>
      <c r="M814" s="713"/>
      <c r="N814" s="5"/>
      <c r="O814" s="5"/>
      <c r="P814" s="5"/>
      <c r="Q814" s="5"/>
      <c r="R814" s="5"/>
      <c r="S814" s="5"/>
      <c r="T814" s="5"/>
      <c r="U814" s="5"/>
      <c r="V814" s="5"/>
      <c r="W814" s="5"/>
      <c r="X814" s="5"/>
      <c r="Y814" s="5"/>
      <c r="Z814" s="5"/>
      <c r="AA814" s="5"/>
      <c r="AB814" s="5"/>
      <c r="AC814" s="5"/>
      <c r="AD814" s="5"/>
      <c r="AE814" s="5"/>
      <c r="AF814" s="5"/>
      <c r="AG814" s="712"/>
      <c r="AH814" s="672"/>
    </row>
    <row r="815">
      <c r="A815" s="569"/>
      <c r="B815" s="713"/>
      <c r="C815" s="713"/>
      <c r="D815" s="713"/>
      <c r="E815" s="713"/>
      <c r="F815" s="713"/>
      <c r="G815" s="713"/>
      <c r="H815" s="713"/>
      <c r="I815" s="713"/>
      <c r="J815" s="713"/>
      <c r="K815" s="713"/>
      <c r="L815" s="713"/>
      <c r="M815" s="713"/>
      <c r="N815" s="5"/>
      <c r="O815" s="5"/>
      <c r="P815" s="5"/>
      <c r="Q815" s="5"/>
      <c r="R815" s="5"/>
      <c r="S815" s="5"/>
      <c r="T815" s="5"/>
      <c r="U815" s="5"/>
      <c r="V815" s="5"/>
      <c r="W815" s="5"/>
      <c r="X815" s="5"/>
      <c r="Y815" s="5"/>
      <c r="Z815" s="5"/>
      <c r="AA815" s="5"/>
      <c r="AB815" s="5"/>
      <c r="AC815" s="5"/>
      <c r="AD815" s="5"/>
      <c r="AE815" s="5"/>
      <c r="AF815" s="5"/>
      <c r="AG815" s="712"/>
      <c r="AH815" s="672"/>
    </row>
    <row r="816">
      <c r="A816" s="569"/>
      <c r="B816" s="713"/>
      <c r="C816" s="713"/>
      <c r="D816" s="713"/>
      <c r="E816" s="713"/>
      <c r="F816" s="713"/>
      <c r="G816" s="713"/>
      <c r="H816" s="713"/>
      <c r="I816" s="713"/>
      <c r="J816" s="713"/>
      <c r="K816" s="713"/>
      <c r="L816" s="713"/>
      <c r="M816" s="713"/>
      <c r="N816" s="5"/>
      <c r="O816" s="5"/>
      <c r="P816" s="5"/>
      <c r="Q816" s="5"/>
      <c r="R816" s="5"/>
      <c r="S816" s="5"/>
      <c r="T816" s="5"/>
      <c r="U816" s="5"/>
      <c r="V816" s="5"/>
      <c r="W816" s="5"/>
      <c r="X816" s="5"/>
      <c r="Y816" s="5"/>
      <c r="Z816" s="5"/>
      <c r="AA816" s="5"/>
      <c r="AB816" s="5"/>
      <c r="AC816" s="5"/>
      <c r="AD816" s="5"/>
      <c r="AE816" s="5"/>
      <c r="AF816" s="5"/>
      <c r="AG816" s="712"/>
      <c r="AH816" s="672"/>
    </row>
    <row r="817">
      <c r="A817" s="569"/>
      <c r="B817" s="713"/>
      <c r="C817" s="713"/>
      <c r="D817" s="713"/>
      <c r="E817" s="713"/>
      <c r="F817" s="713"/>
      <c r="G817" s="713"/>
      <c r="H817" s="713"/>
      <c r="I817" s="713"/>
      <c r="J817" s="713"/>
      <c r="K817" s="713"/>
      <c r="L817" s="713"/>
      <c r="M817" s="713"/>
      <c r="N817" s="5"/>
      <c r="O817" s="5"/>
      <c r="P817" s="5"/>
      <c r="Q817" s="5"/>
      <c r="R817" s="5"/>
      <c r="S817" s="5"/>
      <c r="T817" s="5"/>
      <c r="U817" s="5"/>
      <c r="V817" s="5"/>
      <c r="W817" s="5"/>
      <c r="X817" s="5"/>
      <c r="Y817" s="5"/>
      <c r="Z817" s="5"/>
      <c r="AA817" s="5"/>
      <c r="AB817" s="5"/>
      <c r="AC817" s="5"/>
      <c r="AD817" s="5"/>
      <c r="AE817" s="5"/>
      <c r="AF817" s="5"/>
      <c r="AG817" s="712"/>
      <c r="AH817" s="672"/>
    </row>
    <row r="818">
      <c r="A818" s="569"/>
      <c r="B818" s="713"/>
      <c r="C818" s="713"/>
      <c r="D818" s="713"/>
      <c r="E818" s="713"/>
      <c r="F818" s="713"/>
      <c r="G818" s="713"/>
      <c r="H818" s="713"/>
      <c r="I818" s="713"/>
      <c r="J818" s="713"/>
      <c r="K818" s="713"/>
      <c r="L818" s="713"/>
      <c r="M818" s="713"/>
      <c r="N818" s="5"/>
      <c r="O818" s="5"/>
      <c r="P818" s="5"/>
      <c r="Q818" s="5"/>
      <c r="R818" s="5"/>
      <c r="S818" s="5"/>
      <c r="T818" s="5"/>
      <c r="U818" s="5"/>
      <c r="V818" s="5"/>
      <c r="W818" s="5"/>
      <c r="X818" s="5"/>
      <c r="Y818" s="5"/>
      <c r="Z818" s="5"/>
      <c r="AA818" s="5"/>
      <c r="AB818" s="5"/>
      <c r="AC818" s="5"/>
      <c r="AD818" s="5"/>
      <c r="AE818" s="5"/>
      <c r="AF818" s="5"/>
      <c r="AG818" s="712"/>
      <c r="AH818" s="672"/>
    </row>
    <row r="819">
      <c r="A819" s="569"/>
      <c r="B819" s="713"/>
      <c r="C819" s="713"/>
      <c r="D819" s="713"/>
      <c r="E819" s="713"/>
      <c r="F819" s="713"/>
      <c r="G819" s="713"/>
      <c r="H819" s="713"/>
      <c r="I819" s="713"/>
      <c r="J819" s="713"/>
      <c r="K819" s="713"/>
      <c r="L819" s="713"/>
      <c r="M819" s="713"/>
      <c r="N819" s="5"/>
      <c r="O819" s="5"/>
      <c r="P819" s="5"/>
      <c r="Q819" s="5"/>
      <c r="R819" s="5"/>
      <c r="S819" s="5"/>
      <c r="T819" s="5"/>
      <c r="U819" s="5"/>
      <c r="V819" s="5"/>
      <c r="W819" s="5"/>
      <c r="X819" s="5"/>
      <c r="Y819" s="5"/>
      <c r="Z819" s="5"/>
      <c r="AA819" s="5"/>
      <c r="AB819" s="5"/>
      <c r="AC819" s="5"/>
      <c r="AD819" s="5"/>
      <c r="AE819" s="5"/>
      <c r="AF819" s="5"/>
      <c r="AG819" s="712"/>
      <c r="AH819" s="672"/>
    </row>
    <row r="820">
      <c r="A820" s="569"/>
      <c r="B820" s="713"/>
      <c r="C820" s="713"/>
      <c r="D820" s="713"/>
      <c r="E820" s="713"/>
      <c r="F820" s="713"/>
      <c r="G820" s="713"/>
      <c r="H820" s="713"/>
      <c r="I820" s="713"/>
      <c r="J820" s="713"/>
      <c r="K820" s="713"/>
      <c r="L820" s="713"/>
      <c r="M820" s="713"/>
      <c r="N820" s="5"/>
      <c r="O820" s="5"/>
      <c r="P820" s="5"/>
      <c r="Q820" s="5"/>
      <c r="R820" s="5"/>
      <c r="S820" s="5"/>
      <c r="T820" s="5"/>
      <c r="U820" s="5"/>
      <c r="V820" s="5"/>
      <c r="W820" s="5"/>
      <c r="X820" s="5"/>
      <c r="Y820" s="5"/>
      <c r="Z820" s="5"/>
      <c r="AA820" s="5"/>
      <c r="AB820" s="5"/>
      <c r="AC820" s="5"/>
      <c r="AD820" s="5"/>
      <c r="AE820" s="5"/>
      <c r="AF820" s="5"/>
      <c r="AG820" s="712"/>
      <c r="AH820" s="672"/>
    </row>
    <row r="821">
      <c r="A821" s="569"/>
      <c r="B821" s="713"/>
      <c r="C821" s="713"/>
      <c r="D821" s="713"/>
      <c r="E821" s="713"/>
      <c r="F821" s="713"/>
      <c r="G821" s="713"/>
      <c r="H821" s="713"/>
      <c r="I821" s="713"/>
      <c r="J821" s="713"/>
      <c r="K821" s="713"/>
      <c r="L821" s="713"/>
      <c r="M821" s="713"/>
      <c r="N821" s="5"/>
      <c r="O821" s="5"/>
      <c r="P821" s="5"/>
      <c r="Q821" s="5"/>
      <c r="R821" s="5"/>
      <c r="S821" s="5"/>
      <c r="T821" s="5"/>
      <c r="U821" s="5"/>
      <c r="V821" s="5"/>
      <c r="W821" s="5"/>
      <c r="X821" s="5"/>
      <c r="Y821" s="5"/>
      <c r="Z821" s="5"/>
      <c r="AA821" s="5"/>
      <c r="AB821" s="5"/>
      <c r="AC821" s="5"/>
      <c r="AD821" s="5"/>
      <c r="AE821" s="5"/>
      <c r="AF821" s="5"/>
      <c r="AG821" s="712"/>
      <c r="AH821" s="672"/>
    </row>
    <row r="822">
      <c r="A822" s="569"/>
      <c r="B822" s="713"/>
      <c r="C822" s="713"/>
      <c r="D822" s="713"/>
      <c r="E822" s="713"/>
      <c r="F822" s="713"/>
      <c r="G822" s="713"/>
      <c r="H822" s="713"/>
      <c r="I822" s="713"/>
      <c r="J822" s="713"/>
      <c r="K822" s="713"/>
      <c r="L822" s="713"/>
      <c r="M822" s="713"/>
      <c r="N822" s="5"/>
      <c r="O822" s="5"/>
      <c r="P822" s="5"/>
      <c r="Q822" s="5"/>
      <c r="R822" s="5"/>
      <c r="S822" s="5"/>
      <c r="T822" s="5"/>
      <c r="U822" s="5"/>
      <c r="V822" s="5"/>
      <c r="W822" s="5"/>
      <c r="X822" s="5"/>
      <c r="Y822" s="5"/>
      <c r="Z822" s="5"/>
      <c r="AA822" s="5"/>
      <c r="AB822" s="5"/>
      <c r="AC822" s="5"/>
      <c r="AD822" s="5"/>
      <c r="AE822" s="5"/>
      <c r="AF822" s="5"/>
      <c r="AG822" s="712"/>
      <c r="AH822" s="672"/>
    </row>
    <row r="823">
      <c r="A823" s="569"/>
      <c r="B823" s="713"/>
      <c r="C823" s="713"/>
      <c r="D823" s="713"/>
      <c r="E823" s="713"/>
      <c r="F823" s="713"/>
      <c r="G823" s="713"/>
      <c r="H823" s="713"/>
      <c r="I823" s="713"/>
      <c r="J823" s="713"/>
      <c r="K823" s="713"/>
      <c r="L823" s="713"/>
      <c r="M823" s="713"/>
      <c r="N823" s="5"/>
      <c r="O823" s="5"/>
      <c r="P823" s="5"/>
      <c r="Q823" s="5"/>
      <c r="R823" s="5"/>
      <c r="S823" s="5"/>
      <c r="T823" s="5"/>
      <c r="U823" s="5"/>
      <c r="V823" s="5"/>
      <c r="W823" s="5"/>
      <c r="X823" s="5"/>
      <c r="Y823" s="5"/>
      <c r="Z823" s="5"/>
      <c r="AA823" s="5"/>
      <c r="AB823" s="5"/>
      <c r="AC823" s="5"/>
      <c r="AD823" s="5"/>
      <c r="AE823" s="5"/>
      <c r="AF823" s="5"/>
      <c r="AG823" s="712"/>
      <c r="AH823" s="672"/>
    </row>
    <row r="824">
      <c r="A824" s="569"/>
      <c r="B824" s="713"/>
      <c r="C824" s="713"/>
      <c r="D824" s="713"/>
      <c r="E824" s="713"/>
      <c r="F824" s="713"/>
      <c r="G824" s="713"/>
      <c r="H824" s="713"/>
      <c r="I824" s="713"/>
      <c r="J824" s="713"/>
      <c r="K824" s="713"/>
      <c r="L824" s="713"/>
      <c r="M824" s="713"/>
      <c r="N824" s="5"/>
      <c r="O824" s="5"/>
      <c r="P824" s="5"/>
      <c r="Q824" s="5"/>
      <c r="R824" s="5"/>
      <c r="S824" s="5"/>
      <c r="T824" s="5"/>
      <c r="U824" s="5"/>
      <c r="V824" s="5"/>
      <c r="W824" s="5"/>
      <c r="X824" s="5"/>
      <c r="Y824" s="5"/>
      <c r="Z824" s="5"/>
      <c r="AA824" s="5"/>
      <c r="AB824" s="5"/>
      <c r="AC824" s="5"/>
      <c r="AD824" s="5"/>
      <c r="AE824" s="5"/>
      <c r="AF824" s="5"/>
      <c r="AG824" s="712"/>
      <c r="AH824" s="672"/>
    </row>
    <row r="825">
      <c r="A825" s="569"/>
      <c r="B825" s="713"/>
      <c r="C825" s="713"/>
      <c r="D825" s="713"/>
      <c r="E825" s="713"/>
      <c r="F825" s="713"/>
      <c r="G825" s="713"/>
      <c r="H825" s="713"/>
      <c r="I825" s="713"/>
      <c r="J825" s="713"/>
      <c r="K825" s="713"/>
      <c r="L825" s="713"/>
      <c r="M825" s="713"/>
      <c r="N825" s="5"/>
      <c r="O825" s="5"/>
      <c r="P825" s="5"/>
      <c r="Q825" s="5"/>
      <c r="R825" s="5"/>
      <c r="S825" s="5"/>
      <c r="T825" s="5"/>
      <c r="U825" s="5"/>
      <c r="V825" s="5"/>
      <c r="W825" s="5"/>
      <c r="X825" s="5"/>
      <c r="Y825" s="5"/>
      <c r="Z825" s="5"/>
      <c r="AA825" s="5"/>
      <c r="AB825" s="5"/>
      <c r="AC825" s="5"/>
      <c r="AD825" s="5"/>
      <c r="AE825" s="5"/>
      <c r="AF825" s="5"/>
      <c r="AG825" s="712"/>
      <c r="AH825" s="672"/>
    </row>
    <row r="826">
      <c r="A826" s="569"/>
      <c r="B826" s="713"/>
      <c r="C826" s="713"/>
      <c r="D826" s="713"/>
      <c r="E826" s="713"/>
      <c r="F826" s="713"/>
      <c r="G826" s="713"/>
      <c r="H826" s="713"/>
      <c r="I826" s="713"/>
      <c r="J826" s="713"/>
      <c r="K826" s="713"/>
      <c r="L826" s="713"/>
      <c r="M826" s="713"/>
      <c r="N826" s="5"/>
      <c r="O826" s="5"/>
      <c r="P826" s="5"/>
      <c r="Q826" s="5"/>
      <c r="R826" s="5"/>
      <c r="S826" s="5"/>
      <c r="T826" s="5"/>
      <c r="U826" s="5"/>
      <c r="V826" s="5"/>
      <c r="W826" s="5"/>
      <c r="X826" s="5"/>
      <c r="Y826" s="5"/>
      <c r="Z826" s="5"/>
      <c r="AA826" s="5"/>
      <c r="AB826" s="5"/>
      <c r="AC826" s="5"/>
      <c r="AD826" s="5"/>
      <c r="AE826" s="5"/>
      <c r="AF826" s="5"/>
      <c r="AG826" s="712"/>
      <c r="AH826" s="672"/>
    </row>
    <row r="827">
      <c r="A827" s="569"/>
      <c r="B827" s="713"/>
      <c r="C827" s="713"/>
      <c r="D827" s="713"/>
      <c r="E827" s="713"/>
      <c r="F827" s="713"/>
      <c r="G827" s="713"/>
      <c r="H827" s="713"/>
      <c r="I827" s="713"/>
      <c r="J827" s="713"/>
      <c r="K827" s="713"/>
      <c r="L827" s="713"/>
      <c r="M827" s="713"/>
      <c r="N827" s="5"/>
      <c r="O827" s="5"/>
      <c r="P827" s="5"/>
      <c r="Q827" s="5"/>
      <c r="R827" s="5"/>
      <c r="S827" s="5"/>
      <c r="T827" s="5"/>
      <c r="U827" s="5"/>
      <c r="V827" s="5"/>
      <c r="W827" s="5"/>
      <c r="X827" s="5"/>
      <c r="Y827" s="5"/>
      <c r="Z827" s="5"/>
      <c r="AA827" s="5"/>
      <c r="AB827" s="5"/>
      <c r="AC827" s="5"/>
      <c r="AD827" s="5"/>
      <c r="AE827" s="5"/>
      <c r="AF827" s="5"/>
      <c r="AG827" s="712"/>
      <c r="AH827" s="672"/>
    </row>
    <row r="828">
      <c r="A828" s="569"/>
      <c r="B828" s="713"/>
      <c r="C828" s="713"/>
      <c r="D828" s="713"/>
      <c r="E828" s="713"/>
      <c r="F828" s="713"/>
      <c r="G828" s="713"/>
      <c r="H828" s="713"/>
      <c r="I828" s="713"/>
      <c r="J828" s="713"/>
      <c r="K828" s="713"/>
      <c r="L828" s="713"/>
      <c r="M828" s="713"/>
      <c r="N828" s="5"/>
      <c r="O828" s="5"/>
      <c r="P828" s="5"/>
      <c r="Q828" s="5"/>
      <c r="R828" s="5"/>
      <c r="S828" s="5"/>
      <c r="T828" s="5"/>
      <c r="U828" s="5"/>
      <c r="V828" s="5"/>
      <c r="W828" s="5"/>
      <c r="X828" s="5"/>
      <c r="Y828" s="5"/>
      <c r="Z828" s="5"/>
      <c r="AA828" s="5"/>
      <c r="AB828" s="5"/>
      <c r="AC828" s="5"/>
      <c r="AD828" s="5"/>
      <c r="AE828" s="5"/>
      <c r="AF828" s="5"/>
      <c r="AG828" s="712"/>
      <c r="AH828" s="672"/>
    </row>
    <row r="829">
      <c r="A829" s="569"/>
      <c r="B829" s="713"/>
      <c r="C829" s="713"/>
      <c r="D829" s="713"/>
      <c r="E829" s="713"/>
      <c r="F829" s="713"/>
      <c r="G829" s="713"/>
      <c r="H829" s="713"/>
      <c r="I829" s="713"/>
      <c r="J829" s="713"/>
      <c r="K829" s="713"/>
      <c r="L829" s="713"/>
      <c r="M829" s="713"/>
      <c r="N829" s="5"/>
      <c r="O829" s="5"/>
      <c r="P829" s="5"/>
      <c r="Q829" s="5"/>
      <c r="R829" s="5"/>
      <c r="S829" s="5"/>
      <c r="T829" s="5"/>
      <c r="U829" s="5"/>
      <c r="V829" s="5"/>
      <c r="W829" s="5"/>
      <c r="X829" s="5"/>
      <c r="Y829" s="5"/>
      <c r="Z829" s="5"/>
      <c r="AA829" s="5"/>
      <c r="AB829" s="5"/>
      <c r="AC829" s="5"/>
      <c r="AD829" s="5"/>
      <c r="AE829" s="5"/>
      <c r="AF829" s="5"/>
      <c r="AG829" s="712"/>
      <c r="AH829" s="672"/>
    </row>
    <row r="830">
      <c r="A830" s="569"/>
      <c r="B830" s="713"/>
      <c r="C830" s="713"/>
      <c r="D830" s="713"/>
      <c r="E830" s="713"/>
      <c r="F830" s="713"/>
      <c r="G830" s="713"/>
      <c r="H830" s="713"/>
      <c r="I830" s="713"/>
      <c r="J830" s="713"/>
      <c r="K830" s="713"/>
      <c r="L830" s="713"/>
      <c r="M830" s="713"/>
      <c r="N830" s="5"/>
      <c r="O830" s="5"/>
      <c r="P830" s="5"/>
      <c r="Q830" s="5"/>
      <c r="R830" s="5"/>
      <c r="S830" s="5"/>
      <c r="T830" s="5"/>
      <c r="U830" s="5"/>
      <c r="V830" s="5"/>
      <c r="W830" s="5"/>
      <c r="X830" s="5"/>
      <c r="Y830" s="5"/>
      <c r="Z830" s="5"/>
      <c r="AA830" s="5"/>
      <c r="AB830" s="5"/>
      <c r="AC830" s="5"/>
      <c r="AD830" s="5"/>
      <c r="AE830" s="5"/>
      <c r="AF830" s="5"/>
      <c r="AG830" s="712"/>
      <c r="AH830" s="672"/>
    </row>
    <row r="831">
      <c r="A831" s="569"/>
      <c r="B831" s="713"/>
      <c r="C831" s="713"/>
      <c r="D831" s="713"/>
      <c r="E831" s="713"/>
      <c r="F831" s="713"/>
      <c r="G831" s="713"/>
      <c r="H831" s="713"/>
      <c r="I831" s="713"/>
      <c r="J831" s="713"/>
      <c r="K831" s="713"/>
      <c r="L831" s="713"/>
      <c r="M831" s="713"/>
      <c r="N831" s="5"/>
      <c r="O831" s="5"/>
      <c r="P831" s="5"/>
      <c r="Q831" s="5"/>
      <c r="R831" s="5"/>
      <c r="S831" s="5"/>
      <c r="T831" s="5"/>
      <c r="U831" s="5"/>
      <c r="V831" s="5"/>
      <c r="W831" s="5"/>
      <c r="X831" s="5"/>
      <c r="Y831" s="5"/>
      <c r="Z831" s="5"/>
      <c r="AA831" s="5"/>
      <c r="AB831" s="5"/>
      <c r="AC831" s="5"/>
      <c r="AD831" s="5"/>
      <c r="AE831" s="5"/>
      <c r="AF831" s="5"/>
      <c r="AG831" s="712"/>
      <c r="AH831" s="672"/>
    </row>
    <row r="832">
      <c r="A832" s="569"/>
      <c r="B832" s="713"/>
      <c r="C832" s="713"/>
      <c r="D832" s="713"/>
      <c r="E832" s="713"/>
      <c r="F832" s="713"/>
      <c r="G832" s="713"/>
      <c r="H832" s="713"/>
      <c r="I832" s="713"/>
      <c r="J832" s="713"/>
      <c r="K832" s="713"/>
      <c r="L832" s="713"/>
      <c r="M832" s="713"/>
      <c r="N832" s="5"/>
      <c r="O832" s="5"/>
      <c r="P832" s="5"/>
      <c r="Q832" s="5"/>
      <c r="R832" s="5"/>
      <c r="S832" s="5"/>
      <c r="T832" s="5"/>
      <c r="U832" s="5"/>
      <c r="V832" s="5"/>
      <c r="W832" s="5"/>
      <c r="X832" s="5"/>
      <c r="Y832" s="5"/>
      <c r="Z832" s="5"/>
      <c r="AA832" s="5"/>
      <c r="AB832" s="5"/>
      <c r="AC832" s="5"/>
      <c r="AD832" s="5"/>
      <c r="AE832" s="5"/>
      <c r="AF832" s="5"/>
      <c r="AG832" s="712"/>
      <c r="AH832" s="672"/>
    </row>
    <row r="833">
      <c r="A833" s="569"/>
      <c r="B833" s="713"/>
      <c r="C833" s="713"/>
      <c r="D833" s="713"/>
      <c r="E833" s="713"/>
      <c r="F833" s="713"/>
      <c r="G833" s="713"/>
      <c r="H833" s="713"/>
      <c r="I833" s="713"/>
      <c r="J833" s="713"/>
      <c r="K833" s="713"/>
      <c r="L833" s="713"/>
      <c r="M833" s="713"/>
      <c r="N833" s="5"/>
      <c r="O833" s="5"/>
      <c r="P833" s="5"/>
      <c r="Q833" s="5"/>
      <c r="R833" s="5"/>
      <c r="S833" s="5"/>
      <c r="T833" s="5"/>
      <c r="U833" s="5"/>
      <c r="V833" s="5"/>
      <c r="W833" s="5"/>
      <c r="X833" s="5"/>
      <c r="Y833" s="5"/>
      <c r="Z833" s="5"/>
      <c r="AA833" s="5"/>
      <c r="AB833" s="5"/>
      <c r="AC833" s="5"/>
      <c r="AD833" s="5"/>
      <c r="AE833" s="5"/>
      <c r="AF833" s="5"/>
      <c r="AG833" s="712"/>
      <c r="AH833" s="672"/>
    </row>
    <row r="834">
      <c r="A834" s="569"/>
      <c r="B834" s="713"/>
      <c r="C834" s="713"/>
      <c r="D834" s="713"/>
      <c r="E834" s="713"/>
      <c r="F834" s="713"/>
      <c r="G834" s="713"/>
      <c r="H834" s="713"/>
      <c r="I834" s="713"/>
      <c r="J834" s="713"/>
      <c r="K834" s="713"/>
      <c r="L834" s="713"/>
      <c r="M834" s="713"/>
      <c r="N834" s="5"/>
      <c r="O834" s="5"/>
      <c r="P834" s="5"/>
      <c r="Q834" s="5"/>
      <c r="R834" s="5"/>
      <c r="S834" s="5"/>
      <c r="T834" s="5"/>
      <c r="U834" s="5"/>
      <c r="V834" s="5"/>
      <c r="W834" s="5"/>
      <c r="X834" s="5"/>
      <c r="Y834" s="5"/>
      <c r="Z834" s="5"/>
      <c r="AA834" s="5"/>
      <c r="AB834" s="5"/>
      <c r="AC834" s="5"/>
      <c r="AD834" s="5"/>
      <c r="AE834" s="5"/>
      <c r="AF834" s="5"/>
      <c r="AG834" s="712"/>
      <c r="AH834" s="672"/>
    </row>
    <row r="835">
      <c r="A835" s="569"/>
      <c r="B835" s="713"/>
      <c r="C835" s="713"/>
      <c r="D835" s="713"/>
      <c r="E835" s="713"/>
      <c r="F835" s="713"/>
      <c r="G835" s="713"/>
      <c r="H835" s="713"/>
      <c r="I835" s="713"/>
      <c r="J835" s="713"/>
      <c r="K835" s="713"/>
      <c r="L835" s="713"/>
      <c r="M835" s="713"/>
      <c r="N835" s="5"/>
      <c r="O835" s="5"/>
      <c r="P835" s="5"/>
      <c r="Q835" s="5"/>
      <c r="R835" s="5"/>
      <c r="S835" s="5"/>
      <c r="T835" s="5"/>
      <c r="U835" s="5"/>
      <c r="V835" s="5"/>
      <c r="W835" s="5"/>
      <c r="X835" s="5"/>
      <c r="Y835" s="5"/>
      <c r="Z835" s="5"/>
      <c r="AA835" s="5"/>
      <c r="AB835" s="5"/>
      <c r="AC835" s="5"/>
      <c r="AD835" s="5"/>
      <c r="AE835" s="5"/>
      <c r="AF835" s="5"/>
      <c r="AG835" s="712"/>
      <c r="AH835" s="672"/>
    </row>
    <row r="836">
      <c r="A836" s="569"/>
      <c r="B836" s="713"/>
      <c r="C836" s="713"/>
      <c r="D836" s="713"/>
      <c r="E836" s="713"/>
      <c r="F836" s="713"/>
      <c r="G836" s="713"/>
      <c r="H836" s="713"/>
      <c r="I836" s="713"/>
      <c r="J836" s="713"/>
      <c r="K836" s="713"/>
      <c r="L836" s="713"/>
      <c r="M836" s="713"/>
      <c r="N836" s="5"/>
      <c r="O836" s="5"/>
      <c r="P836" s="5"/>
      <c r="Q836" s="5"/>
      <c r="R836" s="5"/>
      <c r="S836" s="5"/>
      <c r="T836" s="5"/>
      <c r="U836" s="5"/>
      <c r="V836" s="5"/>
      <c r="W836" s="5"/>
      <c r="X836" s="5"/>
      <c r="Y836" s="5"/>
      <c r="Z836" s="5"/>
      <c r="AA836" s="5"/>
      <c r="AB836" s="5"/>
      <c r="AC836" s="5"/>
      <c r="AD836" s="5"/>
      <c r="AE836" s="5"/>
      <c r="AF836" s="5"/>
      <c r="AG836" s="712"/>
      <c r="AH836" s="672"/>
    </row>
    <row r="837">
      <c r="A837" s="569"/>
      <c r="B837" s="713"/>
      <c r="C837" s="713"/>
      <c r="D837" s="713"/>
      <c r="E837" s="713"/>
      <c r="F837" s="713"/>
      <c r="G837" s="713"/>
      <c r="H837" s="713"/>
      <c r="I837" s="713"/>
      <c r="J837" s="713"/>
      <c r="K837" s="713"/>
      <c r="L837" s="713"/>
      <c r="M837" s="713"/>
      <c r="N837" s="5"/>
      <c r="O837" s="5"/>
      <c r="P837" s="5"/>
      <c r="Q837" s="5"/>
      <c r="R837" s="5"/>
      <c r="S837" s="5"/>
      <c r="T837" s="5"/>
      <c r="U837" s="5"/>
      <c r="V837" s="5"/>
      <c r="W837" s="5"/>
      <c r="X837" s="5"/>
      <c r="Y837" s="5"/>
      <c r="Z837" s="5"/>
      <c r="AA837" s="5"/>
      <c r="AB837" s="5"/>
      <c r="AC837" s="5"/>
      <c r="AD837" s="5"/>
      <c r="AE837" s="5"/>
      <c r="AF837" s="5"/>
      <c r="AG837" s="712"/>
      <c r="AH837" s="672"/>
    </row>
    <row r="838">
      <c r="A838" s="569"/>
      <c r="B838" s="713"/>
      <c r="C838" s="713"/>
      <c r="D838" s="713"/>
      <c r="E838" s="713"/>
      <c r="F838" s="713"/>
      <c r="G838" s="713"/>
      <c r="H838" s="713"/>
      <c r="I838" s="713"/>
      <c r="J838" s="713"/>
      <c r="K838" s="713"/>
      <c r="L838" s="713"/>
      <c r="M838" s="713"/>
      <c r="N838" s="5"/>
      <c r="O838" s="5"/>
      <c r="P838" s="5"/>
      <c r="Q838" s="5"/>
      <c r="R838" s="5"/>
      <c r="S838" s="5"/>
      <c r="T838" s="5"/>
      <c r="U838" s="5"/>
      <c r="V838" s="5"/>
      <c r="W838" s="5"/>
      <c r="X838" s="5"/>
      <c r="Y838" s="5"/>
      <c r="Z838" s="5"/>
      <c r="AA838" s="5"/>
      <c r="AB838" s="5"/>
      <c r="AC838" s="5"/>
      <c r="AD838" s="5"/>
      <c r="AE838" s="5"/>
      <c r="AF838" s="5"/>
      <c r="AG838" s="712"/>
      <c r="AH838" s="672"/>
    </row>
    <row r="839">
      <c r="A839" s="569"/>
      <c r="B839" s="713"/>
      <c r="C839" s="713"/>
      <c r="D839" s="713"/>
      <c r="E839" s="713"/>
      <c r="F839" s="713"/>
      <c r="G839" s="713"/>
      <c r="H839" s="713"/>
      <c r="I839" s="713"/>
      <c r="J839" s="713"/>
      <c r="K839" s="713"/>
      <c r="L839" s="713"/>
      <c r="M839" s="713"/>
      <c r="N839" s="5"/>
      <c r="O839" s="5"/>
      <c r="P839" s="5"/>
      <c r="Q839" s="5"/>
      <c r="R839" s="5"/>
      <c r="S839" s="5"/>
      <c r="T839" s="5"/>
      <c r="U839" s="5"/>
      <c r="V839" s="5"/>
      <c r="W839" s="5"/>
      <c r="X839" s="5"/>
      <c r="Y839" s="5"/>
      <c r="Z839" s="5"/>
      <c r="AA839" s="5"/>
      <c r="AB839" s="5"/>
      <c r="AC839" s="5"/>
      <c r="AD839" s="5"/>
      <c r="AE839" s="5"/>
      <c r="AF839" s="5"/>
      <c r="AG839" s="712"/>
      <c r="AH839" s="672"/>
    </row>
    <row r="840">
      <c r="A840" s="569"/>
      <c r="B840" s="713"/>
      <c r="C840" s="713"/>
      <c r="D840" s="713"/>
      <c r="E840" s="713"/>
      <c r="F840" s="713"/>
      <c r="G840" s="713"/>
      <c r="H840" s="713"/>
      <c r="I840" s="713"/>
      <c r="J840" s="713"/>
      <c r="K840" s="713"/>
      <c r="L840" s="713"/>
      <c r="M840" s="713"/>
      <c r="N840" s="5"/>
      <c r="O840" s="5"/>
      <c r="P840" s="5"/>
      <c r="Q840" s="5"/>
      <c r="R840" s="5"/>
      <c r="S840" s="5"/>
      <c r="T840" s="5"/>
      <c r="U840" s="5"/>
      <c r="V840" s="5"/>
      <c r="W840" s="5"/>
      <c r="X840" s="5"/>
      <c r="Y840" s="5"/>
      <c r="Z840" s="5"/>
      <c r="AA840" s="5"/>
      <c r="AB840" s="5"/>
      <c r="AC840" s="5"/>
      <c r="AD840" s="5"/>
      <c r="AE840" s="5"/>
      <c r="AF840" s="5"/>
      <c r="AG840" s="712"/>
      <c r="AH840" s="672"/>
    </row>
    <row r="841">
      <c r="A841" s="569"/>
      <c r="B841" s="713"/>
      <c r="C841" s="713"/>
      <c r="D841" s="713"/>
      <c r="E841" s="713"/>
      <c r="F841" s="713"/>
      <c r="G841" s="713"/>
      <c r="H841" s="713"/>
      <c r="I841" s="713"/>
      <c r="J841" s="713"/>
      <c r="K841" s="713"/>
      <c r="L841" s="713"/>
      <c r="M841" s="713"/>
      <c r="N841" s="5"/>
      <c r="O841" s="5"/>
      <c r="P841" s="5"/>
      <c r="Q841" s="5"/>
      <c r="R841" s="5"/>
      <c r="S841" s="5"/>
      <c r="T841" s="5"/>
      <c r="U841" s="5"/>
      <c r="V841" s="5"/>
      <c r="W841" s="5"/>
      <c r="X841" s="5"/>
      <c r="Y841" s="5"/>
      <c r="Z841" s="5"/>
      <c r="AA841" s="5"/>
      <c r="AB841" s="5"/>
      <c r="AC841" s="5"/>
      <c r="AD841" s="5"/>
      <c r="AE841" s="5"/>
      <c r="AF841" s="5"/>
      <c r="AG841" s="712"/>
      <c r="AH841" s="672"/>
    </row>
    <row r="842">
      <c r="A842" s="569"/>
      <c r="B842" s="713"/>
      <c r="C842" s="713"/>
      <c r="D842" s="713"/>
      <c r="E842" s="713"/>
      <c r="F842" s="713"/>
      <c r="G842" s="713"/>
      <c r="H842" s="713"/>
      <c r="I842" s="713"/>
      <c r="J842" s="713"/>
      <c r="K842" s="713"/>
      <c r="L842" s="713"/>
      <c r="M842" s="713"/>
      <c r="N842" s="5"/>
      <c r="O842" s="5"/>
      <c r="P842" s="5"/>
      <c r="Q842" s="5"/>
      <c r="R842" s="5"/>
      <c r="S842" s="5"/>
      <c r="T842" s="5"/>
      <c r="U842" s="5"/>
      <c r="V842" s="5"/>
      <c r="W842" s="5"/>
      <c r="X842" s="5"/>
      <c r="Y842" s="5"/>
      <c r="Z842" s="5"/>
      <c r="AA842" s="5"/>
      <c r="AB842" s="5"/>
      <c r="AC842" s="5"/>
      <c r="AD842" s="5"/>
      <c r="AE842" s="5"/>
      <c r="AF842" s="5"/>
      <c r="AG842" s="712"/>
      <c r="AH842" s="672"/>
    </row>
    <row r="843">
      <c r="A843" s="569"/>
      <c r="B843" s="713"/>
      <c r="C843" s="713"/>
      <c r="D843" s="713"/>
      <c r="E843" s="713"/>
      <c r="F843" s="713"/>
      <c r="G843" s="713"/>
      <c r="H843" s="713"/>
      <c r="I843" s="713"/>
      <c r="J843" s="713"/>
      <c r="K843" s="713"/>
      <c r="L843" s="713"/>
      <c r="M843" s="713"/>
      <c r="N843" s="5"/>
      <c r="O843" s="5"/>
      <c r="P843" s="5"/>
      <c r="Q843" s="5"/>
      <c r="R843" s="5"/>
      <c r="S843" s="5"/>
      <c r="T843" s="5"/>
      <c r="U843" s="5"/>
      <c r="V843" s="5"/>
      <c r="W843" s="5"/>
      <c r="X843" s="5"/>
      <c r="Y843" s="5"/>
      <c r="Z843" s="5"/>
      <c r="AA843" s="5"/>
      <c r="AB843" s="5"/>
      <c r="AC843" s="5"/>
      <c r="AD843" s="5"/>
      <c r="AE843" s="5"/>
      <c r="AF843" s="5"/>
      <c r="AG843" s="712"/>
      <c r="AH843" s="672"/>
    </row>
    <row r="844">
      <c r="A844" s="569"/>
      <c r="B844" s="713"/>
      <c r="C844" s="713"/>
      <c r="D844" s="713"/>
      <c r="E844" s="713"/>
      <c r="F844" s="713"/>
      <c r="G844" s="713"/>
      <c r="H844" s="713"/>
      <c r="I844" s="713"/>
      <c r="J844" s="713"/>
      <c r="K844" s="713"/>
      <c r="L844" s="713"/>
      <c r="M844" s="713"/>
      <c r="N844" s="5"/>
      <c r="O844" s="5"/>
      <c r="P844" s="5"/>
      <c r="Q844" s="5"/>
      <c r="R844" s="5"/>
      <c r="S844" s="5"/>
      <c r="T844" s="5"/>
      <c r="U844" s="5"/>
      <c r="V844" s="5"/>
      <c r="W844" s="5"/>
      <c r="X844" s="5"/>
      <c r="Y844" s="5"/>
      <c r="Z844" s="5"/>
      <c r="AA844" s="5"/>
      <c r="AB844" s="5"/>
      <c r="AC844" s="5"/>
      <c r="AD844" s="5"/>
      <c r="AE844" s="5"/>
      <c r="AF844" s="5"/>
      <c r="AG844" s="712"/>
      <c r="AH844" s="672"/>
    </row>
    <row r="845">
      <c r="A845" s="569"/>
      <c r="B845" s="713"/>
      <c r="C845" s="713"/>
      <c r="D845" s="713"/>
      <c r="E845" s="713"/>
      <c r="F845" s="713"/>
      <c r="G845" s="713"/>
      <c r="H845" s="713"/>
      <c r="I845" s="713"/>
      <c r="J845" s="713"/>
      <c r="K845" s="713"/>
      <c r="L845" s="713"/>
      <c r="M845" s="713"/>
      <c r="N845" s="5"/>
      <c r="O845" s="5"/>
      <c r="P845" s="5"/>
      <c r="Q845" s="5"/>
      <c r="R845" s="5"/>
      <c r="S845" s="5"/>
      <c r="T845" s="5"/>
      <c r="U845" s="5"/>
      <c r="V845" s="5"/>
      <c r="W845" s="5"/>
      <c r="X845" s="5"/>
      <c r="Y845" s="5"/>
      <c r="Z845" s="5"/>
      <c r="AA845" s="5"/>
      <c r="AB845" s="5"/>
      <c r="AC845" s="5"/>
      <c r="AD845" s="5"/>
      <c r="AE845" s="5"/>
      <c r="AF845" s="5"/>
      <c r="AG845" s="712"/>
      <c r="AH845" s="672"/>
    </row>
    <row r="846">
      <c r="A846" s="569"/>
      <c r="B846" s="713"/>
      <c r="C846" s="713"/>
      <c r="D846" s="713"/>
      <c r="E846" s="713"/>
      <c r="F846" s="713"/>
      <c r="G846" s="713"/>
      <c r="H846" s="713"/>
      <c r="I846" s="713"/>
      <c r="J846" s="713"/>
      <c r="K846" s="713"/>
      <c r="L846" s="713"/>
      <c r="M846" s="713"/>
      <c r="N846" s="5"/>
      <c r="O846" s="5"/>
      <c r="P846" s="5"/>
      <c r="Q846" s="5"/>
      <c r="R846" s="5"/>
      <c r="S846" s="5"/>
      <c r="T846" s="5"/>
      <c r="U846" s="5"/>
      <c r="V846" s="5"/>
      <c r="W846" s="5"/>
      <c r="X846" s="5"/>
      <c r="Y846" s="5"/>
      <c r="Z846" s="5"/>
      <c r="AA846" s="5"/>
      <c r="AB846" s="5"/>
      <c r="AC846" s="5"/>
      <c r="AD846" s="5"/>
      <c r="AE846" s="5"/>
      <c r="AF846" s="5"/>
      <c r="AG846" s="712"/>
      <c r="AH846" s="672"/>
    </row>
    <row r="847">
      <c r="A847" s="569"/>
      <c r="B847" s="713"/>
      <c r="C847" s="713"/>
      <c r="D847" s="713"/>
      <c r="E847" s="713"/>
      <c r="F847" s="713"/>
      <c r="G847" s="713"/>
      <c r="H847" s="713"/>
      <c r="I847" s="713"/>
      <c r="J847" s="713"/>
      <c r="K847" s="713"/>
      <c r="L847" s="713"/>
      <c r="M847" s="713"/>
      <c r="N847" s="5"/>
      <c r="O847" s="5"/>
      <c r="P847" s="5"/>
      <c r="Q847" s="5"/>
      <c r="R847" s="5"/>
      <c r="S847" s="5"/>
      <c r="T847" s="5"/>
      <c r="U847" s="5"/>
      <c r="V847" s="5"/>
      <c r="W847" s="5"/>
      <c r="X847" s="5"/>
      <c r="Y847" s="5"/>
      <c r="Z847" s="5"/>
      <c r="AA847" s="5"/>
      <c r="AB847" s="5"/>
      <c r="AC847" s="5"/>
      <c r="AD847" s="5"/>
      <c r="AE847" s="5"/>
      <c r="AF847" s="5"/>
      <c r="AG847" s="712"/>
      <c r="AH847" s="672"/>
    </row>
    <row r="848">
      <c r="A848" s="569"/>
      <c r="B848" s="713"/>
      <c r="C848" s="713"/>
      <c r="D848" s="713"/>
      <c r="E848" s="713"/>
      <c r="F848" s="713"/>
      <c r="G848" s="713"/>
      <c r="H848" s="713"/>
      <c r="I848" s="713"/>
      <c r="J848" s="713"/>
      <c r="K848" s="713"/>
      <c r="L848" s="713"/>
      <c r="M848" s="713"/>
      <c r="N848" s="5"/>
      <c r="O848" s="5"/>
      <c r="P848" s="5"/>
      <c r="Q848" s="5"/>
      <c r="R848" s="5"/>
      <c r="S848" s="5"/>
      <c r="T848" s="5"/>
      <c r="U848" s="5"/>
      <c r="V848" s="5"/>
      <c r="W848" s="5"/>
      <c r="X848" s="5"/>
      <c r="Y848" s="5"/>
      <c r="Z848" s="5"/>
      <c r="AA848" s="5"/>
      <c r="AB848" s="5"/>
      <c r="AC848" s="5"/>
      <c r="AD848" s="5"/>
      <c r="AE848" s="5"/>
      <c r="AF848" s="5"/>
      <c r="AG848" s="712"/>
      <c r="AH848" s="672"/>
    </row>
    <row r="849">
      <c r="A849" s="569"/>
      <c r="B849" s="713"/>
      <c r="C849" s="713"/>
      <c r="D849" s="713"/>
      <c r="E849" s="713"/>
      <c r="F849" s="713"/>
      <c r="G849" s="713"/>
      <c r="H849" s="713"/>
      <c r="I849" s="713"/>
      <c r="J849" s="713"/>
      <c r="K849" s="713"/>
      <c r="L849" s="713"/>
      <c r="M849" s="713"/>
      <c r="N849" s="5"/>
      <c r="O849" s="5"/>
      <c r="P849" s="5"/>
      <c r="Q849" s="5"/>
      <c r="R849" s="5"/>
      <c r="S849" s="5"/>
      <c r="T849" s="5"/>
      <c r="U849" s="5"/>
      <c r="V849" s="5"/>
      <c r="W849" s="5"/>
      <c r="X849" s="5"/>
      <c r="Y849" s="5"/>
      <c r="Z849" s="5"/>
      <c r="AA849" s="5"/>
      <c r="AB849" s="5"/>
      <c r="AC849" s="5"/>
      <c r="AD849" s="5"/>
      <c r="AE849" s="5"/>
      <c r="AF849" s="5"/>
      <c r="AG849" s="712"/>
      <c r="AH849" s="672"/>
    </row>
    <row r="850">
      <c r="A850" s="569"/>
      <c r="B850" s="713"/>
      <c r="C850" s="713"/>
      <c r="D850" s="713"/>
      <c r="E850" s="713"/>
      <c r="F850" s="713"/>
      <c r="G850" s="713"/>
      <c r="H850" s="713"/>
      <c r="I850" s="713"/>
      <c r="J850" s="713"/>
      <c r="K850" s="713"/>
      <c r="L850" s="713"/>
      <c r="M850" s="713"/>
      <c r="N850" s="5"/>
      <c r="O850" s="5"/>
      <c r="P850" s="5"/>
      <c r="Q850" s="5"/>
      <c r="R850" s="5"/>
      <c r="S850" s="5"/>
      <c r="T850" s="5"/>
      <c r="U850" s="5"/>
      <c r="V850" s="5"/>
      <c r="W850" s="5"/>
      <c r="X850" s="5"/>
      <c r="Y850" s="5"/>
      <c r="Z850" s="5"/>
      <c r="AA850" s="5"/>
      <c r="AB850" s="5"/>
      <c r="AC850" s="5"/>
      <c r="AD850" s="5"/>
      <c r="AE850" s="5"/>
      <c r="AF850" s="5"/>
      <c r="AG850" s="712"/>
      <c r="AH850" s="672"/>
    </row>
    <row r="851">
      <c r="A851" s="569"/>
      <c r="B851" s="713"/>
      <c r="C851" s="713"/>
      <c r="D851" s="713"/>
      <c r="E851" s="713"/>
      <c r="F851" s="713"/>
      <c r="G851" s="713"/>
      <c r="H851" s="713"/>
      <c r="I851" s="713"/>
      <c r="J851" s="713"/>
      <c r="K851" s="713"/>
      <c r="L851" s="713"/>
      <c r="M851" s="713"/>
      <c r="N851" s="5"/>
      <c r="O851" s="5"/>
      <c r="P851" s="5"/>
      <c r="Q851" s="5"/>
      <c r="R851" s="5"/>
      <c r="S851" s="5"/>
      <c r="T851" s="5"/>
      <c r="U851" s="5"/>
      <c r="V851" s="5"/>
      <c r="W851" s="5"/>
      <c r="X851" s="5"/>
      <c r="Y851" s="5"/>
      <c r="Z851" s="5"/>
      <c r="AA851" s="5"/>
      <c r="AB851" s="5"/>
      <c r="AC851" s="5"/>
      <c r="AD851" s="5"/>
      <c r="AE851" s="5"/>
      <c r="AF851" s="5"/>
      <c r="AG851" s="712"/>
      <c r="AH851" s="672"/>
    </row>
    <row r="852">
      <c r="A852" s="569"/>
      <c r="B852" s="713"/>
      <c r="C852" s="713"/>
      <c r="D852" s="713"/>
      <c r="E852" s="713"/>
      <c r="F852" s="713"/>
      <c r="G852" s="713"/>
      <c r="H852" s="713"/>
      <c r="I852" s="713"/>
      <c r="J852" s="713"/>
      <c r="K852" s="713"/>
      <c r="L852" s="713"/>
      <c r="M852" s="713"/>
      <c r="N852" s="5"/>
      <c r="O852" s="5"/>
      <c r="P852" s="5"/>
      <c r="Q852" s="5"/>
      <c r="R852" s="5"/>
      <c r="S852" s="5"/>
      <c r="T852" s="5"/>
      <c r="U852" s="5"/>
      <c r="V852" s="5"/>
      <c r="W852" s="5"/>
      <c r="X852" s="5"/>
      <c r="Y852" s="5"/>
      <c r="Z852" s="5"/>
      <c r="AA852" s="5"/>
      <c r="AB852" s="5"/>
      <c r="AC852" s="5"/>
      <c r="AD852" s="5"/>
      <c r="AE852" s="5"/>
      <c r="AF852" s="5"/>
      <c r="AG852" s="712"/>
      <c r="AH852" s="672"/>
    </row>
    <row r="853">
      <c r="A853" s="569"/>
      <c r="B853" s="713"/>
      <c r="C853" s="713"/>
      <c r="D853" s="713"/>
      <c r="E853" s="713"/>
      <c r="F853" s="713"/>
      <c r="G853" s="713"/>
      <c r="H853" s="713"/>
      <c r="I853" s="713"/>
      <c r="J853" s="713"/>
      <c r="K853" s="713"/>
      <c r="L853" s="713"/>
      <c r="M853" s="713"/>
      <c r="N853" s="5"/>
      <c r="O853" s="5"/>
      <c r="P853" s="5"/>
      <c r="Q853" s="5"/>
      <c r="R853" s="5"/>
      <c r="S853" s="5"/>
      <c r="T853" s="5"/>
      <c r="U853" s="5"/>
      <c r="V853" s="5"/>
      <c r="W853" s="5"/>
      <c r="X853" s="5"/>
      <c r="Y853" s="5"/>
      <c r="Z853" s="5"/>
      <c r="AA853" s="5"/>
      <c r="AB853" s="5"/>
      <c r="AC853" s="5"/>
      <c r="AD853" s="5"/>
      <c r="AE853" s="5"/>
      <c r="AF853" s="5"/>
      <c r="AG853" s="712"/>
      <c r="AH853" s="672"/>
    </row>
    <row r="854">
      <c r="A854" s="569"/>
      <c r="B854" s="713"/>
      <c r="C854" s="713"/>
      <c r="D854" s="713"/>
      <c r="E854" s="713"/>
      <c r="F854" s="713"/>
      <c r="G854" s="713"/>
      <c r="H854" s="713"/>
      <c r="I854" s="713"/>
      <c r="J854" s="713"/>
      <c r="K854" s="713"/>
      <c r="L854" s="713"/>
      <c r="M854" s="713"/>
      <c r="N854" s="5"/>
      <c r="O854" s="5"/>
      <c r="P854" s="5"/>
      <c r="Q854" s="5"/>
      <c r="R854" s="5"/>
      <c r="S854" s="5"/>
      <c r="T854" s="5"/>
      <c r="U854" s="5"/>
      <c r="V854" s="5"/>
      <c r="W854" s="5"/>
      <c r="X854" s="5"/>
      <c r="Y854" s="5"/>
      <c r="Z854" s="5"/>
      <c r="AA854" s="5"/>
      <c r="AB854" s="5"/>
      <c r="AC854" s="5"/>
      <c r="AD854" s="5"/>
      <c r="AE854" s="5"/>
      <c r="AF854" s="5"/>
      <c r="AG854" s="712"/>
      <c r="AH854" s="672"/>
    </row>
    <row r="855">
      <c r="A855" s="569"/>
      <c r="B855" s="713"/>
      <c r="C855" s="713"/>
      <c r="D855" s="713"/>
      <c r="E855" s="713"/>
      <c r="F855" s="713"/>
      <c r="G855" s="713"/>
      <c r="H855" s="713"/>
      <c r="I855" s="713"/>
      <c r="J855" s="713"/>
      <c r="K855" s="713"/>
      <c r="L855" s="713"/>
      <c r="M855" s="713"/>
      <c r="N855" s="5"/>
      <c r="O855" s="5"/>
      <c r="P855" s="5"/>
      <c r="Q855" s="5"/>
      <c r="R855" s="5"/>
      <c r="S855" s="5"/>
      <c r="T855" s="5"/>
      <c r="U855" s="5"/>
      <c r="V855" s="5"/>
      <c r="W855" s="5"/>
      <c r="X855" s="5"/>
      <c r="Y855" s="5"/>
      <c r="Z855" s="5"/>
      <c r="AA855" s="5"/>
      <c r="AB855" s="5"/>
      <c r="AC855" s="5"/>
      <c r="AD855" s="5"/>
      <c r="AE855" s="5"/>
      <c r="AF855" s="5"/>
      <c r="AG855" s="712"/>
      <c r="AH855" s="672"/>
    </row>
    <row r="856">
      <c r="A856" s="569"/>
      <c r="B856" s="713"/>
      <c r="C856" s="713"/>
      <c r="D856" s="713"/>
      <c r="E856" s="713"/>
      <c r="F856" s="713"/>
      <c r="G856" s="713"/>
      <c r="H856" s="713"/>
      <c r="I856" s="713"/>
      <c r="J856" s="713"/>
      <c r="K856" s="713"/>
      <c r="L856" s="713"/>
      <c r="M856" s="713"/>
      <c r="N856" s="5"/>
      <c r="O856" s="5"/>
      <c r="P856" s="5"/>
      <c r="Q856" s="5"/>
      <c r="R856" s="5"/>
      <c r="S856" s="5"/>
      <c r="T856" s="5"/>
      <c r="U856" s="5"/>
      <c r="V856" s="5"/>
      <c r="W856" s="5"/>
      <c r="X856" s="5"/>
      <c r="Y856" s="5"/>
      <c r="Z856" s="5"/>
      <c r="AA856" s="5"/>
      <c r="AB856" s="5"/>
      <c r="AC856" s="5"/>
      <c r="AD856" s="5"/>
      <c r="AE856" s="5"/>
      <c r="AF856" s="5"/>
      <c r="AG856" s="712"/>
      <c r="AH856" s="672"/>
    </row>
    <row r="857">
      <c r="A857" s="569"/>
      <c r="B857" s="713"/>
      <c r="C857" s="713"/>
      <c r="D857" s="713"/>
      <c r="E857" s="713"/>
      <c r="F857" s="713"/>
      <c r="G857" s="713"/>
      <c r="H857" s="713"/>
      <c r="I857" s="713"/>
      <c r="J857" s="713"/>
      <c r="K857" s="713"/>
      <c r="L857" s="713"/>
      <c r="M857" s="713"/>
      <c r="N857" s="5"/>
      <c r="O857" s="5"/>
      <c r="P857" s="5"/>
      <c r="Q857" s="5"/>
      <c r="R857" s="5"/>
      <c r="S857" s="5"/>
      <c r="T857" s="5"/>
      <c r="U857" s="5"/>
      <c r="V857" s="5"/>
      <c r="W857" s="5"/>
      <c r="X857" s="5"/>
      <c r="Y857" s="5"/>
      <c r="Z857" s="5"/>
      <c r="AA857" s="5"/>
      <c r="AB857" s="5"/>
      <c r="AC857" s="5"/>
      <c r="AD857" s="5"/>
      <c r="AE857" s="5"/>
      <c r="AF857" s="5"/>
      <c r="AG857" s="712"/>
      <c r="AH857" s="672"/>
    </row>
    <row r="858">
      <c r="A858" s="569"/>
      <c r="B858" s="713"/>
      <c r="C858" s="713"/>
      <c r="D858" s="713"/>
      <c r="E858" s="713"/>
      <c r="F858" s="713"/>
      <c r="G858" s="713"/>
      <c r="H858" s="713"/>
      <c r="I858" s="713"/>
      <c r="J858" s="713"/>
      <c r="K858" s="713"/>
      <c r="L858" s="713"/>
      <c r="M858" s="713"/>
      <c r="N858" s="5"/>
      <c r="O858" s="5"/>
      <c r="P858" s="5"/>
      <c r="Q858" s="5"/>
      <c r="R858" s="5"/>
      <c r="S858" s="5"/>
      <c r="T858" s="5"/>
      <c r="U858" s="5"/>
      <c r="V858" s="5"/>
      <c r="W858" s="5"/>
      <c r="X858" s="5"/>
      <c r="Y858" s="5"/>
      <c r="Z858" s="5"/>
      <c r="AA858" s="5"/>
      <c r="AB858" s="5"/>
      <c r="AC858" s="5"/>
      <c r="AD858" s="5"/>
      <c r="AE858" s="5"/>
      <c r="AF858" s="5"/>
      <c r="AG858" s="712"/>
      <c r="AH858" s="672"/>
    </row>
    <row r="859">
      <c r="A859" s="569"/>
      <c r="B859" s="713"/>
      <c r="C859" s="713"/>
      <c r="D859" s="713"/>
      <c r="E859" s="713"/>
      <c r="F859" s="713"/>
      <c r="G859" s="713"/>
      <c r="H859" s="713"/>
      <c r="I859" s="713"/>
      <c r="J859" s="713"/>
      <c r="K859" s="713"/>
      <c r="L859" s="713"/>
      <c r="M859" s="713"/>
      <c r="N859" s="5"/>
      <c r="O859" s="5"/>
      <c r="P859" s="5"/>
      <c r="Q859" s="5"/>
      <c r="R859" s="5"/>
      <c r="S859" s="5"/>
      <c r="T859" s="5"/>
      <c r="U859" s="5"/>
      <c r="V859" s="5"/>
      <c r="W859" s="5"/>
      <c r="X859" s="5"/>
      <c r="Y859" s="5"/>
      <c r="Z859" s="5"/>
      <c r="AA859" s="5"/>
      <c r="AB859" s="5"/>
      <c r="AC859" s="5"/>
      <c r="AD859" s="5"/>
      <c r="AE859" s="5"/>
      <c r="AF859" s="5"/>
      <c r="AG859" s="712"/>
      <c r="AH859" s="672"/>
    </row>
    <row r="860">
      <c r="A860" s="569"/>
      <c r="B860" s="713"/>
      <c r="C860" s="713"/>
      <c r="D860" s="713"/>
      <c r="E860" s="713"/>
      <c r="F860" s="713"/>
      <c r="G860" s="713"/>
      <c r="H860" s="713"/>
      <c r="I860" s="713"/>
      <c r="J860" s="713"/>
      <c r="K860" s="713"/>
      <c r="L860" s="713"/>
      <c r="M860" s="713"/>
      <c r="N860" s="5"/>
      <c r="O860" s="5"/>
      <c r="P860" s="5"/>
      <c r="Q860" s="5"/>
      <c r="R860" s="5"/>
      <c r="S860" s="5"/>
      <c r="T860" s="5"/>
      <c r="U860" s="5"/>
      <c r="V860" s="5"/>
      <c r="W860" s="5"/>
      <c r="X860" s="5"/>
      <c r="Y860" s="5"/>
      <c r="Z860" s="5"/>
      <c r="AA860" s="5"/>
      <c r="AB860" s="5"/>
      <c r="AC860" s="5"/>
      <c r="AD860" s="5"/>
      <c r="AE860" s="5"/>
      <c r="AF860" s="5"/>
      <c r="AG860" s="712"/>
      <c r="AH860" s="672"/>
    </row>
    <row r="861">
      <c r="A861" s="569"/>
      <c r="B861" s="713"/>
      <c r="C861" s="713"/>
      <c r="D861" s="713"/>
      <c r="E861" s="713"/>
      <c r="F861" s="713"/>
      <c r="G861" s="713"/>
      <c r="H861" s="713"/>
      <c r="I861" s="713"/>
      <c r="J861" s="713"/>
      <c r="K861" s="713"/>
      <c r="L861" s="713"/>
      <c r="M861" s="713"/>
      <c r="N861" s="5"/>
      <c r="O861" s="5"/>
      <c r="P861" s="5"/>
      <c r="Q861" s="5"/>
      <c r="R861" s="5"/>
      <c r="S861" s="5"/>
      <c r="T861" s="5"/>
      <c r="U861" s="5"/>
      <c r="V861" s="5"/>
      <c r="W861" s="5"/>
      <c r="X861" s="5"/>
      <c r="Y861" s="5"/>
      <c r="Z861" s="5"/>
      <c r="AA861" s="5"/>
      <c r="AB861" s="5"/>
      <c r="AC861" s="5"/>
      <c r="AD861" s="5"/>
      <c r="AE861" s="5"/>
      <c r="AF861" s="5"/>
      <c r="AG861" s="712"/>
      <c r="AH861" s="672"/>
    </row>
    <row r="862">
      <c r="A862" s="569"/>
      <c r="B862" s="713"/>
      <c r="C862" s="713"/>
      <c r="D862" s="713"/>
      <c r="E862" s="713"/>
      <c r="F862" s="713"/>
      <c r="G862" s="713"/>
      <c r="H862" s="713"/>
      <c r="I862" s="713"/>
      <c r="J862" s="713"/>
      <c r="K862" s="713"/>
      <c r="L862" s="713"/>
      <c r="M862" s="713"/>
      <c r="N862" s="5"/>
      <c r="O862" s="5"/>
      <c r="P862" s="5"/>
      <c r="Q862" s="5"/>
      <c r="R862" s="5"/>
      <c r="S862" s="5"/>
      <c r="T862" s="5"/>
      <c r="U862" s="5"/>
      <c r="V862" s="5"/>
      <c r="W862" s="5"/>
      <c r="X862" s="5"/>
      <c r="Y862" s="5"/>
      <c r="Z862" s="5"/>
      <c r="AA862" s="5"/>
      <c r="AB862" s="5"/>
      <c r="AC862" s="5"/>
      <c r="AD862" s="5"/>
      <c r="AE862" s="5"/>
      <c r="AF862" s="5"/>
      <c r="AG862" s="712"/>
      <c r="AH862" s="672"/>
    </row>
    <row r="863">
      <c r="A863" s="569"/>
      <c r="B863" s="713"/>
      <c r="C863" s="713"/>
      <c r="D863" s="713"/>
      <c r="E863" s="713"/>
      <c r="F863" s="713"/>
      <c r="G863" s="713"/>
      <c r="H863" s="713"/>
      <c r="I863" s="713"/>
      <c r="J863" s="713"/>
      <c r="K863" s="713"/>
      <c r="L863" s="713"/>
      <c r="M863" s="713"/>
      <c r="N863" s="5"/>
      <c r="O863" s="5"/>
      <c r="P863" s="5"/>
      <c r="Q863" s="5"/>
      <c r="R863" s="5"/>
      <c r="S863" s="5"/>
      <c r="T863" s="5"/>
      <c r="U863" s="5"/>
      <c r="V863" s="5"/>
      <c r="W863" s="5"/>
      <c r="X863" s="5"/>
      <c r="Y863" s="5"/>
      <c r="Z863" s="5"/>
      <c r="AA863" s="5"/>
      <c r="AB863" s="5"/>
      <c r="AC863" s="5"/>
      <c r="AD863" s="5"/>
      <c r="AE863" s="5"/>
      <c r="AF863" s="5"/>
      <c r="AG863" s="712"/>
      <c r="AH863" s="672"/>
    </row>
    <row r="864">
      <c r="A864" s="569"/>
      <c r="B864" s="713"/>
      <c r="C864" s="713"/>
      <c r="D864" s="713"/>
      <c r="E864" s="713"/>
      <c r="F864" s="713"/>
      <c r="G864" s="713"/>
      <c r="H864" s="713"/>
      <c r="I864" s="713"/>
      <c r="J864" s="713"/>
      <c r="K864" s="713"/>
      <c r="L864" s="713"/>
      <c r="M864" s="713"/>
      <c r="N864" s="5"/>
      <c r="O864" s="5"/>
      <c r="P864" s="5"/>
      <c r="Q864" s="5"/>
      <c r="R864" s="5"/>
      <c r="S864" s="5"/>
      <c r="T864" s="5"/>
      <c r="U864" s="5"/>
      <c r="V864" s="5"/>
      <c r="W864" s="5"/>
      <c r="X864" s="5"/>
      <c r="Y864" s="5"/>
      <c r="Z864" s="5"/>
      <c r="AA864" s="5"/>
      <c r="AB864" s="5"/>
      <c r="AC864" s="5"/>
      <c r="AD864" s="5"/>
      <c r="AE864" s="5"/>
      <c r="AF864" s="5"/>
      <c r="AG864" s="712"/>
      <c r="AH864" s="672"/>
    </row>
    <row r="865">
      <c r="A865" s="569"/>
      <c r="B865" s="713"/>
      <c r="C865" s="713"/>
      <c r="D865" s="713"/>
      <c r="E865" s="713"/>
      <c r="F865" s="713"/>
      <c r="G865" s="713"/>
      <c r="H865" s="713"/>
      <c r="I865" s="713"/>
      <c r="J865" s="713"/>
      <c r="K865" s="713"/>
      <c r="L865" s="713"/>
      <c r="M865" s="713"/>
      <c r="N865" s="5"/>
      <c r="O865" s="5"/>
      <c r="P865" s="5"/>
      <c r="Q865" s="5"/>
      <c r="R865" s="5"/>
      <c r="S865" s="5"/>
      <c r="T865" s="5"/>
      <c r="U865" s="5"/>
      <c r="V865" s="5"/>
      <c r="W865" s="5"/>
      <c r="X865" s="5"/>
      <c r="Y865" s="5"/>
      <c r="Z865" s="5"/>
      <c r="AA865" s="5"/>
      <c r="AB865" s="5"/>
      <c r="AC865" s="5"/>
      <c r="AD865" s="5"/>
      <c r="AE865" s="5"/>
      <c r="AF865" s="5"/>
      <c r="AG865" s="712"/>
      <c r="AH865" s="672"/>
    </row>
    <row r="866">
      <c r="A866" s="569"/>
      <c r="B866" s="713"/>
      <c r="C866" s="713"/>
      <c r="D866" s="713"/>
      <c r="E866" s="713"/>
      <c r="F866" s="713"/>
      <c r="G866" s="713"/>
      <c r="H866" s="713"/>
      <c r="I866" s="713"/>
      <c r="J866" s="713"/>
      <c r="K866" s="713"/>
      <c r="L866" s="713"/>
      <c r="M866" s="713"/>
      <c r="N866" s="5"/>
      <c r="O866" s="5"/>
      <c r="P866" s="5"/>
      <c r="Q866" s="5"/>
      <c r="R866" s="5"/>
      <c r="S866" s="5"/>
      <c r="T866" s="5"/>
      <c r="U866" s="5"/>
      <c r="V866" s="5"/>
      <c r="W866" s="5"/>
      <c r="X866" s="5"/>
      <c r="Y866" s="5"/>
      <c r="Z866" s="5"/>
      <c r="AA866" s="5"/>
      <c r="AB866" s="5"/>
      <c r="AC866" s="5"/>
      <c r="AD866" s="5"/>
      <c r="AE866" s="5"/>
      <c r="AF866" s="5"/>
      <c r="AG866" s="712"/>
      <c r="AH866" s="672"/>
    </row>
    <row r="867">
      <c r="A867" s="569"/>
      <c r="B867" s="713"/>
      <c r="C867" s="713"/>
      <c r="D867" s="713"/>
      <c r="E867" s="713"/>
      <c r="F867" s="713"/>
      <c r="G867" s="713"/>
      <c r="H867" s="713"/>
      <c r="I867" s="713"/>
      <c r="J867" s="713"/>
      <c r="K867" s="713"/>
      <c r="L867" s="713"/>
      <c r="M867" s="713"/>
      <c r="N867" s="5"/>
      <c r="O867" s="5"/>
      <c r="P867" s="5"/>
      <c r="Q867" s="5"/>
      <c r="R867" s="5"/>
      <c r="S867" s="5"/>
      <c r="T867" s="5"/>
      <c r="U867" s="5"/>
      <c r="V867" s="5"/>
      <c r="W867" s="5"/>
      <c r="X867" s="5"/>
      <c r="Y867" s="5"/>
      <c r="Z867" s="5"/>
      <c r="AA867" s="5"/>
      <c r="AB867" s="5"/>
      <c r="AC867" s="5"/>
      <c r="AD867" s="5"/>
      <c r="AE867" s="5"/>
      <c r="AF867" s="5"/>
      <c r="AG867" s="712"/>
      <c r="AH867" s="672"/>
    </row>
    <row r="868">
      <c r="A868" s="569"/>
      <c r="B868" s="713"/>
      <c r="C868" s="713"/>
      <c r="D868" s="713"/>
      <c r="E868" s="713"/>
      <c r="F868" s="713"/>
      <c r="G868" s="713"/>
      <c r="H868" s="713"/>
      <c r="I868" s="713"/>
      <c r="J868" s="713"/>
      <c r="K868" s="713"/>
      <c r="L868" s="713"/>
      <c r="M868" s="713"/>
      <c r="N868" s="5"/>
      <c r="O868" s="5"/>
      <c r="P868" s="5"/>
      <c r="Q868" s="5"/>
      <c r="R868" s="5"/>
      <c r="S868" s="5"/>
      <c r="T868" s="5"/>
      <c r="U868" s="5"/>
      <c r="V868" s="5"/>
      <c r="W868" s="5"/>
      <c r="X868" s="5"/>
      <c r="Y868" s="5"/>
      <c r="Z868" s="5"/>
      <c r="AA868" s="5"/>
      <c r="AB868" s="5"/>
      <c r="AC868" s="5"/>
      <c r="AD868" s="5"/>
      <c r="AE868" s="5"/>
      <c r="AF868" s="5"/>
      <c r="AG868" s="712"/>
      <c r="AH868" s="672"/>
    </row>
    <row r="869">
      <c r="A869" s="569"/>
      <c r="B869" s="713"/>
      <c r="C869" s="713"/>
      <c r="D869" s="713"/>
      <c r="E869" s="713"/>
      <c r="F869" s="713"/>
      <c r="G869" s="713"/>
      <c r="H869" s="713"/>
      <c r="I869" s="713"/>
      <c r="J869" s="713"/>
      <c r="K869" s="713"/>
      <c r="L869" s="713"/>
      <c r="M869" s="713"/>
      <c r="N869" s="5"/>
      <c r="O869" s="5"/>
      <c r="P869" s="5"/>
      <c r="Q869" s="5"/>
      <c r="R869" s="5"/>
      <c r="S869" s="5"/>
      <c r="T869" s="5"/>
      <c r="U869" s="5"/>
      <c r="V869" s="5"/>
      <c r="W869" s="5"/>
      <c r="X869" s="5"/>
      <c r="Y869" s="5"/>
      <c r="Z869" s="5"/>
      <c r="AA869" s="5"/>
      <c r="AB869" s="5"/>
      <c r="AC869" s="5"/>
      <c r="AD869" s="5"/>
      <c r="AE869" s="5"/>
      <c r="AF869" s="5"/>
      <c r="AG869" s="712"/>
      <c r="AH869" s="672"/>
    </row>
    <row r="870">
      <c r="A870" s="569"/>
      <c r="B870" s="713"/>
      <c r="C870" s="713"/>
      <c r="D870" s="713"/>
      <c r="E870" s="713"/>
      <c r="F870" s="713"/>
      <c r="G870" s="713"/>
      <c r="H870" s="713"/>
      <c r="I870" s="713"/>
      <c r="J870" s="713"/>
      <c r="K870" s="713"/>
      <c r="L870" s="713"/>
      <c r="M870" s="713"/>
      <c r="N870" s="5"/>
      <c r="O870" s="5"/>
      <c r="P870" s="5"/>
      <c r="Q870" s="5"/>
      <c r="R870" s="5"/>
      <c r="S870" s="5"/>
      <c r="T870" s="5"/>
      <c r="U870" s="5"/>
      <c r="V870" s="5"/>
      <c r="W870" s="5"/>
      <c r="X870" s="5"/>
      <c r="Y870" s="5"/>
      <c r="Z870" s="5"/>
      <c r="AA870" s="5"/>
      <c r="AB870" s="5"/>
      <c r="AC870" s="5"/>
      <c r="AD870" s="5"/>
      <c r="AE870" s="5"/>
      <c r="AF870" s="5"/>
      <c r="AG870" s="712"/>
      <c r="AH870" s="672"/>
    </row>
    <row r="871">
      <c r="A871" s="569"/>
      <c r="B871" s="713"/>
      <c r="C871" s="713"/>
      <c r="D871" s="713"/>
      <c r="E871" s="713"/>
      <c r="F871" s="713"/>
      <c r="G871" s="713"/>
      <c r="H871" s="713"/>
      <c r="I871" s="713"/>
      <c r="J871" s="713"/>
      <c r="K871" s="713"/>
      <c r="L871" s="713"/>
      <c r="M871" s="713"/>
      <c r="N871" s="5"/>
      <c r="O871" s="5"/>
      <c r="P871" s="5"/>
      <c r="Q871" s="5"/>
      <c r="R871" s="5"/>
      <c r="S871" s="5"/>
      <c r="T871" s="5"/>
      <c r="U871" s="5"/>
      <c r="V871" s="5"/>
      <c r="W871" s="5"/>
      <c r="X871" s="5"/>
      <c r="Y871" s="5"/>
      <c r="Z871" s="5"/>
      <c r="AA871" s="5"/>
      <c r="AB871" s="5"/>
      <c r="AC871" s="5"/>
      <c r="AD871" s="5"/>
      <c r="AE871" s="5"/>
      <c r="AF871" s="5"/>
      <c r="AG871" s="712"/>
      <c r="AH871" s="672"/>
    </row>
    <row r="872">
      <c r="A872" s="569"/>
      <c r="B872" s="713"/>
      <c r="C872" s="713"/>
      <c r="D872" s="713"/>
      <c r="E872" s="713"/>
      <c r="F872" s="713"/>
      <c r="G872" s="713"/>
      <c r="H872" s="713"/>
      <c r="I872" s="713"/>
      <c r="J872" s="713"/>
      <c r="K872" s="713"/>
      <c r="L872" s="713"/>
      <c r="M872" s="713"/>
      <c r="N872" s="5"/>
      <c r="O872" s="5"/>
      <c r="P872" s="5"/>
      <c r="Q872" s="5"/>
      <c r="R872" s="5"/>
      <c r="S872" s="5"/>
      <c r="T872" s="5"/>
      <c r="U872" s="5"/>
      <c r="V872" s="5"/>
      <c r="W872" s="5"/>
      <c r="X872" s="5"/>
      <c r="Y872" s="5"/>
      <c r="Z872" s="5"/>
      <c r="AA872" s="5"/>
      <c r="AB872" s="5"/>
      <c r="AC872" s="5"/>
      <c r="AD872" s="5"/>
      <c r="AE872" s="5"/>
      <c r="AF872" s="5"/>
      <c r="AG872" s="712"/>
      <c r="AH872" s="672"/>
    </row>
    <row r="873">
      <c r="A873" s="569"/>
      <c r="B873" s="713"/>
      <c r="C873" s="713"/>
      <c r="D873" s="713"/>
      <c r="E873" s="713"/>
      <c r="F873" s="713"/>
      <c r="G873" s="713"/>
      <c r="H873" s="713"/>
      <c r="I873" s="713"/>
      <c r="J873" s="713"/>
      <c r="K873" s="713"/>
      <c r="L873" s="713"/>
      <c r="M873" s="713"/>
      <c r="N873" s="5"/>
      <c r="O873" s="5"/>
      <c r="P873" s="5"/>
      <c r="Q873" s="5"/>
      <c r="R873" s="5"/>
      <c r="S873" s="5"/>
      <c r="T873" s="5"/>
      <c r="U873" s="5"/>
      <c r="V873" s="5"/>
      <c r="W873" s="5"/>
      <c r="X873" s="5"/>
      <c r="Y873" s="5"/>
      <c r="Z873" s="5"/>
      <c r="AA873" s="5"/>
      <c r="AB873" s="5"/>
      <c r="AC873" s="5"/>
      <c r="AD873" s="5"/>
      <c r="AE873" s="5"/>
      <c r="AF873" s="5"/>
      <c r="AG873" s="712"/>
      <c r="AH873" s="672"/>
    </row>
    <row r="874">
      <c r="A874" s="569"/>
      <c r="B874" s="713"/>
      <c r="C874" s="713"/>
      <c r="D874" s="713"/>
      <c r="E874" s="713"/>
      <c r="F874" s="713"/>
      <c r="G874" s="713"/>
      <c r="H874" s="713"/>
      <c r="I874" s="713"/>
      <c r="J874" s="713"/>
      <c r="K874" s="713"/>
      <c r="L874" s="713"/>
      <c r="M874" s="713"/>
      <c r="N874" s="5"/>
      <c r="O874" s="5"/>
      <c r="P874" s="5"/>
      <c r="Q874" s="5"/>
      <c r="R874" s="5"/>
      <c r="S874" s="5"/>
      <c r="T874" s="5"/>
      <c r="U874" s="5"/>
      <c r="V874" s="5"/>
      <c r="W874" s="5"/>
      <c r="X874" s="5"/>
      <c r="Y874" s="5"/>
      <c r="Z874" s="5"/>
      <c r="AA874" s="5"/>
      <c r="AB874" s="5"/>
      <c r="AC874" s="5"/>
      <c r="AD874" s="5"/>
      <c r="AE874" s="5"/>
      <c r="AF874" s="5"/>
      <c r="AG874" s="712"/>
      <c r="AH874" s="672"/>
    </row>
    <row r="875">
      <c r="A875" s="569"/>
      <c r="B875" s="713"/>
      <c r="C875" s="713"/>
      <c r="D875" s="713"/>
      <c r="E875" s="713"/>
      <c r="F875" s="713"/>
      <c r="G875" s="713"/>
      <c r="H875" s="713"/>
      <c r="I875" s="713"/>
      <c r="J875" s="713"/>
      <c r="K875" s="713"/>
      <c r="L875" s="713"/>
      <c r="M875" s="713"/>
      <c r="N875" s="5"/>
      <c r="O875" s="5"/>
      <c r="P875" s="5"/>
      <c r="Q875" s="5"/>
      <c r="R875" s="5"/>
      <c r="S875" s="5"/>
      <c r="T875" s="5"/>
      <c r="U875" s="5"/>
      <c r="V875" s="5"/>
      <c r="W875" s="5"/>
      <c r="X875" s="5"/>
      <c r="Y875" s="5"/>
      <c r="Z875" s="5"/>
      <c r="AA875" s="5"/>
      <c r="AB875" s="5"/>
      <c r="AC875" s="5"/>
      <c r="AD875" s="5"/>
      <c r="AE875" s="5"/>
      <c r="AF875" s="5"/>
      <c r="AG875" s="712"/>
      <c r="AH875" s="672"/>
    </row>
    <row r="876">
      <c r="A876" s="569"/>
      <c r="B876" s="713"/>
      <c r="C876" s="713"/>
      <c r="D876" s="713"/>
      <c r="E876" s="713"/>
      <c r="F876" s="713"/>
      <c r="G876" s="713"/>
      <c r="H876" s="713"/>
      <c r="I876" s="713"/>
      <c r="J876" s="713"/>
      <c r="K876" s="713"/>
      <c r="L876" s="713"/>
      <c r="M876" s="713"/>
      <c r="N876" s="5"/>
      <c r="O876" s="5"/>
      <c r="P876" s="5"/>
      <c r="Q876" s="5"/>
      <c r="R876" s="5"/>
      <c r="S876" s="5"/>
      <c r="T876" s="5"/>
      <c r="U876" s="5"/>
      <c r="V876" s="5"/>
      <c r="W876" s="5"/>
      <c r="X876" s="5"/>
      <c r="Y876" s="5"/>
      <c r="Z876" s="5"/>
      <c r="AA876" s="5"/>
      <c r="AB876" s="5"/>
      <c r="AC876" s="5"/>
      <c r="AD876" s="5"/>
      <c r="AE876" s="5"/>
      <c r="AF876" s="5"/>
      <c r="AG876" s="712"/>
      <c r="AH876" s="672"/>
    </row>
    <row r="877">
      <c r="A877" s="569"/>
      <c r="B877" s="713"/>
      <c r="C877" s="713"/>
      <c r="D877" s="713"/>
      <c r="E877" s="713"/>
      <c r="F877" s="713"/>
      <c r="G877" s="713"/>
      <c r="H877" s="713"/>
      <c r="I877" s="713"/>
      <c r="J877" s="713"/>
      <c r="K877" s="713"/>
      <c r="L877" s="713"/>
      <c r="M877" s="713"/>
      <c r="N877" s="5"/>
      <c r="O877" s="5"/>
      <c r="P877" s="5"/>
      <c r="Q877" s="5"/>
      <c r="R877" s="5"/>
      <c r="S877" s="5"/>
      <c r="T877" s="5"/>
      <c r="U877" s="5"/>
      <c r="V877" s="5"/>
      <c r="W877" s="5"/>
      <c r="X877" s="5"/>
      <c r="Y877" s="5"/>
      <c r="Z877" s="5"/>
      <c r="AA877" s="5"/>
      <c r="AB877" s="5"/>
      <c r="AC877" s="5"/>
      <c r="AD877" s="5"/>
      <c r="AE877" s="5"/>
      <c r="AF877" s="5"/>
      <c r="AG877" s="712"/>
      <c r="AH877" s="672"/>
    </row>
    <row r="878">
      <c r="A878" s="569"/>
      <c r="B878" s="713"/>
      <c r="C878" s="713"/>
      <c r="D878" s="713"/>
      <c r="E878" s="713"/>
      <c r="F878" s="713"/>
      <c r="G878" s="713"/>
      <c r="H878" s="713"/>
      <c r="I878" s="713"/>
      <c r="J878" s="713"/>
      <c r="K878" s="713"/>
      <c r="L878" s="713"/>
      <c r="M878" s="713"/>
      <c r="N878" s="5"/>
      <c r="O878" s="5"/>
      <c r="P878" s="5"/>
      <c r="Q878" s="5"/>
      <c r="R878" s="5"/>
      <c r="S878" s="5"/>
      <c r="T878" s="5"/>
      <c r="U878" s="5"/>
      <c r="V878" s="5"/>
      <c r="W878" s="5"/>
      <c r="X878" s="5"/>
      <c r="Y878" s="5"/>
      <c r="Z878" s="5"/>
      <c r="AA878" s="5"/>
      <c r="AB878" s="5"/>
      <c r="AC878" s="5"/>
      <c r="AD878" s="5"/>
      <c r="AE878" s="5"/>
      <c r="AF878" s="5"/>
      <c r="AG878" s="712"/>
      <c r="AH878" s="672"/>
    </row>
    <row r="879">
      <c r="A879" s="569"/>
      <c r="B879" s="713"/>
      <c r="C879" s="713"/>
      <c r="D879" s="713"/>
      <c r="E879" s="713"/>
      <c r="F879" s="713"/>
      <c r="G879" s="713"/>
      <c r="H879" s="713"/>
      <c r="I879" s="713"/>
      <c r="J879" s="713"/>
      <c r="K879" s="713"/>
      <c r="L879" s="713"/>
      <c r="M879" s="713"/>
      <c r="N879" s="5"/>
      <c r="O879" s="5"/>
      <c r="P879" s="5"/>
      <c r="Q879" s="5"/>
      <c r="R879" s="5"/>
      <c r="S879" s="5"/>
      <c r="T879" s="5"/>
      <c r="U879" s="5"/>
      <c r="V879" s="5"/>
      <c r="W879" s="5"/>
      <c r="X879" s="5"/>
      <c r="Y879" s="5"/>
      <c r="Z879" s="5"/>
      <c r="AA879" s="5"/>
      <c r="AB879" s="5"/>
      <c r="AC879" s="5"/>
      <c r="AD879" s="5"/>
      <c r="AE879" s="5"/>
      <c r="AF879" s="5"/>
      <c r="AG879" s="712"/>
      <c r="AH879" s="672"/>
    </row>
    <row r="880">
      <c r="A880" s="569"/>
      <c r="B880" s="713"/>
      <c r="C880" s="713"/>
      <c r="D880" s="713"/>
      <c r="E880" s="713"/>
      <c r="F880" s="713"/>
      <c r="G880" s="713"/>
      <c r="H880" s="713"/>
      <c r="I880" s="713"/>
      <c r="J880" s="713"/>
      <c r="K880" s="713"/>
      <c r="L880" s="713"/>
      <c r="M880" s="713"/>
      <c r="N880" s="5"/>
      <c r="O880" s="5"/>
      <c r="P880" s="5"/>
      <c r="Q880" s="5"/>
      <c r="R880" s="5"/>
      <c r="S880" s="5"/>
      <c r="T880" s="5"/>
      <c r="U880" s="5"/>
      <c r="V880" s="5"/>
      <c r="W880" s="5"/>
      <c r="X880" s="5"/>
      <c r="Y880" s="5"/>
      <c r="Z880" s="5"/>
      <c r="AA880" s="5"/>
      <c r="AB880" s="5"/>
      <c r="AC880" s="5"/>
      <c r="AD880" s="5"/>
      <c r="AE880" s="5"/>
      <c r="AF880" s="5"/>
      <c r="AG880" s="712"/>
      <c r="AH880" s="672"/>
    </row>
    <row r="881">
      <c r="A881" s="569"/>
      <c r="B881" s="713"/>
      <c r="C881" s="713"/>
      <c r="D881" s="713"/>
      <c r="E881" s="713"/>
      <c r="F881" s="713"/>
      <c r="G881" s="713"/>
      <c r="H881" s="713"/>
      <c r="I881" s="713"/>
      <c r="J881" s="713"/>
      <c r="K881" s="713"/>
      <c r="L881" s="713"/>
      <c r="M881" s="713"/>
      <c r="N881" s="5"/>
      <c r="O881" s="5"/>
      <c r="P881" s="5"/>
      <c r="Q881" s="5"/>
      <c r="R881" s="5"/>
      <c r="S881" s="5"/>
      <c r="T881" s="5"/>
      <c r="U881" s="5"/>
      <c r="V881" s="5"/>
      <c r="W881" s="5"/>
      <c r="X881" s="5"/>
      <c r="Y881" s="5"/>
      <c r="Z881" s="5"/>
      <c r="AA881" s="5"/>
      <c r="AB881" s="5"/>
      <c r="AC881" s="5"/>
      <c r="AD881" s="5"/>
      <c r="AE881" s="5"/>
      <c r="AF881" s="5"/>
      <c r="AG881" s="712"/>
      <c r="AH881" s="672"/>
    </row>
    <row r="882">
      <c r="A882" s="569"/>
      <c r="B882" s="713"/>
      <c r="C882" s="713"/>
      <c r="D882" s="713"/>
      <c r="E882" s="713"/>
      <c r="F882" s="713"/>
      <c r="G882" s="713"/>
      <c r="H882" s="713"/>
      <c r="I882" s="713"/>
      <c r="J882" s="713"/>
      <c r="K882" s="713"/>
      <c r="L882" s="713"/>
      <c r="M882" s="713"/>
      <c r="N882" s="5"/>
      <c r="O882" s="5"/>
      <c r="P882" s="5"/>
      <c r="Q882" s="5"/>
      <c r="R882" s="5"/>
      <c r="S882" s="5"/>
      <c r="T882" s="5"/>
      <c r="U882" s="5"/>
      <c r="V882" s="5"/>
      <c r="W882" s="5"/>
      <c r="X882" s="5"/>
      <c r="Y882" s="5"/>
      <c r="Z882" s="5"/>
      <c r="AA882" s="5"/>
      <c r="AB882" s="5"/>
      <c r="AC882" s="5"/>
      <c r="AD882" s="5"/>
      <c r="AE882" s="5"/>
      <c r="AF882" s="5"/>
      <c r="AG882" s="712"/>
      <c r="AH882" s="672"/>
    </row>
    <row r="883">
      <c r="A883" s="569"/>
      <c r="B883" s="713"/>
      <c r="C883" s="713"/>
      <c r="D883" s="713"/>
      <c r="E883" s="713"/>
      <c r="F883" s="713"/>
      <c r="G883" s="713"/>
      <c r="H883" s="713"/>
      <c r="I883" s="713"/>
      <c r="J883" s="713"/>
      <c r="K883" s="713"/>
      <c r="L883" s="713"/>
      <c r="M883" s="713"/>
      <c r="N883" s="5"/>
      <c r="O883" s="5"/>
      <c r="P883" s="5"/>
      <c r="Q883" s="5"/>
      <c r="R883" s="5"/>
      <c r="S883" s="5"/>
      <c r="T883" s="5"/>
      <c r="U883" s="5"/>
      <c r="V883" s="5"/>
      <c r="W883" s="5"/>
      <c r="X883" s="5"/>
      <c r="Y883" s="5"/>
      <c r="Z883" s="5"/>
      <c r="AA883" s="5"/>
      <c r="AB883" s="5"/>
      <c r="AC883" s="5"/>
      <c r="AD883" s="5"/>
      <c r="AE883" s="5"/>
      <c r="AF883" s="5"/>
      <c r="AG883" s="712"/>
      <c r="AH883" s="672"/>
    </row>
    <row r="884">
      <c r="A884" s="569"/>
      <c r="B884" s="713"/>
      <c r="C884" s="713"/>
      <c r="D884" s="713"/>
      <c r="E884" s="713"/>
      <c r="F884" s="713"/>
      <c r="G884" s="713"/>
      <c r="H884" s="713"/>
      <c r="I884" s="713"/>
      <c r="J884" s="713"/>
      <c r="K884" s="713"/>
      <c r="L884" s="713"/>
      <c r="M884" s="713"/>
      <c r="N884" s="5"/>
      <c r="O884" s="5"/>
      <c r="P884" s="5"/>
      <c r="Q884" s="5"/>
      <c r="R884" s="5"/>
      <c r="S884" s="5"/>
      <c r="T884" s="5"/>
      <c r="U884" s="5"/>
      <c r="V884" s="5"/>
      <c r="W884" s="5"/>
      <c r="X884" s="5"/>
      <c r="Y884" s="5"/>
      <c r="Z884" s="5"/>
      <c r="AA884" s="5"/>
      <c r="AB884" s="5"/>
      <c r="AC884" s="5"/>
      <c r="AD884" s="5"/>
      <c r="AE884" s="5"/>
      <c r="AF884" s="5"/>
      <c r="AG884" s="712"/>
      <c r="AH884" s="672"/>
    </row>
    <row r="885">
      <c r="A885" s="569"/>
      <c r="B885" s="713"/>
      <c r="C885" s="713"/>
      <c r="D885" s="713"/>
      <c r="E885" s="713"/>
      <c r="F885" s="713"/>
      <c r="G885" s="713"/>
      <c r="H885" s="713"/>
      <c r="I885" s="713"/>
      <c r="J885" s="713"/>
      <c r="K885" s="713"/>
      <c r="L885" s="713"/>
      <c r="M885" s="713"/>
      <c r="N885" s="5"/>
      <c r="O885" s="5"/>
      <c r="P885" s="5"/>
      <c r="Q885" s="5"/>
      <c r="R885" s="5"/>
      <c r="S885" s="5"/>
      <c r="T885" s="5"/>
      <c r="U885" s="5"/>
      <c r="V885" s="5"/>
      <c r="W885" s="5"/>
      <c r="X885" s="5"/>
      <c r="Y885" s="5"/>
      <c r="Z885" s="5"/>
      <c r="AA885" s="5"/>
      <c r="AB885" s="5"/>
      <c r="AC885" s="5"/>
      <c r="AD885" s="5"/>
      <c r="AE885" s="5"/>
      <c r="AF885" s="5"/>
      <c r="AG885" s="712"/>
      <c r="AH885" s="672"/>
    </row>
    <row r="886">
      <c r="A886" s="569"/>
      <c r="B886" s="713"/>
      <c r="C886" s="713"/>
      <c r="D886" s="713"/>
      <c r="E886" s="713"/>
      <c r="F886" s="713"/>
      <c r="G886" s="713"/>
      <c r="H886" s="713"/>
      <c r="I886" s="713"/>
      <c r="J886" s="713"/>
      <c r="K886" s="713"/>
      <c r="L886" s="713"/>
      <c r="M886" s="713"/>
      <c r="N886" s="5"/>
      <c r="O886" s="5"/>
      <c r="P886" s="5"/>
      <c r="Q886" s="5"/>
      <c r="R886" s="5"/>
      <c r="S886" s="5"/>
      <c r="T886" s="5"/>
      <c r="U886" s="5"/>
      <c r="V886" s="5"/>
      <c r="W886" s="5"/>
      <c r="X886" s="5"/>
      <c r="Y886" s="5"/>
      <c r="Z886" s="5"/>
      <c r="AA886" s="5"/>
      <c r="AB886" s="5"/>
      <c r="AC886" s="5"/>
      <c r="AD886" s="5"/>
      <c r="AE886" s="5"/>
      <c r="AF886" s="5"/>
      <c r="AG886" s="712"/>
      <c r="AH886" s="672"/>
    </row>
    <row r="887">
      <c r="A887" s="569"/>
      <c r="B887" s="713"/>
      <c r="C887" s="713"/>
      <c r="D887" s="713"/>
      <c r="E887" s="713"/>
      <c r="F887" s="713"/>
      <c r="G887" s="713"/>
      <c r="H887" s="713"/>
      <c r="I887" s="713"/>
      <c r="J887" s="713"/>
      <c r="K887" s="713"/>
      <c r="L887" s="713"/>
      <c r="M887" s="713"/>
      <c r="N887" s="5"/>
      <c r="O887" s="5"/>
      <c r="P887" s="5"/>
      <c r="Q887" s="5"/>
      <c r="R887" s="5"/>
      <c r="S887" s="5"/>
      <c r="T887" s="5"/>
      <c r="U887" s="5"/>
      <c r="V887" s="5"/>
      <c r="W887" s="5"/>
      <c r="X887" s="5"/>
      <c r="Y887" s="5"/>
      <c r="Z887" s="5"/>
      <c r="AA887" s="5"/>
      <c r="AB887" s="5"/>
      <c r="AC887" s="5"/>
      <c r="AD887" s="5"/>
      <c r="AE887" s="5"/>
      <c r="AF887" s="5"/>
      <c r="AG887" s="712"/>
      <c r="AH887" s="672"/>
    </row>
    <row r="888">
      <c r="A888" s="569"/>
      <c r="B888" s="713"/>
      <c r="C888" s="713"/>
      <c r="D888" s="713"/>
      <c r="E888" s="713"/>
      <c r="F888" s="713"/>
      <c r="G888" s="713"/>
      <c r="H888" s="713"/>
      <c r="I888" s="713"/>
      <c r="J888" s="713"/>
      <c r="K888" s="713"/>
      <c r="L888" s="713"/>
      <c r="M888" s="713"/>
      <c r="N888" s="5"/>
      <c r="O888" s="5"/>
      <c r="P888" s="5"/>
      <c r="Q888" s="5"/>
      <c r="R888" s="5"/>
      <c r="S888" s="5"/>
      <c r="T888" s="5"/>
      <c r="U888" s="5"/>
      <c r="V888" s="5"/>
      <c r="W888" s="5"/>
      <c r="X888" s="5"/>
      <c r="Y888" s="5"/>
      <c r="Z888" s="5"/>
      <c r="AA888" s="5"/>
      <c r="AB888" s="5"/>
      <c r="AC888" s="5"/>
      <c r="AD888" s="5"/>
      <c r="AE888" s="5"/>
      <c r="AF888" s="5"/>
      <c r="AG888" s="712"/>
      <c r="AH888" s="672"/>
    </row>
    <row r="889">
      <c r="A889" s="569"/>
      <c r="B889" s="713"/>
      <c r="C889" s="713"/>
      <c r="D889" s="713"/>
      <c r="E889" s="713"/>
      <c r="F889" s="713"/>
      <c r="G889" s="713"/>
      <c r="H889" s="713"/>
      <c r="I889" s="713"/>
      <c r="J889" s="713"/>
      <c r="K889" s="713"/>
      <c r="L889" s="713"/>
      <c r="M889" s="713"/>
      <c r="N889" s="5"/>
      <c r="O889" s="5"/>
      <c r="P889" s="5"/>
      <c r="Q889" s="5"/>
      <c r="R889" s="5"/>
      <c r="S889" s="5"/>
      <c r="T889" s="5"/>
      <c r="U889" s="5"/>
      <c r="V889" s="5"/>
      <c r="W889" s="5"/>
      <c r="X889" s="5"/>
      <c r="Y889" s="5"/>
      <c r="Z889" s="5"/>
      <c r="AA889" s="5"/>
      <c r="AB889" s="5"/>
      <c r="AC889" s="5"/>
      <c r="AD889" s="5"/>
      <c r="AE889" s="5"/>
      <c r="AF889" s="5"/>
      <c r="AG889" s="712"/>
      <c r="AH889" s="672"/>
    </row>
    <row r="890">
      <c r="A890" s="569"/>
      <c r="B890" s="713"/>
      <c r="C890" s="713"/>
      <c r="D890" s="713"/>
      <c r="E890" s="713"/>
      <c r="F890" s="713"/>
      <c r="G890" s="713"/>
      <c r="H890" s="713"/>
      <c r="I890" s="713"/>
      <c r="J890" s="713"/>
      <c r="K890" s="713"/>
      <c r="L890" s="713"/>
      <c r="M890" s="713"/>
      <c r="N890" s="5"/>
      <c r="O890" s="5"/>
      <c r="P890" s="5"/>
      <c r="Q890" s="5"/>
      <c r="R890" s="5"/>
      <c r="S890" s="5"/>
      <c r="T890" s="5"/>
      <c r="U890" s="5"/>
      <c r="V890" s="5"/>
      <c r="W890" s="5"/>
      <c r="X890" s="5"/>
      <c r="Y890" s="5"/>
      <c r="Z890" s="5"/>
      <c r="AA890" s="5"/>
      <c r="AB890" s="5"/>
      <c r="AC890" s="5"/>
      <c r="AD890" s="5"/>
      <c r="AE890" s="5"/>
      <c r="AF890" s="5"/>
      <c r="AG890" s="712"/>
      <c r="AH890" s="672"/>
    </row>
    <row r="891">
      <c r="A891" s="569"/>
      <c r="B891" s="713"/>
      <c r="C891" s="713"/>
      <c r="D891" s="713"/>
      <c r="E891" s="713"/>
      <c r="F891" s="713"/>
      <c r="G891" s="713"/>
      <c r="H891" s="713"/>
      <c r="I891" s="713"/>
      <c r="J891" s="713"/>
      <c r="K891" s="713"/>
      <c r="L891" s="713"/>
      <c r="M891" s="713"/>
      <c r="N891" s="5"/>
      <c r="O891" s="5"/>
      <c r="P891" s="5"/>
      <c r="Q891" s="5"/>
      <c r="R891" s="5"/>
      <c r="S891" s="5"/>
      <c r="T891" s="5"/>
      <c r="U891" s="5"/>
      <c r="V891" s="5"/>
      <c r="W891" s="5"/>
      <c r="X891" s="5"/>
      <c r="Y891" s="5"/>
      <c r="Z891" s="5"/>
      <c r="AA891" s="5"/>
      <c r="AB891" s="5"/>
      <c r="AC891" s="5"/>
      <c r="AD891" s="5"/>
      <c r="AE891" s="5"/>
      <c r="AF891" s="5"/>
      <c r="AG891" s="712"/>
      <c r="AH891" s="672"/>
    </row>
    <row r="892">
      <c r="A892" s="569"/>
      <c r="B892" s="713"/>
      <c r="C892" s="713"/>
      <c r="D892" s="713"/>
      <c r="E892" s="713"/>
      <c r="F892" s="713"/>
      <c r="G892" s="713"/>
      <c r="H892" s="713"/>
      <c r="I892" s="713"/>
      <c r="J892" s="713"/>
      <c r="K892" s="713"/>
      <c r="L892" s="713"/>
      <c r="M892" s="713"/>
      <c r="N892" s="5"/>
      <c r="O892" s="5"/>
      <c r="P892" s="5"/>
      <c r="Q892" s="5"/>
      <c r="R892" s="5"/>
      <c r="S892" s="5"/>
      <c r="T892" s="5"/>
      <c r="U892" s="5"/>
      <c r="V892" s="5"/>
      <c r="W892" s="5"/>
      <c r="X892" s="5"/>
      <c r="Y892" s="5"/>
      <c r="Z892" s="5"/>
      <c r="AA892" s="5"/>
      <c r="AB892" s="5"/>
      <c r="AC892" s="5"/>
      <c r="AD892" s="5"/>
      <c r="AE892" s="5"/>
      <c r="AF892" s="5"/>
      <c r="AG892" s="712"/>
      <c r="AH892" s="672"/>
    </row>
    <row r="893">
      <c r="A893" s="569"/>
      <c r="B893" s="713"/>
      <c r="C893" s="713"/>
      <c r="D893" s="713"/>
      <c r="E893" s="713"/>
      <c r="F893" s="713"/>
      <c r="G893" s="713"/>
      <c r="H893" s="713"/>
      <c r="I893" s="713"/>
      <c r="J893" s="713"/>
      <c r="K893" s="713"/>
      <c r="L893" s="713"/>
      <c r="M893" s="713"/>
      <c r="N893" s="5"/>
      <c r="O893" s="5"/>
      <c r="P893" s="5"/>
      <c r="Q893" s="5"/>
      <c r="R893" s="5"/>
      <c r="S893" s="5"/>
      <c r="T893" s="5"/>
      <c r="U893" s="5"/>
      <c r="V893" s="5"/>
      <c r="W893" s="5"/>
      <c r="X893" s="5"/>
      <c r="Y893" s="5"/>
      <c r="Z893" s="5"/>
      <c r="AA893" s="5"/>
      <c r="AB893" s="5"/>
      <c r="AC893" s="5"/>
      <c r="AD893" s="5"/>
      <c r="AE893" s="5"/>
      <c r="AF893" s="5"/>
      <c r="AG893" s="712"/>
      <c r="AH893" s="672"/>
    </row>
    <row r="894">
      <c r="A894" s="569"/>
      <c r="B894" s="713"/>
      <c r="C894" s="713"/>
      <c r="D894" s="713"/>
      <c r="E894" s="713"/>
      <c r="F894" s="713"/>
      <c r="G894" s="713"/>
      <c r="H894" s="713"/>
      <c r="I894" s="713"/>
      <c r="J894" s="713"/>
      <c r="K894" s="713"/>
      <c r="L894" s="713"/>
      <c r="M894" s="713"/>
      <c r="N894" s="5"/>
      <c r="O894" s="5"/>
      <c r="P894" s="5"/>
      <c r="Q894" s="5"/>
      <c r="R894" s="5"/>
      <c r="S894" s="5"/>
      <c r="T894" s="5"/>
      <c r="U894" s="5"/>
      <c r="V894" s="5"/>
      <c r="W894" s="5"/>
      <c r="X894" s="5"/>
      <c r="Y894" s="5"/>
      <c r="Z894" s="5"/>
      <c r="AA894" s="5"/>
      <c r="AB894" s="5"/>
      <c r="AC894" s="5"/>
      <c r="AD894" s="5"/>
      <c r="AE894" s="5"/>
      <c r="AF894" s="5"/>
      <c r="AG894" s="712"/>
      <c r="AH894" s="672"/>
    </row>
    <row r="895">
      <c r="A895" s="569"/>
      <c r="B895" s="713"/>
      <c r="C895" s="713"/>
      <c r="D895" s="713"/>
      <c r="E895" s="713"/>
      <c r="F895" s="713"/>
      <c r="G895" s="713"/>
      <c r="H895" s="713"/>
      <c r="I895" s="713"/>
      <c r="J895" s="713"/>
      <c r="K895" s="713"/>
      <c r="L895" s="713"/>
      <c r="M895" s="713"/>
      <c r="N895" s="5"/>
      <c r="O895" s="5"/>
      <c r="P895" s="5"/>
      <c r="Q895" s="5"/>
      <c r="R895" s="5"/>
      <c r="S895" s="5"/>
      <c r="T895" s="5"/>
      <c r="U895" s="5"/>
      <c r="V895" s="5"/>
      <c r="W895" s="5"/>
      <c r="X895" s="5"/>
      <c r="Y895" s="5"/>
      <c r="Z895" s="5"/>
      <c r="AA895" s="5"/>
      <c r="AB895" s="5"/>
      <c r="AC895" s="5"/>
      <c r="AD895" s="5"/>
      <c r="AE895" s="5"/>
      <c r="AF895" s="5"/>
      <c r="AG895" s="712"/>
      <c r="AH895" s="672"/>
    </row>
    <row r="896">
      <c r="A896" s="569"/>
      <c r="B896" s="713"/>
      <c r="C896" s="713"/>
      <c r="D896" s="713"/>
      <c r="E896" s="713"/>
      <c r="F896" s="713"/>
      <c r="G896" s="713"/>
      <c r="H896" s="713"/>
      <c r="I896" s="713"/>
      <c r="J896" s="713"/>
      <c r="K896" s="713"/>
      <c r="L896" s="713"/>
      <c r="M896" s="713"/>
      <c r="N896" s="5"/>
      <c r="O896" s="5"/>
      <c r="P896" s="5"/>
      <c r="Q896" s="5"/>
      <c r="R896" s="5"/>
      <c r="S896" s="5"/>
      <c r="T896" s="5"/>
      <c r="U896" s="5"/>
      <c r="V896" s="5"/>
      <c r="W896" s="5"/>
      <c r="X896" s="5"/>
      <c r="Y896" s="5"/>
      <c r="Z896" s="5"/>
      <c r="AA896" s="5"/>
      <c r="AB896" s="5"/>
      <c r="AC896" s="5"/>
      <c r="AD896" s="5"/>
      <c r="AE896" s="5"/>
      <c r="AF896" s="5"/>
      <c r="AG896" s="712"/>
      <c r="AH896" s="672"/>
    </row>
    <row r="897">
      <c r="A897" s="569"/>
      <c r="B897" s="713"/>
      <c r="C897" s="713"/>
      <c r="D897" s="713"/>
      <c r="E897" s="713"/>
      <c r="F897" s="713"/>
      <c r="G897" s="713"/>
      <c r="H897" s="713"/>
      <c r="I897" s="713"/>
      <c r="J897" s="713"/>
      <c r="K897" s="713"/>
      <c r="L897" s="713"/>
      <c r="M897" s="713"/>
      <c r="N897" s="5"/>
      <c r="O897" s="5"/>
      <c r="P897" s="5"/>
      <c r="Q897" s="5"/>
      <c r="R897" s="5"/>
      <c r="S897" s="5"/>
      <c r="T897" s="5"/>
      <c r="U897" s="5"/>
      <c r="V897" s="5"/>
      <c r="W897" s="5"/>
      <c r="X897" s="5"/>
      <c r="Y897" s="5"/>
      <c r="Z897" s="5"/>
      <c r="AA897" s="5"/>
      <c r="AB897" s="5"/>
      <c r="AC897" s="5"/>
      <c r="AD897" s="5"/>
      <c r="AE897" s="5"/>
      <c r="AF897" s="5"/>
      <c r="AG897" s="712"/>
      <c r="AH897" s="672"/>
    </row>
    <row r="898">
      <c r="A898" s="569"/>
      <c r="B898" s="713"/>
      <c r="C898" s="713"/>
      <c r="D898" s="713"/>
      <c r="E898" s="713"/>
      <c r="F898" s="713"/>
      <c r="G898" s="713"/>
      <c r="H898" s="713"/>
      <c r="I898" s="713"/>
      <c r="J898" s="713"/>
      <c r="K898" s="713"/>
      <c r="L898" s="713"/>
      <c r="M898" s="713"/>
      <c r="N898" s="5"/>
      <c r="O898" s="5"/>
      <c r="P898" s="5"/>
      <c r="Q898" s="5"/>
      <c r="R898" s="5"/>
      <c r="S898" s="5"/>
      <c r="T898" s="5"/>
      <c r="U898" s="5"/>
      <c r="V898" s="5"/>
      <c r="W898" s="5"/>
      <c r="X898" s="5"/>
      <c r="Y898" s="5"/>
      <c r="Z898" s="5"/>
      <c r="AA898" s="5"/>
      <c r="AB898" s="5"/>
      <c r="AC898" s="5"/>
      <c r="AD898" s="5"/>
      <c r="AE898" s="5"/>
      <c r="AF898" s="5"/>
      <c r="AG898" s="712"/>
      <c r="AH898" s="672"/>
    </row>
    <row r="899">
      <c r="A899" s="569"/>
      <c r="B899" s="713"/>
      <c r="C899" s="713"/>
      <c r="D899" s="713"/>
      <c r="E899" s="713"/>
      <c r="F899" s="713"/>
      <c r="G899" s="713"/>
      <c r="H899" s="713"/>
      <c r="I899" s="713"/>
      <c r="J899" s="713"/>
      <c r="K899" s="713"/>
      <c r="L899" s="713"/>
      <c r="M899" s="713"/>
      <c r="N899" s="5"/>
      <c r="O899" s="5"/>
      <c r="P899" s="5"/>
      <c r="Q899" s="5"/>
      <c r="R899" s="5"/>
      <c r="S899" s="5"/>
      <c r="T899" s="5"/>
      <c r="U899" s="5"/>
      <c r="V899" s="5"/>
      <c r="W899" s="5"/>
      <c r="X899" s="5"/>
      <c r="Y899" s="5"/>
      <c r="Z899" s="5"/>
      <c r="AA899" s="5"/>
      <c r="AB899" s="5"/>
      <c r="AC899" s="5"/>
      <c r="AD899" s="5"/>
      <c r="AE899" s="5"/>
      <c r="AF899" s="5"/>
      <c r="AG899" s="712"/>
      <c r="AH899" s="672"/>
    </row>
    <row r="900">
      <c r="A900" s="569"/>
      <c r="B900" s="713"/>
      <c r="C900" s="713"/>
      <c r="D900" s="713"/>
      <c r="E900" s="713"/>
      <c r="F900" s="713"/>
      <c r="G900" s="713"/>
      <c r="H900" s="713"/>
      <c r="I900" s="713"/>
      <c r="J900" s="713"/>
      <c r="K900" s="713"/>
      <c r="L900" s="713"/>
      <c r="M900" s="713"/>
      <c r="N900" s="5"/>
      <c r="O900" s="5"/>
      <c r="P900" s="5"/>
      <c r="Q900" s="5"/>
      <c r="R900" s="5"/>
      <c r="S900" s="5"/>
      <c r="T900" s="5"/>
      <c r="U900" s="5"/>
      <c r="V900" s="5"/>
      <c r="W900" s="5"/>
      <c r="X900" s="5"/>
      <c r="Y900" s="5"/>
      <c r="Z900" s="5"/>
      <c r="AA900" s="5"/>
      <c r="AB900" s="5"/>
      <c r="AC900" s="5"/>
      <c r="AD900" s="5"/>
      <c r="AE900" s="5"/>
      <c r="AF900" s="5"/>
      <c r="AG900" s="712"/>
      <c r="AH900" s="672"/>
    </row>
    <row r="901">
      <c r="A901" s="569"/>
      <c r="B901" s="713"/>
      <c r="C901" s="713"/>
      <c r="D901" s="713"/>
      <c r="E901" s="713"/>
      <c r="F901" s="713"/>
      <c r="G901" s="713"/>
      <c r="H901" s="713"/>
      <c r="I901" s="713"/>
      <c r="J901" s="713"/>
      <c r="K901" s="713"/>
      <c r="L901" s="713"/>
      <c r="M901" s="713"/>
      <c r="N901" s="5"/>
      <c r="O901" s="5"/>
      <c r="P901" s="5"/>
      <c r="Q901" s="5"/>
      <c r="R901" s="5"/>
      <c r="S901" s="5"/>
      <c r="T901" s="5"/>
      <c r="U901" s="5"/>
      <c r="V901" s="5"/>
      <c r="W901" s="5"/>
      <c r="X901" s="5"/>
      <c r="Y901" s="5"/>
      <c r="Z901" s="5"/>
      <c r="AA901" s="5"/>
      <c r="AB901" s="5"/>
      <c r="AC901" s="5"/>
      <c r="AD901" s="5"/>
      <c r="AE901" s="5"/>
      <c r="AF901" s="5"/>
      <c r="AG901" s="712"/>
      <c r="AH901" s="672"/>
    </row>
    <row r="902">
      <c r="A902" s="569"/>
      <c r="B902" s="713"/>
      <c r="C902" s="713"/>
      <c r="D902" s="713"/>
      <c r="E902" s="713"/>
      <c r="F902" s="713"/>
      <c r="G902" s="713"/>
      <c r="H902" s="713"/>
      <c r="I902" s="713"/>
      <c r="J902" s="713"/>
      <c r="K902" s="713"/>
      <c r="L902" s="713"/>
      <c r="M902" s="713"/>
      <c r="N902" s="5"/>
      <c r="O902" s="5"/>
      <c r="P902" s="5"/>
      <c r="Q902" s="5"/>
      <c r="R902" s="5"/>
      <c r="S902" s="5"/>
      <c r="T902" s="5"/>
      <c r="U902" s="5"/>
      <c r="V902" s="5"/>
      <c r="W902" s="5"/>
      <c r="X902" s="5"/>
      <c r="Y902" s="5"/>
      <c r="Z902" s="5"/>
      <c r="AA902" s="5"/>
      <c r="AB902" s="5"/>
      <c r="AC902" s="5"/>
      <c r="AD902" s="5"/>
      <c r="AE902" s="5"/>
      <c r="AF902" s="5"/>
      <c r="AG902" s="712"/>
      <c r="AH902" s="672"/>
    </row>
    <row r="903">
      <c r="A903" s="569"/>
      <c r="B903" s="713"/>
      <c r="C903" s="713"/>
      <c r="D903" s="713"/>
      <c r="E903" s="713"/>
      <c r="F903" s="713"/>
      <c r="G903" s="713"/>
      <c r="H903" s="713"/>
      <c r="I903" s="713"/>
      <c r="J903" s="713"/>
      <c r="K903" s="713"/>
      <c r="L903" s="713"/>
      <c r="M903" s="713"/>
      <c r="N903" s="5"/>
      <c r="O903" s="5"/>
      <c r="P903" s="5"/>
      <c r="Q903" s="5"/>
      <c r="R903" s="5"/>
      <c r="S903" s="5"/>
      <c r="T903" s="5"/>
      <c r="U903" s="5"/>
      <c r="V903" s="5"/>
      <c r="W903" s="5"/>
      <c r="X903" s="5"/>
      <c r="Y903" s="5"/>
      <c r="Z903" s="5"/>
      <c r="AA903" s="5"/>
      <c r="AB903" s="5"/>
      <c r="AC903" s="5"/>
      <c r="AD903" s="5"/>
      <c r="AE903" s="5"/>
      <c r="AF903" s="5"/>
      <c r="AG903" s="712"/>
      <c r="AH903" s="672"/>
    </row>
    <row r="904">
      <c r="A904" s="569"/>
      <c r="B904" s="713"/>
      <c r="C904" s="713"/>
      <c r="D904" s="713"/>
      <c r="E904" s="713"/>
      <c r="F904" s="713"/>
      <c r="G904" s="713"/>
      <c r="H904" s="713"/>
      <c r="I904" s="713"/>
      <c r="J904" s="713"/>
      <c r="K904" s="713"/>
      <c r="L904" s="713"/>
      <c r="M904" s="713"/>
      <c r="N904" s="5"/>
      <c r="O904" s="5"/>
      <c r="P904" s="5"/>
      <c r="Q904" s="5"/>
      <c r="R904" s="5"/>
      <c r="S904" s="5"/>
      <c r="T904" s="5"/>
      <c r="U904" s="5"/>
      <c r="V904" s="5"/>
      <c r="W904" s="5"/>
      <c r="X904" s="5"/>
      <c r="Y904" s="5"/>
      <c r="Z904" s="5"/>
      <c r="AA904" s="5"/>
      <c r="AB904" s="5"/>
      <c r="AC904" s="5"/>
      <c r="AD904" s="5"/>
      <c r="AE904" s="5"/>
      <c r="AF904" s="5"/>
      <c r="AG904" s="712"/>
      <c r="AH904" s="672"/>
    </row>
    <row r="905">
      <c r="A905" s="569"/>
      <c r="B905" s="713"/>
      <c r="C905" s="713"/>
      <c r="D905" s="713"/>
      <c r="E905" s="713"/>
      <c r="F905" s="713"/>
      <c r="G905" s="713"/>
      <c r="H905" s="713"/>
      <c r="I905" s="713"/>
      <c r="J905" s="713"/>
      <c r="K905" s="713"/>
      <c r="L905" s="713"/>
      <c r="M905" s="713"/>
      <c r="N905" s="5"/>
      <c r="O905" s="5"/>
      <c r="P905" s="5"/>
      <c r="Q905" s="5"/>
      <c r="R905" s="5"/>
      <c r="S905" s="5"/>
      <c r="T905" s="5"/>
      <c r="U905" s="5"/>
      <c r="V905" s="5"/>
      <c r="W905" s="5"/>
      <c r="X905" s="5"/>
      <c r="Y905" s="5"/>
      <c r="Z905" s="5"/>
      <c r="AA905" s="5"/>
      <c r="AB905" s="5"/>
      <c r="AC905" s="5"/>
      <c r="AD905" s="5"/>
      <c r="AE905" s="5"/>
      <c r="AF905" s="5"/>
      <c r="AG905" s="712"/>
      <c r="AH905" s="672"/>
    </row>
    <row r="906">
      <c r="A906" s="569"/>
      <c r="B906" s="713"/>
      <c r="C906" s="713"/>
      <c r="D906" s="713"/>
      <c r="E906" s="713"/>
      <c r="F906" s="713"/>
      <c r="G906" s="713"/>
      <c r="H906" s="713"/>
      <c r="I906" s="713"/>
      <c r="J906" s="713"/>
      <c r="K906" s="713"/>
      <c r="L906" s="713"/>
      <c r="M906" s="713"/>
      <c r="N906" s="5"/>
      <c r="O906" s="5"/>
      <c r="P906" s="5"/>
      <c r="Q906" s="5"/>
      <c r="R906" s="5"/>
      <c r="S906" s="5"/>
      <c r="T906" s="5"/>
      <c r="U906" s="5"/>
      <c r="V906" s="5"/>
      <c r="W906" s="5"/>
      <c r="X906" s="5"/>
      <c r="Y906" s="5"/>
      <c r="Z906" s="5"/>
      <c r="AA906" s="5"/>
      <c r="AB906" s="5"/>
      <c r="AC906" s="5"/>
      <c r="AD906" s="5"/>
      <c r="AE906" s="5"/>
      <c r="AF906" s="5"/>
      <c r="AG906" s="712"/>
      <c r="AH906" s="672"/>
    </row>
    <row r="907">
      <c r="A907" s="569"/>
      <c r="B907" s="713"/>
      <c r="C907" s="713"/>
      <c r="D907" s="713"/>
      <c r="E907" s="713"/>
      <c r="F907" s="713"/>
      <c r="G907" s="713"/>
      <c r="H907" s="713"/>
      <c r="I907" s="713"/>
      <c r="J907" s="713"/>
      <c r="K907" s="713"/>
      <c r="L907" s="713"/>
      <c r="M907" s="713"/>
      <c r="N907" s="5"/>
      <c r="O907" s="5"/>
      <c r="P907" s="5"/>
      <c r="Q907" s="5"/>
      <c r="R907" s="5"/>
      <c r="S907" s="5"/>
      <c r="T907" s="5"/>
      <c r="U907" s="5"/>
      <c r="V907" s="5"/>
      <c r="W907" s="5"/>
      <c r="X907" s="5"/>
      <c r="Y907" s="5"/>
      <c r="Z907" s="5"/>
      <c r="AA907" s="5"/>
      <c r="AB907" s="5"/>
      <c r="AC907" s="5"/>
      <c r="AD907" s="5"/>
      <c r="AE907" s="5"/>
      <c r="AF907" s="5"/>
      <c r="AG907" s="712"/>
      <c r="AH907" s="672"/>
    </row>
    <row r="908">
      <c r="A908" s="569"/>
      <c r="B908" s="713"/>
      <c r="C908" s="713"/>
      <c r="D908" s="713"/>
      <c r="E908" s="713"/>
      <c r="F908" s="713"/>
      <c r="G908" s="713"/>
      <c r="H908" s="713"/>
      <c r="I908" s="713"/>
      <c r="J908" s="713"/>
      <c r="K908" s="713"/>
      <c r="L908" s="713"/>
      <c r="M908" s="713"/>
      <c r="N908" s="5"/>
      <c r="O908" s="5"/>
      <c r="P908" s="5"/>
      <c r="Q908" s="5"/>
      <c r="R908" s="5"/>
      <c r="S908" s="5"/>
      <c r="T908" s="5"/>
      <c r="U908" s="5"/>
      <c r="V908" s="5"/>
      <c r="W908" s="5"/>
      <c r="X908" s="5"/>
      <c r="Y908" s="5"/>
      <c r="Z908" s="5"/>
      <c r="AA908" s="5"/>
      <c r="AB908" s="5"/>
      <c r="AC908" s="5"/>
      <c r="AD908" s="5"/>
      <c r="AE908" s="5"/>
      <c r="AF908" s="5"/>
      <c r="AG908" s="712"/>
      <c r="AH908" s="672"/>
    </row>
    <row r="909">
      <c r="A909" s="569"/>
      <c r="B909" s="713"/>
      <c r="C909" s="713"/>
      <c r="D909" s="713"/>
      <c r="E909" s="713"/>
      <c r="F909" s="713"/>
      <c r="G909" s="713"/>
      <c r="H909" s="713"/>
      <c r="I909" s="713"/>
      <c r="J909" s="713"/>
      <c r="K909" s="713"/>
      <c r="L909" s="713"/>
      <c r="M909" s="713"/>
      <c r="N909" s="5"/>
      <c r="O909" s="5"/>
      <c r="P909" s="5"/>
      <c r="Q909" s="5"/>
      <c r="R909" s="5"/>
      <c r="S909" s="5"/>
      <c r="T909" s="5"/>
      <c r="U909" s="5"/>
      <c r="V909" s="5"/>
      <c r="W909" s="5"/>
      <c r="X909" s="5"/>
      <c r="Y909" s="5"/>
      <c r="Z909" s="5"/>
      <c r="AA909" s="5"/>
      <c r="AB909" s="5"/>
      <c r="AC909" s="5"/>
      <c r="AD909" s="5"/>
      <c r="AE909" s="5"/>
      <c r="AF909" s="5"/>
      <c r="AG909" s="712"/>
      <c r="AH909" s="672"/>
    </row>
    <row r="910">
      <c r="A910" s="569"/>
      <c r="B910" s="713"/>
      <c r="C910" s="713"/>
      <c r="D910" s="713"/>
      <c r="E910" s="713"/>
      <c r="F910" s="713"/>
      <c r="G910" s="713"/>
      <c r="H910" s="713"/>
      <c r="I910" s="713"/>
      <c r="J910" s="713"/>
      <c r="K910" s="713"/>
      <c r="L910" s="713"/>
      <c r="M910" s="713"/>
      <c r="N910" s="5"/>
      <c r="O910" s="5"/>
      <c r="P910" s="5"/>
      <c r="Q910" s="5"/>
      <c r="R910" s="5"/>
      <c r="S910" s="5"/>
      <c r="T910" s="5"/>
      <c r="U910" s="5"/>
      <c r="V910" s="5"/>
      <c r="W910" s="5"/>
      <c r="X910" s="5"/>
      <c r="Y910" s="5"/>
      <c r="Z910" s="5"/>
      <c r="AA910" s="5"/>
      <c r="AB910" s="5"/>
      <c r="AC910" s="5"/>
      <c r="AD910" s="5"/>
      <c r="AE910" s="5"/>
      <c r="AF910" s="5"/>
      <c r="AG910" s="712"/>
      <c r="AH910" s="672"/>
    </row>
    <row r="911">
      <c r="A911" s="569"/>
      <c r="B911" s="713"/>
      <c r="C911" s="713"/>
      <c r="D911" s="713"/>
      <c r="E911" s="713"/>
      <c r="F911" s="713"/>
      <c r="G911" s="713"/>
      <c r="H911" s="713"/>
      <c r="I911" s="713"/>
      <c r="J911" s="713"/>
      <c r="K911" s="713"/>
      <c r="L911" s="713"/>
      <c r="M911" s="713"/>
      <c r="N911" s="5"/>
      <c r="O911" s="5"/>
      <c r="P911" s="5"/>
      <c r="Q911" s="5"/>
      <c r="R911" s="5"/>
      <c r="S911" s="5"/>
      <c r="T911" s="5"/>
      <c r="U911" s="5"/>
      <c r="V911" s="5"/>
      <c r="W911" s="5"/>
      <c r="X911" s="5"/>
      <c r="Y911" s="5"/>
      <c r="Z911" s="5"/>
      <c r="AA911" s="5"/>
      <c r="AB911" s="5"/>
      <c r="AC911" s="5"/>
      <c r="AD911" s="5"/>
      <c r="AE911" s="5"/>
      <c r="AF911" s="5"/>
      <c r="AG911" s="712"/>
      <c r="AH911" s="672"/>
    </row>
    <row r="912">
      <c r="A912" s="569"/>
      <c r="B912" s="713"/>
      <c r="C912" s="713"/>
      <c r="D912" s="713"/>
      <c r="E912" s="713"/>
      <c r="F912" s="713"/>
      <c r="G912" s="713"/>
      <c r="H912" s="713"/>
      <c r="I912" s="713"/>
      <c r="J912" s="713"/>
      <c r="K912" s="713"/>
      <c r="L912" s="713"/>
      <c r="M912" s="713"/>
      <c r="N912" s="5"/>
      <c r="O912" s="5"/>
      <c r="P912" s="5"/>
      <c r="Q912" s="5"/>
      <c r="R912" s="5"/>
      <c r="S912" s="5"/>
      <c r="T912" s="5"/>
      <c r="U912" s="5"/>
      <c r="V912" s="5"/>
      <c r="W912" s="5"/>
      <c r="X912" s="5"/>
      <c r="Y912" s="5"/>
      <c r="Z912" s="5"/>
      <c r="AA912" s="5"/>
      <c r="AB912" s="5"/>
      <c r="AC912" s="5"/>
      <c r="AD912" s="5"/>
      <c r="AE912" s="5"/>
      <c r="AF912" s="5"/>
      <c r="AG912" s="712"/>
      <c r="AH912" s="672"/>
    </row>
    <row r="913">
      <c r="A913" s="569"/>
      <c r="B913" s="713"/>
      <c r="C913" s="713"/>
      <c r="D913" s="713"/>
      <c r="E913" s="713"/>
      <c r="F913" s="713"/>
      <c r="G913" s="713"/>
      <c r="H913" s="713"/>
      <c r="I913" s="713"/>
      <c r="J913" s="713"/>
      <c r="K913" s="713"/>
      <c r="L913" s="713"/>
      <c r="M913" s="713"/>
      <c r="N913" s="5"/>
      <c r="O913" s="5"/>
      <c r="P913" s="5"/>
      <c r="Q913" s="5"/>
      <c r="R913" s="5"/>
      <c r="S913" s="5"/>
      <c r="T913" s="5"/>
      <c r="U913" s="5"/>
      <c r="V913" s="5"/>
      <c r="W913" s="5"/>
      <c r="X913" s="5"/>
      <c r="Y913" s="5"/>
      <c r="Z913" s="5"/>
      <c r="AA913" s="5"/>
      <c r="AB913" s="5"/>
      <c r="AC913" s="5"/>
      <c r="AD913" s="5"/>
      <c r="AE913" s="5"/>
      <c r="AF913" s="5"/>
      <c r="AG913" s="712"/>
      <c r="AH913" s="672"/>
    </row>
    <row r="914">
      <c r="A914" s="569"/>
      <c r="B914" s="713"/>
      <c r="C914" s="713"/>
      <c r="D914" s="713"/>
      <c r="E914" s="713"/>
      <c r="F914" s="713"/>
      <c r="G914" s="713"/>
      <c r="H914" s="713"/>
      <c r="I914" s="713"/>
      <c r="J914" s="713"/>
      <c r="K914" s="713"/>
      <c r="L914" s="713"/>
      <c r="M914" s="713"/>
      <c r="N914" s="5"/>
      <c r="O914" s="5"/>
      <c r="P914" s="5"/>
      <c r="Q914" s="5"/>
      <c r="R914" s="5"/>
      <c r="S914" s="5"/>
      <c r="T914" s="5"/>
      <c r="U914" s="5"/>
      <c r="V914" s="5"/>
      <c r="W914" s="5"/>
      <c r="X914" s="5"/>
      <c r="Y914" s="5"/>
      <c r="Z914" s="5"/>
      <c r="AA914" s="5"/>
      <c r="AB914" s="5"/>
      <c r="AC914" s="5"/>
      <c r="AD914" s="5"/>
      <c r="AE914" s="5"/>
      <c r="AF914" s="5"/>
      <c r="AG914" s="712"/>
      <c r="AH914" s="672"/>
    </row>
    <row r="915">
      <c r="A915" s="569"/>
      <c r="B915" s="713"/>
      <c r="C915" s="713"/>
      <c r="D915" s="713"/>
      <c r="E915" s="713"/>
      <c r="F915" s="713"/>
      <c r="G915" s="713"/>
      <c r="H915" s="713"/>
      <c r="I915" s="713"/>
      <c r="J915" s="713"/>
      <c r="K915" s="713"/>
      <c r="L915" s="713"/>
      <c r="M915" s="713"/>
      <c r="N915" s="5"/>
      <c r="O915" s="5"/>
      <c r="P915" s="5"/>
      <c r="Q915" s="5"/>
      <c r="R915" s="5"/>
      <c r="S915" s="5"/>
      <c r="T915" s="5"/>
      <c r="U915" s="5"/>
      <c r="V915" s="5"/>
      <c r="W915" s="5"/>
      <c r="X915" s="5"/>
      <c r="Y915" s="5"/>
      <c r="Z915" s="5"/>
      <c r="AA915" s="5"/>
      <c r="AB915" s="5"/>
      <c r="AC915" s="5"/>
      <c r="AD915" s="5"/>
      <c r="AE915" s="5"/>
      <c r="AF915" s="5"/>
      <c r="AG915" s="712"/>
      <c r="AH915" s="672"/>
    </row>
    <row r="916">
      <c r="A916" s="569"/>
      <c r="B916" s="713"/>
      <c r="C916" s="713"/>
      <c r="D916" s="713"/>
      <c r="E916" s="713"/>
      <c r="F916" s="713"/>
      <c r="G916" s="713"/>
      <c r="H916" s="713"/>
      <c r="I916" s="713"/>
      <c r="J916" s="713"/>
      <c r="K916" s="713"/>
      <c r="L916" s="713"/>
      <c r="M916" s="713"/>
      <c r="N916" s="5"/>
      <c r="O916" s="5"/>
      <c r="P916" s="5"/>
      <c r="Q916" s="5"/>
      <c r="R916" s="5"/>
      <c r="S916" s="5"/>
      <c r="T916" s="5"/>
      <c r="U916" s="5"/>
      <c r="V916" s="5"/>
      <c r="W916" s="5"/>
      <c r="X916" s="5"/>
      <c r="Y916" s="5"/>
      <c r="Z916" s="5"/>
      <c r="AA916" s="5"/>
      <c r="AB916" s="5"/>
      <c r="AC916" s="5"/>
      <c r="AD916" s="5"/>
      <c r="AE916" s="5"/>
      <c r="AF916" s="5"/>
      <c r="AG916" s="712"/>
      <c r="AH916" s="672"/>
    </row>
    <row r="917">
      <c r="A917" s="569"/>
      <c r="B917" s="713"/>
      <c r="C917" s="713"/>
      <c r="D917" s="713"/>
      <c r="E917" s="713"/>
      <c r="F917" s="713"/>
      <c r="G917" s="713"/>
      <c r="H917" s="713"/>
      <c r="I917" s="713"/>
      <c r="J917" s="713"/>
      <c r="K917" s="713"/>
      <c r="L917" s="713"/>
      <c r="M917" s="713"/>
      <c r="N917" s="5"/>
      <c r="O917" s="5"/>
      <c r="P917" s="5"/>
      <c r="Q917" s="5"/>
      <c r="R917" s="5"/>
      <c r="S917" s="5"/>
      <c r="T917" s="5"/>
      <c r="U917" s="5"/>
      <c r="V917" s="5"/>
      <c r="W917" s="5"/>
      <c r="X917" s="5"/>
      <c r="Y917" s="5"/>
      <c r="Z917" s="5"/>
      <c r="AA917" s="5"/>
      <c r="AB917" s="5"/>
      <c r="AC917" s="5"/>
      <c r="AD917" s="5"/>
      <c r="AE917" s="5"/>
      <c r="AF917" s="5"/>
      <c r="AG917" s="712"/>
      <c r="AH917" s="672"/>
    </row>
    <row r="918">
      <c r="A918" s="569"/>
      <c r="B918" s="713"/>
      <c r="C918" s="713"/>
      <c r="D918" s="713"/>
      <c r="E918" s="713"/>
      <c r="F918" s="713"/>
      <c r="G918" s="713"/>
      <c r="H918" s="713"/>
      <c r="I918" s="713"/>
      <c r="J918" s="713"/>
      <c r="K918" s="713"/>
      <c r="L918" s="713"/>
      <c r="M918" s="713"/>
      <c r="N918" s="5"/>
      <c r="O918" s="5"/>
      <c r="P918" s="5"/>
      <c r="Q918" s="5"/>
      <c r="R918" s="5"/>
      <c r="S918" s="5"/>
      <c r="T918" s="5"/>
      <c r="U918" s="5"/>
      <c r="V918" s="5"/>
      <c r="W918" s="5"/>
      <c r="X918" s="5"/>
      <c r="Y918" s="5"/>
      <c r="Z918" s="5"/>
      <c r="AA918" s="5"/>
      <c r="AB918" s="5"/>
      <c r="AC918" s="5"/>
      <c r="AD918" s="5"/>
      <c r="AE918" s="5"/>
      <c r="AF918" s="5"/>
      <c r="AG918" s="712"/>
      <c r="AH918" s="672"/>
    </row>
    <row r="919">
      <c r="A919" s="569"/>
      <c r="B919" s="713"/>
      <c r="C919" s="713"/>
      <c r="D919" s="713"/>
      <c r="E919" s="713"/>
      <c r="F919" s="713"/>
      <c r="G919" s="713"/>
      <c r="H919" s="713"/>
      <c r="I919" s="713"/>
      <c r="J919" s="713"/>
      <c r="K919" s="713"/>
      <c r="L919" s="713"/>
      <c r="M919" s="713"/>
      <c r="N919" s="5"/>
      <c r="O919" s="5"/>
      <c r="P919" s="5"/>
      <c r="Q919" s="5"/>
      <c r="R919" s="5"/>
      <c r="S919" s="5"/>
      <c r="T919" s="5"/>
      <c r="U919" s="5"/>
      <c r="V919" s="5"/>
      <c r="W919" s="5"/>
      <c r="X919" s="5"/>
      <c r="Y919" s="5"/>
      <c r="Z919" s="5"/>
      <c r="AA919" s="5"/>
      <c r="AB919" s="5"/>
      <c r="AC919" s="5"/>
      <c r="AD919" s="5"/>
      <c r="AE919" s="5"/>
      <c r="AF919" s="5"/>
      <c r="AG919" s="712"/>
      <c r="AH919" s="672"/>
    </row>
    <row r="920">
      <c r="A920" s="569"/>
      <c r="B920" s="713"/>
      <c r="C920" s="713"/>
      <c r="D920" s="713"/>
      <c r="E920" s="713"/>
      <c r="F920" s="713"/>
      <c r="G920" s="713"/>
      <c r="H920" s="713"/>
      <c r="I920" s="713"/>
      <c r="J920" s="713"/>
      <c r="K920" s="713"/>
      <c r="L920" s="713"/>
      <c r="M920" s="713"/>
      <c r="N920" s="5"/>
      <c r="O920" s="5"/>
      <c r="P920" s="5"/>
      <c r="Q920" s="5"/>
      <c r="R920" s="5"/>
      <c r="S920" s="5"/>
      <c r="T920" s="5"/>
      <c r="U920" s="5"/>
      <c r="V920" s="5"/>
      <c r="W920" s="5"/>
      <c r="X920" s="5"/>
      <c r="Y920" s="5"/>
      <c r="Z920" s="5"/>
      <c r="AA920" s="5"/>
      <c r="AB920" s="5"/>
      <c r="AC920" s="5"/>
      <c r="AD920" s="5"/>
      <c r="AE920" s="5"/>
      <c r="AF920" s="5"/>
      <c r="AG920" s="712"/>
      <c r="AH920" s="672"/>
    </row>
    <row r="921">
      <c r="A921" s="569"/>
      <c r="B921" s="713"/>
      <c r="C921" s="713"/>
      <c r="D921" s="713"/>
      <c r="E921" s="713"/>
      <c r="F921" s="713"/>
      <c r="G921" s="713"/>
      <c r="H921" s="713"/>
      <c r="I921" s="713"/>
      <c r="J921" s="713"/>
      <c r="K921" s="713"/>
      <c r="L921" s="713"/>
      <c r="M921" s="713"/>
      <c r="N921" s="5"/>
      <c r="O921" s="5"/>
      <c r="P921" s="5"/>
      <c r="Q921" s="5"/>
      <c r="R921" s="5"/>
      <c r="S921" s="5"/>
      <c r="T921" s="5"/>
      <c r="U921" s="5"/>
      <c r="V921" s="5"/>
      <c r="W921" s="5"/>
      <c r="X921" s="5"/>
      <c r="Y921" s="5"/>
      <c r="Z921" s="5"/>
      <c r="AA921" s="5"/>
      <c r="AB921" s="5"/>
      <c r="AC921" s="5"/>
      <c r="AD921" s="5"/>
      <c r="AE921" s="5"/>
      <c r="AF921" s="5"/>
      <c r="AG921" s="712"/>
      <c r="AH921" s="672"/>
    </row>
    <row r="922">
      <c r="A922" s="569"/>
      <c r="B922" s="713"/>
      <c r="C922" s="713"/>
      <c r="D922" s="713"/>
      <c r="E922" s="713"/>
      <c r="F922" s="713"/>
      <c r="G922" s="713"/>
      <c r="H922" s="713"/>
      <c r="I922" s="713"/>
      <c r="J922" s="713"/>
      <c r="K922" s="713"/>
      <c r="L922" s="713"/>
      <c r="M922" s="713"/>
      <c r="N922" s="5"/>
      <c r="O922" s="5"/>
      <c r="P922" s="5"/>
      <c r="Q922" s="5"/>
      <c r="R922" s="5"/>
      <c r="S922" s="5"/>
      <c r="T922" s="5"/>
      <c r="U922" s="5"/>
      <c r="V922" s="5"/>
      <c r="W922" s="5"/>
      <c r="X922" s="5"/>
      <c r="Y922" s="5"/>
      <c r="Z922" s="5"/>
      <c r="AA922" s="5"/>
      <c r="AB922" s="5"/>
      <c r="AC922" s="5"/>
      <c r="AD922" s="5"/>
      <c r="AE922" s="5"/>
      <c r="AF922" s="5"/>
      <c r="AG922" s="712"/>
      <c r="AH922" s="672"/>
    </row>
    <row r="923">
      <c r="A923" s="569"/>
      <c r="B923" s="713"/>
      <c r="C923" s="713"/>
      <c r="D923" s="713"/>
      <c r="E923" s="713"/>
      <c r="F923" s="713"/>
      <c r="G923" s="713"/>
      <c r="H923" s="713"/>
      <c r="I923" s="713"/>
      <c r="J923" s="713"/>
      <c r="K923" s="713"/>
      <c r="L923" s="713"/>
      <c r="M923" s="713"/>
      <c r="N923" s="5"/>
      <c r="O923" s="5"/>
      <c r="P923" s="5"/>
      <c r="Q923" s="5"/>
      <c r="R923" s="5"/>
      <c r="S923" s="5"/>
      <c r="T923" s="5"/>
      <c r="U923" s="5"/>
      <c r="V923" s="5"/>
      <c r="W923" s="5"/>
      <c r="X923" s="5"/>
      <c r="Y923" s="5"/>
      <c r="Z923" s="5"/>
      <c r="AA923" s="5"/>
      <c r="AB923" s="5"/>
      <c r="AC923" s="5"/>
      <c r="AD923" s="5"/>
      <c r="AE923" s="5"/>
      <c r="AF923" s="5"/>
      <c r="AG923" s="712"/>
      <c r="AH923" s="672"/>
    </row>
    <row r="924">
      <c r="A924" s="569"/>
      <c r="B924" s="713"/>
      <c r="C924" s="713"/>
      <c r="D924" s="713"/>
      <c r="E924" s="713"/>
      <c r="F924" s="713"/>
      <c r="G924" s="713"/>
      <c r="H924" s="713"/>
      <c r="I924" s="713"/>
      <c r="J924" s="713"/>
      <c r="K924" s="713"/>
      <c r="L924" s="713"/>
      <c r="M924" s="713"/>
      <c r="N924" s="5"/>
      <c r="O924" s="5"/>
      <c r="P924" s="5"/>
      <c r="Q924" s="5"/>
      <c r="R924" s="5"/>
      <c r="S924" s="5"/>
      <c r="T924" s="5"/>
      <c r="U924" s="5"/>
      <c r="V924" s="5"/>
      <c r="W924" s="5"/>
      <c r="X924" s="5"/>
      <c r="Y924" s="5"/>
      <c r="Z924" s="5"/>
      <c r="AA924" s="5"/>
      <c r="AB924" s="5"/>
      <c r="AC924" s="5"/>
      <c r="AD924" s="5"/>
      <c r="AE924" s="5"/>
      <c r="AF924" s="5"/>
      <c r="AG924" s="712"/>
      <c r="AH924" s="672"/>
    </row>
    <row r="925">
      <c r="A925" s="569"/>
      <c r="B925" s="713"/>
      <c r="C925" s="713"/>
      <c r="D925" s="713"/>
      <c r="E925" s="713"/>
      <c r="F925" s="713"/>
      <c r="G925" s="713"/>
      <c r="H925" s="713"/>
      <c r="I925" s="713"/>
      <c r="J925" s="713"/>
      <c r="K925" s="713"/>
      <c r="L925" s="713"/>
      <c r="M925" s="713"/>
      <c r="N925" s="5"/>
      <c r="O925" s="5"/>
      <c r="P925" s="5"/>
      <c r="Q925" s="5"/>
      <c r="R925" s="5"/>
      <c r="S925" s="5"/>
      <c r="T925" s="5"/>
      <c r="U925" s="5"/>
      <c r="V925" s="5"/>
      <c r="W925" s="5"/>
      <c r="X925" s="5"/>
      <c r="Y925" s="5"/>
      <c r="Z925" s="5"/>
      <c r="AA925" s="5"/>
      <c r="AB925" s="5"/>
      <c r="AC925" s="5"/>
      <c r="AD925" s="5"/>
      <c r="AE925" s="5"/>
      <c r="AF925" s="5"/>
      <c r="AG925" s="712"/>
      <c r="AH925" s="672"/>
    </row>
    <row r="926">
      <c r="A926" s="569"/>
      <c r="B926" s="713"/>
      <c r="C926" s="713"/>
      <c r="D926" s="713"/>
      <c r="E926" s="713"/>
      <c r="F926" s="713"/>
      <c r="G926" s="713"/>
      <c r="H926" s="713"/>
      <c r="I926" s="713"/>
      <c r="J926" s="713"/>
      <c r="K926" s="713"/>
      <c r="L926" s="713"/>
      <c r="M926" s="713"/>
      <c r="N926" s="5"/>
      <c r="O926" s="5"/>
      <c r="P926" s="5"/>
      <c r="Q926" s="5"/>
      <c r="R926" s="5"/>
      <c r="S926" s="5"/>
      <c r="T926" s="5"/>
      <c r="U926" s="5"/>
      <c r="V926" s="5"/>
      <c r="W926" s="5"/>
      <c r="X926" s="5"/>
      <c r="Y926" s="5"/>
      <c r="Z926" s="5"/>
      <c r="AA926" s="5"/>
      <c r="AB926" s="5"/>
      <c r="AC926" s="5"/>
      <c r="AD926" s="5"/>
      <c r="AE926" s="5"/>
      <c r="AF926" s="5"/>
      <c r="AG926" s="712"/>
      <c r="AH926" s="672"/>
    </row>
    <row r="927">
      <c r="A927" s="569"/>
      <c r="B927" s="713"/>
      <c r="C927" s="713"/>
      <c r="D927" s="713"/>
      <c r="E927" s="713"/>
      <c r="F927" s="713"/>
      <c r="G927" s="713"/>
      <c r="H927" s="713"/>
      <c r="I927" s="713"/>
      <c r="J927" s="713"/>
      <c r="K927" s="713"/>
      <c r="L927" s="713"/>
      <c r="M927" s="713"/>
      <c r="N927" s="5"/>
      <c r="O927" s="5"/>
      <c r="P927" s="5"/>
      <c r="Q927" s="5"/>
      <c r="R927" s="5"/>
      <c r="S927" s="5"/>
      <c r="T927" s="5"/>
      <c r="U927" s="5"/>
      <c r="V927" s="5"/>
      <c r="W927" s="5"/>
      <c r="X927" s="5"/>
      <c r="Y927" s="5"/>
      <c r="Z927" s="5"/>
      <c r="AA927" s="5"/>
      <c r="AB927" s="5"/>
      <c r="AC927" s="5"/>
      <c r="AD927" s="5"/>
      <c r="AE927" s="5"/>
      <c r="AF927" s="5"/>
      <c r="AG927" s="712"/>
      <c r="AH927" s="672"/>
    </row>
    <row r="928">
      <c r="A928" s="569"/>
      <c r="B928" s="713"/>
      <c r="C928" s="713"/>
      <c r="D928" s="713"/>
      <c r="E928" s="713"/>
      <c r="F928" s="713"/>
      <c r="G928" s="713"/>
      <c r="H928" s="713"/>
      <c r="I928" s="713"/>
      <c r="J928" s="713"/>
      <c r="K928" s="713"/>
      <c r="L928" s="713"/>
      <c r="M928" s="713"/>
      <c r="N928" s="5"/>
      <c r="O928" s="5"/>
      <c r="P928" s="5"/>
      <c r="Q928" s="5"/>
      <c r="R928" s="5"/>
      <c r="S928" s="5"/>
      <c r="T928" s="5"/>
      <c r="U928" s="5"/>
      <c r="V928" s="5"/>
      <c r="W928" s="5"/>
      <c r="X928" s="5"/>
      <c r="Y928" s="5"/>
      <c r="Z928" s="5"/>
      <c r="AA928" s="5"/>
      <c r="AB928" s="5"/>
      <c r="AC928" s="5"/>
      <c r="AD928" s="5"/>
      <c r="AE928" s="5"/>
      <c r="AF928" s="5"/>
      <c r="AG928" s="712"/>
      <c r="AH928" s="672"/>
    </row>
    <row r="929">
      <c r="A929" s="569"/>
      <c r="B929" s="713"/>
      <c r="C929" s="713"/>
      <c r="D929" s="713"/>
      <c r="E929" s="713"/>
      <c r="F929" s="713"/>
      <c r="G929" s="713"/>
      <c r="H929" s="713"/>
      <c r="I929" s="713"/>
      <c r="J929" s="713"/>
      <c r="K929" s="713"/>
      <c r="L929" s="713"/>
      <c r="M929" s="713"/>
      <c r="N929" s="5"/>
      <c r="O929" s="5"/>
      <c r="P929" s="5"/>
      <c r="Q929" s="5"/>
      <c r="R929" s="5"/>
      <c r="S929" s="5"/>
      <c r="T929" s="5"/>
      <c r="U929" s="5"/>
      <c r="V929" s="5"/>
      <c r="W929" s="5"/>
      <c r="X929" s="5"/>
      <c r="Y929" s="5"/>
      <c r="Z929" s="5"/>
      <c r="AA929" s="5"/>
      <c r="AB929" s="5"/>
      <c r="AC929" s="5"/>
      <c r="AD929" s="5"/>
      <c r="AE929" s="5"/>
      <c r="AF929" s="5"/>
      <c r="AG929" s="712"/>
      <c r="AH929" s="672"/>
    </row>
    <row r="930">
      <c r="A930" s="569"/>
      <c r="B930" s="713"/>
      <c r="C930" s="713"/>
      <c r="D930" s="713"/>
      <c r="E930" s="713"/>
      <c r="F930" s="713"/>
      <c r="G930" s="713"/>
      <c r="H930" s="713"/>
      <c r="I930" s="713"/>
      <c r="J930" s="713"/>
      <c r="K930" s="713"/>
      <c r="L930" s="713"/>
      <c r="M930" s="713"/>
      <c r="N930" s="5"/>
      <c r="O930" s="5"/>
      <c r="P930" s="5"/>
      <c r="Q930" s="5"/>
      <c r="R930" s="5"/>
      <c r="S930" s="5"/>
      <c r="T930" s="5"/>
      <c r="U930" s="5"/>
      <c r="V930" s="5"/>
      <c r="W930" s="5"/>
      <c r="X930" s="5"/>
      <c r="Y930" s="5"/>
      <c r="Z930" s="5"/>
      <c r="AA930" s="5"/>
      <c r="AB930" s="5"/>
      <c r="AC930" s="5"/>
      <c r="AD930" s="5"/>
      <c r="AE930" s="5"/>
      <c r="AF930" s="5"/>
      <c r="AG930" s="712"/>
      <c r="AH930" s="672"/>
    </row>
    <row r="931">
      <c r="A931" s="569"/>
      <c r="B931" s="713"/>
      <c r="C931" s="713"/>
      <c r="D931" s="713"/>
      <c r="E931" s="713"/>
      <c r="F931" s="713"/>
      <c r="G931" s="713"/>
      <c r="H931" s="713"/>
      <c r="I931" s="713"/>
      <c r="J931" s="713"/>
      <c r="K931" s="713"/>
      <c r="L931" s="713"/>
      <c r="M931" s="713"/>
      <c r="N931" s="5"/>
      <c r="O931" s="5"/>
      <c r="P931" s="5"/>
      <c r="Q931" s="5"/>
      <c r="R931" s="5"/>
      <c r="S931" s="5"/>
      <c r="T931" s="5"/>
      <c r="U931" s="5"/>
      <c r="V931" s="5"/>
      <c r="W931" s="5"/>
      <c r="X931" s="5"/>
      <c r="Y931" s="5"/>
      <c r="Z931" s="5"/>
      <c r="AA931" s="5"/>
      <c r="AB931" s="5"/>
      <c r="AC931" s="5"/>
      <c r="AD931" s="5"/>
      <c r="AE931" s="5"/>
      <c r="AF931" s="5"/>
      <c r="AG931" s="712"/>
      <c r="AH931" s="672"/>
    </row>
    <row r="932">
      <c r="A932" s="569"/>
      <c r="B932" s="713"/>
      <c r="C932" s="713"/>
      <c r="D932" s="713"/>
      <c r="E932" s="713"/>
      <c r="F932" s="713"/>
      <c r="G932" s="713"/>
      <c r="H932" s="713"/>
      <c r="I932" s="713"/>
      <c r="J932" s="713"/>
      <c r="K932" s="713"/>
      <c r="L932" s="713"/>
      <c r="M932" s="713"/>
      <c r="N932" s="5"/>
      <c r="O932" s="5"/>
      <c r="P932" s="5"/>
      <c r="Q932" s="5"/>
      <c r="R932" s="5"/>
      <c r="S932" s="5"/>
      <c r="T932" s="5"/>
      <c r="U932" s="5"/>
      <c r="V932" s="5"/>
      <c r="W932" s="5"/>
      <c r="X932" s="5"/>
      <c r="Y932" s="5"/>
      <c r="Z932" s="5"/>
      <c r="AA932" s="5"/>
      <c r="AB932" s="5"/>
      <c r="AC932" s="5"/>
      <c r="AD932" s="5"/>
      <c r="AE932" s="5"/>
      <c r="AF932" s="5"/>
      <c r="AG932" s="712"/>
      <c r="AH932" s="672"/>
    </row>
    <row r="933">
      <c r="A933" s="569"/>
      <c r="B933" s="713"/>
      <c r="C933" s="713"/>
      <c r="D933" s="713"/>
      <c r="E933" s="713"/>
      <c r="F933" s="713"/>
      <c r="G933" s="713"/>
      <c r="H933" s="713"/>
      <c r="I933" s="713"/>
      <c r="J933" s="713"/>
      <c r="K933" s="713"/>
      <c r="L933" s="713"/>
      <c r="M933" s="713"/>
      <c r="N933" s="5"/>
      <c r="O933" s="5"/>
      <c r="P933" s="5"/>
      <c r="Q933" s="5"/>
      <c r="R933" s="5"/>
      <c r="S933" s="5"/>
      <c r="T933" s="5"/>
      <c r="U933" s="5"/>
      <c r="V933" s="5"/>
      <c r="W933" s="5"/>
      <c r="X933" s="5"/>
      <c r="Y933" s="5"/>
      <c r="Z933" s="5"/>
      <c r="AA933" s="5"/>
      <c r="AB933" s="5"/>
      <c r="AC933" s="5"/>
      <c r="AD933" s="5"/>
      <c r="AE933" s="5"/>
      <c r="AF933" s="5"/>
      <c r="AG933" s="712"/>
      <c r="AH933" s="672"/>
    </row>
    <row r="934">
      <c r="A934" s="569"/>
      <c r="B934" s="713"/>
      <c r="C934" s="713"/>
      <c r="D934" s="713"/>
      <c r="E934" s="713"/>
      <c r="F934" s="713"/>
      <c r="G934" s="713"/>
      <c r="H934" s="713"/>
      <c r="I934" s="713"/>
      <c r="J934" s="713"/>
      <c r="K934" s="713"/>
      <c r="L934" s="713"/>
      <c r="M934" s="713"/>
      <c r="N934" s="5"/>
      <c r="O934" s="5"/>
      <c r="P934" s="5"/>
      <c r="Q934" s="5"/>
      <c r="R934" s="5"/>
      <c r="S934" s="5"/>
      <c r="T934" s="5"/>
      <c r="U934" s="5"/>
      <c r="V934" s="5"/>
      <c r="W934" s="5"/>
      <c r="X934" s="5"/>
      <c r="Y934" s="5"/>
      <c r="Z934" s="5"/>
      <c r="AA934" s="5"/>
      <c r="AB934" s="5"/>
      <c r="AC934" s="5"/>
      <c r="AD934" s="5"/>
      <c r="AE934" s="5"/>
      <c r="AF934" s="5"/>
      <c r="AG934" s="712"/>
      <c r="AH934" s="672"/>
    </row>
    <row r="935">
      <c r="A935" s="569"/>
      <c r="B935" s="713"/>
      <c r="C935" s="713"/>
      <c r="D935" s="713"/>
      <c r="E935" s="713"/>
      <c r="F935" s="713"/>
      <c r="G935" s="713"/>
      <c r="H935" s="713"/>
      <c r="I935" s="713"/>
      <c r="J935" s="713"/>
      <c r="K935" s="713"/>
      <c r="L935" s="713"/>
      <c r="M935" s="713"/>
      <c r="N935" s="5"/>
      <c r="O935" s="5"/>
      <c r="P935" s="5"/>
      <c r="Q935" s="5"/>
      <c r="R935" s="5"/>
      <c r="S935" s="5"/>
      <c r="T935" s="5"/>
      <c r="U935" s="5"/>
      <c r="V935" s="5"/>
      <c r="W935" s="5"/>
      <c r="X935" s="5"/>
      <c r="Y935" s="5"/>
      <c r="Z935" s="5"/>
      <c r="AA935" s="5"/>
      <c r="AB935" s="5"/>
      <c r="AC935" s="5"/>
      <c r="AD935" s="5"/>
      <c r="AE935" s="5"/>
      <c r="AF935" s="5"/>
      <c r="AG935" s="712"/>
      <c r="AH935" s="672"/>
    </row>
    <row r="936">
      <c r="A936" s="569"/>
      <c r="B936" s="713"/>
      <c r="C936" s="713"/>
      <c r="D936" s="713"/>
      <c r="E936" s="713"/>
      <c r="F936" s="713"/>
      <c r="G936" s="713"/>
      <c r="H936" s="713"/>
      <c r="I936" s="713"/>
      <c r="J936" s="713"/>
      <c r="K936" s="713"/>
      <c r="L936" s="713"/>
      <c r="M936" s="713"/>
      <c r="N936" s="5"/>
      <c r="O936" s="5"/>
      <c r="P936" s="5"/>
      <c r="Q936" s="5"/>
      <c r="R936" s="5"/>
      <c r="S936" s="5"/>
      <c r="T936" s="5"/>
      <c r="U936" s="5"/>
      <c r="V936" s="5"/>
      <c r="W936" s="5"/>
      <c r="X936" s="5"/>
      <c r="Y936" s="5"/>
      <c r="Z936" s="5"/>
      <c r="AA936" s="5"/>
      <c r="AB936" s="5"/>
      <c r="AC936" s="5"/>
      <c r="AD936" s="5"/>
      <c r="AE936" s="5"/>
      <c r="AF936" s="5"/>
      <c r="AG936" s="712"/>
      <c r="AH936" s="672"/>
    </row>
    <row r="937">
      <c r="A937" s="569"/>
      <c r="B937" s="713"/>
      <c r="C937" s="713"/>
      <c r="D937" s="713"/>
      <c r="E937" s="713"/>
      <c r="F937" s="713"/>
      <c r="G937" s="713"/>
      <c r="H937" s="713"/>
      <c r="I937" s="713"/>
      <c r="J937" s="713"/>
      <c r="K937" s="713"/>
      <c r="L937" s="713"/>
      <c r="M937" s="713"/>
      <c r="N937" s="5"/>
      <c r="O937" s="5"/>
      <c r="P937" s="5"/>
      <c r="Q937" s="5"/>
      <c r="R937" s="5"/>
      <c r="S937" s="5"/>
      <c r="T937" s="5"/>
      <c r="U937" s="5"/>
      <c r="V937" s="5"/>
      <c r="W937" s="5"/>
      <c r="X937" s="5"/>
      <c r="Y937" s="5"/>
      <c r="Z937" s="5"/>
      <c r="AA937" s="5"/>
      <c r="AB937" s="5"/>
      <c r="AC937" s="5"/>
      <c r="AD937" s="5"/>
      <c r="AE937" s="5"/>
      <c r="AF937" s="5"/>
      <c r="AG937" s="712"/>
      <c r="AH937" s="672"/>
    </row>
    <row r="938">
      <c r="A938" s="569"/>
      <c r="B938" s="713"/>
      <c r="C938" s="713"/>
      <c r="D938" s="713"/>
      <c r="E938" s="713"/>
      <c r="F938" s="713"/>
      <c r="G938" s="713"/>
      <c r="H938" s="713"/>
      <c r="I938" s="713"/>
      <c r="J938" s="713"/>
      <c r="K938" s="713"/>
      <c r="L938" s="713"/>
      <c r="M938" s="713"/>
      <c r="N938" s="5"/>
      <c r="O938" s="5"/>
      <c r="P938" s="5"/>
      <c r="Q938" s="5"/>
      <c r="R938" s="5"/>
      <c r="S938" s="5"/>
      <c r="T938" s="5"/>
      <c r="U938" s="5"/>
      <c r="V938" s="5"/>
      <c r="W938" s="5"/>
      <c r="X938" s="5"/>
      <c r="Y938" s="5"/>
      <c r="Z938" s="5"/>
      <c r="AA938" s="5"/>
      <c r="AB938" s="5"/>
      <c r="AC938" s="5"/>
      <c r="AD938" s="5"/>
      <c r="AE938" s="5"/>
      <c r="AF938" s="5"/>
      <c r="AG938" s="712"/>
      <c r="AH938" s="672"/>
    </row>
    <row r="939">
      <c r="A939" s="569"/>
      <c r="B939" s="713"/>
      <c r="C939" s="713"/>
      <c r="D939" s="713"/>
      <c r="E939" s="713"/>
      <c r="F939" s="713"/>
      <c r="G939" s="713"/>
      <c r="H939" s="713"/>
      <c r="I939" s="713"/>
      <c r="J939" s="713"/>
      <c r="K939" s="713"/>
      <c r="L939" s="713"/>
      <c r="M939" s="713"/>
      <c r="N939" s="5"/>
      <c r="O939" s="5"/>
      <c r="P939" s="5"/>
      <c r="Q939" s="5"/>
      <c r="R939" s="5"/>
      <c r="S939" s="5"/>
      <c r="T939" s="5"/>
      <c r="U939" s="5"/>
      <c r="V939" s="5"/>
      <c r="W939" s="5"/>
      <c r="X939" s="5"/>
      <c r="Y939" s="5"/>
      <c r="Z939" s="5"/>
      <c r="AA939" s="5"/>
      <c r="AB939" s="5"/>
      <c r="AC939" s="5"/>
      <c r="AD939" s="5"/>
      <c r="AE939" s="5"/>
      <c r="AF939" s="5"/>
      <c r="AG939" s="712"/>
      <c r="AH939" s="672"/>
    </row>
    <row r="940">
      <c r="A940" s="569"/>
      <c r="B940" s="713"/>
      <c r="C940" s="713"/>
      <c r="D940" s="713"/>
      <c r="E940" s="713"/>
      <c r="F940" s="713"/>
      <c r="G940" s="713"/>
      <c r="H940" s="713"/>
      <c r="I940" s="713"/>
      <c r="J940" s="713"/>
      <c r="K940" s="713"/>
      <c r="L940" s="713"/>
      <c r="M940" s="713"/>
      <c r="N940" s="5"/>
      <c r="O940" s="5"/>
      <c r="P940" s="5"/>
      <c r="Q940" s="5"/>
      <c r="R940" s="5"/>
      <c r="S940" s="5"/>
      <c r="T940" s="5"/>
      <c r="U940" s="5"/>
      <c r="V940" s="5"/>
      <c r="W940" s="5"/>
      <c r="X940" s="5"/>
      <c r="Y940" s="5"/>
      <c r="Z940" s="5"/>
      <c r="AA940" s="5"/>
      <c r="AB940" s="5"/>
      <c r="AC940" s="5"/>
      <c r="AD940" s="5"/>
      <c r="AE940" s="5"/>
      <c r="AF940" s="5"/>
      <c r="AG940" s="712"/>
      <c r="AH940" s="672"/>
    </row>
    <row r="941">
      <c r="A941" s="569"/>
      <c r="B941" s="713"/>
      <c r="C941" s="713"/>
      <c r="D941" s="713"/>
      <c r="E941" s="713"/>
      <c r="F941" s="713"/>
      <c r="G941" s="713"/>
      <c r="H941" s="713"/>
      <c r="I941" s="713"/>
      <c r="J941" s="713"/>
      <c r="K941" s="713"/>
      <c r="L941" s="713"/>
      <c r="M941" s="713"/>
      <c r="N941" s="5"/>
      <c r="O941" s="5"/>
      <c r="P941" s="5"/>
      <c r="Q941" s="5"/>
      <c r="R941" s="5"/>
      <c r="S941" s="5"/>
      <c r="T941" s="5"/>
      <c r="U941" s="5"/>
      <c r="V941" s="5"/>
      <c r="W941" s="5"/>
      <c r="X941" s="5"/>
      <c r="Y941" s="5"/>
      <c r="Z941" s="5"/>
      <c r="AA941" s="5"/>
      <c r="AB941" s="5"/>
      <c r="AC941" s="5"/>
      <c r="AD941" s="5"/>
      <c r="AE941" s="5"/>
      <c r="AF941" s="5"/>
      <c r="AG941" s="712"/>
      <c r="AH941" s="672"/>
    </row>
    <row r="942">
      <c r="A942" s="569"/>
      <c r="B942" s="713"/>
      <c r="C942" s="713"/>
      <c r="D942" s="713"/>
      <c r="E942" s="713"/>
      <c r="F942" s="713"/>
      <c r="G942" s="713"/>
      <c r="H942" s="713"/>
      <c r="I942" s="713"/>
      <c r="J942" s="713"/>
      <c r="K942" s="713"/>
      <c r="L942" s="713"/>
      <c r="M942" s="713"/>
      <c r="N942" s="5"/>
      <c r="O942" s="5"/>
      <c r="P942" s="5"/>
      <c r="Q942" s="5"/>
      <c r="R942" s="5"/>
      <c r="S942" s="5"/>
      <c r="T942" s="5"/>
      <c r="U942" s="5"/>
      <c r="V942" s="5"/>
      <c r="W942" s="5"/>
      <c r="X942" s="5"/>
      <c r="Y942" s="5"/>
      <c r="Z942" s="5"/>
      <c r="AA942" s="5"/>
      <c r="AB942" s="5"/>
      <c r="AC942" s="5"/>
      <c r="AD942" s="5"/>
      <c r="AE942" s="5"/>
      <c r="AF942" s="5"/>
      <c r="AG942" s="712"/>
      <c r="AH942" s="672"/>
    </row>
    <row r="943">
      <c r="A943" s="569"/>
      <c r="B943" s="713"/>
      <c r="C943" s="713"/>
      <c r="D943" s="713"/>
      <c r="E943" s="713"/>
      <c r="F943" s="713"/>
      <c r="G943" s="713"/>
      <c r="H943" s="713"/>
      <c r="I943" s="713"/>
      <c r="J943" s="713"/>
      <c r="K943" s="713"/>
      <c r="L943" s="713"/>
      <c r="M943" s="713"/>
      <c r="N943" s="5"/>
      <c r="O943" s="5"/>
      <c r="P943" s="5"/>
      <c r="Q943" s="5"/>
      <c r="R943" s="5"/>
      <c r="S943" s="5"/>
      <c r="T943" s="5"/>
      <c r="U943" s="5"/>
      <c r="V943" s="5"/>
      <c r="W943" s="5"/>
      <c r="X943" s="5"/>
      <c r="Y943" s="5"/>
      <c r="Z943" s="5"/>
      <c r="AA943" s="5"/>
      <c r="AB943" s="5"/>
      <c r="AC943" s="5"/>
      <c r="AD943" s="5"/>
      <c r="AE943" s="5"/>
      <c r="AF943" s="5"/>
      <c r="AG943" s="712"/>
      <c r="AH943" s="672"/>
    </row>
    <row r="944">
      <c r="A944" s="569"/>
      <c r="B944" s="713"/>
      <c r="C944" s="713"/>
      <c r="D944" s="713"/>
      <c r="E944" s="713"/>
      <c r="F944" s="713"/>
      <c r="G944" s="713"/>
      <c r="H944" s="713"/>
      <c r="I944" s="713"/>
      <c r="J944" s="713"/>
      <c r="K944" s="713"/>
      <c r="L944" s="713"/>
      <c r="M944" s="713"/>
      <c r="N944" s="5"/>
      <c r="O944" s="5"/>
      <c r="P944" s="5"/>
      <c r="Q944" s="5"/>
      <c r="R944" s="5"/>
      <c r="S944" s="5"/>
      <c r="T944" s="5"/>
      <c r="U944" s="5"/>
      <c r="V944" s="5"/>
      <c r="W944" s="5"/>
      <c r="X944" s="5"/>
      <c r="Y944" s="5"/>
      <c r="Z944" s="5"/>
      <c r="AA944" s="5"/>
      <c r="AB944" s="5"/>
      <c r="AC944" s="5"/>
      <c r="AD944" s="5"/>
      <c r="AE944" s="5"/>
      <c r="AF944" s="5"/>
      <c r="AG944" s="712"/>
      <c r="AH944" s="672"/>
    </row>
    <row r="945">
      <c r="A945" s="569"/>
      <c r="B945" s="713"/>
      <c r="C945" s="713"/>
      <c r="D945" s="713"/>
      <c r="E945" s="713"/>
      <c r="F945" s="713"/>
      <c r="G945" s="713"/>
      <c r="H945" s="713"/>
      <c r="I945" s="713"/>
      <c r="J945" s="713"/>
      <c r="K945" s="713"/>
      <c r="L945" s="713"/>
      <c r="M945" s="713"/>
      <c r="N945" s="5"/>
      <c r="O945" s="5"/>
      <c r="P945" s="5"/>
      <c r="Q945" s="5"/>
      <c r="R945" s="5"/>
      <c r="S945" s="5"/>
      <c r="T945" s="5"/>
      <c r="U945" s="5"/>
      <c r="V945" s="5"/>
      <c r="W945" s="5"/>
      <c r="X945" s="5"/>
      <c r="Y945" s="5"/>
      <c r="Z945" s="5"/>
      <c r="AA945" s="5"/>
      <c r="AB945" s="5"/>
      <c r="AC945" s="5"/>
      <c r="AD945" s="5"/>
      <c r="AE945" s="5"/>
      <c r="AF945" s="5"/>
      <c r="AG945" s="712"/>
      <c r="AH945" s="672"/>
    </row>
    <row r="946">
      <c r="A946" s="569"/>
      <c r="B946" s="713"/>
      <c r="C946" s="713"/>
      <c r="D946" s="713"/>
      <c r="E946" s="713"/>
      <c r="F946" s="713"/>
      <c r="G946" s="713"/>
      <c r="H946" s="713"/>
      <c r="I946" s="713"/>
      <c r="J946" s="713"/>
      <c r="K946" s="713"/>
      <c r="L946" s="713"/>
      <c r="M946" s="713"/>
      <c r="N946" s="5"/>
      <c r="O946" s="5"/>
      <c r="P946" s="5"/>
      <c r="Q946" s="5"/>
      <c r="R946" s="5"/>
      <c r="S946" s="5"/>
      <c r="T946" s="5"/>
      <c r="U946" s="5"/>
      <c r="V946" s="5"/>
      <c r="W946" s="5"/>
      <c r="X946" s="5"/>
      <c r="Y946" s="5"/>
      <c r="Z946" s="5"/>
      <c r="AA946" s="5"/>
      <c r="AB946" s="5"/>
      <c r="AC946" s="5"/>
      <c r="AD946" s="5"/>
      <c r="AE946" s="5"/>
      <c r="AF946" s="5"/>
      <c r="AG946" s="712"/>
      <c r="AH946" s="672"/>
    </row>
    <row r="947">
      <c r="A947" s="569"/>
      <c r="B947" s="713"/>
      <c r="C947" s="713"/>
      <c r="D947" s="713"/>
      <c r="E947" s="713"/>
      <c r="F947" s="713"/>
      <c r="G947" s="713"/>
      <c r="H947" s="713"/>
      <c r="I947" s="713"/>
      <c r="J947" s="713"/>
      <c r="K947" s="713"/>
      <c r="L947" s="713"/>
      <c r="M947" s="713"/>
      <c r="N947" s="5"/>
      <c r="O947" s="5"/>
      <c r="P947" s="5"/>
      <c r="Q947" s="5"/>
      <c r="R947" s="5"/>
      <c r="S947" s="5"/>
      <c r="T947" s="5"/>
      <c r="U947" s="5"/>
      <c r="V947" s="5"/>
      <c r="W947" s="5"/>
      <c r="X947" s="5"/>
      <c r="Y947" s="5"/>
      <c r="Z947" s="5"/>
      <c r="AA947" s="5"/>
      <c r="AB947" s="5"/>
      <c r="AC947" s="5"/>
      <c r="AD947" s="5"/>
      <c r="AE947" s="5"/>
      <c r="AF947" s="5"/>
      <c r="AG947" s="712"/>
      <c r="AH947" s="672"/>
    </row>
    <row r="948">
      <c r="A948" s="569"/>
      <c r="B948" s="713"/>
      <c r="C948" s="713"/>
      <c r="D948" s="713"/>
      <c r="E948" s="713"/>
      <c r="F948" s="713"/>
      <c r="G948" s="713"/>
      <c r="H948" s="713"/>
      <c r="I948" s="713"/>
      <c r="J948" s="713"/>
      <c r="K948" s="713"/>
      <c r="L948" s="713"/>
      <c r="M948" s="713"/>
      <c r="N948" s="5"/>
      <c r="O948" s="5"/>
      <c r="P948" s="5"/>
      <c r="Q948" s="5"/>
      <c r="R948" s="5"/>
      <c r="S948" s="5"/>
      <c r="T948" s="5"/>
      <c r="U948" s="5"/>
      <c r="V948" s="5"/>
      <c r="W948" s="5"/>
      <c r="X948" s="5"/>
      <c r="Y948" s="5"/>
      <c r="Z948" s="5"/>
      <c r="AA948" s="5"/>
      <c r="AB948" s="5"/>
      <c r="AC948" s="5"/>
      <c r="AD948" s="5"/>
      <c r="AE948" s="5"/>
      <c r="AF948" s="5"/>
      <c r="AG948" s="712"/>
      <c r="AH948" s="672"/>
    </row>
    <row r="949">
      <c r="A949" s="569"/>
      <c r="B949" s="713"/>
      <c r="C949" s="713"/>
      <c r="D949" s="713"/>
      <c r="E949" s="713"/>
      <c r="F949" s="713"/>
      <c r="G949" s="713"/>
      <c r="H949" s="713"/>
      <c r="I949" s="713"/>
      <c r="J949" s="713"/>
      <c r="K949" s="713"/>
      <c r="L949" s="713"/>
      <c r="M949" s="713"/>
      <c r="N949" s="5"/>
      <c r="O949" s="5"/>
      <c r="P949" s="5"/>
      <c r="Q949" s="5"/>
      <c r="R949" s="5"/>
      <c r="S949" s="5"/>
      <c r="T949" s="5"/>
      <c r="U949" s="5"/>
      <c r="V949" s="5"/>
      <c r="W949" s="5"/>
      <c r="X949" s="5"/>
      <c r="Y949" s="5"/>
      <c r="Z949" s="5"/>
      <c r="AA949" s="5"/>
      <c r="AB949" s="5"/>
      <c r="AC949" s="5"/>
      <c r="AD949" s="5"/>
      <c r="AE949" s="5"/>
      <c r="AF949" s="5"/>
      <c r="AG949" s="712"/>
      <c r="AH949" s="672"/>
    </row>
    <row r="950">
      <c r="A950" s="569"/>
      <c r="B950" s="713"/>
      <c r="C950" s="713"/>
      <c r="D950" s="713"/>
      <c r="E950" s="713"/>
      <c r="F950" s="713"/>
      <c r="G950" s="713"/>
      <c r="H950" s="713"/>
      <c r="I950" s="713"/>
      <c r="J950" s="713"/>
      <c r="K950" s="713"/>
      <c r="L950" s="713"/>
      <c r="M950" s="713"/>
      <c r="N950" s="5"/>
      <c r="O950" s="5"/>
      <c r="P950" s="5"/>
      <c r="Q950" s="5"/>
      <c r="R950" s="5"/>
      <c r="S950" s="5"/>
      <c r="T950" s="5"/>
      <c r="U950" s="5"/>
      <c r="V950" s="5"/>
      <c r="W950" s="5"/>
      <c r="X950" s="5"/>
      <c r="Y950" s="5"/>
      <c r="Z950" s="5"/>
      <c r="AA950" s="5"/>
      <c r="AB950" s="5"/>
      <c r="AC950" s="5"/>
      <c r="AD950" s="5"/>
      <c r="AE950" s="5"/>
      <c r="AF950" s="5"/>
      <c r="AG950" s="712"/>
      <c r="AH950" s="672"/>
    </row>
    <row r="951">
      <c r="A951" s="569"/>
      <c r="B951" s="713"/>
      <c r="C951" s="713"/>
      <c r="D951" s="713"/>
      <c r="E951" s="713"/>
      <c r="F951" s="713"/>
      <c r="G951" s="713"/>
      <c r="H951" s="713"/>
      <c r="I951" s="713"/>
      <c r="J951" s="713"/>
      <c r="K951" s="713"/>
      <c r="L951" s="713"/>
      <c r="M951" s="713"/>
      <c r="N951" s="5"/>
      <c r="O951" s="5"/>
      <c r="P951" s="5"/>
      <c r="Q951" s="5"/>
      <c r="R951" s="5"/>
      <c r="S951" s="5"/>
      <c r="T951" s="5"/>
      <c r="U951" s="5"/>
      <c r="V951" s="5"/>
      <c r="W951" s="5"/>
      <c r="X951" s="5"/>
      <c r="Y951" s="5"/>
      <c r="Z951" s="5"/>
      <c r="AA951" s="5"/>
      <c r="AB951" s="5"/>
      <c r="AC951" s="5"/>
      <c r="AD951" s="5"/>
      <c r="AE951" s="5"/>
      <c r="AF951" s="5"/>
      <c r="AG951" s="712"/>
      <c r="AH951" s="672"/>
    </row>
    <row r="952">
      <c r="A952" s="569"/>
      <c r="B952" s="713"/>
      <c r="C952" s="713"/>
      <c r="D952" s="713"/>
      <c r="E952" s="713"/>
      <c r="F952" s="713"/>
      <c r="G952" s="713"/>
      <c r="H952" s="713"/>
      <c r="I952" s="713"/>
      <c r="J952" s="713"/>
      <c r="K952" s="713"/>
      <c r="L952" s="713"/>
      <c r="M952" s="713"/>
      <c r="N952" s="5"/>
      <c r="O952" s="5"/>
      <c r="P952" s="5"/>
      <c r="Q952" s="5"/>
      <c r="R952" s="5"/>
      <c r="S952" s="5"/>
      <c r="T952" s="5"/>
      <c r="U952" s="5"/>
      <c r="V952" s="5"/>
      <c r="W952" s="5"/>
      <c r="X952" s="5"/>
      <c r="Y952" s="5"/>
      <c r="Z952" s="5"/>
      <c r="AA952" s="5"/>
      <c r="AB952" s="5"/>
      <c r="AC952" s="5"/>
      <c r="AD952" s="5"/>
      <c r="AE952" s="5"/>
      <c r="AF952" s="5"/>
      <c r="AG952" s="712"/>
      <c r="AH952" s="672"/>
    </row>
    <row r="953">
      <c r="A953" s="569"/>
      <c r="B953" s="713"/>
      <c r="C953" s="713"/>
      <c r="D953" s="713"/>
      <c r="E953" s="713"/>
      <c r="F953" s="713"/>
      <c r="G953" s="713"/>
      <c r="H953" s="713"/>
      <c r="I953" s="713"/>
      <c r="J953" s="713"/>
      <c r="K953" s="713"/>
      <c r="L953" s="713"/>
      <c r="M953" s="713"/>
      <c r="N953" s="5"/>
      <c r="O953" s="5"/>
      <c r="P953" s="5"/>
      <c r="Q953" s="5"/>
      <c r="R953" s="5"/>
      <c r="S953" s="5"/>
      <c r="T953" s="5"/>
      <c r="U953" s="5"/>
      <c r="V953" s="5"/>
      <c r="W953" s="5"/>
      <c r="X953" s="5"/>
      <c r="Y953" s="5"/>
      <c r="Z953" s="5"/>
      <c r="AA953" s="5"/>
      <c r="AB953" s="5"/>
      <c r="AC953" s="5"/>
      <c r="AD953" s="5"/>
      <c r="AE953" s="5"/>
      <c r="AF953" s="5"/>
      <c r="AG953" s="712"/>
      <c r="AH953" s="672"/>
    </row>
    <row r="954">
      <c r="A954" s="569"/>
      <c r="B954" s="713"/>
      <c r="C954" s="713"/>
      <c r="D954" s="713"/>
      <c r="E954" s="713"/>
      <c r="F954" s="713"/>
      <c r="G954" s="713"/>
      <c r="H954" s="713"/>
      <c r="I954" s="713"/>
      <c r="J954" s="713"/>
      <c r="K954" s="713"/>
      <c r="L954" s="713"/>
      <c r="M954" s="713"/>
      <c r="N954" s="5"/>
      <c r="O954" s="5"/>
      <c r="P954" s="5"/>
      <c r="Q954" s="5"/>
      <c r="R954" s="5"/>
      <c r="S954" s="5"/>
      <c r="T954" s="5"/>
      <c r="U954" s="5"/>
      <c r="V954" s="5"/>
      <c r="W954" s="5"/>
      <c r="X954" s="5"/>
      <c r="Y954" s="5"/>
      <c r="Z954" s="5"/>
      <c r="AA954" s="5"/>
      <c r="AB954" s="5"/>
      <c r="AC954" s="5"/>
      <c r="AD954" s="5"/>
      <c r="AE954" s="5"/>
      <c r="AF954" s="5"/>
      <c r="AG954" s="712"/>
      <c r="AH954" s="672"/>
    </row>
    <row r="955">
      <c r="A955" s="569"/>
      <c r="B955" s="713"/>
      <c r="C955" s="713"/>
      <c r="D955" s="713"/>
      <c r="E955" s="713"/>
      <c r="F955" s="713"/>
      <c r="G955" s="713"/>
      <c r="H955" s="713"/>
      <c r="I955" s="713"/>
      <c r="J955" s="713"/>
      <c r="K955" s="713"/>
      <c r="L955" s="713"/>
      <c r="M955" s="713"/>
      <c r="N955" s="5"/>
      <c r="O955" s="5"/>
      <c r="P955" s="5"/>
      <c r="Q955" s="5"/>
      <c r="R955" s="5"/>
      <c r="S955" s="5"/>
      <c r="T955" s="5"/>
      <c r="U955" s="5"/>
      <c r="V955" s="5"/>
      <c r="W955" s="5"/>
      <c r="X955" s="5"/>
      <c r="Y955" s="5"/>
      <c r="Z955" s="5"/>
      <c r="AA955" s="5"/>
      <c r="AB955" s="5"/>
      <c r="AC955" s="5"/>
      <c r="AD955" s="5"/>
      <c r="AE955" s="5"/>
      <c r="AF955" s="5"/>
      <c r="AG955" s="712"/>
      <c r="AH955" s="672"/>
    </row>
    <row r="956">
      <c r="A956" s="569"/>
      <c r="B956" s="713"/>
      <c r="C956" s="713"/>
      <c r="D956" s="713"/>
      <c r="E956" s="713"/>
      <c r="F956" s="713"/>
      <c r="G956" s="713"/>
      <c r="H956" s="713"/>
      <c r="I956" s="713"/>
      <c r="J956" s="713"/>
      <c r="K956" s="713"/>
      <c r="L956" s="713"/>
      <c r="M956" s="713"/>
      <c r="N956" s="5"/>
      <c r="O956" s="5"/>
      <c r="P956" s="5"/>
      <c r="Q956" s="5"/>
      <c r="R956" s="5"/>
      <c r="S956" s="5"/>
      <c r="T956" s="5"/>
      <c r="U956" s="5"/>
      <c r="V956" s="5"/>
      <c r="W956" s="5"/>
      <c r="X956" s="5"/>
      <c r="Y956" s="5"/>
      <c r="Z956" s="5"/>
      <c r="AA956" s="5"/>
      <c r="AB956" s="5"/>
      <c r="AC956" s="5"/>
      <c r="AD956" s="5"/>
      <c r="AE956" s="5"/>
      <c r="AF956" s="5"/>
      <c r="AG956" s="712"/>
      <c r="AH956" s="672"/>
    </row>
    <row r="957">
      <c r="A957" s="569"/>
      <c r="B957" s="713"/>
      <c r="C957" s="713"/>
      <c r="D957" s="713"/>
      <c r="E957" s="713"/>
      <c r="F957" s="713"/>
      <c r="G957" s="713"/>
      <c r="H957" s="713"/>
      <c r="I957" s="713"/>
      <c r="J957" s="713"/>
      <c r="K957" s="713"/>
      <c r="L957" s="713"/>
      <c r="M957" s="713"/>
      <c r="N957" s="5"/>
      <c r="O957" s="5"/>
      <c r="P957" s="5"/>
      <c r="Q957" s="5"/>
      <c r="R957" s="5"/>
      <c r="S957" s="5"/>
      <c r="T957" s="5"/>
      <c r="U957" s="5"/>
      <c r="V957" s="5"/>
      <c r="W957" s="5"/>
      <c r="X957" s="5"/>
      <c r="Y957" s="5"/>
      <c r="Z957" s="5"/>
      <c r="AA957" s="5"/>
      <c r="AB957" s="5"/>
      <c r="AC957" s="5"/>
      <c r="AD957" s="5"/>
      <c r="AE957" s="5"/>
      <c r="AF957" s="5"/>
      <c r="AG957" s="712"/>
      <c r="AH957" s="672"/>
    </row>
    <row r="958">
      <c r="A958" s="569"/>
      <c r="B958" s="713"/>
      <c r="C958" s="713"/>
      <c r="D958" s="713"/>
      <c r="E958" s="713"/>
      <c r="F958" s="713"/>
      <c r="G958" s="713"/>
      <c r="H958" s="713"/>
      <c r="I958" s="713"/>
      <c r="J958" s="713"/>
      <c r="K958" s="713"/>
      <c r="L958" s="713"/>
      <c r="M958" s="713"/>
      <c r="N958" s="5"/>
      <c r="O958" s="5"/>
      <c r="P958" s="5"/>
      <c r="Q958" s="5"/>
      <c r="R958" s="5"/>
      <c r="S958" s="5"/>
      <c r="T958" s="5"/>
      <c r="U958" s="5"/>
      <c r="V958" s="5"/>
      <c r="W958" s="5"/>
      <c r="X958" s="5"/>
      <c r="Y958" s="5"/>
      <c r="Z958" s="5"/>
      <c r="AA958" s="5"/>
      <c r="AB958" s="5"/>
      <c r="AC958" s="5"/>
      <c r="AD958" s="5"/>
      <c r="AE958" s="5"/>
      <c r="AF958" s="5"/>
      <c r="AG958" s="712"/>
      <c r="AH958" s="672"/>
    </row>
    <row r="959">
      <c r="A959" s="569"/>
      <c r="B959" s="713"/>
      <c r="C959" s="713"/>
      <c r="D959" s="713"/>
      <c r="E959" s="713"/>
      <c r="F959" s="713"/>
      <c r="G959" s="713"/>
      <c r="H959" s="713"/>
      <c r="I959" s="713"/>
      <c r="J959" s="713"/>
      <c r="K959" s="713"/>
      <c r="L959" s="713"/>
      <c r="M959" s="713"/>
      <c r="N959" s="5"/>
      <c r="O959" s="5"/>
      <c r="P959" s="5"/>
      <c r="Q959" s="5"/>
      <c r="R959" s="5"/>
      <c r="S959" s="5"/>
      <c r="T959" s="5"/>
      <c r="U959" s="5"/>
      <c r="V959" s="5"/>
      <c r="W959" s="5"/>
      <c r="X959" s="5"/>
      <c r="Y959" s="5"/>
      <c r="Z959" s="5"/>
      <c r="AA959" s="5"/>
      <c r="AB959" s="5"/>
      <c r="AC959" s="5"/>
      <c r="AD959" s="5"/>
      <c r="AE959" s="5"/>
      <c r="AF959" s="5"/>
      <c r="AG959" s="712"/>
      <c r="AH959" s="672"/>
    </row>
    <row r="960">
      <c r="A960" s="569"/>
      <c r="B960" s="713"/>
      <c r="C960" s="713"/>
      <c r="D960" s="713"/>
      <c r="E960" s="713"/>
      <c r="F960" s="713"/>
      <c r="G960" s="713"/>
      <c r="H960" s="713"/>
      <c r="I960" s="713"/>
      <c r="J960" s="713"/>
      <c r="K960" s="713"/>
      <c r="L960" s="713"/>
      <c r="M960" s="713"/>
      <c r="N960" s="5"/>
      <c r="O960" s="5"/>
      <c r="P960" s="5"/>
      <c r="Q960" s="5"/>
      <c r="R960" s="5"/>
      <c r="S960" s="5"/>
      <c r="T960" s="5"/>
      <c r="U960" s="5"/>
      <c r="V960" s="5"/>
      <c r="W960" s="5"/>
      <c r="X960" s="5"/>
      <c r="Y960" s="5"/>
      <c r="Z960" s="5"/>
      <c r="AA960" s="5"/>
      <c r="AB960" s="5"/>
      <c r="AC960" s="5"/>
      <c r="AD960" s="5"/>
      <c r="AE960" s="5"/>
      <c r="AF960" s="5"/>
      <c r="AG960" s="712"/>
      <c r="AH960" s="672"/>
    </row>
    <row r="961">
      <c r="A961" s="569"/>
      <c r="B961" s="713"/>
      <c r="C961" s="713"/>
      <c r="D961" s="713"/>
      <c r="E961" s="713"/>
      <c r="F961" s="713"/>
      <c r="G961" s="713"/>
      <c r="H961" s="713"/>
      <c r="I961" s="713"/>
      <c r="J961" s="713"/>
      <c r="K961" s="713"/>
      <c r="L961" s="713"/>
      <c r="M961" s="713"/>
      <c r="N961" s="5"/>
      <c r="O961" s="5"/>
      <c r="P961" s="5"/>
      <c r="Q961" s="5"/>
      <c r="R961" s="5"/>
      <c r="S961" s="5"/>
      <c r="T961" s="5"/>
      <c r="U961" s="5"/>
      <c r="V961" s="5"/>
      <c r="W961" s="5"/>
      <c r="X961" s="5"/>
      <c r="Y961" s="5"/>
      <c r="Z961" s="5"/>
      <c r="AA961" s="5"/>
      <c r="AB961" s="5"/>
      <c r="AC961" s="5"/>
      <c r="AD961" s="5"/>
      <c r="AE961" s="5"/>
      <c r="AF961" s="5"/>
      <c r="AG961" s="712"/>
      <c r="AH961" s="672"/>
    </row>
    <row r="962">
      <c r="A962" s="569"/>
      <c r="B962" s="713"/>
      <c r="C962" s="713"/>
      <c r="D962" s="713"/>
      <c r="E962" s="713"/>
      <c r="F962" s="713"/>
      <c r="G962" s="713"/>
      <c r="H962" s="713"/>
      <c r="I962" s="713"/>
      <c r="J962" s="713"/>
      <c r="K962" s="713"/>
      <c r="L962" s="713"/>
      <c r="M962" s="713"/>
      <c r="N962" s="5"/>
      <c r="O962" s="5"/>
      <c r="P962" s="5"/>
      <c r="Q962" s="5"/>
      <c r="R962" s="5"/>
      <c r="S962" s="5"/>
      <c r="T962" s="5"/>
      <c r="U962" s="5"/>
      <c r="V962" s="5"/>
      <c r="W962" s="5"/>
      <c r="X962" s="5"/>
      <c r="Y962" s="5"/>
      <c r="Z962" s="5"/>
      <c r="AA962" s="5"/>
      <c r="AB962" s="5"/>
      <c r="AC962" s="5"/>
      <c r="AD962" s="5"/>
      <c r="AE962" s="5"/>
      <c r="AF962" s="5"/>
      <c r="AG962" s="712"/>
      <c r="AH962" s="672"/>
    </row>
    <row r="963">
      <c r="A963" s="569"/>
      <c r="B963" s="713"/>
      <c r="C963" s="713"/>
      <c r="D963" s="713"/>
      <c r="E963" s="713"/>
      <c r="F963" s="713"/>
      <c r="G963" s="713"/>
      <c r="H963" s="713"/>
      <c r="I963" s="713"/>
      <c r="J963" s="713"/>
      <c r="K963" s="713"/>
      <c r="L963" s="713"/>
      <c r="M963" s="713"/>
      <c r="N963" s="5"/>
      <c r="O963" s="5"/>
      <c r="P963" s="5"/>
      <c r="Q963" s="5"/>
      <c r="R963" s="5"/>
      <c r="S963" s="5"/>
      <c r="T963" s="5"/>
      <c r="U963" s="5"/>
      <c r="V963" s="5"/>
      <c r="W963" s="5"/>
      <c r="X963" s="5"/>
      <c r="Y963" s="5"/>
      <c r="Z963" s="5"/>
      <c r="AA963" s="5"/>
      <c r="AB963" s="5"/>
      <c r="AC963" s="5"/>
      <c r="AD963" s="5"/>
      <c r="AE963" s="5"/>
      <c r="AF963" s="5"/>
      <c r="AG963" s="712"/>
      <c r="AH963" s="672"/>
    </row>
    <row r="964">
      <c r="A964" s="569"/>
      <c r="B964" s="713"/>
      <c r="C964" s="713"/>
      <c r="D964" s="713"/>
      <c r="E964" s="713"/>
      <c r="F964" s="713"/>
      <c r="G964" s="713"/>
      <c r="H964" s="713"/>
      <c r="I964" s="713"/>
      <c r="J964" s="713"/>
      <c r="K964" s="713"/>
      <c r="L964" s="713"/>
      <c r="M964" s="713"/>
      <c r="N964" s="5"/>
      <c r="O964" s="5"/>
      <c r="P964" s="5"/>
      <c r="Q964" s="5"/>
      <c r="R964" s="5"/>
      <c r="S964" s="5"/>
      <c r="T964" s="5"/>
      <c r="U964" s="5"/>
      <c r="V964" s="5"/>
      <c r="W964" s="5"/>
      <c r="X964" s="5"/>
      <c r="Y964" s="5"/>
      <c r="Z964" s="5"/>
      <c r="AA964" s="5"/>
      <c r="AB964" s="5"/>
      <c r="AC964" s="5"/>
      <c r="AD964" s="5"/>
      <c r="AE964" s="5"/>
      <c r="AF964" s="5"/>
      <c r="AG964" s="712"/>
      <c r="AH964" s="672"/>
    </row>
    <row r="965">
      <c r="A965" s="569"/>
      <c r="B965" s="713"/>
      <c r="C965" s="713"/>
      <c r="D965" s="713"/>
      <c r="E965" s="713"/>
      <c r="F965" s="713"/>
      <c r="G965" s="713"/>
      <c r="H965" s="713"/>
      <c r="I965" s="713"/>
      <c r="J965" s="713"/>
      <c r="K965" s="713"/>
      <c r="L965" s="713"/>
      <c r="M965" s="713"/>
      <c r="N965" s="5"/>
      <c r="O965" s="5"/>
      <c r="P965" s="5"/>
      <c r="Q965" s="5"/>
      <c r="R965" s="5"/>
      <c r="S965" s="5"/>
      <c r="T965" s="5"/>
      <c r="U965" s="5"/>
      <c r="V965" s="5"/>
      <c r="W965" s="5"/>
      <c r="X965" s="5"/>
      <c r="Y965" s="5"/>
      <c r="Z965" s="5"/>
      <c r="AA965" s="5"/>
      <c r="AB965" s="5"/>
      <c r="AC965" s="5"/>
      <c r="AD965" s="5"/>
      <c r="AE965" s="5"/>
      <c r="AF965" s="5"/>
      <c r="AG965" s="712"/>
      <c r="AH965" s="672"/>
    </row>
    <row r="966">
      <c r="A966" s="569"/>
      <c r="B966" s="713"/>
      <c r="C966" s="713"/>
      <c r="D966" s="713"/>
      <c r="E966" s="713"/>
      <c r="F966" s="713"/>
      <c r="G966" s="713"/>
      <c r="H966" s="713"/>
      <c r="I966" s="713"/>
      <c r="J966" s="713"/>
      <c r="K966" s="713"/>
      <c r="L966" s="713"/>
      <c r="M966" s="713"/>
      <c r="N966" s="5"/>
      <c r="O966" s="5"/>
      <c r="P966" s="5"/>
      <c r="Q966" s="5"/>
      <c r="R966" s="5"/>
      <c r="S966" s="5"/>
      <c r="T966" s="5"/>
      <c r="U966" s="5"/>
      <c r="V966" s="5"/>
      <c r="W966" s="5"/>
      <c r="X966" s="5"/>
      <c r="Y966" s="5"/>
      <c r="Z966" s="5"/>
      <c r="AA966" s="5"/>
      <c r="AB966" s="5"/>
      <c r="AC966" s="5"/>
      <c r="AD966" s="5"/>
      <c r="AE966" s="5"/>
      <c r="AF966" s="5"/>
      <c r="AG966" s="712"/>
      <c r="AH966" s="672"/>
    </row>
    <row r="967">
      <c r="A967" s="569"/>
      <c r="B967" s="713"/>
      <c r="C967" s="713"/>
      <c r="D967" s="713"/>
      <c r="E967" s="713"/>
      <c r="F967" s="713"/>
      <c r="G967" s="713"/>
      <c r="H967" s="713"/>
      <c r="I967" s="713"/>
      <c r="J967" s="713"/>
      <c r="K967" s="713"/>
      <c r="L967" s="713"/>
      <c r="M967" s="713"/>
      <c r="N967" s="5"/>
      <c r="O967" s="5"/>
      <c r="P967" s="5"/>
      <c r="Q967" s="5"/>
      <c r="R967" s="5"/>
      <c r="S967" s="5"/>
      <c r="T967" s="5"/>
      <c r="U967" s="5"/>
      <c r="V967" s="5"/>
      <c r="W967" s="5"/>
      <c r="X967" s="5"/>
      <c r="Y967" s="5"/>
      <c r="Z967" s="5"/>
      <c r="AA967" s="5"/>
      <c r="AB967" s="5"/>
      <c r="AC967" s="5"/>
      <c r="AD967" s="5"/>
      <c r="AE967" s="5"/>
      <c r="AF967" s="5"/>
      <c r="AG967" s="712"/>
      <c r="AH967" s="672"/>
    </row>
    <row r="968">
      <c r="A968" s="569"/>
      <c r="B968" s="713"/>
      <c r="C968" s="713"/>
      <c r="D968" s="713"/>
      <c r="E968" s="713"/>
      <c r="F968" s="713"/>
      <c r="G968" s="713"/>
      <c r="H968" s="713"/>
      <c r="I968" s="713"/>
      <c r="J968" s="713"/>
      <c r="K968" s="713"/>
      <c r="L968" s="713"/>
      <c r="M968" s="713"/>
      <c r="N968" s="5"/>
      <c r="O968" s="5"/>
      <c r="P968" s="5"/>
      <c r="Q968" s="5"/>
      <c r="R968" s="5"/>
      <c r="S968" s="5"/>
      <c r="T968" s="5"/>
      <c r="U968" s="5"/>
      <c r="V968" s="5"/>
      <c r="W968" s="5"/>
      <c r="X968" s="5"/>
      <c r="Y968" s="5"/>
      <c r="Z968" s="5"/>
      <c r="AA968" s="5"/>
      <c r="AB968" s="5"/>
      <c r="AC968" s="5"/>
      <c r="AD968" s="5"/>
      <c r="AE968" s="5"/>
      <c r="AF968" s="5"/>
      <c r="AG968" s="712"/>
      <c r="AH968" s="672"/>
    </row>
    <row r="969">
      <c r="A969" s="569"/>
      <c r="B969" s="713"/>
      <c r="C969" s="713"/>
      <c r="D969" s="713"/>
      <c r="E969" s="713"/>
      <c r="F969" s="713"/>
      <c r="G969" s="713"/>
      <c r="H969" s="713"/>
      <c r="I969" s="713"/>
      <c r="J969" s="713"/>
      <c r="K969" s="713"/>
      <c r="L969" s="713"/>
      <c r="M969" s="713"/>
      <c r="N969" s="5"/>
      <c r="O969" s="5"/>
      <c r="P969" s="5"/>
      <c r="Q969" s="5"/>
      <c r="R969" s="5"/>
      <c r="S969" s="5"/>
      <c r="T969" s="5"/>
      <c r="U969" s="5"/>
      <c r="V969" s="5"/>
      <c r="W969" s="5"/>
      <c r="X969" s="5"/>
      <c r="Y969" s="5"/>
      <c r="Z969" s="5"/>
      <c r="AA969" s="5"/>
      <c r="AB969" s="5"/>
      <c r="AC969" s="5"/>
      <c r="AD969" s="5"/>
      <c r="AE969" s="5"/>
      <c r="AF969" s="5"/>
      <c r="AG969" s="712"/>
      <c r="AH969" s="672"/>
    </row>
    <row r="970">
      <c r="A970" s="569"/>
      <c r="B970" s="713"/>
      <c r="C970" s="713"/>
      <c r="D970" s="713"/>
      <c r="E970" s="713"/>
      <c r="F970" s="713"/>
      <c r="G970" s="713"/>
      <c r="H970" s="713"/>
      <c r="I970" s="713"/>
      <c r="J970" s="713"/>
      <c r="K970" s="713"/>
      <c r="L970" s="713"/>
      <c r="M970" s="713"/>
      <c r="N970" s="5"/>
      <c r="O970" s="5"/>
      <c r="P970" s="5"/>
      <c r="Q970" s="5"/>
      <c r="R970" s="5"/>
      <c r="S970" s="5"/>
      <c r="T970" s="5"/>
      <c r="U970" s="5"/>
      <c r="V970" s="5"/>
      <c r="W970" s="5"/>
      <c r="X970" s="5"/>
      <c r="Y970" s="5"/>
      <c r="Z970" s="5"/>
      <c r="AA970" s="5"/>
      <c r="AB970" s="5"/>
      <c r="AC970" s="5"/>
      <c r="AD970" s="5"/>
      <c r="AE970" s="5"/>
      <c r="AF970" s="5"/>
      <c r="AG970" s="712"/>
      <c r="AH970" s="672"/>
    </row>
    <row r="971">
      <c r="A971" s="569"/>
      <c r="B971" s="713"/>
      <c r="C971" s="713"/>
      <c r="D971" s="713"/>
      <c r="E971" s="713"/>
      <c r="F971" s="713"/>
      <c r="G971" s="713"/>
      <c r="H971" s="713"/>
      <c r="I971" s="713"/>
      <c r="J971" s="713"/>
      <c r="K971" s="713"/>
      <c r="L971" s="713"/>
      <c r="M971" s="713"/>
      <c r="N971" s="5"/>
      <c r="O971" s="5"/>
      <c r="P971" s="5"/>
      <c r="Q971" s="5"/>
      <c r="R971" s="5"/>
      <c r="S971" s="5"/>
      <c r="T971" s="5"/>
      <c r="U971" s="5"/>
      <c r="V971" s="5"/>
      <c r="W971" s="5"/>
      <c r="X971" s="5"/>
      <c r="Y971" s="5"/>
      <c r="Z971" s="5"/>
      <c r="AA971" s="5"/>
      <c r="AB971" s="5"/>
      <c r="AC971" s="5"/>
      <c r="AD971" s="5"/>
      <c r="AE971" s="5"/>
      <c r="AF971" s="5"/>
      <c r="AG971" s="712"/>
      <c r="AH971" s="672"/>
    </row>
    <row r="972">
      <c r="A972" s="569"/>
      <c r="B972" s="713"/>
      <c r="C972" s="713"/>
      <c r="D972" s="713"/>
      <c r="E972" s="713"/>
      <c r="F972" s="713"/>
      <c r="G972" s="713"/>
      <c r="H972" s="713"/>
      <c r="I972" s="713"/>
      <c r="J972" s="713"/>
      <c r="K972" s="713"/>
      <c r="L972" s="713"/>
      <c r="M972" s="713"/>
      <c r="N972" s="5"/>
      <c r="O972" s="5"/>
      <c r="P972" s="5"/>
      <c r="Q972" s="5"/>
      <c r="R972" s="5"/>
      <c r="S972" s="5"/>
      <c r="T972" s="5"/>
      <c r="U972" s="5"/>
      <c r="V972" s="5"/>
      <c r="W972" s="5"/>
      <c r="X972" s="5"/>
      <c r="Y972" s="5"/>
      <c r="Z972" s="5"/>
      <c r="AA972" s="5"/>
      <c r="AB972" s="5"/>
      <c r="AC972" s="5"/>
      <c r="AD972" s="5"/>
      <c r="AE972" s="5"/>
      <c r="AF972" s="5"/>
      <c r="AG972" s="712"/>
      <c r="AH972" s="672"/>
    </row>
    <row r="973">
      <c r="A973" s="569"/>
      <c r="B973" s="713"/>
      <c r="C973" s="713"/>
      <c r="D973" s="713"/>
      <c r="E973" s="713"/>
      <c r="F973" s="713"/>
      <c r="G973" s="713"/>
      <c r="H973" s="713"/>
      <c r="I973" s="713"/>
      <c r="J973" s="713"/>
      <c r="K973" s="713"/>
      <c r="L973" s="713"/>
      <c r="M973" s="713"/>
      <c r="N973" s="5"/>
      <c r="O973" s="5"/>
      <c r="P973" s="5"/>
      <c r="Q973" s="5"/>
      <c r="R973" s="5"/>
      <c r="S973" s="5"/>
      <c r="T973" s="5"/>
      <c r="U973" s="5"/>
      <c r="V973" s="5"/>
      <c r="W973" s="5"/>
      <c r="X973" s="5"/>
      <c r="Y973" s="5"/>
      <c r="Z973" s="5"/>
      <c r="AA973" s="5"/>
      <c r="AB973" s="5"/>
      <c r="AC973" s="5"/>
      <c r="AD973" s="5"/>
      <c r="AE973" s="5"/>
      <c r="AF973" s="5"/>
      <c r="AG973" s="712"/>
      <c r="AH973" s="672"/>
    </row>
    <row r="974">
      <c r="A974" s="569"/>
      <c r="B974" s="713"/>
      <c r="C974" s="713"/>
      <c r="D974" s="713"/>
      <c r="E974" s="713"/>
      <c r="F974" s="713"/>
      <c r="G974" s="713"/>
      <c r="H974" s="713"/>
      <c r="I974" s="713"/>
      <c r="J974" s="713"/>
      <c r="K974" s="713"/>
      <c r="L974" s="713"/>
      <c r="M974" s="713"/>
      <c r="N974" s="5"/>
      <c r="O974" s="5"/>
      <c r="P974" s="5"/>
      <c r="Q974" s="5"/>
      <c r="R974" s="5"/>
      <c r="S974" s="5"/>
      <c r="T974" s="5"/>
      <c r="U974" s="5"/>
      <c r="V974" s="5"/>
      <c r="W974" s="5"/>
      <c r="X974" s="5"/>
      <c r="Y974" s="5"/>
      <c r="Z974" s="5"/>
      <c r="AA974" s="5"/>
      <c r="AB974" s="5"/>
      <c r="AC974" s="5"/>
      <c r="AD974" s="5"/>
      <c r="AE974" s="5"/>
      <c r="AF974" s="5"/>
      <c r="AG974" s="712"/>
      <c r="AH974" s="672"/>
    </row>
    <row r="975">
      <c r="A975" s="569"/>
      <c r="B975" s="713"/>
      <c r="C975" s="713"/>
      <c r="D975" s="713"/>
      <c r="E975" s="713"/>
      <c r="F975" s="713"/>
      <c r="G975" s="713"/>
      <c r="H975" s="713"/>
      <c r="I975" s="713"/>
      <c r="J975" s="713"/>
      <c r="K975" s="713"/>
      <c r="L975" s="713"/>
      <c r="M975" s="713"/>
      <c r="N975" s="5"/>
      <c r="O975" s="5"/>
      <c r="P975" s="5"/>
      <c r="Q975" s="5"/>
      <c r="R975" s="5"/>
      <c r="S975" s="5"/>
      <c r="T975" s="5"/>
      <c r="U975" s="5"/>
      <c r="V975" s="5"/>
      <c r="W975" s="5"/>
      <c r="X975" s="5"/>
      <c r="Y975" s="5"/>
      <c r="Z975" s="5"/>
      <c r="AA975" s="5"/>
      <c r="AB975" s="5"/>
      <c r="AC975" s="5"/>
      <c r="AD975" s="5"/>
      <c r="AE975" s="5"/>
      <c r="AF975" s="5"/>
      <c r="AG975" s="712"/>
      <c r="AH975" s="672"/>
    </row>
    <row r="976">
      <c r="A976" s="569"/>
      <c r="B976" s="713"/>
      <c r="C976" s="713"/>
      <c r="D976" s="713"/>
      <c r="E976" s="713"/>
      <c r="F976" s="713"/>
      <c r="G976" s="713"/>
      <c r="H976" s="713"/>
      <c r="I976" s="713"/>
      <c r="J976" s="713"/>
      <c r="K976" s="713"/>
      <c r="L976" s="713"/>
      <c r="M976" s="713"/>
      <c r="N976" s="5"/>
      <c r="O976" s="5"/>
      <c r="P976" s="5"/>
      <c r="Q976" s="5"/>
      <c r="R976" s="5"/>
      <c r="S976" s="5"/>
      <c r="T976" s="5"/>
      <c r="U976" s="5"/>
      <c r="V976" s="5"/>
      <c r="W976" s="5"/>
      <c r="X976" s="5"/>
      <c r="Y976" s="5"/>
      <c r="Z976" s="5"/>
      <c r="AA976" s="5"/>
      <c r="AB976" s="5"/>
      <c r="AC976" s="5"/>
      <c r="AD976" s="5"/>
      <c r="AE976" s="5"/>
      <c r="AF976" s="5"/>
      <c r="AG976" s="712"/>
      <c r="AH976" s="672"/>
    </row>
    <row r="977">
      <c r="A977" s="569"/>
      <c r="B977" s="713"/>
      <c r="C977" s="713"/>
      <c r="D977" s="713"/>
      <c r="E977" s="713"/>
      <c r="F977" s="713"/>
      <c r="G977" s="713"/>
      <c r="H977" s="713"/>
      <c r="I977" s="713"/>
      <c r="J977" s="713"/>
      <c r="K977" s="713"/>
      <c r="L977" s="713"/>
      <c r="M977" s="713"/>
      <c r="N977" s="5"/>
      <c r="O977" s="5"/>
      <c r="P977" s="5"/>
      <c r="Q977" s="5"/>
      <c r="R977" s="5"/>
      <c r="S977" s="5"/>
      <c r="T977" s="5"/>
      <c r="U977" s="5"/>
      <c r="V977" s="5"/>
      <c r="W977" s="5"/>
      <c r="X977" s="5"/>
      <c r="Y977" s="5"/>
      <c r="Z977" s="5"/>
      <c r="AA977" s="5"/>
      <c r="AB977" s="5"/>
      <c r="AC977" s="5"/>
      <c r="AD977" s="5"/>
      <c r="AE977" s="5"/>
      <c r="AF977" s="5"/>
      <c r="AG977" s="712"/>
      <c r="AH977" s="672"/>
    </row>
    <row r="978">
      <c r="A978" s="569"/>
      <c r="B978" s="713"/>
      <c r="C978" s="713"/>
      <c r="D978" s="713"/>
      <c r="E978" s="713"/>
      <c r="F978" s="713"/>
      <c r="G978" s="713"/>
      <c r="H978" s="713"/>
      <c r="I978" s="713"/>
      <c r="J978" s="713"/>
      <c r="K978" s="713"/>
      <c r="L978" s="713"/>
      <c r="M978" s="713"/>
      <c r="N978" s="5"/>
      <c r="O978" s="5"/>
      <c r="P978" s="5"/>
      <c r="Q978" s="5"/>
      <c r="R978" s="5"/>
      <c r="S978" s="5"/>
      <c r="T978" s="5"/>
      <c r="U978" s="5"/>
      <c r="V978" s="5"/>
      <c r="W978" s="5"/>
      <c r="X978" s="5"/>
      <c r="Y978" s="5"/>
      <c r="Z978" s="5"/>
      <c r="AA978" s="5"/>
      <c r="AB978" s="5"/>
      <c r="AC978" s="5"/>
      <c r="AD978" s="5"/>
      <c r="AE978" s="5"/>
      <c r="AF978" s="5"/>
      <c r="AG978" s="712"/>
      <c r="AH978" s="672"/>
    </row>
    <row r="979">
      <c r="A979" s="569"/>
      <c r="B979" s="713"/>
      <c r="C979" s="713"/>
      <c r="D979" s="713"/>
      <c r="E979" s="713"/>
      <c r="F979" s="713"/>
      <c r="G979" s="713"/>
      <c r="H979" s="713"/>
      <c r="I979" s="713"/>
      <c r="J979" s="713"/>
      <c r="K979" s="713"/>
      <c r="L979" s="713"/>
      <c r="M979" s="713"/>
      <c r="N979" s="5"/>
      <c r="O979" s="5"/>
      <c r="P979" s="5"/>
      <c r="Q979" s="5"/>
      <c r="R979" s="5"/>
      <c r="S979" s="5"/>
      <c r="T979" s="5"/>
      <c r="U979" s="5"/>
      <c r="V979" s="5"/>
      <c r="W979" s="5"/>
      <c r="X979" s="5"/>
      <c r="Y979" s="5"/>
      <c r="Z979" s="5"/>
      <c r="AA979" s="5"/>
      <c r="AB979" s="5"/>
      <c r="AC979" s="5"/>
      <c r="AD979" s="5"/>
      <c r="AE979" s="5"/>
      <c r="AF979" s="5"/>
      <c r="AG979" s="712"/>
      <c r="AH979" s="672"/>
    </row>
    <row r="980">
      <c r="A980" s="569"/>
      <c r="B980" s="713"/>
      <c r="C980" s="713"/>
      <c r="D980" s="713"/>
      <c r="E980" s="713"/>
      <c r="F980" s="713"/>
      <c r="G980" s="713"/>
      <c r="H980" s="713"/>
      <c r="I980" s="713"/>
      <c r="J980" s="713"/>
      <c r="K980" s="713"/>
      <c r="L980" s="713"/>
      <c r="M980" s="713"/>
      <c r="N980" s="5"/>
      <c r="O980" s="5"/>
      <c r="P980" s="5"/>
      <c r="Q980" s="5"/>
      <c r="R980" s="5"/>
      <c r="S980" s="5"/>
      <c r="T980" s="5"/>
      <c r="U980" s="5"/>
      <c r="V980" s="5"/>
      <c r="W980" s="5"/>
      <c r="X980" s="5"/>
      <c r="Y980" s="5"/>
      <c r="Z980" s="5"/>
      <c r="AA980" s="5"/>
      <c r="AB980" s="5"/>
      <c r="AC980" s="5"/>
      <c r="AD980" s="5"/>
      <c r="AE980" s="5"/>
      <c r="AF980" s="5"/>
      <c r="AG980" s="712"/>
      <c r="AH980" s="672"/>
    </row>
    <row r="981">
      <c r="A981" s="569"/>
      <c r="B981" s="713"/>
      <c r="C981" s="713"/>
      <c r="D981" s="713"/>
      <c r="E981" s="713"/>
      <c r="F981" s="713"/>
      <c r="G981" s="713"/>
      <c r="H981" s="713"/>
      <c r="I981" s="713"/>
      <c r="J981" s="713"/>
      <c r="K981" s="713"/>
      <c r="L981" s="713"/>
      <c r="M981" s="713"/>
      <c r="N981" s="5"/>
      <c r="O981" s="5"/>
      <c r="P981" s="5"/>
      <c r="Q981" s="5"/>
      <c r="R981" s="5"/>
      <c r="S981" s="5"/>
      <c r="T981" s="5"/>
      <c r="U981" s="5"/>
      <c r="V981" s="5"/>
      <c r="W981" s="5"/>
      <c r="X981" s="5"/>
      <c r="Y981" s="5"/>
      <c r="Z981" s="5"/>
      <c r="AA981" s="5"/>
      <c r="AB981" s="5"/>
      <c r="AC981" s="5"/>
      <c r="AD981" s="5"/>
      <c r="AE981" s="5"/>
      <c r="AF981" s="5"/>
      <c r="AG981" s="712"/>
      <c r="AH981" s="672"/>
    </row>
    <row r="982">
      <c r="A982" s="569"/>
      <c r="B982" s="713"/>
      <c r="C982" s="713"/>
      <c r="D982" s="713"/>
      <c r="E982" s="713"/>
      <c r="F982" s="713"/>
      <c r="G982" s="713"/>
      <c r="H982" s="713"/>
      <c r="I982" s="713"/>
      <c r="J982" s="713"/>
      <c r="K982" s="713"/>
      <c r="L982" s="713"/>
      <c r="M982" s="713"/>
      <c r="N982" s="5"/>
      <c r="O982" s="5"/>
      <c r="P982" s="5"/>
      <c r="Q982" s="5"/>
      <c r="R982" s="5"/>
      <c r="S982" s="5"/>
      <c r="T982" s="5"/>
      <c r="U982" s="5"/>
      <c r="V982" s="5"/>
      <c r="W982" s="5"/>
      <c r="X982" s="5"/>
      <c r="Y982" s="5"/>
      <c r="Z982" s="5"/>
      <c r="AA982" s="5"/>
      <c r="AB982" s="5"/>
      <c r="AC982" s="5"/>
      <c r="AD982" s="5"/>
      <c r="AE982" s="5"/>
      <c r="AF982" s="5"/>
      <c r="AG982" s="712"/>
      <c r="AH982" s="672"/>
    </row>
    <row r="983">
      <c r="A983" s="569"/>
      <c r="B983" s="713"/>
      <c r="C983" s="713"/>
      <c r="D983" s="713"/>
      <c r="E983" s="713"/>
      <c r="F983" s="713"/>
      <c r="G983" s="713"/>
      <c r="H983" s="713"/>
      <c r="I983" s="713"/>
      <c r="J983" s="713"/>
      <c r="K983" s="713"/>
      <c r="L983" s="713"/>
      <c r="M983" s="713"/>
      <c r="N983" s="5"/>
      <c r="O983" s="5"/>
      <c r="P983" s="5"/>
      <c r="Q983" s="5"/>
      <c r="R983" s="5"/>
      <c r="S983" s="5"/>
      <c r="T983" s="5"/>
      <c r="U983" s="5"/>
      <c r="V983" s="5"/>
      <c r="W983" s="5"/>
      <c r="X983" s="5"/>
      <c r="Y983" s="5"/>
      <c r="Z983" s="5"/>
      <c r="AA983" s="5"/>
      <c r="AB983" s="5"/>
      <c r="AC983" s="5"/>
      <c r="AD983" s="5"/>
      <c r="AE983" s="5"/>
      <c r="AF983" s="5"/>
      <c r="AG983" s="712"/>
      <c r="AH983" s="672"/>
    </row>
    <row r="984">
      <c r="A984" s="569"/>
      <c r="B984" s="713"/>
      <c r="C984" s="713"/>
      <c r="D984" s="713"/>
      <c r="E984" s="713"/>
      <c r="F984" s="713"/>
      <c r="G984" s="713"/>
      <c r="H984" s="713"/>
      <c r="I984" s="713"/>
      <c r="J984" s="713"/>
      <c r="K984" s="713"/>
      <c r="L984" s="713"/>
      <c r="M984" s="713"/>
      <c r="N984" s="5"/>
      <c r="O984" s="5"/>
      <c r="P984" s="5"/>
      <c r="Q984" s="5"/>
      <c r="R984" s="5"/>
      <c r="S984" s="5"/>
      <c r="T984" s="5"/>
      <c r="U984" s="5"/>
      <c r="V984" s="5"/>
      <c r="W984" s="5"/>
      <c r="X984" s="5"/>
      <c r="Y984" s="5"/>
      <c r="Z984" s="5"/>
      <c r="AA984" s="5"/>
      <c r="AB984" s="5"/>
      <c r="AC984" s="5"/>
      <c r="AD984" s="5"/>
      <c r="AE984" s="5"/>
      <c r="AF984" s="5"/>
      <c r="AG984" s="712"/>
      <c r="AH984" s="672"/>
    </row>
    <row r="985">
      <c r="A985" s="569"/>
      <c r="B985" s="713"/>
      <c r="C985" s="713"/>
      <c r="D985" s="713"/>
      <c r="E985" s="713"/>
      <c r="F985" s="713"/>
      <c r="G985" s="713"/>
      <c r="H985" s="713"/>
      <c r="I985" s="713"/>
      <c r="J985" s="713"/>
      <c r="K985" s="713"/>
      <c r="L985" s="713"/>
      <c r="M985" s="713"/>
      <c r="N985" s="5"/>
      <c r="O985" s="5"/>
      <c r="P985" s="5"/>
      <c r="Q985" s="5"/>
      <c r="R985" s="5"/>
      <c r="S985" s="5"/>
      <c r="T985" s="5"/>
      <c r="U985" s="5"/>
      <c r="V985" s="5"/>
      <c r="W985" s="5"/>
      <c r="X985" s="5"/>
      <c r="Y985" s="5"/>
      <c r="Z985" s="5"/>
      <c r="AA985" s="5"/>
      <c r="AB985" s="5"/>
      <c r="AC985" s="5"/>
      <c r="AD985" s="5"/>
      <c r="AE985" s="5"/>
      <c r="AF985" s="5"/>
      <c r="AG985" s="712"/>
      <c r="AH985" s="672"/>
    </row>
    <row r="986">
      <c r="A986" s="569"/>
      <c r="B986" s="713"/>
      <c r="C986" s="713"/>
      <c r="D986" s="713"/>
      <c r="E986" s="713"/>
      <c r="F986" s="713"/>
      <c r="G986" s="713"/>
      <c r="H986" s="713"/>
      <c r="I986" s="713"/>
      <c r="J986" s="713"/>
      <c r="K986" s="713"/>
      <c r="L986" s="713"/>
      <c r="M986" s="713"/>
      <c r="N986" s="5"/>
      <c r="O986" s="5"/>
      <c r="P986" s="5"/>
      <c r="Q986" s="5"/>
      <c r="R986" s="5"/>
      <c r="S986" s="5"/>
      <c r="T986" s="5"/>
      <c r="U986" s="5"/>
      <c r="V986" s="5"/>
      <c r="W986" s="5"/>
      <c r="X986" s="5"/>
      <c r="Y986" s="5"/>
      <c r="Z986" s="5"/>
      <c r="AA986" s="5"/>
      <c r="AB986" s="5"/>
      <c r="AC986" s="5"/>
      <c r="AD986" s="5"/>
      <c r="AE986" s="5"/>
      <c r="AF986" s="5"/>
      <c r="AG986" s="712"/>
      <c r="AH986" s="672"/>
    </row>
    <row r="987">
      <c r="A987" s="569"/>
      <c r="B987" s="713"/>
      <c r="C987" s="713"/>
      <c r="D987" s="713"/>
      <c r="E987" s="713"/>
      <c r="F987" s="713"/>
      <c r="G987" s="713"/>
      <c r="H987" s="713"/>
      <c r="I987" s="713"/>
      <c r="J987" s="713"/>
      <c r="K987" s="713"/>
      <c r="L987" s="713"/>
      <c r="M987" s="713"/>
      <c r="N987" s="5"/>
      <c r="O987" s="5"/>
      <c r="P987" s="5"/>
      <c r="Q987" s="5"/>
      <c r="R987" s="5"/>
      <c r="S987" s="5"/>
      <c r="T987" s="5"/>
      <c r="U987" s="5"/>
      <c r="V987" s="5"/>
      <c r="W987" s="5"/>
      <c r="X987" s="5"/>
      <c r="Y987" s="5"/>
      <c r="Z987" s="5"/>
      <c r="AA987" s="5"/>
      <c r="AB987" s="5"/>
      <c r="AC987" s="5"/>
      <c r="AD987" s="5"/>
      <c r="AE987" s="5"/>
      <c r="AF987" s="5"/>
      <c r="AG987" s="712"/>
      <c r="AH987" s="672"/>
    </row>
    <row r="988">
      <c r="A988" s="569"/>
      <c r="B988" s="713"/>
      <c r="C988" s="713"/>
      <c r="D988" s="713"/>
      <c r="E988" s="713"/>
      <c r="F988" s="713"/>
      <c r="G988" s="713"/>
      <c r="H988" s="713"/>
      <c r="I988" s="713"/>
      <c r="J988" s="713"/>
      <c r="K988" s="713"/>
      <c r="L988" s="713"/>
      <c r="M988" s="713"/>
      <c r="N988" s="5"/>
      <c r="O988" s="5"/>
      <c r="P988" s="5"/>
      <c r="Q988" s="5"/>
      <c r="R988" s="5"/>
      <c r="S988" s="5"/>
      <c r="T988" s="5"/>
      <c r="U988" s="5"/>
      <c r="V988" s="5"/>
      <c r="W988" s="5"/>
      <c r="X988" s="5"/>
      <c r="Y988" s="5"/>
      <c r="Z988" s="5"/>
      <c r="AA988" s="5"/>
      <c r="AB988" s="5"/>
      <c r="AC988" s="5"/>
      <c r="AD988" s="5"/>
      <c r="AE988" s="5"/>
      <c r="AF988" s="5"/>
      <c r="AG988" s="712"/>
      <c r="AH988" s="672"/>
    </row>
    <row r="989">
      <c r="A989" s="569"/>
      <c r="B989" s="713"/>
      <c r="C989" s="713"/>
      <c r="D989" s="713"/>
      <c r="E989" s="713"/>
      <c r="F989" s="713"/>
      <c r="G989" s="713"/>
      <c r="H989" s="713"/>
      <c r="I989" s="713"/>
      <c r="J989" s="713"/>
      <c r="K989" s="713"/>
      <c r="L989" s="713"/>
      <c r="M989" s="713"/>
      <c r="N989" s="5"/>
      <c r="O989" s="5"/>
      <c r="P989" s="5"/>
      <c r="Q989" s="5"/>
      <c r="R989" s="5"/>
      <c r="S989" s="5"/>
      <c r="T989" s="5"/>
      <c r="U989" s="5"/>
      <c r="V989" s="5"/>
      <c r="W989" s="5"/>
      <c r="X989" s="5"/>
      <c r="Y989" s="5"/>
      <c r="Z989" s="5"/>
      <c r="AA989" s="5"/>
      <c r="AB989" s="5"/>
      <c r="AC989" s="5"/>
      <c r="AD989" s="5"/>
      <c r="AE989" s="5"/>
      <c r="AF989" s="5"/>
      <c r="AG989" s="712"/>
      <c r="AH989" s="672"/>
    </row>
    <row r="990">
      <c r="A990" s="569"/>
      <c r="B990" s="713"/>
      <c r="C990" s="713"/>
      <c r="D990" s="713"/>
      <c r="E990" s="713"/>
      <c r="F990" s="713"/>
      <c r="G990" s="713"/>
      <c r="H990" s="713"/>
      <c r="I990" s="713"/>
      <c r="J990" s="713"/>
      <c r="K990" s="713"/>
      <c r="L990" s="713"/>
      <c r="M990" s="713"/>
      <c r="N990" s="5"/>
      <c r="O990" s="5"/>
      <c r="P990" s="5"/>
      <c r="Q990" s="5"/>
      <c r="R990" s="5"/>
      <c r="S990" s="5"/>
      <c r="T990" s="5"/>
      <c r="U990" s="5"/>
      <c r="V990" s="5"/>
      <c r="W990" s="5"/>
      <c r="X990" s="5"/>
      <c r="Y990" s="5"/>
      <c r="Z990" s="5"/>
      <c r="AA990" s="5"/>
      <c r="AB990" s="5"/>
      <c r="AC990" s="5"/>
      <c r="AD990" s="5"/>
      <c r="AE990" s="5"/>
      <c r="AF990" s="5"/>
      <c r="AG990" s="712"/>
      <c r="AH990" s="672"/>
    </row>
    <row r="991">
      <c r="A991" s="569"/>
      <c r="B991" s="713"/>
      <c r="C991" s="713"/>
      <c r="D991" s="713"/>
      <c r="E991" s="713"/>
      <c r="F991" s="713"/>
      <c r="G991" s="713"/>
      <c r="H991" s="713"/>
      <c r="I991" s="713"/>
      <c r="J991" s="713"/>
      <c r="K991" s="713"/>
      <c r="L991" s="713"/>
      <c r="M991" s="713"/>
      <c r="N991" s="5"/>
      <c r="O991" s="5"/>
      <c r="P991" s="5"/>
      <c r="Q991" s="5"/>
      <c r="R991" s="5"/>
      <c r="S991" s="5"/>
      <c r="T991" s="5"/>
      <c r="U991" s="5"/>
      <c r="V991" s="5"/>
      <c r="W991" s="5"/>
      <c r="X991" s="5"/>
      <c r="Y991" s="5"/>
      <c r="Z991" s="5"/>
      <c r="AA991" s="5"/>
      <c r="AB991" s="5"/>
      <c r="AC991" s="5"/>
      <c r="AD991" s="5"/>
      <c r="AE991" s="5"/>
      <c r="AF991" s="5"/>
      <c r="AG991" s="712"/>
      <c r="AH991" s="672"/>
    </row>
    <row r="992">
      <c r="A992" s="569"/>
      <c r="B992" s="713"/>
      <c r="C992" s="713"/>
      <c r="D992" s="713"/>
      <c r="E992" s="713"/>
      <c r="F992" s="713"/>
      <c r="G992" s="713"/>
      <c r="H992" s="713"/>
      <c r="I992" s="713"/>
      <c r="J992" s="713"/>
      <c r="K992" s="713"/>
      <c r="L992" s="713"/>
      <c r="M992" s="713"/>
      <c r="N992" s="5"/>
      <c r="O992" s="5"/>
      <c r="P992" s="5"/>
      <c r="Q992" s="5"/>
      <c r="R992" s="5"/>
      <c r="S992" s="5"/>
      <c r="T992" s="5"/>
      <c r="U992" s="5"/>
      <c r="V992" s="5"/>
      <c r="W992" s="5"/>
      <c r="X992" s="5"/>
      <c r="Y992" s="5"/>
      <c r="Z992" s="5"/>
      <c r="AA992" s="5"/>
      <c r="AB992" s="5"/>
      <c r="AC992" s="5"/>
      <c r="AD992" s="5"/>
      <c r="AE992" s="5"/>
      <c r="AF992" s="5"/>
      <c r="AG992" s="712"/>
      <c r="AH992" s="672"/>
    </row>
    <row r="993">
      <c r="A993" s="569"/>
      <c r="B993" s="713"/>
      <c r="C993" s="713"/>
      <c r="D993" s="713"/>
      <c r="E993" s="713"/>
      <c r="F993" s="713"/>
      <c r="G993" s="713"/>
      <c r="H993" s="713"/>
      <c r="I993" s="713"/>
      <c r="J993" s="713"/>
      <c r="K993" s="713"/>
      <c r="L993" s="713"/>
      <c r="M993" s="713"/>
      <c r="N993" s="5"/>
      <c r="O993" s="5"/>
      <c r="P993" s="5"/>
      <c r="Q993" s="5"/>
      <c r="R993" s="5"/>
      <c r="S993" s="5"/>
      <c r="T993" s="5"/>
      <c r="U993" s="5"/>
      <c r="V993" s="5"/>
      <c r="W993" s="5"/>
      <c r="X993" s="5"/>
      <c r="Y993" s="5"/>
      <c r="Z993" s="5"/>
      <c r="AA993" s="5"/>
      <c r="AB993" s="5"/>
      <c r="AC993" s="5"/>
      <c r="AD993" s="5"/>
      <c r="AE993" s="5"/>
      <c r="AF993" s="5"/>
      <c r="AG993" s="712"/>
      <c r="AH993" s="672"/>
    </row>
    <row r="994">
      <c r="AG994" s="714"/>
      <c r="AH994" s="715"/>
    </row>
    <row r="995">
      <c r="AG995" s="714"/>
      <c r="AH995" s="715"/>
    </row>
    <row r="996">
      <c r="AG996" s="714"/>
      <c r="AH996" s="715"/>
    </row>
    <row r="997">
      <c r="AG997" s="714"/>
      <c r="AH997" s="715"/>
    </row>
    <row r="998">
      <c r="AG998" s="714"/>
      <c r="AH998" s="715"/>
    </row>
    <row r="999">
      <c r="AG999" s="714"/>
      <c r="AH999" s="715"/>
    </row>
    <row r="1000">
      <c r="AG1000" s="714"/>
      <c r="AH1000" s="715"/>
    </row>
    <row r="1001">
      <c r="AG1001" s="716"/>
      <c r="AH1001" s="715"/>
    </row>
  </sheetData>
  <mergeCells count="2">
    <mergeCell ref="A50:A51"/>
    <mergeCell ref="A92:A93"/>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7.88"/>
  </cols>
  <sheetData>
    <row r="1">
      <c r="A1" s="115" t="s">
        <v>189</v>
      </c>
      <c r="B1" s="1">
        <v>45658.0</v>
      </c>
      <c r="C1" s="1">
        <v>45659.0</v>
      </c>
      <c r="D1" s="1">
        <v>45660.0</v>
      </c>
      <c r="E1" s="1">
        <v>45661.0</v>
      </c>
      <c r="F1" s="1">
        <v>45662.0</v>
      </c>
      <c r="G1" s="1">
        <v>45663.0</v>
      </c>
      <c r="H1" s="1">
        <v>45664.0</v>
      </c>
      <c r="I1" s="1">
        <v>45665.0</v>
      </c>
      <c r="J1" s="1">
        <v>45666.0</v>
      </c>
      <c r="K1" s="1">
        <v>45667.0</v>
      </c>
      <c r="L1" s="1">
        <v>45668.0</v>
      </c>
      <c r="M1" s="1">
        <v>45669.0</v>
      </c>
      <c r="N1" s="1">
        <v>45670.0</v>
      </c>
      <c r="O1" s="1">
        <v>45671.0</v>
      </c>
      <c r="P1" s="1">
        <v>45672.0</v>
      </c>
      <c r="Q1" s="1">
        <v>45673.0</v>
      </c>
      <c r="R1" s="1">
        <v>45674.0</v>
      </c>
      <c r="S1" s="1">
        <v>45675.0</v>
      </c>
      <c r="T1" s="1">
        <v>45676.0</v>
      </c>
      <c r="U1" s="1">
        <v>45677.0</v>
      </c>
      <c r="V1" s="1">
        <v>45678.0</v>
      </c>
      <c r="W1" s="1">
        <v>45679.0</v>
      </c>
      <c r="X1" s="1">
        <v>45680.0</v>
      </c>
      <c r="Y1" s="1">
        <v>45681.0</v>
      </c>
      <c r="Z1" s="1">
        <v>45682.0</v>
      </c>
      <c r="AA1" s="1">
        <v>45683.0</v>
      </c>
      <c r="AB1" s="1">
        <v>45684.0</v>
      </c>
      <c r="AC1" s="1">
        <v>45685.0</v>
      </c>
      <c r="AD1" s="1">
        <v>45686.0</v>
      </c>
      <c r="AE1" s="1">
        <v>45687.0</v>
      </c>
      <c r="AF1" s="1">
        <v>45688.0</v>
      </c>
      <c r="AG1" s="717"/>
    </row>
    <row r="2">
      <c r="A2" s="116" t="s">
        <v>190</v>
      </c>
      <c r="B2" s="117" t="s">
        <v>3</v>
      </c>
      <c r="C2" s="117" t="s">
        <v>4</v>
      </c>
      <c r="D2" s="117" t="s">
        <v>5</v>
      </c>
      <c r="E2" s="117" t="s">
        <v>6</v>
      </c>
      <c r="F2" s="117" t="s">
        <v>7</v>
      </c>
      <c r="G2" s="117" t="s">
        <v>8</v>
      </c>
      <c r="H2" s="117" t="s">
        <v>9</v>
      </c>
      <c r="I2" s="117" t="s">
        <v>3</v>
      </c>
      <c r="J2" s="117" t="s">
        <v>4</v>
      </c>
      <c r="K2" s="117" t="s">
        <v>5</v>
      </c>
      <c r="L2" s="117" t="s">
        <v>6</v>
      </c>
      <c r="M2" s="117" t="s">
        <v>7</v>
      </c>
      <c r="N2" s="117" t="s">
        <v>8</v>
      </c>
      <c r="O2" s="117" t="s">
        <v>9</v>
      </c>
      <c r="P2" s="117" t="s">
        <v>3</v>
      </c>
      <c r="Q2" s="117" t="s">
        <v>4</v>
      </c>
      <c r="R2" s="117" t="s">
        <v>5</v>
      </c>
      <c r="S2" s="117" t="s">
        <v>6</v>
      </c>
      <c r="T2" s="117" t="s">
        <v>7</v>
      </c>
      <c r="U2" s="117" t="s">
        <v>8</v>
      </c>
      <c r="V2" s="117" t="s">
        <v>9</v>
      </c>
      <c r="W2" s="117" t="s">
        <v>3</v>
      </c>
      <c r="X2" s="117" t="s">
        <v>4</v>
      </c>
      <c r="Y2" s="117" t="s">
        <v>5</v>
      </c>
      <c r="Z2" s="117" t="s">
        <v>6</v>
      </c>
      <c r="AA2" s="117" t="s">
        <v>7</v>
      </c>
      <c r="AB2" s="117" t="s">
        <v>8</v>
      </c>
      <c r="AC2" s="117" t="s">
        <v>9</v>
      </c>
      <c r="AD2" s="117" t="s">
        <v>3</v>
      </c>
      <c r="AE2" s="117" t="s">
        <v>4</v>
      </c>
      <c r="AF2" s="117" t="s">
        <v>5</v>
      </c>
      <c r="AG2" s="485" t="s">
        <v>205</v>
      </c>
    </row>
    <row r="3">
      <c r="A3" s="82" t="s">
        <v>181</v>
      </c>
      <c r="B3" s="55">
        <f>Summary!B105</f>
        <v>0</v>
      </c>
      <c r="C3" s="55">
        <f>Summary!C105</f>
        <v>8</v>
      </c>
      <c r="D3" s="55">
        <f>Summary!D105</f>
        <v>5</v>
      </c>
      <c r="E3" s="55">
        <f>Summary!E105</f>
        <v>6</v>
      </c>
      <c r="F3" s="55">
        <f>Summary!F105</f>
        <v>2</v>
      </c>
      <c r="G3" s="55">
        <f>Summary!G105</f>
        <v>6</v>
      </c>
      <c r="H3" s="55">
        <f>Summary!H105</f>
        <v>2</v>
      </c>
      <c r="I3" s="55">
        <f>Summary!I105</f>
        <v>3</v>
      </c>
      <c r="J3" s="55">
        <f>Summary!J105</f>
        <v>4</v>
      </c>
      <c r="K3" s="55">
        <f>Summary!K105</f>
        <v>4</v>
      </c>
      <c r="L3" s="55">
        <f>Summary!L105</f>
        <v>3</v>
      </c>
      <c r="M3" s="55">
        <f>Summary!M105</f>
        <v>2</v>
      </c>
      <c r="N3" s="55">
        <f>Summary!N105</f>
        <v>12</v>
      </c>
      <c r="O3" s="55">
        <f>Summary!O105</f>
        <v>4</v>
      </c>
      <c r="P3" s="55">
        <f>Summary!P105</f>
        <v>1</v>
      </c>
      <c r="Q3" s="55">
        <f>Summary!Q105</f>
        <v>4</v>
      </c>
      <c r="R3" s="55">
        <f>Summary!R105</f>
        <v>7</v>
      </c>
      <c r="S3" s="55">
        <f>Summary!S105</f>
        <v>0</v>
      </c>
      <c r="T3" s="55">
        <f>Summary!T105</f>
        <v>2</v>
      </c>
      <c r="U3" s="55">
        <f>Summary!U105</f>
        <v>1</v>
      </c>
      <c r="V3" s="55">
        <f>Summary!V105</f>
        <v>0</v>
      </c>
      <c r="W3" s="55">
        <f>Summary!W105</f>
        <v>2</v>
      </c>
      <c r="X3" s="55">
        <f>Summary!X105</f>
        <v>3</v>
      </c>
      <c r="Y3" s="55">
        <f>Summary!Y105</f>
        <v>4</v>
      </c>
      <c r="Z3" s="55">
        <f>Summary!Z105</f>
        <v>3</v>
      </c>
      <c r="AA3" s="55">
        <f>Summary!AA105</f>
        <v>5</v>
      </c>
      <c r="AB3" s="55">
        <f>Summary!AB105</f>
        <v>1</v>
      </c>
      <c r="AC3" s="55">
        <f>Summary!AC105</f>
        <v>1</v>
      </c>
      <c r="AD3" s="55">
        <f>Summary!AD105</f>
        <v>2</v>
      </c>
      <c r="AE3" s="55">
        <f>Summary!AE105</f>
        <v>1</v>
      </c>
      <c r="AF3" s="55">
        <f>Summary!AF105</f>
        <v>1</v>
      </c>
      <c r="AG3" s="718">
        <f t="shared" ref="AG3:AG7" si="1">SUM(B3:AF3)</f>
        <v>99</v>
      </c>
    </row>
    <row r="4">
      <c r="A4" s="82" t="s">
        <v>170</v>
      </c>
      <c r="B4" s="81">
        <f>Summary!B49</f>
        <v>0</v>
      </c>
      <c r="C4" s="81">
        <f>Summary!C49</f>
        <v>2538.8688</v>
      </c>
      <c r="D4" s="81">
        <f>Summary!D49</f>
        <v>1586.793</v>
      </c>
      <c r="E4" s="81">
        <f>Summary!E49</f>
        <v>1904.1516</v>
      </c>
      <c r="F4" s="81">
        <f>Summary!F49</f>
        <v>634.7172</v>
      </c>
      <c r="G4" s="81">
        <f>Summary!G49</f>
        <v>1904.1516</v>
      </c>
      <c r="H4" s="81">
        <f>Summary!H49</f>
        <v>634.7172</v>
      </c>
      <c r="I4" s="81">
        <f>Summary!I49</f>
        <v>952.0758</v>
      </c>
      <c r="J4" s="81">
        <f>Summary!J49</f>
        <v>1269.4344</v>
      </c>
      <c r="K4" s="81">
        <f>Summary!K49</f>
        <v>1269.4344</v>
      </c>
      <c r="L4" s="81">
        <f>Summary!L49</f>
        <v>952.0758</v>
      </c>
      <c r="M4" s="81">
        <f>Summary!M49</f>
        <v>634.7172</v>
      </c>
      <c r="N4" s="81">
        <f>Summary!N49</f>
        <v>3808.3032</v>
      </c>
      <c r="O4" s="81">
        <f>Summary!O49</f>
        <v>1269.4344</v>
      </c>
      <c r="P4" s="81">
        <f>Summary!P49</f>
        <v>317.3586</v>
      </c>
      <c r="Q4" s="81">
        <f>Summary!Q49</f>
        <v>1269.4344</v>
      </c>
      <c r="R4" s="81">
        <f>Summary!R49</f>
        <v>2221.5102</v>
      </c>
      <c r="S4" s="81">
        <f>Summary!S49</f>
        <v>0</v>
      </c>
      <c r="T4" s="81">
        <f>Summary!T49</f>
        <v>634.7172</v>
      </c>
      <c r="U4" s="81">
        <f>Summary!U49</f>
        <v>317.3586</v>
      </c>
      <c r="V4" s="81">
        <f>Summary!V49</f>
        <v>0</v>
      </c>
      <c r="W4" s="81">
        <f>Summary!W49</f>
        <v>634.7172</v>
      </c>
      <c r="X4" s="81">
        <f>Summary!X49</f>
        <v>867.1638</v>
      </c>
      <c r="Y4" s="81">
        <f>Summary!Y49</f>
        <v>1184.5224</v>
      </c>
      <c r="Z4" s="81">
        <f>Summary!Z49</f>
        <v>824.7078</v>
      </c>
      <c r="AA4" s="81">
        <f>Summary!AA49</f>
        <v>1374.513</v>
      </c>
      <c r="AB4" s="81">
        <f>Summary!AB49</f>
        <v>274.9026</v>
      </c>
      <c r="AC4" s="81">
        <f>Summary!AC49</f>
        <v>274.9026</v>
      </c>
      <c r="AD4" s="81">
        <f>Summary!AD49</f>
        <v>592.2612</v>
      </c>
      <c r="AE4" s="81">
        <f>Summary!AE49</f>
        <v>274.9026</v>
      </c>
      <c r="AF4" s="81">
        <f>Summary!AF49</f>
        <v>317.3586</v>
      </c>
      <c r="AG4" s="719">
        <f t="shared" si="1"/>
        <v>30739.2054</v>
      </c>
    </row>
    <row r="5">
      <c r="A5" s="82" t="s">
        <v>29</v>
      </c>
      <c r="B5" s="81">
        <f>Summary!B50</f>
        <v>0</v>
      </c>
      <c r="C5" s="81">
        <f>Summary!C50</f>
        <v>2392</v>
      </c>
      <c r="D5" s="81">
        <f>Summary!D50</f>
        <v>1495</v>
      </c>
      <c r="E5" s="81">
        <f>Summary!E50</f>
        <v>1794</v>
      </c>
      <c r="F5" s="81">
        <f>Summary!F50</f>
        <v>598</v>
      </c>
      <c r="G5" s="81">
        <f>Summary!G50</f>
        <v>1794</v>
      </c>
      <c r="H5" s="81">
        <f>Summary!H50</f>
        <v>598</v>
      </c>
      <c r="I5" s="81">
        <f>Summary!I50</f>
        <v>897</v>
      </c>
      <c r="J5" s="81">
        <f>Summary!J50</f>
        <v>1196</v>
      </c>
      <c r="K5" s="81">
        <f>Summary!K50</f>
        <v>1196</v>
      </c>
      <c r="L5" s="81">
        <f>Summary!L50</f>
        <v>897</v>
      </c>
      <c r="M5" s="81">
        <f>Summary!M50</f>
        <v>598</v>
      </c>
      <c r="N5" s="81">
        <f>Summary!N50</f>
        <v>3588</v>
      </c>
      <c r="O5" s="81">
        <f>Summary!O50</f>
        <v>1196</v>
      </c>
      <c r="P5" s="81">
        <f>Summary!P50</f>
        <v>299</v>
      </c>
      <c r="Q5" s="81">
        <f>Summary!Q50</f>
        <v>1196</v>
      </c>
      <c r="R5" s="81">
        <f>Summary!R50</f>
        <v>2093</v>
      </c>
      <c r="S5" s="81">
        <f>Summary!S50</f>
        <v>0</v>
      </c>
      <c r="T5" s="81">
        <f>Summary!T50</f>
        <v>598</v>
      </c>
      <c r="U5" s="81">
        <f>Summary!U50</f>
        <v>299</v>
      </c>
      <c r="V5" s="81">
        <f>Summary!V50</f>
        <v>0</v>
      </c>
      <c r="W5" s="81">
        <f>Summary!W50</f>
        <v>598</v>
      </c>
      <c r="X5" s="81">
        <f>Summary!X50</f>
        <v>817</v>
      </c>
      <c r="Y5" s="81">
        <f>Summary!Y50</f>
        <v>1116</v>
      </c>
      <c r="Z5" s="81">
        <f>Summary!Z50</f>
        <v>777</v>
      </c>
      <c r="AA5" s="81">
        <f>Summary!AA50</f>
        <v>1295</v>
      </c>
      <c r="AB5" s="81">
        <f>Summary!AB50</f>
        <v>259</v>
      </c>
      <c r="AC5" s="81">
        <f>Summary!AC50</f>
        <v>259</v>
      </c>
      <c r="AD5" s="81">
        <f>Summary!AD50</f>
        <v>558</v>
      </c>
      <c r="AE5" s="81">
        <f>Summary!AE50</f>
        <v>259</v>
      </c>
      <c r="AF5" s="81">
        <f>Summary!AF50</f>
        <v>299</v>
      </c>
      <c r="AG5" s="719">
        <f t="shared" si="1"/>
        <v>28961</v>
      </c>
    </row>
    <row r="6">
      <c r="A6" s="82" t="s">
        <v>40</v>
      </c>
      <c r="B6" s="81">
        <f>Summary!B51</f>
        <v>0</v>
      </c>
      <c r="C6" s="81">
        <f>Summary!C51</f>
        <v>146.8688</v>
      </c>
      <c r="D6" s="81">
        <f>Summary!D51</f>
        <v>91.793</v>
      </c>
      <c r="E6" s="81">
        <f>Summary!E51</f>
        <v>110.1516</v>
      </c>
      <c r="F6" s="81">
        <f>Summary!F51</f>
        <v>36.7172</v>
      </c>
      <c r="G6" s="81">
        <f>Summary!G51</f>
        <v>110.1516</v>
      </c>
      <c r="H6" s="81">
        <f>Summary!H51</f>
        <v>36.7172</v>
      </c>
      <c r="I6" s="81">
        <f>Summary!I51</f>
        <v>55.0758</v>
      </c>
      <c r="J6" s="81">
        <f>Summary!J51</f>
        <v>73.4344</v>
      </c>
      <c r="K6" s="81">
        <f>Summary!K51</f>
        <v>73.4344</v>
      </c>
      <c r="L6" s="81">
        <f>Summary!L51</f>
        <v>55.0758</v>
      </c>
      <c r="M6" s="81">
        <f>Summary!M51</f>
        <v>36.7172</v>
      </c>
      <c r="N6" s="81">
        <f>Summary!N51</f>
        <v>220.3032</v>
      </c>
      <c r="O6" s="81">
        <f>Summary!O51</f>
        <v>73.4344</v>
      </c>
      <c r="P6" s="81">
        <f>Summary!P51</f>
        <v>18.3586</v>
      </c>
      <c r="Q6" s="81">
        <f>Summary!Q51</f>
        <v>73.4344</v>
      </c>
      <c r="R6" s="81">
        <f>Summary!R51</f>
        <v>128.5102</v>
      </c>
      <c r="S6" s="81">
        <f>Summary!S51</f>
        <v>0</v>
      </c>
      <c r="T6" s="81">
        <f>Summary!T51</f>
        <v>36.7172</v>
      </c>
      <c r="U6" s="81">
        <f>Summary!U51</f>
        <v>18.3586</v>
      </c>
      <c r="V6" s="81">
        <f>Summary!V51</f>
        <v>0</v>
      </c>
      <c r="W6" s="81">
        <f>Summary!W51</f>
        <v>36.7172</v>
      </c>
      <c r="X6" s="81">
        <f>Summary!X51</f>
        <v>50.1638</v>
      </c>
      <c r="Y6" s="81">
        <f>Summary!Y51</f>
        <v>68.5224</v>
      </c>
      <c r="Z6" s="81">
        <f>Summary!Z51</f>
        <v>47.7078</v>
      </c>
      <c r="AA6" s="81">
        <f>Summary!AA51</f>
        <v>79.513</v>
      </c>
      <c r="AB6" s="81">
        <f>Summary!AB51</f>
        <v>15.9026</v>
      </c>
      <c r="AC6" s="81">
        <f>Summary!AC51</f>
        <v>15.9026</v>
      </c>
      <c r="AD6" s="81">
        <f>Summary!AD51</f>
        <v>34.2612</v>
      </c>
      <c r="AE6" s="81">
        <f>Summary!AE51</f>
        <v>15.9026</v>
      </c>
      <c r="AF6" s="81">
        <f>Summary!AF51</f>
        <v>18.3586</v>
      </c>
      <c r="AG6" s="719">
        <f t="shared" si="1"/>
        <v>1778.2054</v>
      </c>
    </row>
    <row r="7">
      <c r="A7" s="82" t="s">
        <v>34</v>
      </c>
      <c r="B7" s="720" t="str">
        <f>Summary!B52</f>
        <v/>
      </c>
      <c r="C7" s="720" t="str">
        <f>Summary!C52</f>
        <v/>
      </c>
      <c r="D7" s="720" t="str">
        <f>Summary!D52</f>
        <v/>
      </c>
      <c r="E7" s="720" t="str">
        <f>Summary!E52</f>
        <v/>
      </c>
      <c r="F7" s="720" t="str">
        <f>Summary!F52</f>
        <v/>
      </c>
      <c r="G7" s="720" t="str">
        <f>Summary!G52</f>
        <v/>
      </c>
      <c r="H7" s="720" t="str">
        <f>Summary!H52</f>
        <v/>
      </c>
      <c r="I7" s="720" t="str">
        <f>Summary!I52</f>
        <v/>
      </c>
      <c r="J7" s="720" t="str">
        <f>Summary!J52</f>
        <v/>
      </c>
      <c r="K7" s="720" t="str">
        <f>Summary!K52</f>
        <v/>
      </c>
      <c r="L7" s="720" t="str">
        <f>Summary!L52</f>
        <v/>
      </c>
      <c r="M7" s="720" t="str">
        <f>Summary!M52</f>
        <v/>
      </c>
      <c r="N7" s="720" t="str">
        <f>Summary!N52</f>
        <v/>
      </c>
      <c r="O7" s="720" t="str">
        <f>Summary!O52</f>
        <v/>
      </c>
      <c r="P7" s="720" t="str">
        <f>Summary!P52</f>
        <v/>
      </c>
      <c r="Q7" s="720" t="str">
        <f>Summary!Q52</f>
        <v/>
      </c>
      <c r="R7" s="720" t="str">
        <f>Summary!R52</f>
        <v/>
      </c>
      <c r="S7" s="720" t="str">
        <f>Summary!S52</f>
        <v/>
      </c>
      <c r="T7" s="720" t="str">
        <f>Summary!T52</f>
        <v/>
      </c>
      <c r="U7" s="720" t="str">
        <f>Summary!U52</f>
        <v/>
      </c>
      <c r="V7" s="720" t="str">
        <f>Summary!V52</f>
        <v/>
      </c>
      <c r="W7" s="720" t="str">
        <f>Summary!W52</f>
        <v/>
      </c>
      <c r="X7" s="720" t="str">
        <f>Summary!X52</f>
        <v/>
      </c>
      <c r="Y7" s="720" t="str">
        <f>Summary!Y52</f>
        <v/>
      </c>
      <c r="Z7" s="720" t="str">
        <f>Summary!Z52</f>
        <v/>
      </c>
      <c r="AA7" s="720" t="str">
        <f>Summary!AA52</f>
        <v/>
      </c>
      <c r="AB7" s="720" t="str">
        <f>Summary!AB52</f>
        <v/>
      </c>
      <c r="AC7" s="720" t="str">
        <f>Summary!AC52</f>
        <v/>
      </c>
      <c r="AD7" s="720" t="str">
        <f>Summary!AD52</f>
        <v/>
      </c>
      <c r="AE7" s="720" t="str">
        <f>Summary!AE52</f>
        <v/>
      </c>
      <c r="AF7" s="720" t="str">
        <f>Summary!AF52</f>
        <v/>
      </c>
      <c r="AG7" s="721">
        <f t="shared" si="1"/>
        <v>0</v>
      </c>
    </row>
    <row r="8">
      <c r="A8" s="722"/>
      <c r="AG8" s="718"/>
    </row>
    <row r="9">
      <c r="A9" s="723" t="s">
        <v>1869</v>
      </c>
      <c r="B9" s="724"/>
      <c r="C9" s="724"/>
      <c r="D9" s="724"/>
      <c r="E9" s="724"/>
      <c r="F9" s="724"/>
      <c r="G9" s="724"/>
      <c r="H9" s="724"/>
      <c r="I9" s="724"/>
      <c r="J9" s="724"/>
      <c r="K9" s="724"/>
      <c r="L9" s="724"/>
      <c r="M9" s="724"/>
      <c r="N9" s="724"/>
      <c r="O9" s="724"/>
      <c r="P9" s="724"/>
      <c r="Q9" s="724"/>
      <c r="R9" s="724"/>
      <c r="S9" s="724"/>
      <c r="T9" s="724"/>
      <c r="U9" s="724"/>
      <c r="V9" s="724"/>
      <c r="W9" s="724"/>
      <c r="X9" s="724"/>
      <c r="Y9" s="724"/>
      <c r="Z9" s="724"/>
      <c r="AA9" s="724"/>
      <c r="AB9" s="724"/>
      <c r="AC9" s="724"/>
      <c r="AD9" s="724"/>
      <c r="AE9" s="724"/>
      <c r="AF9" s="724"/>
      <c r="AG9" s="718"/>
    </row>
    <row r="10">
      <c r="A10" s="723" t="s">
        <v>1870</v>
      </c>
      <c r="B10" s="725">
        <v>0.0</v>
      </c>
      <c r="C10" s="725">
        <v>0.0</v>
      </c>
      <c r="D10" s="725">
        <v>0.0</v>
      </c>
      <c r="E10" s="725">
        <v>0.0</v>
      </c>
      <c r="F10" s="725">
        <v>598.0</v>
      </c>
      <c r="G10" s="725">
        <v>0.0</v>
      </c>
      <c r="H10" s="725">
        <v>0.0</v>
      </c>
      <c r="I10" s="725">
        <v>0.0</v>
      </c>
      <c r="J10" s="725">
        <v>0.0</v>
      </c>
      <c r="K10" s="725">
        <v>0.0</v>
      </c>
      <c r="L10" s="725">
        <v>0.0</v>
      </c>
      <c r="M10" s="725">
        <v>0.0</v>
      </c>
      <c r="N10" s="725">
        <v>0.0</v>
      </c>
      <c r="O10" s="725">
        <v>0.0</v>
      </c>
      <c r="P10" s="725">
        <v>0.0</v>
      </c>
      <c r="Q10" s="725">
        <v>299.0</v>
      </c>
      <c r="R10" s="725">
        <v>0.0</v>
      </c>
      <c r="S10" s="725">
        <v>299.0</v>
      </c>
      <c r="T10" s="725">
        <v>0.0</v>
      </c>
      <c r="U10" s="725">
        <v>0.0</v>
      </c>
      <c r="V10" s="725">
        <v>0.0</v>
      </c>
      <c r="W10" s="725">
        <v>0.0</v>
      </c>
      <c r="X10" s="725">
        <v>0.0</v>
      </c>
      <c r="Y10" s="725">
        <v>0.0</v>
      </c>
      <c r="Z10" s="725">
        <v>0.0</v>
      </c>
      <c r="AA10" s="725">
        <v>0.0</v>
      </c>
      <c r="AB10" s="725">
        <v>259.0</v>
      </c>
      <c r="AC10" s="725">
        <v>0.0</v>
      </c>
      <c r="AD10" s="725">
        <v>259.0</v>
      </c>
      <c r="AE10" s="725">
        <v>0.0</v>
      </c>
      <c r="AF10" s="725">
        <v>299.0</v>
      </c>
      <c r="AG10" s="726">
        <f t="shared" ref="AG10:AG12" si="2">SUM(B10:AF10)</f>
        <v>2013</v>
      </c>
    </row>
    <row r="11">
      <c r="A11" s="723" t="s">
        <v>1871</v>
      </c>
      <c r="B11" s="32">
        <v>0.0</v>
      </c>
      <c r="C11" s="32">
        <v>0.0</v>
      </c>
      <c r="D11" s="32">
        <v>0.0</v>
      </c>
      <c r="E11" s="32">
        <v>0.0</v>
      </c>
      <c r="F11" s="32">
        <v>2.0</v>
      </c>
      <c r="G11" s="32">
        <v>0.0</v>
      </c>
      <c r="H11" s="32">
        <v>0.0</v>
      </c>
      <c r="I11" s="32">
        <v>0.0</v>
      </c>
      <c r="J11" s="32">
        <v>0.0</v>
      </c>
      <c r="K11" s="32">
        <v>0.0</v>
      </c>
      <c r="L11" s="32">
        <v>0.0</v>
      </c>
      <c r="M11" s="32">
        <v>0.0</v>
      </c>
      <c r="N11" s="32">
        <v>0.0</v>
      </c>
      <c r="O11" s="32">
        <v>0.0</v>
      </c>
      <c r="P11" s="32">
        <v>0.0</v>
      </c>
      <c r="Q11" s="32">
        <v>1.0</v>
      </c>
      <c r="R11" s="32">
        <v>0.0</v>
      </c>
      <c r="S11" s="32">
        <v>1.0</v>
      </c>
      <c r="T11" s="32">
        <v>0.0</v>
      </c>
      <c r="U11" s="32">
        <v>0.0</v>
      </c>
      <c r="V11" s="32">
        <v>0.0</v>
      </c>
      <c r="W11" s="32">
        <v>0.0</v>
      </c>
      <c r="X11" s="32">
        <v>0.0</v>
      </c>
      <c r="Y11" s="32">
        <v>0.0</v>
      </c>
      <c r="Z11" s="32">
        <v>0.0</v>
      </c>
      <c r="AA11" s="32">
        <v>0.0</v>
      </c>
      <c r="AB11" s="32">
        <v>1.0</v>
      </c>
      <c r="AC11" s="32">
        <v>0.0</v>
      </c>
      <c r="AD11" s="32">
        <v>1.0</v>
      </c>
      <c r="AE11" s="32">
        <v>0.0</v>
      </c>
      <c r="AF11" s="32">
        <v>1.0</v>
      </c>
      <c r="AG11" s="718">
        <f t="shared" si="2"/>
        <v>7</v>
      </c>
    </row>
    <row r="12">
      <c r="A12" s="723" t="s">
        <v>1872</v>
      </c>
      <c r="B12" s="725">
        <f>Summary!B133</f>
        <v>36</v>
      </c>
      <c r="C12" s="725">
        <f>Summary!C133</f>
        <v>27</v>
      </c>
      <c r="D12" s="725">
        <f>Summary!D133</f>
        <v>61</v>
      </c>
      <c r="E12" s="725">
        <f>Summary!E133</f>
        <v>37</v>
      </c>
      <c r="F12" s="725">
        <f>Summary!F133</f>
        <v>39</v>
      </c>
      <c r="G12" s="725">
        <f>Summary!G133</f>
        <v>39</v>
      </c>
      <c r="H12" s="725">
        <f>Summary!H133</f>
        <v>50</v>
      </c>
      <c r="I12" s="725">
        <f>Summary!I133</f>
        <v>26</v>
      </c>
      <c r="J12" s="725">
        <f>Summary!J133</f>
        <v>32</v>
      </c>
      <c r="K12" s="725">
        <f>Summary!K133</f>
        <v>34</v>
      </c>
      <c r="L12" s="725">
        <f>Summary!L133</f>
        <v>51</v>
      </c>
      <c r="M12" s="725">
        <f>Summary!M133</f>
        <v>24</v>
      </c>
      <c r="N12" s="725">
        <f>Summary!N133</f>
        <v>28</v>
      </c>
      <c r="O12" s="725">
        <f>Summary!O133</f>
        <v>23</v>
      </c>
      <c r="P12" s="725">
        <f>Summary!P133</f>
        <v>46</v>
      </c>
      <c r="Q12" s="725">
        <f>Summary!Q133</f>
        <v>29</v>
      </c>
      <c r="R12" s="725">
        <f>Summary!R133</f>
        <v>22</v>
      </c>
      <c r="S12" s="725">
        <f>Summary!S133</f>
        <v>43</v>
      </c>
      <c r="T12" s="725">
        <f>Summary!T133</f>
        <v>35</v>
      </c>
      <c r="U12" s="725">
        <f>Summary!U133</f>
        <v>35</v>
      </c>
      <c r="V12" s="725">
        <f>Summary!V133</f>
        <v>24</v>
      </c>
      <c r="W12" s="725">
        <f>Summary!W133</f>
        <v>34</v>
      </c>
      <c r="X12" s="725">
        <f>Summary!X133</f>
        <v>78</v>
      </c>
      <c r="Y12" s="725">
        <f>Summary!Y133</f>
        <v>29</v>
      </c>
      <c r="Z12" s="725">
        <f>Summary!Z133</f>
        <v>18</v>
      </c>
      <c r="AA12" s="725">
        <f>Summary!AA133</f>
        <v>35</v>
      </c>
      <c r="AB12" s="725">
        <f>Summary!AB133</f>
        <v>21</v>
      </c>
      <c r="AC12" s="725">
        <f>Summary!AC133</f>
        <v>21</v>
      </c>
      <c r="AD12" s="725">
        <f>Summary!AD133</f>
        <v>25</v>
      </c>
      <c r="AE12" s="725">
        <f>Summary!AE133</f>
        <v>8</v>
      </c>
      <c r="AF12" s="725">
        <f>Summary!AF133</f>
        <v>29</v>
      </c>
      <c r="AG12" s="726">
        <f t="shared" si="2"/>
        <v>1039</v>
      </c>
    </row>
    <row r="13">
      <c r="AG13" s="513"/>
    </row>
    <row r="14">
      <c r="A14" s="727" t="s">
        <v>182</v>
      </c>
      <c r="B14" s="728">
        <f t="shared" ref="B14:AG14" si="3">B23+B27</f>
        <v>0</v>
      </c>
      <c r="C14" s="728">
        <f t="shared" si="3"/>
        <v>8</v>
      </c>
      <c r="D14" s="728">
        <f t="shared" si="3"/>
        <v>5</v>
      </c>
      <c r="E14" s="728">
        <f t="shared" si="3"/>
        <v>6</v>
      </c>
      <c r="F14" s="728">
        <f t="shared" si="3"/>
        <v>2</v>
      </c>
      <c r="G14" s="728">
        <f t="shared" si="3"/>
        <v>6</v>
      </c>
      <c r="H14" s="728">
        <f t="shared" si="3"/>
        <v>2</v>
      </c>
      <c r="I14" s="728">
        <f t="shared" si="3"/>
        <v>3</v>
      </c>
      <c r="J14" s="728">
        <f t="shared" si="3"/>
        <v>4</v>
      </c>
      <c r="K14" s="728">
        <f t="shared" si="3"/>
        <v>4</v>
      </c>
      <c r="L14" s="728">
        <f t="shared" si="3"/>
        <v>3</v>
      </c>
      <c r="M14" s="728">
        <f t="shared" si="3"/>
        <v>2</v>
      </c>
      <c r="N14" s="728">
        <f t="shared" si="3"/>
        <v>12</v>
      </c>
      <c r="O14" s="728">
        <f t="shared" si="3"/>
        <v>4</v>
      </c>
      <c r="P14" s="728">
        <f t="shared" si="3"/>
        <v>1</v>
      </c>
      <c r="Q14" s="728">
        <f t="shared" si="3"/>
        <v>4</v>
      </c>
      <c r="R14" s="728">
        <f t="shared" si="3"/>
        <v>7</v>
      </c>
      <c r="S14" s="728">
        <f t="shared" si="3"/>
        <v>0</v>
      </c>
      <c r="T14" s="728">
        <f t="shared" si="3"/>
        <v>2</v>
      </c>
      <c r="U14" s="728">
        <f t="shared" si="3"/>
        <v>1</v>
      </c>
      <c r="V14" s="728">
        <f t="shared" si="3"/>
        <v>0</v>
      </c>
      <c r="W14" s="728">
        <f t="shared" si="3"/>
        <v>2</v>
      </c>
      <c r="X14" s="728">
        <f t="shared" si="3"/>
        <v>3</v>
      </c>
      <c r="Y14" s="728">
        <f t="shared" si="3"/>
        <v>4</v>
      </c>
      <c r="Z14" s="728">
        <f t="shared" si="3"/>
        <v>3</v>
      </c>
      <c r="AA14" s="728">
        <f t="shared" si="3"/>
        <v>5</v>
      </c>
      <c r="AB14" s="728">
        <f t="shared" si="3"/>
        <v>1</v>
      </c>
      <c r="AC14" s="728">
        <f t="shared" si="3"/>
        <v>1</v>
      </c>
      <c r="AD14" s="728">
        <f t="shared" si="3"/>
        <v>2</v>
      </c>
      <c r="AE14" s="728">
        <f t="shared" si="3"/>
        <v>1</v>
      </c>
      <c r="AF14" s="728">
        <f t="shared" si="3"/>
        <v>1</v>
      </c>
      <c r="AG14" s="728">
        <f t="shared" si="3"/>
        <v>99</v>
      </c>
    </row>
    <row r="15">
      <c r="A15" s="178" t="s">
        <v>1873</v>
      </c>
      <c r="B15" s="2">
        <v>0.0</v>
      </c>
      <c r="C15" s="2">
        <v>0.0</v>
      </c>
      <c r="D15" s="2">
        <v>0.0</v>
      </c>
      <c r="E15" s="2">
        <v>0.0</v>
      </c>
      <c r="F15" s="2">
        <v>0.0</v>
      </c>
      <c r="G15" s="2">
        <v>0.0</v>
      </c>
      <c r="H15" s="2">
        <v>0.0</v>
      </c>
      <c r="I15" s="2">
        <v>0.0</v>
      </c>
      <c r="J15" s="2">
        <v>0.0</v>
      </c>
      <c r="K15" s="2">
        <v>0.0</v>
      </c>
      <c r="L15" s="2">
        <v>0.0</v>
      </c>
      <c r="M15" s="2">
        <v>0.0</v>
      </c>
      <c r="N15" s="2">
        <v>0.0</v>
      </c>
      <c r="O15" s="2">
        <v>0.0</v>
      </c>
      <c r="P15" s="2">
        <v>0.0</v>
      </c>
      <c r="Q15" s="2">
        <v>0.0</v>
      </c>
      <c r="R15" s="2">
        <v>0.0</v>
      </c>
      <c r="S15" s="2">
        <v>0.0</v>
      </c>
      <c r="T15" s="2">
        <v>0.0</v>
      </c>
      <c r="U15" s="2">
        <v>0.0</v>
      </c>
      <c r="V15" s="2">
        <v>0.0</v>
      </c>
      <c r="W15" s="2">
        <v>0.0</v>
      </c>
      <c r="X15" s="2">
        <v>0.0</v>
      </c>
      <c r="Y15" s="2">
        <v>0.0</v>
      </c>
      <c r="Z15" s="2">
        <v>0.0</v>
      </c>
      <c r="AA15" s="2">
        <v>0.0</v>
      </c>
      <c r="AB15" s="2">
        <v>0.0</v>
      </c>
      <c r="AC15" s="2">
        <v>0.0</v>
      </c>
      <c r="AD15" s="2">
        <v>0.0</v>
      </c>
      <c r="AE15" s="2">
        <v>0.0</v>
      </c>
      <c r="AF15" s="2">
        <v>0.0</v>
      </c>
      <c r="AG15" s="729">
        <f t="shared" ref="AG15:AG23" si="4">sum(B15:AF15)</f>
        <v>0</v>
      </c>
    </row>
    <row r="16">
      <c r="A16" s="178" t="s">
        <v>1874</v>
      </c>
      <c r="B16" s="2">
        <v>0.0</v>
      </c>
      <c r="C16" s="2">
        <v>0.0</v>
      </c>
      <c r="D16" s="2">
        <v>0.0</v>
      </c>
      <c r="E16" s="2">
        <v>0.0</v>
      </c>
      <c r="F16" s="2">
        <v>0.0</v>
      </c>
      <c r="G16" s="2">
        <v>0.0</v>
      </c>
      <c r="H16" s="2">
        <v>0.0</v>
      </c>
      <c r="I16" s="2">
        <v>0.0</v>
      </c>
      <c r="J16" s="2">
        <v>0.0</v>
      </c>
      <c r="K16" s="2">
        <v>0.0</v>
      </c>
      <c r="L16" s="2">
        <v>0.0</v>
      </c>
      <c r="M16" s="2">
        <v>0.0</v>
      </c>
      <c r="N16" s="2">
        <v>0.0</v>
      </c>
      <c r="O16" s="2">
        <v>0.0</v>
      </c>
      <c r="P16" s="2">
        <v>0.0</v>
      </c>
      <c r="Q16" s="2">
        <v>0.0</v>
      </c>
      <c r="R16" s="2">
        <v>0.0</v>
      </c>
      <c r="S16" s="2">
        <v>0.0</v>
      </c>
      <c r="T16" s="2">
        <v>0.0</v>
      </c>
      <c r="U16" s="2">
        <v>0.0</v>
      </c>
      <c r="V16" s="2">
        <v>0.0</v>
      </c>
      <c r="W16" s="2">
        <v>0.0</v>
      </c>
      <c r="X16" s="2">
        <v>0.0</v>
      </c>
      <c r="Y16" s="2">
        <v>0.0</v>
      </c>
      <c r="Z16" s="2">
        <v>0.0</v>
      </c>
      <c r="AA16" s="2">
        <v>0.0</v>
      </c>
      <c r="AB16" s="2">
        <v>0.0</v>
      </c>
      <c r="AC16" s="2">
        <v>0.0</v>
      </c>
      <c r="AD16" s="2">
        <v>0.0</v>
      </c>
      <c r="AE16" s="2">
        <v>0.0</v>
      </c>
      <c r="AF16" s="2">
        <v>0.0</v>
      </c>
      <c r="AG16" s="729">
        <f t="shared" si="4"/>
        <v>0</v>
      </c>
    </row>
    <row r="17">
      <c r="A17" s="178" t="s">
        <v>1875</v>
      </c>
      <c r="B17" s="2">
        <v>0.0</v>
      </c>
      <c r="C17" s="2">
        <v>0.0</v>
      </c>
      <c r="D17" s="2">
        <v>0.0</v>
      </c>
      <c r="E17" s="2">
        <v>0.0</v>
      </c>
      <c r="F17" s="2">
        <v>0.0</v>
      </c>
      <c r="G17" s="2">
        <v>0.0</v>
      </c>
      <c r="H17" s="2">
        <v>0.0</v>
      </c>
      <c r="I17" s="2">
        <v>0.0</v>
      </c>
      <c r="J17" s="2">
        <v>0.0</v>
      </c>
      <c r="K17" s="2">
        <v>0.0</v>
      </c>
      <c r="L17" s="2">
        <v>0.0</v>
      </c>
      <c r="M17" s="2">
        <v>0.0</v>
      </c>
      <c r="N17" s="2">
        <v>0.0</v>
      </c>
      <c r="O17" s="2">
        <v>0.0</v>
      </c>
      <c r="P17" s="2">
        <v>0.0</v>
      </c>
      <c r="Q17" s="2">
        <v>0.0</v>
      </c>
      <c r="R17" s="2">
        <v>0.0</v>
      </c>
      <c r="S17" s="2">
        <v>0.0</v>
      </c>
      <c r="T17" s="2">
        <v>0.0</v>
      </c>
      <c r="U17" s="2">
        <v>0.0</v>
      </c>
      <c r="V17" s="2">
        <v>0.0</v>
      </c>
      <c r="W17" s="2">
        <v>0.0</v>
      </c>
      <c r="X17" s="2">
        <v>0.0</v>
      </c>
      <c r="Y17" s="2">
        <v>0.0</v>
      </c>
      <c r="Z17" s="2">
        <v>0.0</v>
      </c>
      <c r="AA17" s="2">
        <v>0.0</v>
      </c>
      <c r="AB17" s="2">
        <v>0.0</v>
      </c>
      <c r="AC17" s="2">
        <v>0.0</v>
      </c>
      <c r="AD17" s="2">
        <v>0.0</v>
      </c>
      <c r="AE17" s="2">
        <v>0.0</v>
      </c>
      <c r="AF17" s="2">
        <v>0.0</v>
      </c>
      <c r="AG17" s="729">
        <f t="shared" si="4"/>
        <v>0</v>
      </c>
    </row>
    <row r="18">
      <c r="A18" s="178" t="s">
        <v>1876</v>
      </c>
      <c r="B18" s="2">
        <v>0.0</v>
      </c>
      <c r="C18" s="2">
        <v>0.0</v>
      </c>
      <c r="D18" s="2">
        <v>0.0</v>
      </c>
      <c r="E18" s="2">
        <v>0.0</v>
      </c>
      <c r="F18" s="2">
        <v>0.0</v>
      </c>
      <c r="G18" s="2">
        <v>0.0</v>
      </c>
      <c r="H18" s="2">
        <v>0.0</v>
      </c>
      <c r="I18" s="2">
        <v>0.0</v>
      </c>
      <c r="J18" s="2">
        <v>0.0</v>
      </c>
      <c r="K18" s="2">
        <v>0.0</v>
      </c>
      <c r="L18" s="2">
        <v>0.0</v>
      </c>
      <c r="M18" s="2">
        <v>0.0</v>
      </c>
      <c r="N18" s="2">
        <v>0.0</v>
      </c>
      <c r="O18" s="2">
        <v>0.0</v>
      </c>
      <c r="P18" s="2">
        <v>0.0</v>
      </c>
      <c r="Q18" s="2">
        <v>0.0</v>
      </c>
      <c r="R18" s="2">
        <v>0.0</v>
      </c>
      <c r="S18" s="2">
        <v>0.0</v>
      </c>
      <c r="T18" s="2">
        <v>0.0</v>
      </c>
      <c r="U18" s="2">
        <v>0.0</v>
      </c>
      <c r="V18" s="2">
        <v>0.0</v>
      </c>
      <c r="W18" s="2">
        <v>0.0</v>
      </c>
      <c r="X18" s="2">
        <v>0.0</v>
      </c>
      <c r="Y18" s="2">
        <v>0.0</v>
      </c>
      <c r="Z18" s="2">
        <v>0.0</v>
      </c>
      <c r="AA18" s="2">
        <v>0.0</v>
      </c>
      <c r="AB18" s="2">
        <v>0.0</v>
      </c>
      <c r="AC18" s="2">
        <v>0.0</v>
      </c>
      <c r="AD18" s="2">
        <v>0.0</v>
      </c>
      <c r="AE18" s="2">
        <v>0.0</v>
      </c>
      <c r="AF18" s="2">
        <v>0.0</v>
      </c>
      <c r="AG18" s="729">
        <f t="shared" si="4"/>
        <v>0</v>
      </c>
    </row>
    <row r="19">
      <c r="A19" s="178" t="s">
        <v>1877</v>
      </c>
      <c r="B19" s="2">
        <v>0.0</v>
      </c>
      <c r="C19" s="2">
        <v>0.0</v>
      </c>
      <c r="D19" s="2">
        <v>0.0</v>
      </c>
      <c r="E19" s="2">
        <v>0.0</v>
      </c>
      <c r="F19" s="2">
        <v>0.0</v>
      </c>
      <c r="G19" s="2">
        <v>0.0</v>
      </c>
      <c r="H19" s="2">
        <v>0.0</v>
      </c>
      <c r="I19" s="2">
        <v>0.0</v>
      </c>
      <c r="J19" s="2">
        <v>0.0</v>
      </c>
      <c r="K19" s="2">
        <v>0.0</v>
      </c>
      <c r="L19" s="2">
        <v>0.0</v>
      </c>
      <c r="M19" s="2">
        <v>0.0</v>
      </c>
      <c r="N19" s="2">
        <v>0.0</v>
      </c>
      <c r="O19" s="2">
        <v>0.0</v>
      </c>
      <c r="P19" s="2">
        <v>0.0</v>
      </c>
      <c r="Q19" s="2">
        <v>0.0</v>
      </c>
      <c r="R19" s="2">
        <v>0.0</v>
      </c>
      <c r="S19" s="2">
        <v>0.0</v>
      </c>
      <c r="T19" s="2">
        <v>0.0</v>
      </c>
      <c r="U19" s="2">
        <v>0.0</v>
      </c>
      <c r="V19" s="2">
        <v>0.0</v>
      </c>
      <c r="W19" s="2">
        <v>0.0</v>
      </c>
      <c r="X19" s="2">
        <v>0.0</v>
      </c>
      <c r="Y19" s="2">
        <v>0.0</v>
      </c>
      <c r="Z19" s="2">
        <v>0.0</v>
      </c>
      <c r="AA19" s="2">
        <v>0.0</v>
      </c>
      <c r="AB19" s="2">
        <v>0.0</v>
      </c>
      <c r="AC19" s="2">
        <v>0.0</v>
      </c>
      <c r="AD19" s="2">
        <v>0.0</v>
      </c>
      <c r="AE19" s="2">
        <v>0.0</v>
      </c>
      <c r="AF19" s="2">
        <v>0.0</v>
      </c>
      <c r="AG19" s="729">
        <f t="shared" si="4"/>
        <v>0</v>
      </c>
    </row>
    <row r="20">
      <c r="A20" s="178" t="s">
        <v>1878</v>
      </c>
      <c r="B20" s="2">
        <v>0.0</v>
      </c>
      <c r="C20" s="2">
        <v>0.0</v>
      </c>
      <c r="D20" s="2">
        <v>0.0</v>
      </c>
      <c r="E20" s="2">
        <v>0.0</v>
      </c>
      <c r="F20" s="2">
        <v>0.0</v>
      </c>
      <c r="G20" s="2">
        <v>0.0</v>
      </c>
      <c r="H20" s="2">
        <v>0.0</v>
      </c>
      <c r="I20" s="2">
        <v>0.0</v>
      </c>
      <c r="J20" s="2">
        <v>0.0</v>
      </c>
      <c r="K20" s="2">
        <v>0.0</v>
      </c>
      <c r="L20" s="2">
        <v>0.0</v>
      </c>
      <c r="M20" s="2">
        <v>0.0</v>
      </c>
      <c r="N20" s="2">
        <v>0.0</v>
      </c>
      <c r="O20" s="2">
        <v>0.0</v>
      </c>
      <c r="P20" s="2">
        <v>0.0</v>
      </c>
      <c r="Q20" s="2">
        <v>0.0</v>
      </c>
      <c r="R20" s="2">
        <v>0.0</v>
      </c>
      <c r="S20" s="2">
        <v>0.0</v>
      </c>
      <c r="T20" s="2">
        <v>0.0</v>
      </c>
      <c r="U20" s="2">
        <v>0.0</v>
      </c>
      <c r="V20" s="2">
        <v>0.0</v>
      </c>
      <c r="W20" s="2">
        <v>0.0</v>
      </c>
      <c r="X20" s="2">
        <v>0.0</v>
      </c>
      <c r="Y20" s="2">
        <v>0.0</v>
      </c>
      <c r="Z20" s="2">
        <v>0.0</v>
      </c>
      <c r="AA20" s="2">
        <v>0.0</v>
      </c>
      <c r="AB20" s="2">
        <v>0.0</v>
      </c>
      <c r="AC20" s="2">
        <v>0.0</v>
      </c>
      <c r="AD20" s="2">
        <v>0.0</v>
      </c>
      <c r="AE20" s="2">
        <v>0.0</v>
      </c>
      <c r="AF20" s="2">
        <v>0.0</v>
      </c>
      <c r="AG20" s="729">
        <f t="shared" si="4"/>
        <v>0</v>
      </c>
    </row>
    <row r="21">
      <c r="A21" s="178" t="s">
        <v>1879</v>
      </c>
      <c r="B21" s="2">
        <v>0.0</v>
      </c>
      <c r="C21" s="2">
        <v>8.0</v>
      </c>
      <c r="D21" s="2">
        <v>5.0</v>
      </c>
      <c r="E21" s="2">
        <v>6.0</v>
      </c>
      <c r="F21" s="2">
        <v>2.0</v>
      </c>
      <c r="G21" s="2">
        <v>6.0</v>
      </c>
      <c r="H21" s="2">
        <v>2.0</v>
      </c>
      <c r="I21" s="2">
        <v>3.0</v>
      </c>
      <c r="J21" s="2">
        <v>4.0</v>
      </c>
      <c r="K21" s="2">
        <v>4.0</v>
      </c>
      <c r="L21" s="2">
        <v>3.0</v>
      </c>
      <c r="M21" s="2">
        <v>2.0</v>
      </c>
      <c r="N21" s="2">
        <v>12.0</v>
      </c>
      <c r="O21" s="2">
        <v>4.0</v>
      </c>
      <c r="P21" s="2">
        <v>1.0</v>
      </c>
      <c r="Q21" s="2">
        <v>4.0</v>
      </c>
      <c r="R21" s="2">
        <v>7.0</v>
      </c>
      <c r="S21" s="2">
        <v>0.0</v>
      </c>
      <c r="T21" s="2">
        <v>2.0</v>
      </c>
      <c r="U21" s="2">
        <v>1.0</v>
      </c>
      <c r="V21" s="2">
        <v>0.0</v>
      </c>
      <c r="W21" s="2">
        <v>2.0</v>
      </c>
      <c r="X21" s="2">
        <v>3.0</v>
      </c>
      <c r="Y21" s="2">
        <v>4.0</v>
      </c>
      <c r="Z21" s="2">
        <v>3.0</v>
      </c>
      <c r="AA21" s="2">
        <v>5.0</v>
      </c>
      <c r="AB21" s="2">
        <v>1.0</v>
      </c>
      <c r="AC21" s="2">
        <v>1.0</v>
      </c>
      <c r="AD21" s="2">
        <v>2.0</v>
      </c>
      <c r="AE21" s="2">
        <v>1.0</v>
      </c>
      <c r="AF21" s="2">
        <v>1.0</v>
      </c>
      <c r="AG21" s="729">
        <f t="shared" si="4"/>
        <v>99</v>
      </c>
    </row>
    <row r="22">
      <c r="A22" s="178" t="s">
        <v>1880</v>
      </c>
      <c r="B22" s="2">
        <v>0.0</v>
      </c>
      <c r="C22" s="2">
        <v>0.0</v>
      </c>
      <c r="D22" s="2">
        <v>0.0</v>
      </c>
      <c r="E22" s="2">
        <v>0.0</v>
      </c>
      <c r="F22" s="2">
        <v>0.0</v>
      </c>
      <c r="G22" s="2">
        <v>0.0</v>
      </c>
      <c r="H22" s="2">
        <v>0.0</v>
      </c>
      <c r="I22" s="2">
        <v>0.0</v>
      </c>
      <c r="J22" s="2">
        <v>0.0</v>
      </c>
      <c r="K22" s="2">
        <v>0.0</v>
      </c>
      <c r="L22" s="2">
        <v>0.0</v>
      </c>
      <c r="M22" s="2">
        <v>0.0</v>
      </c>
      <c r="N22" s="2">
        <v>0.0</v>
      </c>
      <c r="O22" s="2">
        <v>0.0</v>
      </c>
      <c r="P22" s="2">
        <v>0.0</v>
      </c>
      <c r="Q22" s="2">
        <v>0.0</v>
      </c>
      <c r="R22" s="2">
        <v>0.0</v>
      </c>
      <c r="S22" s="2">
        <v>0.0</v>
      </c>
      <c r="T22" s="2">
        <v>0.0</v>
      </c>
      <c r="U22" s="2">
        <v>0.0</v>
      </c>
      <c r="V22" s="2">
        <v>0.0</v>
      </c>
      <c r="W22" s="2">
        <v>0.0</v>
      </c>
      <c r="X22" s="2">
        <v>0.0</v>
      </c>
      <c r="Y22" s="2">
        <v>0.0</v>
      </c>
      <c r="Z22" s="2">
        <v>0.0</v>
      </c>
      <c r="AA22" s="2">
        <v>0.0</v>
      </c>
      <c r="AB22" s="2">
        <v>0.0</v>
      </c>
      <c r="AC22" s="2">
        <v>0.0</v>
      </c>
      <c r="AD22" s="2">
        <v>0.0</v>
      </c>
      <c r="AE22" s="2">
        <v>0.0</v>
      </c>
      <c r="AF22" s="2">
        <v>0.0</v>
      </c>
      <c r="AG22" s="729">
        <f t="shared" si="4"/>
        <v>0</v>
      </c>
    </row>
    <row r="23">
      <c r="A23" s="476" t="s">
        <v>219</v>
      </c>
      <c r="B23" s="476">
        <f t="shared" ref="B23:AF23" si="5">sum(B15:B22)</f>
        <v>0</v>
      </c>
      <c r="C23" s="476">
        <f t="shared" si="5"/>
        <v>8</v>
      </c>
      <c r="D23" s="476">
        <f t="shared" si="5"/>
        <v>5</v>
      </c>
      <c r="E23" s="476">
        <f t="shared" si="5"/>
        <v>6</v>
      </c>
      <c r="F23" s="476">
        <f t="shared" si="5"/>
        <v>2</v>
      </c>
      <c r="G23" s="476">
        <f t="shared" si="5"/>
        <v>6</v>
      </c>
      <c r="H23" s="476">
        <f t="shared" si="5"/>
        <v>2</v>
      </c>
      <c r="I23" s="476">
        <f t="shared" si="5"/>
        <v>3</v>
      </c>
      <c r="J23" s="476">
        <f t="shared" si="5"/>
        <v>4</v>
      </c>
      <c r="K23" s="476">
        <f t="shared" si="5"/>
        <v>4</v>
      </c>
      <c r="L23" s="476">
        <f t="shared" si="5"/>
        <v>3</v>
      </c>
      <c r="M23" s="476">
        <f t="shared" si="5"/>
        <v>2</v>
      </c>
      <c r="N23" s="476">
        <f t="shared" si="5"/>
        <v>12</v>
      </c>
      <c r="O23" s="476">
        <f t="shared" si="5"/>
        <v>4</v>
      </c>
      <c r="P23" s="476">
        <f t="shared" si="5"/>
        <v>1</v>
      </c>
      <c r="Q23" s="476">
        <f t="shared" si="5"/>
        <v>4</v>
      </c>
      <c r="R23" s="476">
        <f t="shared" si="5"/>
        <v>7</v>
      </c>
      <c r="S23" s="476">
        <f t="shared" si="5"/>
        <v>0</v>
      </c>
      <c r="T23" s="476">
        <f t="shared" si="5"/>
        <v>2</v>
      </c>
      <c r="U23" s="476">
        <f t="shared" si="5"/>
        <v>1</v>
      </c>
      <c r="V23" s="476">
        <f t="shared" si="5"/>
        <v>0</v>
      </c>
      <c r="W23" s="476">
        <f t="shared" si="5"/>
        <v>2</v>
      </c>
      <c r="X23" s="476">
        <f t="shared" si="5"/>
        <v>3</v>
      </c>
      <c r="Y23" s="476">
        <f t="shared" si="5"/>
        <v>4</v>
      </c>
      <c r="Z23" s="476">
        <f t="shared" si="5"/>
        <v>3</v>
      </c>
      <c r="AA23" s="476">
        <f t="shared" si="5"/>
        <v>5</v>
      </c>
      <c r="AB23" s="476">
        <f t="shared" si="5"/>
        <v>1</v>
      </c>
      <c r="AC23" s="476">
        <f t="shared" si="5"/>
        <v>1</v>
      </c>
      <c r="AD23" s="476">
        <f t="shared" si="5"/>
        <v>2</v>
      </c>
      <c r="AE23" s="476">
        <f t="shared" si="5"/>
        <v>1</v>
      </c>
      <c r="AF23" s="476">
        <f t="shared" si="5"/>
        <v>1</v>
      </c>
      <c r="AG23" s="729">
        <f t="shared" si="4"/>
        <v>99</v>
      </c>
    </row>
    <row r="24">
      <c r="A24" s="134"/>
      <c r="AG24" s="729"/>
    </row>
    <row r="25">
      <c r="A25" s="183" t="s">
        <v>1881</v>
      </c>
      <c r="B25" s="2">
        <v>0.0</v>
      </c>
      <c r="C25" s="2">
        <v>0.0</v>
      </c>
      <c r="D25" s="2">
        <v>0.0</v>
      </c>
      <c r="E25" s="2">
        <v>0.0</v>
      </c>
      <c r="F25" s="2">
        <v>0.0</v>
      </c>
      <c r="G25" s="2">
        <v>0.0</v>
      </c>
      <c r="H25" s="2">
        <v>0.0</v>
      </c>
      <c r="I25" s="2">
        <v>0.0</v>
      </c>
      <c r="J25" s="2">
        <v>0.0</v>
      </c>
      <c r="K25" s="2">
        <v>0.0</v>
      </c>
      <c r="L25" s="2">
        <v>0.0</v>
      </c>
      <c r="M25" s="2">
        <v>0.0</v>
      </c>
      <c r="N25" s="2">
        <v>0.0</v>
      </c>
      <c r="O25" s="2">
        <v>0.0</v>
      </c>
      <c r="P25" s="2">
        <v>0.0</v>
      </c>
      <c r="Q25" s="2">
        <v>0.0</v>
      </c>
      <c r="R25" s="2">
        <v>0.0</v>
      </c>
      <c r="S25" s="2">
        <v>0.0</v>
      </c>
      <c r="T25" s="2">
        <v>0.0</v>
      </c>
      <c r="U25" s="2">
        <v>0.0</v>
      </c>
      <c r="V25" s="2">
        <v>0.0</v>
      </c>
      <c r="W25" s="2">
        <v>0.0</v>
      </c>
      <c r="X25" s="2">
        <v>0.0</v>
      </c>
      <c r="Y25" s="2">
        <v>0.0</v>
      </c>
      <c r="Z25" s="2">
        <v>0.0</v>
      </c>
      <c r="AA25" s="2">
        <v>0.0</v>
      </c>
      <c r="AB25" s="2">
        <v>0.0</v>
      </c>
      <c r="AC25" s="2">
        <v>0.0</v>
      </c>
      <c r="AD25" s="2">
        <v>0.0</v>
      </c>
      <c r="AE25" s="2">
        <v>0.0</v>
      </c>
      <c r="AF25" s="2">
        <v>0.0</v>
      </c>
      <c r="AG25" s="729">
        <f t="shared" ref="AG25:AG27" si="6">sum(B25:AF25)</f>
        <v>0</v>
      </c>
    </row>
    <row r="26">
      <c r="A26" s="183" t="s">
        <v>1882</v>
      </c>
      <c r="B26" s="2">
        <v>0.0</v>
      </c>
      <c r="C26" s="2">
        <v>0.0</v>
      </c>
      <c r="D26" s="2">
        <v>0.0</v>
      </c>
      <c r="E26" s="2">
        <v>0.0</v>
      </c>
      <c r="F26" s="2">
        <v>0.0</v>
      </c>
      <c r="G26" s="2">
        <v>0.0</v>
      </c>
      <c r="H26" s="2">
        <v>0.0</v>
      </c>
      <c r="I26" s="2">
        <v>0.0</v>
      </c>
      <c r="J26" s="2">
        <v>0.0</v>
      </c>
      <c r="K26" s="2">
        <v>0.0</v>
      </c>
      <c r="L26" s="2">
        <v>0.0</v>
      </c>
      <c r="M26" s="2">
        <v>0.0</v>
      </c>
      <c r="N26" s="2">
        <v>0.0</v>
      </c>
      <c r="O26" s="2">
        <v>0.0</v>
      </c>
      <c r="P26" s="2">
        <v>0.0</v>
      </c>
      <c r="Q26" s="2">
        <v>0.0</v>
      </c>
      <c r="R26" s="2">
        <v>0.0</v>
      </c>
      <c r="S26" s="2">
        <v>0.0</v>
      </c>
      <c r="T26" s="2">
        <v>0.0</v>
      </c>
      <c r="U26" s="2">
        <v>0.0</v>
      </c>
      <c r="V26" s="2">
        <v>0.0</v>
      </c>
      <c r="W26" s="2">
        <v>0.0</v>
      </c>
      <c r="X26" s="2">
        <v>0.0</v>
      </c>
      <c r="Y26" s="2">
        <v>0.0</v>
      </c>
      <c r="Z26" s="2">
        <v>0.0</v>
      </c>
      <c r="AA26" s="2">
        <v>0.0</v>
      </c>
      <c r="AB26" s="2">
        <v>0.0</v>
      </c>
      <c r="AC26" s="2">
        <v>0.0</v>
      </c>
      <c r="AD26" s="2">
        <v>0.0</v>
      </c>
      <c r="AE26" s="2">
        <v>0.0</v>
      </c>
      <c r="AF26" s="2">
        <v>0.0</v>
      </c>
      <c r="AG26" s="729">
        <f t="shared" si="6"/>
        <v>0</v>
      </c>
    </row>
    <row r="27">
      <c r="A27" s="181" t="s">
        <v>222</v>
      </c>
      <c r="B27" s="476">
        <f t="shared" ref="B27:AF27" si="7">SUM(B25:B26)</f>
        <v>0</v>
      </c>
      <c r="C27" s="476">
        <f t="shared" si="7"/>
        <v>0</v>
      </c>
      <c r="D27" s="476">
        <f t="shared" si="7"/>
        <v>0</v>
      </c>
      <c r="E27" s="476">
        <f t="shared" si="7"/>
        <v>0</v>
      </c>
      <c r="F27" s="476">
        <f t="shared" si="7"/>
        <v>0</v>
      </c>
      <c r="G27" s="476">
        <f t="shared" si="7"/>
        <v>0</v>
      </c>
      <c r="H27" s="476">
        <f t="shared" si="7"/>
        <v>0</v>
      </c>
      <c r="I27" s="476">
        <f t="shared" si="7"/>
        <v>0</v>
      </c>
      <c r="J27" s="476">
        <f t="shared" si="7"/>
        <v>0</v>
      </c>
      <c r="K27" s="476">
        <f t="shared" si="7"/>
        <v>0</v>
      </c>
      <c r="L27" s="476">
        <f t="shared" si="7"/>
        <v>0</v>
      </c>
      <c r="M27" s="476">
        <f t="shared" si="7"/>
        <v>0</v>
      </c>
      <c r="N27" s="476">
        <f t="shared" si="7"/>
        <v>0</v>
      </c>
      <c r="O27" s="476">
        <f t="shared" si="7"/>
        <v>0</v>
      </c>
      <c r="P27" s="476">
        <f t="shared" si="7"/>
        <v>0</v>
      </c>
      <c r="Q27" s="476">
        <f t="shared" si="7"/>
        <v>0</v>
      </c>
      <c r="R27" s="476">
        <f t="shared" si="7"/>
        <v>0</v>
      </c>
      <c r="S27" s="476">
        <f t="shared" si="7"/>
        <v>0</v>
      </c>
      <c r="T27" s="476">
        <f t="shared" si="7"/>
        <v>0</v>
      </c>
      <c r="U27" s="476">
        <f t="shared" si="7"/>
        <v>0</v>
      </c>
      <c r="V27" s="476">
        <f t="shared" si="7"/>
        <v>0</v>
      </c>
      <c r="W27" s="476">
        <f t="shared" si="7"/>
        <v>0</v>
      </c>
      <c r="X27" s="476">
        <f t="shared" si="7"/>
        <v>0</v>
      </c>
      <c r="Y27" s="476">
        <f t="shared" si="7"/>
        <v>0</v>
      </c>
      <c r="Z27" s="476">
        <f t="shared" si="7"/>
        <v>0</v>
      </c>
      <c r="AA27" s="476">
        <f t="shared" si="7"/>
        <v>0</v>
      </c>
      <c r="AB27" s="476">
        <f t="shared" si="7"/>
        <v>0</v>
      </c>
      <c r="AC27" s="476">
        <f t="shared" si="7"/>
        <v>0</v>
      </c>
      <c r="AD27" s="476">
        <f t="shared" si="7"/>
        <v>0</v>
      </c>
      <c r="AE27" s="476">
        <f t="shared" si="7"/>
        <v>0</v>
      </c>
      <c r="AF27" s="476">
        <f t="shared" si="7"/>
        <v>0</v>
      </c>
      <c r="AG27" s="729">
        <f t="shared" si="6"/>
        <v>0</v>
      </c>
    </row>
    <row r="28">
      <c r="A28" s="127"/>
      <c r="AG28" s="729"/>
    </row>
    <row r="29">
      <c r="A29" s="183" t="s">
        <v>223</v>
      </c>
      <c r="B29" s="2">
        <v>0.0</v>
      </c>
      <c r="C29" s="2">
        <v>0.0</v>
      </c>
      <c r="D29" s="2">
        <v>0.0</v>
      </c>
      <c r="E29" s="2">
        <v>0.0</v>
      </c>
      <c r="F29" s="2">
        <v>0.0</v>
      </c>
      <c r="G29" s="2">
        <v>0.0</v>
      </c>
      <c r="H29" s="2">
        <v>0.0</v>
      </c>
      <c r="I29" s="2">
        <v>0.0</v>
      </c>
      <c r="J29" s="2">
        <v>0.0</v>
      </c>
      <c r="K29" s="2">
        <v>0.0</v>
      </c>
      <c r="L29" s="2">
        <v>0.0</v>
      </c>
      <c r="M29" s="2">
        <v>0.0</v>
      </c>
      <c r="N29" s="2">
        <v>0.0</v>
      </c>
      <c r="O29" s="2">
        <v>0.0</v>
      </c>
      <c r="P29" s="2">
        <v>0.0</v>
      </c>
      <c r="Q29" s="2">
        <v>0.0</v>
      </c>
      <c r="R29" s="2">
        <v>0.0</v>
      </c>
      <c r="S29" s="2">
        <v>0.0</v>
      </c>
      <c r="T29" s="2">
        <v>0.0</v>
      </c>
      <c r="U29" s="2">
        <v>0.0</v>
      </c>
      <c r="V29" s="2">
        <v>0.0</v>
      </c>
      <c r="W29" s="2">
        <v>0.0</v>
      </c>
      <c r="X29" s="2">
        <v>0.0</v>
      </c>
      <c r="Y29" s="2">
        <v>0.0</v>
      </c>
      <c r="Z29" s="2">
        <v>0.0</v>
      </c>
      <c r="AA29" s="2">
        <v>0.0</v>
      </c>
      <c r="AB29" s="2">
        <v>0.0</v>
      </c>
      <c r="AC29" s="2">
        <v>0.0</v>
      </c>
      <c r="AD29" s="2">
        <v>0.0</v>
      </c>
      <c r="AE29" s="2">
        <v>0.0</v>
      </c>
      <c r="AF29" s="2">
        <v>0.0</v>
      </c>
      <c r="AG29" s="729">
        <f t="shared" ref="AG29:AG40" si="8">sum(B29:AF29)</f>
        <v>0</v>
      </c>
    </row>
    <row r="30">
      <c r="A30" s="183" t="s">
        <v>224</v>
      </c>
      <c r="B30" s="2">
        <v>0.0</v>
      </c>
      <c r="C30" s="2">
        <v>0.0</v>
      </c>
      <c r="D30" s="2">
        <v>0.0</v>
      </c>
      <c r="E30" s="2">
        <v>0.0</v>
      </c>
      <c r="F30" s="2">
        <v>0.0</v>
      </c>
      <c r="G30" s="2">
        <v>0.0</v>
      </c>
      <c r="H30" s="2">
        <v>0.0</v>
      </c>
      <c r="I30" s="2">
        <v>0.0</v>
      </c>
      <c r="J30" s="2">
        <v>0.0</v>
      </c>
      <c r="K30" s="2">
        <v>0.0</v>
      </c>
      <c r="L30" s="2">
        <v>0.0</v>
      </c>
      <c r="M30" s="2">
        <v>0.0</v>
      </c>
      <c r="N30" s="2">
        <v>0.0</v>
      </c>
      <c r="O30" s="2">
        <v>0.0</v>
      </c>
      <c r="P30" s="2">
        <v>0.0</v>
      </c>
      <c r="Q30" s="2">
        <v>0.0</v>
      </c>
      <c r="R30" s="2">
        <v>0.0</v>
      </c>
      <c r="S30" s="2">
        <v>0.0</v>
      </c>
      <c r="T30" s="2">
        <v>0.0</v>
      </c>
      <c r="U30" s="2">
        <v>0.0</v>
      </c>
      <c r="V30" s="2">
        <v>0.0</v>
      </c>
      <c r="W30" s="2">
        <v>0.0</v>
      </c>
      <c r="X30" s="2">
        <v>0.0</v>
      </c>
      <c r="Y30" s="2">
        <v>0.0</v>
      </c>
      <c r="Z30" s="2">
        <v>0.0</v>
      </c>
      <c r="AA30" s="2">
        <v>0.0</v>
      </c>
      <c r="AB30" s="2">
        <v>0.0</v>
      </c>
      <c r="AC30" s="2">
        <v>0.0</v>
      </c>
      <c r="AD30" s="2">
        <v>0.0</v>
      </c>
      <c r="AE30" s="2">
        <v>0.0</v>
      </c>
      <c r="AF30" s="2">
        <v>0.0</v>
      </c>
      <c r="AG30" s="729">
        <f t="shared" si="8"/>
        <v>0</v>
      </c>
    </row>
    <row r="31">
      <c r="A31" s="183" t="s">
        <v>1883</v>
      </c>
      <c r="B31" s="2">
        <v>0.0</v>
      </c>
      <c r="C31" s="2">
        <v>0.0</v>
      </c>
      <c r="D31" s="2">
        <v>0.0</v>
      </c>
      <c r="E31" s="2">
        <v>0.0</v>
      </c>
      <c r="F31" s="2">
        <v>0.0</v>
      </c>
      <c r="G31" s="2">
        <v>0.0</v>
      </c>
      <c r="H31" s="2">
        <v>0.0</v>
      </c>
      <c r="I31" s="2">
        <v>0.0</v>
      </c>
      <c r="J31" s="2">
        <v>0.0</v>
      </c>
      <c r="K31" s="2">
        <v>0.0</v>
      </c>
      <c r="L31" s="2">
        <v>0.0</v>
      </c>
      <c r="M31" s="2">
        <v>0.0</v>
      </c>
      <c r="N31" s="2">
        <v>0.0</v>
      </c>
      <c r="O31" s="2">
        <v>0.0</v>
      </c>
      <c r="P31" s="2">
        <v>0.0</v>
      </c>
      <c r="Q31" s="2">
        <v>0.0</v>
      </c>
      <c r="R31" s="2">
        <v>0.0</v>
      </c>
      <c r="S31" s="2">
        <v>0.0</v>
      </c>
      <c r="T31" s="2">
        <v>0.0</v>
      </c>
      <c r="U31" s="2">
        <v>0.0</v>
      </c>
      <c r="V31" s="2">
        <v>0.0</v>
      </c>
      <c r="W31" s="2">
        <v>0.0</v>
      </c>
      <c r="X31" s="2">
        <v>0.0</v>
      </c>
      <c r="Y31" s="2">
        <v>0.0</v>
      </c>
      <c r="Z31" s="2">
        <v>0.0</v>
      </c>
      <c r="AA31" s="2">
        <v>0.0</v>
      </c>
      <c r="AB31" s="2">
        <v>0.0</v>
      </c>
      <c r="AC31" s="2">
        <v>0.0</v>
      </c>
      <c r="AD31" s="2">
        <v>0.0</v>
      </c>
      <c r="AE31" s="2">
        <v>0.0</v>
      </c>
      <c r="AF31" s="2">
        <v>0.0</v>
      </c>
      <c r="AG31" s="729">
        <f t="shared" si="8"/>
        <v>0</v>
      </c>
    </row>
    <row r="32">
      <c r="A32" s="183" t="s">
        <v>1884</v>
      </c>
      <c r="B32" s="2">
        <v>0.0</v>
      </c>
      <c r="C32" s="2">
        <v>0.0</v>
      </c>
      <c r="D32" s="2">
        <v>0.0</v>
      </c>
      <c r="E32" s="2">
        <v>0.0</v>
      </c>
      <c r="F32" s="2">
        <v>0.0</v>
      </c>
      <c r="G32" s="2">
        <v>0.0</v>
      </c>
      <c r="H32" s="2">
        <v>0.0</v>
      </c>
      <c r="I32" s="2">
        <v>0.0</v>
      </c>
      <c r="J32" s="2">
        <v>0.0</v>
      </c>
      <c r="K32" s="2">
        <v>0.0</v>
      </c>
      <c r="L32" s="2">
        <v>0.0</v>
      </c>
      <c r="M32" s="2">
        <v>0.0</v>
      </c>
      <c r="N32" s="2">
        <v>0.0</v>
      </c>
      <c r="O32" s="2">
        <v>0.0</v>
      </c>
      <c r="P32" s="2">
        <v>0.0</v>
      </c>
      <c r="Q32" s="2">
        <v>0.0</v>
      </c>
      <c r="R32" s="2">
        <v>0.0</v>
      </c>
      <c r="S32" s="2">
        <v>0.0</v>
      </c>
      <c r="T32" s="2">
        <v>0.0</v>
      </c>
      <c r="U32" s="2">
        <v>0.0</v>
      </c>
      <c r="V32" s="2">
        <v>0.0</v>
      </c>
      <c r="W32" s="2">
        <v>0.0</v>
      </c>
      <c r="X32" s="2">
        <v>0.0</v>
      </c>
      <c r="Y32" s="2">
        <v>0.0</v>
      </c>
      <c r="Z32" s="2">
        <v>0.0</v>
      </c>
      <c r="AA32" s="2">
        <v>0.0</v>
      </c>
      <c r="AB32" s="2">
        <v>0.0</v>
      </c>
      <c r="AC32" s="2">
        <v>0.0</v>
      </c>
      <c r="AD32" s="2">
        <v>0.0</v>
      </c>
      <c r="AE32" s="2">
        <v>0.0</v>
      </c>
      <c r="AF32" s="2">
        <v>0.0</v>
      </c>
      <c r="AG32" s="729">
        <f t="shared" si="8"/>
        <v>0</v>
      </c>
    </row>
    <row r="33">
      <c r="A33" s="183" t="s">
        <v>1885</v>
      </c>
      <c r="B33" s="2">
        <v>0.0</v>
      </c>
      <c r="C33" s="2">
        <v>0.0</v>
      </c>
      <c r="D33" s="2">
        <v>0.0</v>
      </c>
      <c r="E33" s="2">
        <v>0.0</v>
      </c>
      <c r="F33" s="2">
        <v>0.0</v>
      </c>
      <c r="G33" s="2">
        <v>0.0</v>
      </c>
      <c r="H33" s="2">
        <v>0.0</v>
      </c>
      <c r="I33" s="2">
        <v>0.0</v>
      </c>
      <c r="J33" s="2">
        <v>0.0</v>
      </c>
      <c r="K33" s="2">
        <v>0.0</v>
      </c>
      <c r="L33" s="2">
        <v>0.0</v>
      </c>
      <c r="M33" s="2">
        <v>0.0</v>
      </c>
      <c r="N33" s="2">
        <v>0.0</v>
      </c>
      <c r="O33" s="2">
        <v>0.0</v>
      </c>
      <c r="P33" s="2">
        <v>0.0</v>
      </c>
      <c r="Q33" s="2">
        <v>0.0</v>
      </c>
      <c r="R33" s="2">
        <v>0.0</v>
      </c>
      <c r="S33" s="2">
        <v>0.0</v>
      </c>
      <c r="T33" s="2">
        <v>0.0</v>
      </c>
      <c r="U33" s="2">
        <v>0.0</v>
      </c>
      <c r="V33" s="2">
        <v>0.0</v>
      </c>
      <c r="W33" s="2">
        <v>0.0</v>
      </c>
      <c r="X33" s="2">
        <v>0.0</v>
      </c>
      <c r="Y33" s="2">
        <v>0.0</v>
      </c>
      <c r="Z33" s="2">
        <v>0.0</v>
      </c>
      <c r="AA33" s="2">
        <v>0.0</v>
      </c>
      <c r="AB33" s="2">
        <v>0.0</v>
      </c>
      <c r="AC33" s="2">
        <v>0.0</v>
      </c>
      <c r="AD33" s="2">
        <v>0.0</v>
      </c>
      <c r="AE33" s="2">
        <v>0.0</v>
      </c>
      <c r="AF33" s="2">
        <v>0.0</v>
      </c>
      <c r="AG33" s="729">
        <f t="shared" si="8"/>
        <v>0</v>
      </c>
    </row>
    <row r="34">
      <c r="A34" s="183" t="s">
        <v>1886</v>
      </c>
      <c r="B34" s="2">
        <v>0.0</v>
      </c>
      <c r="C34" s="2">
        <v>0.0</v>
      </c>
      <c r="D34" s="2">
        <v>0.0</v>
      </c>
      <c r="E34" s="2">
        <v>0.0</v>
      </c>
      <c r="F34" s="2">
        <v>0.0</v>
      </c>
      <c r="G34" s="2">
        <v>0.0</v>
      </c>
      <c r="H34" s="2">
        <v>0.0</v>
      </c>
      <c r="I34" s="2">
        <v>0.0</v>
      </c>
      <c r="J34" s="2">
        <v>0.0</v>
      </c>
      <c r="K34" s="2">
        <v>0.0</v>
      </c>
      <c r="L34" s="2">
        <v>0.0</v>
      </c>
      <c r="M34" s="2">
        <v>0.0</v>
      </c>
      <c r="N34" s="2">
        <v>0.0</v>
      </c>
      <c r="O34" s="2">
        <v>0.0</v>
      </c>
      <c r="P34" s="2">
        <v>0.0</v>
      </c>
      <c r="Q34" s="2">
        <v>0.0</v>
      </c>
      <c r="R34" s="2">
        <v>0.0</v>
      </c>
      <c r="S34" s="2">
        <v>0.0</v>
      </c>
      <c r="T34" s="2">
        <v>0.0</v>
      </c>
      <c r="U34" s="2">
        <v>0.0</v>
      </c>
      <c r="V34" s="2">
        <v>0.0</v>
      </c>
      <c r="W34" s="2">
        <v>0.0</v>
      </c>
      <c r="X34" s="2">
        <v>0.0</v>
      </c>
      <c r="Y34" s="2">
        <v>0.0</v>
      </c>
      <c r="Z34" s="2">
        <v>0.0</v>
      </c>
      <c r="AA34" s="2">
        <v>0.0</v>
      </c>
      <c r="AB34" s="2">
        <v>0.0</v>
      </c>
      <c r="AC34" s="2">
        <v>0.0</v>
      </c>
      <c r="AD34" s="2">
        <v>0.0</v>
      </c>
      <c r="AE34" s="2">
        <v>0.0</v>
      </c>
      <c r="AF34" s="2">
        <v>0.0</v>
      </c>
      <c r="AG34" s="729">
        <f t="shared" si="8"/>
        <v>0</v>
      </c>
    </row>
    <row r="35">
      <c r="A35" s="183" t="s">
        <v>1887</v>
      </c>
      <c r="B35" s="2">
        <v>0.0</v>
      </c>
      <c r="C35" s="2">
        <v>0.0</v>
      </c>
      <c r="D35" s="2">
        <v>0.0</v>
      </c>
      <c r="E35" s="2">
        <v>0.0</v>
      </c>
      <c r="F35" s="2">
        <v>0.0</v>
      </c>
      <c r="G35" s="2">
        <v>0.0</v>
      </c>
      <c r="H35" s="2">
        <v>0.0</v>
      </c>
      <c r="I35" s="2">
        <v>0.0</v>
      </c>
      <c r="J35" s="2">
        <v>0.0</v>
      </c>
      <c r="K35" s="2">
        <v>0.0</v>
      </c>
      <c r="L35" s="2">
        <v>0.0</v>
      </c>
      <c r="M35" s="2">
        <v>0.0</v>
      </c>
      <c r="N35" s="2">
        <v>0.0</v>
      </c>
      <c r="O35" s="2">
        <v>0.0</v>
      </c>
      <c r="P35" s="2">
        <v>0.0</v>
      </c>
      <c r="Q35" s="2">
        <v>0.0</v>
      </c>
      <c r="R35" s="2">
        <v>0.0</v>
      </c>
      <c r="S35" s="2">
        <v>0.0</v>
      </c>
      <c r="T35" s="2">
        <v>0.0</v>
      </c>
      <c r="U35" s="2">
        <v>0.0</v>
      </c>
      <c r="V35" s="2">
        <v>0.0</v>
      </c>
      <c r="W35" s="2">
        <v>0.0</v>
      </c>
      <c r="X35" s="2">
        <v>0.0</v>
      </c>
      <c r="Y35" s="2">
        <v>0.0</v>
      </c>
      <c r="Z35" s="2">
        <v>0.0</v>
      </c>
      <c r="AA35" s="2">
        <v>0.0</v>
      </c>
      <c r="AB35" s="2">
        <v>0.0</v>
      </c>
      <c r="AC35" s="2">
        <v>0.0</v>
      </c>
      <c r="AD35" s="2">
        <v>0.0</v>
      </c>
      <c r="AE35" s="2">
        <v>0.0</v>
      </c>
      <c r="AF35" s="2">
        <v>0.0</v>
      </c>
      <c r="AG35" s="729">
        <f t="shared" si="8"/>
        <v>0</v>
      </c>
    </row>
    <row r="36">
      <c r="A36" s="183" t="s">
        <v>1888</v>
      </c>
      <c r="B36" s="2">
        <v>0.0</v>
      </c>
      <c r="C36" s="2">
        <v>0.0</v>
      </c>
      <c r="D36" s="2">
        <v>0.0</v>
      </c>
      <c r="E36" s="2">
        <v>0.0</v>
      </c>
      <c r="F36" s="2">
        <v>0.0</v>
      </c>
      <c r="G36" s="2">
        <v>0.0</v>
      </c>
      <c r="H36" s="2">
        <v>0.0</v>
      </c>
      <c r="I36" s="2">
        <v>0.0</v>
      </c>
      <c r="J36" s="2">
        <v>0.0</v>
      </c>
      <c r="K36" s="2">
        <v>0.0</v>
      </c>
      <c r="L36" s="2">
        <v>0.0</v>
      </c>
      <c r="M36" s="2">
        <v>0.0</v>
      </c>
      <c r="N36" s="2">
        <v>0.0</v>
      </c>
      <c r="O36" s="2">
        <v>0.0</v>
      </c>
      <c r="P36" s="2">
        <v>0.0</v>
      </c>
      <c r="Q36" s="2">
        <v>0.0</v>
      </c>
      <c r="R36" s="2">
        <v>0.0</v>
      </c>
      <c r="S36" s="2">
        <v>0.0</v>
      </c>
      <c r="T36" s="2">
        <v>0.0</v>
      </c>
      <c r="U36" s="2">
        <v>0.0</v>
      </c>
      <c r="V36" s="2">
        <v>0.0</v>
      </c>
      <c r="W36" s="2">
        <v>0.0</v>
      </c>
      <c r="X36" s="2">
        <v>0.0</v>
      </c>
      <c r="Y36" s="2">
        <v>0.0</v>
      </c>
      <c r="Z36" s="2">
        <v>0.0</v>
      </c>
      <c r="AA36" s="2">
        <v>0.0</v>
      </c>
      <c r="AB36" s="2">
        <v>0.0</v>
      </c>
      <c r="AC36" s="2">
        <v>0.0</v>
      </c>
      <c r="AD36" s="2">
        <v>0.0</v>
      </c>
      <c r="AE36" s="2">
        <v>0.0</v>
      </c>
      <c r="AF36" s="2">
        <v>0.0</v>
      </c>
      <c r="AG36" s="729">
        <f t="shared" si="8"/>
        <v>0</v>
      </c>
    </row>
    <row r="37">
      <c r="A37" s="183" t="s">
        <v>1889</v>
      </c>
      <c r="B37" s="2">
        <v>0.0</v>
      </c>
      <c r="C37" s="2">
        <v>0.0</v>
      </c>
      <c r="D37" s="2">
        <v>0.0</v>
      </c>
      <c r="E37" s="2">
        <v>0.0</v>
      </c>
      <c r="F37" s="2">
        <v>0.0</v>
      </c>
      <c r="G37" s="2">
        <v>0.0</v>
      </c>
      <c r="H37" s="2">
        <v>0.0</v>
      </c>
      <c r="I37" s="2">
        <v>0.0</v>
      </c>
      <c r="J37" s="2">
        <v>0.0</v>
      </c>
      <c r="K37" s="2">
        <v>0.0</v>
      </c>
      <c r="L37" s="2">
        <v>0.0</v>
      </c>
      <c r="M37" s="2">
        <v>0.0</v>
      </c>
      <c r="N37" s="2">
        <v>0.0</v>
      </c>
      <c r="O37" s="2">
        <v>0.0</v>
      </c>
      <c r="P37" s="2">
        <v>0.0</v>
      </c>
      <c r="Q37" s="2">
        <v>0.0</v>
      </c>
      <c r="R37" s="2">
        <v>0.0</v>
      </c>
      <c r="S37" s="2">
        <v>0.0</v>
      </c>
      <c r="T37" s="2">
        <v>0.0</v>
      </c>
      <c r="U37" s="2">
        <v>0.0</v>
      </c>
      <c r="V37" s="2">
        <v>0.0</v>
      </c>
      <c r="W37" s="2">
        <v>0.0</v>
      </c>
      <c r="X37" s="2">
        <v>0.0</v>
      </c>
      <c r="Y37" s="2">
        <v>0.0</v>
      </c>
      <c r="Z37" s="2">
        <v>0.0</v>
      </c>
      <c r="AA37" s="2">
        <v>0.0</v>
      </c>
      <c r="AB37" s="2">
        <v>0.0</v>
      </c>
      <c r="AC37" s="2">
        <v>0.0</v>
      </c>
      <c r="AD37" s="2">
        <v>0.0</v>
      </c>
      <c r="AE37" s="2">
        <v>0.0</v>
      </c>
      <c r="AF37" s="2">
        <v>0.0</v>
      </c>
      <c r="AG37" s="729">
        <f t="shared" si="8"/>
        <v>0</v>
      </c>
    </row>
    <row r="38">
      <c r="A38" s="183" t="s">
        <v>1890</v>
      </c>
      <c r="B38" s="2">
        <v>0.0</v>
      </c>
      <c r="C38" s="2">
        <v>0.0</v>
      </c>
      <c r="D38" s="2">
        <v>0.0</v>
      </c>
      <c r="E38" s="2">
        <v>0.0</v>
      </c>
      <c r="F38" s="2">
        <v>0.0</v>
      </c>
      <c r="G38" s="2">
        <v>0.0</v>
      </c>
      <c r="H38" s="2">
        <v>0.0</v>
      </c>
      <c r="I38" s="2">
        <v>0.0</v>
      </c>
      <c r="J38" s="2">
        <v>0.0</v>
      </c>
      <c r="K38" s="2">
        <v>0.0</v>
      </c>
      <c r="L38" s="2">
        <v>0.0</v>
      </c>
      <c r="M38" s="2">
        <v>0.0</v>
      </c>
      <c r="N38" s="2">
        <v>0.0</v>
      </c>
      <c r="O38" s="2">
        <v>0.0</v>
      </c>
      <c r="P38" s="2">
        <v>0.0</v>
      </c>
      <c r="Q38" s="2">
        <v>0.0</v>
      </c>
      <c r="R38" s="2">
        <v>0.0</v>
      </c>
      <c r="S38" s="2">
        <v>0.0</v>
      </c>
      <c r="T38" s="2">
        <v>0.0</v>
      </c>
      <c r="U38" s="2">
        <v>0.0</v>
      </c>
      <c r="V38" s="2">
        <v>0.0</v>
      </c>
      <c r="W38" s="2">
        <v>0.0</v>
      </c>
      <c r="X38" s="2">
        <v>0.0</v>
      </c>
      <c r="Y38" s="2">
        <v>0.0</v>
      </c>
      <c r="Z38" s="2">
        <v>0.0</v>
      </c>
      <c r="AA38" s="2">
        <v>0.0</v>
      </c>
      <c r="AB38" s="2">
        <v>0.0</v>
      </c>
      <c r="AC38" s="2">
        <v>0.0</v>
      </c>
      <c r="AD38" s="2">
        <v>0.0</v>
      </c>
      <c r="AE38" s="2">
        <v>0.0</v>
      </c>
      <c r="AF38" s="2">
        <v>0.0</v>
      </c>
      <c r="AG38" s="729">
        <f t="shared" si="8"/>
        <v>0</v>
      </c>
    </row>
    <row r="39">
      <c r="A39" s="183" t="s">
        <v>233</v>
      </c>
      <c r="B39" s="2">
        <v>0.0</v>
      </c>
      <c r="C39" s="2">
        <v>0.0</v>
      </c>
      <c r="D39" s="2">
        <v>0.0</v>
      </c>
      <c r="E39" s="2">
        <v>0.0</v>
      </c>
      <c r="F39" s="2">
        <v>0.0</v>
      </c>
      <c r="G39" s="2">
        <v>0.0</v>
      </c>
      <c r="H39" s="2">
        <v>0.0</v>
      </c>
      <c r="I39" s="2">
        <v>0.0</v>
      </c>
      <c r="J39" s="2">
        <v>0.0</v>
      </c>
      <c r="K39" s="2">
        <v>0.0</v>
      </c>
      <c r="L39" s="2">
        <v>0.0</v>
      </c>
      <c r="M39" s="2">
        <v>0.0</v>
      </c>
      <c r="N39" s="2">
        <v>0.0</v>
      </c>
      <c r="O39" s="2">
        <v>0.0</v>
      </c>
      <c r="P39" s="2">
        <v>0.0</v>
      </c>
      <c r="Q39" s="2">
        <v>0.0</v>
      </c>
      <c r="R39" s="2">
        <v>0.0</v>
      </c>
      <c r="S39" s="2">
        <v>0.0</v>
      </c>
      <c r="T39" s="2">
        <v>0.0</v>
      </c>
      <c r="U39" s="2">
        <v>0.0</v>
      </c>
      <c r="V39" s="2">
        <v>0.0</v>
      </c>
      <c r="W39" s="2">
        <v>0.0</v>
      </c>
      <c r="X39" s="2">
        <v>0.0</v>
      </c>
      <c r="Y39" s="2">
        <v>0.0</v>
      </c>
      <c r="Z39" s="2">
        <v>0.0</v>
      </c>
      <c r="AA39" s="2">
        <v>0.0</v>
      </c>
      <c r="AB39" s="2">
        <v>0.0</v>
      </c>
      <c r="AC39" s="2">
        <v>0.0</v>
      </c>
      <c r="AD39" s="2">
        <v>0.0</v>
      </c>
      <c r="AE39" s="2">
        <v>0.0</v>
      </c>
      <c r="AF39" s="2">
        <v>0.0</v>
      </c>
      <c r="AG39" s="729">
        <f t="shared" si="8"/>
        <v>0</v>
      </c>
    </row>
    <row r="40">
      <c r="A40" s="181" t="s">
        <v>234</v>
      </c>
      <c r="B40" s="476">
        <f t="shared" ref="B40:AF40" si="9">sum(B29:B39)</f>
        <v>0</v>
      </c>
      <c r="C40" s="476">
        <f t="shared" si="9"/>
        <v>0</v>
      </c>
      <c r="D40" s="476">
        <f t="shared" si="9"/>
        <v>0</v>
      </c>
      <c r="E40" s="476">
        <f t="shared" si="9"/>
        <v>0</v>
      </c>
      <c r="F40" s="476">
        <f t="shared" si="9"/>
        <v>0</v>
      </c>
      <c r="G40" s="476">
        <f t="shared" si="9"/>
        <v>0</v>
      </c>
      <c r="H40" s="476">
        <f t="shared" si="9"/>
        <v>0</v>
      </c>
      <c r="I40" s="476">
        <f t="shared" si="9"/>
        <v>0</v>
      </c>
      <c r="J40" s="476">
        <f t="shared" si="9"/>
        <v>0</v>
      </c>
      <c r="K40" s="476">
        <f t="shared" si="9"/>
        <v>0</v>
      </c>
      <c r="L40" s="476">
        <f t="shared" si="9"/>
        <v>0</v>
      </c>
      <c r="M40" s="476">
        <f t="shared" si="9"/>
        <v>0</v>
      </c>
      <c r="N40" s="476">
        <f t="shared" si="9"/>
        <v>0</v>
      </c>
      <c r="O40" s="476">
        <f t="shared" si="9"/>
        <v>0</v>
      </c>
      <c r="P40" s="476">
        <f t="shared" si="9"/>
        <v>0</v>
      </c>
      <c r="Q40" s="476">
        <f t="shared" si="9"/>
        <v>0</v>
      </c>
      <c r="R40" s="476">
        <f t="shared" si="9"/>
        <v>0</v>
      </c>
      <c r="S40" s="476">
        <f t="shared" si="9"/>
        <v>0</v>
      </c>
      <c r="T40" s="476">
        <f t="shared" si="9"/>
        <v>0</v>
      </c>
      <c r="U40" s="476">
        <f t="shared" si="9"/>
        <v>0</v>
      </c>
      <c r="V40" s="476">
        <f t="shared" si="9"/>
        <v>0</v>
      </c>
      <c r="W40" s="476">
        <f t="shared" si="9"/>
        <v>0</v>
      </c>
      <c r="X40" s="476">
        <f t="shared" si="9"/>
        <v>0</v>
      </c>
      <c r="Y40" s="476">
        <f t="shared" si="9"/>
        <v>0</v>
      </c>
      <c r="Z40" s="476">
        <f t="shared" si="9"/>
        <v>0</v>
      </c>
      <c r="AA40" s="476">
        <f t="shared" si="9"/>
        <v>0</v>
      </c>
      <c r="AB40" s="476">
        <f t="shared" si="9"/>
        <v>0</v>
      </c>
      <c r="AC40" s="476">
        <f t="shared" si="9"/>
        <v>0</v>
      </c>
      <c r="AD40" s="476">
        <f t="shared" si="9"/>
        <v>0</v>
      </c>
      <c r="AE40" s="476">
        <f t="shared" si="9"/>
        <v>0</v>
      </c>
      <c r="AF40" s="476">
        <f t="shared" si="9"/>
        <v>0</v>
      </c>
      <c r="AG40" s="729">
        <f t="shared" si="8"/>
        <v>0</v>
      </c>
    </row>
    <row r="41">
      <c r="AG41" s="513"/>
    </row>
    <row r="42">
      <c r="AG42" s="513"/>
    </row>
    <row r="43">
      <c r="AG43" s="513"/>
    </row>
    <row r="44">
      <c r="AG44" s="513"/>
    </row>
    <row r="45">
      <c r="AG45" s="513"/>
    </row>
    <row r="46">
      <c r="AG46" s="513"/>
    </row>
    <row r="47">
      <c r="AG47" s="513"/>
    </row>
    <row r="48">
      <c r="AG48" s="513"/>
    </row>
    <row r="49">
      <c r="AG49" s="513"/>
    </row>
    <row r="50">
      <c r="AG50" s="513"/>
    </row>
    <row r="51">
      <c r="AG51" s="513"/>
    </row>
    <row r="52">
      <c r="AG52" s="513"/>
    </row>
    <row r="53">
      <c r="AG53" s="513"/>
    </row>
    <row r="54">
      <c r="AG54" s="513"/>
    </row>
    <row r="55">
      <c r="AG55" s="513"/>
    </row>
    <row r="56">
      <c r="AG56" s="513"/>
    </row>
    <row r="57">
      <c r="AG57" s="513"/>
    </row>
    <row r="58">
      <c r="AG58" s="513"/>
    </row>
    <row r="59">
      <c r="AG59" s="513"/>
    </row>
    <row r="60">
      <c r="AG60" s="513"/>
    </row>
    <row r="61">
      <c r="AG61" s="513"/>
    </row>
    <row r="62">
      <c r="AG62" s="513"/>
    </row>
    <row r="63">
      <c r="AG63" s="513"/>
    </row>
    <row r="64">
      <c r="AG64" s="513"/>
    </row>
    <row r="65">
      <c r="AG65" s="513"/>
    </row>
    <row r="66">
      <c r="AG66" s="513"/>
    </row>
    <row r="67">
      <c r="AG67" s="513"/>
    </row>
    <row r="68">
      <c r="AG68" s="513"/>
    </row>
    <row r="69">
      <c r="AG69" s="513"/>
    </row>
    <row r="70">
      <c r="AG70" s="513"/>
    </row>
    <row r="71">
      <c r="AG71" s="513"/>
    </row>
    <row r="72">
      <c r="AG72" s="513"/>
    </row>
    <row r="73">
      <c r="AG73" s="513"/>
    </row>
    <row r="74">
      <c r="AG74" s="513"/>
    </row>
    <row r="75">
      <c r="AG75" s="513"/>
    </row>
    <row r="76">
      <c r="AG76" s="513"/>
    </row>
    <row r="77">
      <c r="AG77" s="513"/>
    </row>
    <row r="78">
      <c r="AG78" s="513"/>
    </row>
    <row r="79">
      <c r="AG79" s="513"/>
    </row>
    <row r="80">
      <c r="AG80" s="513"/>
    </row>
    <row r="81">
      <c r="AG81" s="513"/>
    </row>
    <row r="82">
      <c r="AG82" s="513"/>
    </row>
    <row r="83">
      <c r="AG83" s="513"/>
    </row>
    <row r="84">
      <c r="AG84" s="513"/>
    </row>
    <row r="85">
      <c r="AG85" s="513"/>
    </row>
    <row r="86">
      <c r="AG86" s="513"/>
    </row>
    <row r="87">
      <c r="AG87" s="513"/>
    </row>
    <row r="88">
      <c r="AG88" s="513"/>
    </row>
    <row r="89">
      <c r="AG89" s="513"/>
    </row>
    <row r="90">
      <c r="AG90" s="513"/>
    </row>
    <row r="91">
      <c r="AG91" s="513"/>
    </row>
    <row r="92">
      <c r="AG92" s="513"/>
    </row>
    <row r="93">
      <c r="AG93" s="513"/>
    </row>
    <row r="94">
      <c r="AG94" s="513"/>
    </row>
    <row r="95">
      <c r="AG95" s="513"/>
    </row>
    <row r="96">
      <c r="AG96" s="513"/>
    </row>
    <row r="97">
      <c r="AG97" s="513"/>
    </row>
    <row r="98">
      <c r="AG98" s="513"/>
    </row>
    <row r="99">
      <c r="AG99" s="513"/>
    </row>
    <row r="100">
      <c r="AG100" s="513"/>
    </row>
    <row r="101">
      <c r="AG101" s="513"/>
    </row>
    <row r="102">
      <c r="AG102" s="513"/>
    </row>
    <row r="103">
      <c r="AG103" s="513"/>
    </row>
    <row r="104">
      <c r="AG104" s="513"/>
    </row>
    <row r="105">
      <c r="AG105" s="513"/>
    </row>
    <row r="106">
      <c r="AG106" s="513"/>
    </row>
    <row r="107">
      <c r="AG107" s="513"/>
    </row>
    <row r="108">
      <c r="AG108" s="513"/>
    </row>
    <row r="109">
      <c r="AG109" s="513"/>
    </row>
    <row r="110">
      <c r="AG110" s="513"/>
    </row>
    <row r="111">
      <c r="AG111" s="513"/>
    </row>
    <row r="112">
      <c r="AG112" s="513"/>
    </row>
    <row r="113">
      <c r="AG113" s="513"/>
    </row>
    <row r="114">
      <c r="AG114" s="513"/>
    </row>
    <row r="115">
      <c r="AG115" s="513"/>
    </row>
    <row r="116">
      <c r="AG116" s="513"/>
    </row>
    <row r="117">
      <c r="AG117" s="513"/>
    </row>
    <row r="118">
      <c r="AG118" s="513"/>
    </row>
    <row r="119">
      <c r="AG119" s="513"/>
    </row>
    <row r="120">
      <c r="AG120" s="513"/>
    </row>
    <row r="121">
      <c r="AG121" s="513"/>
    </row>
    <row r="122">
      <c r="AG122" s="513"/>
    </row>
    <row r="123">
      <c r="AG123" s="513"/>
    </row>
    <row r="124">
      <c r="AG124" s="513"/>
    </row>
    <row r="125">
      <c r="AG125" s="513"/>
    </row>
    <row r="126">
      <c r="AG126" s="513"/>
    </row>
    <row r="127">
      <c r="AG127" s="513"/>
    </row>
    <row r="128">
      <c r="AG128" s="513"/>
    </row>
    <row r="129">
      <c r="AG129" s="513"/>
    </row>
    <row r="130">
      <c r="AG130" s="513"/>
    </row>
    <row r="131">
      <c r="AG131" s="513"/>
    </row>
    <row r="132">
      <c r="AG132" s="513"/>
    </row>
    <row r="133">
      <c r="AG133" s="513"/>
    </row>
    <row r="134">
      <c r="AG134" s="513"/>
    </row>
    <row r="135">
      <c r="AG135" s="513"/>
    </row>
    <row r="136">
      <c r="AG136" s="513"/>
    </row>
    <row r="137">
      <c r="AG137" s="513"/>
    </row>
    <row r="138">
      <c r="AG138" s="513"/>
    </row>
    <row r="139">
      <c r="AG139" s="513"/>
    </row>
    <row r="140">
      <c r="AG140" s="513"/>
    </row>
    <row r="141">
      <c r="AG141" s="513"/>
    </row>
    <row r="142">
      <c r="AG142" s="513"/>
    </row>
    <row r="143">
      <c r="AG143" s="513"/>
    </row>
    <row r="144">
      <c r="AG144" s="513"/>
    </row>
    <row r="145">
      <c r="AG145" s="513"/>
    </row>
    <row r="146">
      <c r="AG146" s="513"/>
    </row>
    <row r="147">
      <c r="AG147" s="513"/>
    </row>
    <row r="148">
      <c r="AG148" s="513"/>
    </row>
    <row r="149">
      <c r="AG149" s="513"/>
    </row>
    <row r="150">
      <c r="AG150" s="513"/>
    </row>
    <row r="151">
      <c r="AG151" s="513"/>
    </row>
    <row r="152">
      <c r="AG152" s="513"/>
    </row>
    <row r="153">
      <c r="AG153" s="513"/>
    </row>
    <row r="154">
      <c r="AG154" s="513"/>
    </row>
    <row r="155">
      <c r="AG155" s="513"/>
    </row>
    <row r="156">
      <c r="AG156" s="513"/>
    </row>
    <row r="157">
      <c r="AG157" s="513"/>
    </row>
    <row r="158">
      <c r="AG158" s="513"/>
    </row>
    <row r="159">
      <c r="AG159" s="513"/>
    </row>
    <row r="160">
      <c r="AG160" s="513"/>
    </row>
    <row r="161">
      <c r="AG161" s="513"/>
    </row>
    <row r="162">
      <c r="AG162" s="513"/>
    </row>
    <row r="163">
      <c r="AG163" s="513"/>
    </row>
    <row r="164">
      <c r="AG164" s="513"/>
    </row>
    <row r="165">
      <c r="AG165" s="513"/>
    </row>
    <row r="166">
      <c r="AG166" s="513"/>
    </row>
    <row r="167">
      <c r="AG167" s="513"/>
    </row>
    <row r="168">
      <c r="AG168" s="513"/>
    </row>
    <row r="169">
      <c r="AG169" s="513"/>
    </row>
    <row r="170">
      <c r="AG170" s="513"/>
    </row>
    <row r="171">
      <c r="AG171" s="513"/>
    </row>
    <row r="172">
      <c r="AG172" s="513"/>
    </row>
    <row r="173">
      <c r="AG173" s="513"/>
    </row>
    <row r="174">
      <c r="AG174" s="513"/>
    </row>
    <row r="175">
      <c r="AG175" s="513"/>
    </row>
    <row r="176">
      <c r="AG176" s="513"/>
    </row>
    <row r="177">
      <c r="AG177" s="513"/>
    </row>
    <row r="178">
      <c r="AG178" s="513"/>
    </row>
    <row r="179">
      <c r="AG179" s="513"/>
    </row>
    <row r="180">
      <c r="AG180" s="513"/>
    </row>
    <row r="181">
      <c r="AG181" s="513"/>
    </row>
    <row r="182">
      <c r="AG182" s="513"/>
    </row>
    <row r="183">
      <c r="AG183" s="513"/>
    </row>
    <row r="184">
      <c r="AG184" s="513"/>
    </row>
    <row r="185">
      <c r="AG185" s="513"/>
    </row>
    <row r="186">
      <c r="AG186" s="513"/>
    </row>
    <row r="187">
      <c r="AG187" s="513"/>
    </row>
    <row r="188">
      <c r="AG188" s="513"/>
    </row>
    <row r="189">
      <c r="AG189" s="513"/>
    </row>
    <row r="190">
      <c r="AG190" s="513"/>
    </row>
    <row r="191">
      <c r="AG191" s="513"/>
    </row>
    <row r="192">
      <c r="AG192" s="513"/>
    </row>
    <row r="193">
      <c r="AG193" s="513"/>
    </row>
    <row r="194">
      <c r="AG194" s="513"/>
    </row>
    <row r="195">
      <c r="AG195" s="513"/>
    </row>
    <row r="196">
      <c r="AG196" s="513"/>
    </row>
    <row r="197">
      <c r="AG197" s="513"/>
    </row>
    <row r="198">
      <c r="AG198" s="513"/>
    </row>
    <row r="199">
      <c r="AG199" s="513"/>
    </row>
    <row r="200">
      <c r="AG200" s="513"/>
    </row>
    <row r="201">
      <c r="AG201" s="513"/>
    </row>
    <row r="202">
      <c r="AG202" s="513"/>
    </row>
    <row r="203">
      <c r="AG203" s="513"/>
    </row>
    <row r="204">
      <c r="AG204" s="513"/>
    </row>
    <row r="205">
      <c r="AG205" s="513"/>
    </row>
    <row r="206">
      <c r="AG206" s="513"/>
    </row>
    <row r="207">
      <c r="AG207" s="513"/>
    </row>
    <row r="208">
      <c r="AG208" s="513"/>
    </row>
    <row r="209">
      <c r="AG209" s="513"/>
    </row>
    <row r="210">
      <c r="AG210" s="513"/>
    </row>
    <row r="211">
      <c r="AG211" s="513"/>
    </row>
    <row r="212">
      <c r="AG212" s="513"/>
    </row>
    <row r="213">
      <c r="AG213" s="513"/>
    </row>
    <row r="214">
      <c r="AG214" s="513"/>
    </row>
    <row r="215">
      <c r="AG215" s="513"/>
    </row>
    <row r="216">
      <c r="AG216" s="513"/>
    </row>
    <row r="217">
      <c r="AG217" s="513"/>
    </row>
    <row r="218">
      <c r="AG218" s="513"/>
    </row>
    <row r="219">
      <c r="AG219" s="513"/>
    </row>
    <row r="220">
      <c r="AG220" s="513"/>
    </row>
    <row r="221">
      <c r="AG221" s="513"/>
    </row>
    <row r="222">
      <c r="AG222" s="513"/>
    </row>
    <row r="223">
      <c r="AG223" s="513"/>
    </row>
    <row r="224">
      <c r="AG224" s="513"/>
    </row>
    <row r="225">
      <c r="AG225" s="513"/>
    </row>
    <row r="226">
      <c r="AG226" s="513"/>
    </row>
    <row r="227">
      <c r="AG227" s="513"/>
    </row>
    <row r="228">
      <c r="AG228" s="513"/>
    </row>
    <row r="229">
      <c r="AG229" s="513"/>
    </row>
    <row r="230">
      <c r="AG230" s="513"/>
    </row>
    <row r="231">
      <c r="AG231" s="513"/>
    </row>
    <row r="232">
      <c r="AG232" s="513"/>
    </row>
    <row r="233">
      <c r="AG233" s="513"/>
    </row>
    <row r="234">
      <c r="AG234" s="513"/>
    </row>
    <row r="235">
      <c r="AG235" s="513"/>
    </row>
    <row r="236">
      <c r="AG236" s="513"/>
    </row>
    <row r="237">
      <c r="AG237" s="513"/>
    </row>
    <row r="238">
      <c r="AG238" s="513"/>
    </row>
    <row r="239">
      <c r="AG239" s="513"/>
    </row>
    <row r="240">
      <c r="AG240" s="513"/>
    </row>
    <row r="241">
      <c r="AG241" s="513"/>
    </row>
    <row r="242">
      <c r="AG242" s="513"/>
    </row>
    <row r="243">
      <c r="AG243" s="513"/>
    </row>
    <row r="244">
      <c r="AG244" s="513"/>
    </row>
    <row r="245">
      <c r="AG245" s="513"/>
    </row>
    <row r="246">
      <c r="AG246" s="513"/>
    </row>
    <row r="247">
      <c r="AG247" s="513"/>
    </row>
    <row r="248">
      <c r="AG248" s="513"/>
    </row>
    <row r="249">
      <c r="AG249" s="513"/>
    </row>
    <row r="250">
      <c r="AG250" s="513"/>
    </row>
    <row r="251">
      <c r="AG251" s="513"/>
    </row>
    <row r="252">
      <c r="AG252" s="513"/>
    </row>
    <row r="253">
      <c r="AG253" s="513"/>
    </row>
    <row r="254">
      <c r="AG254" s="513"/>
    </row>
    <row r="255">
      <c r="AG255" s="513"/>
    </row>
    <row r="256">
      <c r="AG256" s="513"/>
    </row>
    <row r="257">
      <c r="AG257" s="513"/>
    </row>
    <row r="258">
      <c r="AG258" s="513"/>
    </row>
    <row r="259">
      <c r="AG259" s="513"/>
    </row>
    <row r="260">
      <c r="AG260" s="513"/>
    </row>
    <row r="261">
      <c r="AG261" s="513"/>
    </row>
    <row r="262">
      <c r="AG262" s="513"/>
    </row>
    <row r="263">
      <c r="AG263" s="513"/>
    </row>
    <row r="264">
      <c r="AG264" s="513"/>
    </row>
    <row r="265">
      <c r="AG265" s="513"/>
    </row>
    <row r="266">
      <c r="AG266" s="513"/>
    </row>
    <row r="267">
      <c r="AG267" s="513"/>
    </row>
    <row r="268">
      <c r="AG268" s="513"/>
    </row>
    <row r="269">
      <c r="AG269" s="513"/>
    </row>
    <row r="270">
      <c r="AG270" s="513"/>
    </row>
    <row r="271">
      <c r="AG271" s="513"/>
    </row>
    <row r="272">
      <c r="AG272" s="513"/>
    </row>
    <row r="273">
      <c r="AG273" s="513"/>
    </row>
    <row r="274">
      <c r="AG274" s="513"/>
    </row>
    <row r="275">
      <c r="AG275" s="513"/>
    </row>
    <row r="276">
      <c r="AG276" s="513"/>
    </row>
    <row r="277">
      <c r="AG277" s="513"/>
    </row>
    <row r="278">
      <c r="AG278" s="513"/>
    </row>
    <row r="279">
      <c r="AG279" s="513"/>
    </row>
    <row r="280">
      <c r="AG280" s="513"/>
    </row>
    <row r="281">
      <c r="AG281" s="513"/>
    </row>
    <row r="282">
      <c r="AG282" s="513"/>
    </row>
    <row r="283">
      <c r="AG283" s="513"/>
    </row>
    <row r="284">
      <c r="AG284" s="513"/>
    </row>
    <row r="285">
      <c r="AG285" s="513"/>
    </row>
    <row r="286">
      <c r="AG286" s="513"/>
    </row>
    <row r="287">
      <c r="AG287" s="513"/>
    </row>
    <row r="288">
      <c r="AG288" s="513"/>
    </row>
    <row r="289">
      <c r="AG289" s="513"/>
    </row>
    <row r="290">
      <c r="AG290" s="513"/>
    </row>
    <row r="291">
      <c r="AG291" s="513"/>
    </row>
    <row r="292">
      <c r="AG292" s="513"/>
    </row>
    <row r="293">
      <c r="AG293" s="513"/>
    </row>
    <row r="294">
      <c r="AG294" s="513"/>
    </row>
    <row r="295">
      <c r="AG295" s="513"/>
    </row>
    <row r="296">
      <c r="AG296" s="513"/>
    </row>
    <row r="297">
      <c r="AG297" s="513"/>
    </row>
    <row r="298">
      <c r="AG298" s="513"/>
    </row>
    <row r="299">
      <c r="AG299" s="513"/>
    </row>
    <row r="300">
      <c r="AG300" s="513"/>
    </row>
    <row r="301">
      <c r="AG301" s="513"/>
    </row>
    <row r="302">
      <c r="AG302" s="513"/>
    </row>
    <row r="303">
      <c r="AG303" s="513"/>
    </row>
    <row r="304">
      <c r="AG304" s="513"/>
    </row>
    <row r="305">
      <c r="AG305" s="513"/>
    </row>
    <row r="306">
      <c r="AG306" s="513"/>
    </row>
    <row r="307">
      <c r="AG307" s="513"/>
    </row>
    <row r="308">
      <c r="AG308" s="513"/>
    </row>
    <row r="309">
      <c r="AG309" s="513"/>
    </row>
    <row r="310">
      <c r="AG310" s="513"/>
    </row>
    <row r="311">
      <c r="AG311" s="513"/>
    </row>
    <row r="312">
      <c r="AG312" s="513"/>
    </row>
    <row r="313">
      <c r="AG313" s="513"/>
    </row>
    <row r="314">
      <c r="AG314" s="513"/>
    </row>
    <row r="315">
      <c r="AG315" s="513"/>
    </row>
    <row r="316">
      <c r="AG316" s="513"/>
    </row>
    <row r="317">
      <c r="AG317" s="513"/>
    </row>
    <row r="318">
      <c r="AG318" s="513"/>
    </row>
    <row r="319">
      <c r="AG319" s="513"/>
    </row>
    <row r="320">
      <c r="AG320" s="513"/>
    </row>
    <row r="321">
      <c r="AG321" s="513"/>
    </row>
    <row r="322">
      <c r="AG322" s="513"/>
    </row>
    <row r="323">
      <c r="AG323" s="513"/>
    </row>
    <row r="324">
      <c r="AG324" s="513"/>
    </row>
    <row r="325">
      <c r="AG325" s="513"/>
    </row>
    <row r="326">
      <c r="AG326" s="513"/>
    </row>
    <row r="327">
      <c r="AG327" s="513"/>
    </row>
    <row r="328">
      <c r="AG328" s="513"/>
    </row>
    <row r="329">
      <c r="AG329" s="513"/>
    </row>
    <row r="330">
      <c r="AG330" s="513"/>
    </row>
    <row r="331">
      <c r="AG331" s="513"/>
    </row>
    <row r="332">
      <c r="AG332" s="513"/>
    </row>
    <row r="333">
      <c r="AG333" s="513"/>
    </row>
    <row r="334">
      <c r="AG334" s="513"/>
    </row>
    <row r="335">
      <c r="AG335" s="513"/>
    </row>
    <row r="336">
      <c r="AG336" s="513"/>
    </row>
    <row r="337">
      <c r="AG337" s="513"/>
    </row>
    <row r="338">
      <c r="AG338" s="513"/>
    </row>
    <row r="339">
      <c r="AG339" s="513"/>
    </row>
    <row r="340">
      <c r="AG340" s="513"/>
    </row>
    <row r="341">
      <c r="AG341" s="513"/>
    </row>
    <row r="342">
      <c r="AG342" s="513"/>
    </row>
    <row r="343">
      <c r="AG343" s="513"/>
    </row>
    <row r="344">
      <c r="AG344" s="513"/>
    </row>
    <row r="345">
      <c r="AG345" s="513"/>
    </row>
    <row r="346">
      <c r="AG346" s="513"/>
    </row>
    <row r="347">
      <c r="AG347" s="513"/>
    </row>
    <row r="348">
      <c r="AG348" s="513"/>
    </row>
    <row r="349">
      <c r="AG349" s="513"/>
    </row>
    <row r="350">
      <c r="AG350" s="513"/>
    </row>
    <row r="351">
      <c r="AG351" s="513"/>
    </row>
    <row r="352">
      <c r="AG352" s="513"/>
    </row>
    <row r="353">
      <c r="AG353" s="513"/>
    </row>
    <row r="354">
      <c r="AG354" s="513"/>
    </row>
    <row r="355">
      <c r="AG355" s="513"/>
    </row>
    <row r="356">
      <c r="AG356" s="513"/>
    </row>
    <row r="357">
      <c r="AG357" s="513"/>
    </row>
    <row r="358">
      <c r="AG358" s="513"/>
    </row>
    <row r="359">
      <c r="AG359" s="513"/>
    </row>
    <row r="360">
      <c r="AG360" s="513"/>
    </row>
    <row r="361">
      <c r="AG361" s="513"/>
    </row>
    <row r="362">
      <c r="AG362" s="513"/>
    </row>
    <row r="363">
      <c r="AG363" s="513"/>
    </row>
    <row r="364">
      <c r="AG364" s="513"/>
    </row>
    <row r="365">
      <c r="AG365" s="513"/>
    </row>
    <row r="366">
      <c r="AG366" s="513"/>
    </row>
    <row r="367">
      <c r="AG367" s="513"/>
    </row>
    <row r="368">
      <c r="AG368" s="513"/>
    </row>
    <row r="369">
      <c r="AG369" s="513"/>
    </row>
    <row r="370">
      <c r="AG370" s="513"/>
    </row>
    <row r="371">
      <c r="AG371" s="513"/>
    </row>
    <row r="372">
      <c r="AG372" s="513"/>
    </row>
    <row r="373">
      <c r="AG373" s="513"/>
    </row>
    <row r="374">
      <c r="AG374" s="513"/>
    </row>
    <row r="375">
      <c r="AG375" s="513"/>
    </row>
    <row r="376">
      <c r="AG376" s="513"/>
    </row>
    <row r="377">
      <c r="AG377" s="513"/>
    </row>
    <row r="378">
      <c r="AG378" s="513"/>
    </row>
    <row r="379">
      <c r="AG379" s="513"/>
    </row>
    <row r="380">
      <c r="AG380" s="513"/>
    </row>
    <row r="381">
      <c r="AG381" s="513"/>
    </row>
    <row r="382">
      <c r="AG382" s="513"/>
    </row>
    <row r="383">
      <c r="AG383" s="513"/>
    </row>
    <row r="384">
      <c r="AG384" s="513"/>
    </row>
    <row r="385">
      <c r="AG385" s="513"/>
    </row>
    <row r="386">
      <c r="AG386" s="513"/>
    </row>
    <row r="387">
      <c r="AG387" s="513"/>
    </row>
    <row r="388">
      <c r="AG388" s="513"/>
    </row>
    <row r="389">
      <c r="AG389" s="513"/>
    </row>
    <row r="390">
      <c r="AG390" s="513"/>
    </row>
    <row r="391">
      <c r="AG391" s="513"/>
    </row>
    <row r="392">
      <c r="AG392" s="513"/>
    </row>
    <row r="393">
      <c r="AG393" s="513"/>
    </row>
    <row r="394">
      <c r="AG394" s="513"/>
    </row>
    <row r="395">
      <c r="AG395" s="513"/>
    </row>
    <row r="396">
      <c r="AG396" s="513"/>
    </row>
    <row r="397">
      <c r="AG397" s="513"/>
    </row>
    <row r="398">
      <c r="AG398" s="513"/>
    </row>
    <row r="399">
      <c r="AG399" s="513"/>
    </row>
    <row r="400">
      <c r="AG400" s="513"/>
    </row>
    <row r="401">
      <c r="AG401" s="513"/>
    </row>
    <row r="402">
      <c r="AG402" s="513"/>
    </row>
    <row r="403">
      <c r="AG403" s="513"/>
    </row>
    <row r="404">
      <c r="AG404" s="513"/>
    </row>
    <row r="405">
      <c r="AG405" s="513"/>
    </row>
    <row r="406">
      <c r="AG406" s="513"/>
    </row>
    <row r="407">
      <c r="AG407" s="513"/>
    </row>
    <row r="408">
      <c r="AG408" s="513"/>
    </row>
    <row r="409">
      <c r="AG409" s="513"/>
    </row>
    <row r="410">
      <c r="AG410" s="513"/>
    </row>
    <row r="411">
      <c r="AG411" s="513"/>
    </row>
    <row r="412">
      <c r="AG412" s="513"/>
    </row>
    <row r="413">
      <c r="AG413" s="513"/>
    </row>
    <row r="414">
      <c r="AG414" s="513"/>
    </row>
    <row r="415">
      <c r="AG415" s="513"/>
    </row>
    <row r="416">
      <c r="AG416" s="513"/>
    </row>
    <row r="417">
      <c r="AG417" s="513"/>
    </row>
    <row r="418">
      <c r="AG418" s="513"/>
    </row>
    <row r="419">
      <c r="AG419" s="513"/>
    </row>
    <row r="420">
      <c r="AG420" s="513"/>
    </row>
    <row r="421">
      <c r="AG421" s="513"/>
    </row>
    <row r="422">
      <c r="AG422" s="513"/>
    </row>
    <row r="423">
      <c r="AG423" s="513"/>
    </row>
    <row r="424">
      <c r="AG424" s="513"/>
    </row>
    <row r="425">
      <c r="AG425" s="513"/>
    </row>
    <row r="426">
      <c r="AG426" s="513"/>
    </row>
    <row r="427">
      <c r="AG427" s="513"/>
    </row>
    <row r="428">
      <c r="AG428" s="513"/>
    </row>
    <row r="429">
      <c r="AG429" s="513"/>
    </row>
    <row r="430">
      <c r="AG430" s="513"/>
    </row>
    <row r="431">
      <c r="AG431" s="513"/>
    </row>
    <row r="432">
      <c r="AG432" s="513"/>
    </row>
    <row r="433">
      <c r="AG433" s="513"/>
    </row>
    <row r="434">
      <c r="AG434" s="513"/>
    </row>
    <row r="435">
      <c r="AG435" s="513"/>
    </row>
    <row r="436">
      <c r="AG436" s="513"/>
    </row>
    <row r="437">
      <c r="AG437" s="513"/>
    </row>
    <row r="438">
      <c r="AG438" s="513"/>
    </row>
    <row r="439">
      <c r="AG439" s="513"/>
    </row>
    <row r="440">
      <c r="AG440" s="513"/>
    </row>
    <row r="441">
      <c r="AG441" s="513"/>
    </row>
    <row r="442">
      <c r="AG442" s="513"/>
    </row>
    <row r="443">
      <c r="AG443" s="513"/>
    </row>
    <row r="444">
      <c r="AG444" s="513"/>
    </row>
    <row r="445">
      <c r="AG445" s="513"/>
    </row>
    <row r="446">
      <c r="AG446" s="513"/>
    </row>
    <row r="447">
      <c r="AG447" s="513"/>
    </row>
    <row r="448">
      <c r="AG448" s="513"/>
    </row>
    <row r="449">
      <c r="AG449" s="513"/>
    </row>
    <row r="450">
      <c r="AG450" s="513"/>
    </row>
    <row r="451">
      <c r="AG451" s="513"/>
    </row>
    <row r="452">
      <c r="AG452" s="513"/>
    </row>
    <row r="453">
      <c r="AG453" s="513"/>
    </row>
    <row r="454">
      <c r="AG454" s="513"/>
    </row>
    <row r="455">
      <c r="AG455" s="513"/>
    </row>
    <row r="456">
      <c r="AG456" s="513"/>
    </row>
    <row r="457">
      <c r="AG457" s="513"/>
    </row>
    <row r="458">
      <c r="AG458" s="513"/>
    </row>
    <row r="459">
      <c r="AG459" s="513"/>
    </row>
    <row r="460">
      <c r="AG460" s="513"/>
    </row>
    <row r="461">
      <c r="AG461" s="513"/>
    </row>
    <row r="462">
      <c r="AG462" s="513"/>
    </row>
    <row r="463">
      <c r="AG463" s="513"/>
    </row>
    <row r="464">
      <c r="AG464" s="513"/>
    </row>
    <row r="465">
      <c r="AG465" s="513"/>
    </row>
    <row r="466">
      <c r="AG466" s="513"/>
    </row>
    <row r="467">
      <c r="AG467" s="513"/>
    </row>
    <row r="468">
      <c r="AG468" s="513"/>
    </row>
    <row r="469">
      <c r="AG469" s="513"/>
    </row>
    <row r="470">
      <c r="AG470" s="513"/>
    </row>
    <row r="471">
      <c r="AG471" s="513"/>
    </row>
    <row r="472">
      <c r="AG472" s="513"/>
    </row>
    <row r="473">
      <c r="AG473" s="513"/>
    </row>
    <row r="474">
      <c r="AG474" s="513"/>
    </row>
    <row r="475">
      <c r="AG475" s="513"/>
    </row>
    <row r="476">
      <c r="AG476" s="513"/>
    </row>
    <row r="477">
      <c r="AG477" s="513"/>
    </row>
    <row r="478">
      <c r="AG478" s="513"/>
    </row>
    <row r="479">
      <c r="AG479" s="513"/>
    </row>
    <row r="480">
      <c r="AG480" s="513"/>
    </row>
    <row r="481">
      <c r="AG481" s="513"/>
    </row>
    <row r="482">
      <c r="AG482" s="513"/>
    </row>
    <row r="483">
      <c r="AG483" s="513"/>
    </row>
    <row r="484">
      <c r="AG484" s="513"/>
    </row>
    <row r="485">
      <c r="AG485" s="513"/>
    </row>
    <row r="486">
      <c r="AG486" s="513"/>
    </row>
    <row r="487">
      <c r="AG487" s="513"/>
    </row>
    <row r="488">
      <c r="AG488" s="513"/>
    </row>
    <row r="489">
      <c r="AG489" s="513"/>
    </row>
    <row r="490">
      <c r="AG490" s="513"/>
    </row>
    <row r="491">
      <c r="AG491" s="513"/>
    </row>
    <row r="492">
      <c r="AG492" s="513"/>
    </row>
    <row r="493">
      <c r="AG493" s="513"/>
    </row>
    <row r="494">
      <c r="AG494" s="513"/>
    </row>
    <row r="495">
      <c r="AG495" s="513"/>
    </row>
    <row r="496">
      <c r="AG496" s="513"/>
    </row>
    <row r="497">
      <c r="AG497" s="513"/>
    </row>
    <row r="498">
      <c r="AG498" s="513"/>
    </row>
    <row r="499">
      <c r="AG499" s="513"/>
    </row>
    <row r="500">
      <c r="AG500" s="513"/>
    </row>
    <row r="501">
      <c r="AG501" s="513"/>
    </row>
    <row r="502">
      <c r="AG502" s="513"/>
    </row>
    <row r="503">
      <c r="AG503" s="513"/>
    </row>
    <row r="504">
      <c r="AG504" s="513"/>
    </row>
    <row r="505">
      <c r="AG505" s="513"/>
    </row>
    <row r="506">
      <c r="AG506" s="513"/>
    </row>
    <row r="507">
      <c r="AG507" s="513"/>
    </row>
    <row r="508">
      <c r="AG508" s="513"/>
    </row>
    <row r="509">
      <c r="AG509" s="513"/>
    </row>
    <row r="510">
      <c r="AG510" s="513"/>
    </row>
    <row r="511">
      <c r="AG511" s="513"/>
    </row>
    <row r="512">
      <c r="AG512" s="513"/>
    </row>
    <row r="513">
      <c r="AG513" s="513"/>
    </row>
    <row r="514">
      <c r="AG514" s="513"/>
    </row>
    <row r="515">
      <c r="AG515" s="513"/>
    </row>
    <row r="516">
      <c r="AG516" s="513"/>
    </row>
    <row r="517">
      <c r="AG517" s="513"/>
    </row>
    <row r="518">
      <c r="AG518" s="513"/>
    </row>
    <row r="519">
      <c r="AG519" s="513"/>
    </row>
    <row r="520">
      <c r="AG520" s="513"/>
    </row>
    <row r="521">
      <c r="AG521" s="513"/>
    </row>
    <row r="522">
      <c r="AG522" s="513"/>
    </row>
    <row r="523">
      <c r="AG523" s="513"/>
    </row>
    <row r="524">
      <c r="AG524" s="513"/>
    </row>
    <row r="525">
      <c r="AG525" s="513"/>
    </row>
    <row r="526">
      <c r="AG526" s="513"/>
    </row>
    <row r="527">
      <c r="AG527" s="513"/>
    </row>
    <row r="528">
      <c r="AG528" s="513"/>
    </row>
    <row r="529">
      <c r="AG529" s="513"/>
    </row>
    <row r="530">
      <c r="AG530" s="513"/>
    </row>
    <row r="531">
      <c r="AG531" s="513"/>
    </row>
    <row r="532">
      <c r="AG532" s="513"/>
    </row>
    <row r="533">
      <c r="AG533" s="513"/>
    </row>
    <row r="534">
      <c r="AG534" s="513"/>
    </row>
    <row r="535">
      <c r="AG535" s="513"/>
    </row>
    <row r="536">
      <c r="AG536" s="513"/>
    </row>
    <row r="537">
      <c r="AG537" s="513"/>
    </row>
    <row r="538">
      <c r="AG538" s="513"/>
    </row>
    <row r="539">
      <c r="AG539" s="513"/>
    </row>
    <row r="540">
      <c r="AG540" s="513"/>
    </row>
    <row r="541">
      <c r="AG541" s="513"/>
    </row>
    <row r="542">
      <c r="AG542" s="513"/>
    </row>
    <row r="543">
      <c r="AG543" s="513"/>
    </row>
    <row r="544">
      <c r="AG544" s="513"/>
    </row>
    <row r="545">
      <c r="AG545" s="513"/>
    </row>
    <row r="546">
      <c r="AG546" s="513"/>
    </row>
    <row r="547">
      <c r="AG547" s="513"/>
    </row>
    <row r="548">
      <c r="AG548" s="513"/>
    </row>
    <row r="549">
      <c r="AG549" s="513"/>
    </row>
    <row r="550">
      <c r="AG550" s="513"/>
    </row>
    <row r="551">
      <c r="AG551" s="513"/>
    </row>
    <row r="552">
      <c r="AG552" s="513"/>
    </row>
    <row r="553">
      <c r="AG553" s="513"/>
    </row>
    <row r="554">
      <c r="AG554" s="513"/>
    </row>
    <row r="555">
      <c r="AG555" s="513"/>
    </row>
    <row r="556">
      <c r="AG556" s="513"/>
    </row>
    <row r="557">
      <c r="AG557" s="513"/>
    </row>
    <row r="558">
      <c r="AG558" s="513"/>
    </row>
    <row r="559">
      <c r="AG559" s="513"/>
    </row>
    <row r="560">
      <c r="AG560" s="513"/>
    </row>
    <row r="561">
      <c r="AG561" s="513"/>
    </row>
    <row r="562">
      <c r="AG562" s="513"/>
    </row>
    <row r="563">
      <c r="AG563" s="513"/>
    </row>
    <row r="564">
      <c r="AG564" s="513"/>
    </row>
    <row r="565">
      <c r="AG565" s="513"/>
    </row>
    <row r="566">
      <c r="AG566" s="513"/>
    </row>
    <row r="567">
      <c r="AG567" s="513"/>
    </row>
    <row r="568">
      <c r="AG568" s="513"/>
    </row>
    <row r="569">
      <c r="AG569" s="513"/>
    </row>
    <row r="570">
      <c r="AG570" s="513"/>
    </row>
    <row r="571">
      <c r="AG571" s="513"/>
    </row>
    <row r="572">
      <c r="AG572" s="513"/>
    </row>
    <row r="573">
      <c r="AG573" s="513"/>
    </row>
    <row r="574">
      <c r="AG574" s="513"/>
    </row>
    <row r="575">
      <c r="AG575" s="513"/>
    </row>
    <row r="576">
      <c r="AG576" s="513"/>
    </row>
    <row r="577">
      <c r="AG577" s="513"/>
    </row>
    <row r="578">
      <c r="AG578" s="513"/>
    </row>
    <row r="579">
      <c r="AG579" s="513"/>
    </row>
    <row r="580">
      <c r="AG580" s="513"/>
    </row>
    <row r="581">
      <c r="AG581" s="513"/>
    </row>
    <row r="582">
      <c r="AG582" s="513"/>
    </row>
    <row r="583">
      <c r="AG583" s="513"/>
    </row>
    <row r="584">
      <c r="AG584" s="513"/>
    </row>
    <row r="585">
      <c r="AG585" s="513"/>
    </row>
    <row r="586">
      <c r="AG586" s="513"/>
    </row>
    <row r="587">
      <c r="AG587" s="513"/>
    </row>
    <row r="588">
      <c r="AG588" s="513"/>
    </row>
    <row r="589">
      <c r="AG589" s="513"/>
    </row>
    <row r="590">
      <c r="AG590" s="513"/>
    </row>
    <row r="591">
      <c r="AG591" s="513"/>
    </row>
    <row r="592">
      <c r="AG592" s="513"/>
    </row>
    <row r="593">
      <c r="AG593" s="513"/>
    </row>
    <row r="594">
      <c r="AG594" s="513"/>
    </row>
    <row r="595">
      <c r="AG595" s="513"/>
    </row>
    <row r="596">
      <c r="AG596" s="513"/>
    </row>
    <row r="597">
      <c r="AG597" s="513"/>
    </row>
    <row r="598">
      <c r="AG598" s="513"/>
    </row>
    <row r="599">
      <c r="AG599" s="513"/>
    </row>
    <row r="600">
      <c r="AG600" s="513"/>
    </row>
    <row r="601">
      <c r="AG601" s="513"/>
    </row>
    <row r="602">
      <c r="AG602" s="513"/>
    </row>
    <row r="603">
      <c r="AG603" s="513"/>
    </row>
    <row r="604">
      <c r="AG604" s="513"/>
    </row>
    <row r="605">
      <c r="AG605" s="513"/>
    </row>
    <row r="606">
      <c r="AG606" s="513"/>
    </row>
    <row r="607">
      <c r="AG607" s="513"/>
    </row>
    <row r="608">
      <c r="AG608" s="513"/>
    </row>
    <row r="609">
      <c r="AG609" s="513"/>
    </row>
    <row r="610">
      <c r="AG610" s="513"/>
    </row>
    <row r="611">
      <c r="AG611" s="513"/>
    </row>
    <row r="612">
      <c r="AG612" s="513"/>
    </row>
    <row r="613">
      <c r="AG613" s="513"/>
    </row>
    <row r="614">
      <c r="AG614" s="513"/>
    </row>
    <row r="615">
      <c r="AG615" s="513"/>
    </row>
    <row r="616">
      <c r="AG616" s="513"/>
    </row>
    <row r="617">
      <c r="AG617" s="513"/>
    </row>
    <row r="618">
      <c r="AG618" s="513"/>
    </row>
    <row r="619">
      <c r="AG619" s="513"/>
    </row>
    <row r="620">
      <c r="AG620" s="513"/>
    </row>
    <row r="621">
      <c r="AG621" s="513"/>
    </row>
    <row r="622">
      <c r="AG622" s="513"/>
    </row>
    <row r="623">
      <c r="AG623" s="513"/>
    </row>
    <row r="624">
      <c r="AG624" s="513"/>
    </row>
    <row r="625">
      <c r="AG625" s="513"/>
    </row>
    <row r="626">
      <c r="AG626" s="513"/>
    </row>
    <row r="627">
      <c r="AG627" s="513"/>
    </row>
    <row r="628">
      <c r="AG628" s="513"/>
    </row>
    <row r="629">
      <c r="AG629" s="513"/>
    </row>
    <row r="630">
      <c r="AG630" s="513"/>
    </row>
    <row r="631">
      <c r="AG631" s="513"/>
    </row>
    <row r="632">
      <c r="AG632" s="513"/>
    </row>
    <row r="633">
      <c r="AG633" s="513"/>
    </row>
    <row r="634">
      <c r="AG634" s="513"/>
    </row>
    <row r="635">
      <c r="AG635" s="513"/>
    </row>
    <row r="636">
      <c r="AG636" s="513"/>
    </row>
    <row r="637">
      <c r="AG637" s="513"/>
    </row>
    <row r="638">
      <c r="AG638" s="513"/>
    </row>
    <row r="639">
      <c r="AG639" s="513"/>
    </row>
    <row r="640">
      <c r="AG640" s="513"/>
    </row>
    <row r="641">
      <c r="AG641" s="513"/>
    </row>
    <row r="642">
      <c r="AG642" s="513"/>
    </row>
    <row r="643">
      <c r="AG643" s="513"/>
    </row>
    <row r="644">
      <c r="AG644" s="513"/>
    </row>
    <row r="645">
      <c r="AG645" s="513"/>
    </row>
    <row r="646">
      <c r="AG646" s="513"/>
    </row>
    <row r="647">
      <c r="AG647" s="513"/>
    </row>
    <row r="648">
      <c r="AG648" s="513"/>
    </row>
    <row r="649">
      <c r="AG649" s="513"/>
    </row>
    <row r="650">
      <c r="AG650" s="513"/>
    </row>
    <row r="651">
      <c r="AG651" s="513"/>
    </row>
    <row r="652">
      <c r="AG652" s="513"/>
    </row>
    <row r="653">
      <c r="AG653" s="513"/>
    </row>
    <row r="654">
      <c r="AG654" s="513"/>
    </row>
    <row r="655">
      <c r="AG655" s="513"/>
    </row>
    <row r="656">
      <c r="AG656" s="513"/>
    </row>
    <row r="657">
      <c r="AG657" s="513"/>
    </row>
    <row r="658">
      <c r="AG658" s="513"/>
    </row>
    <row r="659">
      <c r="AG659" s="513"/>
    </row>
    <row r="660">
      <c r="AG660" s="513"/>
    </row>
    <row r="661">
      <c r="AG661" s="513"/>
    </row>
    <row r="662">
      <c r="AG662" s="513"/>
    </row>
    <row r="663">
      <c r="AG663" s="513"/>
    </row>
    <row r="664">
      <c r="AG664" s="513"/>
    </row>
    <row r="665">
      <c r="AG665" s="513"/>
    </row>
    <row r="666">
      <c r="AG666" s="513"/>
    </row>
    <row r="667">
      <c r="AG667" s="513"/>
    </row>
    <row r="668">
      <c r="AG668" s="513"/>
    </row>
    <row r="669">
      <c r="AG669" s="513"/>
    </row>
    <row r="670">
      <c r="AG670" s="513"/>
    </row>
    <row r="671">
      <c r="AG671" s="513"/>
    </row>
    <row r="672">
      <c r="AG672" s="513"/>
    </row>
    <row r="673">
      <c r="AG673" s="513"/>
    </row>
    <row r="674">
      <c r="AG674" s="513"/>
    </row>
    <row r="675">
      <c r="AG675" s="513"/>
    </row>
    <row r="676">
      <c r="AG676" s="513"/>
    </row>
    <row r="677">
      <c r="AG677" s="513"/>
    </row>
    <row r="678">
      <c r="AG678" s="513"/>
    </row>
    <row r="679">
      <c r="AG679" s="513"/>
    </row>
    <row r="680">
      <c r="AG680" s="513"/>
    </row>
    <row r="681">
      <c r="AG681" s="513"/>
    </row>
    <row r="682">
      <c r="AG682" s="513"/>
    </row>
    <row r="683">
      <c r="AG683" s="513"/>
    </row>
    <row r="684">
      <c r="AG684" s="513"/>
    </row>
    <row r="685">
      <c r="AG685" s="513"/>
    </row>
    <row r="686">
      <c r="AG686" s="513"/>
    </row>
    <row r="687">
      <c r="AG687" s="513"/>
    </row>
    <row r="688">
      <c r="AG688" s="513"/>
    </row>
    <row r="689">
      <c r="AG689" s="513"/>
    </row>
    <row r="690">
      <c r="AG690" s="513"/>
    </row>
    <row r="691">
      <c r="AG691" s="513"/>
    </row>
    <row r="692">
      <c r="AG692" s="513"/>
    </row>
    <row r="693">
      <c r="AG693" s="513"/>
    </row>
    <row r="694">
      <c r="AG694" s="513"/>
    </row>
    <row r="695">
      <c r="AG695" s="513"/>
    </row>
    <row r="696">
      <c r="AG696" s="513"/>
    </row>
    <row r="697">
      <c r="AG697" s="513"/>
    </row>
    <row r="698">
      <c r="AG698" s="513"/>
    </row>
    <row r="699">
      <c r="AG699" s="513"/>
    </row>
    <row r="700">
      <c r="AG700" s="513"/>
    </row>
    <row r="701">
      <c r="AG701" s="513"/>
    </row>
    <row r="702">
      <c r="AG702" s="513"/>
    </row>
    <row r="703">
      <c r="AG703" s="513"/>
    </row>
    <row r="704">
      <c r="AG704" s="513"/>
    </row>
    <row r="705">
      <c r="AG705" s="513"/>
    </row>
    <row r="706">
      <c r="AG706" s="513"/>
    </row>
    <row r="707">
      <c r="AG707" s="513"/>
    </row>
    <row r="708">
      <c r="AG708" s="513"/>
    </row>
    <row r="709">
      <c r="AG709" s="513"/>
    </row>
    <row r="710">
      <c r="AG710" s="513"/>
    </row>
    <row r="711">
      <c r="AG711" s="513"/>
    </row>
    <row r="712">
      <c r="AG712" s="513"/>
    </row>
    <row r="713">
      <c r="AG713" s="513"/>
    </row>
    <row r="714">
      <c r="AG714" s="513"/>
    </row>
    <row r="715">
      <c r="AG715" s="513"/>
    </row>
    <row r="716">
      <c r="AG716" s="513"/>
    </row>
    <row r="717">
      <c r="AG717" s="513"/>
    </row>
    <row r="718">
      <c r="AG718" s="513"/>
    </row>
    <row r="719">
      <c r="AG719" s="513"/>
    </row>
    <row r="720">
      <c r="AG720" s="513"/>
    </row>
    <row r="721">
      <c r="AG721" s="513"/>
    </row>
    <row r="722">
      <c r="AG722" s="513"/>
    </row>
    <row r="723">
      <c r="AG723" s="513"/>
    </row>
    <row r="724">
      <c r="AG724" s="513"/>
    </row>
    <row r="725">
      <c r="AG725" s="513"/>
    </row>
    <row r="726">
      <c r="AG726" s="513"/>
    </row>
    <row r="727">
      <c r="AG727" s="513"/>
    </row>
    <row r="728">
      <c r="AG728" s="513"/>
    </row>
    <row r="729">
      <c r="AG729" s="513"/>
    </row>
    <row r="730">
      <c r="AG730" s="513"/>
    </row>
    <row r="731">
      <c r="AG731" s="513"/>
    </row>
    <row r="732">
      <c r="AG732" s="513"/>
    </row>
    <row r="733">
      <c r="AG733" s="513"/>
    </row>
    <row r="734">
      <c r="AG734" s="513"/>
    </row>
    <row r="735">
      <c r="AG735" s="513"/>
    </row>
    <row r="736">
      <c r="AG736" s="513"/>
    </row>
    <row r="737">
      <c r="AG737" s="513"/>
    </row>
    <row r="738">
      <c r="AG738" s="513"/>
    </row>
    <row r="739">
      <c r="AG739" s="513"/>
    </row>
    <row r="740">
      <c r="AG740" s="513"/>
    </row>
    <row r="741">
      <c r="AG741" s="513"/>
    </row>
    <row r="742">
      <c r="AG742" s="513"/>
    </row>
    <row r="743">
      <c r="AG743" s="513"/>
    </row>
    <row r="744">
      <c r="AG744" s="513"/>
    </row>
    <row r="745">
      <c r="AG745" s="513"/>
    </row>
    <row r="746">
      <c r="AG746" s="513"/>
    </row>
    <row r="747">
      <c r="AG747" s="513"/>
    </row>
    <row r="748">
      <c r="AG748" s="513"/>
    </row>
    <row r="749">
      <c r="AG749" s="513"/>
    </row>
    <row r="750">
      <c r="AG750" s="513"/>
    </row>
    <row r="751">
      <c r="AG751" s="513"/>
    </row>
    <row r="752">
      <c r="AG752" s="513"/>
    </row>
    <row r="753">
      <c r="AG753" s="513"/>
    </row>
    <row r="754">
      <c r="AG754" s="513"/>
    </row>
    <row r="755">
      <c r="AG755" s="513"/>
    </row>
    <row r="756">
      <c r="AG756" s="513"/>
    </row>
    <row r="757">
      <c r="AG757" s="513"/>
    </row>
    <row r="758">
      <c r="AG758" s="513"/>
    </row>
    <row r="759">
      <c r="AG759" s="513"/>
    </row>
    <row r="760">
      <c r="AG760" s="513"/>
    </row>
    <row r="761">
      <c r="AG761" s="513"/>
    </row>
    <row r="762">
      <c r="AG762" s="513"/>
    </row>
    <row r="763">
      <c r="AG763" s="513"/>
    </row>
    <row r="764">
      <c r="AG764" s="513"/>
    </row>
    <row r="765">
      <c r="AG765" s="513"/>
    </row>
    <row r="766">
      <c r="AG766" s="513"/>
    </row>
    <row r="767">
      <c r="AG767" s="513"/>
    </row>
    <row r="768">
      <c r="AG768" s="513"/>
    </row>
    <row r="769">
      <c r="AG769" s="513"/>
    </row>
    <row r="770">
      <c r="AG770" s="513"/>
    </row>
    <row r="771">
      <c r="AG771" s="513"/>
    </row>
    <row r="772">
      <c r="AG772" s="513"/>
    </row>
    <row r="773">
      <c r="AG773" s="513"/>
    </row>
    <row r="774">
      <c r="AG774" s="513"/>
    </row>
    <row r="775">
      <c r="AG775" s="513"/>
    </row>
    <row r="776">
      <c r="AG776" s="513"/>
    </row>
    <row r="777">
      <c r="AG777" s="513"/>
    </row>
    <row r="778">
      <c r="AG778" s="513"/>
    </row>
    <row r="779">
      <c r="AG779" s="513"/>
    </row>
    <row r="780">
      <c r="AG780" s="513"/>
    </row>
    <row r="781">
      <c r="AG781" s="513"/>
    </row>
    <row r="782">
      <c r="AG782" s="513"/>
    </row>
    <row r="783">
      <c r="AG783" s="513"/>
    </row>
    <row r="784">
      <c r="AG784" s="513"/>
    </row>
    <row r="785">
      <c r="AG785" s="513"/>
    </row>
    <row r="786">
      <c r="AG786" s="513"/>
    </row>
    <row r="787">
      <c r="AG787" s="513"/>
    </row>
    <row r="788">
      <c r="AG788" s="513"/>
    </row>
    <row r="789">
      <c r="AG789" s="513"/>
    </row>
    <row r="790">
      <c r="AG790" s="513"/>
    </row>
    <row r="791">
      <c r="AG791" s="513"/>
    </row>
    <row r="792">
      <c r="AG792" s="513"/>
    </row>
    <row r="793">
      <c r="AG793" s="513"/>
    </row>
    <row r="794">
      <c r="AG794" s="513"/>
    </row>
    <row r="795">
      <c r="AG795" s="513"/>
    </row>
    <row r="796">
      <c r="AG796" s="513"/>
    </row>
    <row r="797">
      <c r="AG797" s="513"/>
    </row>
    <row r="798">
      <c r="AG798" s="513"/>
    </row>
    <row r="799">
      <c r="AG799" s="513"/>
    </row>
    <row r="800">
      <c r="AG800" s="513"/>
    </row>
    <row r="801">
      <c r="AG801" s="513"/>
    </row>
    <row r="802">
      <c r="AG802" s="513"/>
    </row>
    <row r="803">
      <c r="AG803" s="513"/>
    </row>
    <row r="804">
      <c r="AG804" s="513"/>
    </row>
    <row r="805">
      <c r="AG805" s="513"/>
    </row>
    <row r="806">
      <c r="AG806" s="513"/>
    </row>
    <row r="807">
      <c r="AG807" s="513"/>
    </row>
    <row r="808">
      <c r="AG808" s="513"/>
    </row>
    <row r="809">
      <c r="AG809" s="513"/>
    </row>
    <row r="810">
      <c r="AG810" s="513"/>
    </row>
    <row r="811">
      <c r="AG811" s="513"/>
    </row>
    <row r="812">
      <c r="AG812" s="513"/>
    </row>
    <row r="813">
      <c r="AG813" s="513"/>
    </row>
    <row r="814">
      <c r="AG814" s="513"/>
    </row>
    <row r="815">
      <c r="AG815" s="513"/>
    </row>
    <row r="816">
      <c r="AG816" s="513"/>
    </row>
    <row r="817">
      <c r="AG817" s="513"/>
    </row>
    <row r="818">
      <c r="AG818" s="513"/>
    </row>
    <row r="819">
      <c r="AG819" s="513"/>
    </row>
    <row r="820">
      <c r="AG820" s="513"/>
    </row>
    <row r="821">
      <c r="AG821" s="513"/>
    </row>
    <row r="822">
      <c r="AG822" s="513"/>
    </row>
    <row r="823">
      <c r="AG823" s="513"/>
    </row>
    <row r="824">
      <c r="AG824" s="513"/>
    </row>
    <row r="825">
      <c r="AG825" s="513"/>
    </row>
    <row r="826">
      <c r="AG826" s="513"/>
    </row>
    <row r="827">
      <c r="AG827" s="513"/>
    </row>
    <row r="828">
      <c r="AG828" s="513"/>
    </row>
    <row r="829">
      <c r="AG829" s="513"/>
    </row>
    <row r="830">
      <c r="AG830" s="513"/>
    </row>
    <row r="831">
      <c r="AG831" s="513"/>
    </row>
    <row r="832">
      <c r="AG832" s="513"/>
    </row>
    <row r="833">
      <c r="AG833" s="513"/>
    </row>
    <row r="834">
      <c r="AG834" s="513"/>
    </row>
    <row r="835">
      <c r="AG835" s="513"/>
    </row>
    <row r="836">
      <c r="AG836" s="513"/>
    </row>
    <row r="837">
      <c r="AG837" s="513"/>
    </row>
    <row r="838">
      <c r="AG838" s="513"/>
    </row>
    <row r="839">
      <c r="AG839" s="513"/>
    </row>
    <row r="840">
      <c r="AG840" s="513"/>
    </row>
    <row r="841">
      <c r="AG841" s="513"/>
    </row>
    <row r="842">
      <c r="AG842" s="513"/>
    </row>
    <row r="843">
      <c r="AG843" s="513"/>
    </row>
    <row r="844">
      <c r="AG844" s="513"/>
    </row>
    <row r="845">
      <c r="AG845" s="513"/>
    </row>
    <row r="846">
      <c r="AG846" s="513"/>
    </row>
    <row r="847">
      <c r="AG847" s="513"/>
    </row>
    <row r="848">
      <c r="AG848" s="513"/>
    </row>
    <row r="849">
      <c r="AG849" s="513"/>
    </row>
    <row r="850">
      <c r="AG850" s="513"/>
    </row>
    <row r="851">
      <c r="AG851" s="513"/>
    </row>
    <row r="852">
      <c r="AG852" s="513"/>
    </row>
    <row r="853">
      <c r="AG853" s="513"/>
    </row>
    <row r="854">
      <c r="AG854" s="513"/>
    </row>
    <row r="855">
      <c r="AG855" s="513"/>
    </row>
    <row r="856">
      <c r="AG856" s="513"/>
    </row>
    <row r="857">
      <c r="AG857" s="513"/>
    </row>
    <row r="858">
      <c r="AG858" s="513"/>
    </row>
    <row r="859">
      <c r="AG859" s="513"/>
    </row>
    <row r="860">
      <c r="AG860" s="513"/>
    </row>
    <row r="861">
      <c r="AG861" s="513"/>
    </row>
    <row r="862">
      <c r="AG862" s="513"/>
    </row>
    <row r="863">
      <c r="AG863" s="513"/>
    </row>
    <row r="864">
      <c r="AG864" s="513"/>
    </row>
    <row r="865">
      <c r="AG865" s="513"/>
    </row>
    <row r="866">
      <c r="AG866" s="513"/>
    </row>
    <row r="867">
      <c r="AG867" s="513"/>
    </row>
    <row r="868">
      <c r="AG868" s="513"/>
    </row>
    <row r="869">
      <c r="AG869" s="513"/>
    </row>
    <row r="870">
      <c r="AG870" s="513"/>
    </row>
    <row r="871">
      <c r="AG871" s="513"/>
    </row>
    <row r="872">
      <c r="AG872" s="513"/>
    </row>
    <row r="873">
      <c r="AG873" s="513"/>
    </row>
    <row r="874">
      <c r="AG874" s="513"/>
    </row>
    <row r="875">
      <c r="AG875" s="513"/>
    </row>
    <row r="876">
      <c r="AG876" s="513"/>
    </row>
    <row r="877">
      <c r="AG877" s="513"/>
    </row>
    <row r="878">
      <c r="AG878" s="513"/>
    </row>
    <row r="879">
      <c r="AG879" s="513"/>
    </row>
    <row r="880">
      <c r="AG880" s="513"/>
    </row>
    <row r="881">
      <c r="AG881" s="513"/>
    </row>
    <row r="882">
      <c r="AG882" s="513"/>
    </row>
    <row r="883">
      <c r="AG883" s="513"/>
    </row>
    <row r="884">
      <c r="AG884" s="513"/>
    </row>
    <row r="885">
      <c r="AG885" s="513"/>
    </row>
    <row r="886">
      <c r="AG886" s="513"/>
    </row>
    <row r="887">
      <c r="AG887" s="513"/>
    </row>
    <row r="888">
      <c r="AG888" s="513"/>
    </row>
    <row r="889">
      <c r="AG889" s="513"/>
    </row>
    <row r="890">
      <c r="AG890" s="513"/>
    </row>
    <row r="891">
      <c r="AG891" s="513"/>
    </row>
    <row r="892">
      <c r="AG892" s="513"/>
    </row>
    <row r="893">
      <c r="AG893" s="513"/>
    </row>
    <row r="894">
      <c r="AG894" s="513"/>
    </row>
    <row r="895">
      <c r="AG895" s="513"/>
    </row>
    <row r="896">
      <c r="AG896" s="513"/>
    </row>
    <row r="897">
      <c r="AG897" s="513"/>
    </row>
    <row r="898">
      <c r="AG898" s="513"/>
    </row>
    <row r="899">
      <c r="AG899" s="513"/>
    </row>
    <row r="900">
      <c r="AG900" s="513"/>
    </row>
    <row r="901">
      <c r="AG901" s="513"/>
    </row>
    <row r="902">
      <c r="AG902" s="513"/>
    </row>
    <row r="903">
      <c r="AG903" s="513"/>
    </row>
    <row r="904">
      <c r="AG904" s="513"/>
    </row>
    <row r="905">
      <c r="AG905" s="513"/>
    </row>
    <row r="906">
      <c r="AG906" s="513"/>
    </row>
    <row r="907">
      <c r="AG907" s="513"/>
    </row>
    <row r="908">
      <c r="AG908" s="513"/>
    </row>
    <row r="909">
      <c r="AG909" s="513"/>
    </row>
    <row r="910">
      <c r="AG910" s="513"/>
    </row>
    <row r="911">
      <c r="AG911" s="513"/>
    </row>
    <row r="912">
      <c r="AG912" s="513"/>
    </row>
    <row r="913">
      <c r="AG913" s="513"/>
    </row>
    <row r="914">
      <c r="AG914" s="513"/>
    </row>
    <row r="915">
      <c r="AG915" s="513"/>
    </row>
    <row r="916">
      <c r="AG916" s="513"/>
    </row>
    <row r="917">
      <c r="AG917" s="513"/>
    </row>
    <row r="918">
      <c r="AG918" s="513"/>
    </row>
    <row r="919">
      <c r="AG919" s="513"/>
    </row>
    <row r="920">
      <c r="AG920" s="513"/>
    </row>
    <row r="921">
      <c r="AG921" s="513"/>
    </row>
    <row r="922">
      <c r="AG922" s="513"/>
    </row>
    <row r="923">
      <c r="AG923" s="513"/>
    </row>
    <row r="924">
      <c r="AG924" s="513"/>
    </row>
    <row r="925">
      <c r="AG925" s="513"/>
    </row>
    <row r="926">
      <c r="AG926" s="513"/>
    </row>
    <row r="927">
      <c r="AG927" s="513"/>
    </row>
    <row r="928">
      <c r="AG928" s="513"/>
    </row>
    <row r="929">
      <c r="AG929" s="513"/>
    </row>
    <row r="930">
      <c r="AG930" s="513"/>
    </row>
    <row r="931">
      <c r="AG931" s="513"/>
    </row>
    <row r="932">
      <c r="AG932" s="513"/>
    </row>
    <row r="933">
      <c r="AG933" s="513"/>
    </row>
    <row r="934">
      <c r="AG934" s="513"/>
    </row>
    <row r="935">
      <c r="AG935" s="513"/>
    </row>
    <row r="936">
      <c r="AG936" s="513"/>
    </row>
    <row r="937">
      <c r="AG937" s="513"/>
    </row>
    <row r="938">
      <c r="AG938" s="513"/>
    </row>
    <row r="939">
      <c r="AG939" s="513"/>
    </row>
    <row r="940">
      <c r="AG940" s="513"/>
    </row>
    <row r="941">
      <c r="AG941" s="513"/>
    </row>
    <row r="942">
      <c r="AG942" s="513"/>
    </row>
    <row r="943">
      <c r="AG943" s="513"/>
    </row>
    <row r="944">
      <c r="AG944" s="513"/>
    </row>
    <row r="945">
      <c r="AG945" s="513"/>
    </row>
    <row r="946">
      <c r="AG946" s="513"/>
    </row>
    <row r="947">
      <c r="AG947" s="513"/>
    </row>
    <row r="948">
      <c r="AG948" s="513"/>
    </row>
    <row r="949">
      <c r="AG949" s="513"/>
    </row>
    <row r="950">
      <c r="AG950" s="513"/>
    </row>
    <row r="951">
      <c r="AG951" s="513"/>
    </row>
    <row r="952">
      <c r="AG952" s="513"/>
    </row>
    <row r="953">
      <c r="AG953" s="513"/>
    </row>
    <row r="954">
      <c r="AG954" s="513"/>
    </row>
    <row r="955">
      <c r="AG955" s="513"/>
    </row>
    <row r="956">
      <c r="AG956" s="513"/>
    </row>
    <row r="957">
      <c r="AG957" s="513"/>
    </row>
    <row r="958">
      <c r="AG958" s="513"/>
    </row>
    <row r="959">
      <c r="AG959" s="513"/>
    </row>
    <row r="960">
      <c r="AG960" s="513"/>
    </row>
    <row r="961">
      <c r="AG961" s="513"/>
    </row>
    <row r="962">
      <c r="AG962" s="513"/>
    </row>
    <row r="963">
      <c r="AG963" s="513"/>
    </row>
    <row r="964">
      <c r="AG964" s="513"/>
    </row>
    <row r="965">
      <c r="AG965" s="513"/>
    </row>
    <row r="966">
      <c r="AG966" s="513"/>
    </row>
    <row r="967">
      <c r="AG967" s="513"/>
    </row>
    <row r="968">
      <c r="AG968" s="513"/>
    </row>
    <row r="969">
      <c r="AG969" s="513"/>
    </row>
    <row r="970">
      <c r="AG970" s="513"/>
    </row>
    <row r="971">
      <c r="AG971" s="513"/>
    </row>
    <row r="972">
      <c r="AG972" s="513"/>
    </row>
    <row r="973">
      <c r="AG973" s="513"/>
    </row>
    <row r="974">
      <c r="AG974" s="513"/>
    </row>
    <row r="975">
      <c r="AG975" s="513"/>
    </row>
    <row r="976">
      <c r="AG976" s="513"/>
    </row>
    <row r="977">
      <c r="AG977" s="513"/>
    </row>
    <row r="978">
      <c r="AG978" s="513"/>
    </row>
    <row r="979">
      <c r="AG979" s="513"/>
    </row>
    <row r="980">
      <c r="AG980" s="513"/>
    </row>
    <row r="981">
      <c r="AG981" s="513"/>
    </row>
    <row r="982">
      <c r="AG982" s="513"/>
    </row>
    <row r="983">
      <c r="AG983" s="513"/>
    </row>
    <row r="984">
      <c r="AG984" s="513"/>
    </row>
    <row r="985">
      <c r="AG985" s="513"/>
    </row>
    <row r="986">
      <c r="AG986" s="513"/>
    </row>
    <row r="987">
      <c r="AG987" s="513"/>
    </row>
    <row r="988">
      <c r="AG988" s="513"/>
    </row>
    <row r="989">
      <c r="AG989" s="513"/>
    </row>
    <row r="990">
      <c r="AG990" s="513"/>
    </row>
    <row r="991">
      <c r="AG991" s="513"/>
    </row>
    <row r="992">
      <c r="AG992" s="513"/>
    </row>
    <row r="993">
      <c r="AG993" s="513"/>
    </row>
    <row r="994">
      <c r="AG994" s="513"/>
    </row>
    <row r="995">
      <c r="AG995" s="513"/>
    </row>
    <row r="996">
      <c r="AG996" s="513"/>
    </row>
    <row r="997">
      <c r="AG997" s="513"/>
    </row>
    <row r="998">
      <c r="AG998" s="513"/>
    </row>
    <row r="999">
      <c r="AG999" s="513"/>
    </row>
    <row r="1000">
      <c r="AG1000" s="513"/>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41.38"/>
  </cols>
  <sheetData>
    <row r="1">
      <c r="A1" s="730">
        <v>45658.0</v>
      </c>
      <c r="B1" s="731">
        <v>45658.0</v>
      </c>
      <c r="C1" s="731">
        <v>45659.0</v>
      </c>
      <c r="D1" s="731">
        <v>45660.0</v>
      </c>
      <c r="E1" s="731">
        <v>45661.0</v>
      </c>
      <c r="F1" s="731">
        <v>45662.0</v>
      </c>
      <c r="G1" s="731">
        <v>45663.0</v>
      </c>
      <c r="H1" s="731">
        <v>45664.0</v>
      </c>
      <c r="I1" s="731">
        <v>45665.0</v>
      </c>
      <c r="J1" s="731">
        <v>45666.0</v>
      </c>
      <c r="K1" s="731">
        <v>45667.0</v>
      </c>
      <c r="L1" s="731">
        <v>45668.0</v>
      </c>
      <c r="M1" s="731">
        <v>45669.0</v>
      </c>
      <c r="N1" s="731">
        <v>45670.0</v>
      </c>
      <c r="O1" s="731">
        <v>45671.0</v>
      </c>
      <c r="P1" s="731">
        <v>45672.0</v>
      </c>
      <c r="Q1" s="731">
        <v>45673.0</v>
      </c>
      <c r="R1" s="731">
        <v>45674.0</v>
      </c>
      <c r="S1" s="731">
        <v>45675.0</v>
      </c>
      <c r="T1" s="731">
        <v>45676.0</v>
      </c>
      <c r="U1" s="731">
        <v>45677.0</v>
      </c>
      <c r="V1" s="731">
        <v>45678.0</v>
      </c>
      <c r="W1" s="731">
        <v>45679.0</v>
      </c>
      <c r="X1" s="731">
        <v>45680.0</v>
      </c>
      <c r="Y1" s="731">
        <v>45681.0</v>
      </c>
      <c r="Z1" s="731">
        <v>45682.0</v>
      </c>
      <c r="AA1" s="731">
        <v>45683.0</v>
      </c>
      <c r="AB1" s="731">
        <v>45684.0</v>
      </c>
      <c r="AC1" s="731">
        <v>45685.0</v>
      </c>
      <c r="AD1" s="731">
        <v>45686.0</v>
      </c>
      <c r="AE1" s="731">
        <v>45687.0</v>
      </c>
      <c r="AF1" s="731">
        <v>45688.0</v>
      </c>
      <c r="AG1" s="732"/>
    </row>
    <row r="2">
      <c r="A2" s="296"/>
      <c r="B2" s="11" t="s">
        <v>3</v>
      </c>
      <c r="C2" s="11" t="s">
        <v>4</v>
      </c>
      <c r="D2" s="11" t="s">
        <v>5</v>
      </c>
      <c r="E2" s="11" t="s">
        <v>6</v>
      </c>
      <c r="F2" s="11" t="s">
        <v>7</v>
      </c>
      <c r="G2" s="11" t="s">
        <v>8</v>
      </c>
      <c r="H2" s="11" t="s">
        <v>9</v>
      </c>
      <c r="I2" s="11" t="s">
        <v>3</v>
      </c>
      <c r="J2" s="11" t="s">
        <v>4</v>
      </c>
      <c r="K2" s="11" t="s">
        <v>5</v>
      </c>
      <c r="L2" s="11" t="s">
        <v>6</v>
      </c>
      <c r="M2" s="11" t="s">
        <v>7</v>
      </c>
      <c r="N2" s="11" t="s">
        <v>8</v>
      </c>
      <c r="O2" s="11" t="s">
        <v>9</v>
      </c>
      <c r="P2" s="11" t="s">
        <v>3</v>
      </c>
      <c r="Q2" s="11" t="s">
        <v>4</v>
      </c>
      <c r="R2" s="11" t="s">
        <v>5</v>
      </c>
      <c r="S2" s="11" t="s">
        <v>6</v>
      </c>
      <c r="T2" s="11" t="s">
        <v>7</v>
      </c>
      <c r="U2" s="11" t="s">
        <v>8</v>
      </c>
      <c r="V2" s="11" t="s">
        <v>9</v>
      </c>
      <c r="W2" s="11" t="s">
        <v>3</v>
      </c>
      <c r="X2" s="11" t="s">
        <v>4</v>
      </c>
      <c r="Y2" s="11" t="s">
        <v>5</v>
      </c>
      <c r="Z2" s="11" t="s">
        <v>6</v>
      </c>
      <c r="AA2" s="11" t="s">
        <v>7</v>
      </c>
      <c r="AB2" s="11" t="s">
        <v>8</v>
      </c>
      <c r="AC2" s="11" t="s">
        <v>9</v>
      </c>
      <c r="AD2" s="11" t="s">
        <v>3</v>
      </c>
      <c r="AE2" s="11" t="s">
        <v>4</v>
      </c>
      <c r="AF2" s="11" t="s">
        <v>5</v>
      </c>
      <c r="AG2" s="733" t="s">
        <v>1891</v>
      </c>
    </row>
    <row r="3">
      <c r="A3" s="296"/>
      <c r="B3" s="296"/>
      <c r="C3" s="296"/>
      <c r="D3" s="296"/>
      <c r="E3" s="296"/>
      <c r="F3" s="296"/>
      <c r="G3" s="296"/>
      <c r="H3" s="296"/>
      <c r="I3" s="296"/>
      <c r="J3" s="296"/>
      <c r="K3" s="296"/>
      <c r="L3" s="296"/>
      <c r="M3" s="296"/>
      <c r="N3" s="296"/>
      <c r="O3" s="296"/>
      <c r="P3" s="296"/>
      <c r="Q3" s="296"/>
      <c r="R3" s="296"/>
      <c r="S3" s="296"/>
      <c r="T3" s="296"/>
      <c r="U3" s="296"/>
      <c r="V3" s="296"/>
      <c r="W3" s="296"/>
      <c r="X3" s="296"/>
      <c r="Y3" s="296"/>
      <c r="Z3" s="296"/>
      <c r="AA3" s="296"/>
      <c r="AB3" s="296"/>
      <c r="AC3" s="296"/>
      <c r="AD3" s="296"/>
      <c r="AE3" s="296"/>
      <c r="AF3" s="296"/>
      <c r="AG3" s="734"/>
    </row>
    <row r="4">
      <c r="A4" s="735" t="s">
        <v>1892</v>
      </c>
      <c r="B4" s="736">
        <f t="shared" ref="B4:AF4" si="1">SUM(B5:B9)</f>
        <v>0</v>
      </c>
      <c r="C4" s="736">
        <f t="shared" si="1"/>
        <v>0</v>
      </c>
      <c r="D4" s="736">
        <f t="shared" si="1"/>
        <v>0</v>
      </c>
      <c r="E4" s="736">
        <f t="shared" si="1"/>
        <v>0</v>
      </c>
      <c r="F4" s="736">
        <f t="shared" si="1"/>
        <v>0</v>
      </c>
      <c r="G4" s="736">
        <f t="shared" si="1"/>
        <v>0</v>
      </c>
      <c r="H4" s="736">
        <f t="shared" si="1"/>
        <v>0</v>
      </c>
      <c r="I4" s="736">
        <f t="shared" si="1"/>
        <v>0</v>
      </c>
      <c r="J4" s="736">
        <f t="shared" si="1"/>
        <v>0</v>
      </c>
      <c r="K4" s="736">
        <f t="shared" si="1"/>
        <v>0</v>
      </c>
      <c r="L4" s="736">
        <f t="shared" si="1"/>
        <v>0</v>
      </c>
      <c r="M4" s="736">
        <f t="shared" si="1"/>
        <v>0</v>
      </c>
      <c r="N4" s="736">
        <f t="shared" si="1"/>
        <v>0</v>
      </c>
      <c r="O4" s="736">
        <f t="shared" si="1"/>
        <v>0</v>
      </c>
      <c r="P4" s="736">
        <f t="shared" si="1"/>
        <v>0</v>
      </c>
      <c r="Q4" s="736">
        <f t="shared" si="1"/>
        <v>0</v>
      </c>
      <c r="R4" s="736">
        <f t="shared" si="1"/>
        <v>0</v>
      </c>
      <c r="S4" s="736">
        <f t="shared" si="1"/>
        <v>0</v>
      </c>
      <c r="T4" s="736">
        <f t="shared" si="1"/>
        <v>95</v>
      </c>
      <c r="U4" s="736">
        <f t="shared" si="1"/>
        <v>0</v>
      </c>
      <c r="V4" s="736">
        <f t="shared" si="1"/>
        <v>0</v>
      </c>
      <c r="W4" s="736">
        <f t="shared" si="1"/>
        <v>0</v>
      </c>
      <c r="X4" s="736">
        <f t="shared" si="1"/>
        <v>0</v>
      </c>
      <c r="Y4" s="736">
        <f t="shared" si="1"/>
        <v>0</v>
      </c>
      <c r="Z4" s="736">
        <f t="shared" si="1"/>
        <v>0</v>
      </c>
      <c r="AA4" s="736">
        <f t="shared" si="1"/>
        <v>0</v>
      </c>
      <c r="AB4" s="736">
        <f t="shared" si="1"/>
        <v>0</v>
      </c>
      <c r="AC4" s="736">
        <f t="shared" si="1"/>
        <v>0</v>
      </c>
      <c r="AD4" s="736">
        <f t="shared" si="1"/>
        <v>0</v>
      </c>
      <c r="AE4" s="736">
        <f t="shared" si="1"/>
        <v>0</v>
      </c>
      <c r="AF4" s="736">
        <f t="shared" si="1"/>
        <v>0</v>
      </c>
      <c r="AG4" s="737">
        <f t="shared" ref="AG4:AG9" si="2">SUM(A4:AE4)</f>
        <v>95</v>
      </c>
    </row>
    <row r="5">
      <c r="A5" s="738" t="s">
        <v>29</v>
      </c>
      <c r="B5" s="739">
        <v>0.0</v>
      </c>
      <c r="C5" s="739">
        <v>0.0</v>
      </c>
      <c r="D5" s="739">
        <v>0.0</v>
      </c>
      <c r="E5" s="739">
        <v>0.0</v>
      </c>
      <c r="F5" s="739">
        <v>0.0</v>
      </c>
      <c r="G5" s="739">
        <v>0.0</v>
      </c>
      <c r="H5" s="739">
        <v>0.0</v>
      </c>
      <c r="I5" s="739">
        <v>0.0</v>
      </c>
      <c r="J5" s="739">
        <v>0.0</v>
      </c>
      <c r="K5" s="739">
        <v>0.0</v>
      </c>
      <c r="L5" s="739">
        <v>0.0</v>
      </c>
      <c r="M5" s="739">
        <v>0.0</v>
      </c>
      <c r="N5" s="739">
        <v>0.0</v>
      </c>
      <c r="O5" s="739">
        <v>0.0</v>
      </c>
      <c r="P5" s="739">
        <v>0.0</v>
      </c>
      <c r="Q5" s="739">
        <v>0.0</v>
      </c>
      <c r="R5" s="739">
        <v>0.0</v>
      </c>
      <c r="S5" s="739">
        <v>0.0</v>
      </c>
      <c r="T5" s="740">
        <v>0.0</v>
      </c>
      <c r="U5" s="739">
        <v>0.0</v>
      </c>
      <c r="V5" s="739">
        <v>0.0</v>
      </c>
      <c r="W5" s="739">
        <v>0.0</v>
      </c>
      <c r="X5" s="739">
        <v>0.0</v>
      </c>
      <c r="Y5" s="739">
        <v>0.0</v>
      </c>
      <c r="Z5" s="739">
        <v>0.0</v>
      </c>
      <c r="AA5" s="739">
        <v>0.0</v>
      </c>
      <c r="AB5" s="739">
        <v>0.0</v>
      </c>
      <c r="AC5" s="739">
        <v>0.0</v>
      </c>
      <c r="AD5" s="739">
        <v>0.0</v>
      </c>
      <c r="AE5" s="739">
        <v>0.0</v>
      </c>
      <c r="AF5" s="739">
        <v>0.0</v>
      </c>
      <c r="AG5" s="741">
        <f t="shared" si="2"/>
        <v>0</v>
      </c>
    </row>
    <row r="6">
      <c r="A6" s="738" t="s">
        <v>30</v>
      </c>
      <c r="B6" s="739">
        <v>0.0</v>
      </c>
      <c r="C6" s="739">
        <v>0.0</v>
      </c>
      <c r="D6" s="739">
        <v>0.0</v>
      </c>
      <c r="E6" s="739">
        <v>0.0</v>
      </c>
      <c r="F6" s="739">
        <v>0.0</v>
      </c>
      <c r="G6" s="739">
        <v>0.0</v>
      </c>
      <c r="H6" s="739">
        <v>0.0</v>
      </c>
      <c r="I6" s="739">
        <v>0.0</v>
      </c>
      <c r="J6" s="739">
        <v>0.0</v>
      </c>
      <c r="K6" s="739">
        <v>0.0</v>
      </c>
      <c r="L6" s="739">
        <v>0.0</v>
      </c>
      <c r="M6" s="739">
        <v>0.0</v>
      </c>
      <c r="N6" s="739">
        <v>0.0</v>
      </c>
      <c r="O6" s="739">
        <v>0.0</v>
      </c>
      <c r="P6" s="739">
        <v>0.0</v>
      </c>
      <c r="Q6" s="739">
        <v>0.0</v>
      </c>
      <c r="R6" s="739">
        <v>0.0</v>
      </c>
      <c r="S6" s="739">
        <v>0.0</v>
      </c>
      <c r="T6" s="740">
        <v>95.0</v>
      </c>
      <c r="U6" s="739">
        <v>0.0</v>
      </c>
      <c r="V6" s="739">
        <v>0.0</v>
      </c>
      <c r="W6" s="739">
        <v>0.0</v>
      </c>
      <c r="X6" s="739">
        <v>0.0</v>
      </c>
      <c r="Y6" s="739">
        <v>0.0</v>
      </c>
      <c r="Z6" s="739">
        <v>0.0</v>
      </c>
      <c r="AA6" s="739">
        <v>0.0</v>
      </c>
      <c r="AB6" s="739">
        <v>0.0</v>
      </c>
      <c r="AC6" s="739">
        <v>0.0</v>
      </c>
      <c r="AD6" s="739">
        <v>0.0</v>
      </c>
      <c r="AE6" s="739">
        <v>0.0</v>
      </c>
      <c r="AF6" s="739">
        <v>0.0</v>
      </c>
      <c r="AG6" s="741">
        <f t="shared" si="2"/>
        <v>95</v>
      </c>
    </row>
    <row r="7">
      <c r="A7" s="738" t="s">
        <v>31</v>
      </c>
      <c r="B7" s="739">
        <v>0.0</v>
      </c>
      <c r="C7" s="739">
        <v>0.0</v>
      </c>
      <c r="D7" s="739">
        <v>0.0</v>
      </c>
      <c r="E7" s="739">
        <v>0.0</v>
      </c>
      <c r="F7" s="739">
        <v>0.0</v>
      </c>
      <c r="G7" s="739">
        <v>0.0</v>
      </c>
      <c r="H7" s="739">
        <v>0.0</v>
      </c>
      <c r="I7" s="739">
        <v>0.0</v>
      </c>
      <c r="J7" s="739">
        <v>0.0</v>
      </c>
      <c r="K7" s="739">
        <v>0.0</v>
      </c>
      <c r="L7" s="739">
        <v>0.0</v>
      </c>
      <c r="M7" s="739">
        <v>0.0</v>
      </c>
      <c r="N7" s="739">
        <v>0.0</v>
      </c>
      <c r="O7" s="739">
        <v>0.0</v>
      </c>
      <c r="P7" s="739">
        <v>0.0</v>
      </c>
      <c r="Q7" s="739">
        <v>0.0</v>
      </c>
      <c r="R7" s="739">
        <v>0.0</v>
      </c>
      <c r="S7" s="739">
        <v>0.0</v>
      </c>
      <c r="T7" s="740">
        <v>0.0</v>
      </c>
      <c r="U7" s="739">
        <v>0.0</v>
      </c>
      <c r="V7" s="739">
        <v>0.0</v>
      </c>
      <c r="W7" s="739">
        <v>0.0</v>
      </c>
      <c r="X7" s="739">
        <v>0.0</v>
      </c>
      <c r="Y7" s="739">
        <v>0.0</v>
      </c>
      <c r="Z7" s="739">
        <v>0.0</v>
      </c>
      <c r="AA7" s="739">
        <v>0.0</v>
      </c>
      <c r="AB7" s="739">
        <v>0.0</v>
      </c>
      <c r="AC7" s="739">
        <v>0.0</v>
      </c>
      <c r="AD7" s="739">
        <v>0.0</v>
      </c>
      <c r="AE7" s="739">
        <v>0.0</v>
      </c>
      <c r="AF7" s="739">
        <v>0.0</v>
      </c>
      <c r="AG7" s="741">
        <f t="shared" si="2"/>
        <v>0</v>
      </c>
    </row>
    <row r="8">
      <c r="A8" s="738" t="s">
        <v>32</v>
      </c>
      <c r="B8" s="739">
        <v>0.0</v>
      </c>
      <c r="C8" s="739">
        <v>0.0</v>
      </c>
      <c r="D8" s="739">
        <v>0.0</v>
      </c>
      <c r="E8" s="739">
        <v>0.0</v>
      </c>
      <c r="F8" s="739">
        <v>0.0</v>
      </c>
      <c r="G8" s="739">
        <v>0.0</v>
      </c>
      <c r="H8" s="739">
        <v>0.0</v>
      </c>
      <c r="I8" s="739">
        <v>0.0</v>
      </c>
      <c r="J8" s="739">
        <v>0.0</v>
      </c>
      <c r="K8" s="739">
        <v>0.0</v>
      </c>
      <c r="L8" s="739">
        <v>0.0</v>
      </c>
      <c r="M8" s="739">
        <v>0.0</v>
      </c>
      <c r="N8" s="739">
        <v>0.0</v>
      </c>
      <c r="O8" s="739">
        <v>0.0</v>
      </c>
      <c r="P8" s="739">
        <v>0.0</v>
      </c>
      <c r="Q8" s="739">
        <v>0.0</v>
      </c>
      <c r="R8" s="739">
        <v>0.0</v>
      </c>
      <c r="S8" s="739">
        <v>0.0</v>
      </c>
      <c r="T8" s="740">
        <v>0.0</v>
      </c>
      <c r="U8" s="739">
        <v>0.0</v>
      </c>
      <c r="V8" s="739">
        <v>0.0</v>
      </c>
      <c r="W8" s="739">
        <v>0.0</v>
      </c>
      <c r="X8" s="739">
        <v>0.0</v>
      </c>
      <c r="Y8" s="739">
        <v>0.0</v>
      </c>
      <c r="Z8" s="739">
        <v>0.0</v>
      </c>
      <c r="AA8" s="739">
        <v>0.0</v>
      </c>
      <c r="AB8" s="739">
        <v>0.0</v>
      </c>
      <c r="AC8" s="739">
        <v>0.0</v>
      </c>
      <c r="AD8" s="739">
        <v>0.0</v>
      </c>
      <c r="AE8" s="739">
        <v>0.0</v>
      </c>
      <c r="AF8" s="739">
        <v>0.0</v>
      </c>
      <c r="AG8" s="741">
        <f t="shared" si="2"/>
        <v>0</v>
      </c>
    </row>
    <row r="9">
      <c r="A9" s="738" t="s">
        <v>209</v>
      </c>
      <c r="B9" s="739">
        <v>0.0</v>
      </c>
      <c r="C9" s="739">
        <v>0.0</v>
      </c>
      <c r="D9" s="739">
        <v>0.0</v>
      </c>
      <c r="E9" s="739">
        <v>0.0</v>
      </c>
      <c r="F9" s="739">
        <v>0.0</v>
      </c>
      <c r="G9" s="739">
        <v>0.0</v>
      </c>
      <c r="H9" s="739">
        <v>0.0</v>
      </c>
      <c r="I9" s="739">
        <v>0.0</v>
      </c>
      <c r="J9" s="739">
        <v>0.0</v>
      </c>
      <c r="K9" s="739">
        <v>0.0</v>
      </c>
      <c r="L9" s="739">
        <v>0.0</v>
      </c>
      <c r="M9" s="739">
        <v>0.0</v>
      </c>
      <c r="N9" s="739">
        <v>0.0</v>
      </c>
      <c r="O9" s="739">
        <v>0.0</v>
      </c>
      <c r="P9" s="739">
        <v>0.0</v>
      </c>
      <c r="Q9" s="739">
        <v>0.0</v>
      </c>
      <c r="R9" s="739">
        <v>0.0</v>
      </c>
      <c r="S9" s="739">
        <v>0.0</v>
      </c>
      <c r="T9" s="740">
        <v>0.0</v>
      </c>
      <c r="U9" s="739">
        <v>0.0</v>
      </c>
      <c r="V9" s="739">
        <v>0.0</v>
      </c>
      <c r="W9" s="739">
        <v>0.0</v>
      </c>
      <c r="X9" s="739">
        <v>0.0</v>
      </c>
      <c r="Y9" s="739">
        <v>0.0</v>
      </c>
      <c r="Z9" s="739">
        <v>0.0</v>
      </c>
      <c r="AA9" s="739">
        <v>0.0</v>
      </c>
      <c r="AB9" s="739">
        <v>0.0</v>
      </c>
      <c r="AC9" s="739">
        <v>0.0</v>
      </c>
      <c r="AD9" s="739">
        <v>0.0</v>
      </c>
      <c r="AE9" s="739">
        <v>0.0</v>
      </c>
      <c r="AF9" s="739">
        <v>0.0</v>
      </c>
      <c r="AG9" s="741">
        <f t="shared" si="2"/>
        <v>0</v>
      </c>
    </row>
    <row r="10">
      <c r="A10" s="738"/>
      <c r="B10" s="742"/>
      <c r="C10" s="742"/>
      <c r="D10" s="742"/>
      <c r="E10" s="742"/>
      <c r="F10" s="742"/>
      <c r="G10" s="742"/>
      <c r="H10" s="742"/>
      <c r="I10" s="742"/>
      <c r="J10" s="742"/>
      <c r="K10" s="742"/>
      <c r="L10" s="742"/>
      <c r="M10" s="742"/>
      <c r="N10" s="742"/>
      <c r="O10" s="742"/>
      <c r="P10" s="742"/>
      <c r="Q10" s="742"/>
      <c r="R10" s="742"/>
      <c r="S10" s="742"/>
      <c r="T10" s="742"/>
      <c r="U10" s="742"/>
      <c r="V10" s="742"/>
      <c r="W10" s="742"/>
      <c r="X10" s="742"/>
      <c r="Y10" s="742"/>
      <c r="Z10" s="742"/>
      <c r="AA10" s="742"/>
      <c r="AB10" s="742"/>
      <c r="AC10" s="742"/>
      <c r="AD10" s="742"/>
      <c r="AE10" s="742"/>
      <c r="AF10" s="742"/>
      <c r="AG10" s="743"/>
    </row>
    <row r="11">
      <c r="A11" s="744" t="s">
        <v>1893</v>
      </c>
      <c r="B11" s="745">
        <v>0.0</v>
      </c>
      <c r="C11" s="745">
        <v>0.0</v>
      </c>
      <c r="D11" s="745">
        <v>0.0</v>
      </c>
      <c r="E11" s="745">
        <v>0.0</v>
      </c>
      <c r="F11" s="745">
        <v>0.0</v>
      </c>
      <c r="G11" s="745">
        <v>0.0</v>
      </c>
      <c r="H11" s="745">
        <v>0.0</v>
      </c>
      <c r="I11" s="745">
        <v>0.0</v>
      </c>
      <c r="J11" s="745">
        <v>0.0</v>
      </c>
      <c r="K11" s="745">
        <v>0.0</v>
      </c>
      <c r="L11" s="745">
        <v>0.0</v>
      </c>
      <c r="M11" s="745">
        <v>0.0</v>
      </c>
      <c r="N11" s="745">
        <v>0.0</v>
      </c>
      <c r="O11" s="745">
        <v>0.0</v>
      </c>
      <c r="P11" s="745">
        <v>0.0</v>
      </c>
      <c r="Q11" s="745">
        <v>0.0</v>
      </c>
      <c r="R11" s="745">
        <v>0.0</v>
      </c>
      <c r="S11" s="745">
        <v>0.0</v>
      </c>
      <c r="T11" s="745">
        <v>40.0</v>
      </c>
      <c r="U11" s="745">
        <v>0.0</v>
      </c>
      <c r="V11" s="745">
        <v>0.0</v>
      </c>
      <c r="W11" s="745">
        <v>0.0</v>
      </c>
      <c r="X11" s="745">
        <v>0.0</v>
      </c>
      <c r="Y11" s="745">
        <v>0.0</v>
      </c>
      <c r="Z11" s="745">
        <v>0.0</v>
      </c>
      <c r="AA11" s="745">
        <v>0.0</v>
      </c>
      <c r="AB11" s="745">
        <v>0.0</v>
      </c>
      <c r="AC11" s="745">
        <v>0.0</v>
      </c>
      <c r="AD11" s="745">
        <v>0.0</v>
      </c>
      <c r="AE11" s="745">
        <v>0.0</v>
      </c>
      <c r="AF11" s="745">
        <v>0.0</v>
      </c>
      <c r="AG11" s="746">
        <f>SUM(A11:AE11)</f>
        <v>40</v>
      </c>
    </row>
    <row r="12">
      <c r="A12" s="296"/>
      <c r="B12" s="296"/>
      <c r="C12" s="296"/>
      <c r="D12" s="296"/>
      <c r="E12" s="296"/>
      <c r="F12" s="296"/>
      <c r="G12" s="296"/>
      <c r="H12" s="296"/>
      <c r="I12" s="296"/>
      <c r="J12" s="296"/>
      <c r="K12" s="296"/>
      <c r="L12" s="296"/>
      <c r="M12" s="296"/>
      <c r="N12" s="296"/>
      <c r="O12" s="296"/>
      <c r="P12" s="296"/>
      <c r="Q12" s="296"/>
      <c r="R12" s="296"/>
      <c r="S12" s="296"/>
      <c r="T12" s="296"/>
      <c r="U12" s="296"/>
      <c r="V12" s="296"/>
      <c r="W12" s="296"/>
      <c r="X12" s="296"/>
      <c r="Y12" s="296"/>
      <c r="Z12" s="296"/>
      <c r="AA12" s="296"/>
      <c r="AB12" s="296"/>
      <c r="AC12" s="296"/>
      <c r="AD12" s="296"/>
      <c r="AE12" s="296"/>
      <c r="AF12" s="296"/>
      <c r="AG12" s="734"/>
    </row>
    <row r="13">
      <c r="A13" s="735" t="s">
        <v>1894</v>
      </c>
      <c r="B13" s="296"/>
      <c r="C13" s="296"/>
      <c r="D13" s="296"/>
      <c r="E13" s="296"/>
      <c r="F13" s="296"/>
      <c r="G13" s="296"/>
      <c r="H13" s="296"/>
      <c r="I13" s="296"/>
      <c r="J13" s="296"/>
      <c r="K13" s="296"/>
      <c r="L13" s="296"/>
      <c r="M13" s="296"/>
      <c r="N13" s="296"/>
      <c r="O13" s="296"/>
      <c r="P13" s="296"/>
      <c r="Q13" s="296"/>
      <c r="R13" s="296"/>
      <c r="S13" s="296"/>
      <c r="T13" s="296"/>
      <c r="U13" s="296"/>
      <c r="V13" s="296"/>
      <c r="W13" s="296"/>
      <c r="X13" s="296"/>
      <c r="Y13" s="296"/>
      <c r="Z13" s="296"/>
      <c r="AA13" s="296"/>
      <c r="AB13" s="296"/>
      <c r="AC13" s="296"/>
      <c r="AD13" s="296"/>
      <c r="AE13" s="296"/>
      <c r="AF13" s="296"/>
      <c r="AG13" s="734"/>
    </row>
    <row r="14">
      <c r="A14" s="296" t="s">
        <v>1895</v>
      </c>
      <c r="B14" s="747">
        <v>0.0</v>
      </c>
      <c r="C14" s="747">
        <v>0.0</v>
      </c>
      <c r="D14" s="747">
        <v>0.0</v>
      </c>
      <c r="E14" s="747">
        <v>0.0</v>
      </c>
      <c r="F14" s="747">
        <v>0.0</v>
      </c>
      <c r="G14" s="747">
        <v>0.0</v>
      </c>
      <c r="H14" s="747">
        <v>0.0</v>
      </c>
      <c r="I14" s="747">
        <v>0.0</v>
      </c>
      <c r="J14" s="747">
        <v>0.0</v>
      </c>
      <c r="K14" s="747">
        <v>0.0</v>
      </c>
      <c r="L14" s="747">
        <v>0.0</v>
      </c>
      <c r="M14" s="747">
        <v>0.0</v>
      </c>
      <c r="N14" s="747">
        <v>0.0</v>
      </c>
      <c r="O14" s="747">
        <v>0.0</v>
      </c>
      <c r="P14" s="747">
        <v>0.0</v>
      </c>
      <c r="Q14" s="747">
        <v>0.0</v>
      </c>
      <c r="R14" s="747">
        <v>0.0</v>
      </c>
      <c r="S14" s="747">
        <v>0.0</v>
      </c>
      <c r="T14" s="747">
        <v>0.0</v>
      </c>
      <c r="U14" s="747">
        <v>0.0</v>
      </c>
      <c r="V14" s="747">
        <v>0.0</v>
      </c>
      <c r="W14" s="747">
        <v>0.0</v>
      </c>
      <c r="X14" s="747">
        <v>0.0</v>
      </c>
      <c r="Y14" s="747">
        <v>0.0</v>
      </c>
      <c r="Z14" s="747">
        <v>0.0</v>
      </c>
      <c r="AA14" s="747">
        <v>0.0</v>
      </c>
      <c r="AB14" s="747">
        <v>0.0</v>
      </c>
      <c r="AC14" s="747">
        <v>0.0</v>
      </c>
      <c r="AD14" s="747">
        <v>0.0</v>
      </c>
      <c r="AE14" s="747">
        <v>0.0</v>
      </c>
      <c r="AF14" s="747">
        <v>0.0</v>
      </c>
      <c r="AG14" s="748">
        <f t="shared" ref="AG14:AG15" si="3">SUM(A14:AE14)</f>
        <v>0</v>
      </c>
    </row>
    <row r="15">
      <c r="A15" s="296" t="s">
        <v>1896</v>
      </c>
      <c r="B15" s="747">
        <v>0.0</v>
      </c>
      <c r="C15" s="747">
        <v>0.0</v>
      </c>
      <c r="D15" s="747">
        <v>0.0</v>
      </c>
      <c r="E15" s="747">
        <v>0.0</v>
      </c>
      <c r="F15" s="747">
        <v>0.0</v>
      </c>
      <c r="G15" s="747">
        <v>0.0</v>
      </c>
      <c r="H15" s="747">
        <v>0.0</v>
      </c>
      <c r="I15" s="747">
        <v>0.0</v>
      </c>
      <c r="J15" s="747">
        <v>0.0</v>
      </c>
      <c r="K15" s="747">
        <v>0.0</v>
      </c>
      <c r="L15" s="747">
        <v>0.0</v>
      </c>
      <c r="M15" s="747">
        <v>0.0</v>
      </c>
      <c r="N15" s="747">
        <v>0.0</v>
      </c>
      <c r="O15" s="747">
        <v>0.0</v>
      </c>
      <c r="P15" s="747">
        <v>0.0</v>
      </c>
      <c r="Q15" s="747">
        <v>0.0</v>
      </c>
      <c r="R15" s="747">
        <v>0.0</v>
      </c>
      <c r="S15" s="747">
        <v>0.0</v>
      </c>
      <c r="T15" s="747">
        <v>0.0</v>
      </c>
      <c r="U15" s="747">
        <v>0.0</v>
      </c>
      <c r="V15" s="747">
        <v>0.0</v>
      </c>
      <c r="W15" s="747">
        <v>0.0</v>
      </c>
      <c r="X15" s="747">
        <v>0.0</v>
      </c>
      <c r="Y15" s="747">
        <v>0.0</v>
      </c>
      <c r="Z15" s="747">
        <v>0.0</v>
      </c>
      <c r="AA15" s="747">
        <v>0.0</v>
      </c>
      <c r="AB15" s="747">
        <v>0.0</v>
      </c>
      <c r="AC15" s="747">
        <v>0.0</v>
      </c>
      <c r="AD15" s="747">
        <v>0.0</v>
      </c>
      <c r="AE15" s="747">
        <v>0.0</v>
      </c>
      <c r="AF15" s="747">
        <v>0.0</v>
      </c>
      <c r="AG15" s="748">
        <f t="shared" si="3"/>
        <v>0</v>
      </c>
    </row>
    <row r="16">
      <c r="A16" s="296"/>
      <c r="B16" s="749"/>
      <c r="C16" s="749"/>
      <c r="D16" s="749"/>
      <c r="E16" s="749"/>
      <c r="F16" s="749"/>
      <c r="G16" s="749"/>
      <c r="H16" s="749"/>
      <c r="I16" s="749"/>
      <c r="J16" s="749"/>
      <c r="K16" s="749"/>
      <c r="L16" s="749"/>
      <c r="M16" s="749"/>
      <c r="N16" s="749"/>
      <c r="O16" s="749"/>
      <c r="P16" s="749"/>
      <c r="Q16" s="749"/>
      <c r="R16" s="749"/>
      <c r="S16" s="749"/>
      <c r="T16" s="749"/>
      <c r="U16" s="749"/>
      <c r="V16" s="749"/>
      <c r="W16" s="749"/>
      <c r="X16" s="749"/>
      <c r="Y16" s="749"/>
      <c r="Z16" s="749"/>
      <c r="AA16" s="749"/>
      <c r="AB16" s="749"/>
      <c r="AC16" s="749"/>
      <c r="AD16" s="749"/>
      <c r="AE16" s="749"/>
      <c r="AF16" s="749"/>
      <c r="AG16" s="743"/>
    </row>
    <row r="17">
      <c r="A17" s="296" t="s">
        <v>1897</v>
      </c>
      <c r="B17" s="747">
        <v>0.0</v>
      </c>
      <c r="C17" s="747">
        <v>0.0</v>
      </c>
      <c r="D17" s="747">
        <v>0.0</v>
      </c>
      <c r="E17" s="747">
        <v>0.0</v>
      </c>
      <c r="F17" s="747">
        <v>0.0</v>
      </c>
      <c r="G17" s="747">
        <v>0.0</v>
      </c>
      <c r="H17" s="747">
        <v>0.0</v>
      </c>
      <c r="I17" s="747">
        <v>0.0</v>
      </c>
      <c r="J17" s="747">
        <v>0.0</v>
      </c>
      <c r="K17" s="747">
        <v>0.0</v>
      </c>
      <c r="L17" s="747">
        <v>0.0</v>
      </c>
      <c r="M17" s="747">
        <v>0.0</v>
      </c>
      <c r="N17" s="747">
        <v>0.0</v>
      </c>
      <c r="O17" s="747">
        <v>0.0</v>
      </c>
      <c r="P17" s="747">
        <v>0.0</v>
      </c>
      <c r="Q17" s="747">
        <v>0.0</v>
      </c>
      <c r="R17" s="747">
        <v>0.0</v>
      </c>
      <c r="S17" s="747">
        <v>0.0</v>
      </c>
      <c r="T17" s="747">
        <v>0.0</v>
      </c>
      <c r="U17" s="747">
        <v>0.0</v>
      </c>
      <c r="V17" s="747">
        <v>0.0</v>
      </c>
      <c r="W17" s="747">
        <v>0.0</v>
      </c>
      <c r="X17" s="747">
        <v>0.0</v>
      </c>
      <c r="Y17" s="747">
        <v>0.0</v>
      </c>
      <c r="Z17" s="747">
        <v>0.0</v>
      </c>
      <c r="AA17" s="747">
        <v>0.0</v>
      </c>
      <c r="AB17" s="747">
        <v>0.0</v>
      </c>
      <c r="AC17" s="747">
        <v>0.0</v>
      </c>
      <c r="AD17" s="747">
        <v>0.0</v>
      </c>
      <c r="AE17" s="747">
        <v>0.0</v>
      </c>
      <c r="AF17" s="747">
        <v>0.0</v>
      </c>
      <c r="AG17" s="748">
        <f t="shared" ref="AG17:AG19" si="4">SUM(A17:AE17)</f>
        <v>0</v>
      </c>
    </row>
    <row r="18">
      <c r="A18" s="296" t="s">
        <v>1898</v>
      </c>
      <c r="B18" s="747">
        <v>0.0</v>
      </c>
      <c r="C18" s="747">
        <v>0.0</v>
      </c>
      <c r="D18" s="747">
        <v>0.0</v>
      </c>
      <c r="E18" s="747">
        <v>0.0</v>
      </c>
      <c r="F18" s="747">
        <v>0.0</v>
      </c>
      <c r="G18" s="747">
        <v>0.0</v>
      </c>
      <c r="H18" s="747">
        <v>0.0</v>
      </c>
      <c r="I18" s="747">
        <v>0.0</v>
      </c>
      <c r="J18" s="747">
        <v>0.0</v>
      </c>
      <c r="K18" s="747">
        <v>0.0</v>
      </c>
      <c r="L18" s="747">
        <v>0.0</v>
      </c>
      <c r="M18" s="747">
        <v>0.0</v>
      </c>
      <c r="N18" s="747">
        <v>0.0</v>
      </c>
      <c r="O18" s="747">
        <v>0.0</v>
      </c>
      <c r="P18" s="747">
        <v>0.0</v>
      </c>
      <c r="Q18" s="747">
        <v>0.0</v>
      </c>
      <c r="R18" s="747">
        <v>0.0</v>
      </c>
      <c r="S18" s="747">
        <v>0.0</v>
      </c>
      <c r="T18" s="747">
        <v>0.0</v>
      </c>
      <c r="U18" s="747">
        <v>0.0</v>
      </c>
      <c r="V18" s="747">
        <v>0.0</v>
      </c>
      <c r="W18" s="747">
        <v>0.0</v>
      </c>
      <c r="X18" s="747">
        <v>0.0</v>
      </c>
      <c r="Y18" s="747">
        <v>0.0</v>
      </c>
      <c r="Z18" s="747">
        <v>0.0</v>
      </c>
      <c r="AA18" s="747">
        <v>0.0</v>
      </c>
      <c r="AB18" s="747">
        <v>0.0</v>
      </c>
      <c r="AC18" s="747">
        <v>0.0</v>
      </c>
      <c r="AD18" s="747">
        <v>0.0</v>
      </c>
      <c r="AE18" s="747">
        <v>0.0</v>
      </c>
      <c r="AF18" s="747">
        <v>0.0</v>
      </c>
      <c r="AG18" s="748">
        <f t="shared" si="4"/>
        <v>0</v>
      </c>
    </row>
    <row r="19">
      <c r="A19" s="296" t="s">
        <v>1899</v>
      </c>
      <c r="B19" s="747">
        <v>0.0</v>
      </c>
      <c r="C19" s="747">
        <v>0.0</v>
      </c>
      <c r="D19" s="747">
        <v>0.0</v>
      </c>
      <c r="E19" s="747">
        <v>0.0</v>
      </c>
      <c r="F19" s="747">
        <v>0.0</v>
      </c>
      <c r="G19" s="747">
        <v>0.0</v>
      </c>
      <c r="H19" s="747">
        <v>0.0</v>
      </c>
      <c r="I19" s="747">
        <v>0.0</v>
      </c>
      <c r="J19" s="747">
        <v>0.0</v>
      </c>
      <c r="K19" s="747">
        <v>0.0</v>
      </c>
      <c r="L19" s="747">
        <v>0.0</v>
      </c>
      <c r="M19" s="747">
        <v>0.0</v>
      </c>
      <c r="N19" s="747">
        <v>0.0</v>
      </c>
      <c r="O19" s="747">
        <v>0.0</v>
      </c>
      <c r="P19" s="747">
        <v>0.0</v>
      </c>
      <c r="Q19" s="747">
        <v>0.0</v>
      </c>
      <c r="R19" s="747">
        <v>0.0</v>
      </c>
      <c r="S19" s="747">
        <v>0.0</v>
      </c>
      <c r="T19" s="747">
        <v>0.0</v>
      </c>
      <c r="U19" s="747">
        <v>0.0</v>
      </c>
      <c r="V19" s="747">
        <v>0.0</v>
      </c>
      <c r="W19" s="747">
        <v>0.0</v>
      </c>
      <c r="X19" s="747">
        <v>0.0</v>
      </c>
      <c r="Y19" s="747">
        <v>0.0</v>
      </c>
      <c r="Z19" s="747">
        <v>0.0</v>
      </c>
      <c r="AA19" s="747">
        <v>0.0</v>
      </c>
      <c r="AB19" s="747">
        <v>0.0</v>
      </c>
      <c r="AC19" s="747">
        <v>0.0</v>
      </c>
      <c r="AD19" s="747">
        <v>0.0</v>
      </c>
      <c r="AE19" s="747">
        <v>0.0</v>
      </c>
      <c r="AF19" s="747">
        <v>0.0</v>
      </c>
      <c r="AG19" s="748">
        <f t="shared" si="4"/>
        <v>0</v>
      </c>
    </row>
    <row r="20">
      <c r="A20" s="296"/>
      <c r="B20" s="296"/>
      <c r="C20" s="296"/>
      <c r="D20" s="296"/>
      <c r="E20" s="296"/>
      <c r="F20" s="296"/>
      <c r="G20" s="296"/>
      <c r="H20" s="296"/>
      <c r="I20" s="296"/>
      <c r="J20" s="296"/>
      <c r="K20" s="296"/>
      <c r="L20" s="296"/>
      <c r="M20" s="296"/>
      <c r="N20" s="296"/>
      <c r="O20" s="296"/>
      <c r="P20" s="296"/>
      <c r="Q20" s="296"/>
      <c r="R20" s="296"/>
      <c r="S20" s="296"/>
      <c r="T20" s="296"/>
      <c r="U20" s="296"/>
      <c r="V20" s="296"/>
      <c r="W20" s="296"/>
      <c r="X20" s="296"/>
      <c r="Y20" s="296"/>
      <c r="Z20" s="296"/>
      <c r="AA20" s="296"/>
      <c r="AB20" s="296"/>
      <c r="AC20" s="296"/>
      <c r="AD20" s="296"/>
      <c r="AE20" s="296"/>
      <c r="AF20" s="296"/>
      <c r="AG20" s="734"/>
    </row>
    <row r="21">
      <c r="A21" s="735" t="s">
        <v>1900</v>
      </c>
      <c r="B21" s="750">
        <v>0.0</v>
      </c>
      <c r="C21" s="750">
        <v>0.0</v>
      </c>
      <c r="D21" s="750">
        <v>0.0</v>
      </c>
      <c r="E21" s="750">
        <v>0.0</v>
      </c>
      <c r="F21" s="750">
        <v>0.0</v>
      </c>
      <c r="G21" s="750">
        <v>0.0</v>
      </c>
      <c r="H21" s="750">
        <v>0.0</v>
      </c>
      <c r="I21" s="750">
        <v>0.0</v>
      </c>
      <c r="J21" s="750">
        <v>0.0</v>
      </c>
      <c r="K21" s="750">
        <v>0.0</v>
      </c>
      <c r="L21" s="750">
        <v>0.0</v>
      </c>
      <c r="M21" s="750">
        <v>0.0</v>
      </c>
      <c r="N21" s="750">
        <v>0.0</v>
      </c>
      <c r="O21" s="750">
        <v>0.0</v>
      </c>
      <c r="P21" s="750">
        <v>0.0</v>
      </c>
      <c r="Q21" s="750">
        <v>0.0</v>
      </c>
      <c r="R21" s="750">
        <v>0.0</v>
      </c>
      <c r="S21" s="750">
        <v>0.0</v>
      </c>
      <c r="T21" s="750">
        <v>1.0</v>
      </c>
      <c r="U21" s="750">
        <v>0.0</v>
      </c>
      <c r="V21" s="750">
        <v>0.0</v>
      </c>
      <c r="W21" s="750">
        <v>0.0</v>
      </c>
      <c r="X21" s="750">
        <v>0.0</v>
      </c>
      <c r="Y21" s="750">
        <v>0.0</v>
      </c>
      <c r="Z21" s="750">
        <v>0.0</v>
      </c>
      <c r="AA21" s="750">
        <v>0.0</v>
      </c>
      <c r="AB21" s="750">
        <v>0.0</v>
      </c>
      <c r="AC21" s="750">
        <v>0.0</v>
      </c>
      <c r="AD21" s="750">
        <v>0.0</v>
      </c>
      <c r="AE21" s="750">
        <v>0.0</v>
      </c>
      <c r="AF21" s="750">
        <v>0.0</v>
      </c>
      <c r="AG21" s="751">
        <f t="shared" ref="AG21:AG27" si="6">SUM(A21:AE21)</f>
        <v>1</v>
      </c>
    </row>
    <row r="22">
      <c r="A22" s="735" t="s">
        <v>1901</v>
      </c>
      <c r="B22" s="752">
        <f t="shared" ref="B22:AF22" si="5">SUM(B23:B27)</f>
        <v>0</v>
      </c>
      <c r="C22" s="752">
        <f t="shared" si="5"/>
        <v>0</v>
      </c>
      <c r="D22" s="752">
        <f t="shared" si="5"/>
        <v>0</v>
      </c>
      <c r="E22" s="752">
        <f t="shared" si="5"/>
        <v>0</v>
      </c>
      <c r="F22" s="752">
        <f t="shared" si="5"/>
        <v>0</v>
      </c>
      <c r="G22" s="752">
        <f t="shared" si="5"/>
        <v>0</v>
      </c>
      <c r="H22" s="752">
        <f t="shared" si="5"/>
        <v>0</v>
      </c>
      <c r="I22" s="752">
        <f t="shared" si="5"/>
        <v>0</v>
      </c>
      <c r="J22" s="752">
        <f t="shared" si="5"/>
        <v>0</v>
      </c>
      <c r="K22" s="752">
        <f t="shared" si="5"/>
        <v>0</v>
      </c>
      <c r="L22" s="752">
        <f t="shared" si="5"/>
        <v>0</v>
      </c>
      <c r="M22" s="752">
        <f t="shared" si="5"/>
        <v>0</v>
      </c>
      <c r="N22" s="752">
        <f t="shared" si="5"/>
        <v>0</v>
      </c>
      <c r="O22" s="752">
        <f t="shared" si="5"/>
        <v>0</v>
      </c>
      <c r="P22" s="752">
        <f t="shared" si="5"/>
        <v>0</v>
      </c>
      <c r="Q22" s="752">
        <f t="shared" si="5"/>
        <v>0</v>
      </c>
      <c r="R22" s="752">
        <f t="shared" si="5"/>
        <v>0</v>
      </c>
      <c r="S22" s="752">
        <f t="shared" si="5"/>
        <v>0</v>
      </c>
      <c r="T22" s="752">
        <f t="shared" si="5"/>
        <v>5</v>
      </c>
      <c r="U22" s="752">
        <f t="shared" si="5"/>
        <v>0</v>
      </c>
      <c r="V22" s="752">
        <f t="shared" si="5"/>
        <v>0</v>
      </c>
      <c r="W22" s="752">
        <f t="shared" si="5"/>
        <v>0</v>
      </c>
      <c r="X22" s="752">
        <f t="shared" si="5"/>
        <v>0</v>
      </c>
      <c r="Y22" s="752">
        <f t="shared" si="5"/>
        <v>0</v>
      </c>
      <c r="Z22" s="752">
        <f t="shared" si="5"/>
        <v>0</v>
      </c>
      <c r="AA22" s="752">
        <f t="shared" si="5"/>
        <v>0</v>
      </c>
      <c r="AB22" s="752">
        <f t="shared" si="5"/>
        <v>0</v>
      </c>
      <c r="AC22" s="752">
        <f t="shared" si="5"/>
        <v>0</v>
      </c>
      <c r="AD22" s="752">
        <f t="shared" si="5"/>
        <v>0</v>
      </c>
      <c r="AE22" s="752">
        <f t="shared" si="5"/>
        <v>0</v>
      </c>
      <c r="AF22" s="752">
        <f t="shared" si="5"/>
        <v>0</v>
      </c>
      <c r="AG22" s="751">
        <f t="shared" si="6"/>
        <v>5</v>
      </c>
    </row>
    <row r="23">
      <c r="A23" s="738" t="s">
        <v>29</v>
      </c>
      <c r="B23" s="753">
        <v>0.0</v>
      </c>
      <c r="C23" s="753">
        <v>0.0</v>
      </c>
      <c r="D23" s="753">
        <v>0.0</v>
      </c>
      <c r="E23" s="753">
        <v>0.0</v>
      </c>
      <c r="F23" s="753">
        <v>0.0</v>
      </c>
      <c r="G23" s="753">
        <v>0.0</v>
      </c>
      <c r="H23" s="753">
        <v>0.0</v>
      </c>
      <c r="I23" s="753">
        <v>0.0</v>
      </c>
      <c r="J23" s="753">
        <v>0.0</v>
      </c>
      <c r="K23" s="753">
        <v>0.0</v>
      </c>
      <c r="L23" s="753">
        <v>0.0</v>
      </c>
      <c r="M23" s="753">
        <v>0.0</v>
      </c>
      <c r="N23" s="753">
        <v>0.0</v>
      </c>
      <c r="O23" s="753">
        <v>0.0</v>
      </c>
      <c r="P23" s="753">
        <v>0.0</v>
      </c>
      <c r="Q23" s="753">
        <v>0.0</v>
      </c>
      <c r="R23" s="753">
        <v>0.0</v>
      </c>
      <c r="S23" s="753">
        <v>0.0</v>
      </c>
      <c r="T23" s="753">
        <v>3.0</v>
      </c>
      <c r="U23" s="753">
        <v>0.0</v>
      </c>
      <c r="V23" s="753">
        <v>0.0</v>
      </c>
      <c r="W23" s="753">
        <v>0.0</v>
      </c>
      <c r="X23" s="753">
        <v>0.0</v>
      </c>
      <c r="Y23" s="753">
        <v>0.0</v>
      </c>
      <c r="Z23" s="753">
        <v>0.0</v>
      </c>
      <c r="AA23" s="753">
        <v>0.0</v>
      </c>
      <c r="AB23" s="753">
        <v>0.0</v>
      </c>
      <c r="AC23" s="753">
        <v>0.0</v>
      </c>
      <c r="AD23" s="753">
        <v>0.0</v>
      </c>
      <c r="AE23" s="753">
        <v>0.0</v>
      </c>
      <c r="AF23" s="753">
        <v>0.0</v>
      </c>
      <c r="AG23" s="754">
        <f t="shared" si="6"/>
        <v>3</v>
      </c>
    </row>
    <row r="24">
      <c r="A24" s="738" t="s">
        <v>30</v>
      </c>
      <c r="B24" s="755">
        <v>0.0</v>
      </c>
      <c r="C24" s="755">
        <v>0.0</v>
      </c>
      <c r="D24" s="755">
        <v>0.0</v>
      </c>
      <c r="E24" s="755">
        <v>0.0</v>
      </c>
      <c r="F24" s="755">
        <v>0.0</v>
      </c>
      <c r="G24" s="755">
        <v>0.0</v>
      </c>
      <c r="H24" s="755">
        <v>0.0</v>
      </c>
      <c r="I24" s="755">
        <v>0.0</v>
      </c>
      <c r="J24" s="755">
        <v>0.0</v>
      </c>
      <c r="K24" s="755">
        <v>0.0</v>
      </c>
      <c r="L24" s="755">
        <v>0.0</v>
      </c>
      <c r="M24" s="755">
        <v>0.0</v>
      </c>
      <c r="N24" s="755">
        <v>0.0</v>
      </c>
      <c r="O24" s="755">
        <v>0.0</v>
      </c>
      <c r="P24" s="755">
        <v>0.0</v>
      </c>
      <c r="Q24" s="755">
        <v>0.0</v>
      </c>
      <c r="R24" s="755">
        <v>0.0</v>
      </c>
      <c r="S24" s="755">
        <v>0.0</v>
      </c>
      <c r="T24" s="753">
        <v>2.0</v>
      </c>
      <c r="U24" s="755">
        <v>0.0</v>
      </c>
      <c r="V24" s="755">
        <v>0.0</v>
      </c>
      <c r="W24" s="755">
        <v>0.0</v>
      </c>
      <c r="X24" s="755">
        <v>0.0</v>
      </c>
      <c r="Y24" s="755">
        <v>0.0</v>
      </c>
      <c r="Z24" s="755">
        <v>0.0</v>
      </c>
      <c r="AA24" s="755">
        <v>0.0</v>
      </c>
      <c r="AB24" s="755">
        <v>0.0</v>
      </c>
      <c r="AC24" s="755">
        <v>0.0</v>
      </c>
      <c r="AD24" s="755">
        <v>0.0</v>
      </c>
      <c r="AE24" s="755">
        <v>0.0</v>
      </c>
      <c r="AF24" s="755">
        <v>0.0</v>
      </c>
      <c r="AG24" s="754">
        <f t="shared" si="6"/>
        <v>2</v>
      </c>
    </row>
    <row r="25">
      <c r="A25" s="738" t="s">
        <v>31</v>
      </c>
      <c r="B25" s="755">
        <v>0.0</v>
      </c>
      <c r="C25" s="755">
        <v>0.0</v>
      </c>
      <c r="D25" s="755">
        <v>0.0</v>
      </c>
      <c r="E25" s="755">
        <v>0.0</v>
      </c>
      <c r="F25" s="755">
        <v>0.0</v>
      </c>
      <c r="G25" s="755">
        <v>0.0</v>
      </c>
      <c r="H25" s="755">
        <v>0.0</v>
      </c>
      <c r="I25" s="755">
        <v>0.0</v>
      </c>
      <c r="J25" s="755">
        <v>0.0</v>
      </c>
      <c r="K25" s="755">
        <v>0.0</v>
      </c>
      <c r="L25" s="755">
        <v>0.0</v>
      </c>
      <c r="M25" s="755">
        <v>0.0</v>
      </c>
      <c r="N25" s="755">
        <v>0.0</v>
      </c>
      <c r="O25" s="755">
        <v>0.0</v>
      </c>
      <c r="P25" s="755">
        <v>0.0</v>
      </c>
      <c r="Q25" s="755">
        <v>0.0</v>
      </c>
      <c r="R25" s="755">
        <v>0.0</v>
      </c>
      <c r="S25" s="755">
        <v>0.0</v>
      </c>
      <c r="T25" s="753">
        <v>0.0</v>
      </c>
      <c r="U25" s="755">
        <v>0.0</v>
      </c>
      <c r="V25" s="755">
        <v>0.0</v>
      </c>
      <c r="W25" s="755">
        <v>0.0</v>
      </c>
      <c r="X25" s="755">
        <v>0.0</v>
      </c>
      <c r="Y25" s="755">
        <v>0.0</v>
      </c>
      <c r="Z25" s="755">
        <v>0.0</v>
      </c>
      <c r="AA25" s="755">
        <v>0.0</v>
      </c>
      <c r="AB25" s="755">
        <v>0.0</v>
      </c>
      <c r="AC25" s="755">
        <v>0.0</v>
      </c>
      <c r="AD25" s="755">
        <v>0.0</v>
      </c>
      <c r="AE25" s="755">
        <v>0.0</v>
      </c>
      <c r="AF25" s="755">
        <v>0.0</v>
      </c>
      <c r="AG25" s="754">
        <f t="shared" si="6"/>
        <v>0</v>
      </c>
    </row>
    <row r="26">
      <c r="A26" s="738" t="s">
        <v>32</v>
      </c>
      <c r="B26" s="755">
        <v>0.0</v>
      </c>
      <c r="C26" s="755">
        <v>0.0</v>
      </c>
      <c r="D26" s="755">
        <v>0.0</v>
      </c>
      <c r="E26" s="755">
        <v>0.0</v>
      </c>
      <c r="F26" s="755">
        <v>0.0</v>
      </c>
      <c r="G26" s="755">
        <v>0.0</v>
      </c>
      <c r="H26" s="755">
        <v>0.0</v>
      </c>
      <c r="I26" s="755">
        <v>0.0</v>
      </c>
      <c r="J26" s="755">
        <v>0.0</v>
      </c>
      <c r="K26" s="755">
        <v>0.0</v>
      </c>
      <c r="L26" s="755">
        <v>0.0</v>
      </c>
      <c r="M26" s="755">
        <v>0.0</v>
      </c>
      <c r="N26" s="755">
        <v>0.0</v>
      </c>
      <c r="O26" s="755">
        <v>0.0</v>
      </c>
      <c r="P26" s="755">
        <v>0.0</v>
      </c>
      <c r="Q26" s="755">
        <v>0.0</v>
      </c>
      <c r="R26" s="755">
        <v>0.0</v>
      </c>
      <c r="S26" s="755">
        <v>0.0</v>
      </c>
      <c r="T26" s="753">
        <v>0.0</v>
      </c>
      <c r="U26" s="755">
        <v>0.0</v>
      </c>
      <c r="V26" s="755">
        <v>0.0</v>
      </c>
      <c r="W26" s="755">
        <v>0.0</v>
      </c>
      <c r="X26" s="755">
        <v>0.0</v>
      </c>
      <c r="Y26" s="755">
        <v>0.0</v>
      </c>
      <c r="Z26" s="755">
        <v>0.0</v>
      </c>
      <c r="AA26" s="755">
        <v>0.0</v>
      </c>
      <c r="AB26" s="755">
        <v>0.0</v>
      </c>
      <c r="AC26" s="755">
        <v>0.0</v>
      </c>
      <c r="AD26" s="755">
        <v>0.0</v>
      </c>
      <c r="AE26" s="755">
        <v>0.0</v>
      </c>
      <c r="AF26" s="755">
        <v>0.0</v>
      </c>
      <c r="AG26" s="754">
        <f t="shared" si="6"/>
        <v>0</v>
      </c>
    </row>
    <row r="27">
      <c r="A27" s="738" t="s">
        <v>209</v>
      </c>
      <c r="B27" s="753">
        <v>0.0</v>
      </c>
      <c r="C27" s="753">
        <v>0.0</v>
      </c>
      <c r="D27" s="753">
        <v>0.0</v>
      </c>
      <c r="E27" s="753">
        <v>0.0</v>
      </c>
      <c r="F27" s="753">
        <v>0.0</v>
      </c>
      <c r="G27" s="753">
        <v>0.0</v>
      </c>
      <c r="H27" s="753">
        <v>0.0</v>
      </c>
      <c r="I27" s="753">
        <v>0.0</v>
      </c>
      <c r="J27" s="753">
        <v>0.0</v>
      </c>
      <c r="K27" s="753">
        <v>0.0</v>
      </c>
      <c r="L27" s="753">
        <v>0.0</v>
      </c>
      <c r="M27" s="753">
        <v>0.0</v>
      </c>
      <c r="N27" s="753">
        <v>0.0</v>
      </c>
      <c r="O27" s="753">
        <v>0.0</v>
      </c>
      <c r="P27" s="753">
        <v>0.0</v>
      </c>
      <c r="Q27" s="753">
        <v>0.0</v>
      </c>
      <c r="R27" s="753">
        <v>0.0</v>
      </c>
      <c r="S27" s="753">
        <v>0.0</v>
      </c>
      <c r="T27" s="753">
        <v>0.0</v>
      </c>
      <c r="U27" s="753">
        <v>0.0</v>
      </c>
      <c r="V27" s="753">
        <v>0.0</v>
      </c>
      <c r="W27" s="753">
        <v>0.0</v>
      </c>
      <c r="X27" s="753">
        <v>0.0</v>
      </c>
      <c r="Y27" s="753">
        <v>0.0</v>
      </c>
      <c r="Z27" s="753">
        <v>0.0</v>
      </c>
      <c r="AA27" s="753">
        <v>0.0</v>
      </c>
      <c r="AB27" s="753">
        <v>0.0</v>
      </c>
      <c r="AC27" s="753">
        <v>0.0</v>
      </c>
      <c r="AD27" s="753">
        <v>0.0</v>
      </c>
      <c r="AE27" s="753">
        <v>0.0</v>
      </c>
      <c r="AF27" s="753">
        <v>0.0</v>
      </c>
      <c r="AG27" s="754">
        <f t="shared" si="6"/>
        <v>0</v>
      </c>
    </row>
    <row r="28">
      <c r="A28" s="296"/>
      <c r="B28" s="296"/>
      <c r="C28" s="296"/>
      <c r="D28" s="296"/>
      <c r="E28" s="296"/>
      <c r="F28" s="296"/>
      <c r="G28" s="296"/>
      <c r="H28" s="296"/>
      <c r="I28" s="296"/>
      <c r="J28" s="296"/>
      <c r="K28" s="296"/>
      <c r="L28" s="296"/>
      <c r="M28" s="296"/>
      <c r="N28" s="296"/>
      <c r="O28" s="296"/>
      <c r="P28" s="296"/>
      <c r="Q28" s="296"/>
      <c r="R28" s="296"/>
      <c r="S28" s="296"/>
      <c r="T28" s="296"/>
      <c r="U28" s="296"/>
      <c r="V28" s="296"/>
      <c r="W28" s="296"/>
      <c r="X28" s="296"/>
      <c r="Y28" s="296"/>
      <c r="Z28" s="296"/>
      <c r="AA28" s="296"/>
      <c r="AB28" s="296"/>
      <c r="AC28" s="296"/>
      <c r="AD28" s="296"/>
      <c r="AE28" s="296"/>
      <c r="AF28" s="296"/>
      <c r="AG28" s="734"/>
    </row>
    <row r="29">
      <c r="A29" s="735" t="s">
        <v>1902</v>
      </c>
      <c r="B29" s="296"/>
      <c r="C29" s="296"/>
      <c r="D29" s="296"/>
      <c r="E29" s="296"/>
      <c r="F29" s="296"/>
      <c r="G29" s="296"/>
      <c r="H29" s="296"/>
      <c r="I29" s="296"/>
      <c r="J29" s="296"/>
      <c r="K29" s="296"/>
      <c r="L29" s="296"/>
      <c r="M29" s="296"/>
      <c r="N29" s="296"/>
      <c r="O29" s="296"/>
      <c r="P29" s="296"/>
      <c r="Q29" s="296"/>
      <c r="R29" s="296"/>
      <c r="S29" s="296"/>
      <c r="T29" s="296"/>
      <c r="U29" s="296"/>
      <c r="V29" s="296"/>
      <c r="W29" s="296"/>
      <c r="X29" s="296"/>
      <c r="Y29" s="296"/>
      <c r="Z29" s="296"/>
      <c r="AA29" s="296"/>
      <c r="AB29" s="296"/>
      <c r="AC29" s="296"/>
      <c r="AD29" s="296"/>
      <c r="AE29" s="296"/>
      <c r="AF29" s="296"/>
      <c r="AG29" s="734"/>
    </row>
    <row r="30">
      <c r="A30" s="296" t="s">
        <v>1895</v>
      </c>
      <c r="B30" s="752">
        <v>0.0</v>
      </c>
      <c r="C30" s="752">
        <v>0.0</v>
      </c>
      <c r="D30" s="752">
        <v>0.0</v>
      </c>
      <c r="E30" s="752">
        <v>0.0</v>
      </c>
      <c r="F30" s="752">
        <v>0.0</v>
      </c>
      <c r="G30" s="752">
        <v>0.0</v>
      </c>
      <c r="H30" s="752">
        <v>0.0</v>
      </c>
      <c r="I30" s="752">
        <v>0.0</v>
      </c>
      <c r="J30" s="752">
        <v>0.0</v>
      </c>
      <c r="K30" s="752">
        <v>0.0</v>
      </c>
      <c r="L30" s="752">
        <v>0.0</v>
      </c>
      <c r="M30" s="752">
        <v>0.0</v>
      </c>
      <c r="N30" s="752">
        <v>0.0</v>
      </c>
      <c r="O30" s="752">
        <v>0.0</v>
      </c>
      <c r="P30" s="752">
        <v>0.0</v>
      </c>
      <c r="Q30" s="752">
        <v>0.0</v>
      </c>
      <c r="R30" s="752">
        <v>0.0</v>
      </c>
      <c r="S30" s="752">
        <v>0.0</v>
      </c>
      <c r="T30" s="752">
        <v>0.0</v>
      </c>
      <c r="U30" s="752">
        <v>0.0</v>
      </c>
      <c r="V30" s="752">
        <v>0.0</v>
      </c>
      <c r="W30" s="752">
        <v>0.0</v>
      </c>
      <c r="X30" s="752">
        <v>0.0</v>
      </c>
      <c r="Y30" s="752">
        <v>0.0</v>
      </c>
      <c r="Z30" s="752">
        <v>0.0</v>
      </c>
      <c r="AA30" s="752">
        <v>0.0</v>
      </c>
      <c r="AB30" s="752">
        <v>0.0</v>
      </c>
      <c r="AC30" s="752">
        <v>0.0</v>
      </c>
      <c r="AD30" s="752">
        <v>0.0</v>
      </c>
      <c r="AE30" s="752">
        <v>0.0</v>
      </c>
      <c r="AF30" s="752">
        <v>0.0</v>
      </c>
      <c r="AG30" s="754">
        <f t="shared" ref="AG30:AG35" si="7">SUM(A30:AE30)</f>
        <v>0</v>
      </c>
    </row>
    <row r="31">
      <c r="A31" s="296" t="s">
        <v>1896</v>
      </c>
      <c r="B31" s="752">
        <v>0.0</v>
      </c>
      <c r="C31" s="752">
        <v>0.0</v>
      </c>
      <c r="D31" s="752">
        <v>0.0</v>
      </c>
      <c r="E31" s="752">
        <v>0.0</v>
      </c>
      <c r="F31" s="752">
        <v>0.0</v>
      </c>
      <c r="G31" s="752">
        <v>0.0</v>
      </c>
      <c r="H31" s="752">
        <v>0.0</v>
      </c>
      <c r="I31" s="752">
        <v>0.0</v>
      </c>
      <c r="J31" s="752">
        <v>0.0</v>
      </c>
      <c r="K31" s="752">
        <v>0.0</v>
      </c>
      <c r="L31" s="752">
        <v>0.0</v>
      </c>
      <c r="M31" s="752">
        <v>0.0</v>
      </c>
      <c r="N31" s="752">
        <v>0.0</v>
      </c>
      <c r="O31" s="752">
        <v>0.0</v>
      </c>
      <c r="P31" s="752">
        <v>0.0</v>
      </c>
      <c r="Q31" s="752">
        <v>0.0</v>
      </c>
      <c r="R31" s="752">
        <v>0.0</v>
      </c>
      <c r="S31" s="752">
        <v>0.0</v>
      </c>
      <c r="T31" s="752">
        <v>0.0</v>
      </c>
      <c r="U31" s="752">
        <v>0.0</v>
      </c>
      <c r="V31" s="752">
        <v>0.0</v>
      </c>
      <c r="W31" s="752">
        <v>0.0</v>
      </c>
      <c r="X31" s="752">
        <v>0.0</v>
      </c>
      <c r="Y31" s="752">
        <v>0.0</v>
      </c>
      <c r="Z31" s="752">
        <v>0.0</v>
      </c>
      <c r="AA31" s="752">
        <v>0.0</v>
      </c>
      <c r="AB31" s="752">
        <v>0.0</v>
      </c>
      <c r="AC31" s="752">
        <v>0.0</v>
      </c>
      <c r="AD31" s="752">
        <v>0.0</v>
      </c>
      <c r="AE31" s="752">
        <v>0.0</v>
      </c>
      <c r="AF31" s="752">
        <v>0.0</v>
      </c>
      <c r="AG31" s="754">
        <f t="shared" si="7"/>
        <v>0</v>
      </c>
    </row>
    <row r="32">
      <c r="A32" s="296"/>
      <c r="B32" s="296"/>
      <c r="C32" s="296"/>
      <c r="D32" s="296"/>
      <c r="E32" s="296"/>
      <c r="F32" s="296"/>
      <c r="G32" s="296"/>
      <c r="H32" s="296"/>
      <c r="I32" s="296"/>
      <c r="J32" s="296"/>
      <c r="K32" s="296"/>
      <c r="L32" s="296"/>
      <c r="M32" s="296"/>
      <c r="N32" s="296"/>
      <c r="O32" s="296"/>
      <c r="P32" s="296"/>
      <c r="Q32" s="296"/>
      <c r="R32" s="296"/>
      <c r="S32" s="296"/>
      <c r="T32" s="296"/>
      <c r="U32" s="296"/>
      <c r="V32" s="296"/>
      <c r="W32" s="296"/>
      <c r="X32" s="296"/>
      <c r="Y32" s="296"/>
      <c r="Z32" s="296"/>
      <c r="AA32" s="296"/>
      <c r="AB32" s="296"/>
      <c r="AC32" s="296"/>
      <c r="AD32" s="296"/>
      <c r="AE32" s="296"/>
      <c r="AF32" s="296"/>
      <c r="AG32" s="754">
        <f t="shared" si="7"/>
        <v>0</v>
      </c>
    </row>
    <row r="33">
      <c r="A33" s="296" t="s">
        <v>1897</v>
      </c>
      <c r="B33" s="752">
        <v>0.0</v>
      </c>
      <c r="C33" s="752">
        <v>0.0</v>
      </c>
      <c r="D33" s="752">
        <v>0.0</v>
      </c>
      <c r="E33" s="752">
        <v>0.0</v>
      </c>
      <c r="F33" s="752">
        <v>0.0</v>
      </c>
      <c r="G33" s="752">
        <v>0.0</v>
      </c>
      <c r="H33" s="752">
        <v>0.0</v>
      </c>
      <c r="I33" s="752">
        <v>0.0</v>
      </c>
      <c r="J33" s="752">
        <v>0.0</v>
      </c>
      <c r="K33" s="752">
        <v>0.0</v>
      </c>
      <c r="L33" s="752">
        <v>0.0</v>
      </c>
      <c r="M33" s="752">
        <v>0.0</v>
      </c>
      <c r="N33" s="752">
        <v>0.0</v>
      </c>
      <c r="O33" s="752">
        <v>0.0</v>
      </c>
      <c r="P33" s="752">
        <v>0.0</v>
      </c>
      <c r="Q33" s="752">
        <v>0.0</v>
      </c>
      <c r="R33" s="752">
        <v>0.0</v>
      </c>
      <c r="S33" s="752">
        <v>0.0</v>
      </c>
      <c r="T33" s="756">
        <v>1.0</v>
      </c>
      <c r="U33" s="752">
        <v>0.0</v>
      </c>
      <c r="V33" s="752">
        <v>0.0</v>
      </c>
      <c r="W33" s="752">
        <v>0.0</v>
      </c>
      <c r="X33" s="752">
        <v>0.0</v>
      </c>
      <c r="Y33" s="752">
        <v>0.0</v>
      </c>
      <c r="Z33" s="752">
        <v>0.0</v>
      </c>
      <c r="AA33" s="752">
        <v>0.0</v>
      </c>
      <c r="AB33" s="752">
        <v>0.0</v>
      </c>
      <c r="AC33" s="752">
        <v>0.0</v>
      </c>
      <c r="AD33" s="752">
        <v>0.0</v>
      </c>
      <c r="AE33" s="752">
        <v>0.0</v>
      </c>
      <c r="AF33" s="752">
        <v>0.0</v>
      </c>
      <c r="AG33" s="754">
        <f t="shared" si="7"/>
        <v>1</v>
      </c>
    </row>
    <row r="34">
      <c r="A34" s="296" t="s">
        <v>1898</v>
      </c>
      <c r="B34" s="752">
        <v>0.0</v>
      </c>
      <c r="C34" s="752">
        <v>0.0</v>
      </c>
      <c r="D34" s="752">
        <v>0.0</v>
      </c>
      <c r="E34" s="752">
        <v>0.0</v>
      </c>
      <c r="F34" s="752">
        <v>0.0</v>
      </c>
      <c r="G34" s="752">
        <v>0.0</v>
      </c>
      <c r="H34" s="752">
        <v>0.0</v>
      </c>
      <c r="I34" s="752">
        <v>0.0</v>
      </c>
      <c r="J34" s="752">
        <v>0.0</v>
      </c>
      <c r="K34" s="752">
        <v>0.0</v>
      </c>
      <c r="L34" s="752">
        <v>0.0</v>
      </c>
      <c r="M34" s="752">
        <v>0.0</v>
      </c>
      <c r="N34" s="752">
        <v>0.0</v>
      </c>
      <c r="O34" s="752">
        <v>0.0</v>
      </c>
      <c r="P34" s="752">
        <v>0.0</v>
      </c>
      <c r="Q34" s="752">
        <v>0.0</v>
      </c>
      <c r="R34" s="752">
        <v>0.0</v>
      </c>
      <c r="S34" s="752">
        <v>0.0</v>
      </c>
      <c r="T34" s="756">
        <v>1.0</v>
      </c>
      <c r="U34" s="752">
        <v>0.0</v>
      </c>
      <c r="V34" s="752">
        <v>0.0</v>
      </c>
      <c r="W34" s="752">
        <v>0.0</v>
      </c>
      <c r="X34" s="752">
        <v>0.0</v>
      </c>
      <c r="Y34" s="752">
        <v>0.0</v>
      </c>
      <c r="Z34" s="752">
        <v>0.0</v>
      </c>
      <c r="AA34" s="752">
        <v>0.0</v>
      </c>
      <c r="AB34" s="752">
        <v>0.0</v>
      </c>
      <c r="AC34" s="752">
        <v>0.0</v>
      </c>
      <c r="AD34" s="752">
        <v>0.0</v>
      </c>
      <c r="AE34" s="752">
        <v>0.0</v>
      </c>
      <c r="AF34" s="752">
        <v>0.0</v>
      </c>
      <c r="AG34" s="754">
        <f t="shared" si="7"/>
        <v>1</v>
      </c>
    </row>
    <row r="35">
      <c r="A35" s="296" t="s">
        <v>1899</v>
      </c>
      <c r="B35" s="752">
        <v>0.0</v>
      </c>
      <c r="C35" s="752">
        <v>0.0</v>
      </c>
      <c r="D35" s="752">
        <v>0.0</v>
      </c>
      <c r="E35" s="752">
        <v>0.0</v>
      </c>
      <c r="F35" s="752">
        <v>0.0</v>
      </c>
      <c r="G35" s="752">
        <v>0.0</v>
      </c>
      <c r="H35" s="752">
        <v>0.0</v>
      </c>
      <c r="I35" s="752">
        <v>0.0</v>
      </c>
      <c r="J35" s="752">
        <v>0.0</v>
      </c>
      <c r="K35" s="752">
        <v>0.0</v>
      </c>
      <c r="L35" s="752">
        <v>0.0</v>
      </c>
      <c r="M35" s="752">
        <v>0.0</v>
      </c>
      <c r="N35" s="752">
        <v>0.0</v>
      </c>
      <c r="O35" s="752">
        <v>0.0</v>
      </c>
      <c r="P35" s="752">
        <v>0.0</v>
      </c>
      <c r="Q35" s="752">
        <v>0.0</v>
      </c>
      <c r="R35" s="752">
        <v>0.0</v>
      </c>
      <c r="S35" s="752">
        <v>0.0</v>
      </c>
      <c r="T35" s="756">
        <v>0.0</v>
      </c>
      <c r="U35" s="752">
        <v>0.0</v>
      </c>
      <c r="V35" s="752">
        <v>0.0</v>
      </c>
      <c r="W35" s="752">
        <v>0.0</v>
      </c>
      <c r="X35" s="752">
        <v>0.0</v>
      </c>
      <c r="Y35" s="752">
        <v>0.0</v>
      </c>
      <c r="Z35" s="752">
        <v>0.0</v>
      </c>
      <c r="AA35" s="752">
        <v>0.0</v>
      </c>
      <c r="AB35" s="752">
        <v>0.0</v>
      </c>
      <c r="AC35" s="752">
        <v>0.0</v>
      </c>
      <c r="AD35" s="752">
        <v>0.0</v>
      </c>
      <c r="AE35" s="752">
        <v>0.0</v>
      </c>
      <c r="AF35" s="752">
        <v>0.0</v>
      </c>
      <c r="AG35" s="754">
        <f t="shared" si="7"/>
        <v>0</v>
      </c>
    </row>
    <row r="36">
      <c r="A36" s="296"/>
      <c r="B36" s="296"/>
      <c r="C36" s="296"/>
      <c r="D36" s="296"/>
      <c r="E36" s="296"/>
      <c r="F36" s="296"/>
      <c r="G36" s="296"/>
      <c r="H36" s="296"/>
      <c r="I36" s="296"/>
      <c r="J36" s="296"/>
      <c r="K36" s="296"/>
      <c r="L36" s="296"/>
      <c r="M36" s="296"/>
      <c r="N36" s="296"/>
      <c r="O36" s="296"/>
      <c r="P36" s="296"/>
      <c r="Q36" s="296"/>
      <c r="R36" s="296"/>
      <c r="S36" s="296"/>
      <c r="T36" s="296"/>
      <c r="U36" s="296"/>
      <c r="V36" s="296"/>
      <c r="W36" s="296"/>
      <c r="X36" s="296"/>
      <c r="Y36" s="296"/>
      <c r="Z36" s="296"/>
      <c r="AA36" s="296"/>
      <c r="AB36" s="296"/>
      <c r="AC36" s="296"/>
      <c r="AD36" s="296"/>
      <c r="AE36" s="296"/>
      <c r="AF36" s="296"/>
      <c r="AG36" s="734"/>
    </row>
    <row r="37">
      <c r="A37" s="757" t="s">
        <v>1903</v>
      </c>
      <c r="B37" s="296"/>
      <c r="C37" s="296"/>
      <c r="D37" s="296"/>
      <c r="E37" s="296"/>
      <c r="F37" s="296"/>
      <c r="G37" s="296"/>
      <c r="H37" s="296"/>
      <c r="I37" s="296"/>
      <c r="J37" s="296"/>
      <c r="K37" s="296"/>
      <c r="L37" s="296"/>
      <c r="M37" s="296"/>
      <c r="N37" s="296"/>
      <c r="O37" s="296"/>
      <c r="P37" s="296"/>
      <c r="Q37" s="296"/>
      <c r="R37" s="296"/>
      <c r="S37" s="296"/>
      <c r="T37" s="296"/>
      <c r="U37" s="296"/>
      <c r="V37" s="296"/>
      <c r="W37" s="296"/>
      <c r="X37" s="296"/>
      <c r="Y37" s="296"/>
      <c r="Z37" s="296"/>
      <c r="AA37" s="296"/>
      <c r="AB37" s="296"/>
      <c r="AC37" s="296"/>
      <c r="AD37" s="296"/>
      <c r="AE37" s="296"/>
      <c r="AF37" s="296"/>
      <c r="AG37" s="734"/>
    </row>
    <row r="38">
      <c r="A38" s="296" t="s">
        <v>1904</v>
      </c>
      <c r="B38" s="752">
        <v>0.0</v>
      </c>
      <c r="C38" s="752">
        <v>0.0</v>
      </c>
      <c r="D38" s="752">
        <v>0.0</v>
      </c>
      <c r="E38" s="752">
        <v>0.0</v>
      </c>
      <c r="F38" s="752">
        <v>0.0</v>
      </c>
      <c r="G38" s="752">
        <v>0.0</v>
      </c>
      <c r="H38" s="752">
        <v>0.0</v>
      </c>
      <c r="I38" s="752">
        <v>0.0</v>
      </c>
      <c r="J38" s="752">
        <v>0.0</v>
      </c>
      <c r="K38" s="752">
        <v>0.0</v>
      </c>
      <c r="L38" s="752">
        <v>0.0</v>
      </c>
      <c r="M38" s="752">
        <v>0.0</v>
      </c>
      <c r="N38" s="752">
        <v>0.0</v>
      </c>
      <c r="O38" s="752">
        <v>0.0</v>
      </c>
      <c r="P38" s="752">
        <v>0.0</v>
      </c>
      <c r="Q38" s="752">
        <v>0.0</v>
      </c>
      <c r="R38" s="752">
        <v>0.0</v>
      </c>
      <c r="S38" s="752">
        <v>0.0</v>
      </c>
      <c r="T38" s="756">
        <v>0.0</v>
      </c>
      <c r="U38" s="752">
        <v>0.0</v>
      </c>
      <c r="V38" s="752">
        <v>0.0</v>
      </c>
      <c r="W38" s="752">
        <v>0.0</v>
      </c>
      <c r="X38" s="752">
        <v>0.0</v>
      </c>
      <c r="Y38" s="752">
        <v>0.0</v>
      </c>
      <c r="Z38" s="752">
        <v>0.0</v>
      </c>
      <c r="AA38" s="752">
        <v>0.0</v>
      </c>
      <c r="AB38" s="752">
        <v>0.0</v>
      </c>
      <c r="AC38" s="752">
        <v>0.0</v>
      </c>
      <c r="AD38" s="752">
        <v>0.0</v>
      </c>
      <c r="AE38" s="752">
        <v>0.0</v>
      </c>
      <c r="AF38" s="752">
        <v>0.0</v>
      </c>
      <c r="AG38" s="754">
        <f t="shared" ref="AG38:AG41" si="8">SUM(A38:AE38)</f>
        <v>0</v>
      </c>
    </row>
    <row r="39">
      <c r="A39" s="296" t="s">
        <v>1905</v>
      </c>
      <c r="B39" s="752">
        <v>0.0</v>
      </c>
      <c r="C39" s="752">
        <v>0.0</v>
      </c>
      <c r="D39" s="752">
        <v>0.0</v>
      </c>
      <c r="E39" s="752">
        <v>0.0</v>
      </c>
      <c r="F39" s="752">
        <v>0.0</v>
      </c>
      <c r="G39" s="752">
        <v>0.0</v>
      </c>
      <c r="H39" s="752">
        <v>0.0</v>
      </c>
      <c r="I39" s="752">
        <v>0.0</v>
      </c>
      <c r="J39" s="752">
        <v>0.0</v>
      </c>
      <c r="K39" s="752">
        <v>0.0</v>
      </c>
      <c r="L39" s="752">
        <v>0.0</v>
      </c>
      <c r="M39" s="752">
        <v>0.0</v>
      </c>
      <c r="N39" s="752">
        <v>0.0</v>
      </c>
      <c r="O39" s="752">
        <v>0.0</v>
      </c>
      <c r="P39" s="752">
        <v>0.0</v>
      </c>
      <c r="Q39" s="752">
        <v>0.0</v>
      </c>
      <c r="R39" s="752">
        <v>0.0</v>
      </c>
      <c r="S39" s="752">
        <v>0.0</v>
      </c>
      <c r="T39" s="756">
        <v>0.0</v>
      </c>
      <c r="U39" s="752">
        <v>0.0</v>
      </c>
      <c r="V39" s="752">
        <v>0.0</v>
      </c>
      <c r="W39" s="752">
        <v>0.0</v>
      </c>
      <c r="X39" s="752">
        <v>0.0</v>
      </c>
      <c r="Y39" s="752">
        <v>0.0</v>
      </c>
      <c r="Z39" s="752">
        <v>0.0</v>
      </c>
      <c r="AA39" s="752">
        <v>0.0</v>
      </c>
      <c r="AB39" s="752">
        <v>0.0</v>
      </c>
      <c r="AC39" s="752">
        <v>0.0</v>
      </c>
      <c r="AD39" s="752">
        <v>0.0</v>
      </c>
      <c r="AE39" s="752">
        <v>0.0</v>
      </c>
      <c r="AF39" s="752">
        <v>0.0</v>
      </c>
      <c r="AG39" s="754">
        <f t="shared" si="8"/>
        <v>0</v>
      </c>
    </row>
    <row r="40">
      <c r="A40" s="296" t="s">
        <v>1906</v>
      </c>
      <c r="B40" s="756">
        <v>0.0</v>
      </c>
      <c r="C40" s="756">
        <v>0.0</v>
      </c>
      <c r="D40" s="756">
        <v>0.0</v>
      </c>
      <c r="E40" s="756">
        <v>0.0</v>
      </c>
      <c r="F40" s="756">
        <v>0.0</v>
      </c>
      <c r="G40" s="756">
        <v>0.0</v>
      </c>
      <c r="H40" s="756">
        <v>0.0</v>
      </c>
      <c r="I40" s="756">
        <v>0.0</v>
      </c>
      <c r="J40" s="756">
        <v>0.0</v>
      </c>
      <c r="K40" s="756">
        <v>0.0</v>
      </c>
      <c r="L40" s="756">
        <v>0.0</v>
      </c>
      <c r="M40" s="756">
        <v>0.0</v>
      </c>
      <c r="N40" s="756">
        <v>0.0</v>
      </c>
      <c r="O40" s="756">
        <v>0.0</v>
      </c>
      <c r="P40" s="756">
        <v>0.0</v>
      </c>
      <c r="Q40" s="756">
        <v>0.0</v>
      </c>
      <c r="R40" s="756">
        <v>0.0</v>
      </c>
      <c r="S40" s="756">
        <v>0.0</v>
      </c>
      <c r="T40" s="756">
        <v>1.0</v>
      </c>
      <c r="U40" s="756">
        <v>0.0</v>
      </c>
      <c r="V40" s="756">
        <v>0.0</v>
      </c>
      <c r="W40" s="756">
        <v>0.0</v>
      </c>
      <c r="X40" s="756">
        <v>0.0</v>
      </c>
      <c r="Y40" s="756">
        <v>0.0</v>
      </c>
      <c r="Z40" s="756">
        <v>0.0</v>
      </c>
      <c r="AA40" s="756">
        <v>0.0</v>
      </c>
      <c r="AB40" s="756">
        <v>0.0</v>
      </c>
      <c r="AC40" s="756">
        <v>0.0</v>
      </c>
      <c r="AD40" s="756">
        <v>0.0</v>
      </c>
      <c r="AE40" s="756">
        <v>0.0</v>
      </c>
      <c r="AF40" s="756">
        <v>0.0</v>
      </c>
      <c r="AG40" s="754">
        <f t="shared" si="8"/>
        <v>1</v>
      </c>
    </row>
    <row r="41">
      <c r="A41" s="296" t="s">
        <v>1907</v>
      </c>
      <c r="B41" s="756">
        <v>0.0</v>
      </c>
      <c r="C41" s="756">
        <v>0.0</v>
      </c>
      <c r="D41" s="756">
        <v>0.0</v>
      </c>
      <c r="E41" s="756">
        <v>0.0</v>
      </c>
      <c r="F41" s="756">
        <v>0.0</v>
      </c>
      <c r="G41" s="756">
        <v>0.0</v>
      </c>
      <c r="H41" s="756">
        <v>0.0</v>
      </c>
      <c r="I41" s="756">
        <v>0.0</v>
      </c>
      <c r="J41" s="756">
        <v>0.0</v>
      </c>
      <c r="K41" s="756">
        <v>0.0</v>
      </c>
      <c r="L41" s="756">
        <v>0.0</v>
      </c>
      <c r="M41" s="756">
        <v>0.0</v>
      </c>
      <c r="N41" s="756">
        <v>0.0</v>
      </c>
      <c r="O41" s="756">
        <v>0.0</v>
      </c>
      <c r="P41" s="756">
        <v>0.0</v>
      </c>
      <c r="Q41" s="756">
        <v>0.0</v>
      </c>
      <c r="R41" s="756">
        <v>0.0</v>
      </c>
      <c r="S41" s="756">
        <v>0.0</v>
      </c>
      <c r="T41" s="756">
        <v>2.0</v>
      </c>
      <c r="U41" s="756">
        <v>0.0</v>
      </c>
      <c r="V41" s="756">
        <v>0.0</v>
      </c>
      <c r="W41" s="756">
        <v>0.0</v>
      </c>
      <c r="X41" s="756">
        <v>0.0</v>
      </c>
      <c r="Y41" s="756">
        <v>0.0</v>
      </c>
      <c r="Z41" s="756">
        <v>0.0</v>
      </c>
      <c r="AA41" s="756">
        <v>0.0</v>
      </c>
      <c r="AB41" s="756">
        <v>0.0</v>
      </c>
      <c r="AC41" s="756">
        <v>0.0</v>
      </c>
      <c r="AD41" s="756">
        <v>0.0</v>
      </c>
      <c r="AE41" s="756">
        <v>0.0</v>
      </c>
      <c r="AF41" s="756">
        <v>0.0</v>
      </c>
      <c r="AG41" s="754">
        <f t="shared" si="8"/>
        <v>2</v>
      </c>
    </row>
    <row r="42">
      <c r="A42" s="296"/>
      <c r="B42" s="296"/>
      <c r="C42" s="296"/>
      <c r="D42" s="296"/>
      <c r="E42" s="296"/>
      <c r="F42" s="296"/>
      <c r="G42" s="296"/>
      <c r="H42" s="296"/>
      <c r="I42" s="296"/>
      <c r="J42" s="296"/>
      <c r="K42" s="296"/>
      <c r="L42" s="296"/>
      <c r="M42" s="296"/>
      <c r="N42" s="296"/>
      <c r="O42" s="296"/>
      <c r="P42" s="296"/>
      <c r="Q42" s="296"/>
      <c r="R42" s="296"/>
      <c r="S42" s="296"/>
      <c r="T42" s="296"/>
      <c r="U42" s="296"/>
      <c r="V42" s="296"/>
      <c r="W42" s="296"/>
      <c r="X42" s="296"/>
      <c r="Y42" s="296"/>
      <c r="Z42" s="296"/>
      <c r="AA42" s="296"/>
      <c r="AB42" s="296"/>
      <c r="AC42" s="296"/>
      <c r="AD42" s="296"/>
      <c r="AE42" s="296"/>
      <c r="AF42" s="296"/>
      <c r="AG42" s="734"/>
    </row>
    <row r="43">
      <c r="A43" s="296" t="s">
        <v>223</v>
      </c>
      <c r="B43" s="752">
        <v>0.0</v>
      </c>
      <c r="C43" s="752">
        <v>0.0</v>
      </c>
      <c r="D43" s="752">
        <v>0.0</v>
      </c>
      <c r="E43" s="752">
        <v>0.0</v>
      </c>
      <c r="F43" s="752">
        <v>0.0</v>
      </c>
      <c r="G43" s="752">
        <v>0.0</v>
      </c>
      <c r="H43" s="752">
        <v>0.0</v>
      </c>
      <c r="I43" s="752">
        <v>0.0</v>
      </c>
      <c r="J43" s="752">
        <v>0.0</v>
      </c>
      <c r="K43" s="752">
        <v>0.0</v>
      </c>
      <c r="L43" s="752">
        <v>0.0</v>
      </c>
      <c r="M43" s="752">
        <v>0.0</v>
      </c>
      <c r="N43" s="752">
        <v>0.0</v>
      </c>
      <c r="O43" s="752">
        <v>0.0</v>
      </c>
      <c r="P43" s="752">
        <v>0.0</v>
      </c>
      <c r="Q43" s="752">
        <v>0.0</v>
      </c>
      <c r="R43" s="752">
        <v>0.0</v>
      </c>
      <c r="S43" s="752">
        <v>0.0</v>
      </c>
      <c r="T43" s="752">
        <v>0.0</v>
      </c>
      <c r="U43" s="752">
        <v>0.0</v>
      </c>
      <c r="V43" s="752">
        <v>0.0</v>
      </c>
      <c r="W43" s="752">
        <v>0.0</v>
      </c>
      <c r="X43" s="752">
        <v>0.0</v>
      </c>
      <c r="Y43" s="752">
        <v>0.0</v>
      </c>
      <c r="Z43" s="752">
        <v>0.0</v>
      </c>
      <c r="AA43" s="752">
        <v>0.0</v>
      </c>
      <c r="AB43" s="752">
        <v>0.0</v>
      </c>
      <c r="AC43" s="752">
        <v>0.0</v>
      </c>
      <c r="AD43" s="752">
        <v>0.0</v>
      </c>
      <c r="AE43" s="752">
        <v>0.0</v>
      </c>
      <c r="AF43" s="752">
        <v>0.0</v>
      </c>
      <c r="AG43" s="754">
        <f t="shared" ref="AG43:AG49" si="9">SUM(A43:AE43)</f>
        <v>0</v>
      </c>
    </row>
    <row r="44">
      <c r="A44" s="296" t="s">
        <v>224</v>
      </c>
      <c r="B44" s="752">
        <v>0.0</v>
      </c>
      <c r="C44" s="752">
        <v>0.0</v>
      </c>
      <c r="D44" s="752">
        <v>0.0</v>
      </c>
      <c r="E44" s="752">
        <v>0.0</v>
      </c>
      <c r="F44" s="752">
        <v>0.0</v>
      </c>
      <c r="G44" s="752">
        <v>0.0</v>
      </c>
      <c r="H44" s="752">
        <v>0.0</v>
      </c>
      <c r="I44" s="752">
        <v>0.0</v>
      </c>
      <c r="J44" s="752">
        <v>0.0</v>
      </c>
      <c r="K44" s="752">
        <v>0.0</v>
      </c>
      <c r="L44" s="752">
        <v>0.0</v>
      </c>
      <c r="M44" s="752">
        <v>0.0</v>
      </c>
      <c r="N44" s="752">
        <v>0.0</v>
      </c>
      <c r="O44" s="752">
        <v>0.0</v>
      </c>
      <c r="P44" s="752">
        <v>0.0</v>
      </c>
      <c r="Q44" s="752">
        <v>0.0</v>
      </c>
      <c r="R44" s="752">
        <v>0.0</v>
      </c>
      <c r="S44" s="752">
        <v>0.0</v>
      </c>
      <c r="T44" s="752">
        <v>0.0</v>
      </c>
      <c r="U44" s="752">
        <v>0.0</v>
      </c>
      <c r="V44" s="752">
        <v>0.0</v>
      </c>
      <c r="W44" s="752">
        <v>0.0</v>
      </c>
      <c r="X44" s="752">
        <v>0.0</v>
      </c>
      <c r="Y44" s="752">
        <v>0.0</v>
      </c>
      <c r="Z44" s="752">
        <v>0.0</v>
      </c>
      <c r="AA44" s="752">
        <v>0.0</v>
      </c>
      <c r="AB44" s="752">
        <v>0.0</v>
      </c>
      <c r="AC44" s="752">
        <v>0.0</v>
      </c>
      <c r="AD44" s="752">
        <v>0.0</v>
      </c>
      <c r="AE44" s="752">
        <v>0.0</v>
      </c>
      <c r="AF44" s="752">
        <v>0.0</v>
      </c>
      <c r="AG44" s="754">
        <f t="shared" si="9"/>
        <v>0</v>
      </c>
    </row>
    <row r="45">
      <c r="A45" s="296" t="s">
        <v>1737</v>
      </c>
      <c r="B45" s="752">
        <v>0.0</v>
      </c>
      <c r="C45" s="752">
        <v>0.0</v>
      </c>
      <c r="D45" s="752">
        <v>0.0</v>
      </c>
      <c r="E45" s="752">
        <v>0.0</v>
      </c>
      <c r="F45" s="752">
        <v>0.0</v>
      </c>
      <c r="G45" s="752">
        <v>0.0</v>
      </c>
      <c r="H45" s="752">
        <v>0.0</v>
      </c>
      <c r="I45" s="752">
        <v>0.0</v>
      </c>
      <c r="J45" s="752">
        <v>0.0</v>
      </c>
      <c r="K45" s="752">
        <v>0.0</v>
      </c>
      <c r="L45" s="752">
        <v>0.0</v>
      </c>
      <c r="M45" s="752">
        <v>0.0</v>
      </c>
      <c r="N45" s="752">
        <v>0.0</v>
      </c>
      <c r="O45" s="752">
        <v>0.0</v>
      </c>
      <c r="P45" s="752">
        <v>0.0</v>
      </c>
      <c r="Q45" s="752">
        <v>0.0</v>
      </c>
      <c r="R45" s="752">
        <v>0.0</v>
      </c>
      <c r="S45" s="752">
        <v>0.0</v>
      </c>
      <c r="T45" s="752">
        <v>0.0</v>
      </c>
      <c r="U45" s="752">
        <v>0.0</v>
      </c>
      <c r="V45" s="752">
        <v>0.0</v>
      </c>
      <c r="W45" s="752">
        <v>0.0</v>
      </c>
      <c r="X45" s="752">
        <v>0.0</v>
      </c>
      <c r="Y45" s="752">
        <v>0.0</v>
      </c>
      <c r="Z45" s="752">
        <v>0.0</v>
      </c>
      <c r="AA45" s="752">
        <v>0.0</v>
      </c>
      <c r="AB45" s="752">
        <v>0.0</v>
      </c>
      <c r="AC45" s="752">
        <v>0.0</v>
      </c>
      <c r="AD45" s="752">
        <v>0.0</v>
      </c>
      <c r="AE45" s="752">
        <v>0.0</v>
      </c>
      <c r="AF45" s="752">
        <v>0.0</v>
      </c>
      <c r="AG45" s="754">
        <f t="shared" si="9"/>
        <v>0</v>
      </c>
    </row>
    <row r="46">
      <c r="A46" s="296" t="s">
        <v>1712</v>
      </c>
      <c r="B46" s="752">
        <v>0.0</v>
      </c>
      <c r="C46" s="752">
        <v>0.0</v>
      </c>
      <c r="D46" s="752">
        <v>0.0</v>
      </c>
      <c r="E46" s="752">
        <v>0.0</v>
      </c>
      <c r="F46" s="752">
        <v>0.0</v>
      </c>
      <c r="G46" s="752">
        <v>0.0</v>
      </c>
      <c r="H46" s="752">
        <v>0.0</v>
      </c>
      <c r="I46" s="752">
        <v>0.0</v>
      </c>
      <c r="J46" s="752">
        <v>0.0</v>
      </c>
      <c r="K46" s="752">
        <v>0.0</v>
      </c>
      <c r="L46" s="752">
        <v>0.0</v>
      </c>
      <c r="M46" s="752">
        <v>0.0</v>
      </c>
      <c r="N46" s="752">
        <v>0.0</v>
      </c>
      <c r="O46" s="752">
        <v>0.0</v>
      </c>
      <c r="P46" s="752">
        <v>0.0</v>
      </c>
      <c r="Q46" s="752">
        <v>0.0</v>
      </c>
      <c r="R46" s="752">
        <v>0.0</v>
      </c>
      <c r="S46" s="752">
        <v>0.0</v>
      </c>
      <c r="T46" s="752">
        <v>0.0</v>
      </c>
      <c r="U46" s="752">
        <v>0.0</v>
      </c>
      <c r="V46" s="752">
        <v>0.0</v>
      </c>
      <c r="W46" s="752">
        <v>0.0</v>
      </c>
      <c r="X46" s="752">
        <v>0.0</v>
      </c>
      <c r="Y46" s="752">
        <v>0.0</v>
      </c>
      <c r="Z46" s="752">
        <v>0.0</v>
      </c>
      <c r="AA46" s="752">
        <v>0.0</v>
      </c>
      <c r="AB46" s="752">
        <v>0.0</v>
      </c>
      <c r="AC46" s="752">
        <v>0.0</v>
      </c>
      <c r="AD46" s="752">
        <v>0.0</v>
      </c>
      <c r="AE46" s="752">
        <v>0.0</v>
      </c>
      <c r="AF46" s="752">
        <v>0.0</v>
      </c>
      <c r="AG46" s="754">
        <f t="shared" si="9"/>
        <v>0</v>
      </c>
    </row>
    <row r="47">
      <c r="A47" s="296" t="s">
        <v>1740</v>
      </c>
      <c r="B47" s="752">
        <v>0.0</v>
      </c>
      <c r="C47" s="752">
        <v>0.0</v>
      </c>
      <c r="D47" s="752">
        <v>0.0</v>
      </c>
      <c r="E47" s="752">
        <v>0.0</v>
      </c>
      <c r="F47" s="752">
        <v>0.0</v>
      </c>
      <c r="G47" s="752">
        <v>0.0</v>
      </c>
      <c r="H47" s="752">
        <v>0.0</v>
      </c>
      <c r="I47" s="752">
        <v>0.0</v>
      </c>
      <c r="J47" s="752">
        <v>0.0</v>
      </c>
      <c r="K47" s="752">
        <v>0.0</v>
      </c>
      <c r="L47" s="752">
        <v>0.0</v>
      </c>
      <c r="M47" s="752">
        <v>0.0</v>
      </c>
      <c r="N47" s="752">
        <v>0.0</v>
      </c>
      <c r="O47" s="752">
        <v>0.0</v>
      </c>
      <c r="P47" s="752">
        <v>0.0</v>
      </c>
      <c r="Q47" s="752">
        <v>0.0</v>
      </c>
      <c r="R47" s="752">
        <v>0.0</v>
      </c>
      <c r="S47" s="752">
        <v>0.0</v>
      </c>
      <c r="T47" s="752">
        <v>0.0</v>
      </c>
      <c r="U47" s="752">
        <v>0.0</v>
      </c>
      <c r="V47" s="752">
        <v>0.0</v>
      </c>
      <c r="W47" s="752">
        <v>0.0</v>
      </c>
      <c r="X47" s="752">
        <v>0.0</v>
      </c>
      <c r="Y47" s="752">
        <v>0.0</v>
      </c>
      <c r="Z47" s="752">
        <v>0.0</v>
      </c>
      <c r="AA47" s="752">
        <v>0.0</v>
      </c>
      <c r="AB47" s="752">
        <v>0.0</v>
      </c>
      <c r="AC47" s="752">
        <v>0.0</v>
      </c>
      <c r="AD47" s="752">
        <v>0.0</v>
      </c>
      <c r="AE47" s="752">
        <v>0.0</v>
      </c>
      <c r="AF47" s="752">
        <v>0.0</v>
      </c>
      <c r="AG47" s="754">
        <f t="shared" si="9"/>
        <v>0</v>
      </c>
    </row>
    <row r="48">
      <c r="A48" s="296" t="s">
        <v>1908</v>
      </c>
      <c r="B48" s="752">
        <v>0.0</v>
      </c>
      <c r="C48" s="752">
        <v>0.0</v>
      </c>
      <c r="D48" s="752">
        <v>0.0</v>
      </c>
      <c r="E48" s="752">
        <v>0.0</v>
      </c>
      <c r="F48" s="752">
        <v>0.0</v>
      </c>
      <c r="G48" s="752">
        <v>0.0</v>
      </c>
      <c r="H48" s="752">
        <v>0.0</v>
      </c>
      <c r="I48" s="752">
        <v>0.0</v>
      </c>
      <c r="J48" s="752">
        <v>0.0</v>
      </c>
      <c r="K48" s="752">
        <v>0.0</v>
      </c>
      <c r="L48" s="752">
        <v>0.0</v>
      </c>
      <c r="M48" s="752">
        <v>0.0</v>
      </c>
      <c r="N48" s="752">
        <v>0.0</v>
      </c>
      <c r="O48" s="752">
        <v>0.0</v>
      </c>
      <c r="P48" s="752">
        <v>0.0</v>
      </c>
      <c r="Q48" s="752">
        <v>0.0</v>
      </c>
      <c r="R48" s="752">
        <v>0.0</v>
      </c>
      <c r="S48" s="752">
        <v>0.0</v>
      </c>
      <c r="T48" s="752">
        <v>0.0</v>
      </c>
      <c r="U48" s="752">
        <v>0.0</v>
      </c>
      <c r="V48" s="752">
        <v>0.0</v>
      </c>
      <c r="W48" s="752">
        <v>0.0</v>
      </c>
      <c r="X48" s="752">
        <v>0.0</v>
      </c>
      <c r="Y48" s="752">
        <v>0.0</v>
      </c>
      <c r="Z48" s="752">
        <v>0.0</v>
      </c>
      <c r="AA48" s="752">
        <v>0.0</v>
      </c>
      <c r="AB48" s="752">
        <v>0.0</v>
      </c>
      <c r="AC48" s="752">
        <v>0.0</v>
      </c>
      <c r="AD48" s="752">
        <v>0.0</v>
      </c>
      <c r="AE48" s="752">
        <v>0.0</v>
      </c>
      <c r="AF48" s="752">
        <v>0.0</v>
      </c>
      <c r="AG48" s="754">
        <f t="shared" si="9"/>
        <v>0</v>
      </c>
    </row>
    <row r="49">
      <c r="A49" s="296" t="s">
        <v>1909</v>
      </c>
      <c r="B49" s="752">
        <v>0.0</v>
      </c>
      <c r="C49" s="752">
        <v>0.0</v>
      </c>
      <c r="D49" s="752">
        <v>0.0</v>
      </c>
      <c r="E49" s="752">
        <v>0.0</v>
      </c>
      <c r="F49" s="752">
        <v>0.0</v>
      </c>
      <c r="G49" s="752">
        <v>0.0</v>
      </c>
      <c r="H49" s="752">
        <v>0.0</v>
      </c>
      <c r="I49" s="752">
        <v>0.0</v>
      </c>
      <c r="J49" s="752">
        <v>0.0</v>
      </c>
      <c r="K49" s="752">
        <v>0.0</v>
      </c>
      <c r="L49" s="752">
        <v>0.0</v>
      </c>
      <c r="M49" s="752">
        <v>0.0</v>
      </c>
      <c r="N49" s="752">
        <v>0.0</v>
      </c>
      <c r="O49" s="752">
        <v>0.0</v>
      </c>
      <c r="P49" s="752">
        <v>0.0</v>
      </c>
      <c r="Q49" s="752">
        <v>0.0</v>
      </c>
      <c r="R49" s="752">
        <v>0.0</v>
      </c>
      <c r="S49" s="752">
        <v>0.0</v>
      </c>
      <c r="T49" s="752">
        <v>0.0</v>
      </c>
      <c r="U49" s="752">
        <v>0.0</v>
      </c>
      <c r="V49" s="752">
        <v>0.0</v>
      </c>
      <c r="W49" s="752">
        <v>0.0</v>
      </c>
      <c r="X49" s="752">
        <v>0.0</v>
      </c>
      <c r="Y49" s="752">
        <v>0.0</v>
      </c>
      <c r="Z49" s="752">
        <v>0.0</v>
      </c>
      <c r="AA49" s="752">
        <v>0.0</v>
      </c>
      <c r="AB49" s="752">
        <v>0.0</v>
      </c>
      <c r="AC49" s="752">
        <v>0.0</v>
      </c>
      <c r="AD49" s="752">
        <v>0.0</v>
      </c>
      <c r="AE49" s="752">
        <v>0.0</v>
      </c>
      <c r="AF49" s="752">
        <v>0.0</v>
      </c>
      <c r="AG49" s="754">
        <f t="shared" si="9"/>
        <v>0</v>
      </c>
    </row>
    <row r="50">
      <c r="A50" s="296"/>
      <c r="B50" s="296"/>
      <c r="C50" s="296"/>
      <c r="D50" s="296"/>
      <c r="E50" s="296"/>
      <c r="F50" s="296"/>
      <c r="G50" s="296"/>
      <c r="H50" s="296"/>
      <c r="I50" s="296"/>
      <c r="J50" s="296"/>
      <c r="K50" s="296"/>
      <c r="L50" s="296"/>
      <c r="M50" s="296"/>
      <c r="N50" s="296"/>
      <c r="O50" s="296"/>
      <c r="P50" s="296"/>
      <c r="Q50" s="296"/>
      <c r="R50" s="296"/>
      <c r="S50" s="296"/>
      <c r="T50" s="296"/>
      <c r="U50" s="296"/>
      <c r="V50" s="296"/>
      <c r="W50" s="296"/>
      <c r="X50" s="296"/>
      <c r="Y50" s="296"/>
      <c r="Z50" s="296"/>
      <c r="AA50" s="296"/>
      <c r="AB50" s="296"/>
      <c r="AC50" s="296"/>
      <c r="AD50" s="296"/>
      <c r="AE50" s="296"/>
      <c r="AF50" s="296"/>
      <c r="AG50" s="734"/>
    </row>
    <row r="51">
      <c r="A51" s="296" t="s">
        <v>1910</v>
      </c>
      <c r="B51" s="752">
        <v>0.0</v>
      </c>
      <c r="C51" s="752">
        <v>0.0</v>
      </c>
      <c r="D51" s="752">
        <v>0.0</v>
      </c>
      <c r="E51" s="752">
        <v>0.0</v>
      </c>
      <c r="F51" s="752">
        <v>0.0</v>
      </c>
      <c r="G51" s="752">
        <v>0.0</v>
      </c>
      <c r="H51" s="752">
        <v>0.0</v>
      </c>
      <c r="I51" s="752">
        <v>0.0</v>
      </c>
      <c r="J51" s="752">
        <v>0.0</v>
      </c>
      <c r="K51" s="752">
        <v>0.0</v>
      </c>
      <c r="L51" s="752">
        <v>0.0</v>
      </c>
      <c r="M51" s="752">
        <v>0.0</v>
      </c>
      <c r="N51" s="752">
        <v>0.0</v>
      </c>
      <c r="O51" s="752">
        <v>0.0</v>
      </c>
      <c r="P51" s="752">
        <v>0.0</v>
      </c>
      <c r="Q51" s="752">
        <v>0.0</v>
      </c>
      <c r="R51" s="752">
        <v>0.0</v>
      </c>
      <c r="S51" s="752">
        <v>0.0</v>
      </c>
      <c r="T51" s="752">
        <v>0.0</v>
      </c>
      <c r="U51" s="752">
        <v>0.0</v>
      </c>
      <c r="V51" s="752">
        <v>0.0</v>
      </c>
      <c r="W51" s="752">
        <v>0.0</v>
      </c>
      <c r="X51" s="752">
        <v>0.0</v>
      </c>
      <c r="Y51" s="752">
        <v>0.0</v>
      </c>
      <c r="Z51" s="752">
        <v>0.0</v>
      </c>
      <c r="AA51" s="752">
        <v>0.0</v>
      </c>
      <c r="AB51" s="752">
        <v>0.0</v>
      </c>
      <c r="AC51" s="752">
        <v>0.0</v>
      </c>
      <c r="AD51" s="752">
        <v>0.0</v>
      </c>
      <c r="AE51" s="752">
        <v>0.0</v>
      </c>
      <c r="AF51" s="752">
        <v>0.0</v>
      </c>
      <c r="AG51" s="754">
        <f t="shared" ref="AG51:AG54" si="10">SUM(A51:AE51)</f>
        <v>0</v>
      </c>
    </row>
    <row r="52">
      <c r="A52" s="296" t="s">
        <v>1911</v>
      </c>
      <c r="B52" s="752">
        <v>0.0</v>
      </c>
      <c r="C52" s="752">
        <v>0.0</v>
      </c>
      <c r="D52" s="752">
        <v>0.0</v>
      </c>
      <c r="E52" s="752">
        <v>0.0</v>
      </c>
      <c r="F52" s="752">
        <v>0.0</v>
      </c>
      <c r="G52" s="752">
        <v>0.0</v>
      </c>
      <c r="H52" s="752">
        <v>0.0</v>
      </c>
      <c r="I52" s="752">
        <v>0.0</v>
      </c>
      <c r="J52" s="752">
        <v>0.0</v>
      </c>
      <c r="K52" s="752">
        <v>0.0</v>
      </c>
      <c r="L52" s="752">
        <v>0.0</v>
      </c>
      <c r="M52" s="752">
        <v>0.0</v>
      </c>
      <c r="N52" s="752">
        <v>0.0</v>
      </c>
      <c r="O52" s="752">
        <v>0.0</v>
      </c>
      <c r="P52" s="752">
        <v>0.0</v>
      </c>
      <c r="Q52" s="752">
        <v>0.0</v>
      </c>
      <c r="R52" s="752">
        <v>0.0</v>
      </c>
      <c r="S52" s="752">
        <v>0.0</v>
      </c>
      <c r="T52" s="752">
        <v>0.0</v>
      </c>
      <c r="U52" s="752">
        <v>0.0</v>
      </c>
      <c r="V52" s="752">
        <v>0.0</v>
      </c>
      <c r="W52" s="752">
        <v>0.0</v>
      </c>
      <c r="X52" s="752">
        <v>0.0</v>
      </c>
      <c r="Y52" s="752">
        <v>0.0</v>
      </c>
      <c r="Z52" s="752">
        <v>0.0</v>
      </c>
      <c r="AA52" s="752">
        <v>0.0</v>
      </c>
      <c r="AB52" s="752">
        <v>0.0</v>
      </c>
      <c r="AC52" s="752">
        <v>0.0</v>
      </c>
      <c r="AD52" s="752">
        <v>0.0</v>
      </c>
      <c r="AE52" s="752">
        <v>0.0</v>
      </c>
      <c r="AF52" s="752">
        <v>0.0</v>
      </c>
      <c r="AG52" s="754">
        <f t="shared" si="10"/>
        <v>0</v>
      </c>
    </row>
    <row r="53">
      <c r="A53" s="296" t="s">
        <v>1912</v>
      </c>
      <c r="B53" s="752">
        <v>0.0</v>
      </c>
      <c r="C53" s="752">
        <v>0.0</v>
      </c>
      <c r="D53" s="752">
        <v>0.0</v>
      </c>
      <c r="E53" s="752">
        <v>0.0</v>
      </c>
      <c r="F53" s="752">
        <v>0.0</v>
      </c>
      <c r="G53" s="752">
        <v>0.0</v>
      </c>
      <c r="H53" s="752">
        <v>0.0</v>
      </c>
      <c r="I53" s="752">
        <v>0.0</v>
      </c>
      <c r="J53" s="752">
        <v>0.0</v>
      </c>
      <c r="K53" s="752">
        <v>0.0</v>
      </c>
      <c r="L53" s="752">
        <v>0.0</v>
      </c>
      <c r="M53" s="752">
        <v>0.0</v>
      </c>
      <c r="N53" s="752">
        <v>0.0</v>
      </c>
      <c r="O53" s="752">
        <v>0.0</v>
      </c>
      <c r="P53" s="752">
        <v>0.0</v>
      </c>
      <c r="Q53" s="752">
        <v>0.0</v>
      </c>
      <c r="R53" s="752">
        <v>0.0</v>
      </c>
      <c r="S53" s="752">
        <v>0.0</v>
      </c>
      <c r="T53" s="752">
        <v>0.0</v>
      </c>
      <c r="U53" s="752">
        <v>0.0</v>
      </c>
      <c r="V53" s="752">
        <v>0.0</v>
      </c>
      <c r="W53" s="752">
        <v>0.0</v>
      </c>
      <c r="X53" s="752">
        <v>0.0</v>
      </c>
      <c r="Y53" s="752">
        <v>0.0</v>
      </c>
      <c r="Z53" s="752">
        <v>0.0</v>
      </c>
      <c r="AA53" s="752">
        <v>0.0</v>
      </c>
      <c r="AB53" s="752">
        <v>0.0</v>
      </c>
      <c r="AC53" s="752">
        <v>0.0</v>
      </c>
      <c r="AD53" s="752">
        <v>0.0</v>
      </c>
      <c r="AE53" s="752">
        <v>0.0</v>
      </c>
      <c r="AF53" s="752">
        <v>0.0</v>
      </c>
      <c r="AG53" s="754">
        <f t="shared" si="10"/>
        <v>0</v>
      </c>
    </row>
    <row r="54">
      <c r="A54" s="296" t="s">
        <v>1913</v>
      </c>
      <c r="B54" s="752">
        <v>0.0</v>
      </c>
      <c r="C54" s="752">
        <v>0.0</v>
      </c>
      <c r="D54" s="752">
        <v>0.0</v>
      </c>
      <c r="E54" s="752">
        <v>0.0</v>
      </c>
      <c r="F54" s="752">
        <v>0.0</v>
      </c>
      <c r="G54" s="752">
        <v>0.0</v>
      </c>
      <c r="H54" s="752">
        <v>0.0</v>
      </c>
      <c r="I54" s="752">
        <v>0.0</v>
      </c>
      <c r="J54" s="752">
        <v>0.0</v>
      </c>
      <c r="K54" s="752">
        <v>0.0</v>
      </c>
      <c r="L54" s="752">
        <v>0.0</v>
      </c>
      <c r="M54" s="752">
        <v>0.0</v>
      </c>
      <c r="N54" s="752">
        <v>0.0</v>
      </c>
      <c r="O54" s="752">
        <v>0.0</v>
      </c>
      <c r="P54" s="752">
        <v>0.0</v>
      </c>
      <c r="Q54" s="752">
        <v>0.0</v>
      </c>
      <c r="R54" s="752">
        <v>0.0</v>
      </c>
      <c r="S54" s="752">
        <v>0.0</v>
      </c>
      <c r="T54" s="752">
        <v>0.0</v>
      </c>
      <c r="U54" s="752">
        <v>0.0</v>
      </c>
      <c r="V54" s="752">
        <v>0.0</v>
      </c>
      <c r="W54" s="752">
        <v>0.0</v>
      </c>
      <c r="X54" s="752">
        <v>0.0</v>
      </c>
      <c r="Y54" s="752">
        <v>0.0</v>
      </c>
      <c r="Z54" s="752">
        <v>0.0</v>
      </c>
      <c r="AA54" s="752">
        <v>0.0</v>
      </c>
      <c r="AB54" s="752">
        <v>0.0</v>
      </c>
      <c r="AC54" s="752">
        <v>0.0</v>
      </c>
      <c r="AD54" s="752">
        <v>0.0</v>
      </c>
      <c r="AE54" s="752">
        <v>0.0</v>
      </c>
      <c r="AF54" s="752">
        <v>0.0</v>
      </c>
      <c r="AG54" s="754">
        <f t="shared" si="10"/>
        <v>0</v>
      </c>
    </row>
    <row r="55">
      <c r="A55" s="296"/>
      <c r="B55" s="296"/>
      <c r="C55" s="296"/>
      <c r="D55" s="296"/>
      <c r="E55" s="296"/>
      <c r="F55" s="296"/>
      <c r="G55" s="296"/>
      <c r="H55" s="296"/>
      <c r="I55" s="296"/>
      <c r="J55" s="296"/>
      <c r="K55" s="296"/>
      <c r="L55" s="296"/>
      <c r="M55" s="296"/>
      <c r="N55" s="296"/>
      <c r="O55" s="296"/>
      <c r="P55" s="296"/>
      <c r="Q55" s="296"/>
      <c r="R55" s="296"/>
      <c r="S55" s="296"/>
      <c r="T55" s="296"/>
      <c r="U55" s="296"/>
      <c r="V55" s="296"/>
      <c r="W55" s="296"/>
      <c r="X55" s="296"/>
      <c r="Y55" s="296"/>
      <c r="Z55" s="296"/>
      <c r="AA55" s="296"/>
      <c r="AB55" s="296"/>
      <c r="AC55" s="296"/>
      <c r="AD55" s="296"/>
      <c r="AE55" s="296"/>
      <c r="AF55" s="296"/>
      <c r="AG55" s="734"/>
    </row>
    <row r="56">
      <c r="A56" s="296" t="s">
        <v>1914</v>
      </c>
      <c r="B56" s="756">
        <v>0.0</v>
      </c>
      <c r="C56" s="756">
        <v>0.0</v>
      </c>
      <c r="D56" s="756">
        <v>0.0</v>
      </c>
      <c r="E56" s="756">
        <v>0.0</v>
      </c>
      <c r="F56" s="756">
        <v>0.0</v>
      </c>
      <c r="G56" s="756">
        <v>0.0</v>
      </c>
      <c r="H56" s="756">
        <v>0.0</v>
      </c>
      <c r="I56" s="756">
        <v>0.0</v>
      </c>
      <c r="J56" s="756">
        <v>0.0</v>
      </c>
      <c r="K56" s="756">
        <v>0.0</v>
      </c>
      <c r="L56" s="756">
        <v>0.0</v>
      </c>
      <c r="M56" s="756">
        <v>0.0</v>
      </c>
      <c r="N56" s="756">
        <v>0.0</v>
      </c>
      <c r="O56" s="756">
        <v>0.0</v>
      </c>
      <c r="P56" s="756">
        <v>0.0</v>
      </c>
      <c r="Q56" s="756">
        <v>0.0</v>
      </c>
      <c r="R56" s="756">
        <v>0.0</v>
      </c>
      <c r="S56" s="756">
        <v>0.0</v>
      </c>
      <c r="T56" s="756">
        <v>0.0</v>
      </c>
      <c r="U56" s="756">
        <v>0.0</v>
      </c>
      <c r="V56" s="756">
        <v>0.0</v>
      </c>
      <c r="W56" s="756">
        <v>0.0</v>
      </c>
      <c r="X56" s="756">
        <v>0.0</v>
      </c>
      <c r="Y56" s="756">
        <v>0.0</v>
      </c>
      <c r="Z56" s="756">
        <v>0.0</v>
      </c>
      <c r="AA56" s="756">
        <v>0.0</v>
      </c>
      <c r="AB56" s="756">
        <v>0.0</v>
      </c>
      <c r="AC56" s="756">
        <v>0.0</v>
      </c>
      <c r="AD56" s="756">
        <v>0.0</v>
      </c>
      <c r="AE56" s="756">
        <v>0.0</v>
      </c>
      <c r="AF56" s="756">
        <v>0.0</v>
      </c>
      <c r="AG56" s="758">
        <f>SUM(A56:AE56)</f>
        <v>0</v>
      </c>
    </row>
    <row r="57">
      <c r="A57" s="296"/>
      <c r="B57" s="296"/>
      <c r="C57" s="296"/>
      <c r="D57" s="296"/>
      <c r="E57" s="296"/>
      <c r="F57" s="296"/>
      <c r="G57" s="296"/>
      <c r="H57" s="296"/>
      <c r="I57" s="296"/>
      <c r="J57" s="296"/>
      <c r="K57" s="296"/>
      <c r="L57" s="296"/>
      <c r="M57" s="296"/>
      <c r="N57" s="296"/>
      <c r="O57" s="296"/>
      <c r="P57" s="296"/>
      <c r="Q57" s="296"/>
      <c r="R57" s="296"/>
      <c r="S57" s="296"/>
      <c r="T57" s="296"/>
      <c r="U57" s="296"/>
      <c r="V57" s="296"/>
      <c r="W57" s="296"/>
      <c r="X57" s="296"/>
      <c r="Y57" s="296"/>
      <c r="Z57" s="296"/>
      <c r="AA57" s="296"/>
      <c r="AB57" s="296"/>
      <c r="AC57" s="296"/>
      <c r="AD57" s="296"/>
      <c r="AE57" s="296"/>
      <c r="AF57" s="296"/>
      <c r="AG57" s="296"/>
    </row>
    <row r="58">
      <c r="A58" s="296"/>
      <c r="B58" s="296"/>
      <c r="C58" s="296"/>
      <c r="D58" s="296"/>
      <c r="E58" s="296"/>
      <c r="F58" s="296"/>
      <c r="G58" s="296"/>
      <c r="H58" s="296"/>
      <c r="I58" s="296"/>
      <c r="J58" s="296"/>
      <c r="K58" s="296"/>
      <c r="L58" s="296"/>
      <c r="M58" s="296"/>
      <c r="N58" s="296"/>
      <c r="O58" s="296"/>
      <c r="P58" s="296"/>
      <c r="Q58" s="296"/>
      <c r="R58" s="296"/>
      <c r="S58" s="296"/>
      <c r="T58" s="296"/>
      <c r="U58" s="296"/>
      <c r="V58" s="296"/>
      <c r="W58" s="296"/>
      <c r="X58" s="296"/>
      <c r="Y58" s="296"/>
      <c r="Z58" s="296"/>
      <c r="AA58" s="296"/>
      <c r="AB58" s="296"/>
      <c r="AC58" s="296"/>
      <c r="AD58" s="296"/>
      <c r="AE58" s="296"/>
      <c r="AF58" s="296"/>
      <c r="AG58" s="296"/>
    </row>
    <row r="59">
      <c r="A59" s="296"/>
      <c r="B59" s="296"/>
      <c r="C59" s="296"/>
      <c r="D59" s="296"/>
      <c r="E59" s="296"/>
      <c r="F59" s="296"/>
      <c r="G59" s="296"/>
      <c r="H59" s="296"/>
      <c r="I59" s="296"/>
      <c r="J59" s="296"/>
      <c r="K59" s="296"/>
      <c r="L59" s="296"/>
      <c r="M59" s="296"/>
      <c r="N59" s="296"/>
      <c r="O59" s="296"/>
      <c r="P59" s="296"/>
      <c r="Q59" s="296"/>
      <c r="R59" s="296"/>
      <c r="S59" s="296"/>
      <c r="T59" s="296"/>
      <c r="U59" s="296"/>
      <c r="V59" s="296"/>
      <c r="W59" s="296"/>
      <c r="X59" s="296"/>
      <c r="Y59" s="296"/>
      <c r="Z59" s="296"/>
      <c r="AA59" s="296"/>
      <c r="AB59" s="296"/>
      <c r="AC59" s="296"/>
      <c r="AD59" s="296"/>
      <c r="AE59" s="296"/>
      <c r="AF59" s="296"/>
      <c r="AG59" s="296"/>
    </row>
    <row r="60">
      <c r="A60" s="296"/>
      <c r="B60" s="296"/>
      <c r="C60" s="296"/>
      <c r="D60" s="296"/>
      <c r="E60" s="296"/>
      <c r="F60" s="296"/>
      <c r="G60" s="296"/>
      <c r="H60" s="296"/>
      <c r="I60" s="296"/>
      <c r="J60" s="296"/>
      <c r="K60" s="296"/>
      <c r="L60" s="296"/>
      <c r="M60" s="296"/>
      <c r="N60" s="296"/>
      <c r="O60" s="296"/>
      <c r="P60" s="296"/>
      <c r="Q60" s="296"/>
      <c r="R60" s="296"/>
      <c r="S60" s="296"/>
      <c r="T60" s="296"/>
      <c r="U60" s="296"/>
      <c r="V60" s="296"/>
      <c r="W60" s="296"/>
      <c r="X60" s="296"/>
      <c r="Y60" s="296"/>
      <c r="Z60" s="296"/>
      <c r="AA60" s="296"/>
      <c r="AB60" s="296"/>
      <c r="AC60" s="296"/>
      <c r="AD60" s="296"/>
      <c r="AE60" s="296"/>
      <c r="AF60" s="296"/>
      <c r="AG60" s="296"/>
    </row>
    <row r="61">
      <c r="A61" s="296"/>
      <c r="B61" s="296"/>
      <c r="C61" s="296"/>
      <c r="D61" s="296"/>
      <c r="E61" s="296"/>
      <c r="F61" s="296"/>
      <c r="G61" s="296"/>
      <c r="H61" s="296"/>
      <c r="I61" s="296"/>
      <c r="J61" s="296"/>
      <c r="K61" s="296"/>
      <c r="L61" s="296"/>
      <c r="M61" s="296"/>
      <c r="N61" s="296"/>
      <c r="O61" s="296"/>
      <c r="P61" s="296"/>
      <c r="Q61" s="296"/>
      <c r="R61" s="296"/>
      <c r="S61" s="296"/>
      <c r="T61" s="296"/>
      <c r="U61" s="296"/>
      <c r="V61" s="296"/>
      <c r="W61" s="296"/>
      <c r="X61" s="296"/>
      <c r="Y61" s="296"/>
      <c r="Z61" s="296"/>
      <c r="AA61" s="296"/>
      <c r="AB61" s="296"/>
      <c r="AC61" s="296"/>
      <c r="AD61" s="296"/>
      <c r="AE61" s="296"/>
      <c r="AF61" s="296"/>
      <c r="AG61" s="296"/>
    </row>
    <row r="62">
      <c r="A62" s="296"/>
      <c r="B62" s="296"/>
      <c r="C62" s="296"/>
      <c r="D62" s="296"/>
      <c r="E62" s="296"/>
      <c r="F62" s="296"/>
      <c r="G62" s="296"/>
      <c r="H62" s="296"/>
      <c r="I62" s="296"/>
      <c r="J62" s="296"/>
      <c r="K62" s="296"/>
      <c r="L62" s="296"/>
      <c r="M62" s="296"/>
      <c r="N62" s="296"/>
      <c r="O62" s="296"/>
      <c r="P62" s="296"/>
      <c r="Q62" s="296"/>
      <c r="R62" s="296"/>
      <c r="S62" s="296"/>
      <c r="T62" s="296"/>
      <c r="U62" s="296"/>
      <c r="V62" s="296"/>
      <c r="W62" s="296"/>
      <c r="X62" s="296"/>
      <c r="Y62" s="296"/>
      <c r="Z62" s="296"/>
      <c r="AA62" s="296"/>
      <c r="AB62" s="296"/>
      <c r="AC62" s="296"/>
      <c r="AD62" s="296"/>
      <c r="AE62" s="296"/>
      <c r="AF62" s="296"/>
      <c r="AG62" s="296"/>
    </row>
    <row r="63">
      <c r="A63" s="296"/>
      <c r="B63" s="296"/>
      <c r="C63" s="296"/>
      <c r="D63" s="296"/>
      <c r="E63" s="296"/>
      <c r="F63" s="296"/>
      <c r="G63" s="296"/>
      <c r="H63" s="296"/>
      <c r="I63" s="296"/>
      <c r="J63" s="296"/>
      <c r="K63" s="296"/>
      <c r="L63" s="296"/>
      <c r="M63" s="296"/>
      <c r="N63" s="296"/>
      <c r="O63" s="296"/>
      <c r="P63" s="296"/>
      <c r="Q63" s="296"/>
      <c r="R63" s="296"/>
      <c r="S63" s="296"/>
      <c r="T63" s="296"/>
      <c r="U63" s="296"/>
      <c r="V63" s="296"/>
      <c r="W63" s="296"/>
      <c r="X63" s="296"/>
      <c r="Y63" s="296"/>
      <c r="Z63" s="296"/>
      <c r="AA63" s="296"/>
      <c r="AB63" s="296"/>
      <c r="AC63" s="296"/>
      <c r="AD63" s="296"/>
      <c r="AE63" s="296"/>
      <c r="AF63" s="296"/>
      <c r="AG63" s="296"/>
    </row>
    <row r="64">
      <c r="A64" s="296"/>
      <c r="B64" s="296"/>
      <c r="C64" s="296"/>
      <c r="D64" s="296"/>
      <c r="E64" s="296"/>
      <c r="F64" s="296"/>
      <c r="G64" s="296"/>
      <c r="H64" s="296"/>
      <c r="I64" s="296"/>
      <c r="J64" s="296"/>
      <c r="K64" s="296"/>
      <c r="L64" s="296"/>
      <c r="M64" s="296"/>
      <c r="N64" s="296"/>
      <c r="O64" s="296"/>
      <c r="P64" s="296"/>
      <c r="Q64" s="296"/>
      <c r="R64" s="296"/>
      <c r="S64" s="296"/>
      <c r="T64" s="296"/>
      <c r="U64" s="296"/>
      <c r="V64" s="296"/>
      <c r="W64" s="296"/>
      <c r="X64" s="296"/>
      <c r="Y64" s="296"/>
      <c r="Z64" s="296"/>
      <c r="AA64" s="296"/>
      <c r="AB64" s="296"/>
      <c r="AC64" s="296"/>
      <c r="AD64" s="296"/>
      <c r="AE64" s="296"/>
      <c r="AF64" s="296"/>
      <c r="AG64" s="296"/>
    </row>
    <row r="65">
      <c r="A65" s="296"/>
      <c r="B65" s="296"/>
      <c r="C65" s="296"/>
      <c r="D65" s="296"/>
      <c r="E65" s="296"/>
      <c r="F65" s="296"/>
      <c r="G65" s="296"/>
      <c r="H65" s="296"/>
      <c r="I65" s="296"/>
      <c r="J65" s="296"/>
      <c r="K65" s="296"/>
      <c r="L65" s="296"/>
      <c r="M65" s="296"/>
      <c r="N65" s="296"/>
      <c r="O65" s="296"/>
      <c r="P65" s="296"/>
      <c r="Q65" s="296"/>
      <c r="R65" s="296"/>
      <c r="S65" s="296"/>
      <c r="T65" s="296"/>
      <c r="U65" s="296"/>
      <c r="V65" s="296"/>
      <c r="W65" s="296"/>
      <c r="X65" s="296"/>
      <c r="Y65" s="296"/>
      <c r="Z65" s="296"/>
      <c r="AA65" s="296"/>
      <c r="AB65" s="296"/>
      <c r="AC65" s="296"/>
      <c r="AD65" s="296"/>
      <c r="AE65" s="296"/>
      <c r="AF65" s="296"/>
      <c r="AG65" s="296"/>
    </row>
    <row r="66">
      <c r="A66" s="296"/>
      <c r="B66" s="296"/>
      <c r="C66" s="296"/>
      <c r="D66" s="296"/>
      <c r="E66" s="296"/>
      <c r="F66" s="296"/>
      <c r="G66" s="296"/>
      <c r="H66" s="296"/>
      <c r="I66" s="296"/>
      <c r="J66" s="296"/>
      <c r="K66" s="296"/>
      <c r="L66" s="296"/>
      <c r="M66" s="296"/>
      <c r="N66" s="296"/>
      <c r="O66" s="296"/>
      <c r="P66" s="296"/>
      <c r="Q66" s="296"/>
      <c r="R66" s="296"/>
      <c r="S66" s="296"/>
      <c r="T66" s="296"/>
      <c r="U66" s="296"/>
      <c r="V66" s="296"/>
      <c r="W66" s="296"/>
      <c r="X66" s="296"/>
      <c r="Y66" s="296"/>
      <c r="Z66" s="296"/>
      <c r="AA66" s="296"/>
      <c r="AB66" s="296"/>
      <c r="AC66" s="296"/>
      <c r="AD66" s="296"/>
      <c r="AE66" s="296"/>
      <c r="AF66" s="296"/>
      <c r="AG66" s="296"/>
    </row>
    <row r="67">
      <c r="A67" s="296"/>
      <c r="B67" s="296"/>
      <c r="C67" s="296"/>
      <c r="D67" s="296"/>
      <c r="E67" s="296"/>
      <c r="F67" s="296"/>
      <c r="G67" s="296"/>
      <c r="H67" s="296"/>
      <c r="I67" s="296"/>
      <c r="J67" s="296"/>
      <c r="K67" s="296"/>
      <c r="L67" s="296"/>
      <c r="M67" s="296"/>
      <c r="N67" s="296"/>
      <c r="O67" s="296"/>
      <c r="P67" s="296"/>
      <c r="Q67" s="296"/>
      <c r="R67" s="296"/>
      <c r="S67" s="296"/>
      <c r="T67" s="296"/>
      <c r="U67" s="296"/>
      <c r="V67" s="296"/>
      <c r="W67" s="296"/>
      <c r="X67" s="296"/>
      <c r="Y67" s="296"/>
      <c r="Z67" s="296"/>
      <c r="AA67" s="296"/>
      <c r="AB67" s="296"/>
      <c r="AC67" s="296"/>
      <c r="AD67" s="296"/>
      <c r="AE67" s="296"/>
      <c r="AF67" s="296"/>
      <c r="AG67" s="296"/>
    </row>
    <row r="68">
      <c r="A68" s="296"/>
      <c r="B68" s="296"/>
      <c r="C68" s="296"/>
      <c r="D68" s="296"/>
      <c r="E68" s="296"/>
      <c r="F68" s="296"/>
      <c r="G68" s="296"/>
      <c r="H68" s="296"/>
      <c r="I68" s="296"/>
      <c r="J68" s="296"/>
      <c r="K68" s="296"/>
      <c r="L68" s="296"/>
      <c r="M68" s="296"/>
      <c r="N68" s="296"/>
      <c r="O68" s="296"/>
      <c r="P68" s="296"/>
      <c r="Q68" s="296"/>
      <c r="R68" s="296"/>
      <c r="S68" s="296"/>
      <c r="T68" s="296"/>
      <c r="U68" s="296"/>
      <c r="V68" s="296"/>
      <c r="W68" s="296"/>
      <c r="X68" s="296"/>
      <c r="Y68" s="296"/>
      <c r="Z68" s="296"/>
      <c r="AA68" s="296"/>
      <c r="AB68" s="296"/>
      <c r="AC68" s="296"/>
      <c r="AD68" s="296"/>
      <c r="AE68" s="296"/>
      <c r="AF68" s="296"/>
      <c r="AG68" s="296"/>
    </row>
    <row r="69">
      <c r="A69" s="296"/>
      <c r="B69" s="296"/>
      <c r="C69" s="296"/>
      <c r="D69" s="296"/>
      <c r="E69" s="296"/>
      <c r="F69" s="296"/>
      <c r="G69" s="296"/>
      <c r="H69" s="296"/>
      <c r="I69" s="296"/>
      <c r="J69" s="296"/>
      <c r="K69" s="296"/>
      <c r="L69" s="296"/>
      <c r="M69" s="296"/>
      <c r="N69" s="296"/>
      <c r="O69" s="296"/>
      <c r="P69" s="296"/>
      <c r="Q69" s="296"/>
      <c r="R69" s="296"/>
      <c r="S69" s="296"/>
      <c r="T69" s="296"/>
      <c r="U69" s="296"/>
      <c r="V69" s="296"/>
      <c r="W69" s="296"/>
      <c r="X69" s="296"/>
      <c r="Y69" s="296"/>
      <c r="Z69" s="296"/>
      <c r="AA69" s="296"/>
      <c r="AB69" s="296"/>
      <c r="AC69" s="296"/>
      <c r="AD69" s="296"/>
      <c r="AE69" s="296"/>
      <c r="AF69" s="296"/>
      <c r="AG69" s="296"/>
    </row>
    <row r="70">
      <c r="A70" s="296"/>
      <c r="B70" s="296"/>
      <c r="C70" s="296"/>
      <c r="D70" s="296"/>
      <c r="E70" s="296"/>
      <c r="F70" s="296"/>
      <c r="G70" s="296"/>
      <c r="H70" s="296"/>
      <c r="I70" s="296"/>
      <c r="J70" s="296"/>
      <c r="K70" s="296"/>
      <c r="L70" s="296"/>
      <c r="M70" s="296"/>
      <c r="N70" s="296"/>
      <c r="O70" s="296"/>
      <c r="P70" s="296"/>
      <c r="Q70" s="296"/>
      <c r="R70" s="296"/>
      <c r="S70" s="296"/>
      <c r="T70" s="296"/>
      <c r="U70" s="296"/>
      <c r="V70" s="296"/>
      <c r="W70" s="296"/>
      <c r="X70" s="296"/>
      <c r="Y70" s="296"/>
      <c r="Z70" s="296"/>
      <c r="AA70" s="296"/>
      <c r="AB70" s="296"/>
      <c r="AC70" s="296"/>
      <c r="AD70" s="296"/>
      <c r="AE70" s="296"/>
      <c r="AF70" s="296"/>
      <c r="AG70" s="296"/>
    </row>
    <row r="71">
      <c r="A71" s="296"/>
      <c r="B71" s="296"/>
      <c r="C71" s="296"/>
      <c r="D71" s="296"/>
      <c r="E71" s="296"/>
      <c r="F71" s="296"/>
      <c r="G71" s="296"/>
      <c r="H71" s="296"/>
      <c r="I71" s="296"/>
      <c r="J71" s="296"/>
      <c r="K71" s="296"/>
      <c r="L71" s="296"/>
      <c r="M71" s="296"/>
      <c r="N71" s="296"/>
      <c r="O71" s="296"/>
      <c r="P71" s="296"/>
      <c r="Q71" s="296"/>
      <c r="R71" s="296"/>
      <c r="S71" s="296"/>
      <c r="T71" s="296"/>
      <c r="U71" s="296"/>
      <c r="V71" s="296"/>
      <c r="W71" s="296"/>
      <c r="X71" s="296"/>
      <c r="Y71" s="296"/>
      <c r="Z71" s="296"/>
      <c r="AA71" s="296"/>
      <c r="AB71" s="296"/>
      <c r="AC71" s="296"/>
      <c r="AD71" s="296"/>
      <c r="AE71" s="296"/>
      <c r="AF71" s="296"/>
      <c r="AG71" s="296"/>
    </row>
    <row r="72">
      <c r="A72" s="296"/>
      <c r="B72" s="296"/>
      <c r="C72" s="296"/>
      <c r="D72" s="296"/>
      <c r="E72" s="296"/>
      <c r="F72" s="296"/>
      <c r="G72" s="296"/>
      <c r="H72" s="296"/>
      <c r="I72" s="296"/>
      <c r="J72" s="296"/>
      <c r="K72" s="296"/>
      <c r="L72" s="296"/>
      <c r="M72" s="296"/>
      <c r="N72" s="296"/>
      <c r="O72" s="296"/>
      <c r="P72" s="296"/>
      <c r="Q72" s="296"/>
      <c r="R72" s="296"/>
      <c r="S72" s="296"/>
      <c r="T72" s="296"/>
      <c r="U72" s="296"/>
      <c r="V72" s="296"/>
      <c r="W72" s="296"/>
      <c r="X72" s="296"/>
      <c r="Y72" s="296"/>
      <c r="Z72" s="296"/>
      <c r="AA72" s="296"/>
      <c r="AB72" s="296"/>
      <c r="AC72" s="296"/>
      <c r="AD72" s="296"/>
      <c r="AE72" s="296"/>
      <c r="AF72" s="296"/>
      <c r="AG72" s="296"/>
    </row>
    <row r="73">
      <c r="A73" s="296"/>
      <c r="B73" s="296"/>
      <c r="C73" s="296"/>
      <c r="D73" s="296"/>
      <c r="E73" s="296"/>
      <c r="F73" s="296"/>
      <c r="G73" s="296"/>
      <c r="H73" s="296"/>
      <c r="I73" s="296"/>
      <c r="J73" s="296"/>
      <c r="K73" s="296"/>
      <c r="L73" s="296"/>
      <c r="M73" s="296"/>
      <c r="N73" s="296"/>
      <c r="O73" s="296"/>
      <c r="P73" s="296"/>
      <c r="Q73" s="296"/>
      <c r="R73" s="296"/>
      <c r="S73" s="296"/>
      <c r="T73" s="296"/>
      <c r="U73" s="296"/>
      <c r="V73" s="296"/>
      <c r="W73" s="296"/>
      <c r="X73" s="296"/>
      <c r="Y73" s="296"/>
      <c r="Z73" s="296"/>
      <c r="AA73" s="296"/>
      <c r="AB73" s="296"/>
      <c r="AC73" s="296"/>
      <c r="AD73" s="296"/>
      <c r="AE73" s="296"/>
      <c r="AF73" s="296"/>
      <c r="AG73" s="296"/>
    </row>
    <row r="74">
      <c r="A74" s="296"/>
      <c r="B74" s="296"/>
      <c r="C74" s="296"/>
      <c r="D74" s="296"/>
      <c r="E74" s="296"/>
      <c r="F74" s="296"/>
      <c r="G74" s="296"/>
      <c r="H74" s="296"/>
      <c r="I74" s="296"/>
      <c r="J74" s="296"/>
      <c r="K74" s="296"/>
      <c r="L74" s="296"/>
      <c r="M74" s="296"/>
      <c r="N74" s="296"/>
      <c r="O74" s="296"/>
      <c r="P74" s="296"/>
      <c r="Q74" s="296"/>
      <c r="R74" s="296"/>
      <c r="S74" s="296"/>
      <c r="T74" s="296"/>
      <c r="U74" s="296"/>
      <c r="V74" s="296"/>
      <c r="W74" s="296"/>
      <c r="X74" s="296"/>
      <c r="Y74" s="296"/>
      <c r="Z74" s="296"/>
      <c r="AA74" s="296"/>
      <c r="AB74" s="296"/>
      <c r="AC74" s="296"/>
      <c r="AD74" s="296"/>
      <c r="AE74" s="296"/>
      <c r="AF74" s="296"/>
      <c r="AG74" s="296"/>
    </row>
    <row r="75">
      <c r="A75" s="296"/>
      <c r="B75" s="296"/>
      <c r="C75" s="296"/>
      <c r="D75" s="296"/>
      <c r="E75" s="296"/>
      <c r="F75" s="296"/>
      <c r="G75" s="296"/>
      <c r="H75" s="296"/>
      <c r="I75" s="296"/>
      <c r="J75" s="296"/>
      <c r="K75" s="296"/>
      <c r="L75" s="296"/>
      <c r="M75" s="296"/>
      <c r="N75" s="296"/>
      <c r="O75" s="296"/>
      <c r="P75" s="296"/>
      <c r="Q75" s="296"/>
      <c r="R75" s="296"/>
      <c r="S75" s="296"/>
      <c r="T75" s="296"/>
      <c r="U75" s="296"/>
      <c r="V75" s="296"/>
      <c r="W75" s="296"/>
      <c r="X75" s="296"/>
      <c r="Y75" s="296"/>
      <c r="Z75" s="296"/>
      <c r="AA75" s="296"/>
      <c r="AB75" s="296"/>
      <c r="AC75" s="296"/>
      <c r="AD75" s="296"/>
      <c r="AE75" s="296"/>
      <c r="AF75" s="296"/>
      <c r="AG75" s="296"/>
    </row>
    <row r="76">
      <c r="A76" s="296"/>
      <c r="B76" s="296"/>
      <c r="C76" s="296"/>
      <c r="D76" s="296"/>
      <c r="E76" s="296"/>
      <c r="F76" s="296"/>
      <c r="G76" s="296"/>
      <c r="H76" s="296"/>
      <c r="I76" s="296"/>
      <c r="J76" s="296"/>
      <c r="K76" s="296"/>
      <c r="L76" s="296"/>
      <c r="M76" s="296"/>
      <c r="N76" s="296"/>
      <c r="O76" s="296"/>
      <c r="P76" s="296"/>
      <c r="Q76" s="296"/>
      <c r="R76" s="296"/>
      <c r="S76" s="296"/>
      <c r="T76" s="296"/>
      <c r="U76" s="296"/>
      <c r="V76" s="296"/>
      <c r="W76" s="296"/>
      <c r="X76" s="296"/>
      <c r="Y76" s="296"/>
      <c r="Z76" s="296"/>
      <c r="AA76" s="296"/>
      <c r="AB76" s="296"/>
      <c r="AC76" s="296"/>
      <c r="AD76" s="296"/>
      <c r="AE76" s="296"/>
      <c r="AF76" s="296"/>
      <c r="AG76" s="296"/>
    </row>
    <row r="77">
      <c r="A77" s="296"/>
      <c r="B77" s="296"/>
      <c r="C77" s="296"/>
      <c r="D77" s="296"/>
      <c r="E77" s="296"/>
      <c r="F77" s="296"/>
      <c r="G77" s="296"/>
      <c r="H77" s="296"/>
      <c r="I77" s="296"/>
      <c r="J77" s="296"/>
      <c r="K77" s="296"/>
      <c r="L77" s="296"/>
      <c r="M77" s="296"/>
      <c r="N77" s="296"/>
      <c r="O77" s="296"/>
      <c r="P77" s="296"/>
      <c r="Q77" s="296"/>
      <c r="R77" s="296"/>
      <c r="S77" s="296"/>
      <c r="T77" s="296"/>
      <c r="U77" s="296"/>
      <c r="V77" s="296"/>
      <c r="W77" s="296"/>
      <c r="X77" s="296"/>
      <c r="Y77" s="296"/>
      <c r="Z77" s="296"/>
      <c r="AA77" s="296"/>
      <c r="AB77" s="296"/>
      <c r="AC77" s="296"/>
      <c r="AD77" s="296"/>
      <c r="AE77" s="296"/>
      <c r="AF77" s="296"/>
      <c r="AG77" s="296"/>
    </row>
    <row r="78">
      <c r="A78" s="296"/>
      <c r="B78" s="296"/>
      <c r="C78" s="296"/>
      <c r="D78" s="296"/>
      <c r="E78" s="296"/>
      <c r="F78" s="296"/>
      <c r="G78" s="296"/>
      <c r="H78" s="296"/>
      <c r="I78" s="296"/>
      <c r="J78" s="296"/>
      <c r="K78" s="296"/>
      <c r="L78" s="296"/>
      <c r="M78" s="296"/>
      <c r="N78" s="296"/>
      <c r="O78" s="296"/>
      <c r="P78" s="296"/>
      <c r="Q78" s="296"/>
      <c r="R78" s="296"/>
      <c r="S78" s="296"/>
      <c r="T78" s="296"/>
      <c r="U78" s="296"/>
      <c r="V78" s="296"/>
      <c r="W78" s="296"/>
      <c r="X78" s="296"/>
      <c r="Y78" s="296"/>
      <c r="Z78" s="296"/>
      <c r="AA78" s="296"/>
      <c r="AB78" s="296"/>
      <c r="AC78" s="296"/>
      <c r="AD78" s="296"/>
      <c r="AE78" s="296"/>
      <c r="AF78" s="296"/>
      <c r="AG78" s="296"/>
    </row>
    <row r="79">
      <c r="A79" s="296"/>
      <c r="B79" s="296"/>
      <c r="C79" s="296"/>
      <c r="D79" s="296"/>
      <c r="E79" s="296"/>
      <c r="F79" s="296"/>
      <c r="G79" s="296"/>
      <c r="H79" s="296"/>
      <c r="I79" s="296"/>
      <c r="J79" s="296"/>
      <c r="K79" s="296"/>
      <c r="L79" s="296"/>
      <c r="M79" s="296"/>
      <c r="N79" s="296"/>
      <c r="O79" s="296"/>
      <c r="P79" s="296"/>
      <c r="Q79" s="296"/>
      <c r="R79" s="296"/>
      <c r="S79" s="296"/>
      <c r="T79" s="296"/>
      <c r="U79" s="296"/>
      <c r="V79" s="296"/>
      <c r="W79" s="296"/>
      <c r="X79" s="296"/>
      <c r="Y79" s="296"/>
      <c r="Z79" s="296"/>
      <c r="AA79" s="296"/>
      <c r="AB79" s="296"/>
      <c r="AC79" s="296"/>
      <c r="AD79" s="296"/>
      <c r="AE79" s="296"/>
      <c r="AF79" s="296"/>
      <c r="AG79" s="296"/>
    </row>
    <row r="80">
      <c r="A80" s="296"/>
      <c r="B80" s="296"/>
      <c r="C80" s="296"/>
      <c r="D80" s="296"/>
      <c r="E80" s="296"/>
      <c r="F80" s="296"/>
      <c r="G80" s="296"/>
      <c r="H80" s="296"/>
      <c r="I80" s="296"/>
      <c r="J80" s="296"/>
      <c r="K80" s="296"/>
      <c r="L80" s="296"/>
      <c r="M80" s="296"/>
      <c r="N80" s="296"/>
      <c r="O80" s="296"/>
      <c r="P80" s="296"/>
      <c r="Q80" s="296"/>
      <c r="R80" s="296"/>
      <c r="S80" s="296"/>
      <c r="T80" s="296"/>
      <c r="U80" s="296"/>
      <c r="V80" s="296"/>
      <c r="W80" s="296"/>
      <c r="X80" s="296"/>
      <c r="Y80" s="296"/>
      <c r="Z80" s="296"/>
      <c r="AA80" s="296"/>
      <c r="AB80" s="296"/>
      <c r="AC80" s="296"/>
      <c r="AD80" s="296"/>
      <c r="AE80" s="296"/>
      <c r="AF80" s="296"/>
      <c r="AG80" s="296"/>
    </row>
    <row r="81">
      <c r="A81" s="296"/>
      <c r="B81" s="296"/>
      <c r="C81" s="296"/>
      <c r="D81" s="296"/>
      <c r="E81" s="296"/>
      <c r="F81" s="296"/>
      <c r="G81" s="296"/>
      <c r="H81" s="296"/>
      <c r="I81" s="296"/>
      <c r="J81" s="296"/>
      <c r="K81" s="296"/>
      <c r="L81" s="296"/>
      <c r="M81" s="296"/>
      <c r="N81" s="296"/>
      <c r="O81" s="296"/>
      <c r="P81" s="296"/>
      <c r="Q81" s="296"/>
      <c r="R81" s="296"/>
      <c r="S81" s="296"/>
      <c r="T81" s="296"/>
      <c r="U81" s="296"/>
      <c r="V81" s="296"/>
      <c r="W81" s="296"/>
      <c r="X81" s="296"/>
      <c r="Y81" s="296"/>
      <c r="Z81" s="296"/>
      <c r="AA81" s="296"/>
      <c r="AB81" s="296"/>
      <c r="AC81" s="296"/>
      <c r="AD81" s="296"/>
      <c r="AE81" s="296"/>
      <c r="AF81" s="296"/>
      <c r="AG81" s="296"/>
    </row>
    <row r="82">
      <c r="A82" s="296"/>
      <c r="B82" s="296"/>
      <c r="C82" s="296"/>
      <c r="D82" s="296"/>
      <c r="E82" s="296"/>
      <c r="F82" s="296"/>
      <c r="G82" s="296"/>
      <c r="H82" s="296"/>
      <c r="I82" s="296"/>
      <c r="J82" s="296"/>
      <c r="K82" s="296"/>
      <c r="L82" s="296"/>
      <c r="M82" s="296"/>
      <c r="N82" s="296"/>
      <c r="O82" s="296"/>
      <c r="P82" s="296"/>
      <c r="Q82" s="296"/>
      <c r="R82" s="296"/>
      <c r="S82" s="296"/>
      <c r="T82" s="296"/>
      <c r="U82" s="296"/>
      <c r="V82" s="296"/>
      <c r="W82" s="296"/>
      <c r="X82" s="296"/>
      <c r="Y82" s="296"/>
      <c r="Z82" s="296"/>
      <c r="AA82" s="296"/>
      <c r="AB82" s="296"/>
      <c r="AC82" s="296"/>
      <c r="AD82" s="296"/>
      <c r="AE82" s="296"/>
      <c r="AF82" s="296"/>
      <c r="AG82" s="296"/>
    </row>
    <row r="83">
      <c r="A83" s="296"/>
      <c r="B83" s="296"/>
      <c r="C83" s="296"/>
      <c r="D83" s="296"/>
      <c r="E83" s="296"/>
      <c r="F83" s="296"/>
      <c r="G83" s="296"/>
      <c r="H83" s="296"/>
      <c r="I83" s="296"/>
      <c r="J83" s="296"/>
      <c r="K83" s="296"/>
      <c r="L83" s="296"/>
      <c r="M83" s="296"/>
      <c r="N83" s="296"/>
      <c r="O83" s="296"/>
      <c r="P83" s="296"/>
      <c r="Q83" s="296"/>
      <c r="R83" s="296"/>
      <c r="S83" s="296"/>
      <c r="T83" s="296"/>
      <c r="U83" s="296"/>
      <c r="V83" s="296"/>
      <c r="W83" s="296"/>
      <c r="X83" s="296"/>
      <c r="Y83" s="296"/>
      <c r="Z83" s="296"/>
      <c r="AA83" s="296"/>
      <c r="AB83" s="296"/>
      <c r="AC83" s="296"/>
      <c r="AD83" s="296"/>
      <c r="AE83" s="296"/>
      <c r="AF83" s="296"/>
      <c r="AG83" s="296"/>
    </row>
    <row r="84">
      <c r="A84" s="296"/>
      <c r="B84" s="296"/>
      <c r="C84" s="296"/>
      <c r="D84" s="296"/>
      <c r="E84" s="296"/>
      <c r="F84" s="296"/>
      <c r="G84" s="296"/>
      <c r="H84" s="296"/>
      <c r="I84" s="296"/>
      <c r="J84" s="296"/>
      <c r="K84" s="296"/>
      <c r="L84" s="296"/>
      <c r="M84" s="296"/>
      <c r="N84" s="296"/>
      <c r="O84" s="296"/>
      <c r="P84" s="296"/>
      <c r="Q84" s="296"/>
      <c r="R84" s="296"/>
      <c r="S84" s="296"/>
      <c r="T84" s="296"/>
      <c r="U84" s="296"/>
      <c r="V84" s="296"/>
      <c r="W84" s="296"/>
      <c r="X84" s="296"/>
      <c r="Y84" s="296"/>
      <c r="Z84" s="296"/>
      <c r="AA84" s="296"/>
      <c r="AB84" s="296"/>
      <c r="AC84" s="296"/>
      <c r="AD84" s="296"/>
      <c r="AE84" s="296"/>
      <c r="AF84" s="296"/>
      <c r="AG84" s="296"/>
    </row>
    <row r="85">
      <c r="A85" s="296"/>
      <c r="B85" s="296"/>
      <c r="C85" s="296"/>
      <c r="D85" s="296"/>
      <c r="E85" s="296"/>
      <c r="F85" s="296"/>
      <c r="G85" s="296"/>
      <c r="H85" s="296"/>
      <c r="I85" s="296"/>
      <c r="J85" s="296"/>
      <c r="K85" s="296"/>
      <c r="L85" s="296"/>
      <c r="M85" s="296"/>
      <c r="N85" s="296"/>
      <c r="O85" s="296"/>
      <c r="P85" s="296"/>
      <c r="Q85" s="296"/>
      <c r="R85" s="296"/>
      <c r="S85" s="296"/>
      <c r="T85" s="296"/>
      <c r="U85" s="296"/>
      <c r="V85" s="296"/>
      <c r="W85" s="296"/>
      <c r="X85" s="296"/>
      <c r="Y85" s="296"/>
      <c r="Z85" s="296"/>
      <c r="AA85" s="296"/>
      <c r="AB85" s="296"/>
      <c r="AC85" s="296"/>
      <c r="AD85" s="296"/>
      <c r="AE85" s="296"/>
      <c r="AF85" s="296"/>
      <c r="AG85" s="296"/>
    </row>
    <row r="86">
      <c r="A86" s="296"/>
      <c r="B86" s="296"/>
      <c r="C86" s="296"/>
      <c r="D86" s="296"/>
      <c r="E86" s="296"/>
      <c r="F86" s="296"/>
      <c r="G86" s="296"/>
      <c r="H86" s="296"/>
      <c r="I86" s="296"/>
      <c r="J86" s="296"/>
      <c r="K86" s="296"/>
      <c r="L86" s="296"/>
      <c r="M86" s="296"/>
      <c r="N86" s="296"/>
      <c r="O86" s="296"/>
      <c r="P86" s="296"/>
      <c r="Q86" s="296"/>
      <c r="R86" s="296"/>
      <c r="S86" s="296"/>
      <c r="T86" s="296"/>
      <c r="U86" s="296"/>
      <c r="V86" s="296"/>
      <c r="W86" s="296"/>
      <c r="X86" s="296"/>
      <c r="Y86" s="296"/>
      <c r="Z86" s="296"/>
      <c r="AA86" s="296"/>
      <c r="AB86" s="296"/>
      <c r="AC86" s="296"/>
      <c r="AD86" s="296"/>
      <c r="AE86" s="296"/>
      <c r="AF86" s="296"/>
      <c r="AG86" s="296"/>
    </row>
    <row r="87">
      <c r="A87" s="296"/>
      <c r="B87" s="296"/>
      <c r="C87" s="296"/>
      <c r="D87" s="296"/>
      <c r="E87" s="296"/>
      <c r="F87" s="296"/>
      <c r="G87" s="296"/>
      <c r="H87" s="296"/>
      <c r="I87" s="296"/>
      <c r="J87" s="296"/>
      <c r="K87" s="296"/>
      <c r="L87" s="296"/>
      <c r="M87" s="296"/>
      <c r="N87" s="296"/>
      <c r="O87" s="296"/>
      <c r="P87" s="296"/>
      <c r="Q87" s="296"/>
      <c r="R87" s="296"/>
      <c r="S87" s="296"/>
      <c r="T87" s="296"/>
      <c r="U87" s="296"/>
      <c r="V87" s="296"/>
      <c r="W87" s="296"/>
      <c r="X87" s="296"/>
      <c r="Y87" s="296"/>
      <c r="Z87" s="296"/>
      <c r="AA87" s="296"/>
      <c r="AB87" s="296"/>
      <c r="AC87" s="296"/>
      <c r="AD87" s="296"/>
      <c r="AE87" s="296"/>
      <c r="AF87" s="296"/>
      <c r="AG87" s="296"/>
    </row>
    <row r="88">
      <c r="A88" s="296"/>
      <c r="B88" s="296"/>
      <c r="C88" s="296"/>
      <c r="D88" s="296"/>
      <c r="E88" s="296"/>
      <c r="F88" s="296"/>
      <c r="G88" s="296"/>
      <c r="H88" s="296"/>
      <c r="I88" s="296"/>
      <c r="J88" s="296"/>
      <c r="K88" s="296"/>
      <c r="L88" s="296"/>
      <c r="M88" s="296"/>
      <c r="N88" s="296"/>
      <c r="O88" s="296"/>
      <c r="P88" s="296"/>
      <c r="Q88" s="296"/>
      <c r="R88" s="296"/>
      <c r="S88" s="296"/>
      <c r="T88" s="296"/>
      <c r="U88" s="296"/>
      <c r="V88" s="296"/>
      <c r="W88" s="296"/>
      <c r="X88" s="296"/>
      <c r="Y88" s="296"/>
      <c r="Z88" s="296"/>
      <c r="AA88" s="296"/>
      <c r="AB88" s="296"/>
      <c r="AC88" s="296"/>
      <c r="AD88" s="296"/>
      <c r="AE88" s="296"/>
      <c r="AF88" s="296"/>
      <c r="AG88" s="296"/>
    </row>
    <row r="89">
      <c r="A89" s="296"/>
      <c r="B89" s="296"/>
      <c r="C89" s="296"/>
      <c r="D89" s="296"/>
      <c r="E89" s="296"/>
      <c r="F89" s="296"/>
      <c r="G89" s="296"/>
      <c r="H89" s="296"/>
      <c r="I89" s="296"/>
      <c r="J89" s="296"/>
      <c r="K89" s="296"/>
      <c r="L89" s="296"/>
      <c r="M89" s="296"/>
      <c r="N89" s="296"/>
      <c r="O89" s="296"/>
      <c r="P89" s="296"/>
      <c r="Q89" s="296"/>
      <c r="R89" s="296"/>
      <c r="S89" s="296"/>
      <c r="T89" s="296"/>
      <c r="U89" s="296"/>
      <c r="V89" s="296"/>
      <c r="W89" s="296"/>
      <c r="X89" s="296"/>
      <c r="Y89" s="296"/>
      <c r="Z89" s="296"/>
      <c r="AA89" s="296"/>
      <c r="AB89" s="296"/>
      <c r="AC89" s="296"/>
      <c r="AD89" s="296"/>
      <c r="AE89" s="296"/>
      <c r="AF89" s="296"/>
      <c r="AG89" s="296"/>
    </row>
    <row r="90">
      <c r="A90" s="296"/>
      <c r="B90" s="296"/>
      <c r="C90" s="296"/>
      <c r="D90" s="296"/>
      <c r="E90" s="296"/>
      <c r="F90" s="296"/>
      <c r="G90" s="296"/>
      <c r="H90" s="296"/>
      <c r="I90" s="296"/>
      <c r="J90" s="296"/>
      <c r="K90" s="296"/>
      <c r="L90" s="296"/>
      <c r="M90" s="296"/>
      <c r="N90" s="296"/>
      <c r="O90" s="296"/>
      <c r="P90" s="296"/>
      <c r="Q90" s="296"/>
      <c r="R90" s="296"/>
      <c r="S90" s="296"/>
      <c r="T90" s="296"/>
      <c r="U90" s="296"/>
      <c r="V90" s="296"/>
      <c r="W90" s="296"/>
      <c r="X90" s="296"/>
      <c r="Y90" s="296"/>
      <c r="Z90" s="296"/>
      <c r="AA90" s="296"/>
      <c r="AB90" s="296"/>
      <c r="AC90" s="296"/>
      <c r="AD90" s="296"/>
      <c r="AE90" s="296"/>
      <c r="AF90" s="296"/>
      <c r="AG90" s="296"/>
    </row>
    <row r="91">
      <c r="A91" s="296"/>
      <c r="B91" s="296"/>
      <c r="C91" s="296"/>
      <c r="D91" s="296"/>
      <c r="E91" s="296"/>
      <c r="F91" s="296"/>
      <c r="G91" s="296"/>
      <c r="H91" s="296"/>
      <c r="I91" s="296"/>
      <c r="J91" s="296"/>
      <c r="K91" s="296"/>
      <c r="L91" s="296"/>
      <c r="M91" s="296"/>
      <c r="N91" s="296"/>
      <c r="O91" s="296"/>
      <c r="P91" s="296"/>
      <c r="Q91" s="296"/>
      <c r="R91" s="296"/>
      <c r="S91" s="296"/>
      <c r="T91" s="296"/>
      <c r="U91" s="296"/>
      <c r="V91" s="296"/>
      <c r="W91" s="296"/>
      <c r="X91" s="296"/>
      <c r="Y91" s="296"/>
      <c r="Z91" s="296"/>
      <c r="AA91" s="296"/>
      <c r="AB91" s="296"/>
      <c r="AC91" s="296"/>
      <c r="AD91" s="296"/>
      <c r="AE91" s="296"/>
      <c r="AF91" s="296"/>
      <c r="AG91" s="296"/>
    </row>
    <row r="92">
      <c r="A92" s="296"/>
      <c r="B92" s="296"/>
      <c r="C92" s="296"/>
      <c r="D92" s="296"/>
      <c r="E92" s="296"/>
      <c r="F92" s="296"/>
      <c r="G92" s="296"/>
      <c r="H92" s="296"/>
      <c r="I92" s="296"/>
      <c r="J92" s="296"/>
      <c r="K92" s="296"/>
      <c r="L92" s="296"/>
      <c r="M92" s="296"/>
      <c r="N92" s="296"/>
      <c r="O92" s="296"/>
      <c r="P92" s="296"/>
      <c r="Q92" s="296"/>
      <c r="R92" s="296"/>
      <c r="S92" s="296"/>
      <c r="T92" s="296"/>
      <c r="U92" s="296"/>
      <c r="V92" s="296"/>
      <c r="W92" s="296"/>
      <c r="X92" s="296"/>
      <c r="Y92" s="296"/>
      <c r="Z92" s="296"/>
      <c r="AA92" s="296"/>
      <c r="AB92" s="296"/>
      <c r="AC92" s="296"/>
      <c r="AD92" s="296"/>
      <c r="AE92" s="296"/>
      <c r="AF92" s="296"/>
      <c r="AG92" s="296"/>
    </row>
    <row r="93">
      <c r="A93" s="296"/>
      <c r="B93" s="296"/>
      <c r="C93" s="296"/>
      <c r="D93" s="296"/>
      <c r="E93" s="296"/>
      <c r="F93" s="296"/>
      <c r="G93" s="296"/>
      <c r="H93" s="296"/>
      <c r="I93" s="296"/>
      <c r="J93" s="296"/>
      <c r="K93" s="296"/>
      <c r="L93" s="296"/>
      <c r="M93" s="296"/>
      <c r="N93" s="296"/>
      <c r="O93" s="296"/>
      <c r="P93" s="296"/>
      <c r="Q93" s="296"/>
      <c r="R93" s="296"/>
      <c r="S93" s="296"/>
      <c r="T93" s="296"/>
      <c r="U93" s="296"/>
      <c r="V93" s="296"/>
      <c r="W93" s="296"/>
      <c r="X93" s="296"/>
      <c r="Y93" s="296"/>
      <c r="Z93" s="296"/>
      <c r="AA93" s="296"/>
      <c r="AB93" s="296"/>
      <c r="AC93" s="296"/>
      <c r="AD93" s="296"/>
      <c r="AE93" s="296"/>
      <c r="AF93" s="296"/>
      <c r="AG93" s="296"/>
    </row>
    <row r="94">
      <c r="A94" s="296"/>
      <c r="B94" s="296"/>
      <c r="C94" s="296"/>
      <c r="D94" s="296"/>
      <c r="E94" s="296"/>
      <c r="F94" s="296"/>
      <c r="G94" s="296"/>
      <c r="H94" s="296"/>
      <c r="I94" s="296"/>
      <c r="J94" s="296"/>
      <c r="K94" s="296"/>
      <c r="L94" s="296"/>
      <c r="M94" s="296"/>
      <c r="N94" s="296"/>
      <c r="O94" s="296"/>
      <c r="P94" s="296"/>
      <c r="Q94" s="296"/>
      <c r="R94" s="296"/>
      <c r="S94" s="296"/>
      <c r="T94" s="296"/>
      <c r="U94" s="296"/>
      <c r="V94" s="296"/>
      <c r="W94" s="296"/>
      <c r="X94" s="296"/>
      <c r="Y94" s="296"/>
      <c r="Z94" s="296"/>
      <c r="AA94" s="296"/>
      <c r="AB94" s="296"/>
      <c r="AC94" s="296"/>
      <c r="AD94" s="296"/>
      <c r="AE94" s="296"/>
      <c r="AF94" s="296"/>
      <c r="AG94" s="296"/>
    </row>
    <row r="95">
      <c r="A95" s="296"/>
      <c r="B95" s="296"/>
      <c r="C95" s="296"/>
      <c r="D95" s="296"/>
      <c r="E95" s="296"/>
      <c r="F95" s="296"/>
      <c r="G95" s="296"/>
      <c r="H95" s="296"/>
      <c r="I95" s="296"/>
      <c r="J95" s="296"/>
      <c r="K95" s="296"/>
      <c r="L95" s="296"/>
      <c r="M95" s="296"/>
      <c r="N95" s="296"/>
      <c r="O95" s="296"/>
      <c r="P95" s="296"/>
      <c r="Q95" s="296"/>
      <c r="R95" s="296"/>
      <c r="S95" s="296"/>
      <c r="T95" s="296"/>
      <c r="U95" s="296"/>
      <c r="V95" s="296"/>
      <c r="W95" s="296"/>
      <c r="X95" s="296"/>
      <c r="Y95" s="296"/>
      <c r="Z95" s="296"/>
      <c r="AA95" s="296"/>
      <c r="AB95" s="296"/>
      <c r="AC95" s="296"/>
      <c r="AD95" s="296"/>
      <c r="AE95" s="296"/>
      <c r="AF95" s="296"/>
      <c r="AG95" s="296"/>
    </row>
    <row r="96">
      <c r="A96" s="296"/>
      <c r="B96" s="296"/>
      <c r="C96" s="296"/>
      <c r="D96" s="296"/>
      <c r="E96" s="296"/>
      <c r="F96" s="296"/>
      <c r="G96" s="296"/>
      <c r="H96" s="296"/>
      <c r="I96" s="296"/>
      <c r="J96" s="296"/>
      <c r="K96" s="296"/>
      <c r="L96" s="296"/>
      <c r="M96" s="296"/>
      <c r="N96" s="296"/>
      <c r="O96" s="296"/>
      <c r="P96" s="296"/>
      <c r="Q96" s="296"/>
      <c r="R96" s="296"/>
      <c r="S96" s="296"/>
      <c r="T96" s="296"/>
      <c r="U96" s="296"/>
      <c r="V96" s="296"/>
      <c r="W96" s="296"/>
      <c r="X96" s="296"/>
      <c r="Y96" s="296"/>
      <c r="Z96" s="296"/>
      <c r="AA96" s="296"/>
      <c r="AB96" s="296"/>
      <c r="AC96" s="296"/>
      <c r="AD96" s="296"/>
      <c r="AE96" s="296"/>
      <c r="AF96" s="296"/>
      <c r="AG96" s="296"/>
    </row>
    <row r="97">
      <c r="A97" s="296"/>
      <c r="B97" s="296"/>
      <c r="C97" s="296"/>
      <c r="D97" s="296"/>
      <c r="E97" s="296"/>
      <c r="F97" s="296"/>
      <c r="G97" s="296"/>
      <c r="H97" s="296"/>
      <c r="I97" s="296"/>
      <c r="J97" s="296"/>
      <c r="K97" s="296"/>
      <c r="L97" s="296"/>
      <c r="M97" s="296"/>
      <c r="N97" s="296"/>
      <c r="O97" s="296"/>
      <c r="P97" s="296"/>
      <c r="Q97" s="296"/>
      <c r="R97" s="296"/>
      <c r="S97" s="296"/>
      <c r="T97" s="296"/>
      <c r="U97" s="296"/>
      <c r="V97" s="296"/>
      <c r="W97" s="296"/>
      <c r="X97" s="296"/>
      <c r="Y97" s="296"/>
      <c r="Z97" s="296"/>
      <c r="AA97" s="296"/>
      <c r="AB97" s="296"/>
      <c r="AC97" s="296"/>
      <c r="AD97" s="296"/>
      <c r="AE97" s="296"/>
      <c r="AF97" s="296"/>
      <c r="AG97" s="296"/>
    </row>
    <row r="98">
      <c r="A98" s="296"/>
      <c r="B98" s="296"/>
      <c r="C98" s="296"/>
      <c r="D98" s="296"/>
      <c r="E98" s="296"/>
      <c r="F98" s="296"/>
      <c r="G98" s="296"/>
      <c r="H98" s="296"/>
      <c r="I98" s="296"/>
      <c r="J98" s="296"/>
      <c r="K98" s="296"/>
      <c r="L98" s="296"/>
      <c r="M98" s="296"/>
      <c r="N98" s="296"/>
      <c r="O98" s="296"/>
      <c r="P98" s="296"/>
      <c r="Q98" s="296"/>
      <c r="R98" s="296"/>
      <c r="S98" s="296"/>
      <c r="T98" s="296"/>
      <c r="U98" s="296"/>
      <c r="V98" s="296"/>
      <c r="W98" s="296"/>
      <c r="X98" s="296"/>
      <c r="Y98" s="296"/>
      <c r="Z98" s="296"/>
      <c r="AA98" s="296"/>
      <c r="AB98" s="296"/>
      <c r="AC98" s="296"/>
      <c r="AD98" s="296"/>
      <c r="AE98" s="296"/>
      <c r="AF98" s="296"/>
      <c r="AG98" s="296"/>
    </row>
    <row r="99">
      <c r="A99" s="296"/>
      <c r="B99" s="296"/>
      <c r="C99" s="296"/>
      <c r="D99" s="296"/>
      <c r="E99" s="296"/>
      <c r="F99" s="296"/>
      <c r="G99" s="296"/>
      <c r="H99" s="296"/>
      <c r="I99" s="296"/>
      <c r="J99" s="296"/>
      <c r="K99" s="296"/>
      <c r="L99" s="296"/>
      <c r="M99" s="296"/>
      <c r="N99" s="296"/>
      <c r="O99" s="296"/>
      <c r="P99" s="296"/>
      <c r="Q99" s="296"/>
      <c r="R99" s="296"/>
      <c r="S99" s="296"/>
      <c r="T99" s="296"/>
      <c r="U99" s="296"/>
      <c r="V99" s="296"/>
      <c r="W99" s="296"/>
      <c r="X99" s="296"/>
      <c r="Y99" s="296"/>
      <c r="Z99" s="296"/>
      <c r="AA99" s="296"/>
      <c r="AB99" s="296"/>
      <c r="AC99" s="296"/>
      <c r="AD99" s="296"/>
      <c r="AE99" s="296"/>
      <c r="AF99" s="296"/>
      <c r="AG99" s="296"/>
    </row>
    <row r="100">
      <c r="A100" s="296"/>
      <c r="B100" s="296"/>
      <c r="C100" s="296"/>
      <c r="D100" s="296"/>
      <c r="E100" s="296"/>
      <c r="F100" s="296"/>
      <c r="G100" s="296"/>
      <c r="H100" s="296"/>
      <c r="I100" s="296"/>
      <c r="J100" s="296"/>
      <c r="K100" s="296"/>
      <c r="L100" s="296"/>
      <c r="M100" s="296"/>
      <c r="N100" s="296"/>
      <c r="O100" s="296"/>
      <c r="P100" s="296"/>
      <c r="Q100" s="296"/>
      <c r="R100" s="296"/>
      <c r="S100" s="296"/>
      <c r="T100" s="296"/>
      <c r="U100" s="296"/>
      <c r="V100" s="296"/>
      <c r="W100" s="296"/>
      <c r="X100" s="296"/>
      <c r="Y100" s="296"/>
      <c r="Z100" s="296"/>
      <c r="AA100" s="296"/>
      <c r="AB100" s="296"/>
      <c r="AC100" s="296"/>
      <c r="AD100" s="296"/>
      <c r="AE100" s="296"/>
      <c r="AF100" s="296"/>
      <c r="AG100" s="296"/>
    </row>
    <row r="101">
      <c r="A101" s="296"/>
      <c r="B101" s="296"/>
      <c r="C101" s="296"/>
      <c r="D101" s="296"/>
      <c r="E101" s="296"/>
      <c r="F101" s="296"/>
      <c r="G101" s="296"/>
      <c r="H101" s="296"/>
      <c r="I101" s="296"/>
      <c r="J101" s="296"/>
      <c r="K101" s="296"/>
      <c r="L101" s="296"/>
      <c r="M101" s="296"/>
      <c r="N101" s="296"/>
      <c r="O101" s="296"/>
      <c r="P101" s="296"/>
      <c r="Q101" s="296"/>
      <c r="R101" s="296"/>
      <c r="S101" s="296"/>
      <c r="T101" s="296"/>
      <c r="U101" s="296"/>
      <c r="V101" s="296"/>
      <c r="W101" s="296"/>
      <c r="X101" s="296"/>
      <c r="Y101" s="296"/>
      <c r="Z101" s="296"/>
      <c r="AA101" s="296"/>
      <c r="AB101" s="296"/>
      <c r="AC101" s="296"/>
      <c r="AD101" s="296"/>
      <c r="AE101" s="296"/>
      <c r="AF101" s="296"/>
      <c r="AG101" s="296"/>
    </row>
    <row r="102">
      <c r="A102" s="296"/>
      <c r="B102" s="296"/>
      <c r="C102" s="296"/>
      <c r="D102" s="296"/>
      <c r="E102" s="296"/>
      <c r="F102" s="296"/>
      <c r="G102" s="296"/>
      <c r="H102" s="296"/>
      <c r="I102" s="296"/>
      <c r="J102" s="296"/>
      <c r="K102" s="296"/>
      <c r="L102" s="296"/>
      <c r="M102" s="296"/>
      <c r="N102" s="296"/>
      <c r="O102" s="296"/>
      <c r="P102" s="296"/>
      <c r="Q102" s="296"/>
      <c r="R102" s="296"/>
      <c r="S102" s="296"/>
      <c r="T102" s="296"/>
      <c r="U102" s="296"/>
      <c r="V102" s="296"/>
      <c r="W102" s="296"/>
      <c r="X102" s="296"/>
      <c r="Y102" s="296"/>
      <c r="Z102" s="296"/>
      <c r="AA102" s="296"/>
      <c r="AB102" s="296"/>
      <c r="AC102" s="296"/>
      <c r="AD102" s="296"/>
      <c r="AE102" s="296"/>
      <c r="AF102" s="296"/>
      <c r="AG102" s="296"/>
    </row>
    <row r="103">
      <c r="A103" s="296"/>
      <c r="B103" s="296"/>
      <c r="C103" s="296"/>
      <c r="D103" s="296"/>
      <c r="E103" s="296"/>
      <c r="F103" s="296"/>
      <c r="G103" s="296"/>
      <c r="H103" s="296"/>
      <c r="I103" s="296"/>
      <c r="J103" s="296"/>
      <c r="K103" s="296"/>
      <c r="L103" s="296"/>
      <c r="M103" s="296"/>
      <c r="N103" s="296"/>
      <c r="O103" s="296"/>
      <c r="P103" s="296"/>
      <c r="Q103" s="296"/>
      <c r="R103" s="296"/>
      <c r="S103" s="296"/>
      <c r="T103" s="296"/>
      <c r="U103" s="296"/>
      <c r="V103" s="296"/>
      <c r="W103" s="296"/>
      <c r="X103" s="296"/>
      <c r="Y103" s="296"/>
      <c r="Z103" s="296"/>
      <c r="AA103" s="296"/>
      <c r="AB103" s="296"/>
      <c r="AC103" s="296"/>
      <c r="AD103" s="296"/>
      <c r="AE103" s="296"/>
      <c r="AF103" s="296"/>
      <c r="AG103" s="296"/>
    </row>
    <row r="104">
      <c r="A104" s="296"/>
      <c r="B104" s="296"/>
      <c r="C104" s="296"/>
      <c r="D104" s="296"/>
      <c r="E104" s="296"/>
      <c r="F104" s="296"/>
      <c r="G104" s="296"/>
      <c r="H104" s="296"/>
      <c r="I104" s="296"/>
      <c r="J104" s="296"/>
      <c r="K104" s="296"/>
      <c r="L104" s="296"/>
      <c r="M104" s="296"/>
      <c r="N104" s="296"/>
      <c r="O104" s="296"/>
      <c r="P104" s="296"/>
      <c r="Q104" s="296"/>
      <c r="R104" s="296"/>
      <c r="S104" s="296"/>
      <c r="T104" s="296"/>
      <c r="U104" s="296"/>
      <c r="V104" s="296"/>
      <c r="W104" s="296"/>
      <c r="X104" s="296"/>
      <c r="Y104" s="296"/>
      <c r="Z104" s="296"/>
      <c r="AA104" s="296"/>
      <c r="AB104" s="296"/>
      <c r="AC104" s="296"/>
      <c r="AD104" s="296"/>
      <c r="AE104" s="296"/>
      <c r="AF104" s="296"/>
      <c r="AG104" s="296"/>
    </row>
    <row r="105">
      <c r="A105" s="296"/>
      <c r="B105" s="296"/>
      <c r="C105" s="296"/>
      <c r="D105" s="296"/>
      <c r="E105" s="296"/>
      <c r="F105" s="296"/>
      <c r="G105" s="296"/>
      <c r="H105" s="296"/>
      <c r="I105" s="296"/>
      <c r="J105" s="296"/>
      <c r="K105" s="296"/>
      <c r="L105" s="296"/>
      <c r="M105" s="296"/>
      <c r="N105" s="296"/>
      <c r="O105" s="296"/>
      <c r="P105" s="296"/>
      <c r="Q105" s="296"/>
      <c r="R105" s="296"/>
      <c r="S105" s="296"/>
      <c r="T105" s="296"/>
      <c r="U105" s="296"/>
      <c r="V105" s="296"/>
      <c r="W105" s="296"/>
      <c r="X105" s="296"/>
      <c r="Y105" s="296"/>
      <c r="Z105" s="296"/>
      <c r="AA105" s="296"/>
      <c r="AB105" s="296"/>
      <c r="AC105" s="296"/>
      <c r="AD105" s="296"/>
      <c r="AE105" s="296"/>
      <c r="AF105" s="296"/>
      <c r="AG105" s="296"/>
    </row>
    <row r="106">
      <c r="A106" s="296"/>
      <c r="B106" s="296"/>
      <c r="C106" s="296"/>
      <c r="D106" s="296"/>
      <c r="E106" s="296"/>
      <c r="F106" s="296"/>
      <c r="G106" s="296"/>
      <c r="H106" s="296"/>
      <c r="I106" s="296"/>
      <c r="J106" s="296"/>
      <c r="K106" s="296"/>
      <c r="L106" s="296"/>
      <c r="M106" s="296"/>
      <c r="N106" s="296"/>
      <c r="O106" s="296"/>
      <c r="P106" s="296"/>
      <c r="Q106" s="296"/>
      <c r="R106" s="296"/>
      <c r="S106" s="296"/>
      <c r="T106" s="296"/>
      <c r="U106" s="296"/>
      <c r="V106" s="296"/>
      <c r="W106" s="296"/>
      <c r="X106" s="296"/>
      <c r="Y106" s="296"/>
      <c r="Z106" s="296"/>
      <c r="AA106" s="296"/>
      <c r="AB106" s="296"/>
      <c r="AC106" s="296"/>
      <c r="AD106" s="296"/>
      <c r="AE106" s="296"/>
      <c r="AF106" s="296"/>
      <c r="AG106" s="296"/>
    </row>
    <row r="107">
      <c r="A107" s="296"/>
      <c r="B107" s="296"/>
      <c r="C107" s="296"/>
      <c r="D107" s="296"/>
      <c r="E107" s="296"/>
      <c r="F107" s="296"/>
      <c r="G107" s="296"/>
      <c r="H107" s="296"/>
      <c r="I107" s="296"/>
      <c r="J107" s="296"/>
      <c r="K107" s="296"/>
      <c r="L107" s="296"/>
      <c r="M107" s="296"/>
      <c r="N107" s="296"/>
      <c r="O107" s="296"/>
      <c r="P107" s="296"/>
      <c r="Q107" s="296"/>
      <c r="R107" s="296"/>
      <c r="S107" s="296"/>
      <c r="T107" s="296"/>
      <c r="U107" s="296"/>
      <c r="V107" s="296"/>
      <c r="W107" s="296"/>
      <c r="X107" s="296"/>
      <c r="Y107" s="296"/>
      <c r="Z107" s="296"/>
      <c r="AA107" s="296"/>
      <c r="AB107" s="296"/>
      <c r="AC107" s="296"/>
      <c r="AD107" s="296"/>
      <c r="AE107" s="296"/>
      <c r="AF107" s="296"/>
      <c r="AG107" s="296"/>
    </row>
    <row r="108">
      <c r="A108" s="296"/>
      <c r="B108" s="296"/>
      <c r="C108" s="296"/>
      <c r="D108" s="296"/>
      <c r="E108" s="296"/>
      <c r="F108" s="296"/>
      <c r="G108" s="296"/>
      <c r="H108" s="296"/>
      <c r="I108" s="296"/>
      <c r="J108" s="296"/>
      <c r="K108" s="296"/>
      <c r="L108" s="296"/>
      <c r="M108" s="296"/>
      <c r="N108" s="296"/>
      <c r="O108" s="296"/>
      <c r="P108" s="296"/>
      <c r="Q108" s="296"/>
      <c r="R108" s="296"/>
      <c r="S108" s="296"/>
      <c r="T108" s="296"/>
      <c r="U108" s="296"/>
      <c r="V108" s="296"/>
      <c r="W108" s="296"/>
      <c r="X108" s="296"/>
      <c r="Y108" s="296"/>
      <c r="Z108" s="296"/>
      <c r="AA108" s="296"/>
      <c r="AB108" s="296"/>
      <c r="AC108" s="296"/>
      <c r="AD108" s="296"/>
      <c r="AE108" s="296"/>
      <c r="AF108" s="296"/>
      <c r="AG108" s="296"/>
    </row>
    <row r="109">
      <c r="A109" s="296"/>
      <c r="B109" s="296"/>
      <c r="C109" s="296"/>
      <c r="D109" s="296"/>
      <c r="E109" s="296"/>
      <c r="F109" s="296"/>
      <c r="G109" s="296"/>
      <c r="H109" s="296"/>
      <c r="I109" s="296"/>
      <c r="J109" s="296"/>
      <c r="K109" s="296"/>
      <c r="L109" s="296"/>
      <c r="M109" s="296"/>
      <c r="N109" s="296"/>
      <c r="O109" s="296"/>
      <c r="P109" s="296"/>
      <c r="Q109" s="296"/>
      <c r="R109" s="296"/>
      <c r="S109" s="296"/>
      <c r="T109" s="296"/>
      <c r="U109" s="296"/>
      <c r="V109" s="296"/>
      <c r="W109" s="296"/>
      <c r="X109" s="296"/>
      <c r="Y109" s="296"/>
      <c r="Z109" s="296"/>
      <c r="AA109" s="296"/>
      <c r="AB109" s="296"/>
      <c r="AC109" s="296"/>
      <c r="AD109" s="296"/>
      <c r="AE109" s="296"/>
      <c r="AF109" s="296"/>
      <c r="AG109" s="296"/>
    </row>
    <row r="110">
      <c r="A110" s="296"/>
      <c r="B110" s="296"/>
      <c r="C110" s="296"/>
      <c r="D110" s="296"/>
      <c r="E110" s="296"/>
      <c r="F110" s="296"/>
      <c r="G110" s="296"/>
      <c r="H110" s="296"/>
      <c r="I110" s="296"/>
      <c r="J110" s="296"/>
      <c r="K110" s="296"/>
      <c r="L110" s="296"/>
      <c r="M110" s="296"/>
      <c r="N110" s="296"/>
      <c r="O110" s="296"/>
      <c r="P110" s="296"/>
      <c r="Q110" s="296"/>
      <c r="R110" s="296"/>
      <c r="S110" s="296"/>
      <c r="T110" s="296"/>
      <c r="U110" s="296"/>
      <c r="V110" s="296"/>
      <c r="W110" s="296"/>
      <c r="X110" s="296"/>
      <c r="Y110" s="296"/>
      <c r="Z110" s="296"/>
      <c r="AA110" s="296"/>
      <c r="AB110" s="296"/>
      <c r="AC110" s="296"/>
      <c r="AD110" s="296"/>
      <c r="AE110" s="296"/>
      <c r="AF110" s="296"/>
      <c r="AG110" s="296"/>
    </row>
    <row r="111">
      <c r="A111" s="296"/>
      <c r="B111" s="296"/>
      <c r="C111" s="296"/>
      <c r="D111" s="296"/>
      <c r="E111" s="296"/>
      <c r="F111" s="296"/>
      <c r="G111" s="296"/>
      <c r="H111" s="296"/>
      <c r="I111" s="296"/>
      <c r="J111" s="296"/>
      <c r="K111" s="296"/>
      <c r="L111" s="296"/>
      <c r="M111" s="296"/>
      <c r="N111" s="296"/>
      <c r="O111" s="296"/>
      <c r="P111" s="296"/>
      <c r="Q111" s="296"/>
      <c r="R111" s="296"/>
      <c r="S111" s="296"/>
      <c r="T111" s="296"/>
      <c r="U111" s="296"/>
      <c r="V111" s="296"/>
      <c r="W111" s="296"/>
      <c r="X111" s="296"/>
      <c r="Y111" s="296"/>
      <c r="Z111" s="296"/>
      <c r="AA111" s="296"/>
      <c r="AB111" s="296"/>
      <c r="AC111" s="296"/>
      <c r="AD111" s="296"/>
      <c r="AE111" s="296"/>
      <c r="AF111" s="296"/>
      <c r="AG111" s="296"/>
    </row>
    <row r="112">
      <c r="A112" s="296"/>
      <c r="B112" s="296"/>
      <c r="C112" s="296"/>
      <c r="D112" s="296"/>
      <c r="E112" s="296"/>
      <c r="F112" s="296"/>
      <c r="G112" s="296"/>
      <c r="H112" s="296"/>
      <c r="I112" s="296"/>
      <c r="J112" s="296"/>
      <c r="K112" s="296"/>
      <c r="L112" s="296"/>
      <c r="M112" s="296"/>
      <c r="N112" s="296"/>
      <c r="O112" s="296"/>
      <c r="P112" s="296"/>
      <c r="Q112" s="296"/>
      <c r="R112" s="296"/>
      <c r="S112" s="296"/>
      <c r="T112" s="296"/>
      <c r="U112" s="296"/>
      <c r="V112" s="296"/>
      <c r="W112" s="296"/>
      <c r="X112" s="296"/>
      <c r="Y112" s="296"/>
      <c r="Z112" s="296"/>
      <c r="AA112" s="296"/>
      <c r="AB112" s="296"/>
      <c r="AC112" s="296"/>
      <c r="AD112" s="296"/>
      <c r="AE112" s="296"/>
      <c r="AF112" s="296"/>
      <c r="AG112" s="296"/>
    </row>
    <row r="113">
      <c r="A113" s="296"/>
      <c r="B113" s="296"/>
      <c r="C113" s="296"/>
      <c r="D113" s="296"/>
      <c r="E113" s="296"/>
      <c r="F113" s="296"/>
      <c r="G113" s="296"/>
      <c r="H113" s="296"/>
      <c r="I113" s="296"/>
      <c r="J113" s="296"/>
      <c r="K113" s="296"/>
      <c r="L113" s="296"/>
      <c r="M113" s="296"/>
      <c r="N113" s="296"/>
      <c r="O113" s="296"/>
      <c r="P113" s="296"/>
      <c r="Q113" s="296"/>
      <c r="R113" s="296"/>
      <c r="S113" s="296"/>
      <c r="T113" s="296"/>
      <c r="U113" s="296"/>
      <c r="V113" s="296"/>
      <c r="W113" s="296"/>
      <c r="X113" s="296"/>
      <c r="Y113" s="296"/>
      <c r="Z113" s="296"/>
      <c r="AA113" s="296"/>
      <c r="AB113" s="296"/>
      <c r="AC113" s="296"/>
      <c r="AD113" s="296"/>
      <c r="AE113" s="296"/>
      <c r="AF113" s="296"/>
      <c r="AG113" s="296"/>
    </row>
    <row r="114">
      <c r="A114" s="296"/>
      <c r="B114" s="296"/>
      <c r="C114" s="296"/>
      <c r="D114" s="296"/>
      <c r="E114" s="296"/>
      <c r="F114" s="296"/>
      <c r="G114" s="296"/>
      <c r="H114" s="296"/>
      <c r="I114" s="296"/>
      <c r="J114" s="296"/>
      <c r="K114" s="296"/>
      <c r="L114" s="296"/>
      <c r="M114" s="296"/>
      <c r="N114" s="296"/>
      <c r="O114" s="296"/>
      <c r="P114" s="296"/>
      <c r="Q114" s="296"/>
      <c r="R114" s="296"/>
      <c r="S114" s="296"/>
      <c r="T114" s="296"/>
      <c r="U114" s="296"/>
      <c r="V114" s="296"/>
      <c r="W114" s="296"/>
      <c r="X114" s="296"/>
      <c r="Y114" s="296"/>
      <c r="Z114" s="296"/>
      <c r="AA114" s="296"/>
      <c r="AB114" s="296"/>
      <c r="AC114" s="296"/>
      <c r="AD114" s="296"/>
      <c r="AE114" s="296"/>
      <c r="AF114" s="296"/>
      <c r="AG114" s="296"/>
    </row>
    <row r="115">
      <c r="A115" s="296"/>
      <c r="B115" s="296"/>
      <c r="C115" s="296"/>
      <c r="D115" s="296"/>
      <c r="E115" s="296"/>
      <c r="F115" s="296"/>
      <c r="G115" s="296"/>
      <c r="H115" s="296"/>
      <c r="I115" s="296"/>
      <c r="J115" s="296"/>
      <c r="K115" s="296"/>
      <c r="L115" s="296"/>
      <c r="M115" s="296"/>
      <c r="N115" s="296"/>
      <c r="O115" s="296"/>
      <c r="P115" s="296"/>
      <c r="Q115" s="296"/>
      <c r="R115" s="296"/>
      <c r="S115" s="296"/>
      <c r="T115" s="296"/>
      <c r="U115" s="296"/>
      <c r="V115" s="296"/>
      <c r="W115" s="296"/>
      <c r="X115" s="296"/>
      <c r="Y115" s="296"/>
      <c r="Z115" s="296"/>
      <c r="AA115" s="296"/>
      <c r="AB115" s="296"/>
      <c r="AC115" s="296"/>
      <c r="AD115" s="296"/>
      <c r="AE115" s="296"/>
      <c r="AF115" s="296"/>
      <c r="AG115" s="296"/>
    </row>
    <row r="116">
      <c r="A116" s="296"/>
      <c r="B116" s="296"/>
      <c r="C116" s="296"/>
      <c r="D116" s="296"/>
      <c r="E116" s="296"/>
      <c r="F116" s="296"/>
      <c r="G116" s="296"/>
      <c r="H116" s="296"/>
      <c r="I116" s="296"/>
      <c r="J116" s="296"/>
      <c r="K116" s="296"/>
      <c r="L116" s="296"/>
      <c r="M116" s="296"/>
      <c r="N116" s="296"/>
      <c r="O116" s="296"/>
      <c r="P116" s="296"/>
      <c r="Q116" s="296"/>
      <c r="R116" s="296"/>
      <c r="S116" s="296"/>
      <c r="T116" s="296"/>
      <c r="U116" s="296"/>
      <c r="V116" s="296"/>
      <c r="W116" s="296"/>
      <c r="X116" s="296"/>
      <c r="Y116" s="296"/>
      <c r="Z116" s="296"/>
      <c r="AA116" s="296"/>
      <c r="AB116" s="296"/>
      <c r="AC116" s="296"/>
      <c r="AD116" s="296"/>
      <c r="AE116" s="296"/>
      <c r="AF116" s="296"/>
      <c r="AG116" s="296"/>
    </row>
    <row r="117">
      <c r="A117" s="296"/>
      <c r="B117" s="296"/>
      <c r="C117" s="296"/>
      <c r="D117" s="296"/>
      <c r="E117" s="296"/>
      <c r="F117" s="296"/>
      <c r="G117" s="296"/>
      <c r="H117" s="296"/>
      <c r="I117" s="296"/>
      <c r="J117" s="296"/>
      <c r="K117" s="296"/>
      <c r="L117" s="296"/>
      <c r="M117" s="296"/>
      <c r="N117" s="296"/>
      <c r="O117" s="296"/>
      <c r="P117" s="296"/>
      <c r="Q117" s="296"/>
      <c r="R117" s="296"/>
      <c r="S117" s="296"/>
      <c r="T117" s="296"/>
      <c r="U117" s="296"/>
      <c r="V117" s="296"/>
      <c r="W117" s="296"/>
      <c r="X117" s="296"/>
      <c r="Y117" s="296"/>
      <c r="Z117" s="296"/>
      <c r="AA117" s="296"/>
      <c r="AB117" s="296"/>
      <c r="AC117" s="296"/>
      <c r="AD117" s="296"/>
      <c r="AE117" s="296"/>
      <c r="AF117" s="296"/>
      <c r="AG117" s="296"/>
    </row>
    <row r="118">
      <c r="A118" s="296"/>
      <c r="B118" s="296"/>
      <c r="C118" s="296"/>
      <c r="D118" s="296"/>
      <c r="E118" s="296"/>
      <c r="F118" s="296"/>
      <c r="G118" s="296"/>
      <c r="H118" s="296"/>
      <c r="I118" s="296"/>
      <c r="J118" s="296"/>
      <c r="K118" s="296"/>
      <c r="L118" s="296"/>
      <c r="M118" s="296"/>
      <c r="N118" s="296"/>
      <c r="O118" s="296"/>
      <c r="P118" s="296"/>
      <c r="Q118" s="296"/>
      <c r="R118" s="296"/>
      <c r="S118" s="296"/>
      <c r="T118" s="296"/>
      <c r="U118" s="296"/>
      <c r="V118" s="296"/>
      <c r="W118" s="296"/>
      <c r="X118" s="296"/>
      <c r="Y118" s="296"/>
      <c r="Z118" s="296"/>
      <c r="AA118" s="296"/>
      <c r="AB118" s="296"/>
      <c r="AC118" s="296"/>
      <c r="AD118" s="296"/>
      <c r="AE118" s="296"/>
      <c r="AF118" s="296"/>
      <c r="AG118" s="296"/>
    </row>
    <row r="119">
      <c r="A119" s="296"/>
      <c r="B119" s="296"/>
      <c r="C119" s="296"/>
      <c r="D119" s="296"/>
      <c r="E119" s="296"/>
      <c r="F119" s="296"/>
      <c r="G119" s="296"/>
      <c r="H119" s="296"/>
      <c r="I119" s="296"/>
      <c r="J119" s="296"/>
      <c r="K119" s="296"/>
      <c r="L119" s="296"/>
      <c r="M119" s="296"/>
      <c r="N119" s="296"/>
      <c r="O119" s="296"/>
      <c r="P119" s="296"/>
      <c r="Q119" s="296"/>
      <c r="R119" s="296"/>
      <c r="S119" s="296"/>
      <c r="T119" s="296"/>
      <c r="U119" s="296"/>
      <c r="V119" s="296"/>
      <c r="W119" s="296"/>
      <c r="X119" s="296"/>
      <c r="Y119" s="296"/>
      <c r="Z119" s="296"/>
      <c r="AA119" s="296"/>
      <c r="AB119" s="296"/>
      <c r="AC119" s="296"/>
      <c r="AD119" s="296"/>
      <c r="AE119" s="296"/>
      <c r="AF119" s="296"/>
      <c r="AG119" s="296"/>
    </row>
    <row r="120">
      <c r="A120" s="296"/>
      <c r="B120" s="296"/>
      <c r="C120" s="296"/>
      <c r="D120" s="296"/>
      <c r="E120" s="296"/>
      <c r="F120" s="296"/>
      <c r="G120" s="296"/>
      <c r="H120" s="296"/>
      <c r="I120" s="296"/>
      <c r="J120" s="296"/>
      <c r="K120" s="296"/>
      <c r="L120" s="296"/>
      <c r="M120" s="296"/>
      <c r="N120" s="296"/>
      <c r="O120" s="296"/>
      <c r="P120" s="296"/>
      <c r="Q120" s="296"/>
      <c r="R120" s="296"/>
      <c r="S120" s="296"/>
      <c r="T120" s="296"/>
      <c r="U120" s="296"/>
      <c r="V120" s="296"/>
      <c r="W120" s="296"/>
      <c r="X120" s="296"/>
      <c r="Y120" s="296"/>
      <c r="Z120" s="296"/>
      <c r="AA120" s="296"/>
      <c r="AB120" s="296"/>
      <c r="AC120" s="296"/>
      <c r="AD120" s="296"/>
      <c r="AE120" s="296"/>
      <c r="AF120" s="296"/>
      <c r="AG120" s="296"/>
    </row>
    <row r="121">
      <c r="A121" s="296"/>
      <c r="B121" s="296"/>
      <c r="C121" s="296"/>
      <c r="D121" s="296"/>
      <c r="E121" s="296"/>
      <c r="F121" s="296"/>
      <c r="G121" s="296"/>
      <c r="H121" s="296"/>
      <c r="I121" s="296"/>
      <c r="J121" s="296"/>
      <c r="K121" s="296"/>
      <c r="L121" s="296"/>
      <c r="M121" s="296"/>
      <c r="N121" s="296"/>
      <c r="O121" s="296"/>
      <c r="P121" s="296"/>
      <c r="Q121" s="296"/>
      <c r="R121" s="296"/>
      <c r="S121" s="296"/>
      <c r="T121" s="296"/>
      <c r="U121" s="296"/>
      <c r="V121" s="296"/>
      <c r="W121" s="296"/>
      <c r="X121" s="296"/>
      <c r="Y121" s="296"/>
      <c r="Z121" s="296"/>
      <c r="AA121" s="296"/>
      <c r="AB121" s="296"/>
      <c r="AC121" s="296"/>
      <c r="AD121" s="296"/>
      <c r="AE121" s="296"/>
      <c r="AF121" s="296"/>
      <c r="AG121" s="296"/>
    </row>
    <row r="122">
      <c r="A122" s="296"/>
      <c r="B122" s="296"/>
      <c r="C122" s="296"/>
      <c r="D122" s="296"/>
      <c r="E122" s="296"/>
      <c r="F122" s="296"/>
      <c r="G122" s="296"/>
      <c r="H122" s="296"/>
      <c r="I122" s="296"/>
      <c r="J122" s="296"/>
      <c r="K122" s="296"/>
      <c r="L122" s="296"/>
      <c r="M122" s="296"/>
      <c r="N122" s="296"/>
      <c r="O122" s="296"/>
      <c r="P122" s="296"/>
      <c r="Q122" s="296"/>
      <c r="R122" s="296"/>
      <c r="S122" s="296"/>
      <c r="T122" s="296"/>
      <c r="U122" s="296"/>
      <c r="V122" s="296"/>
      <c r="W122" s="296"/>
      <c r="X122" s="296"/>
      <c r="Y122" s="296"/>
      <c r="Z122" s="296"/>
      <c r="AA122" s="296"/>
      <c r="AB122" s="296"/>
      <c r="AC122" s="296"/>
      <c r="AD122" s="296"/>
      <c r="AE122" s="296"/>
      <c r="AF122" s="296"/>
      <c r="AG122" s="296"/>
    </row>
    <row r="123">
      <c r="A123" s="296"/>
      <c r="B123" s="296"/>
      <c r="C123" s="296"/>
      <c r="D123" s="296"/>
      <c r="E123" s="296"/>
      <c r="F123" s="296"/>
      <c r="G123" s="296"/>
      <c r="H123" s="296"/>
      <c r="I123" s="296"/>
      <c r="J123" s="296"/>
      <c r="K123" s="296"/>
      <c r="L123" s="296"/>
      <c r="M123" s="296"/>
      <c r="N123" s="296"/>
      <c r="O123" s="296"/>
      <c r="P123" s="296"/>
      <c r="Q123" s="296"/>
      <c r="R123" s="296"/>
      <c r="S123" s="296"/>
      <c r="T123" s="296"/>
      <c r="U123" s="296"/>
      <c r="V123" s="296"/>
      <c r="W123" s="296"/>
      <c r="X123" s="296"/>
      <c r="Y123" s="296"/>
      <c r="Z123" s="296"/>
      <c r="AA123" s="296"/>
      <c r="AB123" s="296"/>
      <c r="AC123" s="296"/>
      <c r="AD123" s="296"/>
      <c r="AE123" s="296"/>
      <c r="AF123" s="296"/>
      <c r="AG123" s="296"/>
    </row>
    <row r="124">
      <c r="A124" s="296"/>
      <c r="B124" s="296"/>
      <c r="C124" s="296"/>
      <c r="D124" s="296"/>
      <c r="E124" s="296"/>
      <c r="F124" s="296"/>
      <c r="G124" s="296"/>
      <c r="H124" s="296"/>
      <c r="I124" s="296"/>
      <c r="J124" s="296"/>
      <c r="K124" s="296"/>
      <c r="L124" s="296"/>
      <c r="M124" s="296"/>
      <c r="N124" s="296"/>
      <c r="O124" s="296"/>
      <c r="P124" s="296"/>
      <c r="Q124" s="296"/>
      <c r="R124" s="296"/>
      <c r="S124" s="296"/>
      <c r="T124" s="296"/>
      <c r="U124" s="296"/>
      <c r="V124" s="296"/>
      <c r="W124" s="296"/>
      <c r="X124" s="296"/>
      <c r="Y124" s="296"/>
      <c r="Z124" s="296"/>
      <c r="AA124" s="296"/>
      <c r="AB124" s="296"/>
      <c r="AC124" s="296"/>
      <c r="AD124" s="296"/>
      <c r="AE124" s="296"/>
      <c r="AF124" s="296"/>
      <c r="AG124" s="296"/>
    </row>
    <row r="125">
      <c r="A125" s="296"/>
      <c r="B125" s="296"/>
      <c r="C125" s="296"/>
      <c r="D125" s="296"/>
      <c r="E125" s="296"/>
      <c r="F125" s="296"/>
      <c r="G125" s="296"/>
      <c r="H125" s="296"/>
      <c r="I125" s="296"/>
      <c r="J125" s="296"/>
      <c r="K125" s="296"/>
      <c r="L125" s="296"/>
      <c r="M125" s="296"/>
      <c r="N125" s="296"/>
      <c r="O125" s="296"/>
      <c r="P125" s="296"/>
      <c r="Q125" s="296"/>
      <c r="R125" s="296"/>
      <c r="S125" s="296"/>
      <c r="T125" s="296"/>
      <c r="U125" s="296"/>
      <c r="V125" s="296"/>
      <c r="W125" s="296"/>
      <c r="X125" s="296"/>
      <c r="Y125" s="296"/>
      <c r="Z125" s="296"/>
      <c r="AA125" s="296"/>
      <c r="AB125" s="296"/>
      <c r="AC125" s="296"/>
      <c r="AD125" s="296"/>
      <c r="AE125" s="296"/>
      <c r="AF125" s="296"/>
      <c r="AG125" s="296"/>
    </row>
    <row r="126">
      <c r="A126" s="296"/>
      <c r="B126" s="296"/>
      <c r="C126" s="296"/>
      <c r="D126" s="296"/>
      <c r="E126" s="296"/>
      <c r="F126" s="296"/>
      <c r="G126" s="296"/>
      <c r="H126" s="296"/>
      <c r="I126" s="296"/>
      <c r="J126" s="296"/>
      <c r="K126" s="296"/>
      <c r="L126" s="296"/>
      <c r="M126" s="296"/>
      <c r="N126" s="296"/>
      <c r="O126" s="296"/>
      <c r="P126" s="296"/>
      <c r="Q126" s="296"/>
      <c r="R126" s="296"/>
      <c r="S126" s="296"/>
      <c r="T126" s="296"/>
      <c r="U126" s="296"/>
      <c r="V126" s="296"/>
      <c r="W126" s="296"/>
      <c r="X126" s="296"/>
      <c r="Y126" s="296"/>
      <c r="Z126" s="296"/>
      <c r="AA126" s="296"/>
      <c r="AB126" s="296"/>
      <c r="AC126" s="296"/>
      <c r="AD126" s="296"/>
      <c r="AE126" s="296"/>
      <c r="AF126" s="296"/>
      <c r="AG126" s="296"/>
    </row>
    <row r="127">
      <c r="A127" s="296"/>
      <c r="B127" s="296"/>
      <c r="C127" s="296"/>
      <c r="D127" s="296"/>
      <c r="E127" s="296"/>
      <c r="F127" s="296"/>
      <c r="G127" s="296"/>
      <c r="H127" s="296"/>
      <c r="I127" s="296"/>
      <c r="J127" s="296"/>
      <c r="K127" s="296"/>
      <c r="L127" s="296"/>
      <c r="M127" s="296"/>
      <c r="N127" s="296"/>
      <c r="O127" s="296"/>
      <c r="P127" s="296"/>
      <c r="Q127" s="296"/>
      <c r="R127" s="296"/>
      <c r="S127" s="296"/>
      <c r="T127" s="296"/>
      <c r="U127" s="296"/>
      <c r="V127" s="296"/>
      <c r="W127" s="296"/>
      <c r="X127" s="296"/>
      <c r="Y127" s="296"/>
      <c r="Z127" s="296"/>
      <c r="AA127" s="296"/>
      <c r="AB127" s="296"/>
      <c r="AC127" s="296"/>
      <c r="AD127" s="296"/>
      <c r="AE127" s="296"/>
      <c r="AF127" s="296"/>
      <c r="AG127" s="296"/>
    </row>
    <row r="128">
      <c r="A128" s="296"/>
      <c r="B128" s="296"/>
      <c r="C128" s="296"/>
      <c r="D128" s="296"/>
      <c r="E128" s="296"/>
      <c r="F128" s="296"/>
      <c r="G128" s="296"/>
      <c r="H128" s="296"/>
      <c r="I128" s="296"/>
      <c r="J128" s="296"/>
      <c r="K128" s="296"/>
      <c r="L128" s="296"/>
      <c r="M128" s="296"/>
      <c r="N128" s="296"/>
      <c r="O128" s="296"/>
      <c r="P128" s="296"/>
      <c r="Q128" s="296"/>
      <c r="R128" s="296"/>
      <c r="S128" s="296"/>
      <c r="T128" s="296"/>
      <c r="U128" s="296"/>
      <c r="V128" s="296"/>
      <c r="W128" s="296"/>
      <c r="X128" s="296"/>
      <c r="Y128" s="296"/>
      <c r="Z128" s="296"/>
      <c r="AA128" s="296"/>
      <c r="AB128" s="296"/>
      <c r="AC128" s="296"/>
      <c r="AD128" s="296"/>
      <c r="AE128" s="296"/>
      <c r="AF128" s="296"/>
      <c r="AG128" s="296"/>
    </row>
    <row r="129">
      <c r="A129" s="296"/>
      <c r="B129" s="296"/>
      <c r="C129" s="296"/>
      <c r="D129" s="296"/>
      <c r="E129" s="296"/>
      <c r="F129" s="296"/>
      <c r="G129" s="296"/>
      <c r="H129" s="296"/>
      <c r="I129" s="296"/>
      <c r="J129" s="296"/>
      <c r="K129" s="296"/>
      <c r="L129" s="296"/>
      <c r="M129" s="296"/>
      <c r="N129" s="296"/>
      <c r="O129" s="296"/>
      <c r="P129" s="296"/>
      <c r="Q129" s="296"/>
      <c r="R129" s="296"/>
      <c r="S129" s="296"/>
      <c r="T129" s="296"/>
      <c r="U129" s="296"/>
      <c r="V129" s="296"/>
      <c r="W129" s="296"/>
      <c r="X129" s="296"/>
      <c r="Y129" s="296"/>
      <c r="Z129" s="296"/>
      <c r="AA129" s="296"/>
      <c r="AB129" s="296"/>
      <c r="AC129" s="296"/>
      <c r="AD129" s="296"/>
      <c r="AE129" s="296"/>
      <c r="AF129" s="296"/>
      <c r="AG129" s="296"/>
    </row>
    <row r="130">
      <c r="A130" s="296"/>
      <c r="B130" s="296"/>
      <c r="C130" s="296"/>
      <c r="D130" s="296"/>
      <c r="E130" s="296"/>
      <c r="F130" s="296"/>
      <c r="G130" s="296"/>
      <c r="H130" s="296"/>
      <c r="I130" s="296"/>
      <c r="J130" s="296"/>
      <c r="K130" s="296"/>
      <c r="L130" s="296"/>
      <c r="M130" s="296"/>
      <c r="N130" s="296"/>
      <c r="O130" s="296"/>
      <c r="P130" s="296"/>
      <c r="Q130" s="296"/>
      <c r="R130" s="296"/>
      <c r="S130" s="296"/>
      <c r="T130" s="296"/>
      <c r="U130" s="296"/>
      <c r="V130" s="296"/>
      <c r="W130" s="296"/>
      <c r="X130" s="296"/>
      <c r="Y130" s="296"/>
      <c r="Z130" s="296"/>
      <c r="AA130" s="296"/>
      <c r="AB130" s="296"/>
      <c r="AC130" s="296"/>
      <c r="AD130" s="296"/>
      <c r="AE130" s="296"/>
      <c r="AF130" s="296"/>
      <c r="AG130" s="296"/>
    </row>
    <row r="131">
      <c r="A131" s="296"/>
      <c r="B131" s="296"/>
      <c r="C131" s="296"/>
      <c r="D131" s="296"/>
      <c r="E131" s="296"/>
      <c r="F131" s="296"/>
      <c r="G131" s="296"/>
      <c r="H131" s="296"/>
      <c r="I131" s="296"/>
      <c r="J131" s="296"/>
      <c r="K131" s="296"/>
      <c r="L131" s="296"/>
      <c r="M131" s="296"/>
      <c r="N131" s="296"/>
      <c r="O131" s="296"/>
      <c r="P131" s="296"/>
      <c r="Q131" s="296"/>
      <c r="R131" s="296"/>
      <c r="S131" s="296"/>
      <c r="T131" s="296"/>
      <c r="U131" s="296"/>
      <c r="V131" s="296"/>
      <c r="W131" s="296"/>
      <c r="X131" s="296"/>
      <c r="Y131" s="296"/>
      <c r="Z131" s="296"/>
      <c r="AA131" s="296"/>
      <c r="AB131" s="296"/>
      <c r="AC131" s="296"/>
      <c r="AD131" s="296"/>
      <c r="AE131" s="296"/>
      <c r="AF131" s="296"/>
      <c r="AG131" s="296"/>
    </row>
    <row r="132">
      <c r="A132" s="296"/>
      <c r="B132" s="296"/>
      <c r="C132" s="296"/>
      <c r="D132" s="296"/>
      <c r="E132" s="296"/>
      <c r="F132" s="296"/>
      <c r="G132" s="296"/>
      <c r="H132" s="296"/>
      <c r="I132" s="296"/>
      <c r="J132" s="296"/>
      <c r="K132" s="296"/>
      <c r="L132" s="296"/>
      <c r="M132" s="296"/>
      <c r="N132" s="296"/>
      <c r="O132" s="296"/>
      <c r="P132" s="296"/>
      <c r="Q132" s="296"/>
      <c r="R132" s="296"/>
      <c r="S132" s="296"/>
      <c r="T132" s="296"/>
      <c r="U132" s="296"/>
      <c r="V132" s="296"/>
      <c r="W132" s="296"/>
      <c r="X132" s="296"/>
      <c r="Y132" s="296"/>
      <c r="Z132" s="296"/>
      <c r="AA132" s="296"/>
      <c r="AB132" s="296"/>
      <c r="AC132" s="296"/>
      <c r="AD132" s="296"/>
      <c r="AE132" s="296"/>
      <c r="AF132" s="296"/>
      <c r="AG132" s="296"/>
    </row>
    <row r="133">
      <c r="A133" s="296"/>
      <c r="B133" s="296"/>
      <c r="C133" s="296"/>
      <c r="D133" s="296"/>
      <c r="E133" s="296"/>
      <c r="F133" s="296"/>
      <c r="G133" s="296"/>
      <c r="H133" s="296"/>
      <c r="I133" s="296"/>
      <c r="J133" s="296"/>
      <c r="K133" s="296"/>
      <c r="L133" s="296"/>
      <c r="M133" s="296"/>
      <c r="N133" s="296"/>
      <c r="O133" s="296"/>
      <c r="P133" s="296"/>
      <c r="Q133" s="296"/>
      <c r="R133" s="296"/>
      <c r="S133" s="296"/>
      <c r="T133" s="296"/>
      <c r="U133" s="296"/>
      <c r="V133" s="296"/>
      <c r="W133" s="296"/>
      <c r="X133" s="296"/>
      <c r="Y133" s="296"/>
      <c r="Z133" s="296"/>
      <c r="AA133" s="296"/>
      <c r="AB133" s="296"/>
      <c r="AC133" s="296"/>
      <c r="AD133" s="296"/>
      <c r="AE133" s="296"/>
      <c r="AF133" s="296"/>
      <c r="AG133" s="296"/>
    </row>
    <row r="134">
      <c r="A134" s="296"/>
      <c r="B134" s="296"/>
      <c r="C134" s="296"/>
      <c r="D134" s="296"/>
      <c r="E134" s="296"/>
      <c r="F134" s="296"/>
      <c r="G134" s="296"/>
      <c r="H134" s="296"/>
      <c r="I134" s="296"/>
      <c r="J134" s="296"/>
      <c r="K134" s="296"/>
      <c r="L134" s="296"/>
      <c r="M134" s="296"/>
      <c r="N134" s="296"/>
      <c r="O134" s="296"/>
      <c r="P134" s="296"/>
      <c r="Q134" s="296"/>
      <c r="R134" s="296"/>
      <c r="S134" s="296"/>
      <c r="T134" s="296"/>
      <c r="U134" s="296"/>
      <c r="V134" s="296"/>
      <c r="W134" s="296"/>
      <c r="X134" s="296"/>
      <c r="Y134" s="296"/>
      <c r="Z134" s="296"/>
      <c r="AA134" s="296"/>
      <c r="AB134" s="296"/>
      <c r="AC134" s="296"/>
      <c r="AD134" s="296"/>
      <c r="AE134" s="296"/>
      <c r="AF134" s="296"/>
      <c r="AG134" s="296"/>
    </row>
    <row r="135">
      <c r="A135" s="296"/>
      <c r="B135" s="296"/>
      <c r="C135" s="296"/>
      <c r="D135" s="296"/>
      <c r="E135" s="296"/>
      <c r="F135" s="296"/>
      <c r="G135" s="296"/>
      <c r="H135" s="296"/>
      <c r="I135" s="296"/>
      <c r="J135" s="296"/>
      <c r="K135" s="296"/>
      <c r="L135" s="296"/>
      <c r="M135" s="296"/>
      <c r="N135" s="296"/>
      <c r="O135" s="296"/>
      <c r="P135" s="296"/>
      <c r="Q135" s="296"/>
      <c r="R135" s="296"/>
      <c r="S135" s="296"/>
      <c r="T135" s="296"/>
      <c r="U135" s="296"/>
      <c r="V135" s="296"/>
      <c r="W135" s="296"/>
      <c r="X135" s="296"/>
      <c r="Y135" s="296"/>
      <c r="Z135" s="296"/>
      <c r="AA135" s="296"/>
      <c r="AB135" s="296"/>
      <c r="AC135" s="296"/>
      <c r="AD135" s="296"/>
      <c r="AE135" s="296"/>
      <c r="AF135" s="296"/>
      <c r="AG135" s="296"/>
    </row>
    <row r="136">
      <c r="A136" s="296"/>
      <c r="B136" s="296"/>
      <c r="C136" s="296"/>
      <c r="D136" s="296"/>
      <c r="E136" s="296"/>
      <c r="F136" s="296"/>
      <c r="G136" s="296"/>
      <c r="H136" s="296"/>
      <c r="I136" s="296"/>
      <c r="J136" s="296"/>
      <c r="K136" s="296"/>
      <c r="L136" s="296"/>
      <c r="M136" s="296"/>
      <c r="N136" s="296"/>
      <c r="O136" s="296"/>
      <c r="P136" s="296"/>
      <c r="Q136" s="296"/>
      <c r="R136" s="296"/>
      <c r="S136" s="296"/>
      <c r="T136" s="296"/>
      <c r="U136" s="296"/>
      <c r="V136" s="296"/>
      <c r="W136" s="296"/>
      <c r="X136" s="296"/>
      <c r="Y136" s="296"/>
      <c r="Z136" s="296"/>
      <c r="AA136" s="296"/>
      <c r="AB136" s="296"/>
      <c r="AC136" s="296"/>
      <c r="AD136" s="296"/>
      <c r="AE136" s="296"/>
      <c r="AF136" s="296"/>
      <c r="AG136" s="296"/>
    </row>
    <row r="137">
      <c r="A137" s="296"/>
      <c r="B137" s="296"/>
      <c r="C137" s="296"/>
      <c r="D137" s="296"/>
      <c r="E137" s="296"/>
      <c r="F137" s="296"/>
      <c r="G137" s="296"/>
      <c r="H137" s="296"/>
      <c r="I137" s="296"/>
      <c r="J137" s="296"/>
      <c r="K137" s="296"/>
      <c r="L137" s="296"/>
      <c r="M137" s="296"/>
      <c r="N137" s="296"/>
      <c r="O137" s="296"/>
      <c r="P137" s="296"/>
      <c r="Q137" s="296"/>
      <c r="R137" s="296"/>
      <c r="S137" s="296"/>
      <c r="T137" s="296"/>
      <c r="U137" s="296"/>
      <c r="V137" s="296"/>
      <c r="W137" s="296"/>
      <c r="X137" s="296"/>
      <c r="Y137" s="296"/>
      <c r="Z137" s="296"/>
      <c r="AA137" s="296"/>
      <c r="AB137" s="296"/>
      <c r="AC137" s="296"/>
      <c r="AD137" s="296"/>
      <c r="AE137" s="296"/>
      <c r="AF137" s="296"/>
      <c r="AG137" s="296"/>
    </row>
    <row r="138">
      <c r="A138" s="296"/>
      <c r="B138" s="296"/>
      <c r="C138" s="296"/>
      <c r="D138" s="296"/>
      <c r="E138" s="296"/>
      <c r="F138" s="296"/>
      <c r="G138" s="296"/>
      <c r="H138" s="296"/>
      <c r="I138" s="296"/>
      <c r="J138" s="296"/>
      <c r="K138" s="296"/>
      <c r="L138" s="296"/>
      <c r="M138" s="296"/>
      <c r="N138" s="296"/>
      <c r="O138" s="296"/>
      <c r="P138" s="296"/>
      <c r="Q138" s="296"/>
      <c r="R138" s="296"/>
      <c r="S138" s="296"/>
      <c r="T138" s="296"/>
      <c r="U138" s="296"/>
      <c r="V138" s="296"/>
      <c r="W138" s="296"/>
      <c r="X138" s="296"/>
      <c r="Y138" s="296"/>
      <c r="Z138" s="296"/>
      <c r="AA138" s="296"/>
      <c r="AB138" s="296"/>
      <c r="AC138" s="296"/>
      <c r="AD138" s="296"/>
      <c r="AE138" s="296"/>
      <c r="AF138" s="296"/>
      <c r="AG138" s="296"/>
    </row>
    <row r="139">
      <c r="A139" s="296"/>
      <c r="B139" s="296"/>
      <c r="C139" s="296"/>
      <c r="D139" s="296"/>
      <c r="E139" s="296"/>
      <c r="F139" s="296"/>
      <c r="G139" s="296"/>
      <c r="H139" s="296"/>
      <c r="I139" s="296"/>
      <c r="J139" s="296"/>
      <c r="K139" s="296"/>
      <c r="L139" s="296"/>
      <c r="M139" s="296"/>
      <c r="N139" s="296"/>
      <c r="O139" s="296"/>
      <c r="P139" s="296"/>
      <c r="Q139" s="296"/>
      <c r="R139" s="296"/>
      <c r="S139" s="296"/>
      <c r="T139" s="296"/>
      <c r="U139" s="296"/>
      <c r="V139" s="296"/>
      <c r="W139" s="296"/>
      <c r="X139" s="296"/>
      <c r="Y139" s="296"/>
      <c r="Z139" s="296"/>
      <c r="AA139" s="296"/>
      <c r="AB139" s="296"/>
      <c r="AC139" s="296"/>
      <c r="AD139" s="296"/>
      <c r="AE139" s="296"/>
      <c r="AF139" s="296"/>
      <c r="AG139" s="296"/>
    </row>
    <row r="140">
      <c r="A140" s="296"/>
      <c r="B140" s="296"/>
      <c r="C140" s="296"/>
      <c r="D140" s="296"/>
      <c r="E140" s="296"/>
      <c r="F140" s="296"/>
      <c r="G140" s="296"/>
      <c r="H140" s="296"/>
      <c r="I140" s="296"/>
      <c r="J140" s="296"/>
      <c r="K140" s="296"/>
      <c r="L140" s="296"/>
      <c r="M140" s="296"/>
      <c r="N140" s="296"/>
      <c r="O140" s="296"/>
      <c r="P140" s="296"/>
      <c r="Q140" s="296"/>
      <c r="R140" s="296"/>
      <c r="S140" s="296"/>
      <c r="T140" s="296"/>
      <c r="U140" s="296"/>
      <c r="V140" s="296"/>
      <c r="W140" s="296"/>
      <c r="X140" s="296"/>
      <c r="Y140" s="296"/>
      <c r="Z140" s="296"/>
      <c r="AA140" s="296"/>
      <c r="AB140" s="296"/>
      <c r="AC140" s="296"/>
      <c r="AD140" s="296"/>
      <c r="AE140" s="296"/>
      <c r="AF140" s="296"/>
      <c r="AG140" s="296"/>
    </row>
    <row r="141">
      <c r="A141" s="296"/>
      <c r="B141" s="296"/>
      <c r="C141" s="296"/>
      <c r="D141" s="296"/>
      <c r="E141" s="296"/>
      <c r="F141" s="296"/>
      <c r="G141" s="296"/>
      <c r="H141" s="296"/>
      <c r="I141" s="296"/>
      <c r="J141" s="296"/>
      <c r="K141" s="296"/>
      <c r="L141" s="296"/>
      <c r="M141" s="296"/>
      <c r="N141" s="296"/>
      <c r="O141" s="296"/>
      <c r="P141" s="296"/>
      <c r="Q141" s="296"/>
      <c r="R141" s="296"/>
      <c r="S141" s="296"/>
      <c r="T141" s="296"/>
      <c r="U141" s="296"/>
      <c r="V141" s="296"/>
      <c r="W141" s="296"/>
      <c r="X141" s="296"/>
      <c r="Y141" s="296"/>
      <c r="Z141" s="296"/>
      <c r="AA141" s="296"/>
      <c r="AB141" s="296"/>
      <c r="AC141" s="296"/>
      <c r="AD141" s="296"/>
      <c r="AE141" s="296"/>
      <c r="AF141" s="296"/>
      <c r="AG141" s="296"/>
    </row>
    <row r="142">
      <c r="A142" s="296"/>
      <c r="B142" s="296"/>
      <c r="C142" s="296"/>
      <c r="D142" s="296"/>
      <c r="E142" s="296"/>
      <c r="F142" s="296"/>
      <c r="G142" s="296"/>
      <c r="H142" s="296"/>
      <c r="I142" s="296"/>
      <c r="J142" s="296"/>
      <c r="K142" s="296"/>
      <c r="L142" s="296"/>
      <c r="M142" s="296"/>
      <c r="N142" s="296"/>
      <c r="O142" s="296"/>
      <c r="P142" s="296"/>
      <c r="Q142" s="296"/>
      <c r="R142" s="296"/>
      <c r="S142" s="296"/>
      <c r="T142" s="296"/>
      <c r="U142" s="296"/>
      <c r="V142" s="296"/>
      <c r="W142" s="296"/>
      <c r="X142" s="296"/>
      <c r="Y142" s="296"/>
      <c r="Z142" s="296"/>
      <c r="AA142" s="296"/>
      <c r="AB142" s="296"/>
      <c r="AC142" s="296"/>
      <c r="AD142" s="296"/>
      <c r="AE142" s="296"/>
      <c r="AF142" s="296"/>
      <c r="AG142" s="296"/>
    </row>
    <row r="143">
      <c r="A143" s="296"/>
      <c r="B143" s="296"/>
      <c r="C143" s="296"/>
      <c r="D143" s="296"/>
      <c r="E143" s="296"/>
      <c r="F143" s="296"/>
      <c r="G143" s="296"/>
      <c r="H143" s="296"/>
      <c r="I143" s="296"/>
      <c r="J143" s="296"/>
      <c r="K143" s="296"/>
      <c r="L143" s="296"/>
      <c r="M143" s="296"/>
      <c r="N143" s="296"/>
      <c r="O143" s="296"/>
      <c r="P143" s="296"/>
      <c r="Q143" s="296"/>
      <c r="R143" s="296"/>
      <c r="S143" s="296"/>
      <c r="T143" s="296"/>
      <c r="U143" s="296"/>
      <c r="V143" s="296"/>
      <c r="W143" s="296"/>
      <c r="X143" s="296"/>
      <c r="Y143" s="296"/>
      <c r="Z143" s="296"/>
      <c r="AA143" s="296"/>
      <c r="AB143" s="296"/>
      <c r="AC143" s="296"/>
      <c r="AD143" s="296"/>
      <c r="AE143" s="296"/>
      <c r="AF143" s="296"/>
      <c r="AG143" s="296"/>
    </row>
    <row r="144">
      <c r="A144" s="296"/>
      <c r="B144" s="296"/>
      <c r="C144" s="296"/>
      <c r="D144" s="296"/>
      <c r="E144" s="296"/>
      <c r="F144" s="296"/>
      <c r="G144" s="296"/>
      <c r="H144" s="296"/>
      <c r="I144" s="296"/>
      <c r="J144" s="296"/>
      <c r="K144" s="296"/>
      <c r="L144" s="296"/>
      <c r="M144" s="296"/>
      <c r="N144" s="296"/>
      <c r="O144" s="296"/>
      <c r="P144" s="296"/>
      <c r="Q144" s="296"/>
      <c r="R144" s="296"/>
      <c r="S144" s="296"/>
      <c r="T144" s="296"/>
      <c r="U144" s="296"/>
      <c r="V144" s="296"/>
      <c r="W144" s="296"/>
      <c r="X144" s="296"/>
      <c r="Y144" s="296"/>
      <c r="Z144" s="296"/>
      <c r="AA144" s="296"/>
      <c r="AB144" s="296"/>
      <c r="AC144" s="296"/>
      <c r="AD144" s="296"/>
      <c r="AE144" s="296"/>
      <c r="AF144" s="296"/>
      <c r="AG144" s="296"/>
    </row>
    <row r="145">
      <c r="A145" s="296"/>
      <c r="B145" s="296"/>
      <c r="C145" s="296"/>
      <c r="D145" s="296"/>
      <c r="E145" s="296"/>
      <c r="F145" s="296"/>
      <c r="G145" s="296"/>
      <c r="H145" s="296"/>
      <c r="I145" s="296"/>
      <c r="J145" s="296"/>
      <c r="K145" s="296"/>
      <c r="L145" s="296"/>
      <c r="M145" s="296"/>
      <c r="N145" s="296"/>
      <c r="O145" s="296"/>
      <c r="P145" s="296"/>
      <c r="Q145" s="296"/>
      <c r="R145" s="296"/>
      <c r="S145" s="296"/>
      <c r="T145" s="296"/>
      <c r="U145" s="296"/>
      <c r="V145" s="296"/>
      <c r="W145" s="296"/>
      <c r="X145" s="296"/>
      <c r="Y145" s="296"/>
      <c r="Z145" s="296"/>
      <c r="AA145" s="296"/>
      <c r="AB145" s="296"/>
      <c r="AC145" s="296"/>
      <c r="AD145" s="296"/>
      <c r="AE145" s="296"/>
      <c r="AF145" s="296"/>
      <c r="AG145" s="296"/>
    </row>
    <row r="146">
      <c r="A146" s="296"/>
      <c r="B146" s="296"/>
      <c r="C146" s="296"/>
      <c r="D146" s="296"/>
      <c r="E146" s="296"/>
      <c r="F146" s="296"/>
      <c r="G146" s="296"/>
      <c r="H146" s="296"/>
      <c r="I146" s="296"/>
      <c r="J146" s="296"/>
      <c r="K146" s="296"/>
      <c r="L146" s="296"/>
      <c r="M146" s="296"/>
      <c r="N146" s="296"/>
      <c r="O146" s="296"/>
      <c r="P146" s="296"/>
      <c r="Q146" s="296"/>
      <c r="R146" s="296"/>
      <c r="S146" s="296"/>
      <c r="T146" s="296"/>
      <c r="U146" s="296"/>
      <c r="V146" s="296"/>
      <c r="W146" s="296"/>
      <c r="X146" s="296"/>
      <c r="Y146" s="296"/>
      <c r="Z146" s="296"/>
      <c r="AA146" s="296"/>
      <c r="AB146" s="296"/>
      <c r="AC146" s="296"/>
      <c r="AD146" s="296"/>
      <c r="AE146" s="296"/>
      <c r="AF146" s="296"/>
      <c r="AG146" s="296"/>
    </row>
    <row r="147">
      <c r="A147" s="296"/>
      <c r="B147" s="296"/>
      <c r="C147" s="296"/>
      <c r="D147" s="296"/>
      <c r="E147" s="296"/>
      <c r="F147" s="296"/>
      <c r="G147" s="296"/>
      <c r="H147" s="296"/>
      <c r="I147" s="296"/>
      <c r="J147" s="296"/>
      <c r="K147" s="296"/>
      <c r="L147" s="296"/>
      <c r="M147" s="296"/>
      <c r="N147" s="296"/>
      <c r="O147" s="296"/>
      <c r="P147" s="296"/>
      <c r="Q147" s="296"/>
      <c r="R147" s="296"/>
      <c r="S147" s="296"/>
      <c r="T147" s="296"/>
      <c r="U147" s="296"/>
      <c r="V147" s="296"/>
      <c r="W147" s="296"/>
      <c r="X147" s="296"/>
      <c r="Y147" s="296"/>
      <c r="Z147" s="296"/>
      <c r="AA147" s="296"/>
      <c r="AB147" s="296"/>
      <c r="AC147" s="296"/>
      <c r="AD147" s="296"/>
      <c r="AE147" s="296"/>
      <c r="AF147" s="296"/>
      <c r="AG147" s="296"/>
    </row>
    <row r="148">
      <c r="A148" s="296"/>
      <c r="B148" s="296"/>
      <c r="C148" s="296"/>
      <c r="D148" s="296"/>
      <c r="E148" s="296"/>
      <c r="F148" s="296"/>
      <c r="G148" s="296"/>
      <c r="H148" s="296"/>
      <c r="I148" s="296"/>
      <c r="J148" s="296"/>
      <c r="K148" s="296"/>
      <c r="L148" s="296"/>
      <c r="M148" s="296"/>
      <c r="N148" s="296"/>
      <c r="O148" s="296"/>
      <c r="P148" s="296"/>
      <c r="Q148" s="296"/>
      <c r="R148" s="296"/>
      <c r="S148" s="296"/>
      <c r="T148" s="296"/>
      <c r="U148" s="296"/>
      <c r="V148" s="296"/>
      <c r="W148" s="296"/>
      <c r="X148" s="296"/>
      <c r="Y148" s="296"/>
      <c r="Z148" s="296"/>
      <c r="AA148" s="296"/>
      <c r="AB148" s="296"/>
      <c r="AC148" s="296"/>
      <c r="AD148" s="296"/>
      <c r="AE148" s="296"/>
      <c r="AF148" s="296"/>
      <c r="AG148" s="296"/>
    </row>
    <row r="149">
      <c r="A149" s="296"/>
      <c r="B149" s="296"/>
      <c r="C149" s="296"/>
      <c r="D149" s="296"/>
      <c r="E149" s="296"/>
      <c r="F149" s="296"/>
      <c r="G149" s="296"/>
      <c r="H149" s="296"/>
      <c r="I149" s="296"/>
      <c r="J149" s="296"/>
      <c r="K149" s="296"/>
      <c r="L149" s="296"/>
      <c r="M149" s="296"/>
      <c r="N149" s="296"/>
      <c r="O149" s="296"/>
      <c r="P149" s="296"/>
      <c r="Q149" s="296"/>
      <c r="R149" s="296"/>
      <c r="S149" s="296"/>
      <c r="T149" s="296"/>
      <c r="U149" s="296"/>
      <c r="V149" s="296"/>
      <c r="W149" s="296"/>
      <c r="X149" s="296"/>
      <c r="Y149" s="296"/>
      <c r="Z149" s="296"/>
      <c r="AA149" s="296"/>
      <c r="AB149" s="296"/>
      <c r="AC149" s="296"/>
      <c r="AD149" s="296"/>
      <c r="AE149" s="296"/>
      <c r="AF149" s="296"/>
      <c r="AG149" s="296"/>
    </row>
    <row r="150">
      <c r="A150" s="296"/>
      <c r="B150" s="296"/>
      <c r="C150" s="296"/>
      <c r="D150" s="296"/>
      <c r="E150" s="296"/>
      <c r="F150" s="296"/>
      <c r="G150" s="296"/>
      <c r="H150" s="296"/>
      <c r="I150" s="296"/>
      <c r="J150" s="296"/>
      <c r="K150" s="296"/>
      <c r="L150" s="296"/>
      <c r="M150" s="296"/>
      <c r="N150" s="296"/>
      <c r="O150" s="296"/>
      <c r="P150" s="296"/>
      <c r="Q150" s="296"/>
      <c r="R150" s="296"/>
      <c r="S150" s="296"/>
      <c r="T150" s="296"/>
      <c r="U150" s="296"/>
      <c r="V150" s="296"/>
      <c r="W150" s="296"/>
      <c r="X150" s="296"/>
      <c r="Y150" s="296"/>
      <c r="Z150" s="296"/>
      <c r="AA150" s="296"/>
      <c r="AB150" s="296"/>
      <c r="AC150" s="296"/>
      <c r="AD150" s="296"/>
      <c r="AE150" s="296"/>
      <c r="AF150" s="296"/>
      <c r="AG150" s="296"/>
    </row>
    <row r="151">
      <c r="A151" s="296"/>
      <c r="B151" s="296"/>
      <c r="C151" s="296"/>
      <c r="D151" s="296"/>
      <c r="E151" s="296"/>
      <c r="F151" s="296"/>
      <c r="G151" s="296"/>
      <c r="H151" s="296"/>
      <c r="I151" s="296"/>
      <c r="J151" s="296"/>
      <c r="K151" s="296"/>
      <c r="L151" s="296"/>
      <c r="M151" s="296"/>
      <c r="N151" s="296"/>
      <c r="O151" s="296"/>
      <c r="P151" s="296"/>
      <c r="Q151" s="296"/>
      <c r="R151" s="296"/>
      <c r="S151" s="296"/>
      <c r="T151" s="296"/>
      <c r="U151" s="296"/>
      <c r="V151" s="296"/>
      <c r="W151" s="296"/>
      <c r="X151" s="296"/>
      <c r="Y151" s="296"/>
      <c r="Z151" s="296"/>
      <c r="AA151" s="296"/>
      <c r="AB151" s="296"/>
      <c r="AC151" s="296"/>
      <c r="AD151" s="296"/>
      <c r="AE151" s="296"/>
      <c r="AF151" s="296"/>
      <c r="AG151" s="296"/>
    </row>
    <row r="152">
      <c r="A152" s="296"/>
      <c r="B152" s="296"/>
      <c r="C152" s="296"/>
      <c r="D152" s="296"/>
      <c r="E152" s="296"/>
      <c r="F152" s="296"/>
      <c r="G152" s="296"/>
      <c r="H152" s="296"/>
      <c r="I152" s="296"/>
      <c r="J152" s="296"/>
      <c r="K152" s="296"/>
      <c r="L152" s="296"/>
      <c r="M152" s="296"/>
      <c r="N152" s="296"/>
      <c r="O152" s="296"/>
      <c r="P152" s="296"/>
      <c r="Q152" s="296"/>
      <c r="R152" s="296"/>
      <c r="S152" s="296"/>
      <c r="T152" s="296"/>
      <c r="U152" s="296"/>
      <c r="V152" s="296"/>
      <c r="W152" s="296"/>
      <c r="X152" s="296"/>
      <c r="Y152" s="296"/>
      <c r="Z152" s="296"/>
      <c r="AA152" s="296"/>
      <c r="AB152" s="296"/>
      <c r="AC152" s="296"/>
      <c r="AD152" s="296"/>
      <c r="AE152" s="296"/>
      <c r="AF152" s="296"/>
      <c r="AG152" s="296"/>
    </row>
    <row r="153">
      <c r="A153" s="296"/>
      <c r="B153" s="296"/>
      <c r="C153" s="296"/>
      <c r="D153" s="296"/>
      <c r="E153" s="296"/>
      <c r="F153" s="296"/>
      <c r="G153" s="296"/>
      <c r="H153" s="296"/>
      <c r="I153" s="296"/>
      <c r="J153" s="296"/>
      <c r="K153" s="296"/>
      <c r="L153" s="296"/>
      <c r="M153" s="296"/>
      <c r="N153" s="296"/>
      <c r="O153" s="296"/>
      <c r="P153" s="296"/>
      <c r="Q153" s="296"/>
      <c r="R153" s="296"/>
      <c r="S153" s="296"/>
      <c r="T153" s="296"/>
      <c r="U153" s="296"/>
      <c r="V153" s="296"/>
      <c r="W153" s="296"/>
      <c r="X153" s="296"/>
      <c r="Y153" s="296"/>
      <c r="Z153" s="296"/>
      <c r="AA153" s="296"/>
      <c r="AB153" s="296"/>
      <c r="AC153" s="296"/>
      <c r="AD153" s="296"/>
      <c r="AE153" s="296"/>
      <c r="AF153" s="296"/>
      <c r="AG153" s="296"/>
    </row>
    <row r="154">
      <c r="A154" s="296"/>
      <c r="B154" s="296"/>
      <c r="C154" s="296"/>
      <c r="D154" s="296"/>
      <c r="E154" s="296"/>
      <c r="F154" s="296"/>
      <c r="G154" s="296"/>
      <c r="H154" s="296"/>
      <c r="I154" s="296"/>
      <c r="J154" s="296"/>
      <c r="K154" s="296"/>
      <c r="L154" s="296"/>
      <c r="M154" s="296"/>
      <c r="N154" s="296"/>
      <c r="O154" s="296"/>
      <c r="P154" s="296"/>
      <c r="Q154" s="296"/>
      <c r="R154" s="296"/>
      <c r="S154" s="296"/>
      <c r="T154" s="296"/>
      <c r="U154" s="296"/>
      <c r="V154" s="296"/>
      <c r="W154" s="296"/>
      <c r="X154" s="296"/>
      <c r="Y154" s="296"/>
      <c r="Z154" s="296"/>
      <c r="AA154" s="296"/>
      <c r="AB154" s="296"/>
      <c r="AC154" s="296"/>
      <c r="AD154" s="296"/>
      <c r="AE154" s="296"/>
      <c r="AF154" s="296"/>
      <c r="AG154" s="296"/>
    </row>
    <row r="155">
      <c r="A155" s="296"/>
      <c r="B155" s="296"/>
      <c r="C155" s="296"/>
      <c r="D155" s="296"/>
      <c r="E155" s="296"/>
      <c r="F155" s="296"/>
      <c r="G155" s="296"/>
      <c r="H155" s="296"/>
      <c r="I155" s="296"/>
      <c r="J155" s="296"/>
      <c r="K155" s="296"/>
      <c r="L155" s="296"/>
      <c r="M155" s="296"/>
      <c r="N155" s="296"/>
      <c r="O155" s="296"/>
      <c r="P155" s="296"/>
      <c r="Q155" s="296"/>
      <c r="R155" s="296"/>
      <c r="S155" s="296"/>
      <c r="T155" s="296"/>
      <c r="U155" s="296"/>
      <c r="V155" s="296"/>
      <c r="W155" s="296"/>
      <c r="X155" s="296"/>
      <c r="Y155" s="296"/>
      <c r="Z155" s="296"/>
      <c r="AA155" s="296"/>
      <c r="AB155" s="296"/>
      <c r="AC155" s="296"/>
      <c r="AD155" s="296"/>
      <c r="AE155" s="296"/>
      <c r="AF155" s="296"/>
      <c r="AG155" s="296"/>
    </row>
    <row r="156">
      <c r="A156" s="296"/>
      <c r="B156" s="296"/>
      <c r="C156" s="296"/>
      <c r="D156" s="296"/>
      <c r="E156" s="296"/>
      <c r="F156" s="296"/>
      <c r="G156" s="296"/>
      <c r="H156" s="296"/>
      <c r="I156" s="296"/>
      <c r="J156" s="296"/>
      <c r="K156" s="296"/>
      <c r="L156" s="296"/>
      <c r="M156" s="296"/>
      <c r="N156" s="296"/>
      <c r="O156" s="296"/>
      <c r="P156" s="296"/>
      <c r="Q156" s="296"/>
      <c r="R156" s="296"/>
      <c r="S156" s="296"/>
      <c r="T156" s="296"/>
      <c r="U156" s="296"/>
      <c r="V156" s="296"/>
      <c r="W156" s="296"/>
      <c r="X156" s="296"/>
      <c r="Y156" s="296"/>
      <c r="Z156" s="296"/>
      <c r="AA156" s="296"/>
      <c r="AB156" s="296"/>
      <c r="AC156" s="296"/>
      <c r="AD156" s="296"/>
      <c r="AE156" s="296"/>
      <c r="AF156" s="296"/>
      <c r="AG156" s="296"/>
    </row>
    <row r="157">
      <c r="A157" s="296"/>
      <c r="B157" s="296"/>
      <c r="C157" s="296"/>
      <c r="D157" s="296"/>
      <c r="E157" s="296"/>
      <c r="F157" s="296"/>
      <c r="G157" s="296"/>
      <c r="H157" s="296"/>
      <c r="I157" s="296"/>
      <c r="J157" s="296"/>
      <c r="K157" s="296"/>
      <c r="L157" s="296"/>
      <c r="M157" s="296"/>
      <c r="N157" s="296"/>
      <c r="O157" s="296"/>
      <c r="P157" s="296"/>
      <c r="Q157" s="296"/>
      <c r="R157" s="296"/>
      <c r="S157" s="296"/>
      <c r="T157" s="296"/>
      <c r="U157" s="296"/>
      <c r="V157" s="296"/>
      <c r="W157" s="296"/>
      <c r="X157" s="296"/>
      <c r="Y157" s="296"/>
      <c r="Z157" s="296"/>
      <c r="AA157" s="296"/>
      <c r="AB157" s="296"/>
      <c r="AC157" s="296"/>
      <c r="AD157" s="296"/>
      <c r="AE157" s="296"/>
      <c r="AF157" s="296"/>
      <c r="AG157" s="296"/>
    </row>
    <row r="158">
      <c r="A158" s="296"/>
      <c r="B158" s="296"/>
      <c r="C158" s="296"/>
      <c r="D158" s="296"/>
      <c r="E158" s="296"/>
      <c r="F158" s="296"/>
      <c r="G158" s="296"/>
      <c r="H158" s="296"/>
      <c r="I158" s="296"/>
      <c r="J158" s="296"/>
      <c r="K158" s="296"/>
      <c r="L158" s="296"/>
      <c r="M158" s="296"/>
      <c r="N158" s="296"/>
      <c r="O158" s="296"/>
      <c r="P158" s="296"/>
      <c r="Q158" s="296"/>
      <c r="R158" s="296"/>
      <c r="S158" s="296"/>
      <c r="T158" s="296"/>
      <c r="U158" s="296"/>
      <c r="V158" s="296"/>
      <c r="W158" s="296"/>
      <c r="X158" s="296"/>
      <c r="Y158" s="296"/>
      <c r="Z158" s="296"/>
      <c r="AA158" s="296"/>
      <c r="AB158" s="296"/>
      <c r="AC158" s="296"/>
      <c r="AD158" s="296"/>
      <c r="AE158" s="296"/>
      <c r="AF158" s="296"/>
      <c r="AG158" s="296"/>
    </row>
    <row r="159">
      <c r="A159" s="296"/>
      <c r="B159" s="296"/>
      <c r="C159" s="296"/>
      <c r="D159" s="296"/>
      <c r="E159" s="296"/>
      <c r="F159" s="296"/>
      <c r="G159" s="296"/>
      <c r="H159" s="296"/>
      <c r="I159" s="296"/>
      <c r="J159" s="296"/>
      <c r="K159" s="296"/>
      <c r="L159" s="296"/>
      <c r="M159" s="296"/>
      <c r="N159" s="296"/>
      <c r="O159" s="296"/>
      <c r="P159" s="296"/>
      <c r="Q159" s="296"/>
      <c r="R159" s="296"/>
      <c r="S159" s="296"/>
      <c r="T159" s="296"/>
      <c r="U159" s="296"/>
      <c r="V159" s="296"/>
      <c r="W159" s="296"/>
      <c r="X159" s="296"/>
      <c r="Y159" s="296"/>
      <c r="Z159" s="296"/>
      <c r="AA159" s="296"/>
      <c r="AB159" s="296"/>
      <c r="AC159" s="296"/>
      <c r="AD159" s="296"/>
      <c r="AE159" s="296"/>
      <c r="AF159" s="296"/>
      <c r="AG159" s="296"/>
    </row>
    <row r="160">
      <c r="A160" s="296"/>
      <c r="B160" s="296"/>
      <c r="C160" s="296"/>
      <c r="D160" s="296"/>
      <c r="E160" s="296"/>
      <c r="F160" s="296"/>
      <c r="G160" s="296"/>
      <c r="H160" s="296"/>
      <c r="I160" s="296"/>
      <c r="J160" s="296"/>
      <c r="K160" s="296"/>
      <c r="L160" s="296"/>
      <c r="M160" s="296"/>
      <c r="N160" s="296"/>
      <c r="O160" s="296"/>
      <c r="P160" s="296"/>
      <c r="Q160" s="296"/>
      <c r="R160" s="296"/>
      <c r="S160" s="296"/>
      <c r="T160" s="296"/>
      <c r="U160" s="296"/>
      <c r="V160" s="296"/>
      <c r="W160" s="296"/>
      <c r="X160" s="296"/>
      <c r="Y160" s="296"/>
      <c r="Z160" s="296"/>
      <c r="AA160" s="296"/>
      <c r="AB160" s="296"/>
      <c r="AC160" s="296"/>
      <c r="AD160" s="296"/>
      <c r="AE160" s="296"/>
      <c r="AF160" s="296"/>
      <c r="AG160" s="296"/>
    </row>
    <row r="161">
      <c r="A161" s="296"/>
      <c r="B161" s="296"/>
      <c r="C161" s="296"/>
      <c r="D161" s="296"/>
      <c r="E161" s="296"/>
      <c r="F161" s="296"/>
      <c r="G161" s="296"/>
      <c r="H161" s="296"/>
      <c r="I161" s="296"/>
      <c r="J161" s="296"/>
      <c r="K161" s="296"/>
      <c r="L161" s="296"/>
      <c r="M161" s="296"/>
      <c r="N161" s="296"/>
      <c r="O161" s="296"/>
      <c r="P161" s="296"/>
      <c r="Q161" s="296"/>
      <c r="R161" s="296"/>
      <c r="S161" s="296"/>
      <c r="T161" s="296"/>
      <c r="U161" s="296"/>
      <c r="V161" s="296"/>
      <c r="W161" s="296"/>
      <c r="X161" s="296"/>
      <c r="Y161" s="296"/>
      <c r="Z161" s="296"/>
      <c r="AA161" s="296"/>
      <c r="AB161" s="296"/>
      <c r="AC161" s="296"/>
      <c r="AD161" s="296"/>
      <c r="AE161" s="296"/>
      <c r="AF161" s="296"/>
      <c r="AG161" s="296"/>
    </row>
    <row r="162">
      <c r="A162" s="296"/>
      <c r="B162" s="296"/>
      <c r="C162" s="296"/>
      <c r="D162" s="296"/>
      <c r="E162" s="296"/>
      <c r="F162" s="296"/>
      <c r="G162" s="296"/>
      <c r="H162" s="296"/>
      <c r="I162" s="296"/>
      <c r="J162" s="296"/>
      <c r="K162" s="296"/>
      <c r="L162" s="296"/>
      <c r="M162" s="296"/>
      <c r="N162" s="296"/>
      <c r="O162" s="296"/>
      <c r="P162" s="296"/>
      <c r="Q162" s="296"/>
      <c r="R162" s="296"/>
      <c r="S162" s="296"/>
      <c r="T162" s="296"/>
      <c r="U162" s="296"/>
      <c r="V162" s="296"/>
      <c r="W162" s="296"/>
      <c r="X162" s="296"/>
      <c r="Y162" s="296"/>
      <c r="Z162" s="296"/>
      <c r="AA162" s="296"/>
      <c r="AB162" s="296"/>
      <c r="AC162" s="296"/>
      <c r="AD162" s="296"/>
      <c r="AE162" s="296"/>
      <c r="AF162" s="296"/>
      <c r="AG162" s="296"/>
    </row>
    <row r="163">
      <c r="A163" s="296"/>
      <c r="B163" s="296"/>
      <c r="C163" s="296"/>
      <c r="D163" s="296"/>
      <c r="E163" s="296"/>
      <c r="F163" s="296"/>
      <c r="G163" s="296"/>
      <c r="H163" s="296"/>
      <c r="I163" s="296"/>
      <c r="J163" s="296"/>
      <c r="K163" s="296"/>
      <c r="L163" s="296"/>
      <c r="M163" s="296"/>
      <c r="N163" s="296"/>
      <c r="O163" s="296"/>
      <c r="P163" s="296"/>
      <c r="Q163" s="296"/>
      <c r="R163" s="296"/>
      <c r="S163" s="296"/>
      <c r="T163" s="296"/>
      <c r="U163" s="296"/>
      <c r="V163" s="296"/>
      <c r="W163" s="296"/>
      <c r="X163" s="296"/>
      <c r="Y163" s="296"/>
      <c r="Z163" s="296"/>
      <c r="AA163" s="296"/>
      <c r="AB163" s="296"/>
      <c r="AC163" s="296"/>
      <c r="AD163" s="296"/>
      <c r="AE163" s="296"/>
      <c r="AF163" s="296"/>
      <c r="AG163" s="296"/>
    </row>
    <row r="164">
      <c r="A164" s="296"/>
      <c r="B164" s="296"/>
      <c r="C164" s="296"/>
      <c r="D164" s="296"/>
      <c r="E164" s="296"/>
      <c r="F164" s="296"/>
      <c r="G164" s="296"/>
      <c r="H164" s="296"/>
      <c r="I164" s="296"/>
      <c r="J164" s="296"/>
      <c r="K164" s="296"/>
      <c r="L164" s="296"/>
      <c r="M164" s="296"/>
      <c r="N164" s="296"/>
      <c r="O164" s="296"/>
      <c r="P164" s="296"/>
      <c r="Q164" s="296"/>
      <c r="R164" s="296"/>
      <c r="S164" s="296"/>
      <c r="T164" s="296"/>
      <c r="U164" s="296"/>
      <c r="V164" s="296"/>
      <c r="W164" s="296"/>
      <c r="X164" s="296"/>
      <c r="Y164" s="296"/>
      <c r="Z164" s="296"/>
      <c r="AA164" s="296"/>
      <c r="AB164" s="296"/>
      <c r="AC164" s="296"/>
      <c r="AD164" s="296"/>
      <c r="AE164" s="296"/>
      <c r="AF164" s="296"/>
      <c r="AG164" s="296"/>
    </row>
    <row r="165">
      <c r="A165" s="296"/>
      <c r="B165" s="296"/>
      <c r="C165" s="296"/>
      <c r="D165" s="296"/>
      <c r="E165" s="296"/>
      <c r="F165" s="296"/>
      <c r="G165" s="296"/>
      <c r="H165" s="296"/>
      <c r="I165" s="296"/>
      <c r="J165" s="296"/>
      <c r="K165" s="296"/>
      <c r="L165" s="296"/>
      <c r="M165" s="296"/>
      <c r="N165" s="296"/>
      <c r="O165" s="296"/>
      <c r="P165" s="296"/>
      <c r="Q165" s="296"/>
      <c r="R165" s="296"/>
      <c r="S165" s="296"/>
      <c r="T165" s="296"/>
      <c r="U165" s="296"/>
      <c r="V165" s="296"/>
      <c r="W165" s="296"/>
      <c r="X165" s="296"/>
      <c r="Y165" s="296"/>
      <c r="Z165" s="296"/>
      <c r="AA165" s="296"/>
      <c r="AB165" s="296"/>
      <c r="AC165" s="296"/>
      <c r="AD165" s="296"/>
      <c r="AE165" s="296"/>
      <c r="AF165" s="296"/>
      <c r="AG165" s="296"/>
    </row>
    <row r="166">
      <c r="A166" s="296"/>
      <c r="B166" s="296"/>
      <c r="C166" s="296"/>
      <c r="D166" s="296"/>
      <c r="E166" s="296"/>
      <c r="F166" s="296"/>
      <c r="G166" s="296"/>
      <c r="H166" s="296"/>
      <c r="I166" s="296"/>
      <c r="J166" s="296"/>
      <c r="K166" s="296"/>
      <c r="L166" s="296"/>
      <c r="M166" s="296"/>
      <c r="N166" s="296"/>
      <c r="O166" s="296"/>
      <c r="P166" s="296"/>
      <c r="Q166" s="296"/>
      <c r="R166" s="296"/>
      <c r="S166" s="296"/>
      <c r="T166" s="296"/>
      <c r="U166" s="296"/>
      <c r="V166" s="296"/>
      <c r="W166" s="296"/>
      <c r="X166" s="296"/>
      <c r="Y166" s="296"/>
      <c r="Z166" s="296"/>
      <c r="AA166" s="296"/>
      <c r="AB166" s="296"/>
      <c r="AC166" s="296"/>
      <c r="AD166" s="296"/>
      <c r="AE166" s="296"/>
      <c r="AF166" s="296"/>
      <c r="AG166" s="296"/>
    </row>
    <row r="167">
      <c r="A167" s="296"/>
      <c r="B167" s="296"/>
      <c r="C167" s="296"/>
      <c r="D167" s="296"/>
      <c r="E167" s="296"/>
      <c r="F167" s="296"/>
      <c r="G167" s="296"/>
      <c r="H167" s="296"/>
      <c r="I167" s="296"/>
      <c r="J167" s="296"/>
      <c r="K167" s="296"/>
      <c r="L167" s="296"/>
      <c r="M167" s="296"/>
      <c r="N167" s="296"/>
      <c r="O167" s="296"/>
      <c r="P167" s="296"/>
      <c r="Q167" s="296"/>
      <c r="R167" s="296"/>
      <c r="S167" s="296"/>
      <c r="T167" s="296"/>
      <c r="U167" s="296"/>
      <c r="V167" s="296"/>
      <c r="W167" s="296"/>
      <c r="X167" s="296"/>
      <c r="Y167" s="296"/>
      <c r="Z167" s="296"/>
      <c r="AA167" s="296"/>
      <c r="AB167" s="296"/>
      <c r="AC167" s="296"/>
      <c r="AD167" s="296"/>
      <c r="AE167" s="296"/>
      <c r="AF167" s="296"/>
      <c r="AG167" s="296"/>
    </row>
    <row r="168">
      <c r="A168" s="296"/>
      <c r="B168" s="296"/>
      <c r="C168" s="296"/>
      <c r="D168" s="296"/>
      <c r="E168" s="296"/>
      <c r="F168" s="296"/>
      <c r="G168" s="296"/>
      <c r="H168" s="296"/>
      <c r="I168" s="296"/>
      <c r="J168" s="296"/>
      <c r="K168" s="296"/>
      <c r="L168" s="296"/>
      <c r="M168" s="296"/>
      <c r="N168" s="296"/>
      <c r="O168" s="296"/>
      <c r="P168" s="296"/>
      <c r="Q168" s="296"/>
      <c r="R168" s="296"/>
      <c r="S168" s="296"/>
      <c r="T168" s="296"/>
      <c r="U168" s="296"/>
      <c r="V168" s="296"/>
      <c r="W168" s="296"/>
      <c r="X168" s="296"/>
      <c r="Y168" s="296"/>
      <c r="Z168" s="296"/>
      <c r="AA168" s="296"/>
      <c r="AB168" s="296"/>
      <c r="AC168" s="296"/>
      <c r="AD168" s="296"/>
      <c r="AE168" s="296"/>
      <c r="AF168" s="296"/>
      <c r="AG168" s="296"/>
    </row>
    <row r="169">
      <c r="A169" s="296"/>
      <c r="B169" s="296"/>
      <c r="C169" s="296"/>
      <c r="D169" s="296"/>
      <c r="E169" s="296"/>
      <c r="F169" s="296"/>
      <c r="G169" s="296"/>
      <c r="H169" s="296"/>
      <c r="I169" s="296"/>
      <c r="J169" s="296"/>
      <c r="K169" s="296"/>
      <c r="L169" s="296"/>
      <c r="M169" s="296"/>
      <c r="N169" s="296"/>
      <c r="O169" s="296"/>
      <c r="P169" s="296"/>
      <c r="Q169" s="296"/>
      <c r="R169" s="296"/>
      <c r="S169" s="296"/>
      <c r="T169" s="296"/>
      <c r="U169" s="296"/>
      <c r="V169" s="296"/>
      <c r="W169" s="296"/>
      <c r="X169" s="296"/>
      <c r="Y169" s="296"/>
      <c r="Z169" s="296"/>
      <c r="AA169" s="296"/>
      <c r="AB169" s="296"/>
      <c r="AC169" s="296"/>
      <c r="AD169" s="296"/>
      <c r="AE169" s="296"/>
      <c r="AF169" s="296"/>
      <c r="AG169" s="296"/>
    </row>
    <row r="170">
      <c r="A170" s="296"/>
      <c r="B170" s="296"/>
      <c r="C170" s="296"/>
      <c r="D170" s="296"/>
      <c r="E170" s="296"/>
      <c r="F170" s="296"/>
      <c r="G170" s="296"/>
      <c r="H170" s="296"/>
      <c r="I170" s="296"/>
      <c r="J170" s="296"/>
      <c r="K170" s="296"/>
      <c r="L170" s="296"/>
      <c r="M170" s="296"/>
      <c r="N170" s="296"/>
      <c r="O170" s="296"/>
      <c r="P170" s="296"/>
      <c r="Q170" s="296"/>
      <c r="R170" s="296"/>
      <c r="S170" s="296"/>
      <c r="T170" s="296"/>
      <c r="U170" s="296"/>
      <c r="V170" s="296"/>
      <c r="W170" s="296"/>
      <c r="X170" s="296"/>
      <c r="Y170" s="296"/>
      <c r="Z170" s="296"/>
      <c r="AA170" s="296"/>
      <c r="AB170" s="296"/>
      <c r="AC170" s="296"/>
      <c r="AD170" s="296"/>
      <c r="AE170" s="296"/>
      <c r="AF170" s="296"/>
      <c r="AG170" s="296"/>
    </row>
    <row r="171">
      <c r="A171" s="296"/>
      <c r="B171" s="296"/>
      <c r="C171" s="296"/>
      <c r="D171" s="296"/>
      <c r="E171" s="296"/>
      <c r="F171" s="296"/>
      <c r="G171" s="296"/>
      <c r="H171" s="296"/>
      <c r="I171" s="296"/>
      <c r="J171" s="296"/>
      <c r="K171" s="296"/>
      <c r="L171" s="296"/>
      <c r="M171" s="296"/>
      <c r="N171" s="296"/>
      <c r="O171" s="296"/>
      <c r="P171" s="296"/>
      <c r="Q171" s="296"/>
      <c r="R171" s="296"/>
      <c r="S171" s="296"/>
      <c r="T171" s="296"/>
      <c r="U171" s="296"/>
      <c r="V171" s="296"/>
      <c r="W171" s="296"/>
      <c r="X171" s="296"/>
      <c r="Y171" s="296"/>
      <c r="Z171" s="296"/>
      <c r="AA171" s="296"/>
      <c r="AB171" s="296"/>
      <c r="AC171" s="296"/>
      <c r="AD171" s="296"/>
      <c r="AE171" s="296"/>
      <c r="AF171" s="296"/>
      <c r="AG171" s="296"/>
    </row>
    <row r="172">
      <c r="A172" s="296"/>
      <c r="B172" s="296"/>
      <c r="C172" s="296"/>
      <c r="D172" s="296"/>
      <c r="E172" s="296"/>
      <c r="F172" s="296"/>
      <c r="G172" s="296"/>
      <c r="H172" s="296"/>
      <c r="I172" s="296"/>
      <c r="J172" s="296"/>
      <c r="K172" s="296"/>
      <c r="L172" s="296"/>
      <c r="M172" s="296"/>
      <c r="N172" s="296"/>
      <c r="O172" s="296"/>
      <c r="P172" s="296"/>
      <c r="Q172" s="296"/>
      <c r="R172" s="296"/>
      <c r="S172" s="296"/>
      <c r="T172" s="296"/>
      <c r="U172" s="296"/>
      <c r="V172" s="296"/>
      <c r="W172" s="296"/>
      <c r="X172" s="296"/>
      <c r="Y172" s="296"/>
      <c r="Z172" s="296"/>
      <c r="AA172" s="296"/>
      <c r="AB172" s="296"/>
      <c r="AC172" s="296"/>
      <c r="AD172" s="296"/>
      <c r="AE172" s="296"/>
      <c r="AF172" s="296"/>
      <c r="AG172" s="296"/>
    </row>
    <row r="173">
      <c r="A173" s="296"/>
      <c r="B173" s="296"/>
      <c r="C173" s="296"/>
      <c r="D173" s="296"/>
      <c r="E173" s="296"/>
      <c r="F173" s="296"/>
      <c r="G173" s="296"/>
      <c r="H173" s="296"/>
      <c r="I173" s="296"/>
      <c r="J173" s="296"/>
      <c r="K173" s="296"/>
      <c r="L173" s="296"/>
      <c r="M173" s="296"/>
      <c r="N173" s="296"/>
      <c r="O173" s="296"/>
      <c r="P173" s="296"/>
      <c r="Q173" s="296"/>
      <c r="R173" s="296"/>
      <c r="S173" s="296"/>
      <c r="T173" s="296"/>
      <c r="U173" s="296"/>
      <c r="V173" s="296"/>
      <c r="W173" s="296"/>
      <c r="X173" s="296"/>
      <c r="Y173" s="296"/>
      <c r="Z173" s="296"/>
      <c r="AA173" s="296"/>
      <c r="AB173" s="296"/>
      <c r="AC173" s="296"/>
      <c r="AD173" s="296"/>
      <c r="AE173" s="296"/>
      <c r="AF173" s="296"/>
      <c r="AG173" s="296"/>
    </row>
    <row r="174">
      <c r="A174" s="296"/>
      <c r="B174" s="296"/>
      <c r="C174" s="296"/>
      <c r="D174" s="296"/>
      <c r="E174" s="296"/>
      <c r="F174" s="296"/>
      <c r="G174" s="296"/>
      <c r="H174" s="296"/>
      <c r="I174" s="296"/>
      <c r="J174" s="296"/>
      <c r="K174" s="296"/>
      <c r="L174" s="296"/>
      <c r="M174" s="296"/>
      <c r="N174" s="296"/>
      <c r="O174" s="296"/>
      <c r="P174" s="296"/>
      <c r="Q174" s="296"/>
      <c r="R174" s="296"/>
      <c r="S174" s="296"/>
      <c r="T174" s="296"/>
      <c r="U174" s="296"/>
      <c r="V174" s="296"/>
      <c r="W174" s="296"/>
      <c r="X174" s="296"/>
      <c r="Y174" s="296"/>
      <c r="Z174" s="296"/>
      <c r="AA174" s="296"/>
      <c r="AB174" s="296"/>
      <c r="AC174" s="296"/>
      <c r="AD174" s="296"/>
      <c r="AE174" s="296"/>
      <c r="AF174" s="296"/>
      <c r="AG174" s="296"/>
    </row>
    <row r="175">
      <c r="A175" s="296"/>
      <c r="B175" s="296"/>
      <c r="C175" s="296"/>
      <c r="D175" s="296"/>
      <c r="E175" s="296"/>
      <c r="F175" s="296"/>
      <c r="G175" s="296"/>
      <c r="H175" s="296"/>
      <c r="I175" s="296"/>
      <c r="J175" s="296"/>
      <c r="K175" s="296"/>
      <c r="L175" s="296"/>
      <c r="M175" s="296"/>
      <c r="N175" s="296"/>
      <c r="O175" s="296"/>
      <c r="P175" s="296"/>
      <c r="Q175" s="296"/>
      <c r="R175" s="296"/>
      <c r="S175" s="296"/>
      <c r="T175" s="296"/>
      <c r="U175" s="296"/>
      <c r="V175" s="296"/>
      <c r="W175" s="296"/>
      <c r="X175" s="296"/>
      <c r="Y175" s="296"/>
      <c r="Z175" s="296"/>
      <c r="AA175" s="296"/>
      <c r="AB175" s="296"/>
      <c r="AC175" s="296"/>
      <c r="AD175" s="296"/>
      <c r="AE175" s="296"/>
      <c r="AF175" s="296"/>
      <c r="AG175" s="296"/>
    </row>
    <row r="176">
      <c r="A176" s="296"/>
      <c r="B176" s="296"/>
      <c r="C176" s="296"/>
      <c r="D176" s="296"/>
      <c r="E176" s="296"/>
      <c r="F176" s="296"/>
      <c r="G176" s="296"/>
      <c r="H176" s="296"/>
      <c r="I176" s="296"/>
      <c r="J176" s="296"/>
      <c r="K176" s="296"/>
      <c r="L176" s="296"/>
      <c r="M176" s="296"/>
      <c r="N176" s="296"/>
      <c r="O176" s="296"/>
      <c r="P176" s="296"/>
      <c r="Q176" s="296"/>
      <c r="R176" s="296"/>
      <c r="S176" s="296"/>
      <c r="T176" s="296"/>
      <c r="U176" s="296"/>
      <c r="V176" s="296"/>
      <c r="W176" s="296"/>
      <c r="X176" s="296"/>
      <c r="Y176" s="296"/>
      <c r="Z176" s="296"/>
      <c r="AA176" s="296"/>
      <c r="AB176" s="296"/>
      <c r="AC176" s="296"/>
      <c r="AD176" s="296"/>
      <c r="AE176" s="296"/>
      <c r="AF176" s="296"/>
      <c r="AG176" s="296"/>
    </row>
    <row r="177">
      <c r="A177" s="296"/>
      <c r="B177" s="296"/>
      <c r="C177" s="296"/>
      <c r="D177" s="296"/>
      <c r="E177" s="296"/>
      <c r="F177" s="296"/>
      <c r="G177" s="296"/>
      <c r="H177" s="296"/>
      <c r="I177" s="296"/>
      <c r="J177" s="296"/>
      <c r="K177" s="296"/>
      <c r="L177" s="296"/>
      <c r="M177" s="296"/>
      <c r="N177" s="296"/>
      <c r="O177" s="296"/>
      <c r="P177" s="296"/>
      <c r="Q177" s="296"/>
      <c r="R177" s="296"/>
      <c r="S177" s="296"/>
      <c r="T177" s="296"/>
      <c r="U177" s="296"/>
      <c r="V177" s="296"/>
      <c r="W177" s="296"/>
      <c r="X177" s="296"/>
      <c r="Y177" s="296"/>
      <c r="Z177" s="296"/>
      <c r="AA177" s="296"/>
      <c r="AB177" s="296"/>
      <c r="AC177" s="296"/>
      <c r="AD177" s="296"/>
      <c r="AE177" s="296"/>
      <c r="AF177" s="296"/>
      <c r="AG177" s="296"/>
    </row>
    <row r="178">
      <c r="A178" s="296"/>
      <c r="B178" s="296"/>
      <c r="C178" s="296"/>
      <c r="D178" s="296"/>
      <c r="E178" s="296"/>
      <c r="F178" s="296"/>
      <c r="G178" s="296"/>
      <c r="H178" s="296"/>
      <c r="I178" s="296"/>
      <c r="J178" s="296"/>
      <c r="K178" s="296"/>
      <c r="L178" s="296"/>
      <c r="M178" s="296"/>
      <c r="N178" s="296"/>
      <c r="O178" s="296"/>
      <c r="P178" s="296"/>
      <c r="Q178" s="296"/>
      <c r="R178" s="296"/>
      <c r="S178" s="296"/>
      <c r="T178" s="296"/>
      <c r="U178" s="296"/>
      <c r="V178" s="296"/>
      <c r="W178" s="296"/>
      <c r="X178" s="296"/>
      <c r="Y178" s="296"/>
      <c r="Z178" s="296"/>
      <c r="AA178" s="296"/>
      <c r="AB178" s="296"/>
      <c r="AC178" s="296"/>
      <c r="AD178" s="296"/>
      <c r="AE178" s="296"/>
      <c r="AF178" s="296"/>
      <c r="AG178" s="296"/>
    </row>
    <row r="179">
      <c r="A179" s="296"/>
      <c r="B179" s="296"/>
      <c r="C179" s="296"/>
      <c r="D179" s="296"/>
      <c r="E179" s="296"/>
      <c r="F179" s="296"/>
      <c r="G179" s="296"/>
      <c r="H179" s="296"/>
      <c r="I179" s="296"/>
      <c r="J179" s="296"/>
      <c r="K179" s="296"/>
      <c r="L179" s="296"/>
      <c r="M179" s="296"/>
      <c r="N179" s="296"/>
      <c r="O179" s="296"/>
      <c r="P179" s="296"/>
      <c r="Q179" s="296"/>
      <c r="R179" s="296"/>
      <c r="S179" s="296"/>
      <c r="T179" s="296"/>
      <c r="U179" s="296"/>
      <c r="V179" s="296"/>
      <c r="W179" s="296"/>
      <c r="X179" s="296"/>
      <c r="Y179" s="296"/>
      <c r="Z179" s="296"/>
      <c r="AA179" s="296"/>
      <c r="AB179" s="296"/>
      <c r="AC179" s="296"/>
      <c r="AD179" s="296"/>
      <c r="AE179" s="296"/>
      <c r="AF179" s="296"/>
      <c r="AG179" s="296"/>
    </row>
    <row r="180">
      <c r="A180" s="296"/>
      <c r="B180" s="296"/>
      <c r="C180" s="296"/>
      <c r="D180" s="296"/>
      <c r="E180" s="296"/>
      <c r="F180" s="296"/>
      <c r="G180" s="296"/>
      <c r="H180" s="296"/>
      <c r="I180" s="296"/>
      <c r="J180" s="296"/>
      <c r="K180" s="296"/>
      <c r="L180" s="296"/>
      <c r="M180" s="296"/>
      <c r="N180" s="296"/>
      <c r="O180" s="296"/>
      <c r="P180" s="296"/>
      <c r="Q180" s="296"/>
      <c r="R180" s="296"/>
      <c r="S180" s="296"/>
      <c r="T180" s="296"/>
      <c r="U180" s="296"/>
      <c r="V180" s="296"/>
      <c r="W180" s="296"/>
      <c r="X180" s="296"/>
      <c r="Y180" s="296"/>
      <c r="Z180" s="296"/>
      <c r="AA180" s="296"/>
      <c r="AB180" s="296"/>
      <c r="AC180" s="296"/>
      <c r="AD180" s="296"/>
      <c r="AE180" s="296"/>
      <c r="AF180" s="296"/>
      <c r="AG180" s="296"/>
    </row>
    <row r="181">
      <c r="A181" s="296"/>
      <c r="B181" s="296"/>
      <c r="C181" s="296"/>
      <c r="D181" s="296"/>
      <c r="E181" s="296"/>
      <c r="F181" s="296"/>
      <c r="G181" s="296"/>
      <c r="H181" s="296"/>
      <c r="I181" s="296"/>
      <c r="J181" s="296"/>
      <c r="K181" s="296"/>
      <c r="L181" s="296"/>
      <c r="M181" s="296"/>
      <c r="N181" s="296"/>
      <c r="O181" s="296"/>
      <c r="P181" s="296"/>
      <c r="Q181" s="296"/>
      <c r="R181" s="296"/>
      <c r="S181" s="296"/>
      <c r="T181" s="296"/>
      <c r="U181" s="296"/>
      <c r="V181" s="296"/>
      <c r="W181" s="296"/>
      <c r="X181" s="296"/>
      <c r="Y181" s="296"/>
      <c r="Z181" s="296"/>
      <c r="AA181" s="296"/>
      <c r="AB181" s="296"/>
      <c r="AC181" s="296"/>
      <c r="AD181" s="296"/>
      <c r="AE181" s="296"/>
      <c r="AF181" s="296"/>
      <c r="AG181" s="296"/>
    </row>
    <row r="182">
      <c r="A182" s="296"/>
      <c r="B182" s="296"/>
      <c r="C182" s="296"/>
      <c r="D182" s="296"/>
      <c r="E182" s="296"/>
      <c r="F182" s="296"/>
      <c r="G182" s="296"/>
      <c r="H182" s="296"/>
      <c r="I182" s="296"/>
      <c r="J182" s="296"/>
      <c r="K182" s="296"/>
      <c r="L182" s="296"/>
      <c r="M182" s="296"/>
      <c r="N182" s="296"/>
      <c r="O182" s="296"/>
      <c r="P182" s="296"/>
      <c r="Q182" s="296"/>
      <c r="R182" s="296"/>
      <c r="S182" s="296"/>
      <c r="T182" s="296"/>
      <c r="U182" s="296"/>
      <c r="V182" s="296"/>
      <c r="W182" s="296"/>
      <c r="X182" s="296"/>
      <c r="Y182" s="296"/>
      <c r="Z182" s="296"/>
      <c r="AA182" s="296"/>
      <c r="AB182" s="296"/>
      <c r="AC182" s="296"/>
      <c r="AD182" s="296"/>
      <c r="AE182" s="296"/>
      <c r="AF182" s="296"/>
      <c r="AG182" s="296"/>
    </row>
    <row r="183">
      <c r="A183" s="296"/>
      <c r="B183" s="296"/>
      <c r="C183" s="296"/>
      <c r="D183" s="296"/>
      <c r="E183" s="296"/>
      <c r="F183" s="296"/>
      <c r="G183" s="296"/>
      <c r="H183" s="296"/>
      <c r="I183" s="296"/>
      <c r="J183" s="296"/>
      <c r="K183" s="296"/>
      <c r="L183" s="296"/>
      <c r="M183" s="296"/>
      <c r="N183" s="296"/>
      <c r="O183" s="296"/>
      <c r="P183" s="296"/>
      <c r="Q183" s="296"/>
      <c r="R183" s="296"/>
      <c r="S183" s="296"/>
      <c r="T183" s="296"/>
      <c r="U183" s="296"/>
      <c r="V183" s="296"/>
      <c r="W183" s="296"/>
      <c r="X183" s="296"/>
      <c r="Y183" s="296"/>
      <c r="Z183" s="296"/>
      <c r="AA183" s="296"/>
      <c r="AB183" s="296"/>
      <c r="AC183" s="296"/>
      <c r="AD183" s="296"/>
      <c r="AE183" s="296"/>
      <c r="AF183" s="296"/>
      <c r="AG183" s="296"/>
    </row>
    <row r="184">
      <c r="A184" s="296"/>
      <c r="B184" s="296"/>
      <c r="C184" s="296"/>
      <c r="D184" s="296"/>
      <c r="E184" s="296"/>
      <c r="F184" s="296"/>
      <c r="G184" s="296"/>
      <c r="H184" s="296"/>
      <c r="I184" s="296"/>
      <c r="J184" s="296"/>
      <c r="K184" s="296"/>
      <c r="L184" s="296"/>
      <c r="M184" s="296"/>
      <c r="N184" s="296"/>
      <c r="O184" s="296"/>
      <c r="P184" s="296"/>
      <c r="Q184" s="296"/>
      <c r="R184" s="296"/>
      <c r="S184" s="296"/>
      <c r="T184" s="296"/>
      <c r="U184" s="296"/>
      <c r="V184" s="296"/>
      <c r="W184" s="296"/>
      <c r="X184" s="296"/>
      <c r="Y184" s="296"/>
      <c r="Z184" s="296"/>
      <c r="AA184" s="296"/>
      <c r="AB184" s="296"/>
      <c r="AC184" s="296"/>
      <c r="AD184" s="296"/>
      <c r="AE184" s="296"/>
      <c r="AF184" s="296"/>
      <c r="AG184" s="296"/>
    </row>
    <row r="185">
      <c r="A185" s="296"/>
      <c r="B185" s="296"/>
      <c r="C185" s="296"/>
      <c r="D185" s="296"/>
      <c r="E185" s="296"/>
      <c r="F185" s="296"/>
      <c r="G185" s="296"/>
      <c r="H185" s="296"/>
      <c r="I185" s="296"/>
      <c r="J185" s="296"/>
      <c r="K185" s="296"/>
      <c r="L185" s="296"/>
      <c r="M185" s="296"/>
      <c r="N185" s="296"/>
      <c r="O185" s="296"/>
      <c r="P185" s="296"/>
      <c r="Q185" s="296"/>
      <c r="R185" s="296"/>
      <c r="S185" s="296"/>
      <c r="T185" s="296"/>
      <c r="U185" s="296"/>
      <c r="V185" s="296"/>
      <c r="W185" s="296"/>
      <c r="X185" s="296"/>
      <c r="Y185" s="296"/>
      <c r="Z185" s="296"/>
      <c r="AA185" s="296"/>
      <c r="AB185" s="296"/>
      <c r="AC185" s="296"/>
      <c r="AD185" s="296"/>
      <c r="AE185" s="296"/>
      <c r="AF185" s="296"/>
      <c r="AG185" s="296"/>
    </row>
    <row r="186">
      <c r="A186" s="296"/>
      <c r="B186" s="296"/>
      <c r="C186" s="296"/>
      <c r="D186" s="296"/>
      <c r="E186" s="296"/>
      <c r="F186" s="296"/>
      <c r="G186" s="296"/>
      <c r="H186" s="296"/>
      <c r="I186" s="296"/>
      <c r="J186" s="296"/>
      <c r="K186" s="296"/>
      <c r="L186" s="296"/>
      <c r="M186" s="296"/>
      <c r="N186" s="296"/>
      <c r="O186" s="296"/>
      <c r="P186" s="296"/>
      <c r="Q186" s="296"/>
      <c r="R186" s="296"/>
      <c r="S186" s="296"/>
      <c r="T186" s="296"/>
      <c r="U186" s="296"/>
      <c r="V186" s="296"/>
      <c r="W186" s="296"/>
      <c r="X186" s="296"/>
      <c r="Y186" s="296"/>
      <c r="Z186" s="296"/>
      <c r="AA186" s="296"/>
      <c r="AB186" s="296"/>
      <c r="AC186" s="296"/>
      <c r="AD186" s="296"/>
      <c r="AE186" s="296"/>
      <c r="AF186" s="296"/>
      <c r="AG186" s="296"/>
    </row>
    <row r="187">
      <c r="A187" s="296"/>
      <c r="B187" s="296"/>
      <c r="C187" s="296"/>
      <c r="D187" s="296"/>
      <c r="E187" s="296"/>
      <c r="F187" s="296"/>
      <c r="G187" s="296"/>
      <c r="H187" s="296"/>
      <c r="I187" s="296"/>
      <c r="J187" s="296"/>
      <c r="K187" s="296"/>
      <c r="L187" s="296"/>
      <c r="M187" s="296"/>
      <c r="N187" s="296"/>
      <c r="O187" s="296"/>
      <c r="P187" s="296"/>
      <c r="Q187" s="296"/>
      <c r="R187" s="296"/>
      <c r="S187" s="296"/>
      <c r="T187" s="296"/>
      <c r="U187" s="296"/>
      <c r="V187" s="296"/>
      <c r="W187" s="296"/>
      <c r="X187" s="296"/>
      <c r="Y187" s="296"/>
      <c r="Z187" s="296"/>
      <c r="AA187" s="296"/>
      <c r="AB187" s="296"/>
      <c r="AC187" s="296"/>
      <c r="AD187" s="296"/>
      <c r="AE187" s="296"/>
      <c r="AF187" s="296"/>
      <c r="AG187" s="296"/>
    </row>
    <row r="188">
      <c r="A188" s="296"/>
      <c r="B188" s="296"/>
      <c r="C188" s="296"/>
      <c r="D188" s="296"/>
      <c r="E188" s="296"/>
      <c r="F188" s="296"/>
      <c r="G188" s="296"/>
      <c r="H188" s="296"/>
      <c r="I188" s="296"/>
      <c r="J188" s="296"/>
      <c r="K188" s="296"/>
      <c r="L188" s="296"/>
      <c r="M188" s="296"/>
      <c r="N188" s="296"/>
      <c r="O188" s="296"/>
      <c r="P188" s="296"/>
      <c r="Q188" s="296"/>
      <c r="R188" s="296"/>
      <c r="S188" s="296"/>
      <c r="T188" s="296"/>
      <c r="U188" s="296"/>
      <c r="V188" s="296"/>
      <c r="W188" s="296"/>
      <c r="X188" s="296"/>
      <c r="Y188" s="296"/>
      <c r="Z188" s="296"/>
      <c r="AA188" s="296"/>
      <c r="AB188" s="296"/>
      <c r="AC188" s="296"/>
      <c r="AD188" s="296"/>
      <c r="AE188" s="296"/>
      <c r="AF188" s="296"/>
      <c r="AG188" s="296"/>
    </row>
    <row r="189">
      <c r="A189" s="296"/>
      <c r="B189" s="296"/>
      <c r="C189" s="296"/>
      <c r="D189" s="296"/>
      <c r="E189" s="296"/>
      <c r="F189" s="296"/>
      <c r="G189" s="296"/>
      <c r="H189" s="296"/>
      <c r="I189" s="296"/>
      <c r="J189" s="296"/>
      <c r="K189" s="296"/>
      <c r="L189" s="296"/>
      <c r="M189" s="296"/>
      <c r="N189" s="296"/>
      <c r="O189" s="296"/>
      <c r="P189" s="296"/>
      <c r="Q189" s="296"/>
      <c r="R189" s="296"/>
      <c r="S189" s="296"/>
      <c r="T189" s="296"/>
      <c r="U189" s="296"/>
      <c r="V189" s="296"/>
      <c r="W189" s="296"/>
      <c r="X189" s="296"/>
      <c r="Y189" s="296"/>
      <c r="Z189" s="296"/>
      <c r="AA189" s="296"/>
      <c r="AB189" s="296"/>
      <c r="AC189" s="296"/>
      <c r="AD189" s="296"/>
      <c r="AE189" s="296"/>
      <c r="AF189" s="296"/>
      <c r="AG189" s="296"/>
    </row>
    <row r="190">
      <c r="A190" s="296"/>
      <c r="B190" s="296"/>
      <c r="C190" s="296"/>
      <c r="D190" s="296"/>
      <c r="E190" s="296"/>
      <c r="F190" s="296"/>
      <c r="G190" s="296"/>
      <c r="H190" s="296"/>
      <c r="I190" s="296"/>
      <c r="J190" s="296"/>
      <c r="K190" s="296"/>
      <c r="L190" s="296"/>
      <c r="M190" s="296"/>
      <c r="N190" s="296"/>
      <c r="O190" s="296"/>
      <c r="P190" s="296"/>
      <c r="Q190" s="296"/>
      <c r="R190" s="296"/>
      <c r="S190" s="296"/>
      <c r="T190" s="296"/>
      <c r="U190" s="296"/>
      <c r="V190" s="296"/>
      <c r="W190" s="296"/>
      <c r="X190" s="296"/>
      <c r="Y190" s="296"/>
      <c r="Z190" s="296"/>
      <c r="AA190" s="296"/>
      <c r="AB190" s="296"/>
      <c r="AC190" s="296"/>
      <c r="AD190" s="296"/>
      <c r="AE190" s="296"/>
      <c r="AF190" s="296"/>
      <c r="AG190" s="296"/>
    </row>
    <row r="191">
      <c r="A191" s="296"/>
      <c r="B191" s="296"/>
      <c r="C191" s="296"/>
      <c r="D191" s="296"/>
      <c r="E191" s="296"/>
      <c r="F191" s="296"/>
      <c r="G191" s="296"/>
      <c r="H191" s="296"/>
      <c r="I191" s="296"/>
      <c r="J191" s="296"/>
      <c r="K191" s="296"/>
      <c r="L191" s="296"/>
      <c r="M191" s="296"/>
      <c r="N191" s="296"/>
      <c r="O191" s="296"/>
      <c r="P191" s="296"/>
      <c r="Q191" s="296"/>
      <c r="R191" s="296"/>
      <c r="S191" s="296"/>
      <c r="T191" s="296"/>
      <c r="U191" s="296"/>
      <c r="V191" s="296"/>
      <c r="W191" s="296"/>
      <c r="X191" s="296"/>
      <c r="Y191" s="296"/>
      <c r="Z191" s="296"/>
      <c r="AA191" s="296"/>
      <c r="AB191" s="296"/>
      <c r="AC191" s="296"/>
      <c r="AD191" s="296"/>
      <c r="AE191" s="296"/>
      <c r="AF191" s="296"/>
      <c r="AG191" s="296"/>
    </row>
    <row r="192">
      <c r="A192" s="296"/>
      <c r="B192" s="296"/>
      <c r="C192" s="296"/>
      <c r="D192" s="296"/>
      <c r="E192" s="296"/>
      <c r="F192" s="296"/>
      <c r="G192" s="296"/>
      <c r="H192" s="296"/>
      <c r="I192" s="296"/>
      <c r="J192" s="296"/>
      <c r="K192" s="296"/>
      <c r="L192" s="296"/>
      <c r="M192" s="296"/>
      <c r="N192" s="296"/>
      <c r="O192" s="296"/>
      <c r="P192" s="296"/>
      <c r="Q192" s="296"/>
      <c r="R192" s="296"/>
      <c r="S192" s="296"/>
      <c r="T192" s="296"/>
      <c r="U192" s="296"/>
      <c r="V192" s="296"/>
      <c r="W192" s="296"/>
      <c r="X192" s="296"/>
      <c r="Y192" s="296"/>
      <c r="Z192" s="296"/>
      <c r="AA192" s="296"/>
      <c r="AB192" s="296"/>
      <c r="AC192" s="296"/>
      <c r="AD192" s="296"/>
      <c r="AE192" s="296"/>
      <c r="AF192" s="296"/>
      <c r="AG192" s="296"/>
    </row>
    <row r="193">
      <c r="A193" s="296"/>
      <c r="B193" s="296"/>
      <c r="C193" s="296"/>
      <c r="D193" s="296"/>
      <c r="E193" s="296"/>
      <c r="F193" s="296"/>
      <c r="G193" s="296"/>
      <c r="H193" s="296"/>
      <c r="I193" s="296"/>
      <c r="J193" s="296"/>
      <c r="K193" s="296"/>
      <c r="L193" s="296"/>
      <c r="M193" s="296"/>
      <c r="N193" s="296"/>
      <c r="O193" s="296"/>
      <c r="P193" s="296"/>
      <c r="Q193" s="296"/>
      <c r="R193" s="296"/>
      <c r="S193" s="296"/>
      <c r="T193" s="296"/>
      <c r="U193" s="296"/>
      <c r="V193" s="296"/>
      <c r="W193" s="296"/>
      <c r="X193" s="296"/>
      <c r="Y193" s="296"/>
      <c r="Z193" s="296"/>
      <c r="AA193" s="296"/>
      <c r="AB193" s="296"/>
      <c r="AC193" s="296"/>
      <c r="AD193" s="296"/>
      <c r="AE193" s="296"/>
      <c r="AF193" s="296"/>
      <c r="AG193" s="296"/>
    </row>
    <row r="194">
      <c r="A194" s="296"/>
      <c r="B194" s="296"/>
      <c r="C194" s="296"/>
      <c r="D194" s="296"/>
      <c r="E194" s="296"/>
      <c r="F194" s="296"/>
      <c r="G194" s="296"/>
      <c r="H194" s="296"/>
      <c r="I194" s="296"/>
      <c r="J194" s="296"/>
      <c r="K194" s="296"/>
      <c r="L194" s="296"/>
      <c r="M194" s="296"/>
      <c r="N194" s="296"/>
      <c r="O194" s="296"/>
      <c r="P194" s="296"/>
      <c r="Q194" s="296"/>
      <c r="R194" s="296"/>
      <c r="S194" s="296"/>
      <c r="T194" s="296"/>
      <c r="U194" s="296"/>
      <c r="V194" s="296"/>
      <c r="W194" s="296"/>
      <c r="X194" s="296"/>
      <c r="Y194" s="296"/>
      <c r="Z194" s="296"/>
      <c r="AA194" s="296"/>
      <c r="AB194" s="296"/>
      <c r="AC194" s="296"/>
      <c r="AD194" s="296"/>
      <c r="AE194" s="296"/>
      <c r="AF194" s="296"/>
      <c r="AG194" s="296"/>
    </row>
    <row r="195">
      <c r="A195" s="296"/>
      <c r="B195" s="296"/>
      <c r="C195" s="296"/>
      <c r="D195" s="296"/>
      <c r="E195" s="296"/>
      <c r="F195" s="296"/>
      <c r="G195" s="296"/>
      <c r="H195" s="296"/>
      <c r="I195" s="296"/>
      <c r="J195" s="296"/>
      <c r="K195" s="296"/>
      <c r="L195" s="296"/>
      <c r="M195" s="296"/>
      <c r="N195" s="296"/>
      <c r="O195" s="296"/>
      <c r="P195" s="296"/>
      <c r="Q195" s="296"/>
      <c r="R195" s="296"/>
      <c r="S195" s="296"/>
      <c r="T195" s="296"/>
      <c r="U195" s="296"/>
      <c r="V195" s="296"/>
      <c r="W195" s="296"/>
      <c r="X195" s="296"/>
      <c r="Y195" s="296"/>
      <c r="Z195" s="296"/>
      <c r="AA195" s="296"/>
      <c r="AB195" s="296"/>
      <c r="AC195" s="296"/>
      <c r="AD195" s="296"/>
      <c r="AE195" s="296"/>
      <c r="AF195" s="296"/>
      <c r="AG195" s="296"/>
    </row>
    <row r="196">
      <c r="A196" s="296"/>
      <c r="B196" s="296"/>
      <c r="C196" s="296"/>
      <c r="D196" s="296"/>
      <c r="E196" s="296"/>
      <c r="F196" s="296"/>
      <c r="G196" s="296"/>
      <c r="H196" s="296"/>
      <c r="I196" s="296"/>
      <c r="J196" s="296"/>
      <c r="K196" s="296"/>
      <c r="L196" s="296"/>
      <c r="M196" s="296"/>
      <c r="N196" s="296"/>
      <c r="O196" s="296"/>
      <c r="P196" s="296"/>
      <c r="Q196" s="296"/>
      <c r="R196" s="296"/>
      <c r="S196" s="296"/>
      <c r="T196" s="296"/>
      <c r="U196" s="296"/>
      <c r="V196" s="296"/>
      <c r="W196" s="296"/>
      <c r="X196" s="296"/>
      <c r="Y196" s="296"/>
      <c r="Z196" s="296"/>
      <c r="AA196" s="296"/>
      <c r="AB196" s="296"/>
      <c r="AC196" s="296"/>
      <c r="AD196" s="296"/>
      <c r="AE196" s="296"/>
      <c r="AF196" s="296"/>
      <c r="AG196" s="296"/>
    </row>
    <row r="197">
      <c r="A197" s="296"/>
      <c r="B197" s="296"/>
      <c r="C197" s="296"/>
      <c r="D197" s="296"/>
      <c r="E197" s="296"/>
      <c r="F197" s="296"/>
      <c r="G197" s="296"/>
      <c r="H197" s="296"/>
      <c r="I197" s="296"/>
      <c r="J197" s="296"/>
      <c r="K197" s="296"/>
      <c r="L197" s="296"/>
      <c r="M197" s="296"/>
      <c r="N197" s="296"/>
      <c r="O197" s="296"/>
      <c r="P197" s="296"/>
      <c r="Q197" s="296"/>
      <c r="R197" s="296"/>
      <c r="S197" s="296"/>
      <c r="T197" s="296"/>
      <c r="U197" s="296"/>
      <c r="V197" s="296"/>
      <c r="W197" s="296"/>
      <c r="X197" s="296"/>
      <c r="Y197" s="296"/>
      <c r="Z197" s="296"/>
      <c r="AA197" s="296"/>
      <c r="AB197" s="296"/>
      <c r="AC197" s="296"/>
      <c r="AD197" s="296"/>
      <c r="AE197" s="296"/>
      <c r="AF197" s="296"/>
      <c r="AG197" s="296"/>
    </row>
    <row r="198">
      <c r="A198" s="296"/>
      <c r="B198" s="296"/>
      <c r="C198" s="296"/>
      <c r="D198" s="296"/>
      <c r="E198" s="296"/>
      <c r="F198" s="296"/>
      <c r="G198" s="296"/>
      <c r="H198" s="296"/>
      <c r="I198" s="296"/>
      <c r="J198" s="296"/>
      <c r="K198" s="296"/>
      <c r="L198" s="296"/>
      <c r="M198" s="296"/>
      <c r="N198" s="296"/>
      <c r="O198" s="296"/>
      <c r="P198" s="296"/>
      <c r="Q198" s="296"/>
      <c r="R198" s="296"/>
      <c r="S198" s="296"/>
      <c r="T198" s="296"/>
      <c r="U198" s="296"/>
      <c r="V198" s="296"/>
      <c r="W198" s="296"/>
      <c r="X198" s="296"/>
      <c r="Y198" s="296"/>
      <c r="Z198" s="296"/>
      <c r="AA198" s="296"/>
      <c r="AB198" s="296"/>
      <c r="AC198" s="296"/>
      <c r="AD198" s="296"/>
      <c r="AE198" s="296"/>
      <c r="AF198" s="296"/>
      <c r="AG198" s="296"/>
    </row>
    <row r="199">
      <c r="A199" s="296"/>
      <c r="B199" s="296"/>
      <c r="C199" s="296"/>
      <c r="D199" s="296"/>
      <c r="E199" s="296"/>
      <c r="F199" s="296"/>
      <c r="G199" s="296"/>
      <c r="H199" s="296"/>
      <c r="I199" s="296"/>
      <c r="J199" s="296"/>
      <c r="K199" s="296"/>
      <c r="L199" s="296"/>
      <c r="M199" s="296"/>
      <c r="N199" s="296"/>
      <c r="O199" s="296"/>
      <c r="P199" s="296"/>
      <c r="Q199" s="296"/>
      <c r="R199" s="296"/>
      <c r="S199" s="296"/>
      <c r="T199" s="296"/>
      <c r="U199" s="296"/>
      <c r="V199" s="296"/>
      <c r="W199" s="296"/>
      <c r="X199" s="296"/>
      <c r="Y199" s="296"/>
      <c r="Z199" s="296"/>
      <c r="AA199" s="296"/>
      <c r="AB199" s="296"/>
      <c r="AC199" s="296"/>
      <c r="AD199" s="296"/>
      <c r="AE199" s="296"/>
      <c r="AF199" s="296"/>
      <c r="AG199" s="296"/>
    </row>
    <row r="200">
      <c r="A200" s="296"/>
      <c r="B200" s="296"/>
      <c r="C200" s="296"/>
      <c r="D200" s="296"/>
      <c r="E200" s="296"/>
      <c r="F200" s="296"/>
      <c r="G200" s="296"/>
      <c r="H200" s="296"/>
      <c r="I200" s="296"/>
      <c r="J200" s="296"/>
      <c r="K200" s="296"/>
      <c r="L200" s="296"/>
      <c r="M200" s="296"/>
      <c r="N200" s="296"/>
      <c r="O200" s="296"/>
      <c r="P200" s="296"/>
      <c r="Q200" s="296"/>
      <c r="R200" s="296"/>
      <c r="S200" s="296"/>
      <c r="T200" s="296"/>
      <c r="U200" s="296"/>
      <c r="V200" s="296"/>
      <c r="W200" s="296"/>
      <c r="X200" s="296"/>
      <c r="Y200" s="296"/>
      <c r="Z200" s="296"/>
      <c r="AA200" s="296"/>
      <c r="AB200" s="296"/>
      <c r="AC200" s="296"/>
      <c r="AD200" s="296"/>
      <c r="AE200" s="296"/>
      <c r="AF200" s="296"/>
      <c r="AG200" s="296"/>
    </row>
    <row r="201">
      <c r="A201" s="296"/>
      <c r="B201" s="296"/>
      <c r="C201" s="296"/>
      <c r="D201" s="296"/>
      <c r="E201" s="296"/>
      <c r="F201" s="296"/>
      <c r="G201" s="296"/>
      <c r="H201" s="296"/>
      <c r="I201" s="296"/>
      <c r="J201" s="296"/>
      <c r="K201" s="296"/>
      <c r="L201" s="296"/>
      <c r="M201" s="296"/>
      <c r="N201" s="296"/>
      <c r="O201" s="296"/>
      <c r="P201" s="296"/>
      <c r="Q201" s="296"/>
      <c r="R201" s="296"/>
      <c r="S201" s="296"/>
      <c r="T201" s="296"/>
      <c r="U201" s="296"/>
      <c r="V201" s="296"/>
      <c r="W201" s="296"/>
      <c r="X201" s="296"/>
      <c r="Y201" s="296"/>
      <c r="Z201" s="296"/>
      <c r="AA201" s="296"/>
      <c r="AB201" s="296"/>
      <c r="AC201" s="296"/>
      <c r="AD201" s="296"/>
      <c r="AE201" s="296"/>
      <c r="AF201" s="296"/>
      <c r="AG201" s="296"/>
    </row>
    <row r="202">
      <c r="A202" s="296"/>
      <c r="B202" s="296"/>
      <c r="C202" s="296"/>
      <c r="D202" s="296"/>
      <c r="E202" s="296"/>
      <c r="F202" s="296"/>
      <c r="G202" s="296"/>
      <c r="H202" s="296"/>
      <c r="I202" s="296"/>
      <c r="J202" s="296"/>
      <c r="K202" s="296"/>
      <c r="L202" s="296"/>
      <c r="M202" s="296"/>
      <c r="N202" s="296"/>
      <c r="O202" s="296"/>
      <c r="P202" s="296"/>
      <c r="Q202" s="296"/>
      <c r="R202" s="296"/>
      <c r="S202" s="296"/>
      <c r="T202" s="296"/>
      <c r="U202" s="296"/>
      <c r="V202" s="296"/>
      <c r="W202" s="296"/>
      <c r="X202" s="296"/>
      <c r="Y202" s="296"/>
      <c r="Z202" s="296"/>
      <c r="AA202" s="296"/>
      <c r="AB202" s="296"/>
      <c r="AC202" s="296"/>
      <c r="AD202" s="296"/>
      <c r="AE202" s="296"/>
      <c r="AF202" s="296"/>
      <c r="AG202" s="296"/>
    </row>
    <row r="203">
      <c r="A203" s="296"/>
      <c r="B203" s="296"/>
      <c r="C203" s="296"/>
      <c r="D203" s="296"/>
      <c r="E203" s="296"/>
      <c r="F203" s="296"/>
      <c r="G203" s="296"/>
      <c r="H203" s="296"/>
      <c r="I203" s="296"/>
      <c r="J203" s="296"/>
      <c r="K203" s="296"/>
      <c r="L203" s="296"/>
      <c r="M203" s="296"/>
      <c r="N203" s="296"/>
      <c r="O203" s="296"/>
      <c r="P203" s="296"/>
      <c r="Q203" s="296"/>
      <c r="R203" s="296"/>
      <c r="S203" s="296"/>
      <c r="T203" s="296"/>
      <c r="U203" s="296"/>
      <c r="V203" s="296"/>
      <c r="W203" s="296"/>
      <c r="X203" s="296"/>
      <c r="Y203" s="296"/>
      <c r="Z203" s="296"/>
      <c r="AA203" s="296"/>
      <c r="AB203" s="296"/>
      <c r="AC203" s="296"/>
      <c r="AD203" s="296"/>
      <c r="AE203" s="296"/>
      <c r="AF203" s="296"/>
      <c r="AG203" s="296"/>
    </row>
    <row r="204">
      <c r="A204" s="296"/>
      <c r="B204" s="296"/>
      <c r="C204" s="296"/>
      <c r="D204" s="296"/>
      <c r="E204" s="296"/>
      <c r="F204" s="296"/>
      <c r="G204" s="296"/>
      <c r="H204" s="296"/>
      <c r="I204" s="296"/>
      <c r="J204" s="296"/>
      <c r="K204" s="296"/>
      <c r="L204" s="296"/>
      <c r="M204" s="296"/>
      <c r="N204" s="296"/>
      <c r="O204" s="296"/>
      <c r="P204" s="296"/>
      <c r="Q204" s="296"/>
      <c r="R204" s="296"/>
      <c r="S204" s="296"/>
      <c r="T204" s="296"/>
      <c r="U204" s="296"/>
      <c r="V204" s="296"/>
      <c r="W204" s="296"/>
      <c r="X204" s="296"/>
      <c r="Y204" s="296"/>
      <c r="Z204" s="296"/>
      <c r="AA204" s="296"/>
      <c r="AB204" s="296"/>
      <c r="AC204" s="296"/>
      <c r="AD204" s="296"/>
      <c r="AE204" s="296"/>
      <c r="AF204" s="296"/>
      <c r="AG204" s="296"/>
    </row>
    <row r="205">
      <c r="A205" s="296"/>
      <c r="B205" s="296"/>
      <c r="C205" s="296"/>
      <c r="D205" s="296"/>
      <c r="E205" s="296"/>
      <c r="F205" s="296"/>
      <c r="G205" s="296"/>
      <c r="H205" s="296"/>
      <c r="I205" s="296"/>
      <c r="J205" s="296"/>
      <c r="K205" s="296"/>
      <c r="L205" s="296"/>
      <c r="M205" s="296"/>
      <c r="N205" s="296"/>
      <c r="O205" s="296"/>
      <c r="P205" s="296"/>
      <c r="Q205" s="296"/>
      <c r="R205" s="296"/>
      <c r="S205" s="296"/>
      <c r="T205" s="296"/>
      <c r="U205" s="296"/>
      <c r="V205" s="296"/>
      <c r="W205" s="296"/>
      <c r="X205" s="296"/>
      <c r="Y205" s="296"/>
      <c r="Z205" s="296"/>
      <c r="AA205" s="296"/>
      <c r="AB205" s="296"/>
      <c r="AC205" s="296"/>
      <c r="AD205" s="296"/>
      <c r="AE205" s="296"/>
      <c r="AF205" s="296"/>
      <c r="AG205" s="296"/>
    </row>
    <row r="206">
      <c r="A206" s="296"/>
      <c r="B206" s="296"/>
      <c r="C206" s="296"/>
      <c r="D206" s="296"/>
      <c r="E206" s="296"/>
      <c r="F206" s="296"/>
      <c r="G206" s="296"/>
      <c r="H206" s="296"/>
      <c r="I206" s="296"/>
      <c r="J206" s="296"/>
      <c r="K206" s="296"/>
      <c r="L206" s="296"/>
      <c r="M206" s="296"/>
      <c r="N206" s="296"/>
      <c r="O206" s="296"/>
      <c r="P206" s="296"/>
      <c r="Q206" s="296"/>
      <c r="R206" s="296"/>
      <c r="S206" s="296"/>
      <c r="T206" s="296"/>
      <c r="U206" s="296"/>
      <c r="V206" s="296"/>
      <c r="W206" s="296"/>
      <c r="X206" s="296"/>
      <c r="Y206" s="296"/>
      <c r="Z206" s="296"/>
      <c r="AA206" s="296"/>
      <c r="AB206" s="296"/>
      <c r="AC206" s="296"/>
      <c r="AD206" s="296"/>
      <c r="AE206" s="296"/>
      <c r="AF206" s="296"/>
      <c r="AG206" s="296"/>
    </row>
    <row r="207">
      <c r="A207" s="296"/>
      <c r="B207" s="296"/>
      <c r="C207" s="296"/>
      <c r="D207" s="296"/>
      <c r="E207" s="296"/>
      <c r="F207" s="296"/>
      <c r="G207" s="296"/>
      <c r="H207" s="296"/>
      <c r="I207" s="296"/>
      <c r="J207" s="296"/>
      <c r="K207" s="296"/>
      <c r="L207" s="296"/>
      <c r="M207" s="296"/>
      <c r="N207" s="296"/>
      <c r="O207" s="296"/>
      <c r="P207" s="296"/>
      <c r="Q207" s="296"/>
      <c r="R207" s="296"/>
      <c r="S207" s="296"/>
      <c r="T207" s="296"/>
      <c r="U207" s="296"/>
      <c r="V207" s="296"/>
      <c r="W207" s="296"/>
      <c r="X207" s="296"/>
      <c r="Y207" s="296"/>
      <c r="Z207" s="296"/>
      <c r="AA207" s="296"/>
      <c r="AB207" s="296"/>
      <c r="AC207" s="296"/>
      <c r="AD207" s="296"/>
      <c r="AE207" s="296"/>
      <c r="AF207" s="296"/>
      <c r="AG207" s="296"/>
    </row>
    <row r="208">
      <c r="A208" s="296"/>
      <c r="B208" s="296"/>
      <c r="C208" s="296"/>
      <c r="D208" s="296"/>
      <c r="E208" s="296"/>
      <c r="F208" s="296"/>
      <c r="G208" s="296"/>
      <c r="H208" s="296"/>
      <c r="I208" s="296"/>
      <c r="J208" s="296"/>
      <c r="K208" s="296"/>
      <c r="L208" s="296"/>
      <c r="M208" s="296"/>
      <c r="N208" s="296"/>
      <c r="O208" s="296"/>
      <c r="P208" s="296"/>
      <c r="Q208" s="296"/>
      <c r="R208" s="296"/>
      <c r="S208" s="296"/>
      <c r="T208" s="296"/>
      <c r="U208" s="296"/>
      <c r="V208" s="296"/>
      <c r="W208" s="296"/>
      <c r="X208" s="296"/>
      <c r="Y208" s="296"/>
      <c r="Z208" s="296"/>
      <c r="AA208" s="296"/>
      <c r="AB208" s="296"/>
      <c r="AC208" s="296"/>
      <c r="AD208" s="296"/>
      <c r="AE208" s="296"/>
      <c r="AF208" s="296"/>
      <c r="AG208" s="296"/>
    </row>
    <row r="209">
      <c r="A209" s="296"/>
      <c r="B209" s="296"/>
      <c r="C209" s="296"/>
      <c r="D209" s="296"/>
      <c r="E209" s="296"/>
      <c r="F209" s="296"/>
      <c r="G209" s="296"/>
      <c r="H209" s="296"/>
      <c r="I209" s="296"/>
      <c r="J209" s="296"/>
      <c r="K209" s="296"/>
      <c r="L209" s="296"/>
      <c r="M209" s="296"/>
      <c r="N209" s="296"/>
      <c r="O209" s="296"/>
      <c r="P209" s="296"/>
      <c r="Q209" s="296"/>
      <c r="R209" s="296"/>
      <c r="S209" s="296"/>
      <c r="T209" s="296"/>
      <c r="U209" s="296"/>
      <c r="V209" s="296"/>
      <c r="W209" s="296"/>
      <c r="X209" s="296"/>
      <c r="Y209" s="296"/>
      <c r="Z209" s="296"/>
      <c r="AA209" s="296"/>
      <c r="AB209" s="296"/>
      <c r="AC209" s="296"/>
      <c r="AD209" s="296"/>
      <c r="AE209" s="296"/>
      <c r="AF209" s="296"/>
      <c r="AG209" s="296"/>
    </row>
    <row r="210">
      <c r="A210" s="296"/>
      <c r="B210" s="296"/>
      <c r="C210" s="296"/>
      <c r="D210" s="296"/>
      <c r="E210" s="296"/>
      <c r="F210" s="296"/>
      <c r="G210" s="296"/>
      <c r="H210" s="296"/>
      <c r="I210" s="296"/>
      <c r="J210" s="296"/>
      <c r="K210" s="296"/>
      <c r="L210" s="296"/>
      <c r="M210" s="296"/>
      <c r="N210" s="296"/>
      <c r="O210" s="296"/>
      <c r="P210" s="296"/>
      <c r="Q210" s="296"/>
      <c r="R210" s="296"/>
      <c r="S210" s="296"/>
      <c r="T210" s="296"/>
      <c r="U210" s="296"/>
      <c r="V210" s="296"/>
      <c r="W210" s="296"/>
      <c r="X210" s="296"/>
      <c r="Y210" s="296"/>
      <c r="Z210" s="296"/>
      <c r="AA210" s="296"/>
      <c r="AB210" s="296"/>
      <c r="AC210" s="296"/>
      <c r="AD210" s="296"/>
      <c r="AE210" s="296"/>
      <c r="AF210" s="296"/>
      <c r="AG210" s="296"/>
    </row>
    <row r="211">
      <c r="A211" s="296"/>
      <c r="B211" s="296"/>
      <c r="C211" s="296"/>
      <c r="D211" s="296"/>
      <c r="E211" s="296"/>
      <c r="F211" s="296"/>
      <c r="G211" s="296"/>
      <c r="H211" s="296"/>
      <c r="I211" s="296"/>
      <c r="J211" s="296"/>
      <c r="K211" s="296"/>
      <c r="L211" s="296"/>
      <c r="M211" s="296"/>
      <c r="N211" s="296"/>
      <c r="O211" s="296"/>
      <c r="P211" s="296"/>
      <c r="Q211" s="296"/>
      <c r="R211" s="296"/>
      <c r="S211" s="296"/>
      <c r="T211" s="296"/>
      <c r="U211" s="296"/>
      <c r="V211" s="296"/>
      <c r="W211" s="296"/>
      <c r="X211" s="296"/>
      <c r="Y211" s="296"/>
      <c r="Z211" s="296"/>
      <c r="AA211" s="296"/>
      <c r="AB211" s="296"/>
      <c r="AC211" s="296"/>
      <c r="AD211" s="296"/>
      <c r="AE211" s="296"/>
      <c r="AF211" s="296"/>
      <c r="AG211" s="296"/>
    </row>
    <row r="212">
      <c r="A212" s="296"/>
      <c r="B212" s="296"/>
      <c r="C212" s="296"/>
      <c r="D212" s="296"/>
      <c r="E212" s="296"/>
      <c r="F212" s="296"/>
      <c r="G212" s="296"/>
      <c r="H212" s="296"/>
      <c r="I212" s="296"/>
      <c r="J212" s="296"/>
      <c r="K212" s="296"/>
      <c r="L212" s="296"/>
      <c r="M212" s="296"/>
      <c r="N212" s="296"/>
      <c r="O212" s="296"/>
      <c r="P212" s="296"/>
      <c r="Q212" s="296"/>
      <c r="R212" s="296"/>
      <c r="S212" s="296"/>
      <c r="T212" s="296"/>
      <c r="U212" s="296"/>
      <c r="V212" s="296"/>
      <c r="W212" s="296"/>
      <c r="X212" s="296"/>
      <c r="Y212" s="296"/>
      <c r="Z212" s="296"/>
      <c r="AA212" s="296"/>
      <c r="AB212" s="296"/>
      <c r="AC212" s="296"/>
      <c r="AD212" s="296"/>
      <c r="AE212" s="296"/>
      <c r="AF212" s="296"/>
      <c r="AG212" s="296"/>
    </row>
    <row r="213">
      <c r="A213" s="296"/>
      <c r="B213" s="296"/>
      <c r="C213" s="296"/>
      <c r="D213" s="296"/>
      <c r="E213" s="296"/>
      <c r="F213" s="296"/>
      <c r="G213" s="296"/>
      <c r="H213" s="296"/>
      <c r="I213" s="296"/>
      <c r="J213" s="296"/>
      <c r="K213" s="296"/>
      <c r="L213" s="296"/>
      <c r="M213" s="296"/>
      <c r="N213" s="296"/>
      <c r="O213" s="296"/>
      <c r="P213" s="296"/>
      <c r="Q213" s="296"/>
      <c r="R213" s="296"/>
      <c r="S213" s="296"/>
      <c r="T213" s="296"/>
      <c r="U213" s="296"/>
      <c r="V213" s="296"/>
      <c r="W213" s="296"/>
      <c r="X213" s="296"/>
      <c r="Y213" s="296"/>
      <c r="Z213" s="296"/>
      <c r="AA213" s="296"/>
      <c r="AB213" s="296"/>
      <c r="AC213" s="296"/>
      <c r="AD213" s="296"/>
      <c r="AE213" s="296"/>
      <c r="AF213" s="296"/>
      <c r="AG213" s="296"/>
    </row>
    <row r="214">
      <c r="A214" s="296"/>
      <c r="B214" s="296"/>
      <c r="C214" s="296"/>
      <c r="D214" s="296"/>
      <c r="E214" s="296"/>
      <c r="F214" s="296"/>
      <c r="G214" s="296"/>
      <c r="H214" s="296"/>
      <c r="I214" s="296"/>
      <c r="J214" s="296"/>
      <c r="K214" s="296"/>
      <c r="L214" s="296"/>
      <c r="M214" s="296"/>
      <c r="N214" s="296"/>
      <c r="O214" s="296"/>
      <c r="P214" s="296"/>
      <c r="Q214" s="296"/>
      <c r="R214" s="296"/>
      <c r="S214" s="296"/>
      <c r="T214" s="296"/>
      <c r="U214" s="296"/>
      <c r="V214" s="296"/>
      <c r="W214" s="296"/>
      <c r="X214" s="296"/>
      <c r="Y214" s="296"/>
      <c r="Z214" s="296"/>
      <c r="AA214" s="296"/>
      <c r="AB214" s="296"/>
      <c r="AC214" s="296"/>
      <c r="AD214" s="296"/>
      <c r="AE214" s="296"/>
      <c r="AF214" s="296"/>
      <c r="AG214" s="296"/>
    </row>
    <row r="215">
      <c r="A215" s="296"/>
      <c r="B215" s="296"/>
      <c r="C215" s="296"/>
      <c r="D215" s="296"/>
      <c r="E215" s="296"/>
      <c r="F215" s="296"/>
      <c r="G215" s="296"/>
      <c r="H215" s="296"/>
      <c r="I215" s="296"/>
      <c r="J215" s="296"/>
      <c r="K215" s="296"/>
      <c r="L215" s="296"/>
      <c r="M215" s="296"/>
      <c r="N215" s="296"/>
      <c r="O215" s="296"/>
      <c r="P215" s="296"/>
      <c r="Q215" s="296"/>
      <c r="R215" s="296"/>
      <c r="S215" s="296"/>
      <c r="T215" s="296"/>
      <c r="U215" s="296"/>
      <c r="V215" s="296"/>
      <c r="W215" s="296"/>
      <c r="X215" s="296"/>
      <c r="Y215" s="296"/>
      <c r="Z215" s="296"/>
      <c r="AA215" s="296"/>
      <c r="AB215" s="296"/>
      <c r="AC215" s="296"/>
      <c r="AD215" s="296"/>
      <c r="AE215" s="296"/>
      <c r="AF215" s="296"/>
      <c r="AG215" s="296"/>
    </row>
    <row r="216">
      <c r="A216" s="296"/>
      <c r="B216" s="296"/>
      <c r="C216" s="296"/>
      <c r="D216" s="296"/>
      <c r="E216" s="296"/>
      <c r="F216" s="296"/>
      <c r="G216" s="296"/>
      <c r="H216" s="296"/>
      <c r="I216" s="296"/>
      <c r="J216" s="296"/>
      <c r="K216" s="296"/>
      <c r="L216" s="296"/>
      <c r="M216" s="296"/>
      <c r="N216" s="296"/>
      <c r="O216" s="296"/>
      <c r="P216" s="296"/>
      <c r="Q216" s="296"/>
      <c r="R216" s="296"/>
      <c r="S216" s="296"/>
      <c r="T216" s="296"/>
      <c r="U216" s="296"/>
      <c r="V216" s="296"/>
      <c r="W216" s="296"/>
      <c r="X216" s="296"/>
      <c r="Y216" s="296"/>
      <c r="Z216" s="296"/>
      <c r="AA216" s="296"/>
      <c r="AB216" s="296"/>
      <c r="AC216" s="296"/>
      <c r="AD216" s="296"/>
      <c r="AE216" s="296"/>
      <c r="AF216" s="296"/>
      <c r="AG216" s="296"/>
    </row>
    <row r="217">
      <c r="A217" s="296"/>
      <c r="B217" s="296"/>
      <c r="C217" s="296"/>
      <c r="D217" s="296"/>
      <c r="E217" s="296"/>
      <c r="F217" s="296"/>
      <c r="G217" s="296"/>
      <c r="H217" s="296"/>
      <c r="I217" s="296"/>
      <c r="J217" s="296"/>
      <c r="K217" s="296"/>
      <c r="L217" s="296"/>
      <c r="M217" s="296"/>
      <c r="N217" s="296"/>
      <c r="O217" s="296"/>
      <c r="P217" s="296"/>
      <c r="Q217" s="296"/>
      <c r="R217" s="296"/>
      <c r="S217" s="296"/>
      <c r="T217" s="296"/>
      <c r="U217" s="296"/>
      <c r="V217" s="296"/>
      <c r="W217" s="296"/>
      <c r="X217" s="296"/>
      <c r="Y217" s="296"/>
      <c r="Z217" s="296"/>
      <c r="AA217" s="296"/>
      <c r="AB217" s="296"/>
      <c r="AC217" s="296"/>
      <c r="AD217" s="296"/>
      <c r="AE217" s="296"/>
      <c r="AF217" s="296"/>
      <c r="AG217" s="296"/>
    </row>
    <row r="218">
      <c r="A218" s="296"/>
      <c r="B218" s="296"/>
      <c r="C218" s="296"/>
      <c r="D218" s="296"/>
      <c r="E218" s="296"/>
      <c r="F218" s="296"/>
      <c r="G218" s="296"/>
      <c r="H218" s="296"/>
      <c r="I218" s="296"/>
      <c r="J218" s="296"/>
      <c r="K218" s="296"/>
      <c r="L218" s="296"/>
      <c r="M218" s="296"/>
      <c r="N218" s="296"/>
      <c r="O218" s="296"/>
      <c r="P218" s="296"/>
      <c r="Q218" s="296"/>
      <c r="R218" s="296"/>
      <c r="S218" s="296"/>
      <c r="T218" s="296"/>
      <c r="U218" s="296"/>
      <c r="V218" s="296"/>
      <c r="W218" s="296"/>
      <c r="X218" s="296"/>
      <c r="Y218" s="296"/>
      <c r="Z218" s="296"/>
      <c r="AA218" s="296"/>
      <c r="AB218" s="296"/>
      <c r="AC218" s="296"/>
      <c r="AD218" s="296"/>
      <c r="AE218" s="296"/>
      <c r="AF218" s="296"/>
      <c r="AG218" s="296"/>
    </row>
    <row r="219">
      <c r="A219" s="296"/>
      <c r="B219" s="296"/>
      <c r="C219" s="296"/>
      <c r="D219" s="296"/>
      <c r="E219" s="296"/>
      <c r="F219" s="296"/>
      <c r="G219" s="296"/>
      <c r="H219" s="296"/>
      <c r="I219" s="296"/>
      <c r="J219" s="296"/>
      <c r="K219" s="296"/>
      <c r="L219" s="296"/>
      <c r="M219" s="296"/>
      <c r="N219" s="296"/>
      <c r="O219" s="296"/>
      <c r="P219" s="296"/>
      <c r="Q219" s="296"/>
      <c r="R219" s="296"/>
      <c r="S219" s="296"/>
      <c r="T219" s="296"/>
      <c r="U219" s="296"/>
      <c r="V219" s="296"/>
      <c r="W219" s="296"/>
      <c r="X219" s="296"/>
      <c r="Y219" s="296"/>
      <c r="Z219" s="296"/>
      <c r="AA219" s="296"/>
      <c r="AB219" s="296"/>
      <c r="AC219" s="296"/>
      <c r="AD219" s="296"/>
      <c r="AE219" s="296"/>
      <c r="AF219" s="296"/>
      <c r="AG219" s="296"/>
    </row>
    <row r="220">
      <c r="A220" s="296"/>
      <c r="B220" s="296"/>
      <c r="C220" s="296"/>
      <c r="D220" s="296"/>
      <c r="E220" s="296"/>
      <c r="F220" s="296"/>
      <c r="G220" s="296"/>
      <c r="H220" s="296"/>
      <c r="I220" s="296"/>
      <c r="J220" s="296"/>
      <c r="K220" s="296"/>
      <c r="L220" s="296"/>
      <c r="M220" s="296"/>
      <c r="N220" s="296"/>
      <c r="O220" s="296"/>
      <c r="P220" s="296"/>
      <c r="Q220" s="296"/>
      <c r="R220" s="296"/>
      <c r="S220" s="296"/>
      <c r="T220" s="296"/>
      <c r="U220" s="296"/>
      <c r="V220" s="296"/>
      <c r="W220" s="296"/>
      <c r="X220" s="296"/>
      <c r="Y220" s="296"/>
      <c r="Z220" s="296"/>
      <c r="AA220" s="296"/>
      <c r="AB220" s="296"/>
      <c r="AC220" s="296"/>
      <c r="AD220" s="296"/>
      <c r="AE220" s="296"/>
      <c r="AF220" s="296"/>
      <c r="AG220" s="296"/>
    </row>
    <row r="221">
      <c r="A221" s="296"/>
      <c r="B221" s="296"/>
      <c r="C221" s="296"/>
      <c r="D221" s="296"/>
      <c r="E221" s="296"/>
      <c r="F221" s="296"/>
      <c r="G221" s="296"/>
      <c r="H221" s="296"/>
      <c r="I221" s="296"/>
      <c r="J221" s="296"/>
      <c r="K221" s="296"/>
      <c r="L221" s="296"/>
      <c r="M221" s="296"/>
      <c r="N221" s="296"/>
      <c r="O221" s="296"/>
      <c r="P221" s="296"/>
      <c r="Q221" s="296"/>
      <c r="R221" s="296"/>
      <c r="S221" s="296"/>
      <c r="T221" s="296"/>
      <c r="U221" s="296"/>
      <c r="V221" s="296"/>
      <c r="W221" s="296"/>
      <c r="X221" s="296"/>
      <c r="Y221" s="296"/>
      <c r="Z221" s="296"/>
      <c r="AA221" s="296"/>
      <c r="AB221" s="296"/>
      <c r="AC221" s="296"/>
      <c r="AD221" s="296"/>
      <c r="AE221" s="296"/>
      <c r="AF221" s="296"/>
      <c r="AG221" s="296"/>
    </row>
    <row r="222">
      <c r="A222" s="296"/>
      <c r="B222" s="296"/>
      <c r="C222" s="296"/>
      <c r="D222" s="296"/>
      <c r="E222" s="296"/>
      <c r="F222" s="296"/>
      <c r="G222" s="296"/>
      <c r="H222" s="296"/>
      <c r="I222" s="296"/>
      <c r="J222" s="296"/>
      <c r="K222" s="296"/>
      <c r="L222" s="296"/>
      <c r="M222" s="296"/>
      <c r="N222" s="296"/>
      <c r="O222" s="296"/>
      <c r="P222" s="296"/>
      <c r="Q222" s="296"/>
      <c r="R222" s="296"/>
      <c r="S222" s="296"/>
      <c r="T222" s="296"/>
      <c r="U222" s="296"/>
      <c r="V222" s="296"/>
      <c r="W222" s="296"/>
      <c r="X222" s="296"/>
      <c r="Y222" s="296"/>
      <c r="Z222" s="296"/>
      <c r="AA222" s="296"/>
      <c r="AB222" s="296"/>
      <c r="AC222" s="296"/>
      <c r="AD222" s="296"/>
      <c r="AE222" s="296"/>
      <c r="AF222" s="296"/>
      <c r="AG222" s="296"/>
    </row>
    <row r="223">
      <c r="A223" s="296"/>
      <c r="B223" s="296"/>
      <c r="C223" s="296"/>
      <c r="D223" s="296"/>
      <c r="E223" s="296"/>
      <c r="F223" s="296"/>
      <c r="G223" s="296"/>
      <c r="H223" s="296"/>
      <c r="I223" s="296"/>
      <c r="J223" s="296"/>
      <c r="K223" s="296"/>
      <c r="L223" s="296"/>
      <c r="M223" s="296"/>
      <c r="N223" s="296"/>
      <c r="O223" s="296"/>
      <c r="P223" s="296"/>
      <c r="Q223" s="296"/>
      <c r="R223" s="296"/>
      <c r="S223" s="296"/>
      <c r="T223" s="296"/>
      <c r="U223" s="296"/>
      <c r="V223" s="296"/>
      <c r="W223" s="296"/>
      <c r="X223" s="296"/>
      <c r="Y223" s="296"/>
      <c r="Z223" s="296"/>
      <c r="AA223" s="296"/>
      <c r="AB223" s="296"/>
      <c r="AC223" s="296"/>
      <c r="AD223" s="296"/>
      <c r="AE223" s="296"/>
      <c r="AF223" s="296"/>
      <c r="AG223" s="296"/>
    </row>
    <row r="224">
      <c r="A224" s="296"/>
      <c r="B224" s="296"/>
      <c r="C224" s="296"/>
      <c r="D224" s="296"/>
      <c r="E224" s="296"/>
      <c r="F224" s="296"/>
      <c r="G224" s="296"/>
      <c r="H224" s="296"/>
      <c r="I224" s="296"/>
      <c r="J224" s="296"/>
      <c r="K224" s="296"/>
      <c r="L224" s="296"/>
      <c r="M224" s="296"/>
      <c r="N224" s="296"/>
      <c r="O224" s="296"/>
      <c r="P224" s="296"/>
      <c r="Q224" s="296"/>
      <c r="R224" s="296"/>
      <c r="S224" s="296"/>
      <c r="T224" s="296"/>
      <c r="U224" s="296"/>
      <c r="V224" s="296"/>
      <c r="W224" s="296"/>
      <c r="X224" s="296"/>
      <c r="Y224" s="296"/>
      <c r="Z224" s="296"/>
      <c r="AA224" s="296"/>
      <c r="AB224" s="296"/>
      <c r="AC224" s="296"/>
      <c r="AD224" s="296"/>
      <c r="AE224" s="296"/>
      <c r="AF224" s="296"/>
      <c r="AG224" s="296"/>
    </row>
    <row r="225">
      <c r="A225" s="296"/>
      <c r="B225" s="296"/>
      <c r="C225" s="296"/>
      <c r="D225" s="296"/>
      <c r="E225" s="296"/>
      <c r="F225" s="296"/>
      <c r="G225" s="296"/>
      <c r="H225" s="296"/>
      <c r="I225" s="296"/>
      <c r="J225" s="296"/>
      <c r="K225" s="296"/>
      <c r="L225" s="296"/>
      <c r="M225" s="296"/>
      <c r="N225" s="296"/>
      <c r="O225" s="296"/>
      <c r="P225" s="296"/>
      <c r="Q225" s="296"/>
      <c r="R225" s="296"/>
      <c r="S225" s="296"/>
      <c r="T225" s="296"/>
      <c r="U225" s="296"/>
      <c r="V225" s="296"/>
      <c r="W225" s="296"/>
      <c r="X225" s="296"/>
      <c r="Y225" s="296"/>
      <c r="Z225" s="296"/>
      <c r="AA225" s="296"/>
      <c r="AB225" s="296"/>
      <c r="AC225" s="296"/>
      <c r="AD225" s="296"/>
      <c r="AE225" s="296"/>
      <c r="AF225" s="296"/>
      <c r="AG225" s="296"/>
    </row>
    <row r="226">
      <c r="A226" s="296"/>
      <c r="B226" s="296"/>
      <c r="C226" s="296"/>
      <c r="D226" s="296"/>
      <c r="E226" s="296"/>
      <c r="F226" s="296"/>
      <c r="G226" s="296"/>
      <c r="H226" s="296"/>
      <c r="I226" s="296"/>
      <c r="J226" s="296"/>
      <c r="K226" s="296"/>
      <c r="L226" s="296"/>
      <c r="M226" s="296"/>
      <c r="N226" s="296"/>
      <c r="O226" s="296"/>
      <c r="P226" s="296"/>
      <c r="Q226" s="296"/>
      <c r="R226" s="296"/>
      <c r="S226" s="296"/>
      <c r="T226" s="296"/>
      <c r="U226" s="296"/>
      <c r="V226" s="296"/>
      <c r="W226" s="296"/>
      <c r="X226" s="296"/>
      <c r="Y226" s="296"/>
      <c r="Z226" s="296"/>
      <c r="AA226" s="296"/>
      <c r="AB226" s="296"/>
      <c r="AC226" s="296"/>
      <c r="AD226" s="296"/>
      <c r="AE226" s="296"/>
      <c r="AF226" s="296"/>
      <c r="AG226" s="296"/>
    </row>
    <row r="227">
      <c r="A227" s="296"/>
      <c r="B227" s="296"/>
      <c r="C227" s="296"/>
      <c r="D227" s="296"/>
      <c r="E227" s="296"/>
      <c r="F227" s="296"/>
      <c r="G227" s="296"/>
      <c r="H227" s="296"/>
      <c r="I227" s="296"/>
      <c r="J227" s="296"/>
      <c r="K227" s="296"/>
      <c r="L227" s="296"/>
      <c r="M227" s="296"/>
      <c r="N227" s="296"/>
      <c r="O227" s="296"/>
      <c r="P227" s="296"/>
      <c r="Q227" s="296"/>
      <c r="R227" s="296"/>
      <c r="S227" s="296"/>
      <c r="T227" s="296"/>
      <c r="U227" s="296"/>
      <c r="V227" s="296"/>
      <c r="W227" s="296"/>
      <c r="X227" s="296"/>
      <c r="Y227" s="296"/>
      <c r="Z227" s="296"/>
      <c r="AA227" s="296"/>
      <c r="AB227" s="296"/>
      <c r="AC227" s="296"/>
      <c r="AD227" s="296"/>
      <c r="AE227" s="296"/>
      <c r="AF227" s="296"/>
      <c r="AG227" s="296"/>
    </row>
    <row r="228">
      <c r="A228" s="296"/>
      <c r="B228" s="296"/>
      <c r="C228" s="296"/>
      <c r="D228" s="296"/>
      <c r="E228" s="296"/>
      <c r="F228" s="296"/>
      <c r="G228" s="296"/>
      <c r="H228" s="296"/>
      <c r="I228" s="296"/>
      <c r="J228" s="296"/>
      <c r="K228" s="296"/>
      <c r="L228" s="296"/>
      <c r="M228" s="296"/>
      <c r="N228" s="296"/>
      <c r="O228" s="296"/>
      <c r="P228" s="296"/>
      <c r="Q228" s="296"/>
      <c r="R228" s="296"/>
      <c r="S228" s="296"/>
      <c r="T228" s="296"/>
      <c r="U228" s="296"/>
      <c r="V228" s="296"/>
      <c r="W228" s="296"/>
      <c r="X228" s="296"/>
      <c r="Y228" s="296"/>
      <c r="Z228" s="296"/>
      <c r="AA228" s="296"/>
      <c r="AB228" s="296"/>
      <c r="AC228" s="296"/>
      <c r="AD228" s="296"/>
      <c r="AE228" s="296"/>
      <c r="AF228" s="296"/>
      <c r="AG228" s="296"/>
    </row>
    <row r="229">
      <c r="A229" s="296"/>
      <c r="B229" s="296"/>
      <c r="C229" s="296"/>
      <c r="D229" s="296"/>
      <c r="E229" s="296"/>
      <c r="F229" s="296"/>
      <c r="G229" s="296"/>
      <c r="H229" s="296"/>
      <c r="I229" s="296"/>
      <c r="J229" s="296"/>
      <c r="K229" s="296"/>
      <c r="L229" s="296"/>
      <c r="M229" s="296"/>
      <c r="N229" s="296"/>
      <c r="O229" s="296"/>
      <c r="P229" s="296"/>
      <c r="Q229" s="296"/>
      <c r="R229" s="296"/>
      <c r="S229" s="296"/>
      <c r="T229" s="296"/>
      <c r="U229" s="296"/>
      <c r="V229" s="296"/>
      <c r="W229" s="296"/>
      <c r="X229" s="296"/>
      <c r="Y229" s="296"/>
      <c r="Z229" s="296"/>
      <c r="AA229" s="296"/>
      <c r="AB229" s="296"/>
      <c r="AC229" s="296"/>
      <c r="AD229" s="296"/>
      <c r="AE229" s="296"/>
      <c r="AF229" s="296"/>
      <c r="AG229" s="296"/>
    </row>
    <row r="230">
      <c r="A230" s="296"/>
      <c r="B230" s="296"/>
      <c r="C230" s="296"/>
      <c r="D230" s="296"/>
      <c r="E230" s="296"/>
      <c r="F230" s="296"/>
      <c r="G230" s="296"/>
      <c r="H230" s="296"/>
      <c r="I230" s="296"/>
      <c r="J230" s="296"/>
      <c r="K230" s="296"/>
      <c r="L230" s="296"/>
      <c r="M230" s="296"/>
      <c r="N230" s="296"/>
      <c r="O230" s="296"/>
      <c r="P230" s="296"/>
      <c r="Q230" s="296"/>
      <c r="R230" s="296"/>
      <c r="S230" s="296"/>
      <c r="T230" s="296"/>
      <c r="U230" s="296"/>
      <c r="V230" s="296"/>
      <c r="W230" s="296"/>
      <c r="X230" s="296"/>
      <c r="Y230" s="296"/>
      <c r="Z230" s="296"/>
      <c r="AA230" s="296"/>
      <c r="AB230" s="296"/>
      <c r="AC230" s="296"/>
      <c r="AD230" s="296"/>
      <c r="AE230" s="296"/>
      <c r="AF230" s="296"/>
      <c r="AG230" s="296"/>
    </row>
    <row r="231">
      <c r="A231" s="296"/>
      <c r="B231" s="296"/>
      <c r="C231" s="296"/>
      <c r="D231" s="296"/>
      <c r="E231" s="296"/>
      <c r="F231" s="296"/>
      <c r="G231" s="296"/>
      <c r="H231" s="296"/>
      <c r="I231" s="296"/>
      <c r="J231" s="296"/>
      <c r="K231" s="296"/>
      <c r="L231" s="296"/>
      <c r="M231" s="296"/>
      <c r="N231" s="296"/>
      <c r="O231" s="296"/>
      <c r="P231" s="296"/>
      <c r="Q231" s="296"/>
      <c r="R231" s="296"/>
      <c r="S231" s="296"/>
      <c r="T231" s="296"/>
      <c r="U231" s="296"/>
      <c r="V231" s="296"/>
      <c r="W231" s="296"/>
      <c r="X231" s="296"/>
      <c r="Y231" s="296"/>
      <c r="Z231" s="296"/>
      <c r="AA231" s="296"/>
      <c r="AB231" s="296"/>
      <c r="AC231" s="296"/>
      <c r="AD231" s="296"/>
      <c r="AE231" s="296"/>
      <c r="AF231" s="296"/>
      <c r="AG231" s="296"/>
    </row>
    <row r="232">
      <c r="A232" s="296"/>
      <c r="B232" s="296"/>
      <c r="C232" s="296"/>
      <c r="D232" s="296"/>
      <c r="E232" s="296"/>
      <c r="F232" s="296"/>
      <c r="G232" s="296"/>
      <c r="H232" s="296"/>
      <c r="I232" s="296"/>
      <c r="J232" s="296"/>
      <c r="K232" s="296"/>
      <c r="L232" s="296"/>
      <c r="M232" s="296"/>
      <c r="N232" s="296"/>
      <c r="O232" s="296"/>
      <c r="P232" s="296"/>
      <c r="Q232" s="296"/>
      <c r="R232" s="296"/>
      <c r="S232" s="296"/>
      <c r="T232" s="296"/>
      <c r="U232" s="296"/>
      <c r="V232" s="296"/>
      <c r="W232" s="296"/>
      <c r="X232" s="296"/>
      <c r="Y232" s="296"/>
      <c r="Z232" s="296"/>
      <c r="AA232" s="296"/>
      <c r="AB232" s="296"/>
      <c r="AC232" s="296"/>
      <c r="AD232" s="296"/>
      <c r="AE232" s="296"/>
      <c r="AF232" s="296"/>
      <c r="AG232" s="296"/>
    </row>
    <row r="233">
      <c r="A233" s="296"/>
      <c r="B233" s="296"/>
      <c r="C233" s="296"/>
      <c r="D233" s="296"/>
      <c r="E233" s="296"/>
      <c r="F233" s="296"/>
      <c r="G233" s="296"/>
      <c r="H233" s="296"/>
      <c r="I233" s="296"/>
      <c r="J233" s="296"/>
      <c r="K233" s="296"/>
      <c r="L233" s="296"/>
      <c r="M233" s="296"/>
      <c r="N233" s="296"/>
      <c r="O233" s="296"/>
      <c r="P233" s="296"/>
      <c r="Q233" s="296"/>
      <c r="R233" s="296"/>
      <c r="S233" s="296"/>
      <c r="T233" s="296"/>
      <c r="U233" s="296"/>
      <c r="V233" s="296"/>
      <c r="W233" s="296"/>
      <c r="X233" s="296"/>
      <c r="Y233" s="296"/>
      <c r="Z233" s="296"/>
      <c r="AA233" s="296"/>
      <c r="AB233" s="296"/>
      <c r="AC233" s="296"/>
      <c r="AD233" s="296"/>
      <c r="AE233" s="296"/>
      <c r="AF233" s="296"/>
      <c r="AG233" s="296"/>
    </row>
    <row r="234">
      <c r="A234" s="296"/>
      <c r="B234" s="296"/>
      <c r="C234" s="296"/>
      <c r="D234" s="296"/>
      <c r="E234" s="296"/>
      <c r="F234" s="296"/>
      <c r="G234" s="296"/>
      <c r="H234" s="296"/>
      <c r="I234" s="296"/>
      <c r="J234" s="296"/>
      <c r="K234" s="296"/>
      <c r="L234" s="296"/>
      <c r="M234" s="296"/>
      <c r="N234" s="296"/>
      <c r="O234" s="296"/>
      <c r="P234" s="296"/>
      <c r="Q234" s="296"/>
      <c r="R234" s="296"/>
      <c r="S234" s="296"/>
      <c r="T234" s="296"/>
      <c r="U234" s="296"/>
      <c r="V234" s="296"/>
      <c r="W234" s="296"/>
      <c r="X234" s="296"/>
      <c r="Y234" s="296"/>
      <c r="Z234" s="296"/>
      <c r="AA234" s="296"/>
      <c r="AB234" s="296"/>
      <c r="AC234" s="296"/>
      <c r="AD234" s="296"/>
      <c r="AE234" s="296"/>
      <c r="AF234" s="296"/>
      <c r="AG234" s="296"/>
    </row>
    <row r="235">
      <c r="A235" s="296"/>
      <c r="B235" s="296"/>
      <c r="C235" s="296"/>
      <c r="D235" s="296"/>
      <c r="E235" s="296"/>
      <c r="F235" s="296"/>
      <c r="G235" s="296"/>
      <c r="H235" s="296"/>
      <c r="I235" s="296"/>
      <c r="J235" s="296"/>
      <c r="K235" s="296"/>
      <c r="L235" s="296"/>
      <c r="M235" s="296"/>
      <c r="N235" s="296"/>
      <c r="O235" s="296"/>
      <c r="P235" s="296"/>
      <c r="Q235" s="296"/>
      <c r="R235" s="296"/>
      <c r="S235" s="296"/>
      <c r="T235" s="296"/>
      <c r="U235" s="296"/>
      <c r="V235" s="296"/>
      <c r="W235" s="296"/>
      <c r="X235" s="296"/>
      <c r="Y235" s="296"/>
      <c r="Z235" s="296"/>
      <c r="AA235" s="296"/>
      <c r="AB235" s="296"/>
      <c r="AC235" s="296"/>
      <c r="AD235" s="296"/>
      <c r="AE235" s="296"/>
      <c r="AF235" s="296"/>
      <c r="AG235" s="296"/>
    </row>
    <row r="236">
      <c r="A236" s="296"/>
      <c r="B236" s="296"/>
      <c r="C236" s="296"/>
      <c r="D236" s="296"/>
      <c r="E236" s="296"/>
      <c r="F236" s="296"/>
      <c r="G236" s="296"/>
      <c r="H236" s="296"/>
      <c r="I236" s="296"/>
      <c r="J236" s="296"/>
      <c r="K236" s="296"/>
      <c r="L236" s="296"/>
      <c r="M236" s="296"/>
      <c r="N236" s="296"/>
      <c r="O236" s="296"/>
      <c r="P236" s="296"/>
      <c r="Q236" s="296"/>
      <c r="R236" s="296"/>
      <c r="S236" s="296"/>
      <c r="T236" s="296"/>
      <c r="U236" s="296"/>
      <c r="V236" s="296"/>
      <c r="W236" s="296"/>
      <c r="X236" s="296"/>
      <c r="Y236" s="296"/>
      <c r="Z236" s="296"/>
      <c r="AA236" s="296"/>
      <c r="AB236" s="296"/>
      <c r="AC236" s="296"/>
      <c r="AD236" s="296"/>
      <c r="AE236" s="296"/>
      <c r="AF236" s="296"/>
      <c r="AG236" s="296"/>
    </row>
    <row r="237">
      <c r="A237" s="296"/>
      <c r="B237" s="296"/>
      <c r="C237" s="296"/>
      <c r="D237" s="296"/>
      <c r="E237" s="296"/>
      <c r="F237" s="296"/>
      <c r="G237" s="296"/>
      <c r="H237" s="296"/>
      <c r="I237" s="296"/>
      <c r="J237" s="296"/>
      <c r="K237" s="296"/>
      <c r="L237" s="296"/>
      <c r="M237" s="296"/>
      <c r="N237" s="296"/>
      <c r="O237" s="296"/>
      <c r="P237" s="296"/>
      <c r="Q237" s="296"/>
      <c r="R237" s="296"/>
      <c r="S237" s="296"/>
      <c r="T237" s="296"/>
      <c r="U237" s="296"/>
      <c r="V237" s="296"/>
      <c r="W237" s="296"/>
      <c r="X237" s="296"/>
      <c r="Y237" s="296"/>
      <c r="Z237" s="296"/>
      <c r="AA237" s="296"/>
      <c r="AB237" s="296"/>
      <c r="AC237" s="296"/>
      <c r="AD237" s="296"/>
      <c r="AE237" s="296"/>
      <c r="AF237" s="296"/>
      <c r="AG237" s="296"/>
    </row>
    <row r="238">
      <c r="A238" s="296"/>
      <c r="B238" s="296"/>
      <c r="C238" s="296"/>
      <c r="D238" s="296"/>
      <c r="E238" s="296"/>
      <c r="F238" s="296"/>
      <c r="G238" s="296"/>
      <c r="H238" s="296"/>
      <c r="I238" s="296"/>
      <c r="J238" s="296"/>
      <c r="K238" s="296"/>
      <c r="L238" s="296"/>
      <c r="M238" s="296"/>
      <c r="N238" s="296"/>
      <c r="O238" s="296"/>
      <c r="P238" s="296"/>
      <c r="Q238" s="296"/>
      <c r="R238" s="296"/>
      <c r="S238" s="296"/>
      <c r="T238" s="296"/>
      <c r="U238" s="296"/>
      <c r="V238" s="296"/>
      <c r="W238" s="296"/>
      <c r="X238" s="296"/>
      <c r="Y238" s="296"/>
      <c r="Z238" s="296"/>
      <c r="AA238" s="296"/>
      <c r="AB238" s="296"/>
      <c r="AC238" s="296"/>
      <c r="AD238" s="296"/>
      <c r="AE238" s="296"/>
      <c r="AF238" s="296"/>
      <c r="AG238" s="296"/>
    </row>
    <row r="239">
      <c r="A239" s="296"/>
      <c r="B239" s="296"/>
      <c r="C239" s="296"/>
      <c r="D239" s="296"/>
      <c r="E239" s="296"/>
      <c r="F239" s="296"/>
      <c r="G239" s="296"/>
      <c r="H239" s="296"/>
      <c r="I239" s="296"/>
      <c r="J239" s="296"/>
      <c r="K239" s="296"/>
      <c r="L239" s="296"/>
      <c r="M239" s="296"/>
      <c r="N239" s="296"/>
      <c r="O239" s="296"/>
      <c r="P239" s="296"/>
      <c r="Q239" s="296"/>
      <c r="R239" s="296"/>
      <c r="S239" s="296"/>
      <c r="T239" s="296"/>
      <c r="U239" s="296"/>
      <c r="V239" s="296"/>
      <c r="W239" s="296"/>
      <c r="X239" s="296"/>
      <c r="Y239" s="296"/>
      <c r="Z239" s="296"/>
      <c r="AA239" s="296"/>
      <c r="AB239" s="296"/>
      <c r="AC239" s="296"/>
      <c r="AD239" s="296"/>
      <c r="AE239" s="296"/>
      <c r="AF239" s="296"/>
      <c r="AG239" s="296"/>
    </row>
    <row r="240">
      <c r="A240" s="296"/>
      <c r="B240" s="296"/>
      <c r="C240" s="296"/>
      <c r="D240" s="296"/>
      <c r="E240" s="296"/>
      <c r="F240" s="296"/>
      <c r="G240" s="296"/>
      <c r="H240" s="296"/>
      <c r="I240" s="296"/>
      <c r="J240" s="296"/>
      <c r="K240" s="296"/>
      <c r="L240" s="296"/>
      <c r="M240" s="296"/>
      <c r="N240" s="296"/>
      <c r="O240" s="296"/>
      <c r="P240" s="296"/>
      <c r="Q240" s="296"/>
      <c r="R240" s="296"/>
      <c r="S240" s="296"/>
      <c r="T240" s="296"/>
      <c r="U240" s="296"/>
      <c r="V240" s="296"/>
      <c r="W240" s="296"/>
      <c r="X240" s="296"/>
      <c r="Y240" s="296"/>
      <c r="Z240" s="296"/>
      <c r="AA240" s="296"/>
      <c r="AB240" s="296"/>
      <c r="AC240" s="296"/>
      <c r="AD240" s="296"/>
      <c r="AE240" s="296"/>
      <c r="AF240" s="296"/>
      <c r="AG240" s="296"/>
    </row>
    <row r="241">
      <c r="A241" s="296"/>
      <c r="B241" s="296"/>
      <c r="C241" s="296"/>
      <c r="D241" s="296"/>
      <c r="E241" s="296"/>
      <c r="F241" s="296"/>
      <c r="G241" s="296"/>
      <c r="H241" s="296"/>
      <c r="I241" s="296"/>
      <c r="J241" s="296"/>
      <c r="K241" s="296"/>
      <c r="L241" s="296"/>
      <c r="M241" s="296"/>
      <c r="N241" s="296"/>
      <c r="O241" s="296"/>
      <c r="P241" s="296"/>
      <c r="Q241" s="296"/>
      <c r="R241" s="296"/>
      <c r="S241" s="296"/>
      <c r="T241" s="296"/>
      <c r="U241" s="296"/>
      <c r="V241" s="296"/>
      <c r="W241" s="296"/>
      <c r="X241" s="296"/>
      <c r="Y241" s="296"/>
      <c r="Z241" s="296"/>
      <c r="AA241" s="296"/>
      <c r="AB241" s="296"/>
      <c r="AC241" s="296"/>
      <c r="AD241" s="296"/>
      <c r="AE241" s="296"/>
      <c r="AF241" s="296"/>
      <c r="AG241" s="296"/>
    </row>
    <row r="242">
      <c r="A242" s="296"/>
      <c r="B242" s="296"/>
      <c r="C242" s="296"/>
      <c r="D242" s="296"/>
      <c r="E242" s="296"/>
      <c r="F242" s="296"/>
      <c r="G242" s="296"/>
      <c r="H242" s="296"/>
      <c r="I242" s="296"/>
      <c r="J242" s="296"/>
      <c r="K242" s="296"/>
      <c r="L242" s="296"/>
      <c r="M242" s="296"/>
      <c r="N242" s="296"/>
      <c r="O242" s="296"/>
      <c r="P242" s="296"/>
      <c r="Q242" s="296"/>
      <c r="R242" s="296"/>
      <c r="S242" s="296"/>
      <c r="T242" s="296"/>
      <c r="U242" s="296"/>
      <c r="V242" s="296"/>
      <c r="W242" s="296"/>
      <c r="X242" s="296"/>
      <c r="Y242" s="296"/>
      <c r="Z242" s="296"/>
      <c r="AA242" s="296"/>
      <c r="AB242" s="296"/>
      <c r="AC242" s="296"/>
      <c r="AD242" s="296"/>
      <c r="AE242" s="296"/>
      <c r="AF242" s="296"/>
      <c r="AG242" s="296"/>
    </row>
    <row r="243">
      <c r="A243" s="296"/>
      <c r="B243" s="296"/>
      <c r="C243" s="296"/>
      <c r="D243" s="296"/>
      <c r="E243" s="296"/>
      <c r="F243" s="296"/>
      <c r="G243" s="296"/>
      <c r="H243" s="296"/>
      <c r="I243" s="296"/>
      <c r="J243" s="296"/>
      <c r="K243" s="296"/>
      <c r="L243" s="296"/>
      <c r="M243" s="296"/>
      <c r="N243" s="296"/>
      <c r="O243" s="296"/>
      <c r="P243" s="296"/>
      <c r="Q243" s="296"/>
      <c r="R243" s="296"/>
      <c r="S243" s="296"/>
      <c r="T243" s="296"/>
      <c r="U243" s="296"/>
      <c r="V243" s="296"/>
      <c r="W243" s="296"/>
      <c r="X243" s="296"/>
      <c r="Y243" s="296"/>
      <c r="Z243" s="296"/>
      <c r="AA243" s="296"/>
      <c r="AB243" s="296"/>
      <c r="AC243" s="296"/>
      <c r="AD243" s="296"/>
      <c r="AE243" s="296"/>
      <c r="AF243" s="296"/>
      <c r="AG243" s="296"/>
    </row>
    <row r="244">
      <c r="A244" s="296"/>
      <c r="B244" s="296"/>
      <c r="C244" s="296"/>
      <c r="D244" s="296"/>
      <c r="E244" s="296"/>
      <c r="F244" s="296"/>
      <c r="G244" s="296"/>
      <c r="H244" s="296"/>
      <c r="I244" s="296"/>
      <c r="J244" s="296"/>
      <c r="K244" s="296"/>
      <c r="L244" s="296"/>
      <c r="M244" s="296"/>
      <c r="N244" s="296"/>
      <c r="O244" s="296"/>
      <c r="P244" s="296"/>
      <c r="Q244" s="296"/>
      <c r="R244" s="296"/>
      <c r="S244" s="296"/>
      <c r="T244" s="296"/>
      <c r="U244" s="296"/>
      <c r="V244" s="296"/>
      <c r="W244" s="296"/>
      <c r="X244" s="296"/>
      <c r="Y244" s="296"/>
      <c r="Z244" s="296"/>
      <c r="AA244" s="296"/>
      <c r="AB244" s="296"/>
      <c r="AC244" s="296"/>
      <c r="AD244" s="296"/>
      <c r="AE244" s="296"/>
      <c r="AF244" s="296"/>
      <c r="AG244" s="296"/>
    </row>
    <row r="245">
      <c r="A245" s="296"/>
      <c r="B245" s="296"/>
      <c r="C245" s="296"/>
      <c r="D245" s="296"/>
      <c r="E245" s="296"/>
      <c r="F245" s="296"/>
      <c r="G245" s="296"/>
      <c r="H245" s="296"/>
      <c r="I245" s="296"/>
      <c r="J245" s="296"/>
      <c r="K245" s="296"/>
      <c r="L245" s="296"/>
      <c r="M245" s="296"/>
      <c r="N245" s="296"/>
      <c r="O245" s="296"/>
      <c r="P245" s="296"/>
      <c r="Q245" s="296"/>
      <c r="R245" s="296"/>
      <c r="S245" s="296"/>
      <c r="T245" s="296"/>
      <c r="U245" s="296"/>
      <c r="V245" s="296"/>
      <c r="W245" s="296"/>
      <c r="X245" s="296"/>
      <c r="Y245" s="296"/>
      <c r="Z245" s="296"/>
      <c r="AA245" s="296"/>
      <c r="AB245" s="296"/>
      <c r="AC245" s="296"/>
      <c r="AD245" s="296"/>
      <c r="AE245" s="296"/>
      <c r="AF245" s="296"/>
      <c r="AG245" s="296"/>
    </row>
    <row r="246">
      <c r="A246" s="296"/>
      <c r="B246" s="296"/>
      <c r="C246" s="296"/>
      <c r="D246" s="296"/>
      <c r="E246" s="296"/>
      <c r="F246" s="296"/>
      <c r="G246" s="296"/>
      <c r="H246" s="296"/>
      <c r="I246" s="296"/>
      <c r="J246" s="296"/>
      <c r="K246" s="296"/>
      <c r="L246" s="296"/>
      <c r="M246" s="296"/>
      <c r="N246" s="296"/>
      <c r="O246" s="296"/>
      <c r="P246" s="296"/>
      <c r="Q246" s="296"/>
      <c r="R246" s="296"/>
      <c r="S246" s="296"/>
      <c r="T246" s="296"/>
      <c r="U246" s="296"/>
      <c r="V246" s="296"/>
      <c r="W246" s="296"/>
      <c r="X246" s="296"/>
      <c r="Y246" s="296"/>
      <c r="Z246" s="296"/>
      <c r="AA246" s="296"/>
      <c r="AB246" s="296"/>
      <c r="AC246" s="296"/>
      <c r="AD246" s="296"/>
      <c r="AE246" s="296"/>
      <c r="AF246" s="296"/>
      <c r="AG246" s="296"/>
    </row>
    <row r="247">
      <c r="A247" s="296"/>
      <c r="B247" s="296"/>
      <c r="C247" s="296"/>
      <c r="D247" s="296"/>
      <c r="E247" s="296"/>
      <c r="F247" s="296"/>
      <c r="G247" s="296"/>
      <c r="H247" s="296"/>
      <c r="I247" s="296"/>
      <c r="J247" s="296"/>
      <c r="K247" s="296"/>
      <c r="L247" s="296"/>
      <c r="M247" s="296"/>
      <c r="N247" s="296"/>
      <c r="O247" s="296"/>
      <c r="P247" s="296"/>
      <c r="Q247" s="296"/>
      <c r="R247" s="296"/>
      <c r="S247" s="296"/>
      <c r="T247" s="296"/>
      <c r="U247" s="296"/>
      <c r="V247" s="296"/>
      <c r="W247" s="296"/>
      <c r="X247" s="296"/>
      <c r="Y247" s="296"/>
      <c r="Z247" s="296"/>
      <c r="AA247" s="296"/>
      <c r="AB247" s="296"/>
      <c r="AC247" s="296"/>
      <c r="AD247" s="296"/>
      <c r="AE247" s="296"/>
      <c r="AF247" s="296"/>
      <c r="AG247" s="296"/>
    </row>
    <row r="248">
      <c r="A248" s="296"/>
      <c r="B248" s="296"/>
      <c r="C248" s="296"/>
      <c r="D248" s="296"/>
      <c r="E248" s="296"/>
      <c r="F248" s="296"/>
      <c r="G248" s="296"/>
      <c r="H248" s="296"/>
      <c r="I248" s="296"/>
      <c r="J248" s="296"/>
      <c r="K248" s="296"/>
      <c r="L248" s="296"/>
      <c r="M248" s="296"/>
      <c r="N248" s="296"/>
      <c r="O248" s="296"/>
      <c r="P248" s="296"/>
      <c r="Q248" s="296"/>
      <c r="R248" s="296"/>
      <c r="S248" s="296"/>
      <c r="T248" s="296"/>
      <c r="U248" s="296"/>
      <c r="V248" s="296"/>
      <c r="W248" s="296"/>
      <c r="X248" s="296"/>
      <c r="Y248" s="296"/>
      <c r="Z248" s="296"/>
      <c r="AA248" s="296"/>
      <c r="AB248" s="296"/>
      <c r="AC248" s="296"/>
      <c r="AD248" s="296"/>
      <c r="AE248" s="296"/>
      <c r="AF248" s="296"/>
      <c r="AG248" s="296"/>
    </row>
    <row r="249">
      <c r="A249" s="296"/>
      <c r="B249" s="296"/>
      <c r="C249" s="296"/>
      <c r="D249" s="296"/>
      <c r="E249" s="296"/>
      <c r="F249" s="296"/>
      <c r="G249" s="296"/>
      <c r="H249" s="296"/>
      <c r="I249" s="296"/>
      <c r="J249" s="296"/>
      <c r="K249" s="296"/>
      <c r="L249" s="296"/>
      <c r="M249" s="296"/>
      <c r="N249" s="296"/>
      <c r="O249" s="296"/>
      <c r="P249" s="296"/>
      <c r="Q249" s="296"/>
      <c r="R249" s="296"/>
      <c r="S249" s="296"/>
      <c r="T249" s="296"/>
      <c r="U249" s="296"/>
      <c r="V249" s="296"/>
      <c r="W249" s="296"/>
      <c r="X249" s="296"/>
      <c r="Y249" s="296"/>
      <c r="Z249" s="296"/>
      <c r="AA249" s="296"/>
      <c r="AB249" s="296"/>
      <c r="AC249" s="296"/>
      <c r="AD249" s="296"/>
      <c r="AE249" s="296"/>
      <c r="AF249" s="296"/>
      <c r="AG249" s="296"/>
    </row>
    <row r="250">
      <c r="A250" s="296"/>
      <c r="B250" s="296"/>
      <c r="C250" s="296"/>
      <c r="D250" s="296"/>
      <c r="E250" s="296"/>
      <c r="F250" s="296"/>
      <c r="G250" s="296"/>
      <c r="H250" s="296"/>
      <c r="I250" s="296"/>
      <c r="J250" s="296"/>
      <c r="K250" s="296"/>
      <c r="L250" s="296"/>
      <c r="M250" s="296"/>
      <c r="N250" s="296"/>
      <c r="O250" s="296"/>
      <c r="P250" s="296"/>
      <c r="Q250" s="296"/>
      <c r="R250" s="296"/>
      <c r="S250" s="296"/>
      <c r="T250" s="296"/>
      <c r="U250" s="296"/>
      <c r="V250" s="296"/>
      <c r="W250" s="296"/>
      <c r="X250" s="296"/>
      <c r="Y250" s="296"/>
      <c r="Z250" s="296"/>
      <c r="AA250" s="296"/>
      <c r="AB250" s="296"/>
      <c r="AC250" s="296"/>
      <c r="AD250" s="296"/>
      <c r="AE250" s="296"/>
      <c r="AF250" s="296"/>
      <c r="AG250" s="296"/>
    </row>
    <row r="251">
      <c r="A251" s="296"/>
      <c r="B251" s="296"/>
      <c r="C251" s="296"/>
      <c r="D251" s="296"/>
      <c r="E251" s="296"/>
      <c r="F251" s="296"/>
      <c r="G251" s="296"/>
      <c r="H251" s="296"/>
      <c r="I251" s="296"/>
      <c r="J251" s="296"/>
      <c r="K251" s="296"/>
      <c r="L251" s="296"/>
      <c r="M251" s="296"/>
      <c r="N251" s="296"/>
      <c r="O251" s="296"/>
      <c r="P251" s="296"/>
      <c r="Q251" s="296"/>
      <c r="R251" s="296"/>
      <c r="S251" s="296"/>
      <c r="T251" s="296"/>
      <c r="U251" s="296"/>
      <c r="V251" s="296"/>
      <c r="W251" s="296"/>
      <c r="X251" s="296"/>
      <c r="Y251" s="296"/>
      <c r="Z251" s="296"/>
      <c r="AA251" s="296"/>
      <c r="AB251" s="296"/>
      <c r="AC251" s="296"/>
      <c r="AD251" s="296"/>
      <c r="AE251" s="296"/>
      <c r="AF251" s="296"/>
      <c r="AG251" s="296"/>
    </row>
    <row r="252">
      <c r="A252" s="296"/>
      <c r="B252" s="296"/>
      <c r="C252" s="296"/>
      <c r="D252" s="296"/>
      <c r="E252" s="296"/>
      <c r="F252" s="296"/>
      <c r="G252" s="296"/>
      <c r="H252" s="296"/>
      <c r="I252" s="296"/>
      <c r="J252" s="296"/>
      <c r="K252" s="296"/>
      <c r="L252" s="296"/>
      <c r="M252" s="296"/>
      <c r="N252" s="296"/>
      <c r="O252" s="296"/>
      <c r="P252" s="296"/>
      <c r="Q252" s="296"/>
      <c r="R252" s="296"/>
      <c r="S252" s="296"/>
      <c r="T252" s="296"/>
      <c r="U252" s="296"/>
      <c r="V252" s="296"/>
      <c r="W252" s="296"/>
      <c r="X252" s="296"/>
      <c r="Y252" s="296"/>
      <c r="Z252" s="296"/>
      <c r="AA252" s="296"/>
      <c r="AB252" s="296"/>
      <c r="AC252" s="296"/>
      <c r="AD252" s="296"/>
      <c r="AE252" s="296"/>
      <c r="AF252" s="296"/>
      <c r="AG252" s="296"/>
    </row>
    <row r="253">
      <c r="A253" s="296"/>
      <c r="B253" s="296"/>
      <c r="C253" s="296"/>
      <c r="D253" s="296"/>
      <c r="E253" s="296"/>
      <c r="F253" s="296"/>
      <c r="G253" s="296"/>
      <c r="H253" s="296"/>
      <c r="I253" s="296"/>
      <c r="J253" s="296"/>
      <c r="K253" s="296"/>
      <c r="L253" s="296"/>
      <c r="M253" s="296"/>
      <c r="N253" s="296"/>
      <c r="O253" s="296"/>
      <c r="P253" s="296"/>
      <c r="Q253" s="296"/>
      <c r="R253" s="296"/>
      <c r="S253" s="296"/>
      <c r="T253" s="296"/>
      <c r="U253" s="296"/>
      <c r="V253" s="296"/>
      <c r="W253" s="296"/>
      <c r="X253" s="296"/>
      <c r="Y253" s="296"/>
      <c r="Z253" s="296"/>
      <c r="AA253" s="296"/>
      <c r="AB253" s="296"/>
      <c r="AC253" s="296"/>
      <c r="AD253" s="296"/>
      <c r="AE253" s="296"/>
      <c r="AF253" s="296"/>
      <c r="AG253" s="296"/>
    </row>
    <row r="254">
      <c r="A254" s="296"/>
      <c r="B254" s="296"/>
      <c r="C254" s="296"/>
      <c r="D254" s="296"/>
      <c r="E254" s="296"/>
      <c r="F254" s="296"/>
      <c r="G254" s="296"/>
      <c r="H254" s="296"/>
      <c r="I254" s="296"/>
      <c r="J254" s="296"/>
      <c r="K254" s="296"/>
      <c r="L254" s="296"/>
      <c r="M254" s="296"/>
      <c r="N254" s="296"/>
      <c r="O254" s="296"/>
      <c r="P254" s="296"/>
      <c r="Q254" s="296"/>
      <c r="R254" s="296"/>
      <c r="S254" s="296"/>
      <c r="T254" s="296"/>
      <c r="U254" s="296"/>
      <c r="V254" s="296"/>
      <c r="W254" s="296"/>
      <c r="X254" s="296"/>
      <c r="Y254" s="296"/>
      <c r="Z254" s="296"/>
      <c r="AA254" s="296"/>
      <c r="AB254" s="296"/>
      <c r="AC254" s="296"/>
      <c r="AD254" s="296"/>
      <c r="AE254" s="296"/>
      <c r="AF254" s="296"/>
      <c r="AG254" s="296"/>
    </row>
    <row r="255">
      <c r="A255" s="296"/>
      <c r="B255" s="296"/>
      <c r="C255" s="296"/>
      <c r="D255" s="296"/>
      <c r="E255" s="296"/>
      <c r="F255" s="296"/>
      <c r="G255" s="296"/>
      <c r="H255" s="296"/>
      <c r="I255" s="296"/>
      <c r="J255" s="296"/>
      <c r="K255" s="296"/>
      <c r="L255" s="296"/>
      <c r="M255" s="296"/>
      <c r="N255" s="296"/>
      <c r="O255" s="296"/>
      <c r="P255" s="296"/>
      <c r="Q255" s="296"/>
      <c r="R255" s="296"/>
      <c r="S255" s="296"/>
      <c r="T255" s="296"/>
      <c r="U255" s="296"/>
      <c r="V255" s="296"/>
      <c r="W255" s="296"/>
      <c r="X255" s="296"/>
      <c r="Y255" s="296"/>
      <c r="Z255" s="296"/>
      <c r="AA255" s="296"/>
      <c r="AB255" s="296"/>
      <c r="AC255" s="296"/>
      <c r="AD255" s="296"/>
      <c r="AE255" s="296"/>
      <c r="AF255" s="296"/>
      <c r="AG255" s="296"/>
    </row>
    <row r="256">
      <c r="A256" s="296"/>
      <c r="B256" s="296"/>
      <c r="C256" s="296"/>
      <c r="D256" s="296"/>
      <c r="E256" s="296"/>
      <c r="F256" s="296"/>
      <c r="G256" s="296"/>
      <c r="H256" s="296"/>
      <c r="I256" s="296"/>
      <c r="J256" s="296"/>
      <c r="K256" s="296"/>
      <c r="L256" s="296"/>
      <c r="M256" s="296"/>
      <c r="N256" s="296"/>
      <c r="O256" s="296"/>
      <c r="P256" s="296"/>
      <c r="Q256" s="296"/>
      <c r="R256" s="296"/>
      <c r="S256" s="296"/>
      <c r="T256" s="296"/>
      <c r="U256" s="296"/>
      <c r="V256" s="296"/>
      <c r="W256" s="296"/>
      <c r="X256" s="296"/>
      <c r="Y256" s="296"/>
      <c r="Z256" s="296"/>
      <c r="AA256" s="296"/>
      <c r="AB256" s="296"/>
      <c r="AC256" s="296"/>
      <c r="AD256" s="296"/>
      <c r="AE256" s="296"/>
      <c r="AF256" s="296"/>
      <c r="AG256" s="296"/>
    </row>
    <row r="257">
      <c r="A257" s="296"/>
      <c r="B257" s="296"/>
      <c r="C257" s="296"/>
      <c r="D257" s="296"/>
      <c r="E257" s="296"/>
      <c r="F257" s="296"/>
      <c r="G257" s="296"/>
      <c r="H257" s="296"/>
      <c r="I257" s="296"/>
      <c r="J257" s="296"/>
      <c r="K257" s="296"/>
      <c r="L257" s="296"/>
      <c r="M257" s="296"/>
      <c r="N257" s="296"/>
      <c r="O257" s="296"/>
      <c r="P257" s="296"/>
      <c r="Q257" s="296"/>
      <c r="R257" s="296"/>
      <c r="S257" s="296"/>
      <c r="T257" s="296"/>
      <c r="U257" s="296"/>
      <c r="V257" s="296"/>
      <c r="W257" s="296"/>
      <c r="X257" s="296"/>
      <c r="Y257" s="296"/>
      <c r="Z257" s="296"/>
      <c r="AA257" s="296"/>
      <c r="AB257" s="296"/>
      <c r="AC257" s="296"/>
      <c r="AD257" s="296"/>
      <c r="AE257" s="296"/>
      <c r="AF257" s="296"/>
      <c r="AG257" s="296"/>
    </row>
    <row r="258">
      <c r="A258" s="296"/>
      <c r="B258" s="296"/>
      <c r="C258" s="296"/>
      <c r="D258" s="296"/>
      <c r="E258" s="296"/>
      <c r="F258" s="296"/>
      <c r="G258" s="296"/>
      <c r="H258" s="296"/>
      <c r="I258" s="296"/>
      <c r="J258" s="296"/>
      <c r="K258" s="296"/>
      <c r="L258" s="296"/>
      <c r="M258" s="296"/>
      <c r="N258" s="296"/>
      <c r="O258" s="296"/>
      <c r="P258" s="296"/>
      <c r="Q258" s="296"/>
      <c r="R258" s="296"/>
      <c r="S258" s="296"/>
      <c r="T258" s="296"/>
      <c r="U258" s="296"/>
      <c r="V258" s="296"/>
      <c r="W258" s="296"/>
      <c r="X258" s="296"/>
      <c r="Y258" s="296"/>
      <c r="Z258" s="296"/>
      <c r="AA258" s="296"/>
      <c r="AB258" s="296"/>
      <c r="AC258" s="296"/>
      <c r="AD258" s="296"/>
      <c r="AE258" s="296"/>
      <c r="AF258" s="296"/>
      <c r="AG258" s="296"/>
    </row>
    <row r="259">
      <c r="A259" s="296"/>
      <c r="B259" s="296"/>
      <c r="C259" s="296"/>
      <c r="D259" s="296"/>
      <c r="E259" s="296"/>
      <c r="F259" s="296"/>
      <c r="G259" s="296"/>
      <c r="H259" s="296"/>
      <c r="I259" s="296"/>
      <c r="J259" s="296"/>
      <c r="K259" s="296"/>
      <c r="L259" s="296"/>
      <c r="M259" s="296"/>
      <c r="N259" s="296"/>
      <c r="O259" s="296"/>
      <c r="P259" s="296"/>
      <c r="Q259" s="296"/>
      <c r="R259" s="296"/>
      <c r="S259" s="296"/>
      <c r="T259" s="296"/>
      <c r="U259" s="296"/>
      <c r="V259" s="296"/>
      <c r="W259" s="296"/>
      <c r="X259" s="296"/>
      <c r="Y259" s="296"/>
      <c r="Z259" s="296"/>
      <c r="AA259" s="296"/>
      <c r="AB259" s="296"/>
      <c r="AC259" s="296"/>
      <c r="AD259" s="296"/>
      <c r="AE259" s="296"/>
      <c r="AF259" s="296"/>
      <c r="AG259" s="296"/>
    </row>
    <row r="260">
      <c r="A260" s="296"/>
      <c r="B260" s="296"/>
      <c r="C260" s="296"/>
      <c r="D260" s="296"/>
      <c r="E260" s="296"/>
      <c r="F260" s="296"/>
      <c r="G260" s="296"/>
      <c r="H260" s="296"/>
      <c r="I260" s="296"/>
      <c r="J260" s="296"/>
      <c r="K260" s="296"/>
      <c r="L260" s="296"/>
      <c r="M260" s="296"/>
      <c r="N260" s="296"/>
      <c r="O260" s="296"/>
      <c r="P260" s="296"/>
      <c r="Q260" s="296"/>
      <c r="R260" s="296"/>
      <c r="S260" s="296"/>
      <c r="T260" s="296"/>
      <c r="U260" s="296"/>
      <c r="V260" s="296"/>
      <c r="W260" s="296"/>
      <c r="X260" s="296"/>
      <c r="Y260" s="296"/>
      <c r="Z260" s="296"/>
      <c r="AA260" s="296"/>
      <c r="AB260" s="296"/>
      <c r="AC260" s="296"/>
      <c r="AD260" s="296"/>
      <c r="AE260" s="296"/>
      <c r="AF260" s="296"/>
      <c r="AG260" s="296"/>
    </row>
    <row r="261">
      <c r="A261" s="296"/>
      <c r="B261" s="296"/>
      <c r="C261" s="296"/>
      <c r="D261" s="296"/>
      <c r="E261" s="296"/>
      <c r="F261" s="296"/>
      <c r="G261" s="296"/>
      <c r="H261" s="296"/>
      <c r="I261" s="296"/>
      <c r="J261" s="296"/>
      <c r="K261" s="296"/>
      <c r="L261" s="296"/>
      <c r="M261" s="296"/>
      <c r="N261" s="296"/>
      <c r="O261" s="296"/>
      <c r="P261" s="296"/>
      <c r="Q261" s="296"/>
      <c r="R261" s="296"/>
      <c r="S261" s="296"/>
      <c r="T261" s="296"/>
      <c r="U261" s="296"/>
      <c r="V261" s="296"/>
      <c r="W261" s="296"/>
      <c r="X261" s="296"/>
      <c r="Y261" s="296"/>
      <c r="Z261" s="296"/>
      <c r="AA261" s="296"/>
      <c r="AB261" s="296"/>
      <c r="AC261" s="296"/>
      <c r="AD261" s="296"/>
      <c r="AE261" s="296"/>
      <c r="AF261" s="296"/>
      <c r="AG261" s="296"/>
    </row>
    <row r="262">
      <c r="A262" s="296"/>
      <c r="B262" s="296"/>
      <c r="C262" s="296"/>
      <c r="D262" s="296"/>
      <c r="E262" s="296"/>
      <c r="F262" s="296"/>
      <c r="G262" s="296"/>
      <c r="H262" s="296"/>
      <c r="I262" s="296"/>
      <c r="J262" s="296"/>
      <c r="K262" s="296"/>
      <c r="L262" s="296"/>
      <c r="M262" s="296"/>
      <c r="N262" s="296"/>
      <c r="O262" s="296"/>
      <c r="P262" s="296"/>
      <c r="Q262" s="296"/>
      <c r="R262" s="296"/>
      <c r="S262" s="296"/>
      <c r="T262" s="296"/>
      <c r="U262" s="296"/>
      <c r="V262" s="296"/>
      <c r="W262" s="296"/>
      <c r="X262" s="296"/>
      <c r="Y262" s="296"/>
      <c r="Z262" s="296"/>
      <c r="AA262" s="296"/>
      <c r="AB262" s="296"/>
      <c r="AC262" s="296"/>
      <c r="AD262" s="296"/>
      <c r="AE262" s="296"/>
      <c r="AF262" s="296"/>
      <c r="AG262" s="296"/>
    </row>
    <row r="263">
      <c r="A263" s="296"/>
      <c r="B263" s="296"/>
      <c r="C263" s="296"/>
      <c r="D263" s="296"/>
      <c r="E263" s="296"/>
      <c r="F263" s="296"/>
      <c r="G263" s="296"/>
      <c r="H263" s="296"/>
      <c r="I263" s="296"/>
      <c r="J263" s="296"/>
      <c r="K263" s="296"/>
      <c r="L263" s="296"/>
      <c r="M263" s="296"/>
      <c r="N263" s="296"/>
      <c r="O263" s="296"/>
      <c r="P263" s="296"/>
      <c r="Q263" s="296"/>
      <c r="R263" s="296"/>
      <c r="S263" s="296"/>
      <c r="T263" s="296"/>
      <c r="U263" s="296"/>
      <c r="V263" s="296"/>
      <c r="W263" s="296"/>
      <c r="X263" s="296"/>
      <c r="Y263" s="296"/>
      <c r="Z263" s="296"/>
      <c r="AA263" s="296"/>
      <c r="AB263" s="296"/>
      <c r="AC263" s="296"/>
      <c r="AD263" s="296"/>
      <c r="AE263" s="296"/>
      <c r="AF263" s="296"/>
      <c r="AG263" s="296"/>
    </row>
    <row r="264">
      <c r="A264" s="296"/>
      <c r="B264" s="296"/>
      <c r="C264" s="296"/>
      <c r="D264" s="296"/>
      <c r="E264" s="296"/>
      <c r="F264" s="296"/>
      <c r="G264" s="296"/>
      <c r="H264" s="296"/>
      <c r="I264" s="296"/>
      <c r="J264" s="296"/>
      <c r="K264" s="296"/>
      <c r="L264" s="296"/>
      <c r="M264" s="296"/>
      <c r="N264" s="296"/>
      <c r="O264" s="296"/>
      <c r="P264" s="296"/>
      <c r="Q264" s="296"/>
      <c r="R264" s="296"/>
      <c r="S264" s="296"/>
      <c r="T264" s="296"/>
      <c r="U264" s="296"/>
      <c r="V264" s="296"/>
      <c r="W264" s="296"/>
      <c r="X264" s="296"/>
      <c r="Y264" s="296"/>
      <c r="Z264" s="296"/>
      <c r="AA264" s="296"/>
      <c r="AB264" s="296"/>
      <c r="AC264" s="296"/>
      <c r="AD264" s="296"/>
      <c r="AE264" s="296"/>
      <c r="AF264" s="296"/>
      <c r="AG264" s="296"/>
    </row>
    <row r="265">
      <c r="A265" s="296"/>
      <c r="B265" s="296"/>
      <c r="C265" s="296"/>
      <c r="D265" s="296"/>
      <c r="E265" s="296"/>
      <c r="F265" s="296"/>
      <c r="G265" s="296"/>
      <c r="H265" s="296"/>
      <c r="I265" s="296"/>
      <c r="J265" s="296"/>
      <c r="K265" s="296"/>
      <c r="L265" s="296"/>
      <c r="M265" s="296"/>
      <c r="N265" s="296"/>
      <c r="O265" s="296"/>
      <c r="P265" s="296"/>
      <c r="Q265" s="296"/>
      <c r="R265" s="296"/>
      <c r="S265" s="296"/>
      <c r="T265" s="296"/>
      <c r="U265" s="296"/>
      <c r="V265" s="296"/>
      <c r="W265" s="296"/>
      <c r="X265" s="296"/>
      <c r="Y265" s="296"/>
      <c r="Z265" s="296"/>
      <c r="AA265" s="296"/>
      <c r="AB265" s="296"/>
      <c r="AC265" s="296"/>
      <c r="AD265" s="296"/>
      <c r="AE265" s="296"/>
      <c r="AF265" s="296"/>
      <c r="AG265" s="296"/>
    </row>
    <row r="266">
      <c r="A266" s="296"/>
      <c r="B266" s="296"/>
      <c r="C266" s="296"/>
      <c r="D266" s="296"/>
      <c r="E266" s="296"/>
      <c r="F266" s="296"/>
      <c r="G266" s="296"/>
      <c r="H266" s="296"/>
      <c r="I266" s="296"/>
      <c r="J266" s="296"/>
      <c r="K266" s="296"/>
      <c r="L266" s="296"/>
      <c r="M266" s="296"/>
      <c r="N266" s="296"/>
      <c r="O266" s="296"/>
      <c r="P266" s="296"/>
      <c r="Q266" s="296"/>
      <c r="R266" s="296"/>
      <c r="S266" s="296"/>
      <c r="T266" s="296"/>
      <c r="U266" s="296"/>
      <c r="V266" s="296"/>
      <c r="W266" s="296"/>
      <c r="X266" s="296"/>
      <c r="Y266" s="296"/>
      <c r="Z266" s="296"/>
      <c r="AA266" s="296"/>
      <c r="AB266" s="296"/>
      <c r="AC266" s="296"/>
      <c r="AD266" s="296"/>
      <c r="AE266" s="296"/>
      <c r="AF266" s="296"/>
      <c r="AG266" s="296"/>
    </row>
    <row r="267">
      <c r="A267" s="296"/>
      <c r="B267" s="296"/>
      <c r="C267" s="296"/>
      <c r="D267" s="296"/>
      <c r="E267" s="296"/>
      <c r="F267" s="296"/>
      <c r="G267" s="296"/>
      <c r="H267" s="296"/>
      <c r="I267" s="296"/>
      <c r="J267" s="296"/>
      <c r="K267" s="296"/>
      <c r="L267" s="296"/>
      <c r="M267" s="296"/>
      <c r="N267" s="296"/>
      <c r="O267" s="296"/>
      <c r="P267" s="296"/>
      <c r="Q267" s="296"/>
      <c r="R267" s="296"/>
      <c r="S267" s="296"/>
      <c r="T267" s="296"/>
      <c r="U267" s="296"/>
      <c r="V267" s="296"/>
      <c r="W267" s="296"/>
      <c r="X267" s="296"/>
      <c r="Y267" s="296"/>
      <c r="Z267" s="296"/>
      <c r="AA267" s="296"/>
      <c r="AB267" s="296"/>
      <c r="AC267" s="296"/>
      <c r="AD267" s="296"/>
      <c r="AE267" s="296"/>
      <c r="AF267" s="296"/>
      <c r="AG267" s="296"/>
    </row>
    <row r="268">
      <c r="A268" s="296"/>
      <c r="B268" s="296"/>
      <c r="C268" s="296"/>
      <c r="D268" s="296"/>
      <c r="E268" s="296"/>
      <c r="F268" s="296"/>
      <c r="G268" s="296"/>
      <c r="H268" s="296"/>
      <c r="I268" s="296"/>
      <c r="J268" s="296"/>
      <c r="K268" s="296"/>
      <c r="L268" s="296"/>
      <c r="M268" s="296"/>
      <c r="N268" s="296"/>
      <c r="O268" s="296"/>
      <c r="P268" s="296"/>
      <c r="Q268" s="296"/>
      <c r="R268" s="296"/>
      <c r="S268" s="296"/>
      <c r="T268" s="296"/>
      <c r="U268" s="296"/>
      <c r="V268" s="296"/>
      <c r="W268" s="296"/>
      <c r="X268" s="296"/>
      <c r="Y268" s="296"/>
      <c r="Z268" s="296"/>
      <c r="AA268" s="296"/>
      <c r="AB268" s="296"/>
      <c r="AC268" s="296"/>
      <c r="AD268" s="296"/>
      <c r="AE268" s="296"/>
      <c r="AF268" s="296"/>
      <c r="AG268" s="296"/>
    </row>
    <row r="269">
      <c r="A269" s="296"/>
      <c r="B269" s="296"/>
      <c r="C269" s="296"/>
      <c r="D269" s="296"/>
      <c r="E269" s="296"/>
      <c r="F269" s="296"/>
      <c r="G269" s="296"/>
      <c r="H269" s="296"/>
      <c r="I269" s="296"/>
      <c r="J269" s="296"/>
      <c r="K269" s="296"/>
      <c r="L269" s="296"/>
      <c r="M269" s="296"/>
      <c r="N269" s="296"/>
      <c r="O269" s="296"/>
      <c r="P269" s="296"/>
      <c r="Q269" s="296"/>
      <c r="R269" s="296"/>
      <c r="S269" s="296"/>
      <c r="T269" s="296"/>
      <c r="U269" s="296"/>
      <c r="V269" s="296"/>
      <c r="W269" s="296"/>
      <c r="X269" s="296"/>
      <c r="Y269" s="296"/>
      <c r="Z269" s="296"/>
      <c r="AA269" s="296"/>
      <c r="AB269" s="296"/>
      <c r="AC269" s="296"/>
      <c r="AD269" s="296"/>
      <c r="AE269" s="296"/>
      <c r="AF269" s="296"/>
      <c r="AG269" s="296"/>
    </row>
    <row r="270">
      <c r="A270" s="296"/>
      <c r="B270" s="296"/>
      <c r="C270" s="296"/>
      <c r="D270" s="296"/>
      <c r="E270" s="296"/>
      <c r="F270" s="296"/>
      <c r="G270" s="296"/>
      <c r="H270" s="296"/>
      <c r="I270" s="296"/>
      <c r="J270" s="296"/>
      <c r="K270" s="296"/>
      <c r="L270" s="296"/>
      <c r="M270" s="296"/>
      <c r="N270" s="296"/>
      <c r="O270" s="296"/>
      <c r="P270" s="296"/>
      <c r="Q270" s="296"/>
      <c r="R270" s="296"/>
      <c r="S270" s="296"/>
      <c r="T270" s="296"/>
      <c r="U270" s="296"/>
      <c r="V270" s="296"/>
      <c r="W270" s="296"/>
      <c r="X270" s="296"/>
      <c r="Y270" s="296"/>
      <c r="Z270" s="296"/>
      <c r="AA270" s="296"/>
      <c r="AB270" s="296"/>
      <c r="AC270" s="296"/>
      <c r="AD270" s="296"/>
      <c r="AE270" s="296"/>
      <c r="AF270" s="296"/>
      <c r="AG270" s="296"/>
    </row>
    <row r="271">
      <c r="A271" s="296"/>
      <c r="B271" s="296"/>
      <c r="C271" s="296"/>
      <c r="D271" s="296"/>
      <c r="E271" s="296"/>
      <c r="F271" s="296"/>
      <c r="G271" s="296"/>
      <c r="H271" s="296"/>
      <c r="I271" s="296"/>
      <c r="J271" s="296"/>
      <c r="K271" s="296"/>
      <c r="L271" s="296"/>
      <c r="M271" s="296"/>
      <c r="N271" s="296"/>
      <c r="O271" s="296"/>
      <c r="P271" s="296"/>
      <c r="Q271" s="296"/>
      <c r="R271" s="296"/>
      <c r="S271" s="296"/>
      <c r="T271" s="296"/>
      <c r="U271" s="296"/>
      <c r="V271" s="296"/>
      <c r="W271" s="296"/>
      <c r="X271" s="296"/>
      <c r="Y271" s="296"/>
      <c r="Z271" s="296"/>
      <c r="AA271" s="296"/>
      <c r="AB271" s="296"/>
      <c r="AC271" s="296"/>
      <c r="AD271" s="296"/>
      <c r="AE271" s="296"/>
      <c r="AF271" s="296"/>
      <c r="AG271" s="296"/>
    </row>
    <row r="272">
      <c r="A272" s="296"/>
      <c r="B272" s="296"/>
      <c r="C272" s="296"/>
      <c r="D272" s="296"/>
      <c r="E272" s="296"/>
      <c r="F272" s="296"/>
      <c r="G272" s="296"/>
      <c r="H272" s="296"/>
      <c r="I272" s="296"/>
      <c r="J272" s="296"/>
      <c r="K272" s="296"/>
      <c r="L272" s="296"/>
      <c r="M272" s="296"/>
      <c r="N272" s="296"/>
      <c r="O272" s="296"/>
      <c r="P272" s="296"/>
      <c r="Q272" s="296"/>
      <c r="R272" s="296"/>
      <c r="S272" s="296"/>
      <c r="T272" s="296"/>
      <c r="U272" s="296"/>
      <c r="V272" s="296"/>
      <c r="W272" s="296"/>
      <c r="X272" s="296"/>
      <c r="Y272" s="296"/>
      <c r="Z272" s="296"/>
      <c r="AA272" s="296"/>
      <c r="AB272" s="296"/>
      <c r="AC272" s="296"/>
      <c r="AD272" s="296"/>
      <c r="AE272" s="296"/>
      <c r="AF272" s="296"/>
      <c r="AG272" s="296"/>
    </row>
    <row r="273">
      <c r="A273" s="296"/>
      <c r="B273" s="296"/>
      <c r="C273" s="296"/>
      <c r="D273" s="296"/>
      <c r="E273" s="296"/>
      <c r="F273" s="296"/>
      <c r="G273" s="296"/>
      <c r="H273" s="296"/>
      <c r="I273" s="296"/>
      <c r="J273" s="296"/>
      <c r="K273" s="296"/>
      <c r="L273" s="296"/>
      <c r="M273" s="296"/>
      <c r="N273" s="296"/>
      <c r="O273" s="296"/>
      <c r="P273" s="296"/>
      <c r="Q273" s="296"/>
      <c r="R273" s="296"/>
      <c r="S273" s="296"/>
      <c r="T273" s="296"/>
      <c r="U273" s="296"/>
      <c r="V273" s="296"/>
      <c r="W273" s="296"/>
      <c r="X273" s="296"/>
      <c r="Y273" s="296"/>
      <c r="Z273" s="296"/>
      <c r="AA273" s="296"/>
      <c r="AB273" s="296"/>
      <c r="AC273" s="296"/>
      <c r="AD273" s="296"/>
      <c r="AE273" s="296"/>
      <c r="AF273" s="296"/>
      <c r="AG273" s="296"/>
    </row>
    <row r="274">
      <c r="A274" s="296"/>
      <c r="B274" s="296"/>
      <c r="C274" s="296"/>
      <c r="D274" s="296"/>
      <c r="E274" s="296"/>
      <c r="F274" s="296"/>
      <c r="G274" s="296"/>
      <c r="H274" s="296"/>
      <c r="I274" s="296"/>
      <c r="J274" s="296"/>
      <c r="K274" s="296"/>
      <c r="L274" s="296"/>
      <c r="M274" s="296"/>
      <c r="N274" s="296"/>
      <c r="O274" s="296"/>
      <c r="P274" s="296"/>
      <c r="Q274" s="296"/>
      <c r="R274" s="296"/>
      <c r="S274" s="296"/>
      <c r="T274" s="296"/>
      <c r="U274" s="296"/>
      <c r="V274" s="296"/>
      <c r="W274" s="296"/>
      <c r="X274" s="296"/>
      <c r="Y274" s="296"/>
      <c r="Z274" s="296"/>
      <c r="AA274" s="296"/>
      <c r="AB274" s="296"/>
      <c r="AC274" s="296"/>
      <c r="AD274" s="296"/>
      <c r="AE274" s="296"/>
      <c r="AF274" s="296"/>
      <c r="AG274" s="296"/>
    </row>
    <row r="275">
      <c r="A275" s="296"/>
      <c r="B275" s="296"/>
      <c r="C275" s="296"/>
      <c r="D275" s="296"/>
      <c r="E275" s="296"/>
      <c r="F275" s="296"/>
      <c r="G275" s="296"/>
      <c r="H275" s="296"/>
      <c r="I275" s="296"/>
      <c r="J275" s="296"/>
      <c r="K275" s="296"/>
      <c r="L275" s="296"/>
      <c r="M275" s="296"/>
      <c r="N275" s="296"/>
      <c r="O275" s="296"/>
      <c r="P275" s="296"/>
      <c r="Q275" s="296"/>
      <c r="R275" s="296"/>
      <c r="S275" s="296"/>
      <c r="T275" s="296"/>
      <c r="U275" s="296"/>
      <c r="V275" s="296"/>
      <c r="W275" s="296"/>
      <c r="X275" s="296"/>
      <c r="Y275" s="296"/>
      <c r="Z275" s="296"/>
      <c r="AA275" s="296"/>
      <c r="AB275" s="296"/>
      <c r="AC275" s="296"/>
      <c r="AD275" s="296"/>
      <c r="AE275" s="296"/>
      <c r="AF275" s="296"/>
      <c r="AG275" s="296"/>
    </row>
    <row r="276">
      <c r="A276" s="296"/>
      <c r="B276" s="296"/>
      <c r="C276" s="296"/>
      <c r="D276" s="296"/>
      <c r="E276" s="296"/>
      <c r="F276" s="296"/>
      <c r="G276" s="296"/>
      <c r="H276" s="296"/>
      <c r="I276" s="296"/>
      <c r="J276" s="296"/>
      <c r="K276" s="296"/>
      <c r="L276" s="296"/>
      <c r="M276" s="296"/>
      <c r="N276" s="296"/>
      <c r="O276" s="296"/>
      <c r="P276" s="296"/>
      <c r="Q276" s="296"/>
      <c r="R276" s="296"/>
      <c r="S276" s="296"/>
      <c r="T276" s="296"/>
      <c r="U276" s="296"/>
      <c r="V276" s="296"/>
      <c r="W276" s="296"/>
      <c r="X276" s="296"/>
      <c r="Y276" s="296"/>
      <c r="Z276" s="296"/>
      <c r="AA276" s="296"/>
      <c r="AB276" s="296"/>
      <c r="AC276" s="296"/>
      <c r="AD276" s="296"/>
      <c r="AE276" s="296"/>
      <c r="AF276" s="296"/>
      <c r="AG276" s="296"/>
    </row>
    <row r="277">
      <c r="A277" s="296"/>
      <c r="B277" s="296"/>
      <c r="C277" s="296"/>
      <c r="D277" s="296"/>
      <c r="E277" s="296"/>
      <c r="F277" s="296"/>
      <c r="G277" s="296"/>
      <c r="H277" s="296"/>
      <c r="I277" s="296"/>
      <c r="J277" s="296"/>
      <c r="K277" s="296"/>
      <c r="L277" s="296"/>
      <c r="M277" s="296"/>
      <c r="N277" s="296"/>
      <c r="O277" s="296"/>
      <c r="P277" s="296"/>
      <c r="Q277" s="296"/>
      <c r="R277" s="296"/>
      <c r="S277" s="296"/>
      <c r="T277" s="296"/>
      <c r="U277" s="296"/>
      <c r="V277" s="296"/>
      <c r="W277" s="296"/>
      <c r="X277" s="296"/>
      <c r="Y277" s="296"/>
      <c r="Z277" s="296"/>
      <c r="AA277" s="296"/>
      <c r="AB277" s="296"/>
      <c r="AC277" s="296"/>
      <c r="AD277" s="296"/>
      <c r="AE277" s="296"/>
      <c r="AF277" s="296"/>
      <c r="AG277" s="296"/>
    </row>
    <row r="278">
      <c r="A278" s="296"/>
      <c r="B278" s="296"/>
      <c r="C278" s="296"/>
      <c r="D278" s="296"/>
      <c r="E278" s="296"/>
      <c r="F278" s="296"/>
      <c r="G278" s="296"/>
      <c r="H278" s="296"/>
      <c r="I278" s="296"/>
      <c r="J278" s="296"/>
      <c r="K278" s="296"/>
      <c r="L278" s="296"/>
      <c r="M278" s="296"/>
      <c r="N278" s="296"/>
      <c r="O278" s="296"/>
      <c r="P278" s="296"/>
      <c r="Q278" s="296"/>
      <c r="R278" s="296"/>
      <c r="S278" s="296"/>
      <c r="T278" s="296"/>
      <c r="U278" s="296"/>
      <c r="V278" s="296"/>
      <c r="W278" s="296"/>
      <c r="X278" s="296"/>
      <c r="Y278" s="296"/>
      <c r="Z278" s="296"/>
      <c r="AA278" s="296"/>
      <c r="AB278" s="296"/>
      <c r="AC278" s="296"/>
      <c r="AD278" s="296"/>
      <c r="AE278" s="296"/>
      <c r="AF278" s="296"/>
      <c r="AG278" s="296"/>
    </row>
    <row r="279">
      <c r="A279" s="296"/>
      <c r="B279" s="296"/>
      <c r="C279" s="296"/>
      <c r="D279" s="296"/>
      <c r="E279" s="296"/>
      <c r="F279" s="296"/>
      <c r="G279" s="296"/>
      <c r="H279" s="296"/>
      <c r="I279" s="296"/>
      <c r="J279" s="296"/>
      <c r="K279" s="296"/>
      <c r="L279" s="296"/>
      <c r="M279" s="296"/>
      <c r="N279" s="296"/>
      <c r="O279" s="296"/>
      <c r="P279" s="296"/>
      <c r="Q279" s="296"/>
      <c r="R279" s="296"/>
      <c r="S279" s="296"/>
      <c r="T279" s="296"/>
      <c r="U279" s="296"/>
      <c r="V279" s="296"/>
      <c r="W279" s="296"/>
      <c r="X279" s="296"/>
      <c r="Y279" s="296"/>
      <c r="Z279" s="296"/>
      <c r="AA279" s="296"/>
      <c r="AB279" s="296"/>
      <c r="AC279" s="296"/>
      <c r="AD279" s="296"/>
      <c r="AE279" s="296"/>
      <c r="AF279" s="296"/>
      <c r="AG279" s="296"/>
    </row>
    <row r="280">
      <c r="A280" s="296"/>
      <c r="B280" s="296"/>
      <c r="C280" s="296"/>
      <c r="D280" s="296"/>
      <c r="E280" s="296"/>
      <c r="F280" s="296"/>
      <c r="G280" s="296"/>
      <c r="H280" s="296"/>
      <c r="I280" s="296"/>
      <c r="J280" s="296"/>
      <c r="K280" s="296"/>
      <c r="L280" s="296"/>
      <c r="M280" s="296"/>
      <c r="N280" s="296"/>
      <c r="O280" s="296"/>
      <c r="P280" s="296"/>
      <c r="Q280" s="296"/>
      <c r="R280" s="296"/>
      <c r="S280" s="296"/>
      <c r="T280" s="296"/>
      <c r="U280" s="296"/>
      <c r="V280" s="296"/>
      <c r="W280" s="296"/>
      <c r="X280" s="296"/>
      <c r="Y280" s="296"/>
      <c r="Z280" s="296"/>
      <c r="AA280" s="296"/>
      <c r="AB280" s="296"/>
      <c r="AC280" s="296"/>
      <c r="AD280" s="296"/>
      <c r="AE280" s="296"/>
      <c r="AF280" s="296"/>
      <c r="AG280" s="296"/>
    </row>
    <row r="281">
      <c r="A281" s="296"/>
      <c r="B281" s="296"/>
      <c r="C281" s="296"/>
      <c r="D281" s="296"/>
      <c r="E281" s="296"/>
      <c r="F281" s="296"/>
      <c r="G281" s="296"/>
      <c r="H281" s="296"/>
      <c r="I281" s="296"/>
      <c r="J281" s="296"/>
      <c r="K281" s="296"/>
      <c r="L281" s="296"/>
      <c r="M281" s="296"/>
      <c r="N281" s="296"/>
      <c r="O281" s="296"/>
      <c r="P281" s="296"/>
      <c r="Q281" s="296"/>
      <c r="R281" s="296"/>
      <c r="S281" s="296"/>
      <c r="T281" s="296"/>
      <c r="U281" s="296"/>
      <c r="V281" s="296"/>
      <c r="W281" s="296"/>
      <c r="X281" s="296"/>
      <c r="Y281" s="296"/>
      <c r="Z281" s="296"/>
      <c r="AA281" s="296"/>
      <c r="AB281" s="296"/>
      <c r="AC281" s="296"/>
      <c r="AD281" s="296"/>
      <c r="AE281" s="296"/>
      <c r="AF281" s="296"/>
      <c r="AG281" s="296"/>
    </row>
    <row r="282">
      <c r="A282" s="296"/>
      <c r="B282" s="296"/>
      <c r="C282" s="296"/>
      <c r="D282" s="296"/>
      <c r="E282" s="296"/>
      <c r="F282" s="296"/>
      <c r="G282" s="296"/>
      <c r="H282" s="296"/>
      <c r="I282" s="296"/>
      <c r="J282" s="296"/>
      <c r="K282" s="296"/>
      <c r="L282" s="296"/>
      <c r="M282" s="296"/>
      <c r="N282" s="296"/>
      <c r="O282" s="296"/>
      <c r="P282" s="296"/>
      <c r="Q282" s="296"/>
      <c r="R282" s="296"/>
      <c r="S282" s="296"/>
      <c r="T282" s="296"/>
      <c r="U282" s="296"/>
      <c r="V282" s="296"/>
      <c r="W282" s="296"/>
      <c r="X282" s="296"/>
      <c r="Y282" s="296"/>
      <c r="Z282" s="296"/>
      <c r="AA282" s="296"/>
      <c r="AB282" s="296"/>
      <c r="AC282" s="296"/>
      <c r="AD282" s="296"/>
      <c r="AE282" s="296"/>
      <c r="AF282" s="296"/>
      <c r="AG282" s="296"/>
    </row>
    <row r="283">
      <c r="A283" s="296"/>
      <c r="B283" s="296"/>
      <c r="C283" s="296"/>
      <c r="D283" s="296"/>
      <c r="E283" s="296"/>
      <c r="F283" s="296"/>
      <c r="G283" s="296"/>
      <c r="H283" s="296"/>
      <c r="I283" s="296"/>
      <c r="J283" s="296"/>
      <c r="K283" s="296"/>
      <c r="L283" s="296"/>
      <c r="M283" s="296"/>
      <c r="N283" s="296"/>
      <c r="O283" s="296"/>
      <c r="P283" s="296"/>
      <c r="Q283" s="296"/>
      <c r="R283" s="296"/>
      <c r="S283" s="296"/>
      <c r="T283" s="296"/>
      <c r="U283" s="296"/>
      <c r="V283" s="296"/>
      <c r="W283" s="296"/>
      <c r="X283" s="296"/>
      <c r="Y283" s="296"/>
      <c r="Z283" s="296"/>
      <c r="AA283" s="296"/>
      <c r="AB283" s="296"/>
      <c r="AC283" s="296"/>
      <c r="AD283" s="296"/>
      <c r="AE283" s="296"/>
      <c r="AF283" s="296"/>
      <c r="AG283" s="296"/>
    </row>
    <row r="284">
      <c r="A284" s="296"/>
      <c r="B284" s="296"/>
      <c r="C284" s="296"/>
      <c r="D284" s="296"/>
      <c r="E284" s="296"/>
      <c r="F284" s="296"/>
      <c r="G284" s="296"/>
      <c r="H284" s="296"/>
      <c r="I284" s="296"/>
      <c r="J284" s="296"/>
      <c r="K284" s="296"/>
      <c r="L284" s="296"/>
      <c r="M284" s="296"/>
      <c r="N284" s="296"/>
      <c r="O284" s="296"/>
      <c r="P284" s="296"/>
      <c r="Q284" s="296"/>
      <c r="R284" s="296"/>
      <c r="S284" s="296"/>
      <c r="T284" s="296"/>
      <c r="U284" s="296"/>
      <c r="V284" s="296"/>
      <c r="W284" s="296"/>
      <c r="X284" s="296"/>
      <c r="Y284" s="296"/>
      <c r="Z284" s="296"/>
      <c r="AA284" s="296"/>
      <c r="AB284" s="296"/>
      <c r="AC284" s="296"/>
      <c r="AD284" s="296"/>
      <c r="AE284" s="296"/>
      <c r="AF284" s="296"/>
      <c r="AG284" s="296"/>
    </row>
    <row r="285">
      <c r="A285" s="296"/>
      <c r="B285" s="296"/>
      <c r="C285" s="296"/>
      <c r="D285" s="296"/>
      <c r="E285" s="296"/>
      <c r="F285" s="296"/>
      <c r="G285" s="296"/>
      <c r="H285" s="296"/>
      <c r="I285" s="296"/>
      <c r="J285" s="296"/>
      <c r="K285" s="296"/>
      <c r="L285" s="296"/>
      <c r="M285" s="296"/>
      <c r="N285" s="296"/>
      <c r="O285" s="296"/>
      <c r="P285" s="296"/>
      <c r="Q285" s="296"/>
      <c r="R285" s="296"/>
      <c r="S285" s="296"/>
      <c r="T285" s="296"/>
      <c r="U285" s="296"/>
      <c r="V285" s="296"/>
      <c r="W285" s="296"/>
      <c r="X285" s="296"/>
      <c r="Y285" s="296"/>
      <c r="Z285" s="296"/>
      <c r="AA285" s="296"/>
      <c r="AB285" s="296"/>
      <c r="AC285" s="296"/>
      <c r="AD285" s="296"/>
      <c r="AE285" s="296"/>
      <c r="AF285" s="296"/>
      <c r="AG285" s="296"/>
    </row>
    <row r="286">
      <c r="A286" s="296"/>
      <c r="B286" s="296"/>
      <c r="C286" s="296"/>
      <c r="D286" s="296"/>
      <c r="E286" s="296"/>
      <c r="F286" s="296"/>
      <c r="G286" s="296"/>
      <c r="H286" s="296"/>
      <c r="I286" s="296"/>
      <c r="J286" s="296"/>
      <c r="K286" s="296"/>
      <c r="L286" s="296"/>
      <c r="M286" s="296"/>
      <c r="N286" s="296"/>
      <c r="O286" s="296"/>
      <c r="P286" s="296"/>
      <c r="Q286" s="296"/>
      <c r="R286" s="296"/>
      <c r="S286" s="296"/>
      <c r="T286" s="296"/>
      <c r="U286" s="296"/>
      <c r="V286" s="296"/>
      <c r="W286" s="296"/>
      <c r="X286" s="296"/>
      <c r="Y286" s="296"/>
      <c r="Z286" s="296"/>
      <c r="AA286" s="296"/>
      <c r="AB286" s="296"/>
      <c r="AC286" s="296"/>
      <c r="AD286" s="296"/>
      <c r="AE286" s="296"/>
      <c r="AF286" s="296"/>
      <c r="AG286" s="296"/>
    </row>
    <row r="287">
      <c r="A287" s="296"/>
      <c r="B287" s="296"/>
      <c r="C287" s="296"/>
      <c r="D287" s="296"/>
      <c r="E287" s="296"/>
      <c r="F287" s="296"/>
      <c r="G287" s="296"/>
      <c r="H287" s="296"/>
      <c r="I287" s="296"/>
      <c r="J287" s="296"/>
      <c r="K287" s="296"/>
      <c r="L287" s="296"/>
      <c r="M287" s="296"/>
      <c r="N287" s="296"/>
      <c r="O287" s="296"/>
      <c r="P287" s="296"/>
      <c r="Q287" s="296"/>
      <c r="R287" s="296"/>
      <c r="S287" s="296"/>
      <c r="T287" s="296"/>
      <c r="U287" s="296"/>
      <c r="V287" s="296"/>
      <c r="W287" s="296"/>
      <c r="X287" s="296"/>
      <c r="Y287" s="296"/>
      <c r="Z287" s="296"/>
      <c r="AA287" s="296"/>
      <c r="AB287" s="296"/>
      <c r="AC287" s="296"/>
      <c r="AD287" s="296"/>
      <c r="AE287" s="296"/>
      <c r="AF287" s="296"/>
      <c r="AG287" s="296"/>
    </row>
    <row r="288">
      <c r="A288" s="296"/>
      <c r="B288" s="296"/>
      <c r="C288" s="296"/>
      <c r="D288" s="296"/>
      <c r="E288" s="296"/>
      <c r="F288" s="296"/>
      <c r="G288" s="296"/>
      <c r="H288" s="296"/>
      <c r="I288" s="296"/>
      <c r="J288" s="296"/>
      <c r="K288" s="296"/>
      <c r="L288" s="296"/>
      <c r="M288" s="296"/>
      <c r="N288" s="296"/>
      <c r="O288" s="296"/>
      <c r="P288" s="296"/>
      <c r="Q288" s="296"/>
      <c r="R288" s="296"/>
      <c r="S288" s="296"/>
      <c r="T288" s="296"/>
      <c r="U288" s="296"/>
      <c r="V288" s="296"/>
      <c r="W288" s="296"/>
      <c r="X288" s="296"/>
      <c r="Y288" s="296"/>
      <c r="Z288" s="296"/>
      <c r="AA288" s="296"/>
      <c r="AB288" s="296"/>
      <c r="AC288" s="296"/>
      <c r="AD288" s="296"/>
      <c r="AE288" s="296"/>
      <c r="AF288" s="296"/>
      <c r="AG288" s="296"/>
    </row>
    <row r="289">
      <c r="A289" s="296"/>
      <c r="B289" s="296"/>
      <c r="C289" s="296"/>
      <c r="D289" s="296"/>
      <c r="E289" s="296"/>
      <c r="F289" s="296"/>
      <c r="G289" s="296"/>
      <c r="H289" s="296"/>
      <c r="I289" s="296"/>
      <c r="J289" s="296"/>
      <c r="K289" s="296"/>
      <c r="L289" s="296"/>
      <c r="M289" s="296"/>
      <c r="N289" s="296"/>
      <c r="O289" s="296"/>
      <c r="P289" s="296"/>
      <c r="Q289" s="296"/>
      <c r="R289" s="296"/>
      <c r="S289" s="296"/>
      <c r="T289" s="296"/>
      <c r="U289" s="296"/>
      <c r="V289" s="296"/>
      <c r="W289" s="296"/>
      <c r="X289" s="296"/>
      <c r="Y289" s="296"/>
      <c r="Z289" s="296"/>
      <c r="AA289" s="296"/>
      <c r="AB289" s="296"/>
      <c r="AC289" s="296"/>
      <c r="AD289" s="296"/>
      <c r="AE289" s="296"/>
      <c r="AF289" s="296"/>
      <c r="AG289" s="296"/>
    </row>
    <row r="290">
      <c r="A290" s="296"/>
      <c r="B290" s="296"/>
      <c r="C290" s="296"/>
      <c r="D290" s="296"/>
      <c r="E290" s="296"/>
      <c r="F290" s="296"/>
      <c r="G290" s="296"/>
      <c r="H290" s="296"/>
      <c r="I290" s="296"/>
      <c r="J290" s="296"/>
      <c r="K290" s="296"/>
      <c r="L290" s="296"/>
      <c r="M290" s="296"/>
      <c r="N290" s="296"/>
      <c r="O290" s="296"/>
      <c r="P290" s="296"/>
      <c r="Q290" s="296"/>
      <c r="R290" s="296"/>
      <c r="S290" s="296"/>
      <c r="T290" s="296"/>
      <c r="U290" s="296"/>
      <c r="V290" s="296"/>
      <c r="W290" s="296"/>
      <c r="X290" s="296"/>
      <c r="Y290" s="296"/>
      <c r="Z290" s="296"/>
      <c r="AA290" s="296"/>
      <c r="AB290" s="296"/>
      <c r="AC290" s="296"/>
      <c r="AD290" s="296"/>
      <c r="AE290" s="296"/>
      <c r="AF290" s="296"/>
      <c r="AG290" s="296"/>
    </row>
    <row r="291">
      <c r="A291" s="296"/>
      <c r="B291" s="296"/>
      <c r="C291" s="296"/>
      <c r="D291" s="296"/>
      <c r="E291" s="296"/>
      <c r="F291" s="296"/>
      <c r="G291" s="296"/>
      <c r="H291" s="296"/>
      <c r="I291" s="296"/>
      <c r="J291" s="296"/>
      <c r="K291" s="296"/>
      <c r="L291" s="296"/>
      <c r="M291" s="296"/>
      <c r="N291" s="296"/>
      <c r="O291" s="296"/>
      <c r="P291" s="296"/>
      <c r="Q291" s="296"/>
      <c r="R291" s="296"/>
      <c r="S291" s="296"/>
      <c r="T291" s="296"/>
      <c r="U291" s="296"/>
      <c r="V291" s="296"/>
      <c r="W291" s="296"/>
      <c r="X291" s="296"/>
      <c r="Y291" s="296"/>
      <c r="Z291" s="296"/>
      <c r="AA291" s="296"/>
      <c r="AB291" s="296"/>
      <c r="AC291" s="296"/>
      <c r="AD291" s="296"/>
      <c r="AE291" s="296"/>
      <c r="AF291" s="296"/>
      <c r="AG291" s="296"/>
    </row>
    <row r="292">
      <c r="A292" s="296"/>
      <c r="B292" s="296"/>
      <c r="C292" s="296"/>
      <c r="D292" s="296"/>
      <c r="E292" s="296"/>
      <c r="F292" s="296"/>
      <c r="G292" s="296"/>
      <c r="H292" s="296"/>
      <c r="I292" s="296"/>
      <c r="J292" s="296"/>
      <c r="K292" s="296"/>
      <c r="L292" s="296"/>
      <c r="M292" s="296"/>
      <c r="N292" s="296"/>
      <c r="O292" s="296"/>
      <c r="P292" s="296"/>
      <c r="Q292" s="296"/>
      <c r="R292" s="296"/>
      <c r="S292" s="296"/>
      <c r="T292" s="296"/>
      <c r="U292" s="296"/>
      <c r="V292" s="296"/>
      <c r="W292" s="296"/>
      <c r="X292" s="296"/>
      <c r="Y292" s="296"/>
      <c r="Z292" s="296"/>
      <c r="AA292" s="296"/>
      <c r="AB292" s="296"/>
      <c r="AC292" s="296"/>
      <c r="AD292" s="296"/>
      <c r="AE292" s="296"/>
      <c r="AF292" s="296"/>
      <c r="AG292" s="296"/>
    </row>
    <row r="293">
      <c r="A293" s="296"/>
      <c r="B293" s="296"/>
      <c r="C293" s="296"/>
      <c r="D293" s="296"/>
      <c r="E293" s="296"/>
      <c r="F293" s="296"/>
      <c r="G293" s="296"/>
      <c r="H293" s="296"/>
      <c r="I293" s="296"/>
      <c r="J293" s="296"/>
      <c r="K293" s="296"/>
      <c r="L293" s="296"/>
      <c r="M293" s="296"/>
      <c r="N293" s="296"/>
      <c r="O293" s="296"/>
      <c r="P293" s="296"/>
      <c r="Q293" s="296"/>
      <c r="R293" s="296"/>
      <c r="S293" s="296"/>
      <c r="T293" s="296"/>
      <c r="U293" s="296"/>
      <c r="V293" s="296"/>
      <c r="W293" s="296"/>
      <c r="X293" s="296"/>
      <c r="Y293" s="296"/>
      <c r="Z293" s="296"/>
      <c r="AA293" s="296"/>
      <c r="AB293" s="296"/>
      <c r="AC293" s="296"/>
      <c r="AD293" s="296"/>
      <c r="AE293" s="296"/>
      <c r="AF293" s="296"/>
      <c r="AG293" s="296"/>
    </row>
    <row r="294">
      <c r="A294" s="296"/>
      <c r="B294" s="296"/>
      <c r="C294" s="296"/>
      <c r="D294" s="296"/>
      <c r="E294" s="296"/>
      <c r="F294" s="296"/>
      <c r="G294" s="296"/>
      <c r="H294" s="296"/>
      <c r="I294" s="296"/>
      <c r="J294" s="296"/>
      <c r="K294" s="296"/>
      <c r="L294" s="296"/>
      <c r="M294" s="296"/>
      <c r="N294" s="296"/>
      <c r="O294" s="296"/>
      <c r="P294" s="296"/>
      <c r="Q294" s="296"/>
      <c r="R294" s="296"/>
      <c r="S294" s="296"/>
      <c r="T294" s="296"/>
      <c r="U294" s="296"/>
      <c r="V294" s="296"/>
      <c r="W294" s="296"/>
      <c r="X294" s="296"/>
      <c r="Y294" s="296"/>
      <c r="Z294" s="296"/>
      <c r="AA294" s="296"/>
      <c r="AB294" s="296"/>
      <c r="AC294" s="296"/>
      <c r="AD294" s="296"/>
      <c r="AE294" s="296"/>
      <c r="AF294" s="296"/>
      <c r="AG294" s="296"/>
    </row>
    <row r="295">
      <c r="A295" s="296"/>
      <c r="B295" s="296"/>
      <c r="C295" s="296"/>
      <c r="D295" s="296"/>
      <c r="E295" s="296"/>
      <c r="F295" s="296"/>
      <c r="G295" s="296"/>
      <c r="H295" s="296"/>
      <c r="I295" s="296"/>
      <c r="J295" s="296"/>
      <c r="K295" s="296"/>
      <c r="L295" s="296"/>
      <c r="M295" s="296"/>
      <c r="N295" s="296"/>
      <c r="O295" s="296"/>
      <c r="P295" s="296"/>
      <c r="Q295" s="296"/>
      <c r="R295" s="296"/>
      <c r="S295" s="296"/>
      <c r="T295" s="296"/>
      <c r="U295" s="296"/>
      <c r="V295" s="296"/>
      <c r="W295" s="296"/>
      <c r="X295" s="296"/>
      <c r="Y295" s="296"/>
      <c r="Z295" s="296"/>
      <c r="AA295" s="296"/>
      <c r="AB295" s="296"/>
      <c r="AC295" s="296"/>
      <c r="AD295" s="296"/>
      <c r="AE295" s="296"/>
      <c r="AF295" s="296"/>
      <c r="AG295" s="296"/>
    </row>
    <row r="296">
      <c r="A296" s="296"/>
      <c r="B296" s="296"/>
      <c r="C296" s="296"/>
      <c r="D296" s="296"/>
      <c r="E296" s="296"/>
      <c r="F296" s="296"/>
      <c r="G296" s="296"/>
      <c r="H296" s="296"/>
      <c r="I296" s="296"/>
      <c r="J296" s="296"/>
      <c r="K296" s="296"/>
      <c r="L296" s="296"/>
      <c r="M296" s="296"/>
      <c r="N296" s="296"/>
      <c r="O296" s="296"/>
      <c r="P296" s="296"/>
      <c r="Q296" s="296"/>
      <c r="R296" s="296"/>
      <c r="S296" s="296"/>
      <c r="T296" s="296"/>
      <c r="U296" s="296"/>
      <c r="V296" s="296"/>
      <c r="W296" s="296"/>
      <c r="X296" s="296"/>
      <c r="Y296" s="296"/>
      <c r="Z296" s="296"/>
      <c r="AA296" s="296"/>
      <c r="AB296" s="296"/>
      <c r="AC296" s="296"/>
      <c r="AD296" s="296"/>
      <c r="AE296" s="296"/>
      <c r="AF296" s="296"/>
      <c r="AG296" s="296"/>
    </row>
    <row r="297">
      <c r="A297" s="296"/>
      <c r="B297" s="296"/>
      <c r="C297" s="296"/>
      <c r="D297" s="296"/>
      <c r="E297" s="296"/>
      <c r="F297" s="296"/>
      <c r="G297" s="296"/>
      <c r="H297" s="296"/>
      <c r="I297" s="296"/>
      <c r="J297" s="296"/>
      <c r="K297" s="296"/>
      <c r="L297" s="296"/>
      <c r="M297" s="296"/>
      <c r="N297" s="296"/>
      <c r="O297" s="296"/>
      <c r="P297" s="296"/>
      <c r="Q297" s="296"/>
      <c r="R297" s="296"/>
      <c r="S297" s="296"/>
      <c r="T297" s="296"/>
      <c r="U297" s="296"/>
      <c r="V297" s="296"/>
      <c r="W297" s="296"/>
      <c r="X297" s="296"/>
      <c r="Y297" s="296"/>
      <c r="Z297" s="296"/>
      <c r="AA297" s="296"/>
      <c r="AB297" s="296"/>
      <c r="AC297" s="296"/>
      <c r="AD297" s="296"/>
      <c r="AE297" s="296"/>
      <c r="AF297" s="296"/>
      <c r="AG297" s="296"/>
    </row>
    <row r="298">
      <c r="A298" s="296"/>
      <c r="B298" s="296"/>
      <c r="C298" s="296"/>
      <c r="D298" s="296"/>
      <c r="E298" s="296"/>
      <c r="F298" s="296"/>
      <c r="G298" s="296"/>
      <c r="H298" s="296"/>
      <c r="I298" s="296"/>
      <c r="J298" s="296"/>
      <c r="K298" s="296"/>
      <c r="L298" s="296"/>
      <c r="M298" s="296"/>
      <c r="N298" s="296"/>
      <c r="O298" s="296"/>
      <c r="P298" s="296"/>
      <c r="Q298" s="296"/>
      <c r="R298" s="296"/>
      <c r="S298" s="296"/>
      <c r="T298" s="296"/>
      <c r="U298" s="296"/>
      <c r="V298" s="296"/>
      <c r="W298" s="296"/>
      <c r="X298" s="296"/>
      <c r="Y298" s="296"/>
      <c r="Z298" s="296"/>
      <c r="AA298" s="296"/>
      <c r="AB298" s="296"/>
      <c r="AC298" s="296"/>
      <c r="AD298" s="296"/>
      <c r="AE298" s="296"/>
      <c r="AF298" s="296"/>
      <c r="AG298" s="296"/>
    </row>
    <row r="299">
      <c r="A299" s="296"/>
      <c r="B299" s="296"/>
      <c r="C299" s="296"/>
      <c r="D299" s="296"/>
      <c r="E299" s="296"/>
      <c r="F299" s="296"/>
      <c r="G299" s="296"/>
      <c r="H299" s="296"/>
      <c r="I299" s="296"/>
      <c r="J299" s="296"/>
      <c r="K299" s="296"/>
      <c r="L299" s="296"/>
      <c r="M299" s="296"/>
      <c r="N299" s="296"/>
      <c r="O299" s="296"/>
      <c r="P299" s="296"/>
      <c r="Q299" s="296"/>
      <c r="R299" s="296"/>
      <c r="S299" s="296"/>
      <c r="T299" s="296"/>
      <c r="U299" s="296"/>
      <c r="V299" s="296"/>
      <c r="W299" s="296"/>
      <c r="X299" s="296"/>
      <c r="Y299" s="296"/>
      <c r="Z299" s="296"/>
      <c r="AA299" s="296"/>
      <c r="AB299" s="296"/>
      <c r="AC299" s="296"/>
      <c r="AD299" s="296"/>
      <c r="AE299" s="296"/>
      <c r="AF299" s="296"/>
      <c r="AG299" s="296"/>
    </row>
    <row r="300">
      <c r="A300" s="296"/>
      <c r="B300" s="296"/>
      <c r="C300" s="296"/>
      <c r="D300" s="296"/>
      <c r="E300" s="296"/>
      <c r="F300" s="296"/>
      <c r="G300" s="296"/>
      <c r="H300" s="296"/>
      <c r="I300" s="296"/>
      <c r="J300" s="296"/>
      <c r="K300" s="296"/>
      <c r="L300" s="296"/>
      <c r="M300" s="296"/>
      <c r="N300" s="296"/>
      <c r="O300" s="296"/>
      <c r="P300" s="296"/>
      <c r="Q300" s="296"/>
      <c r="R300" s="296"/>
      <c r="S300" s="296"/>
      <c r="T300" s="296"/>
      <c r="U300" s="296"/>
      <c r="V300" s="296"/>
      <c r="W300" s="296"/>
      <c r="X300" s="296"/>
      <c r="Y300" s="296"/>
      <c r="Z300" s="296"/>
      <c r="AA300" s="296"/>
      <c r="AB300" s="296"/>
      <c r="AC300" s="296"/>
      <c r="AD300" s="296"/>
      <c r="AE300" s="296"/>
      <c r="AF300" s="296"/>
      <c r="AG300" s="296"/>
    </row>
    <row r="301">
      <c r="A301" s="296"/>
      <c r="B301" s="296"/>
      <c r="C301" s="296"/>
      <c r="D301" s="296"/>
      <c r="E301" s="296"/>
      <c r="F301" s="296"/>
      <c r="G301" s="296"/>
      <c r="H301" s="296"/>
      <c r="I301" s="296"/>
      <c r="J301" s="296"/>
      <c r="K301" s="296"/>
      <c r="L301" s="296"/>
      <c r="M301" s="296"/>
      <c r="N301" s="296"/>
      <c r="O301" s="296"/>
      <c r="P301" s="296"/>
      <c r="Q301" s="296"/>
      <c r="R301" s="296"/>
      <c r="S301" s="296"/>
      <c r="T301" s="296"/>
      <c r="U301" s="296"/>
      <c r="V301" s="296"/>
      <c r="W301" s="296"/>
      <c r="X301" s="296"/>
      <c r="Y301" s="296"/>
      <c r="Z301" s="296"/>
      <c r="AA301" s="296"/>
      <c r="AB301" s="296"/>
      <c r="AC301" s="296"/>
      <c r="AD301" s="296"/>
      <c r="AE301" s="296"/>
      <c r="AF301" s="296"/>
      <c r="AG301" s="296"/>
    </row>
    <row r="302">
      <c r="A302" s="296"/>
      <c r="B302" s="296"/>
      <c r="C302" s="296"/>
      <c r="D302" s="296"/>
      <c r="E302" s="296"/>
      <c r="F302" s="296"/>
      <c r="G302" s="296"/>
      <c r="H302" s="296"/>
      <c r="I302" s="296"/>
      <c r="J302" s="296"/>
      <c r="K302" s="296"/>
      <c r="L302" s="296"/>
      <c r="M302" s="296"/>
      <c r="N302" s="296"/>
      <c r="O302" s="296"/>
      <c r="P302" s="296"/>
      <c r="Q302" s="296"/>
      <c r="R302" s="296"/>
      <c r="S302" s="296"/>
      <c r="T302" s="296"/>
      <c r="U302" s="296"/>
      <c r="V302" s="296"/>
      <c r="W302" s="296"/>
      <c r="X302" s="296"/>
      <c r="Y302" s="296"/>
      <c r="Z302" s="296"/>
      <c r="AA302" s="296"/>
      <c r="AB302" s="296"/>
      <c r="AC302" s="296"/>
      <c r="AD302" s="296"/>
      <c r="AE302" s="296"/>
      <c r="AF302" s="296"/>
      <c r="AG302" s="296"/>
    </row>
    <row r="303">
      <c r="A303" s="296"/>
      <c r="B303" s="296"/>
      <c r="C303" s="296"/>
      <c r="D303" s="296"/>
      <c r="E303" s="296"/>
      <c r="F303" s="296"/>
      <c r="G303" s="296"/>
      <c r="H303" s="296"/>
      <c r="I303" s="296"/>
      <c r="J303" s="296"/>
      <c r="K303" s="296"/>
      <c r="L303" s="296"/>
      <c r="M303" s="296"/>
      <c r="N303" s="296"/>
      <c r="O303" s="296"/>
      <c r="P303" s="296"/>
      <c r="Q303" s="296"/>
      <c r="R303" s="296"/>
      <c r="S303" s="296"/>
      <c r="T303" s="296"/>
      <c r="U303" s="296"/>
      <c r="V303" s="296"/>
      <c r="W303" s="296"/>
      <c r="X303" s="296"/>
      <c r="Y303" s="296"/>
      <c r="Z303" s="296"/>
      <c r="AA303" s="296"/>
      <c r="AB303" s="296"/>
      <c r="AC303" s="296"/>
      <c r="AD303" s="296"/>
      <c r="AE303" s="296"/>
      <c r="AF303" s="296"/>
      <c r="AG303" s="296"/>
    </row>
    <row r="304">
      <c r="A304" s="296"/>
      <c r="B304" s="296"/>
      <c r="C304" s="296"/>
      <c r="D304" s="296"/>
      <c r="E304" s="296"/>
      <c r="F304" s="296"/>
      <c r="G304" s="296"/>
      <c r="H304" s="296"/>
      <c r="I304" s="296"/>
      <c r="J304" s="296"/>
      <c r="K304" s="296"/>
      <c r="L304" s="296"/>
      <c r="M304" s="296"/>
      <c r="N304" s="296"/>
      <c r="O304" s="296"/>
      <c r="P304" s="296"/>
      <c r="Q304" s="296"/>
      <c r="R304" s="296"/>
      <c r="S304" s="296"/>
      <c r="T304" s="296"/>
      <c r="U304" s="296"/>
      <c r="V304" s="296"/>
      <c r="W304" s="296"/>
      <c r="X304" s="296"/>
      <c r="Y304" s="296"/>
      <c r="Z304" s="296"/>
      <c r="AA304" s="296"/>
      <c r="AB304" s="296"/>
      <c r="AC304" s="296"/>
      <c r="AD304" s="296"/>
      <c r="AE304" s="296"/>
      <c r="AF304" s="296"/>
      <c r="AG304" s="296"/>
    </row>
    <row r="305">
      <c r="A305" s="296"/>
      <c r="B305" s="296"/>
      <c r="C305" s="296"/>
      <c r="D305" s="296"/>
      <c r="E305" s="296"/>
      <c r="F305" s="296"/>
      <c r="G305" s="296"/>
      <c r="H305" s="296"/>
      <c r="I305" s="296"/>
      <c r="J305" s="296"/>
      <c r="K305" s="296"/>
      <c r="L305" s="296"/>
      <c r="M305" s="296"/>
      <c r="N305" s="296"/>
      <c r="O305" s="296"/>
      <c r="P305" s="296"/>
      <c r="Q305" s="296"/>
      <c r="R305" s="296"/>
      <c r="S305" s="296"/>
      <c r="T305" s="296"/>
      <c r="U305" s="296"/>
      <c r="V305" s="296"/>
      <c r="W305" s="296"/>
      <c r="X305" s="296"/>
      <c r="Y305" s="296"/>
      <c r="Z305" s="296"/>
      <c r="AA305" s="296"/>
      <c r="AB305" s="296"/>
      <c r="AC305" s="296"/>
      <c r="AD305" s="296"/>
      <c r="AE305" s="296"/>
      <c r="AF305" s="296"/>
      <c r="AG305" s="296"/>
    </row>
    <row r="306">
      <c r="A306" s="296"/>
      <c r="B306" s="296"/>
      <c r="C306" s="296"/>
      <c r="D306" s="296"/>
      <c r="E306" s="296"/>
      <c r="F306" s="296"/>
      <c r="G306" s="296"/>
      <c r="H306" s="296"/>
      <c r="I306" s="296"/>
      <c r="J306" s="296"/>
      <c r="K306" s="296"/>
      <c r="L306" s="296"/>
      <c r="M306" s="296"/>
      <c r="N306" s="296"/>
      <c r="O306" s="296"/>
      <c r="P306" s="296"/>
      <c r="Q306" s="296"/>
      <c r="R306" s="296"/>
      <c r="S306" s="296"/>
      <c r="T306" s="296"/>
      <c r="U306" s="296"/>
      <c r="V306" s="296"/>
      <c r="W306" s="296"/>
      <c r="X306" s="296"/>
      <c r="Y306" s="296"/>
      <c r="Z306" s="296"/>
      <c r="AA306" s="296"/>
      <c r="AB306" s="296"/>
      <c r="AC306" s="296"/>
      <c r="AD306" s="296"/>
      <c r="AE306" s="296"/>
      <c r="AF306" s="296"/>
      <c r="AG306" s="296"/>
    </row>
    <row r="307">
      <c r="A307" s="296"/>
      <c r="B307" s="296"/>
      <c r="C307" s="296"/>
      <c r="D307" s="296"/>
      <c r="E307" s="296"/>
      <c r="F307" s="296"/>
      <c r="G307" s="296"/>
      <c r="H307" s="296"/>
      <c r="I307" s="296"/>
      <c r="J307" s="296"/>
      <c r="K307" s="296"/>
      <c r="L307" s="296"/>
      <c r="M307" s="296"/>
      <c r="N307" s="296"/>
      <c r="O307" s="296"/>
      <c r="P307" s="296"/>
      <c r="Q307" s="296"/>
      <c r="R307" s="296"/>
      <c r="S307" s="296"/>
      <c r="T307" s="296"/>
      <c r="U307" s="296"/>
      <c r="V307" s="296"/>
      <c r="W307" s="296"/>
      <c r="X307" s="296"/>
      <c r="Y307" s="296"/>
      <c r="Z307" s="296"/>
      <c r="AA307" s="296"/>
      <c r="AB307" s="296"/>
      <c r="AC307" s="296"/>
      <c r="AD307" s="296"/>
      <c r="AE307" s="296"/>
      <c r="AF307" s="296"/>
      <c r="AG307" s="296"/>
    </row>
    <row r="308">
      <c r="A308" s="296"/>
      <c r="B308" s="296"/>
      <c r="C308" s="296"/>
      <c r="D308" s="296"/>
      <c r="E308" s="296"/>
      <c r="F308" s="296"/>
      <c r="G308" s="296"/>
      <c r="H308" s="296"/>
      <c r="I308" s="296"/>
      <c r="J308" s="296"/>
      <c r="K308" s="296"/>
      <c r="L308" s="296"/>
      <c r="M308" s="296"/>
      <c r="N308" s="296"/>
      <c r="O308" s="296"/>
      <c r="P308" s="296"/>
      <c r="Q308" s="296"/>
      <c r="R308" s="296"/>
      <c r="S308" s="296"/>
      <c r="T308" s="296"/>
      <c r="U308" s="296"/>
      <c r="V308" s="296"/>
      <c r="W308" s="296"/>
      <c r="X308" s="296"/>
      <c r="Y308" s="296"/>
      <c r="Z308" s="296"/>
      <c r="AA308" s="296"/>
      <c r="AB308" s="296"/>
      <c r="AC308" s="296"/>
      <c r="AD308" s="296"/>
      <c r="AE308" s="296"/>
      <c r="AF308" s="296"/>
      <c r="AG308" s="296"/>
    </row>
    <row r="309">
      <c r="A309" s="296"/>
      <c r="B309" s="296"/>
      <c r="C309" s="296"/>
      <c r="D309" s="296"/>
      <c r="E309" s="296"/>
      <c r="F309" s="296"/>
      <c r="G309" s="296"/>
      <c r="H309" s="296"/>
      <c r="I309" s="296"/>
      <c r="J309" s="296"/>
      <c r="K309" s="296"/>
      <c r="L309" s="296"/>
      <c r="M309" s="296"/>
      <c r="N309" s="296"/>
      <c r="O309" s="296"/>
      <c r="P309" s="296"/>
      <c r="Q309" s="296"/>
      <c r="R309" s="296"/>
      <c r="S309" s="296"/>
      <c r="T309" s="296"/>
      <c r="U309" s="296"/>
      <c r="V309" s="296"/>
      <c r="W309" s="296"/>
      <c r="X309" s="296"/>
      <c r="Y309" s="296"/>
      <c r="Z309" s="296"/>
      <c r="AA309" s="296"/>
      <c r="AB309" s="296"/>
      <c r="AC309" s="296"/>
      <c r="AD309" s="296"/>
      <c r="AE309" s="296"/>
      <c r="AF309" s="296"/>
      <c r="AG309" s="296"/>
    </row>
    <row r="310">
      <c r="A310" s="296"/>
      <c r="B310" s="296"/>
      <c r="C310" s="296"/>
      <c r="D310" s="296"/>
      <c r="E310" s="296"/>
      <c r="F310" s="296"/>
      <c r="G310" s="296"/>
      <c r="H310" s="296"/>
      <c r="I310" s="296"/>
      <c r="J310" s="296"/>
      <c r="K310" s="296"/>
      <c r="L310" s="296"/>
      <c r="M310" s="296"/>
      <c r="N310" s="296"/>
      <c r="O310" s="296"/>
      <c r="P310" s="296"/>
      <c r="Q310" s="296"/>
      <c r="R310" s="296"/>
      <c r="S310" s="296"/>
      <c r="T310" s="296"/>
      <c r="U310" s="296"/>
      <c r="V310" s="296"/>
      <c r="W310" s="296"/>
      <c r="X310" s="296"/>
      <c r="Y310" s="296"/>
      <c r="Z310" s="296"/>
      <c r="AA310" s="296"/>
      <c r="AB310" s="296"/>
      <c r="AC310" s="296"/>
      <c r="AD310" s="296"/>
      <c r="AE310" s="296"/>
      <c r="AF310" s="296"/>
      <c r="AG310" s="296"/>
    </row>
    <row r="311">
      <c r="A311" s="296"/>
      <c r="B311" s="296"/>
      <c r="C311" s="296"/>
      <c r="D311" s="296"/>
      <c r="E311" s="296"/>
      <c r="F311" s="296"/>
      <c r="G311" s="296"/>
      <c r="H311" s="296"/>
      <c r="I311" s="296"/>
      <c r="J311" s="296"/>
      <c r="K311" s="296"/>
      <c r="L311" s="296"/>
      <c r="M311" s="296"/>
      <c r="N311" s="296"/>
      <c r="O311" s="296"/>
      <c r="P311" s="296"/>
      <c r="Q311" s="296"/>
      <c r="R311" s="296"/>
      <c r="S311" s="296"/>
      <c r="T311" s="296"/>
      <c r="U311" s="296"/>
      <c r="V311" s="296"/>
      <c r="W311" s="296"/>
      <c r="X311" s="296"/>
      <c r="Y311" s="296"/>
      <c r="Z311" s="296"/>
      <c r="AA311" s="296"/>
      <c r="AB311" s="296"/>
      <c r="AC311" s="296"/>
      <c r="AD311" s="296"/>
      <c r="AE311" s="296"/>
      <c r="AF311" s="296"/>
      <c r="AG311" s="296"/>
    </row>
    <row r="312">
      <c r="A312" s="296"/>
      <c r="B312" s="296"/>
      <c r="C312" s="296"/>
      <c r="D312" s="296"/>
      <c r="E312" s="296"/>
      <c r="F312" s="296"/>
      <c r="G312" s="296"/>
      <c r="H312" s="296"/>
      <c r="I312" s="296"/>
      <c r="J312" s="296"/>
      <c r="K312" s="296"/>
      <c r="L312" s="296"/>
      <c r="M312" s="296"/>
      <c r="N312" s="296"/>
      <c r="O312" s="296"/>
      <c r="P312" s="296"/>
      <c r="Q312" s="296"/>
      <c r="R312" s="296"/>
      <c r="S312" s="296"/>
      <c r="T312" s="296"/>
      <c r="U312" s="296"/>
      <c r="V312" s="296"/>
      <c r="W312" s="296"/>
      <c r="X312" s="296"/>
      <c r="Y312" s="296"/>
      <c r="Z312" s="296"/>
      <c r="AA312" s="296"/>
      <c r="AB312" s="296"/>
      <c r="AC312" s="296"/>
      <c r="AD312" s="296"/>
      <c r="AE312" s="296"/>
      <c r="AF312" s="296"/>
      <c r="AG312" s="296"/>
    </row>
    <row r="313">
      <c r="A313" s="296"/>
      <c r="B313" s="296"/>
      <c r="C313" s="296"/>
      <c r="D313" s="296"/>
      <c r="E313" s="296"/>
      <c r="F313" s="296"/>
      <c r="G313" s="296"/>
      <c r="H313" s="296"/>
      <c r="I313" s="296"/>
      <c r="J313" s="296"/>
      <c r="K313" s="296"/>
      <c r="L313" s="296"/>
      <c r="M313" s="296"/>
      <c r="N313" s="296"/>
      <c r="O313" s="296"/>
      <c r="P313" s="296"/>
      <c r="Q313" s="296"/>
      <c r="R313" s="296"/>
      <c r="S313" s="296"/>
      <c r="T313" s="296"/>
      <c r="U313" s="296"/>
      <c r="V313" s="296"/>
      <c r="W313" s="296"/>
      <c r="X313" s="296"/>
      <c r="Y313" s="296"/>
      <c r="Z313" s="296"/>
      <c r="AA313" s="296"/>
      <c r="AB313" s="296"/>
      <c r="AC313" s="296"/>
      <c r="AD313" s="296"/>
      <c r="AE313" s="296"/>
      <c r="AF313" s="296"/>
      <c r="AG313" s="296"/>
    </row>
    <row r="314">
      <c r="A314" s="296"/>
      <c r="B314" s="296"/>
      <c r="C314" s="296"/>
      <c r="D314" s="296"/>
      <c r="E314" s="296"/>
      <c r="F314" s="296"/>
      <c r="G314" s="296"/>
      <c r="H314" s="296"/>
      <c r="I314" s="296"/>
      <c r="J314" s="296"/>
      <c r="K314" s="296"/>
      <c r="L314" s="296"/>
      <c r="M314" s="296"/>
      <c r="N314" s="296"/>
      <c r="O314" s="296"/>
      <c r="P314" s="296"/>
      <c r="Q314" s="296"/>
      <c r="R314" s="296"/>
      <c r="S314" s="296"/>
      <c r="T314" s="296"/>
      <c r="U314" s="296"/>
      <c r="V314" s="296"/>
      <c r="W314" s="296"/>
      <c r="X314" s="296"/>
      <c r="Y314" s="296"/>
      <c r="Z314" s="296"/>
      <c r="AA314" s="296"/>
      <c r="AB314" s="296"/>
      <c r="AC314" s="296"/>
      <c r="AD314" s="296"/>
      <c r="AE314" s="296"/>
      <c r="AF314" s="296"/>
      <c r="AG314" s="296"/>
    </row>
    <row r="315">
      <c r="A315" s="296"/>
      <c r="B315" s="296"/>
      <c r="C315" s="296"/>
      <c r="D315" s="296"/>
      <c r="E315" s="296"/>
      <c r="F315" s="296"/>
      <c r="G315" s="296"/>
      <c r="H315" s="296"/>
      <c r="I315" s="296"/>
      <c r="J315" s="296"/>
      <c r="K315" s="296"/>
      <c r="L315" s="296"/>
      <c r="M315" s="296"/>
      <c r="N315" s="296"/>
      <c r="O315" s="296"/>
      <c r="P315" s="296"/>
      <c r="Q315" s="296"/>
      <c r="R315" s="296"/>
      <c r="S315" s="296"/>
      <c r="T315" s="296"/>
      <c r="U315" s="296"/>
      <c r="V315" s="296"/>
      <c r="W315" s="296"/>
      <c r="X315" s="296"/>
      <c r="Y315" s="296"/>
      <c r="Z315" s="296"/>
      <c r="AA315" s="296"/>
      <c r="AB315" s="296"/>
      <c r="AC315" s="296"/>
      <c r="AD315" s="296"/>
      <c r="AE315" s="296"/>
      <c r="AF315" s="296"/>
      <c r="AG315" s="296"/>
    </row>
    <row r="316">
      <c r="A316" s="296"/>
      <c r="B316" s="296"/>
      <c r="C316" s="296"/>
      <c r="D316" s="296"/>
      <c r="E316" s="296"/>
      <c r="F316" s="296"/>
      <c r="G316" s="296"/>
      <c r="H316" s="296"/>
      <c r="I316" s="296"/>
      <c r="J316" s="296"/>
      <c r="K316" s="296"/>
      <c r="L316" s="296"/>
      <c r="M316" s="296"/>
      <c r="N316" s="296"/>
      <c r="O316" s="296"/>
      <c r="P316" s="296"/>
      <c r="Q316" s="296"/>
      <c r="R316" s="296"/>
      <c r="S316" s="296"/>
      <c r="T316" s="296"/>
      <c r="U316" s="296"/>
      <c r="V316" s="296"/>
      <c r="W316" s="296"/>
      <c r="X316" s="296"/>
      <c r="Y316" s="296"/>
      <c r="Z316" s="296"/>
      <c r="AA316" s="296"/>
      <c r="AB316" s="296"/>
      <c r="AC316" s="296"/>
      <c r="AD316" s="296"/>
      <c r="AE316" s="296"/>
      <c r="AF316" s="296"/>
      <c r="AG316" s="296"/>
    </row>
    <row r="317">
      <c r="A317" s="296"/>
      <c r="B317" s="296"/>
      <c r="C317" s="296"/>
      <c r="D317" s="296"/>
      <c r="E317" s="296"/>
      <c r="F317" s="296"/>
      <c r="G317" s="296"/>
      <c r="H317" s="296"/>
      <c r="I317" s="296"/>
      <c r="J317" s="296"/>
      <c r="K317" s="296"/>
      <c r="L317" s="296"/>
      <c r="M317" s="296"/>
      <c r="N317" s="296"/>
      <c r="O317" s="296"/>
      <c r="P317" s="296"/>
      <c r="Q317" s="296"/>
      <c r="R317" s="296"/>
      <c r="S317" s="296"/>
      <c r="T317" s="296"/>
      <c r="U317" s="296"/>
      <c r="V317" s="296"/>
      <c r="W317" s="296"/>
      <c r="X317" s="296"/>
      <c r="Y317" s="296"/>
      <c r="Z317" s="296"/>
      <c r="AA317" s="296"/>
      <c r="AB317" s="296"/>
      <c r="AC317" s="296"/>
      <c r="AD317" s="296"/>
      <c r="AE317" s="296"/>
      <c r="AF317" s="296"/>
      <c r="AG317" s="296"/>
    </row>
    <row r="318">
      <c r="A318" s="296"/>
      <c r="B318" s="296"/>
      <c r="C318" s="296"/>
      <c r="D318" s="296"/>
      <c r="E318" s="296"/>
      <c r="F318" s="296"/>
      <c r="G318" s="296"/>
      <c r="H318" s="296"/>
      <c r="I318" s="296"/>
      <c r="J318" s="296"/>
      <c r="K318" s="296"/>
      <c r="L318" s="296"/>
      <c r="M318" s="296"/>
      <c r="N318" s="296"/>
      <c r="O318" s="296"/>
      <c r="P318" s="296"/>
      <c r="Q318" s="296"/>
      <c r="R318" s="296"/>
      <c r="S318" s="296"/>
      <c r="T318" s="296"/>
      <c r="U318" s="296"/>
      <c r="V318" s="296"/>
      <c r="W318" s="296"/>
      <c r="X318" s="296"/>
      <c r="Y318" s="296"/>
      <c r="Z318" s="296"/>
      <c r="AA318" s="296"/>
      <c r="AB318" s="296"/>
      <c r="AC318" s="296"/>
      <c r="AD318" s="296"/>
      <c r="AE318" s="296"/>
      <c r="AF318" s="296"/>
      <c r="AG318" s="296"/>
    </row>
    <row r="319">
      <c r="A319" s="296"/>
      <c r="B319" s="296"/>
      <c r="C319" s="296"/>
      <c r="D319" s="296"/>
      <c r="E319" s="296"/>
      <c r="F319" s="296"/>
      <c r="G319" s="296"/>
      <c r="H319" s="296"/>
      <c r="I319" s="296"/>
      <c r="J319" s="296"/>
      <c r="K319" s="296"/>
      <c r="L319" s="296"/>
      <c r="M319" s="296"/>
      <c r="N319" s="296"/>
      <c r="O319" s="296"/>
      <c r="P319" s="296"/>
      <c r="Q319" s="296"/>
      <c r="R319" s="296"/>
      <c r="S319" s="296"/>
      <c r="T319" s="296"/>
      <c r="U319" s="296"/>
      <c r="V319" s="296"/>
      <c r="W319" s="296"/>
      <c r="X319" s="296"/>
      <c r="Y319" s="296"/>
      <c r="Z319" s="296"/>
      <c r="AA319" s="296"/>
      <c r="AB319" s="296"/>
      <c r="AC319" s="296"/>
      <c r="AD319" s="296"/>
      <c r="AE319" s="296"/>
      <c r="AF319" s="296"/>
      <c r="AG319" s="296"/>
    </row>
    <row r="320">
      <c r="A320" s="296"/>
      <c r="B320" s="296"/>
      <c r="C320" s="296"/>
      <c r="D320" s="296"/>
      <c r="E320" s="296"/>
      <c r="F320" s="296"/>
      <c r="G320" s="296"/>
      <c r="H320" s="296"/>
      <c r="I320" s="296"/>
      <c r="J320" s="296"/>
      <c r="K320" s="296"/>
      <c r="L320" s="296"/>
      <c r="M320" s="296"/>
      <c r="N320" s="296"/>
      <c r="O320" s="296"/>
      <c r="P320" s="296"/>
      <c r="Q320" s="296"/>
      <c r="R320" s="296"/>
      <c r="S320" s="296"/>
      <c r="T320" s="296"/>
      <c r="U320" s="296"/>
      <c r="V320" s="296"/>
      <c r="W320" s="296"/>
      <c r="X320" s="296"/>
      <c r="Y320" s="296"/>
      <c r="Z320" s="296"/>
      <c r="AA320" s="296"/>
      <c r="AB320" s="296"/>
      <c r="AC320" s="296"/>
      <c r="AD320" s="296"/>
      <c r="AE320" s="296"/>
      <c r="AF320" s="296"/>
      <c r="AG320" s="296"/>
    </row>
    <row r="321">
      <c r="A321" s="296"/>
      <c r="B321" s="296"/>
      <c r="C321" s="296"/>
      <c r="D321" s="296"/>
      <c r="E321" s="296"/>
      <c r="F321" s="296"/>
      <c r="G321" s="296"/>
      <c r="H321" s="296"/>
      <c r="I321" s="296"/>
      <c r="J321" s="296"/>
      <c r="K321" s="296"/>
      <c r="L321" s="296"/>
      <c r="M321" s="296"/>
      <c r="N321" s="296"/>
      <c r="O321" s="296"/>
      <c r="P321" s="296"/>
      <c r="Q321" s="296"/>
      <c r="R321" s="296"/>
      <c r="S321" s="296"/>
      <c r="T321" s="296"/>
      <c r="U321" s="296"/>
      <c r="V321" s="296"/>
      <c r="W321" s="296"/>
      <c r="X321" s="296"/>
      <c r="Y321" s="296"/>
      <c r="Z321" s="296"/>
      <c r="AA321" s="296"/>
      <c r="AB321" s="296"/>
      <c r="AC321" s="296"/>
      <c r="AD321" s="296"/>
      <c r="AE321" s="296"/>
      <c r="AF321" s="296"/>
      <c r="AG321" s="296"/>
    </row>
    <row r="322">
      <c r="A322" s="296"/>
      <c r="B322" s="296"/>
      <c r="C322" s="296"/>
      <c r="D322" s="296"/>
      <c r="E322" s="296"/>
      <c r="F322" s="296"/>
      <c r="G322" s="296"/>
      <c r="H322" s="296"/>
      <c r="I322" s="296"/>
      <c r="J322" s="296"/>
      <c r="K322" s="296"/>
      <c r="L322" s="296"/>
      <c r="M322" s="296"/>
      <c r="N322" s="296"/>
      <c r="O322" s="296"/>
      <c r="P322" s="296"/>
      <c r="Q322" s="296"/>
      <c r="R322" s="296"/>
      <c r="S322" s="296"/>
      <c r="T322" s="296"/>
      <c r="U322" s="296"/>
      <c r="V322" s="296"/>
      <c r="W322" s="296"/>
      <c r="X322" s="296"/>
      <c r="Y322" s="296"/>
      <c r="Z322" s="296"/>
      <c r="AA322" s="296"/>
      <c r="AB322" s="296"/>
      <c r="AC322" s="296"/>
      <c r="AD322" s="296"/>
      <c r="AE322" s="296"/>
      <c r="AF322" s="296"/>
      <c r="AG322" s="296"/>
    </row>
    <row r="323">
      <c r="A323" s="296"/>
      <c r="B323" s="296"/>
      <c r="C323" s="296"/>
      <c r="D323" s="296"/>
      <c r="E323" s="296"/>
      <c r="F323" s="296"/>
      <c r="G323" s="296"/>
      <c r="H323" s="296"/>
      <c r="I323" s="296"/>
      <c r="J323" s="296"/>
      <c r="K323" s="296"/>
      <c r="L323" s="296"/>
      <c r="M323" s="296"/>
      <c r="N323" s="296"/>
      <c r="O323" s="296"/>
      <c r="P323" s="296"/>
      <c r="Q323" s="296"/>
      <c r="R323" s="296"/>
      <c r="S323" s="296"/>
      <c r="T323" s="296"/>
      <c r="U323" s="296"/>
      <c r="V323" s="296"/>
      <c r="W323" s="296"/>
      <c r="X323" s="296"/>
      <c r="Y323" s="296"/>
      <c r="Z323" s="296"/>
      <c r="AA323" s="296"/>
      <c r="AB323" s="296"/>
      <c r="AC323" s="296"/>
      <c r="AD323" s="296"/>
      <c r="AE323" s="296"/>
      <c r="AF323" s="296"/>
      <c r="AG323" s="296"/>
    </row>
    <row r="324">
      <c r="A324" s="296"/>
      <c r="B324" s="296"/>
      <c r="C324" s="296"/>
      <c r="D324" s="296"/>
      <c r="E324" s="296"/>
      <c r="F324" s="296"/>
      <c r="G324" s="296"/>
      <c r="H324" s="296"/>
      <c r="I324" s="296"/>
      <c r="J324" s="296"/>
      <c r="K324" s="296"/>
      <c r="L324" s="296"/>
      <c r="M324" s="296"/>
      <c r="N324" s="296"/>
      <c r="O324" s="296"/>
      <c r="P324" s="296"/>
      <c r="Q324" s="296"/>
      <c r="R324" s="296"/>
      <c r="S324" s="296"/>
      <c r="T324" s="296"/>
      <c r="U324" s="296"/>
      <c r="V324" s="296"/>
      <c r="W324" s="296"/>
      <c r="X324" s="296"/>
      <c r="Y324" s="296"/>
      <c r="Z324" s="296"/>
      <c r="AA324" s="296"/>
      <c r="AB324" s="296"/>
      <c r="AC324" s="296"/>
      <c r="AD324" s="296"/>
      <c r="AE324" s="296"/>
      <c r="AF324" s="296"/>
      <c r="AG324" s="296"/>
    </row>
    <row r="325">
      <c r="A325" s="296"/>
      <c r="B325" s="296"/>
      <c r="C325" s="296"/>
      <c r="D325" s="296"/>
      <c r="E325" s="296"/>
      <c r="F325" s="296"/>
      <c r="G325" s="296"/>
      <c r="H325" s="296"/>
      <c r="I325" s="296"/>
      <c r="J325" s="296"/>
      <c r="K325" s="296"/>
      <c r="L325" s="296"/>
      <c r="M325" s="296"/>
      <c r="N325" s="296"/>
      <c r="O325" s="296"/>
      <c r="P325" s="296"/>
      <c r="Q325" s="296"/>
      <c r="R325" s="296"/>
      <c r="S325" s="296"/>
      <c r="T325" s="296"/>
      <c r="U325" s="296"/>
      <c r="V325" s="296"/>
      <c r="W325" s="296"/>
      <c r="X325" s="296"/>
      <c r="Y325" s="296"/>
      <c r="Z325" s="296"/>
      <c r="AA325" s="296"/>
      <c r="AB325" s="296"/>
      <c r="AC325" s="296"/>
      <c r="AD325" s="296"/>
      <c r="AE325" s="296"/>
      <c r="AF325" s="296"/>
      <c r="AG325" s="296"/>
    </row>
    <row r="326">
      <c r="A326" s="296"/>
      <c r="B326" s="296"/>
      <c r="C326" s="296"/>
      <c r="D326" s="296"/>
      <c r="E326" s="296"/>
      <c r="F326" s="296"/>
      <c r="G326" s="296"/>
      <c r="H326" s="296"/>
      <c r="I326" s="296"/>
      <c r="J326" s="296"/>
      <c r="K326" s="296"/>
      <c r="L326" s="296"/>
      <c r="M326" s="296"/>
      <c r="N326" s="296"/>
      <c r="O326" s="296"/>
      <c r="P326" s="296"/>
      <c r="Q326" s="296"/>
      <c r="R326" s="296"/>
      <c r="S326" s="296"/>
      <c r="T326" s="296"/>
      <c r="U326" s="296"/>
      <c r="V326" s="296"/>
      <c r="W326" s="296"/>
      <c r="X326" s="296"/>
      <c r="Y326" s="296"/>
      <c r="Z326" s="296"/>
      <c r="AA326" s="296"/>
      <c r="AB326" s="296"/>
      <c r="AC326" s="296"/>
      <c r="AD326" s="296"/>
      <c r="AE326" s="296"/>
      <c r="AF326" s="296"/>
      <c r="AG326" s="296"/>
    </row>
    <row r="327">
      <c r="A327" s="296"/>
      <c r="B327" s="296"/>
      <c r="C327" s="296"/>
      <c r="D327" s="296"/>
      <c r="E327" s="296"/>
      <c r="F327" s="296"/>
      <c r="G327" s="296"/>
      <c r="H327" s="296"/>
      <c r="I327" s="296"/>
      <c r="J327" s="296"/>
      <c r="K327" s="296"/>
      <c r="L327" s="296"/>
      <c r="M327" s="296"/>
      <c r="N327" s="296"/>
      <c r="O327" s="296"/>
      <c r="P327" s="296"/>
      <c r="Q327" s="296"/>
      <c r="R327" s="296"/>
      <c r="S327" s="296"/>
      <c r="T327" s="296"/>
      <c r="U327" s="296"/>
      <c r="V327" s="296"/>
      <c r="W327" s="296"/>
      <c r="X327" s="296"/>
      <c r="Y327" s="296"/>
      <c r="Z327" s="296"/>
      <c r="AA327" s="296"/>
      <c r="AB327" s="296"/>
      <c r="AC327" s="296"/>
      <c r="AD327" s="296"/>
      <c r="AE327" s="296"/>
      <c r="AF327" s="296"/>
      <c r="AG327" s="296"/>
    </row>
    <row r="328">
      <c r="A328" s="296"/>
      <c r="B328" s="296"/>
      <c r="C328" s="296"/>
      <c r="D328" s="296"/>
      <c r="E328" s="296"/>
      <c r="F328" s="296"/>
      <c r="G328" s="296"/>
      <c r="H328" s="296"/>
      <c r="I328" s="296"/>
      <c r="J328" s="296"/>
      <c r="K328" s="296"/>
      <c r="L328" s="296"/>
      <c r="M328" s="296"/>
      <c r="N328" s="296"/>
      <c r="O328" s="296"/>
      <c r="P328" s="296"/>
      <c r="Q328" s="296"/>
      <c r="R328" s="296"/>
      <c r="S328" s="296"/>
      <c r="T328" s="296"/>
      <c r="U328" s="296"/>
      <c r="V328" s="296"/>
      <c r="W328" s="296"/>
      <c r="X328" s="296"/>
      <c r="Y328" s="296"/>
      <c r="Z328" s="296"/>
      <c r="AA328" s="296"/>
      <c r="AB328" s="296"/>
      <c r="AC328" s="296"/>
      <c r="AD328" s="296"/>
      <c r="AE328" s="296"/>
      <c r="AF328" s="296"/>
      <c r="AG328" s="296"/>
    </row>
    <row r="329">
      <c r="A329" s="296"/>
      <c r="B329" s="296"/>
      <c r="C329" s="296"/>
      <c r="D329" s="296"/>
      <c r="E329" s="296"/>
      <c r="F329" s="296"/>
      <c r="G329" s="296"/>
      <c r="H329" s="296"/>
      <c r="I329" s="296"/>
      <c r="J329" s="296"/>
      <c r="K329" s="296"/>
      <c r="L329" s="296"/>
      <c r="M329" s="296"/>
      <c r="N329" s="296"/>
      <c r="O329" s="296"/>
      <c r="P329" s="296"/>
      <c r="Q329" s="296"/>
      <c r="R329" s="296"/>
      <c r="S329" s="296"/>
      <c r="T329" s="296"/>
      <c r="U329" s="296"/>
      <c r="V329" s="296"/>
      <c r="W329" s="296"/>
      <c r="X329" s="296"/>
      <c r="Y329" s="296"/>
      <c r="Z329" s="296"/>
      <c r="AA329" s="296"/>
      <c r="AB329" s="296"/>
      <c r="AC329" s="296"/>
      <c r="AD329" s="296"/>
      <c r="AE329" s="296"/>
      <c r="AF329" s="296"/>
      <c r="AG329" s="296"/>
    </row>
    <row r="330">
      <c r="A330" s="296"/>
      <c r="B330" s="296"/>
      <c r="C330" s="296"/>
      <c r="D330" s="296"/>
      <c r="E330" s="296"/>
      <c r="F330" s="296"/>
      <c r="G330" s="296"/>
      <c r="H330" s="296"/>
      <c r="I330" s="296"/>
      <c r="J330" s="296"/>
      <c r="K330" s="296"/>
      <c r="L330" s="296"/>
      <c r="M330" s="296"/>
      <c r="N330" s="296"/>
      <c r="O330" s="296"/>
      <c r="P330" s="296"/>
      <c r="Q330" s="296"/>
      <c r="R330" s="296"/>
      <c r="S330" s="296"/>
      <c r="T330" s="296"/>
      <c r="U330" s="296"/>
      <c r="V330" s="296"/>
      <c r="W330" s="296"/>
      <c r="X330" s="296"/>
      <c r="Y330" s="296"/>
      <c r="Z330" s="296"/>
      <c r="AA330" s="296"/>
      <c r="AB330" s="296"/>
      <c r="AC330" s="296"/>
      <c r="AD330" s="296"/>
      <c r="AE330" s="296"/>
      <c r="AF330" s="296"/>
      <c r="AG330" s="296"/>
    </row>
    <row r="331">
      <c r="A331" s="296"/>
      <c r="B331" s="296"/>
      <c r="C331" s="296"/>
      <c r="D331" s="296"/>
      <c r="E331" s="296"/>
      <c r="F331" s="296"/>
      <c r="G331" s="296"/>
      <c r="H331" s="296"/>
      <c r="I331" s="296"/>
      <c r="J331" s="296"/>
      <c r="K331" s="296"/>
      <c r="L331" s="296"/>
      <c r="M331" s="296"/>
      <c r="N331" s="296"/>
      <c r="O331" s="296"/>
      <c r="P331" s="296"/>
      <c r="Q331" s="296"/>
      <c r="R331" s="296"/>
      <c r="S331" s="296"/>
      <c r="T331" s="296"/>
      <c r="U331" s="296"/>
      <c r="V331" s="296"/>
      <c r="W331" s="296"/>
      <c r="X331" s="296"/>
      <c r="Y331" s="296"/>
      <c r="Z331" s="296"/>
      <c r="AA331" s="296"/>
      <c r="AB331" s="296"/>
      <c r="AC331" s="296"/>
      <c r="AD331" s="296"/>
      <c r="AE331" s="296"/>
      <c r="AF331" s="296"/>
      <c r="AG331" s="296"/>
    </row>
    <row r="332">
      <c r="A332" s="296"/>
      <c r="B332" s="296"/>
      <c r="C332" s="296"/>
      <c r="D332" s="296"/>
      <c r="E332" s="296"/>
      <c r="F332" s="296"/>
      <c r="G332" s="296"/>
      <c r="H332" s="296"/>
      <c r="I332" s="296"/>
      <c r="J332" s="296"/>
      <c r="K332" s="296"/>
      <c r="L332" s="296"/>
      <c r="M332" s="296"/>
      <c r="N332" s="296"/>
      <c r="O332" s="296"/>
      <c r="P332" s="296"/>
      <c r="Q332" s="296"/>
      <c r="R332" s="296"/>
      <c r="S332" s="296"/>
      <c r="T332" s="296"/>
      <c r="U332" s="296"/>
      <c r="V332" s="296"/>
      <c r="W332" s="296"/>
      <c r="X332" s="296"/>
      <c r="Y332" s="296"/>
      <c r="Z332" s="296"/>
      <c r="AA332" s="296"/>
      <c r="AB332" s="296"/>
      <c r="AC332" s="296"/>
      <c r="AD332" s="296"/>
      <c r="AE332" s="296"/>
      <c r="AF332" s="296"/>
      <c r="AG332" s="296"/>
    </row>
    <row r="333">
      <c r="A333" s="296"/>
      <c r="B333" s="296"/>
      <c r="C333" s="296"/>
      <c r="D333" s="296"/>
      <c r="E333" s="296"/>
      <c r="F333" s="296"/>
      <c r="G333" s="296"/>
      <c r="H333" s="296"/>
      <c r="I333" s="296"/>
      <c r="J333" s="296"/>
      <c r="K333" s="296"/>
      <c r="L333" s="296"/>
      <c r="M333" s="296"/>
      <c r="N333" s="296"/>
      <c r="O333" s="296"/>
      <c r="P333" s="296"/>
      <c r="Q333" s="296"/>
      <c r="R333" s="296"/>
      <c r="S333" s="296"/>
      <c r="T333" s="296"/>
      <c r="U333" s="296"/>
      <c r="V333" s="296"/>
      <c r="W333" s="296"/>
      <c r="X333" s="296"/>
      <c r="Y333" s="296"/>
      <c r="Z333" s="296"/>
      <c r="AA333" s="296"/>
      <c r="AB333" s="296"/>
      <c r="AC333" s="296"/>
      <c r="AD333" s="296"/>
      <c r="AE333" s="296"/>
      <c r="AF333" s="296"/>
      <c r="AG333" s="296"/>
    </row>
    <row r="334">
      <c r="A334" s="296"/>
      <c r="B334" s="296"/>
      <c r="C334" s="296"/>
      <c r="D334" s="296"/>
      <c r="E334" s="296"/>
      <c r="F334" s="296"/>
      <c r="G334" s="296"/>
      <c r="H334" s="296"/>
      <c r="I334" s="296"/>
      <c r="J334" s="296"/>
      <c r="K334" s="296"/>
      <c r="L334" s="296"/>
      <c r="M334" s="296"/>
      <c r="N334" s="296"/>
      <c r="O334" s="296"/>
      <c r="P334" s="296"/>
      <c r="Q334" s="296"/>
      <c r="R334" s="296"/>
      <c r="S334" s="296"/>
      <c r="T334" s="296"/>
      <c r="U334" s="296"/>
      <c r="V334" s="296"/>
      <c r="W334" s="296"/>
      <c r="X334" s="296"/>
      <c r="Y334" s="296"/>
      <c r="Z334" s="296"/>
      <c r="AA334" s="296"/>
      <c r="AB334" s="296"/>
      <c r="AC334" s="296"/>
      <c r="AD334" s="296"/>
      <c r="AE334" s="296"/>
      <c r="AF334" s="296"/>
      <c r="AG334" s="296"/>
    </row>
    <row r="335">
      <c r="A335" s="296"/>
      <c r="B335" s="296"/>
      <c r="C335" s="296"/>
      <c r="D335" s="296"/>
      <c r="E335" s="296"/>
      <c r="F335" s="296"/>
      <c r="G335" s="296"/>
      <c r="H335" s="296"/>
      <c r="I335" s="296"/>
      <c r="J335" s="296"/>
      <c r="K335" s="296"/>
      <c r="L335" s="296"/>
      <c r="M335" s="296"/>
      <c r="N335" s="296"/>
      <c r="O335" s="296"/>
      <c r="P335" s="296"/>
      <c r="Q335" s="296"/>
      <c r="R335" s="296"/>
      <c r="S335" s="296"/>
      <c r="T335" s="296"/>
      <c r="U335" s="296"/>
      <c r="V335" s="296"/>
      <c r="W335" s="296"/>
      <c r="X335" s="296"/>
      <c r="Y335" s="296"/>
      <c r="Z335" s="296"/>
      <c r="AA335" s="296"/>
      <c r="AB335" s="296"/>
      <c r="AC335" s="296"/>
      <c r="AD335" s="296"/>
      <c r="AE335" s="296"/>
      <c r="AF335" s="296"/>
      <c r="AG335" s="296"/>
    </row>
    <row r="336">
      <c r="A336" s="296"/>
      <c r="B336" s="296"/>
      <c r="C336" s="296"/>
      <c r="D336" s="296"/>
      <c r="E336" s="296"/>
      <c r="F336" s="296"/>
      <c r="G336" s="296"/>
      <c r="H336" s="296"/>
      <c r="I336" s="296"/>
      <c r="J336" s="296"/>
      <c r="K336" s="296"/>
      <c r="L336" s="296"/>
      <c r="M336" s="296"/>
      <c r="N336" s="296"/>
      <c r="O336" s="296"/>
      <c r="P336" s="296"/>
      <c r="Q336" s="296"/>
      <c r="R336" s="296"/>
      <c r="S336" s="296"/>
      <c r="T336" s="296"/>
      <c r="U336" s="296"/>
      <c r="V336" s="296"/>
      <c r="W336" s="296"/>
      <c r="X336" s="296"/>
      <c r="Y336" s="296"/>
      <c r="Z336" s="296"/>
      <c r="AA336" s="296"/>
      <c r="AB336" s="296"/>
      <c r="AC336" s="296"/>
      <c r="AD336" s="296"/>
      <c r="AE336" s="296"/>
      <c r="AF336" s="296"/>
      <c r="AG336" s="296"/>
    </row>
    <row r="337">
      <c r="A337" s="296"/>
      <c r="B337" s="296"/>
      <c r="C337" s="296"/>
      <c r="D337" s="296"/>
      <c r="E337" s="296"/>
      <c r="F337" s="296"/>
      <c r="G337" s="296"/>
      <c r="H337" s="296"/>
      <c r="I337" s="296"/>
      <c r="J337" s="296"/>
      <c r="K337" s="296"/>
      <c r="L337" s="296"/>
      <c r="M337" s="296"/>
      <c r="N337" s="296"/>
      <c r="O337" s="296"/>
      <c r="P337" s="296"/>
      <c r="Q337" s="296"/>
      <c r="R337" s="296"/>
      <c r="S337" s="296"/>
      <c r="T337" s="296"/>
      <c r="U337" s="296"/>
      <c r="V337" s="296"/>
      <c r="W337" s="296"/>
      <c r="X337" s="296"/>
      <c r="Y337" s="296"/>
      <c r="Z337" s="296"/>
      <c r="AA337" s="296"/>
      <c r="AB337" s="296"/>
      <c r="AC337" s="296"/>
      <c r="AD337" s="296"/>
      <c r="AE337" s="296"/>
      <c r="AF337" s="296"/>
      <c r="AG337" s="296"/>
    </row>
    <row r="338">
      <c r="A338" s="296"/>
      <c r="B338" s="296"/>
      <c r="C338" s="296"/>
      <c r="D338" s="296"/>
      <c r="E338" s="296"/>
      <c r="F338" s="296"/>
      <c r="G338" s="296"/>
      <c r="H338" s="296"/>
      <c r="I338" s="296"/>
      <c r="J338" s="296"/>
      <c r="K338" s="296"/>
      <c r="L338" s="296"/>
      <c r="M338" s="296"/>
      <c r="N338" s="296"/>
      <c r="O338" s="296"/>
      <c r="P338" s="296"/>
      <c r="Q338" s="296"/>
      <c r="R338" s="296"/>
      <c r="S338" s="296"/>
      <c r="T338" s="296"/>
      <c r="U338" s="296"/>
      <c r="V338" s="296"/>
      <c r="W338" s="296"/>
      <c r="X338" s="296"/>
      <c r="Y338" s="296"/>
      <c r="Z338" s="296"/>
      <c r="AA338" s="296"/>
      <c r="AB338" s="296"/>
      <c r="AC338" s="296"/>
      <c r="AD338" s="296"/>
      <c r="AE338" s="296"/>
      <c r="AF338" s="296"/>
      <c r="AG338" s="296"/>
    </row>
    <row r="339">
      <c r="A339" s="296"/>
      <c r="B339" s="296"/>
      <c r="C339" s="296"/>
      <c r="D339" s="296"/>
      <c r="E339" s="296"/>
      <c r="F339" s="296"/>
      <c r="G339" s="296"/>
      <c r="H339" s="296"/>
      <c r="I339" s="296"/>
      <c r="J339" s="296"/>
      <c r="K339" s="296"/>
      <c r="L339" s="296"/>
      <c r="M339" s="296"/>
      <c r="N339" s="296"/>
      <c r="O339" s="296"/>
      <c r="P339" s="296"/>
      <c r="Q339" s="296"/>
      <c r="R339" s="296"/>
      <c r="S339" s="296"/>
      <c r="T339" s="296"/>
      <c r="U339" s="296"/>
      <c r="V339" s="296"/>
      <c r="W339" s="296"/>
      <c r="X339" s="296"/>
      <c r="Y339" s="296"/>
      <c r="Z339" s="296"/>
      <c r="AA339" s="296"/>
      <c r="AB339" s="296"/>
      <c r="AC339" s="296"/>
      <c r="AD339" s="296"/>
      <c r="AE339" s="296"/>
      <c r="AF339" s="296"/>
      <c r="AG339" s="296"/>
    </row>
    <row r="340">
      <c r="A340" s="296"/>
      <c r="B340" s="296"/>
      <c r="C340" s="296"/>
      <c r="D340" s="296"/>
      <c r="E340" s="296"/>
      <c r="F340" s="296"/>
      <c r="G340" s="296"/>
      <c r="H340" s="296"/>
      <c r="I340" s="296"/>
      <c r="J340" s="296"/>
      <c r="K340" s="296"/>
      <c r="L340" s="296"/>
      <c r="M340" s="296"/>
      <c r="N340" s="296"/>
      <c r="O340" s="296"/>
      <c r="P340" s="296"/>
      <c r="Q340" s="296"/>
      <c r="R340" s="296"/>
      <c r="S340" s="296"/>
      <c r="T340" s="296"/>
      <c r="U340" s="296"/>
      <c r="V340" s="296"/>
      <c r="W340" s="296"/>
      <c r="X340" s="296"/>
      <c r="Y340" s="296"/>
      <c r="Z340" s="296"/>
      <c r="AA340" s="296"/>
      <c r="AB340" s="296"/>
      <c r="AC340" s="296"/>
      <c r="AD340" s="296"/>
      <c r="AE340" s="296"/>
      <c r="AF340" s="296"/>
      <c r="AG340" s="296"/>
    </row>
    <row r="341">
      <c r="A341" s="296"/>
      <c r="B341" s="296"/>
      <c r="C341" s="296"/>
      <c r="D341" s="296"/>
      <c r="E341" s="296"/>
      <c r="F341" s="296"/>
      <c r="G341" s="296"/>
      <c r="H341" s="296"/>
      <c r="I341" s="296"/>
      <c r="J341" s="296"/>
      <c r="K341" s="296"/>
      <c r="L341" s="296"/>
      <c r="M341" s="296"/>
      <c r="N341" s="296"/>
      <c r="O341" s="296"/>
      <c r="P341" s="296"/>
      <c r="Q341" s="296"/>
      <c r="R341" s="296"/>
      <c r="S341" s="296"/>
      <c r="T341" s="296"/>
      <c r="U341" s="296"/>
      <c r="V341" s="296"/>
      <c r="W341" s="296"/>
      <c r="X341" s="296"/>
      <c r="Y341" s="296"/>
      <c r="Z341" s="296"/>
      <c r="AA341" s="296"/>
      <c r="AB341" s="296"/>
      <c r="AC341" s="296"/>
      <c r="AD341" s="296"/>
      <c r="AE341" s="296"/>
      <c r="AF341" s="296"/>
      <c r="AG341" s="296"/>
    </row>
    <row r="342">
      <c r="A342" s="296"/>
      <c r="B342" s="296"/>
      <c r="C342" s="296"/>
      <c r="D342" s="296"/>
      <c r="E342" s="296"/>
      <c r="F342" s="296"/>
      <c r="G342" s="296"/>
      <c r="H342" s="296"/>
      <c r="I342" s="296"/>
      <c r="J342" s="296"/>
      <c r="K342" s="296"/>
      <c r="L342" s="296"/>
      <c r="M342" s="296"/>
      <c r="N342" s="296"/>
      <c r="O342" s="296"/>
      <c r="P342" s="296"/>
      <c r="Q342" s="296"/>
      <c r="R342" s="296"/>
      <c r="S342" s="296"/>
      <c r="T342" s="296"/>
      <c r="U342" s="296"/>
      <c r="V342" s="296"/>
      <c r="W342" s="296"/>
      <c r="X342" s="296"/>
      <c r="Y342" s="296"/>
      <c r="Z342" s="296"/>
      <c r="AA342" s="296"/>
      <c r="AB342" s="296"/>
      <c r="AC342" s="296"/>
      <c r="AD342" s="296"/>
      <c r="AE342" s="296"/>
      <c r="AF342" s="296"/>
      <c r="AG342" s="296"/>
    </row>
    <row r="343">
      <c r="A343" s="296"/>
      <c r="B343" s="296"/>
      <c r="C343" s="296"/>
      <c r="D343" s="296"/>
      <c r="E343" s="296"/>
      <c r="F343" s="296"/>
      <c r="G343" s="296"/>
      <c r="H343" s="296"/>
      <c r="I343" s="296"/>
      <c r="J343" s="296"/>
      <c r="K343" s="296"/>
      <c r="L343" s="296"/>
      <c r="M343" s="296"/>
      <c r="N343" s="296"/>
      <c r="O343" s="296"/>
      <c r="P343" s="296"/>
      <c r="Q343" s="296"/>
      <c r="R343" s="296"/>
      <c r="S343" s="296"/>
      <c r="T343" s="296"/>
      <c r="U343" s="296"/>
      <c r="V343" s="296"/>
      <c r="W343" s="296"/>
      <c r="X343" s="296"/>
      <c r="Y343" s="296"/>
      <c r="Z343" s="296"/>
      <c r="AA343" s="296"/>
      <c r="AB343" s="296"/>
      <c r="AC343" s="296"/>
      <c r="AD343" s="296"/>
      <c r="AE343" s="296"/>
      <c r="AF343" s="296"/>
      <c r="AG343" s="296"/>
    </row>
    <row r="344">
      <c r="A344" s="296"/>
      <c r="B344" s="296"/>
      <c r="C344" s="296"/>
      <c r="D344" s="296"/>
      <c r="E344" s="296"/>
      <c r="F344" s="296"/>
      <c r="G344" s="296"/>
      <c r="H344" s="296"/>
      <c r="I344" s="296"/>
      <c r="J344" s="296"/>
      <c r="K344" s="296"/>
      <c r="L344" s="296"/>
      <c r="M344" s="296"/>
      <c r="N344" s="296"/>
      <c r="O344" s="296"/>
      <c r="P344" s="296"/>
      <c r="Q344" s="296"/>
      <c r="R344" s="296"/>
      <c r="S344" s="296"/>
      <c r="T344" s="296"/>
      <c r="U344" s="296"/>
      <c r="V344" s="296"/>
      <c r="W344" s="296"/>
      <c r="X344" s="296"/>
      <c r="Y344" s="296"/>
      <c r="Z344" s="296"/>
      <c r="AA344" s="296"/>
      <c r="AB344" s="296"/>
      <c r="AC344" s="296"/>
      <c r="AD344" s="296"/>
      <c r="AE344" s="296"/>
      <c r="AF344" s="296"/>
      <c r="AG344" s="296"/>
    </row>
    <row r="345">
      <c r="A345" s="296"/>
      <c r="B345" s="296"/>
      <c r="C345" s="296"/>
      <c r="D345" s="296"/>
      <c r="E345" s="296"/>
      <c r="F345" s="296"/>
      <c r="G345" s="296"/>
      <c r="H345" s="296"/>
      <c r="I345" s="296"/>
      <c r="J345" s="296"/>
      <c r="K345" s="296"/>
      <c r="L345" s="296"/>
      <c r="M345" s="296"/>
      <c r="N345" s="296"/>
      <c r="O345" s="296"/>
      <c r="P345" s="296"/>
      <c r="Q345" s="296"/>
      <c r="R345" s="296"/>
      <c r="S345" s="296"/>
      <c r="T345" s="296"/>
      <c r="U345" s="296"/>
      <c r="V345" s="296"/>
      <c r="W345" s="296"/>
      <c r="X345" s="296"/>
      <c r="Y345" s="296"/>
      <c r="Z345" s="296"/>
      <c r="AA345" s="296"/>
      <c r="AB345" s="296"/>
      <c r="AC345" s="296"/>
      <c r="AD345" s="296"/>
      <c r="AE345" s="296"/>
      <c r="AF345" s="296"/>
      <c r="AG345" s="296"/>
    </row>
    <row r="346">
      <c r="A346" s="296"/>
      <c r="B346" s="296"/>
      <c r="C346" s="296"/>
      <c r="D346" s="296"/>
      <c r="E346" s="296"/>
      <c r="F346" s="296"/>
      <c r="G346" s="296"/>
      <c r="H346" s="296"/>
      <c r="I346" s="296"/>
      <c r="J346" s="296"/>
      <c r="K346" s="296"/>
      <c r="L346" s="296"/>
      <c r="M346" s="296"/>
      <c r="N346" s="296"/>
      <c r="O346" s="296"/>
      <c r="P346" s="296"/>
      <c r="Q346" s="296"/>
      <c r="R346" s="296"/>
      <c r="S346" s="296"/>
      <c r="T346" s="296"/>
      <c r="U346" s="296"/>
      <c r="V346" s="296"/>
      <c r="W346" s="296"/>
      <c r="X346" s="296"/>
      <c r="Y346" s="296"/>
      <c r="Z346" s="296"/>
      <c r="AA346" s="296"/>
      <c r="AB346" s="296"/>
      <c r="AC346" s="296"/>
      <c r="AD346" s="296"/>
      <c r="AE346" s="296"/>
      <c r="AF346" s="296"/>
      <c r="AG346" s="296"/>
    </row>
    <row r="347">
      <c r="A347" s="296"/>
      <c r="B347" s="296"/>
      <c r="C347" s="296"/>
      <c r="D347" s="296"/>
      <c r="E347" s="296"/>
      <c r="F347" s="296"/>
      <c r="G347" s="296"/>
      <c r="H347" s="296"/>
      <c r="I347" s="296"/>
      <c r="J347" s="296"/>
      <c r="K347" s="296"/>
      <c r="L347" s="296"/>
      <c r="M347" s="296"/>
      <c r="N347" s="296"/>
      <c r="O347" s="296"/>
      <c r="P347" s="296"/>
      <c r="Q347" s="296"/>
      <c r="R347" s="296"/>
      <c r="S347" s="296"/>
      <c r="T347" s="296"/>
      <c r="U347" s="296"/>
      <c r="V347" s="296"/>
      <c r="W347" s="296"/>
      <c r="X347" s="296"/>
      <c r="Y347" s="296"/>
      <c r="Z347" s="296"/>
      <c r="AA347" s="296"/>
      <c r="AB347" s="296"/>
      <c r="AC347" s="296"/>
      <c r="AD347" s="296"/>
      <c r="AE347" s="296"/>
      <c r="AF347" s="296"/>
      <c r="AG347" s="296"/>
    </row>
    <row r="348">
      <c r="A348" s="296"/>
      <c r="B348" s="296"/>
      <c r="C348" s="296"/>
      <c r="D348" s="296"/>
      <c r="E348" s="296"/>
      <c r="F348" s="296"/>
      <c r="G348" s="296"/>
      <c r="H348" s="296"/>
      <c r="I348" s="296"/>
      <c r="J348" s="296"/>
      <c r="K348" s="296"/>
      <c r="L348" s="296"/>
      <c r="M348" s="296"/>
      <c r="N348" s="296"/>
      <c r="O348" s="296"/>
      <c r="P348" s="296"/>
      <c r="Q348" s="296"/>
      <c r="R348" s="296"/>
      <c r="S348" s="296"/>
      <c r="T348" s="296"/>
      <c r="U348" s="296"/>
      <c r="V348" s="296"/>
      <c r="W348" s="296"/>
      <c r="X348" s="296"/>
      <c r="Y348" s="296"/>
      <c r="Z348" s="296"/>
      <c r="AA348" s="296"/>
      <c r="AB348" s="296"/>
      <c r="AC348" s="296"/>
      <c r="AD348" s="296"/>
      <c r="AE348" s="296"/>
      <c r="AF348" s="296"/>
      <c r="AG348" s="296"/>
    </row>
    <row r="349">
      <c r="A349" s="296"/>
      <c r="B349" s="296"/>
      <c r="C349" s="296"/>
      <c r="D349" s="296"/>
      <c r="E349" s="296"/>
      <c r="F349" s="296"/>
      <c r="G349" s="296"/>
      <c r="H349" s="296"/>
      <c r="I349" s="296"/>
      <c r="J349" s="296"/>
      <c r="K349" s="296"/>
      <c r="L349" s="296"/>
      <c r="M349" s="296"/>
      <c r="N349" s="296"/>
      <c r="O349" s="296"/>
      <c r="P349" s="296"/>
      <c r="Q349" s="296"/>
      <c r="R349" s="296"/>
      <c r="S349" s="296"/>
      <c r="T349" s="296"/>
      <c r="U349" s="296"/>
      <c r="V349" s="296"/>
      <c r="W349" s="296"/>
      <c r="X349" s="296"/>
      <c r="Y349" s="296"/>
      <c r="Z349" s="296"/>
      <c r="AA349" s="296"/>
      <c r="AB349" s="296"/>
      <c r="AC349" s="296"/>
      <c r="AD349" s="296"/>
      <c r="AE349" s="296"/>
      <c r="AF349" s="296"/>
      <c r="AG349" s="296"/>
    </row>
    <row r="350">
      <c r="A350" s="296"/>
      <c r="B350" s="296"/>
      <c r="C350" s="296"/>
      <c r="D350" s="296"/>
      <c r="E350" s="296"/>
      <c r="F350" s="296"/>
      <c r="G350" s="296"/>
      <c r="H350" s="296"/>
      <c r="I350" s="296"/>
      <c r="J350" s="296"/>
      <c r="K350" s="296"/>
      <c r="L350" s="296"/>
      <c r="M350" s="296"/>
      <c r="N350" s="296"/>
      <c r="O350" s="296"/>
      <c r="P350" s="296"/>
      <c r="Q350" s="296"/>
      <c r="R350" s="296"/>
      <c r="S350" s="296"/>
      <c r="T350" s="296"/>
      <c r="U350" s="296"/>
      <c r="V350" s="296"/>
      <c r="W350" s="296"/>
      <c r="X350" s="296"/>
      <c r="Y350" s="296"/>
      <c r="Z350" s="296"/>
      <c r="AA350" s="296"/>
      <c r="AB350" s="296"/>
      <c r="AC350" s="296"/>
      <c r="AD350" s="296"/>
      <c r="AE350" s="296"/>
      <c r="AF350" s="296"/>
      <c r="AG350" s="296"/>
    </row>
    <row r="351">
      <c r="A351" s="296"/>
      <c r="B351" s="296"/>
      <c r="C351" s="296"/>
      <c r="D351" s="296"/>
      <c r="E351" s="296"/>
      <c r="F351" s="296"/>
      <c r="G351" s="296"/>
      <c r="H351" s="296"/>
      <c r="I351" s="296"/>
      <c r="J351" s="296"/>
      <c r="K351" s="296"/>
      <c r="L351" s="296"/>
      <c r="M351" s="296"/>
      <c r="N351" s="296"/>
      <c r="O351" s="296"/>
      <c r="P351" s="296"/>
      <c r="Q351" s="296"/>
      <c r="R351" s="296"/>
      <c r="S351" s="296"/>
      <c r="T351" s="296"/>
      <c r="U351" s="296"/>
      <c r="V351" s="296"/>
      <c r="W351" s="296"/>
      <c r="X351" s="296"/>
      <c r="Y351" s="296"/>
      <c r="Z351" s="296"/>
      <c r="AA351" s="296"/>
      <c r="AB351" s="296"/>
      <c r="AC351" s="296"/>
      <c r="AD351" s="296"/>
      <c r="AE351" s="296"/>
      <c r="AF351" s="296"/>
      <c r="AG351" s="296"/>
    </row>
    <row r="352">
      <c r="A352" s="296"/>
      <c r="B352" s="296"/>
      <c r="C352" s="296"/>
      <c r="D352" s="296"/>
      <c r="E352" s="296"/>
      <c r="F352" s="296"/>
      <c r="G352" s="296"/>
      <c r="H352" s="296"/>
      <c r="I352" s="296"/>
      <c r="J352" s="296"/>
      <c r="K352" s="296"/>
      <c r="L352" s="296"/>
      <c r="M352" s="296"/>
      <c r="N352" s="296"/>
      <c r="O352" s="296"/>
      <c r="P352" s="296"/>
      <c r="Q352" s="296"/>
      <c r="R352" s="296"/>
      <c r="S352" s="296"/>
      <c r="T352" s="296"/>
      <c r="U352" s="296"/>
      <c r="V352" s="296"/>
      <c r="W352" s="296"/>
      <c r="X352" s="296"/>
      <c r="Y352" s="296"/>
      <c r="Z352" s="296"/>
      <c r="AA352" s="296"/>
      <c r="AB352" s="296"/>
      <c r="AC352" s="296"/>
      <c r="AD352" s="296"/>
      <c r="AE352" s="296"/>
      <c r="AF352" s="296"/>
      <c r="AG352" s="296"/>
    </row>
    <row r="353">
      <c r="A353" s="296"/>
      <c r="B353" s="296"/>
      <c r="C353" s="296"/>
      <c r="D353" s="296"/>
      <c r="E353" s="296"/>
      <c r="F353" s="296"/>
      <c r="G353" s="296"/>
      <c r="H353" s="296"/>
      <c r="I353" s="296"/>
      <c r="J353" s="296"/>
      <c r="K353" s="296"/>
      <c r="L353" s="296"/>
      <c r="M353" s="296"/>
      <c r="N353" s="296"/>
      <c r="O353" s="296"/>
      <c r="P353" s="296"/>
      <c r="Q353" s="296"/>
      <c r="R353" s="296"/>
      <c r="S353" s="296"/>
      <c r="T353" s="296"/>
      <c r="U353" s="296"/>
      <c r="V353" s="296"/>
      <c r="W353" s="296"/>
      <c r="X353" s="296"/>
      <c r="Y353" s="296"/>
      <c r="Z353" s="296"/>
      <c r="AA353" s="296"/>
      <c r="AB353" s="296"/>
      <c r="AC353" s="296"/>
      <c r="AD353" s="296"/>
      <c r="AE353" s="296"/>
      <c r="AF353" s="296"/>
      <c r="AG353" s="296"/>
    </row>
    <row r="354">
      <c r="A354" s="296"/>
      <c r="B354" s="296"/>
      <c r="C354" s="296"/>
      <c r="D354" s="296"/>
      <c r="E354" s="296"/>
      <c r="F354" s="296"/>
      <c r="G354" s="296"/>
      <c r="H354" s="296"/>
      <c r="I354" s="296"/>
      <c r="J354" s="296"/>
      <c r="K354" s="296"/>
      <c r="L354" s="296"/>
      <c r="M354" s="296"/>
      <c r="N354" s="296"/>
      <c r="O354" s="296"/>
      <c r="P354" s="296"/>
      <c r="Q354" s="296"/>
      <c r="R354" s="296"/>
      <c r="S354" s="296"/>
      <c r="T354" s="296"/>
      <c r="U354" s="296"/>
      <c r="V354" s="296"/>
      <c r="W354" s="296"/>
      <c r="X354" s="296"/>
      <c r="Y354" s="296"/>
      <c r="Z354" s="296"/>
      <c r="AA354" s="296"/>
      <c r="AB354" s="296"/>
      <c r="AC354" s="296"/>
      <c r="AD354" s="296"/>
      <c r="AE354" s="296"/>
      <c r="AF354" s="296"/>
      <c r="AG354" s="296"/>
    </row>
    <row r="355">
      <c r="A355" s="296"/>
      <c r="B355" s="296"/>
      <c r="C355" s="296"/>
      <c r="D355" s="296"/>
      <c r="E355" s="296"/>
      <c r="F355" s="296"/>
      <c r="G355" s="296"/>
      <c r="H355" s="296"/>
      <c r="I355" s="296"/>
      <c r="J355" s="296"/>
      <c r="K355" s="296"/>
      <c r="L355" s="296"/>
      <c r="M355" s="296"/>
      <c r="N355" s="296"/>
      <c r="O355" s="296"/>
      <c r="P355" s="296"/>
      <c r="Q355" s="296"/>
      <c r="R355" s="296"/>
      <c r="S355" s="296"/>
      <c r="T355" s="296"/>
      <c r="U355" s="296"/>
      <c r="V355" s="296"/>
      <c r="W355" s="296"/>
      <c r="X355" s="296"/>
      <c r="Y355" s="296"/>
      <c r="Z355" s="296"/>
      <c r="AA355" s="296"/>
      <c r="AB355" s="296"/>
      <c r="AC355" s="296"/>
      <c r="AD355" s="296"/>
      <c r="AE355" s="296"/>
      <c r="AF355" s="296"/>
      <c r="AG355" s="296"/>
    </row>
    <row r="356">
      <c r="A356" s="296"/>
      <c r="B356" s="296"/>
      <c r="C356" s="296"/>
      <c r="D356" s="296"/>
      <c r="E356" s="296"/>
      <c r="F356" s="296"/>
      <c r="G356" s="296"/>
      <c r="H356" s="296"/>
      <c r="I356" s="296"/>
      <c r="J356" s="296"/>
      <c r="K356" s="296"/>
      <c r="L356" s="296"/>
      <c r="M356" s="296"/>
      <c r="N356" s="296"/>
      <c r="O356" s="296"/>
      <c r="P356" s="296"/>
      <c r="Q356" s="296"/>
      <c r="R356" s="296"/>
      <c r="S356" s="296"/>
      <c r="T356" s="296"/>
      <c r="U356" s="296"/>
      <c r="V356" s="296"/>
      <c r="W356" s="296"/>
      <c r="X356" s="296"/>
      <c r="Y356" s="296"/>
      <c r="Z356" s="296"/>
      <c r="AA356" s="296"/>
      <c r="AB356" s="296"/>
      <c r="AC356" s="296"/>
      <c r="AD356" s="296"/>
      <c r="AE356" s="296"/>
      <c r="AF356" s="296"/>
      <c r="AG356" s="296"/>
    </row>
    <row r="357">
      <c r="A357" s="296"/>
      <c r="B357" s="296"/>
      <c r="C357" s="296"/>
      <c r="D357" s="296"/>
      <c r="E357" s="296"/>
      <c r="F357" s="296"/>
      <c r="G357" s="296"/>
      <c r="H357" s="296"/>
      <c r="I357" s="296"/>
      <c r="J357" s="296"/>
      <c r="K357" s="296"/>
      <c r="L357" s="296"/>
      <c r="M357" s="296"/>
      <c r="N357" s="296"/>
      <c r="O357" s="296"/>
      <c r="P357" s="296"/>
      <c r="Q357" s="296"/>
      <c r="R357" s="296"/>
      <c r="S357" s="296"/>
      <c r="T357" s="296"/>
      <c r="U357" s="296"/>
      <c r="V357" s="296"/>
      <c r="W357" s="296"/>
      <c r="X357" s="296"/>
      <c r="Y357" s="296"/>
      <c r="Z357" s="296"/>
      <c r="AA357" s="296"/>
      <c r="AB357" s="296"/>
      <c r="AC357" s="296"/>
      <c r="AD357" s="296"/>
      <c r="AE357" s="296"/>
      <c r="AF357" s="296"/>
      <c r="AG357" s="296"/>
    </row>
    <row r="358">
      <c r="A358" s="296"/>
      <c r="B358" s="296"/>
      <c r="C358" s="296"/>
      <c r="D358" s="296"/>
      <c r="E358" s="296"/>
      <c r="F358" s="296"/>
      <c r="G358" s="296"/>
      <c r="H358" s="296"/>
      <c r="I358" s="296"/>
      <c r="J358" s="296"/>
      <c r="K358" s="296"/>
      <c r="L358" s="296"/>
      <c r="M358" s="296"/>
      <c r="N358" s="296"/>
      <c r="O358" s="296"/>
      <c r="P358" s="296"/>
      <c r="Q358" s="296"/>
      <c r="R358" s="296"/>
      <c r="S358" s="296"/>
      <c r="T358" s="296"/>
      <c r="U358" s="296"/>
      <c r="V358" s="296"/>
      <c r="W358" s="296"/>
      <c r="X358" s="296"/>
      <c r="Y358" s="296"/>
      <c r="Z358" s="296"/>
      <c r="AA358" s="296"/>
      <c r="AB358" s="296"/>
      <c r="AC358" s="296"/>
      <c r="AD358" s="296"/>
      <c r="AE358" s="296"/>
      <c r="AF358" s="296"/>
      <c r="AG358" s="296"/>
    </row>
    <row r="359">
      <c r="A359" s="296"/>
      <c r="B359" s="296"/>
      <c r="C359" s="296"/>
      <c r="D359" s="296"/>
      <c r="E359" s="296"/>
      <c r="F359" s="296"/>
      <c r="G359" s="296"/>
      <c r="H359" s="296"/>
      <c r="I359" s="296"/>
      <c r="J359" s="296"/>
      <c r="K359" s="296"/>
      <c r="L359" s="296"/>
      <c r="M359" s="296"/>
      <c r="N359" s="296"/>
      <c r="O359" s="296"/>
      <c r="P359" s="296"/>
      <c r="Q359" s="296"/>
      <c r="R359" s="296"/>
      <c r="S359" s="296"/>
      <c r="T359" s="296"/>
      <c r="U359" s="296"/>
      <c r="V359" s="296"/>
      <c r="W359" s="296"/>
      <c r="X359" s="296"/>
      <c r="Y359" s="296"/>
      <c r="Z359" s="296"/>
      <c r="AA359" s="296"/>
      <c r="AB359" s="296"/>
      <c r="AC359" s="296"/>
      <c r="AD359" s="296"/>
      <c r="AE359" s="296"/>
      <c r="AF359" s="296"/>
      <c r="AG359" s="296"/>
    </row>
    <row r="360">
      <c r="A360" s="296"/>
      <c r="B360" s="296"/>
      <c r="C360" s="296"/>
      <c r="D360" s="296"/>
      <c r="E360" s="296"/>
      <c r="F360" s="296"/>
      <c r="G360" s="296"/>
      <c r="H360" s="296"/>
      <c r="I360" s="296"/>
      <c r="J360" s="296"/>
      <c r="K360" s="296"/>
      <c r="L360" s="296"/>
      <c r="M360" s="296"/>
      <c r="N360" s="296"/>
      <c r="O360" s="296"/>
      <c r="P360" s="296"/>
      <c r="Q360" s="296"/>
      <c r="R360" s="296"/>
      <c r="S360" s="296"/>
      <c r="T360" s="296"/>
      <c r="U360" s="296"/>
      <c r="V360" s="296"/>
      <c r="W360" s="296"/>
      <c r="X360" s="296"/>
      <c r="Y360" s="296"/>
      <c r="Z360" s="296"/>
      <c r="AA360" s="296"/>
      <c r="AB360" s="296"/>
      <c r="AC360" s="296"/>
      <c r="AD360" s="296"/>
      <c r="AE360" s="296"/>
      <c r="AF360" s="296"/>
      <c r="AG360" s="296"/>
    </row>
    <row r="361">
      <c r="A361" s="296"/>
      <c r="B361" s="296"/>
      <c r="C361" s="296"/>
      <c r="D361" s="296"/>
      <c r="E361" s="296"/>
      <c r="F361" s="296"/>
      <c r="G361" s="296"/>
      <c r="H361" s="296"/>
      <c r="I361" s="296"/>
      <c r="J361" s="296"/>
      <c r="K361" s="296"/>
      <c r="L361" s="296"/>
      <c r="M361" s="296"/>
      <c r="N361" s="296"/>
      <c r="O361" s="296"/>
      <c r="P361" s="296"/>
      <c r="Q361" s="296"/>
      <c r="R361" s="296"/>
      <c r="S361" s="296"/>
      <c r="T361" s="296"/>
      <c r="U361" s="296"/>
      <c r="V361" s="296"/>
      <c r="W361" s="296"/>
      <c r="X361" s="296"/>
      <c r="Y361" s="296"/>
      <c r="Z361" s="296"/>
      <c r="AA361" s="296"/>
      <c r="AB361" s="296"/>
      <c r="AC361" s="296"/>
      <c r="AD361" s="296"/>
      <c r="AE361" s="296"/>
      <c r="AF361" s="296"/>
      <c r="AG361" s="296"/>
    </row>
    <row r="362">
      <c r="A362" s="296"/>
      <c r="B362" s="296"/>
      <c r="C362" s="296"/>
      <c r="D362" s="296"/>
      <c r="E362" s="296"/>
      <c r="F362" s="296"/>
      <c r="G362" s="296"/>
      <c r="H362" s="296"/>
      <c r="I362" s="296"/>
      <c r="J362" s="296"/>
      <c r="K362" s="296"/>
      <c r="L362" s="296"/>
      <c r="M362" s="296"/>
      <c r="N362" s="296"/>
      <c r="O362" s="296"/>
      <c r="P362" s="296"/>
      <c r="Q362" s="296"/>
      <c r="R362" s="296"/>
      <c r="S362" s="296"/>
      <c r="T362" s="296"/>
      <c r="U362" s="296"/>
      <c r="V362" s="296"/>
      <c r="W362" s="296"/>
      <c r="X362" s="296"/>
      <c r="Y362" s="296"/>
      <c r="Z362" s="296"/>
      <c r="AA362" s="296"/>
      <c r="AB362" s="296"/>
      <c r="AC362" s="296"/>
      <c r="AD362" s="296"/>
      <c r="AE362" s="296"/>
      <c r="AF362" s="296"/>
      <c r="AG362" s="296"/>
    </row>
    <row r="363">
      <c r="A363" s="296"/>
      <c r="B363" s="296"/>
      <c r="C363" s="296"/>
      <c r="D363" s="296"/>
      <c r="E363" s="296"/>
      <c r="F363" s="296"/>
      <c r="G363" s="296"/>
      <c r="H363" s="296"/>
      <c r="I363" s="296"/>
      <c r="J363" s="296"/>
      <c r="K363" s="296"/>
      <c r="L363" s="296"/>
      <c r="M363" s="296"/>
      <c r="N363" s="296"/>
      <c r="O363" s="296"/>
      <c r="P363" s="296"/>
      <c r="Q363" s="296"/>
      <c r="R363" s="296"/>
      <c r="S363" s="296"/>
      <c r="T363" s="296"/>
      <c r="U363" s="296"/>
      <c r="V363" s="296"/>
      <c r="W363" s="296"/>
      <c r="X363" s="296"/>
      <c r="Y363" s="296"/>
      <c r="Z363" s="296"/>
      <c r="AA363" s="296"/>
      <c r="AB363" s="296"/>
      <c r="AC363" s="296"/>
      <c r="AD363" s="296"/>
      <c r="AE363" s="296"/>
      <c r="AF363" s="296"/>
      <c r="AG363" s="296"/>
    </row>
    <row r="364">
      <c r="A364" s="296"/>
      <c r="B364" s="296"/>
      <c r="C364" s="296"/>
      <c r="D364" s="296"/>
      <c r="E364" s="296"/>
      <c r="F364" s="296"/>
      <c r="G364" s="296"/>
      <c r="H364" s="296"/>
      <c r="I364" s="296"/>
      <c r="J364" s="296"/>
      <c r="K364" s="296"/>
      <c r="L364" s="296"/>
      <c r="M364" s="296"/>
      <c r="N364" s="296"/>
      <c r="O364" s="296"/>
      <c r="P364" s="296"/>
      <c r="Q364" s="296"/>
      <c r="R364" s="296"/>
      <c r="S364" s="296"/>
      <c r="T364" s="296"/>
      <c r="U364" s="296"/>
      <c r="V364" s="296"/>
      <c r="W364" s="296"/>
      <c r="X364" s="296"/>
      <c r="Y364" s="296"/>
      <c r="Z364" s="296"/>
      <c r="AA364" s="296"/>
      <c r="AB364" s="296"/>
      <c r="AC364" s="296"/>
      <c r="AD364" s="296"/>
      <c r="AE364" s="296"/>
      <c r="AF364" s="296"/>
      <c r="AG364" s="296"/>
    </row>
    <row r="365">
      <c r="A365" s="296"/>
      <c r="B365" s="296"/>
      <c r="C365" s="296"/>
      <c r="D365" s="296"/>
      <c r="E365" s="296"/>
      <c r="F365" s="296"/>
      <c r="G365" s="296"/>
      <c r="H365" s="296"/>
      <c r="I365" s="296"/>
      <c r="J365" s="296"/>
      <c r="K365" s="296"/>
      <c r="L365" s="296"/>
      <c r="M365" s="296"/>
      <c r="N365" s="296"/>
      <c r="O365" s="296"/>
      <c r="P365" s="296"/>
      <c r="Q365" s="296"/>
      <c r="R365" s="296"/>
      <c r="S365" s="296"/>
      <c r="T365" s="296"/>
      <c r="U365" s="296"/>
      <c r="V365" s="296"/>
      <c r="W365" s="296"/>
      <c r="X365" s="296"/>
      <c r="Y365" s="296"/>
      <c r="Z365" s="296"/>
      <c r="AA365" s="296"/>
      <c r="AB365" s="296"/>
      <c r="AC365" s="296"/>
      <c r="AD365" s="296"/>
      <c r="AE365" s="296"/>
      <c r="AF365" s="296"/>
      <c r="AG365" s="296"/>
    </row>
    <row r="366">
      <c r="A366" s="296"/>
      <c r="B366" s="296"/>
      <c r="C366" s="296"/>
      <c r="D366" s="296"/>
      <c r="E366" s="296"/>
      <c r="F366" s="296"/>
      <c r="G366" s="296"/>
      <c r="H366" s="296"/>
      <c r="I366" s="296"/>
      <c r="J366" s="296"/>
      <c r="K366" s="296"/>
      <c r="L366" s="296"/>
      <c r="M366" s="296"/>
      <c r="N366" s="296"/>
      <c r="O366" s="296"/>
      <c r="P366" s="296"/>
      <c r="Q366" s="296"/>
      <c r="R366" s="296"/>
      <c r="S366" s="296"/>
      <c r="T366" s="296"/>
      <c r="U366" s="296"/>
      <c r="V366" s="296"/>
      <c r="W366" s="296"/>
      <c r="X366" s="296"/>
      <c r="Y366" s="296"/>
      <c r="Z366" s="296"/>
      <c r="AA366" s="296"/>
      <c r="AB366" s="296"/>
      <c r="AC366" s="296"/>
      <c r="AD366" s="296"/>
      <c r="AE366" s="296"/>
      <c r="AF366" s="296"/>
      <c r="AG366" s="296"/>
    </row>
    <row r="367">
      <c r="A367" s="296"/>
      <c r="B367" s="296"/>
      <c r="C367" s="296"/>
      <c r="D367" s="296"/>
      <c r="E367" s="296"/>
      <c r="F367" s="296"/>
      <c r="G367" s="296"/>
      <c r="H367" s="296"/>
      <c r="I367" s="296"/>
      <c r="J367" s="296"/>
      <c r="K367" s="296"/>
      <c r="L367" s="296"/>
      <c r="M367" s="296"/>
      <c r="N367" s="296"/>
      <c r="O367" s="296"/>
      <c r="P367" s="296"/>
      <c r="Q367" s="296"/>
      <c r="R367" s="296"/>
      <c r="S367" s="296"/>
      <c r="T367" s="296"/>
      <c r="U367" s="296"/>
      <c r="V367" s="296"/>
      <c r="W367" s="296"/>
      <c r="X367" s="296"/>
      <c r="Y367" s="296"/>
      <c r="Z367" s="296"/>
      <c r="AA367" s="296"/>
      <c r="AB367" s="296"/>
      <c r="AC367" s="296"/>
      <c r="AD367" s="296"/>
      <c r="AE367" s="296"/>
      <c r="AF367" s="296"/>
      <c r="AG367" s="296"/>
    </row>
    <row r="368">
      <c r="A368" s="296"/>
      <c r="B368" s="296"/>
      <c r="C368" s="296"/>
      <c r="D368" s="296"/>
      <c r="E368" s="296"/>
      <c r="F368" s="296"/>
      <c r="G368" s="296"/>
      <c r="H368" s="296"/>
      <c r="I368" s="296"/>
      <c r="J368" s="296"/>
      <c r="K368" s="296"/>
      <c r="L368" s="296"/>
      <c r="M368" s="296"/>
      <c r="N368" s="296"/>
      <c r="O368" s="296"/>
      <c r="P368" s="296"/>
      <c r="Q368" s="296"/>
      <c r="R368" s="296"/>
      <c r="S368" s="296"/>
      <c r="T368" s="296"/>
      <c r="U368" s="296"/>
      <c r="V368" s="296"/>
      <c r="W368" s="296"/>
      <c r="X368" s="296"/>
      <c r="Y368" s="296"/>
      <c r="Z368" s="296"/>
      <c r="AA368" s="296"/>
      <c r="AB368" s="296"/>
      <c r="AC368" s="296"/>
      <c r="AD368" s="296"/>
      <c r="AE368" s="296"/>
      <c r="AF368" s="296"/>
      <c r="AG368" s="296"/>
    </row>
    <row r="369">
      <c r="A369" s="296"/>
      <c r="B369" s="296"/>
      <c r="C369" s="296"/>
      <c r="D369" s="296"/>
      <c r="E369" s="296"/>
      <c r="F369" s="296"/>
      <c r="G369" s="296"/>
      <c r="H369" s="296"/>
      <c r="I369" s="296"/>
      <c r="J369" s="296"/>
      <c r="K369" s="296"/>
      <c r="L369" s="296"/>
      <c r="M369" s="296"/>
      <c r="N369" s="296"/>
      <c r="O369" s="296"/>
      <c r="P369" s="296"/>
      <c r="Q369" s="296"/>
      <c r="R369" s="296"/>
      <c r="S369" s="296"/>
      <c r="T369" s="296"/>
      <c r="U369" s="296"/>
      <c r="V369" s="296"/>
      <c r="W369" s="296"/>
      <c r="X369" s="296"/>
      <c r="Y369" s="296"/>
      <c r="Z369" s="296"/>
      <c r="AA369" s="296"/>
      <c r="AB369" s="296"/>
      <c r="AC369" s="296"/>
      <c r="AD369" s="296"/>
      <c r="AE369" s="296"/>
      <c r="AF369" s="296"/>
      <c r="AG369" s="296"/>
    </row>
    <row r="370">
      <c r="A370" s="296"/>
      <c r="B370" s="296"/>
      <c r="C370" s="296"/>
      <c r="D370" s="296"/>
      <c r="E370" s="296"/>
      <c r="F370" s="296"/>
      <c r="G370" s="296"/>
      <c r="H370" s="296"/>
      <c r="I370" s="296"/>
      <c r="J370" s="296"/>
      <c r="K370" s="296"/>
      <c r="L370" s="296"/>
      <c r="M370" s="296"/>
      <c r="N370" s="296"/>
      <c r="O370" s="296"/>
      <c r="P370" s="296"/>
      <c r="Q370" s="296"/>
      <c r="R370" s="296"/>
      <c r="S370" s="296"/>
      <c r="T370" s="296"/>
      <c r="U370" s="296"/>
      <c r="V370" s="296"/>
      <c r="W370" s="296"/>
      <c r="X370" s="296"/>
      <c r="Y370" s="296"/>
      <c r="Z370" s="296"/>
      <c r="AA370" s="296"/>
      <c r="AB370" s="296"/>
      <c r="AC370" s="296"/>
      <c r="AD370" s="296"/>
      <c r="AE370" s="296"/>
      <c r="AF370" s="296"/>
      <c r="AG370" s="296"/>
    </row>
    <row r="371">
      <c r="A371" s="296"/>
      <c r="B371" s="296"/>
      <c r="C371" s="296"/>
      <c r="D371" s="296"/>
      <c r="E371" s="296"/>
      <c r="F371" s="296"/>
      <c r="G371" s="296"/>
      <c r="H371" s="296"/>
      <c r="I371" s="296"/>
      <c r="J371" s="296"/>
      <c r="K371" s="296"/>
      <c r="L371" s="296"/>
      <c r="M371" s="296"/>
      <c r="N371" s="296"/>
      <c r="O371" s="296"/>
      <c r="P371" s="296"/>
      <c r="Q371" s="296"/>
      <c r="R371" s="296"/>
      <c r="S371" s="296"/>
      <c r="T371" s="296"/>
      <c r="U371" s="296"/>
      <c r="V371" s="296"/>
      <c r="W371" s="296"/>
      <c r="X371" s="296"/>
      <c r="Y371" s="296"/>
      <c r="Z371" s="296"/>
      <c r="AA371" s="296"/>
      <c r="AB371" s="296"/>
      <c r="AC371" s="296"/>
      <c r="AD371" s="296"/>
      <c r="AE371" s="296"/>
      <c r="AF371" s="296"/>
      <c r="AG371" s="296"/>
    </row>
    <row r="372">
      <c r="A372" s="296"/>
      <c r="B372" s="296"/>
      <c r="C372" s="296"/>
      <c r="D372" s="296"/>
      <c r="E372" s="296"/>
      <c r="F372" s="296"/>
      <c r="G372" s="296"/>
      <c r="H372" s="296"/>
      <c r="I372" s="296"/>
      <c r="J372" s="296"/>
      <c r="K372" s="296"/>
      <c r="L372" s="296"/>
      <c r="M372" s="296"/>
      <c r="N372" s="296"/>
      <c r="O372" s="296"/>
      <c r="P372" s="296"/>
      <c r="Q372" s="296"/>
      <c r="R372" s="296"/>
      <c r="S372" s="296"/>
      <c r="T372" s="296"/>
      <c r="U372" s="296"/>
      <c r="V372" s="296"/>
      <c r="W372" s="296"/>
      <c r="X372" s="296"/>
      <c r="Y372" s="296"/>
      <c r="Z372" s="296"/>
      <c r="AA372" s="296"/>
      <c r="AB372" s="296"/>
      <c r="AC372" s="296"/>
      <c r="AD372" s="296"/>
      <c r="AE372" s="296"/>
      <c r="AF372" s="296"/>
      <c r="AG372" s="296"/>
    </row>
    <row r="373">
      <c r="A373" s="296"/>
      <c r="B373" s="296"/>
      <c r="C373" s="296"/>
      <c r="D373" s="296"/>
      <c r="E373" s="296"/>
      <c r="F373" s="296"/>
      <c r="G373" s="296"/>
      <c r="H373" s="296"/>
      <c r="I373" s="296"/>
      <c r="J373" s="296"/>
      <c r="K373" s="296"/>
      <c r="L373" s="296"/>
      <c r="M373" s="296"/>
      <c r="N373" s="296"/>
      <c r="O373" s="296"/>
      <c r="P373" s="296"/>
      <c r="Q373" s="296"/>
      <c r="R373" s="296"/>
      <c r="S373" s="296"/>
      <c r="T373" s="296"/>
      <c r="U373" s="296"/>
      <c r="V373" s="296"/>
      <c r="W373" s="296"/>
      <c r="X373" s="296"/>
      <c r="Y373" s="296"/>
      <c r="Z373" s="296"/>
      <c r="AA373" s="296"/>
      <c r="AB373" s="296"/>
      <c r="AC373" s="296"/>
      <c r="AD373" s="296"/>
      <c r="AE373" s="296"/>
      <c r="AF373" s="296"/>
      <c r="AG373" s="296"/>
    </row>
    <row r="374">
      <c r="A374" s="296"/>
      <c r="B374" s="296"/>
      <c r="C374" s="296"/>
      <c r="D374" s="296"/>
      <c r="E374" s="296"/>
      <c r="F374" s="296"/>
      <c r="G374" s="296"/>
      <c r="H374" s="296"/>
      <c r="I374" s="296"/>
      <c r="J374" s="296"/>
      <c r="K374" s="296"/>
      <c r="L374" s="296"/>
      <c r="M374" s="296"/>
      <c r="N374" s="296"/>
      <c r="O374" s="296"/>
      <c r="P374" s="296"/>
      <c r="Q374" s="296"/>
      <c r="R374" s="296"/>
      <c r="S374" s="296"/>
      <c r="T374" s="296"/>
      <c r="U374" s="296"/>
      <c r="V374" s="296"/>
      <c r="W374" s="296"/>
      <c r="X374" s="296"/>
      <c r="Y374" s="296"/>
      <c r="Z374" s="296"/>
      <c r="AA374" s="296"/>
      <c r="AB374" s="296"/>
      <c r="AC374" s="296"/>
      <c r="AD374" s="296"/>
      <c r="AE374" s="296"/>
      <c r="AF374" s="296"/>
      <c r="AG374" s="296"/>
    </row>
    <row r="375">
      <c r="A375" s="296"/>
      <c r="B375" s="296"/>
      <c r="C375" s="296"/>
      <c r="D375" s="296"/>
      <c r="E375" s="296"/>
      <c r="F375" s="296"/>
      <c r="G375" s="296"/>
      <c r="H375" s="296"/>
      <c r="I375" s="296"/>
      <c r="J375" s="296"/>
      <c r="K375" s="296"/>
      <c r="L375" s="296"/>
      <c r="M375" s="296"/>
      <c r="N375" s="296"/>
      <c r="O375" s="296"/>
      <c r="P375" s="296"/>
      <c r="Q375" s="296"/>
      <c r="R375" s="296"/>
      <c r="S375" s="296"/>
      <c r="T375" s="296"/>
      <c r="U375" s="296"/>
      <c r="V375" s="296"/>
      <c r="W375" s="296"/>
      <c r="X375" s="296"/>
      <c r="Y375" s="296"/>
      <c r="Z375" s="296"/>
      <c r="AA375" s="296"/>
      <c r="AB375" s="296"/>
      <c r="AC375" s="296"/>
      <c r="AD375" s="296"/>
      <c r="AE375" s="296"/>
      <c r="AF375" s="296"/>
      <c r="AG375" s="296"/>
    </row>
    <row r="376">
      <c r="A376" s="296"/>
      <c r="B376" s="296"/>
      <c r="C376" s="296"/>
      <c r="D376" s="296"/>
      <c r="E376" s="296"/>
      <c r="F376" s="296"/>
      <c r="G376" s="296"/>
      <c r="H376" s="296"/>
      <c r="I376" s="296"/>
      <c r="J376" s="296"/>
      <c r="K376" s="296"/>
      <c r="L376" s="296"/>
      <c r="M376" s="296"/>
      <c r="N376" s="296"/>
      <c r="O376" s="296"/>
      <c r="P376" s="296"/>
      <c r="Q376" s="296"/>
      <c r="R376" s="296"/>
      <c r="S376" s="296"/>
      <c r="T376" s="296"/>
      <c r="U376" s="296"/>
      <c r="V376" s="296"/>
      <c r="W376" s="296"/>
      <c r="X376" s="296"/>
      <c r="Y376" s="296"/>
      <c r="Z376" s="296"/>
      <c r="AA376" s="296"/>
      <c r="AB376" s="296"/>
      <c r="AC376" s="296"/>
      <c r="AD376" s="296"/>
      <c r="AE376" s="296"/>
      <c r="AF376" s="296"/>
      <c r="AG376" s="296"/>
    </row>
    <row r="377">
      <c r="A377" s="296"/>
      <c r="B377" s="296"/>
      <c r="C377" s="296"/>
      <c r="D377" s="296"/>
      <c r="E377" s="296"/>
      <c r="F377" s="296"/>
      <c r="G377" s="296"/>
      <c r="H377" s="296"/>
      <c r="I377" s="296"/>
      <c r="J377" s="296"/>
      <c r="K377" s="296"/>
      <c r="L377" s="296"/>
      <c r="M377" s="296"/>
      <c r="N377" s="296"/>
      <c r="O377" s="296"/>
      <c r="P377" s="296"/>
      <c r="Q377" s="296"/>
      <c r="R377" s="296"/>
      <c r="S377" s="296"/>
      <c r="T377" s="296"/>
      <c r="U377" s="296"/>
      <c r="V377" s="296"/>
      <c r="W377" s="296"/>
      <c r="X377" s="296"/>
      <c r="Y377" s="296"/>
      <c r="Z377" s="296"/>
      <c r="AA377" s="296"/>
      <c r="AB377" s="296"/>
      <c r="AC377" s="296"/>
      <c r="AD377" s="296"/>
      <c r="AE377" s="296"/>
      <c r="AF377" s="296"/>
      <c r="AG377" s="296"/>
    </row>
    <row r="378">
      <c r="A378" s="296"/>
      <c r="B378" s="296"/>
      <c r="C378" s="296"/>
      <c r="D378" s="296"/>
      <c r="E378" s="296"/>
      <c r="F378" s="296"/>
      <c r="G378" s="296"/>
      <c r="H378" s="296"/>
      <c r="I378" s="296"/>
      <c r="J378" s="296"/>
      <c r="K378" s="296"/>
      <c r="L378" s="296"/>
      <c r="M378" s="296"/>
      <c r="N378" s="296"/>
      <c r="O378" s="296"/>
      <c r="P378" s="296"/>
      <c r="Q378" s="296"/>
      <c r="R378" s="296"/>
      <c r="S378" s="296"/>
      <c r="T378" s="296"/>
      <c r="U378" s="296"/>
      <c r="V378" s="296"/>
      <c r="W378" s="296"/>
      <c r="X378" s="296"/>
      <c r="Y378" s="296"/>
      <c r="Z378" s="296"/>
      <c r="AA378" s="296"/>
      <c r="AB378" s="296"/>
      <c r="AC378" s="296"/>
      <c r="AD378" s="296"/>
      <c r="AE378" s="296"/>
      <c r="AF378" s="296"/>
      <c r="AG378" s="296"/>
    </row>
    <row r="379">
      <c r="A379" s="296"/>
      <c r="B379" s="296"/>
      <c r="C379" s="296"/>
      <c r="D379" s="296"/>
      <c r="E379" s="296"/>
      <c r="F379" s="296"/>
      <c r="G379" s="296"/>
      <c r="H379" s="296"/>
      <c r="I379" s="296"/>
      <c r="J379" s="296"/>
      <c r="K379" s="296"/>
      <c r="L379" s="296"/>
      <c r="M379" s="296"/>
      <c r="N379" s="296"/>
      <c r="O379" s="296"/>
      <c r="P379" s="296"/>
      <c r="Q379" s="296"/>
      <c r="R379" s="296"/>
      <c r="S379" s="296"/>
      <c r="T379" s="296"/>
      <c r="U379" s="296"/>
      <c r="V379" s="296"/>
      <c r="W379" s="296"/>
      <c r="X379" s="296"/>
      <c r="Y379" s="296"/>
      <c r="Z379" s="296"/>
      <c r="AA379" s="296"/>
      <c r="AB379" s="296"/>
      <c r="AC379" s="296"/>
      <c r="AD379" s="296"/>
      <c r="AE379" s="296"/>
      <c r="AF379" s="296"/>
      <c r="AG379" s="296"/>
    </row>
    <row r="380">
      <c r="A380" s="296"/>
      <c r="B380" s="296"/>
      <c r="C380" s="296"/>
      <c r="D380" s="296"/>
      <c r="E380" s="296"/>
      <c r="F380" s="296"/>
      <c r="G380" s="296"/>
      <c r="H380" s="296"/>
      <c r="I380" s="296"/>
      <c r="J380" s="296"/>
      <c r="K380" s="296"/>
      <c r="L380" s="296"/>
      <c r="M380" s="296"/>
      <c r="N380" s="296"/>
      <c r="O380" s="296"/>
      <c r="P380" s="296"/>
      <c r="Q380" s="296"/>
      <c r="R380" s="296"/>
      <c r="S380" s="296"/>
      <c r="T380" s="296"/>
      <c r="U380" s="296"/>
      <c r="V380" s="296"/>
      <c r="W380" s="296"/>
      <c r="X380" s="296"/>
      <c r="Y380" s="296"/>
      <c r="Z380" s="296"/>
      <c r="AA380" s="296"/>
      <c r="AB380" s="296"/>
      <c r="AC380" s="296"/>
      <c r="AD380" s="296"/>
      <c r="AE380" s="296"/>
      <c r="AF380" s="296"/>
      <c r="AG380" s="296"/>
    </row>
    <row r="381">
      <c r="A381" s="296"/>
      <c r="B381" s="296"/>
      <c r="C381" s="296"/>
      <c r="D381" s="296"/>
      <c r="E381" s="296"/>
      <c r="F381" s="296"/>
      <c r="G381" s="296"/>
      <c r="H381" s="296"/>
      <c r="I381" s="296"/>
      <c r="J381" s="296"/>
      <c r="K381" s="296"/>
      <c r="L381" s="296"/>
      <c r="M381" s="296"/>
      <c r="N381" s="296"/>
      <c r="O381" s="296"/>
      <c r="P381" s="296"/>
      <c r="Q381" s="296"/>
      <c r="R381" s="296"/>
      <c r="S381" s="296"/>
      <c r="T381" s="296"/>
      <c r="U381" s="296"/>
      <c r="V381" s="296"/>
      <c r="W381" s="296"/>
      <c r="X381" s="296"/>
      <c r="Y381" s="296"/>
      <c r="Z381" s="296"/>
      <c r="AA381" s="296"/>
      <c r="AB381" s="296"/>
      <c r="AC381" s="296"/>
      <c r="AD381" s="296"/>
      <c r="AE381" s="296"/>
      <c r="AF381" s="296"/>
      <c r="AG381" s="296"/>
    </row>
    <row r="382">
      <c r="A382" s="296"/>
      <c r="B382" s="296"/>
      <c r="C382" s="296"/>
      <c r="D382" s="296"/>
      <c r="E382" s="296"/>
      <c r="F382" s="296"/>
      <c r="G382" s="296"/>
      <c r="H382" s="296"/>
      <c r="I382" s="296"/>
      <c r="J382" s="296"/>
      <c r="K382" s="296"/>
      <c r="L382" s="296"/>
      <c r="M382" s="296"/>
      <c r="N382" s="296"/>
      <c r="O382" s="296"/>
      <c r="P382" s="296"/>
      <c r="Q382" s="296"/>
      <c r="R382" s="296"/>
      <c r="S382" s="296"/>
      <c r="T382" s="296"/>
      <c r="U382" s="296"/>
      <c r="V382" s="296"/>
      <c r="W382" s="296"/>
      <c r="X382" s="296"/>
      <c r="Y382" s="296"/>
      <c r="Z382" s="296"/>
      <c r="AA382" s="296"/>
      <c r="AB382" s="296"/>
      <c r="AC382" s="296"/>
      <c r="AD382" s="296"/>
      <c r="AE382" s="296"/>
      <c r="AF382" s="296"/>
      <c r="AG382" s="296"/>
    </row>
    <row r="383">
      <c r="A383" s="296"/>
      <c r="B383" s="296"/>
      <c r="C383" s="296"/>
      <c r="D383" s="296"/>
      <c r="E383" s="296"/>
      <c r="F383" s="296"/>
      <c r="G383" s="296"/>
      <c r="H383" s="296"/>
      <c r="I383" s="296"/>
      <c r="J383" s="296"/>
      <c r="K383" s="296"/>
      <c r="L383" s="296"/>
      <c r="M383" s="296"/>
      <c r="N383" s="296"/>
      <c r="O383" s="296"/>
      <c r="P383" s="296"/>
      <c r="Q383" s="296"/>
      <c r="R383" s="296"/>
      <c r="S383" s="296"/>
      <c r="T383" s="296"/>
      <c r="U383" s="296"/>
      <c r="V383" s="296"/>
      <c r="W383" s="296"/>
      <c r="X383" s="296"/>
      <c r="Y383" s="296"/>
      <c r="Z383" s="296"/>
      <c r="AA383" s="296"/>
      <c r="AB383" s="296"/>
      <c r="AC383" s="296"/>
      <c r="AD383" s="296"/>
      <c r="AE383" s="296"/>
      <c r="AF383" s="296"/>
      <c r="AG383" s="296"/>
    </row>
    <row r="384">
      <c r="A384" s="296"/>
      <c r="B384" s="296"/>
      <c r="C384" s="296"/>
      <c r="D384" s="296"/>
      <c r="E384" s="296"/>
      <c r="F384" s="296"/>
      <c r="G384" s="296"/>
      <c r="H384" s="296"/>
      <c r="I384" s="296"/>
      <c r="J384" s="296"/>
      <c r="K384" s="296"/>
      <c r="L384" s="296"/>
      <c r="M384" s="296"/>
      <c r="N384" s="296"/>
      <c r="O384" s="296"/>
      <c r="P384" s="296"/>
      <c r="Q384" s="296"/>
      <c r="R384" s="296"/>
      <c r="S384" s="296"/>
      <c r="T384" s="296"/>
      <c r="U384" s="296"/>
      <c r="V384" s="296"/>
      <c r="W384" s="296"/>
      <c r="X384" s="296"/>
      <c r="Y384" s="296"/>
      <c r="Z384" s="296"/>
      <c r="AA384" s="296"/>
      <c r="AB384" s="296"/>
      <c r="AC384" s="296"/>
      <c r="AD384" s="296"/>
      <c r="AE384" s="296"/>
      <c r="AF384" s="296"/>
      <c r="AG384" s="296"/>
    </row>
    <row r="385">
      <c r="A385" s="296"/>
      <c r="B385" s="296"/>
      <c r="C385" s="296"/>
      <c r="D385" s="296"/>
      <c r="E385" s="296"/>
      <c r="F385" s="296"/>
      <c r="G385" s="296"/>
      <c r="H385" s="296"/>
      <c r="I385" s="296"/>
      <c r="J385" s="296"/>
      <c r="K385" s="296"/>
      <c r="L385" s="296"/>
      <c r="M385" s="296"/>
      <c r="N385" s="296"/>
      <c r="O385" s="296"/>
      <c r="P385" s="296"/>
      <c r="Q385" s="296"/>
      <c r="R385" s="296"/>
      <c r="S385" s="296"/>
      <c r="T385" s="296"/>
      <c r="U385" s="296"/>
      <c r="V385" s="296"/>
      <c r="W385" s="296"/>
      <c r="X385" s="296"/>
      <c r="Y385" s="296"/>
      <c r="Z385" s="296"/>
      <c r="AA385" s="296"/>
      <c r="AB385" s="296"/>
      <c r="AC385" s="296"/>
      <c r="AD385" s="296"/>
      <c r="AE385" s="296"/>
      <c r="AF385" s="296"/>
      <c r="AG385" s="296"/>
    </row>
    <row r="386">
      <c r="A386" s="296"/>
      <c r="B386" s="296"/>
      <c r="C386" s="296"/>
      <c r="D386" s="296"/>
      <c r="E386" s="296"/>
      <c r="F386" s="296"/>
      <c r="G386" s="296"/>
      <c r="H386" s="296"/>
      <c r="I386" s="296"/>
      <c r="J386" s="296"/>
      <c r="K386" s="296"/>
      <c r="L386" s="296"/>
      <c r="M386" s="296"/>
      <c r="N386" s="296"/>
      <c r="O386" s="296"/>
      <c r="P386" s="296"/>
      <c r="Q386" s="296"/>
      <c r="R386" s="296"/>
      <c r="S386" s="296"/>
      <c r="T386" s="296"/>
      <c r="U386" s="296"/>
      <c r="V386" s="296"/>
      <c r="W386" s="296"/>
      <c r="X386" s="296"/>
      <c r="Y386" s="296"/>
      <c r="Z386" s="296"/>
      <c r="AA386" s="296"/>
      <c r="AB386" s="296"/>
      <c r="AC386" s="296"/>
      <c r="AD386" s="296"/>
      <c r="AE386" s="296"/>
      <c r="AF386" s="296"/>
      <c r="AG386" s="296"/>
    </row>
    <row r="387">
      <c r="A387" s="296"/>
      <c r="B387" s="296"/>
      <c r="C387" s="296"/>
      <c r="D387" s="296"/>
      <c r="E387" s="296"/>
      <c r="F387" s="296"/>
      <c r="G387" s="296"/>
      <c r="H387" s="296"/>
      <c r="I387" s="296"/>
      <c r="J387" s="296"/>
      <c r="K387" s="296"/>
      <c r="L387" s="296"/>
      <c r="M387" s="296"/>
      <c r="N387" s="296"/>
      <c r="O387" s="296"/>
      <c r="P387" s="296"/>
      <c r="Q387" s="296"/>
      <c r="R387" s="296"/>
      <c r="S387" s="296"/>
      <c r="T387" s="296"/>
      <c r="U387" s="296"/>
      <c r="V387" s="296"/>
      <c r="W387" s="296"/>
      <c r="X387" s="296"/>
      <c r="Y387" s="296"/>
      <c r="Z387" s="296"/>
      <c r="AA387" s="296"/>
      <c r="AB387" s="296"/>
      <c r="AC387" s="296"/>
      <c r="AD387" s="296"/>
      <c r="AE387" s="296"/>
      <c r="AF387" s="296"/>
      <c r="AG387" s="296"/>
    </row>
    <row r="388">
      <c r="A388" s="296"/>
      <c r="B388" s="296"/>
      <c r="C388" s="296"/>
      <c r="D388" s="296"/>
      <c r="E388" s="296"/>
      <c r="F388" s="296"/>
      <c r="G388" s="296"/>
      <c r="H388" s="296"/>
      <c r="I388" s="296"/>
      <c r="J388" s="296"/>
      <c r="K388" s="296"/>
      <c r="L388" s="296"/>
      <c r="M388" s="296"/>
      <c r="N388" s="296"/>
      <c r="O388" s="296"/>
      <c r="P388" s="296"/>
      <c r="Q388" s="296"/>
      <c r="R388" s="296"/>
      <c r="S388" s="296"/>
      <c r="T388" s="296"/>
      <c r="U388" s="296"/>
      <c r="V388" s="296"/>
      <c r="W388" s="296"/>
      <c r="X388" s="296"/>
      <c r="Y388" s="296"/>
      <c r="Z388" s="296"/>
      <c r="AA388" s="296"/>
      <c r="AB388" s="296"/>
      <c r="AC388" s="296"/>
      <c r="AD388" s="296"/>
      <c r="AE388" s="296"/>
      <c r="AF388" s="296"/>
      <c r="AG388" s="296"/>
    </row>
    <row r="389">
      <c r="A389" s="296"/>
      <c r="B389" s="296"/>
      <c r="C389" s="296"/>
      <c r="D389" s="296"/>
      <c r="E389" s="296"/>
      <c r="F389" s="296"/>
      <c r="G389" s="296"/>
      <c r="H389" s="296"/>
      <c r="I389" s="296"/>
      <c r="J389" s="296"/>
      <c r="K389" s="296"/>
      <c r="L389" s="296"/>
      <c r="M389" s="296"/>
      <c r="N389" s="296"/>
      <c r="O389" s="296"/>
      <c r="P389" s="296"/>
      <c r="Q389" s="296"/>
      <c r="R389" s="296"/>
      <c r="S389" s="296"/>
      <c r="T389" s="296"/>
      <c r="U389" s="296"/>
      <c r="V389" s="296"/>
      <c r="W389" s="296"/>
      <c r="X389" s="296"/>
      <c r="Y389" s="296"/>
      <c r="Z389" s="296"/>
      <c r="AA389" s="296"/>
      <c r="AB389" s="296"/>
      <c r="AC389" s="296"/>
      <c r="AD389" s="296"/>
      <c r="AE389" s="296"/>
      <c r="AF389" s="296"/>
      <c r="AG389" s="296"/>
    </row>
    <row r="390">
      <c r="A390" s="296"/>
      <c r="B390" s="296"/>
      <c r="C390" s="296"/>
      <c r="D390" s="296"/>
      <c r="E390" s="296"/>
      <c r="F390" s="296"/>
      <c r="G390" s="296"/>
      <c r="H390" s="296"/>
      <c r="I390" s="296"/>
      <c r="J390" s="296"/>
      <c r="K390" s="296"/>
      <c r="L390" s="296"/>
      <c r="M390" s="296"/>
      <c r="N390" s="296"/>
      <c r="O390" s="296"/>
      <c r="P390" s="296"/>
      <c r="Q390" s="296"/>
      <c r="R390" s="296"/>
      <c r="S390" s="296"/>
      <c r="T390" s="296"/>
      <c r="U390" s="296"/>
      <c r="V390" s="296"/>
      <c r="W390" s="296"/>
      <c r="X390" s="296"/>
      <c r="Y390" s="296"/>
      <c r="Z390" s="296"/>
      <c r="AA390" s="296"/>
      <c r="AB390" s="296"/>
      <c r="AC390" s="296"/>
      <c r="AD390" s="296"/>
      <c r="AE390" s="296"/>
      <c r="AF390" s="296"/>
      <c r="AG390" s="296"/>
    </row>
    <row r="391">
      <c r="A391" s="296"/>
      <c r="B391" s="296"/>
      <c r="C391" s="296"/>
      <c r="D391" s="296"/>
      <c r="E391" s="296"/>
      <c r="F391" s="296"/>
      <c r="G391" s="296"/>
      <c r="H391" s="296"/>
      <c r="I391" s="296"/>
      <c r="J391" s="296"/>
      <c r="K391" s="296"/>
      <c r="L391" s="296"/>
      <c r="M391" s="296"/>
      <c r="N391" s="296"/>
      <c r="O391" s="296"/>
      <c r="P391" s="296"/>
      <c r="Q391" s="296"/>
      <c r="R391" s="296"/>
      <c r="S391" s="296"/>
      <c r="T391" s="296"/>
      <c r="U391" s="296"/>
      <c r="V391" s="296"/>
      <c r="W391" s="296"/>
      <c r="X391" s="296"/>
      <c r="Y391" s="296"/>
      <c r="Z391" s="296"/>
      <c r="AA391" s="296"/>
      <c r="AB391" s="296"/>
      <c r="AC391" s="296"/>
      <c r="AD391" s="296"/>
      <c r="AE391" s="296"/>
      <c r="AF391" s="296"/>
      <c r="AG391" s="296"/>
    </row>
    <row r="392">
      <c r="A392" s="296"/>
      <c r="B392" s="296"/>
      <c r="C392" s="296"/>
      <c r="D392" s="296"/>
      <c r="E392" s="296"/>
      <c r="F392" s="296"/>
      <c r="G392" s="296"/>
      <c r="H392" s="296"/>
      <c r="I392" s="296"/>
      <c r="J392" s="296"/>
      <c r="K392" s="296"/>
      <c r="L392" s="296"/>
      <c r="M392" s="296"/>
      <c r="N392" s="296"/>
      <c r="O392" s="296"/>
      <c r="P392" s="296"/>
      <c r="Q392" s="296"/>
      <c r="R392" s="296"/>
      <c r="S392" s="296"/>
      <c r="T392" s="296"/>
      <c r="U392" s="296"/>
      <c r="V392" s="296"/>
      <c r="W392" s="296"/>
      <c r="X392" s="296"/>
      <c r="Y392" s="296"/>
      <c r="Z392" s="296"/>
      <c r="AA392" s="296"/>
      <c r="AB392" s="296"/>
      <c r="AC392" s="296"/>
      <c r="AD392" s="296"/>
      <c r="AE392" s="296"/>
      <c r="AF392" s="296"/>
      <c r="AG392" s="296"/>
    </row>
    <row r="393">
      <c r="A393" s="296"/>
      <c r="B393" s="296"/>
      <c r="C393" s="296"/>
      <c r="D393" s="296"/>
      <c r="E393" s="296"/>
      <c r="F393" s="296"/>
      <c r="G393" s="296"/>
      <c r="H393" s="296"/>
      <c r="I393" s="296"/>
      <c r="J393" s="296"/>
      <c r="K393" s="296"/>
      <c r="L393" s="296"/>
      <c r="M393" s="296"/>
      <c r="N393" s="296"/>
      <c r="O393" s="296"/>
      <c r="P393" s="296"/>
      <c r="Q393" s="296"/>
      <c r="R393" s="296"/>
      <c r="S393" s="296"/>
      <c r="T393" s="296"/>
      <c r="U393" s="296"/>
      <c r="V393" s="296"/>
      <c r="W393" s="296"/>
      <c r="X393" s="296"/>
      <c r="Y393" s="296"/>
      <c r="Z393" s="296"/>
      <c r="AA393" s="296"/>
      <c r="AB393" s="296"/>
      <c r="AC393" s="296"/>
      <c r="AD393" s="296"/>
      <c r="AE393" s="296"/>
      <c r="AF393" s="296"/>
      <c r="AG393" s="296"/>
    </row>
    <row r="394">
      <c r="A394" s="296"/>
      <c r="B394" s="296"/>
      <c r="C394" s="296"/>
      <c r="D394" s="296"/>
      <c r="E394" s="296"/>
      <c r="F394" s="296"/>
      <c r="G394" s="296"/>
      <c r="H394" s="296"/>
      <c r="I394" s="296"/>
      <c r="J394" s="296"/>
      <c r="K394" s="296"/>
      <c r="L394" s="296"/>
      <c r="M394" s="296"/>
      <c r="N394" s="296"/>
      <c r="O394" s="296"/>
      <c r="P394" s="296"/>
      <c r="Q394" s="296"/>
      <c r="R394" s="296"/>
      <c r="S394" s="296"/>
      <c r="T394" s="296"/>
      <c r="U394" s="296"/>
      <c r="V394" s="296"/>
      <c r="W394" s="296"/>
      <c r="X394" s="296"/>
      <c r="Y394" s="296"/>
      <c r="Z394" s="296"/>
      <c r="AA394" s="296"/>
      <c r="AB394" s="296"/>
      <c r="AC394" s="296"/>
      <c r="AD394" s="296"/>
      <c r="AE394" s="296"/>
      <c r="AF394" s="296"/>
      <c r="AG394" s="296"/>
    </row>
    <row r="395">
      <c r="A395" s="296"/>
      <c r="B395" s="296"/>
      <c r="C395" s="296"/>
      <c r="D395" s="296"/>
      <c r="E395" s="296"/>
      <c r="F395" s="296"/>
      <c r="G395" s="296"/>
      <c r="H395" s="296"/>
      <c r="I395" s="296"/>
      <c r="J395" s="296"/>
      <c r="K395" s="296"/>
      <c r="L395" s="296"/>
      <c r="M395" s="296"/>
      <c r="N395" s="296"/>
      <c r="O395" s="296"/>
      <c r="P395" s="296"/>
      <c r="Q395" s="296"/>
      <c r="R395" s="296"/>
      <c r="S395" s="296"/>
      <c r="T395" s="296"/>
      <c r="U395" s="296"/>
      <c r="V395" s="296"/>
      <c r="W395" s="296"/>
      <c r="X395" s="296"/>
      <c r="Y395" s="296"/>
      <c r="Z395" s="296"/>
      <c r="AA395" s="296"/>
      <c r="AB395" s="296"/>
      <c r="AC395" s="296"/>
      <c r="AD395" s="296"/>
      <c r="AE395" s="296"/>
      <c r="AF395" s="296"/>
      <c r="AG395" s="296"/>
    </row>
    <row r="396">
      <c r="A396" s="296"/>
      <c r="B396" s="296"/>
      <c r="C396" s="296"/>
      <c r="D396" s="296"/>
      <c r="E396" s="296"/>
      <c r="F396" s="296"/>
      <c r="G396" s="296"/>
      <c r="H396" s="296"/>
      <c r="I396" s="296"/>
      <c r="J396" s="296"/>
      <c r="K396" s="296"/>
      <c r="L396" s="296"/>
      <c r="M396" s="296"/>
      <c r="N396" s="296"/>
      <c r="O396" s="296"/>
      <c r="P396" s="296"/>
      <c r="Q396" s="296"/>
      <c r="R396" s="296"/>
      <c r="S396" s="296"/>
      <c r="T396" s="296"/>
      <c r="U396" s="296"/>
      <c r="V396" s="296"/>
      <c r="W396" s="296"/>
      <c r="X396" s="296"/>
      <c r="Y396" s="296"/>
      <c r="Z396" s="296"/>
      <c r="AA396" s="296"/>
      <c r="AB396" s="296"/>
      <c r="AC396" s="296"/>
      <c r="AD396" s="296"/>
      <c r="AE396" s="296"/>
      <c r="AF396" s="296"/>
      <c r="AG396" s="296"/>
    </row>
    <row r="397">
      <c r="A397" s="296"/>
      <c r="B397" s="296"/>
      <c r="C397" s="296"/>
      <c r="D397" s="296"/>
      <c r="E397" s="296"/>
      <c r="F397" s="296"/>
      <c r="G397" s="296"/>
      <c r="H397" s="296"/>
      <c r="I397" s="296"/>
      <c r="J397" s="296"/>
      <c r="K397" s="296"/>
      <c r="L397" s="296"/>
      <c r="M397" s="296"/>
      <c r="N397" s="296"/>
      <c r="O397" s="296"/>
      <c r="P397" s="296"/>
      <c r="Q397" s="296"/>
      <c r="R397" s="296"/>
      <c r="S397" s="296"/>
      <c r="T397" s="296"/>
      <c r="U397" s="296"/>
      <c r="V397" s="296"/>
      <c r="W397" s="296"/>
      <c r="X397" s="296"/>
      <c r="Y397" s="296"/>
      <c r="Z397" s="296"/>
      <c r="AA397" s="296"/>
      <c r="AB397" s="296"/>
      <c r="AC397" s="296"/>
      <c r="AD397" s="296"/>
      <c r="AE397" s="296"/>
      <c r="AF397" s="296"/>
      <c r="AG397" s="296"/>
    </row>
    <row r="398">
      <c r="A398" s="296"/>
      <c r="B398" s="296"/>
      <c r="C398" s="296"/>
      <c r="D398" s="296"/>
      <c r="E398" s="296"/>
      <c r="F398" s="296"/>
      <c r="G398" s="296"/>
      <c r="H398" s="296"/>
      <c r="I398" s="296"/>
      <c r="J398" s="296"/>
      <c r="K398" s="296"/>
      <c r="L398" s="296"/>
      <c r="M398" s="296"/>
      <c r="N398" s="296"/>
      <c r="O398" s="296"/>
      <c r="P398" s="296"/>
      <c r="Q398" s="296"/>
      <c r="R398" s="296"/>
      <c r="S398" s="296"/>
      <c r="T398" s="296"/>
      <c r="U398" s="296"/>
      <c r="V398" s="296"/>
      <c r="W398" s="296"/>
      <c r="X398" s="296"/>
      <c r="Y398" s="296"/>
      <c r="Z398" s="296"/>
      <c r="AA398" s="296"/>
      <c r="AB398" s="296"/>
      <c r="AC398" s="296"/>
      <c r="AD398" s="296"/>
      <c r="AE398" s="296"/>
      <c r="AF398" s="296"/>
      <c r="AG398" s="296"/>
    </row>
    <row r="399">
      <c r="A399" s="296"/>
      <c r="B399" s="296"/>
      <c r="C399" s="296"/>
      <c r="D399" s="296"/>
      <c r="E399" s="296"/>
      <c r="F399" s="296"/>
      <c r="G399" s="296"/>
      <c r="H399" s="296"/>
      <c r="I399" s="296"/>
      <c r="J399" s="296"/>
      <c r="K399" s="296"/>
      <c r="L399" s="296"/>
      <c r="M399" s="296"/>
      <c r="N399" s="296"/>
      <c r="O399" s="296"/>
      <c r="P399" s="296"/>
      <c r="Q399" s="296"/>
      <c r="R399" s="296"/>
      <c r="S399" s="296"/>
      <c r="T399" s="296"/>
      <c r="U399" s="296"/>
      <c r="V399" s="296"/>
      <c r="W399" s="296"/>
      <c r="X399" s="296"/>
      <c r="Y399" s="296"/>
      <c r="Z399" s="296"/>
      <c r="AA399" s="296"/>
      <c r="AB399" s="296"/>
      <c r="AC399" s="296"/>
      <c r="AD399" s="296"/>
      <c r="AE399" s="296"/>
      <c r="AF399" s="296"/>
      <c r="AG399" s="296"/>
    </row>
    <row r="400">
      <c r="A400" s="296"/>
      <c r="B400" s="296"/>
      <c r="C400" s="296"/>
      <c r="D400" s="296"/>
      <c r="E400" s="296"/>
      <c r="F400" s="296"/>
      <c r="G400" s="296"/>
      <c r="H400" s="296"/>
      <c r="I400" s="296"/>
      <c r="J400" s="296"/>
      <c r="K400" s="296"/>
      <c r="L400" s="296"/>
      <c r="M400" s="296"/>
      <c r="N400" s="296"/>
      <c r="O400" s="296"/>
      <c r="P400" s="296"/>
      <c r="Q400" s="296"/>
      <c r="R400" s="296"/>
      <c r="S400" s="296"/>
      <c r="T400" s="296"/>
      <c r="U400" s="296"/>
      <c r="V400" s="296"/>
      <c r="W400" s="296"/>
      <c r="X400" s="296"/>
      <c r="Y400" s="296"/>
      <c r="Z400" s="296"/>
      <c r="AA400" s="296"/>
      <c r="AB400" s="296"/>
      <c r="AC400" s="296"/>
      <c r="AD400" s="296"/>
      <c r="AE400" s="296"/>
      <c r="AF400" s="296"/>
      <c r="AG400" s="296"/>
    </row>
    <row r="401">
      <c r="A401" s="296"/>
      <c r="B401" s="296"/>
      <c r="C401" s="296"/>
      <c r="D401" s="296"/>
      <c r="E401" s="296"/>
      <c r="F401" s="296"/>
      <c r="G401" s="296"/>
      <c r="H401" s="296"/>
      <c r="I401" s="296"/>
      <c r="J401" s="296"/>
      <c r="K401" s="296"/>
      <c r="L401" s="296"/>
      <c r="M401" s="296"/>
      <c r="N401" s="296"/>
      <c r="O401" s="296"/>
      <c r="P401" s="296"/>
      <c r="Q401" s="296"/>
      <c r="R401" s="296"/>
      <c r="S401" s="296"/>
      <c r="T401" s="296"/>
      <c r="U401" s="296"/>
      <c r="V401" s="296"/>
      <c r="W401" s="296"/>
      <c r="X401" s="296"/>
      <c r="Y401" s="296"/>
      <c r="Z401" s="296"/>
      <c r="AA401" s="296"/>
      <c r="AB401" s="296"/>
      <c r="AC401" s="296"/>
      <c r="AD401" s="296"/>
      <c r="AE401" s="296"/>
      <c r="AF401" s="296"/>
      <c r="AG401" s="296"/>
    </row>
    <row r="402">
      <c r="A402" s="296"/>
      <c r="B402" s="296"/>
      <c r="C402" s="296"/>
      <c r="D402" s="296"/>
      <c r="E402" s="296"/>
      <c r="F402" s="296"/>
      <c r="G402" s="296"/>
      <c r="H402" s="296"/>
      <c r="I402" s="296"/>
      <c r="J402" s="296"/>
      <c r="K402" s="296"/>
      <c r="L402" s="296"/>
      <c r="M402" s="296"/>
      <c r="N402" s="296"/>
      <c r="O402" s="296"/>
      <c r="P402" s="296"/>
      <c r="Q402" s="296"/>
      <c r="R402" s="296"/>
      <c r="S402" s="296"/>
      <c r="T402" s="296"/>
      <c r="U402" s="296"/>
      <c r="V402" s="296"/>
      <c r="W402" s="296"/>
      <c r="X402" s="296"/>
      <c r="Y402" s="296"/>
      <c r="Z402" s="296"/>
      <c r="AA402" s="296"/>
      <c r="AB402" s="296"/>
      <c r="AC402" s="296"/>
      <c r="AD402" s="296"/>
      <c r="AE402" s="296"/>
      <c r="AF402" s="296"/>
      <c r="AG402" s="296"/>
    </row>
    <row r="403">
      <c r="A403" s="296"/>
      <c r="B403" s="296"/>
      <c r="C403" s="296"/>
      <c r="D403" s="296"/>
      <c r="E403" s="296"/>
      <c r="F403" s="296"/>
      <c r="G403" s="296"/>
      <c r="H403" s="296"/>
      <c r="I403" s="296"/>
      <c r="J403" s="296"/>
      <c r="K403" s="296"/>
      <c r="L403" s="296"/>
      <c r="M403" s="296"/>
      <c r="N403" s="296"/>
      <c r="O403" s="296"/>
      <c r="P403" s="296"/>
      <c r="Q403" s="296"/>
      <c r="R403" s="296"/>
      <c r="S403" s="296"/>
      <c r="T403" s="296"/>
      <c r="U403" s="296"/>
      <c r="V403" s="296"/>
      <c r="W403" s="296"/>
      <c r="X403" s="296"/>
      <c r="Y403" s="296"/>
      <c r="Z403" s="296"/>
      <c r="AA403" s="296"/>
      <c r="AB403" s="296"/>
      <c r="AC403" s="296"/>
      <c r="AD403" s="296"/>
      <c r="AE403" s="296"/>
      <c r="AF403" s="296"/>
      <c r="AG403" s="296"/>
    </row>
    <row r="404">
      <c r="A404" s="296"/>
      <c r="B404" s="296"/>
      <c r="C404" s="296"/>
      <c r="D404" s="296"/>
      <c r="E404" s="296"/>
      <c r="F404" s="296"/>
      <c r="G404" s="296"/>
      <c r="H404" s="296"/>
      <c r="I404" s="296"/>
      <c r="J404" s="296"/>
      <c r="K404" s="296"/>
      <c r="L404" s="296"/>
      <c r="M404" s="296"/>
      <c r="N404" s="296"/>
      <c r="O404" s="296"/>
      <c r="P404" s="296"/>
      <c r="Q404" s="296"/>
      <c r="R404" s="296"/>
      <c r="S404" s="296"/>
      <c r="T404" s="296"/>
      <c r="U404" s="296"/>
      <c r="V404" s="296"/>
      <c r="W404" s="296"/>
      <c r="X404" s="296"/>
      <c r="Y404" s="296"/>
      <c r="Z404" s="296"/>
      <c r="AA404" s="296"/>
      <c r="AB404" s="296"/>
      <c r="AC404" s="296"/>
      <c r="AD404" s="296"/>
      <c r="AE404" s="296"/>
      <c r="AF404" s="296"/>
      <c r="AG404" s="296"/>
    </row>
    <row r="405">
      <c r="A405" s="296"/>
      <c r="B405" s="296"/>
      <c r="C405" s="296"/>
      <c r="D405" s="296"/>
      <c r="E405" s="296"/>
      <c r="F405" s="296"/>
      <c r="G405" s="296"/>
      <c r="H405" s="296"/>
      <c r="I405" s="296"/>
      <c r="J405" s="296"/>
      <c r="K405" s="296"/>
      <c r="L405" s="296"/>
      <c r="M405" s="296"/>
      <c r="N405" s="296"/>
      <c r="O405" s="296"/>
      <c r="P405" s="296"/>
      <c r="Q405" s="296"/>
      <c r="R405" s="296"/>
      <c r="S405" s="296"/>
      <c r="T405" s="296"/>
      <c r="U405" s="296"/>
      <c r="V405" s="296"/>
      <c r="W405" s="296"/>
      <c r="X405" s="296"/>
      <c r="Y405" s="296"/>
      <c r="Z405" s="296"/>
      <c r="AA405" s="296"/>
      <c r="AB405" s="296"/>
      <c r="AC405" s="296"/>
      <c r="AD405" s="296"/>
      <c r="AE405" s="296"/>
      <c r="AF405" s="296"/>
      <c r="AG405" s="296"/>
    </row>
    <row r="406">
      <c r="A406" s="296"/>
      <c r="B406" s="296"/>
      <c r="C406" s="296"/>
      <c r="D406" s="296"/>
      <c r="E406" s="296"/>
      <c r="F406" s="296"/>
      <c r="G406" s="296"/>
      <c r="H406" s="296"/>
      <c r="I406" s="296"/>
      <c r="J406" s="296"/>
      <c r="K406" s="296"/>
      <c r="L406" s="296"/>
      <c r="M406" s="296"/>
      <c r="N406" s="296"/>
      <c r="O406" s="296"/>
      <c r="P406" s="296"/>
      <c r="Q406" s="296"/>
      <c r="R406" s="296"/>
      <c r="S406" s="296"/>
      <c r="T406" s="296"/>
      <c r="U406" s="296"/>
      <c r="V406" s="296"/>
      <c r="W406" s="296"/>
      <c r="X406" s="296"/>
      <c r="Y406" s="296"/>
      <c r="Z406" s="296"/>
      <c r="AA406" s="296"/>
      <c r="AB406" s="296"/>
      <c r="AC406" s="296"/>
      <c r="AD406" s="296"/>
      <c r="AE406" s="296"/>
      <c r="AF406" s="296"/>
      <c r="AG406" s="296"/>
    </row>
    <row r="407">
      <c r="A407" s="296"/>
      <c r="B407" s="296"/>
      <c r="C407" s="296"/>
      <c r="D407" s="296"/>
      <c r="E407" s="296"/>
      <c r="F407" s="296"/>
      <c r="G407" s="296"/>
      <c r="H407" s="296"/>
      <c r="I407" s="296"/>
      <c r="J407" s="296"/>
      <c r="K407" s="296"/>
      <c r="L407" s="296"/>
      <c r="M407" s="296"/>
      <c r="N407" s="296"/>
      <c r="O407" s="296"/>
      <c r="P407" s="296"/>
      <c r="Q407" s="296"/>
      <c r="R407" s="296"/>
      <c r="S407" s="296"/>
      <c r="T407" s="296"/>
      <c r="U407" s="296"/>
      <c r="V407" s="296"/>
      <c r="W407" s="296"/>
      <c r="X407" s="296"/>
      <c r="Y407" s="296"/>
      <c r="Z407" s="296"/>
      <c r="AA407" s="296"/>
      <c r="AB407" s="296"/>
      <c r="AC407" s="296"/>
      <c r="AD407" s="296"/>
      <c r="AE407" s="296"/>
      <c r="AF407" s="296"/>
      <c r="AG407" s="296"/>
    </row>
    <row r="408">
      <c r="A408" s="296"/>
      <c r="B408" s="296"/>
      <c r="C408" s="296"/>
      <c r="D408" s="296"/>
      <c r="E408" s="296"/>
      <c r="F408" s="296"/>
      <c r="G408" s="296"/>
      <c r="H408" s="296"/>
      <c r="I408" s="296"/>
      <c r="J408" s="296"/>
      <c r="K408" s="296"/>
      <c r="L408" s="296"/>
      <c r="M408" s="296"/>
      <c r="N408" s="296"/>
      <c r="O408" s="296"/>
      <c r="P408" s="296"/>
      <c r="Q408" s="296"/>
      <c r="R408" s="296"/>
      <c r="S408" s="296"/>
      <c r="T408" s="296"/>
      <c r="U408" s="296"/>
      <c r="V408" s="296"/>
      <c r="W408" s="296"/>
      <c r="X408" s="296"/>
      <c r="Y408" s="296"/>
      <c r="Z408" s="296"/>
      <c r="AA408" s="296"/>
      <c r="AB408" s="296"/>
      <c r="AC408" s="296"/>
      <c r="AD408" s="296"/>
      <c r="AE408" s="296"/>
      <c r="AF408" s="296"/>
      <c r="AG408" s="296"/>
    </row>
    <row r="409">
      <c r="A409" s="296"/>
      <c r="B409" s="296"/>
      <c r="C409" s="296"/>
      <c r="D409" s="296"/>
      <c r="E409" s="296"/>
      <c r="F409" s="296"/>
      <c r="G409" s="296"/>
      <c r="H409" s="296"/>
      <c r="I409" s="296"/>
      <c r="J409" s="296"/>
      <c r="K409" s="296"/>
      <c r="L409" s="296"/>
      <c r="M409" s="296"/>
      <c r="N409" s="296"/>
      <c r="O409" s="296"/>
      <c r="P409" s="296"/>
      <c r="Q409" s="296"/>
      <c r="R409" s="296"/>
      <c r="S409" s="296"/>
      <c r="T409" s="296"/>
      <c r="U409" s="296"/>
      <c r="V409" s="296"/>
      <c r="W409" s="296"/>
      <c r="X409" s="296"/>
      <c r="Y409" s="296"/>
      <c r="Z409" s="296"/>
      <c r="AA409" s="296"/>
      <c r="AB409" s="296"/>
      <c r="AC409" s="296"/>
      <c r="AD409" s="296"/>
      <c r="AE409" s="296"/>
      <c r="AF409" s="296"/>
      <c r="AG409" s="296"/>
    </row>
    <row r="410">
      <c r="A410" s="296"/>
      <c r="B410" s="296"/>
      <c r="C410" s="296"/>
      <c r="D410" s="296"/>
      <c r="E410" s="296"/>
      <c r="F410" s="296"/>
      <c r="G410" s="296"/>
      <c r="H410" s="296"/>
      <c r="I410" s="296"/>
      <c r="J410" s="296"/>
      <c r="K410" s="296"/>
      <c r="L410" s="296"/>
      <c r="M410" s="296"/>
      <c r="N410" s="296"/>
      <c r="O410" s="296"/>
      <c r="P410" s="296"/>
      <c r="Q410" s="296"/>
      <c r="R410" s="296"/>
      <c r="S410" s="296"/>
      <c r="T410" s="296"/>
      <c r="U410" s="296"/>
      <c r="V410" s="296"/>
      <c r="W410" s="296"/>
      <c r="X410" s="296"/>
      <c r="Y410" s="296"/>
      <c r="Z410" s="296"/>
      <c r="AA410" s="296"/>
      <c r="AB410" s="296"/>
      <c r="AC410" s="296"/>
      <c r="AD410" s="296"/>
      <c r="AE410" s="296"/>
      <c r="AF410" s="296"/>
      <c r="AG410" s="296"/>
    </row>
    <row r="411">
      <c r="A411" s="296"/>
      <c r="B411" s="296"/>
      <c r="C411" s="296"/>
      <c r="D411" s="296"/>
      <c r="E411" s="296"/>
      <c r="F411" s="296"/>
      <c r="G411" s="296"/>
      <c r="H411" s="296"/>
      <c r="I411" s="296"/>
      <c r="J411" s="296"/>
      <c r="K411" s="296"/>
      <c r="L411" s="296"/>
      <c r="M411" s="296"/>
      <c r="N411" s="296"/>
      <c r="O411" s="296"/>
      <c r="P411" s="296"/>
      <c r="Q411" s="296"/>
      <c r="R411" s="296"/>
      <c r="S411" s="296"/>
      <c r="T411" s="296"/>
      <c r="U411" s="296"/>
      <c r="V411" s="296"/>
      <c r="W411" s="296"/>
      <c r="X411" s="296"/>
      <c r="Y411" s="296"/>
      <c r="Z411" s="296"/>
      <c r="AA411" s="296"/>
      <c r="AB411" s="296"/>
      <c r="AC411" s="296"/>
      <c r="AD411" s="296"/>
      <c r="AE411" s="296"/>
      <c r="AF411" s="296"/>
      <c r="AG411" s="296"/>
    </row>
    <row r="412">
      <c r="A412" s="296"/>
      <c r="B412" s="296"/>
      <c r="C412" s="296"/>
      <c r="D412" s="296"/>
      <c r="E412" s="296"/>
      <c r="F412" s="296"/>
      <c r="G412" s="296"/>
      <c r="H412" s="296"/>
      <c r="I412" s="296"/>
      <c r="J412" s="296"/>
      <c r="K412" s="296"/>
      <c r="L412" s="296"/>
      <c r="M412" s="296"/>
      <c r="N412" s="296"/>
      <c r="O412" s="296"/>
      <c r="P412" s="296"/>
      <c r="Q412" s="296"/>
      <c r="R412" s="296"/>
      <c r="S412" s="296"/>
      <c r="T412" s="296"/>
      <c r="U412" s="296"/>
      <c r="V412" s="296"/>
      <c r="W412" s="296"/>
      <c r="X412" s="296"/>
      <c r="Y412" s="296"/>
      <c r="Z412" s="296"/>
      <c r="AA412" s="296"/>
      <c r="AB412" s="296"/>
      <c r="AC412" s="296"/>
      <c r="AD412" s="296"/>
      <c r="AE412" s="296"/>
      <c r="AF412" s="296"/>
      <c r="AG412" s="296"/>
    </row>
    <row r="413">
      <c r="A413" s="296"/>
      <c r="B413" s="296"/>
      <c r="C413" s="296"/>
      <c r="D413" s="296"/>
      <c r="E413" s="296"/>
      <c r="F413" s="296"/>
      <c r="G413" s="296"/>
      <c r="H413" s="296"/>
      <c r="I413" s="296"/>
      <c r="J413" s="296"/>
      <c r="K413" s="296"/>
      <c r="L413" s="296"/>
      <c r="M413" s="296"/>
      <c r="N413" s="296"/>
      <c r="O413" s="296"/>
      <c r="P413" s="296"/>
      <c r="Q413" s="296"/>
      <c r="R413" s="296"/>
      <c r="S413" s="296"/>
      <c r="T413" s="296"/>
      <c r="U413" s="296"/>
      <c r="V413" s="296"/>
      <c r="W413" s="296"/>
      <c r="X413" s="296"/>
      <c r="Y413" s="296"/>
      <c r="Z413" s="296"/>
      <c r="AA413" s="296"/>
      <c r="AB413" s="296"/>
      <c r="AC413" s="296"/>
      <c r="AD413" s="296"/>
      <c r="AE413" s="296"/>
      <c r="AF413" s="296"/>
      <c r="AG413" s="296"/>
    </row>
    <row r="414">
      <c r="A414" s="296"/>
      <c r="B414" s="296"/>
      <c r="C414" s="296"/>
      <c r="D414" s="296"/>
      <c r="E414" s="296"/>
      <c r="F414" s="296"/>
      <c r="G414" s="296"/>
      <c r="H414" s="296"/>
      <c r="I414" s="296"/>
      <c r="J414" s="296"/>
      <c r="K414" s="296"/>
      <c r="L414" s="296"/>
      <c r="M414" s="296"/>
      <c r="N414" s="296"/>
      <c r="O414" s="296"/>
      <c r="P414" s="296"/>
      <c r="Q414" s="296"/>
      <c r="R414" s="296"/>
      <c r="S414" s="296"/>
      <c r="T414" s="296"/>
      <c r="U414" s="296"/>
      <c r="V414" s="296"/>
      <c r="W414" s="296"/>
      <c r="X414" s="296"/>
      <c r="Y414" s="296"/>
      <c r="Z414" s="296"/>
      <c r="AA414" s="296"/>
      <c r="AB414" s="296"/>
      <c r="AC414" s="296"/>
      <c r="AD414" s="296"/>
      <c r="AE414" s="296"/>
      <c r="AF414" s="296"/>
      <c r="AG414" s="296"/>
    </row>
    <row r="415">
      <c r="A415" s="296"/>
      <c r="B415" s="296"/>
      <c r="C415" s="296"/>
      <c r="D415" s="296"/>
      <c r="E415" s="296"/>
      <c r="F415" s="296"/>
      <c r="G415" s="296"/>
      <c r="H415" s="296"/>
      <c r="I415" s="296"/>
      <c r="J415" s="296"/>
      <c r="K415" s="296"/>
      <c r="L415" s="296"/>
      <c r="M415" s="296"/>
      <c r="N415" s="296"/>
      <c r="O415" s="296"/>
      <c r="P415" s="296"/>
      <c r="Q415" s="296"/>
      <c r="R415" s="296"/>
      <c r="S415" s="296"/>
      <c r="T415" s="296"/>
      <c r="U415" s="296"/>
      <c r="V415" s="296"/>
      <c r="W415" s="296"/>
      <c r="X415" s="296"/>
      <c r="Y415" s="296"/>
      <c r="Z415" s="296"/>
      <c r="AA415" s="296"/>
      <c r="AB415" s="296"/>
      <c r="AC415" s="296"/>
      <c r="AD415" s="296"/>
      <c r="AE415" s="296"/>
      <c r="AF415" s="296"/>
      <c r="AG415" s="296"/>
    </row>
    <row r="416">
      <c r="A416" s="296"/>
      <c r="B416" s="296"/>
      <c r="C416" s="296"/>
      <c r="D416" s="296"/>
      <c r="E416" s="296"/>
      <c r="F416" s="296"/>
      <c r="G416" s="296"/>
      <c r="H416" s="296"/>
      <c r="I416" s="296"/>
      <c r="J416" s="296"/>
      <c r="K416" s="296"/>
      <c r="L416" s="296"/>
      <c r="M416" s="296"/>
      <c r="N416" s="296"/>
      <c r="O416" s="296"/>
      <c r="P416" s="296"/>
      <c r="Q416" s="296"/>
      <c r="R416" s="296"/>
      <c r="S416" s="296"/>
      <c r="T416" s="296"/>
      <c r="U416" s="296"/>
      <c r="V416" s="296"/>
      <c r="W416" s="296"/>
      <c r="X416" s="296"/>
      <c r="Y416" s="296"/>
      <c r="Z416" s="296"/>
      <c r="AA416" s="296"/>
      <c r="AB416" s="296"/>
      <c r="AC416" s="296"/>
      <c r="AD416" s="296"/>
      <c r="AE416" s="296"/>
      <c r="AF416" s="296"/>
      <c r="AG416" s="296"/>
    </row>
    <row r="417">
      <c r="A417" s="296"/>
      <c r="B417" s="296"/>
      <c r="C417" s="296"/>
      <c r="D417" s="296"/>
      <c r="E417" s="296"/>
      <c r="F417" s="296"/>
      <c r="G417" s="296"/>
      <c r="H417" s="296"/>
      <c r="I417" s="296"/>
      <c r="J417" s="296"/>
      <c r="K417" s="296"/>
      <c r="L417" s="296"/>
      <c r="M417" s="296"/>
      <c r="N417" s="296"/>
      <c r="O417" s="296"/>
      <c r="P417" s="296"/>
      <c r="Q417" s="296"/>
      <c r="R417" s="296"/>
      <c r="S417" s="296"/>
      <c r="T417" s="296"/>
      <c r="U417" s="296"/>
      <c r="V417" s="296"/>
      <c r="W417" s="296"/>
      <c r="X417" s="296"/>
      <c r="Y417" s="296"/>
      <c r="Z417" s="296"/>
      <c r="AA417" s="296"/>
      <c r="AB417" s="296"/>
      <c r="AC417" s="296"/>
      <c r="AD417" s="296"/>
      <c r="AE417" s="296"/>
      <c r="AF417" s="296"/>
      <c r="AG417" s="296"/>
    </row>
    <row r="418">
      <c r="A418" s="296"/>
      <c r="B418" s="296"/>
      <c r="C418" s="296"/>
      <c r="D418" s="296"/>
      <c r="E418" s="296"/>
      <c r="F418" s="296"/>
      <c r="G418" s="296"/>
      <c r="H418" s="296"/>
      <c r="I418" s="296"/>
      <c r="J418" s="296"/>
      <c r="K418" s="296"/>
      <c r="L418" s="296"/>
      <c r="M418" s="296"/>
      <c r="N418" s="296"/>
      <c r="O418" s="296"/>
      <c r="P418" s="296"/>
      <c r="Q418" s="296"/>
      <c r="R418" s="296"/>
      <c r="S418" s="296"/>
      <c r="T418" s="296"/>
      <c r="U418" s="296"/>
      <c r="V418" s="296"/>
      <c r="W418" s="296"/>
      <c r="X418" s="296"/>
      <c r="Y418" s="296"/>
      <c r="Z418" s="296"/>
      <c r="AA418" s="296"/>
      <c r="AB418" s="296"/>
      <c r="AC418" s="296"/>
      <c r="AD418" s="296"/>
      <c r="AE418" s="296"/>
      <c r="AF418" s="296"/>
      <c r="AG418" s="296"/>
    </row>
    <row r="419">
      <c r="A419" s="296"/>
      <c r="B419" s="296"/>
      <c r="C419" s="296"/>
      <c r="D419" s="296"/>
      <c r="E419" s="296"/>
      <c r="F419" s="296"/>
      <c r="G419" s="296"/>
      <c r="H419" s="296"/>
      <c r="I419" s="296"/>
      <c r="J419" s="296"/>
      <c r="K419" s="296"/>
      <c r="L419" s="296"/>
      <c r="M419" s="296"/>
      <c r="N419" s="296"/>
      <c r="O419" s="296"/>
      <c r="P419" s="296"/>
      <c r="Q419" s="296"/>
      <c r="R419" s="296"/>
      <c r="S419" s="296"/>
      <c r="T419" s="296"/>
      <c r="U419" s="296"/>
      <c r="V419" s="296"/>
      <c r="W419" s="296"/>
      <c r="X419" s="296"/>
      <c r="Y419" s="296"/>
      <c r="Z419" s="296"/>
      <c r="AA419" s="296"/>
      <c r="AB419" s="296"/>
      <c r="AC419" s="296"/>
      <c r="AD419" s="296"/>
      <c r="AE419" s="296"/>
      <c r="AF419" s="296"/>
      <c r="AG419" s="296"/>
    </row>
    <row r="420">
      <c r="A420" s="296"/>
      <c r="B420" s="296"/>
      <c r="C420" s="296"/>
      <c r="D420" s="296"/>
      <c r="E420" s="296"/>
      <c r="F420" s="296"/>
      <c r="G420" s="296"/>
      <c r="H420" s="296"/>
      <c r="I420" s="296"/>
      <c r="J420" s="296"/>
      <c r="K420" s="296"/>
      <c r="L420" s="296"/>
      <c r="M420" s="296"/>
      <c r="N420" s="296"/>
      <c r="O420" s="296"/>
      <c r="P420" s="296"/>
      <c r="Q420" s="296"/>
      <c r="R420" s="296"/>
      <c r="S420" s="296"/>
      <c r="T420" s="296"/>
      <c r="U420" s="296"/>
      <c r="V420" s="296"/>
      <c r="W420" s="296"/>
      <c r="X420" s="296"/>
      <c r="Y420" s="296"/>
      <c r="Z420" s="296"/>
      <c r="AA420" s="296"/>
      <c r="AB420" s="296"/>
      <c r="AC420" s="296"/>
      <c r="AD420" s="296"/>
      <c r="AE420" s="296"/>
      <c r="AF420" s="296"/>
      <c r="AG420" s="296"/>
    </row>
    <row r="421">
      <c r="A421" s="296"/>
      <c r="B421" s="296"/>
      <c r="C421" s="296"/>
      <c r="D421" s="296"/>
      <c r="E421" s="296"/>
      <c r="F421" s="296"/>
      <c r="G421" s="296"/>
      <c r="H421" s="296"/>
      <c r="I421" s="296"/>
      <c r="J421" s="296"/>
      <c r="K421" s="296"/>
      <c r="L421" s="296"/>
      <c r="M421" s="296"/>
      <c r="N421" s="296"/>
      <c r="O421" s="296"/>
      <c r="P421" s="296"/>
      <c r="Q421" s="296"/>
      <c r="R421" s="296"/>
      <c r="S421" s="296"/>
      <c r="T421" s="296"/>
      <c r="U421" s="296"/>
      <c r="V421" s="296"/>
      <c r="W421" s="296"/>
      <c r="X421" s="296"/>
      <c r="Y421" s="296"/>
      <c r="Z421" s="296"/>
      <c r="AA421" s="296"/>
      <c r="AB421" s="296"/>
      <c r="AC421" s="296"/>
      <c r="AD421" s="296"/>
      <c r="AE421" s="296"/>
      <c r="AF421" s="296"/>
      <c r="AG421" s="296"/>
    </row>
    <row r="422">
      <c r="A422" s="296"/>
      <c r="B422" s="296"/>
      <c r="C422" s="296"/>
      <c r="D422" s="296"/>
      <c r="E422" s="296"/>
      <c r="F422" s="296"/>
      <c r="G422" s="296"/>
      <c r="H422" s="296"/>
      <c r="I422" s="296"/>
      <c r="J422" s="296"/>
      <c r="K422" s="296"/>
      <c r="L422" s="296"/>
      <c r="M422" s="296"/>
      <c r="N422" s="296"/>
      <c r="O422" s="296"/>
      <c r="P422" s="296"/>
      <c r="Q422" s="296"/>
      <c r="R422" s="296"/>
      <c r="S422" s="296"/>
      <c r="T422" s="296"/>
      <c r="U422" s="296"/>
      <c r="V422" s="296"/>
      <c r="W422" s="296"/>
      <c r="X422" s="296"/>
      <c r="Y422" s="296"/>
      <c r="Z422" s="296"/>
      <c r="AA422" s="296"/>
      <c r="AB422" s="296"/>
      <c r="AC422" s="296"/>
      <c r="AD422" s="296"/>
      <c r="AE422" s="296"/>
      <c r="AF422" s="296"/>
      <c r="AG422" s="296"/>
    </row>
    <row r="423">
      <c r="A423" s="296"/>
      <c r="B423" s="296"/>
      <c r="C423" s="296"/>
      <c r="D423" s="296"/>
      <c r="E423" s="296"/>
      <c r="F423" s="296"/>
      <c r="G423" s="296"/>
      <c r="H423" s="296"/>
      <c r="I423" s="296"/>
      <c r="J423" s="296"/>
      <c r="K423" s="296"/>
      <c r="L423" s="296"/>
      <c r="M423" s="296"/>
      <c r="N423" s="296"/>
      <c r="O423" s="296"/>
      <c r="P423" s="296"/>
      <c r="Q423" s="296"/>
      <c r="R423" s="296"/>
      <c r="S423" s="296"/>
      <c r="T423" s="296"/>
      <c r="U423" s="296"/>
      <c r="V423" s="296"/>
      <c r="W423" s="296"/>
      <c r="X423" s="296"/>
      <c r="Y423" s="296"/>
      <c r="Z423" s="296"/>
      <c r="AA423" s="296"/>
      <c r="AB423" s="296"/>
      <c r="AC423" s="296"/>
      <c r="AD423" s="296"/>
      <c r="AE423" s="296"/>
      <c r="AF423" s="296"/>
      <c r="AG423" s="296"/>
    </row>
    <row r="424">
      <c r="A424" s="296"/>
      <c r="B424" s="296"/>
      <c r="C424" s="296"/>
      <c r="D424" s="296"/>
      <c r="E424" s="296"/>
      <c r="F424" s="296"/>
      <c r="G424" s="296"/>
      <c r="H424" s="296"/>
      <c r="I424" s="296"/>
      <c r="J424" s="296"/>
      <c r="K424" s="296"/>
      <c r="L424" s="296"/>
      <c r="M424" s="296"/>
      <c r="N424" s="296"/>
      <c r="O424" s="296"/>
      <c r="P424" s="296"/>
      <c r="Q424" s="296"/>
      <c r="R424" s="296"/>
      <c r="S424" s="296"/>
      <c r="T424" s="296"/>
      <c r="U424" s="296"/>
      <c r="V424" s="296"/>
      <c r="W424" s="296"/>
      <c r="X424" s="296"/>
      <c r="Y424" s="296"/>
      <c r="Z424" s="296"/>
      <c r="AA424" s="296"/>
      <c r="AB424" s="296"/>
      <c r="AC424" s="296"/>
      <c r="AD424" s="296"/>
      <c r="AE424" s="296"/>
      <c r="AF424" s="296"/>
      <c r="AG424" s="296"/>
    </row>
    <row r="425">
      <c r="A425" s="296"/>
      <c r="B425" s="296"/>
      <c r="C425" s="296"/>
      <c r="D425" s="296"/>
      <c r="E425" s="296"/>
      <c r="F425" s="296"/>
      <c r="G425" s="296"/>
      <c r="H425" s="296"/>
      <c r="I425" s="296"/>
      <c r="J425" s="296"/>
      <c r="K425" s="296"/>
      <c r="L425" s="296"/>
      <c r="M425" s="296"/>
      <c r="N425" s="296"/>
      <c r="O425" s="296"/>
      <c r="P425" s="296"/>
      <c r="Q425" s="296"/>
      <c r="R425" s="296"/>
      <c r="S425" s="296"/>
      <c r="T425" s="296"/>
      <c r="U425" s="296"/>
      <c r="V425" s="296"/>
      <c r="W425" s="296"/>
      <c r="X425" s="296"/>
      <c r="Y425" s="296"/>
      <c r="Z425" s="296"/>
      <c r="AA425" s="296"/>
      <c r="AB425" s="296"/>
      <c r="AC425" s="296"/>
      <c r="AD425" s="296"/>
      <c r="AE425" s="296"/>
      <c r="AF425" s="296"/>
      <c r="AG425" s="296"/>
    </row>
    <row r="426">
      <c r="A426" s="296"/>
      <c r="B426" s="296"/>
      <c r="C426" s="296"/>
      <c r="D426" s="296"/>
      <c r="E426" s="296"/>
      <c r="F426" s="296"/>
      <c r="G426" s="296"/>
      <c r="H426" s="296"/>
      <c r="I426" s="296"/>
      <c r="J426" s="296"/>
      <c r="K426" s="296"/>
      <c r="L426" s="296"/>
      <c r="M426" s="296"/>
      <c r="N426" s="296"/>
      <c r="O426" s="296"/>
      <c r="P426" s="296"/>
      <c r="Q426" s="296"/>
      <c r="R426" s="296"/>
      <c r="S426" s="296"/>
      <c r="T426" s="296"/>
      <c r="U426" s="296"/>
      <c r="V426" s="296"/>
      <c r="W426" s="296"/>
      <c r="X426" s="296"/>
      <c r="Y426" s="296"/>
      <c r="Z426" s="296"/>
      <c r="AA426" s="296"/>
      <c r="AB426" s="296"/>
      <c r="AC426" s="296"/>
      <c r="AD426" s="296"/>
      <c r="AE426" s="296"/>
      <c r="AF426" s="296"/>
      <c r="AG426" s="296"/>
    </row>
    <row r="427">
      <c r="A427" s="296"/>
      <c r="B427" s="296"/>
      <c r="C427" s="296"/>
      <c r="D427" s="296"/>
      <c r="E427" s="296"/>
      <c r="F427" s="296"/>
      <c r="G427" s="296"/>
      <c r="H427" s="296"/>
      <c r="I427" s="296"/>
      <c r="J427" s="296"/>
      <c r="K427" s="296"/>
      <c r="L427" s="296"/>
      <c r="M427" s="296"/>
      <c r="N427" s="296"/>
      <c r="O427" s="296"/>
      <c r="P427" s="296"/>
      <c r="Q427" s="296"/>
      <c r="R427" s="296"/>
      <c r="S427" s="296"/>
      <c r="T427" s="296"/>
      <c r="U427" s="296"/>
      <c r="V427" s="296"/>
      <c r="W427" s="296"/>
      <c r="X427" s="296"/>
      <c r="Y427" s="296"/>
      <c r="Z427" s="296"/>
      <c r="AA427" s="296"/>
      <c r="AB427" s="296"/>
      <c r="AC427" s="296"/>
      <c r="AD427" s="296"/>
      <c r="AE427" s="296"/>
      <c r="AF427" s="296"/>
      <c r="AG427" s="296"/>
    </row>
    <row r="428">
      <c r="A428" s="296"/>
      <c r="B428" s="296"/>
      <c r="C428" s="296"/>
      <c r="D428" s="296"/>
      <c r="E428" s="296"/>
      <c r="F428" s="296"/>
      <c r="G428" s="296"/>
      <c r="H428" s="296"/>
      <c r="I428" s="296"/>
      <c r="J428" s="296"/>
      <c r="K428" s="296"/>
      <c r="L428" s="296"/>
      <c r="M428" s="296"/>
      <c r="N428" s="296"/>
      <c r="O428" s="296"/>
      <c r="P428" s="296"/>
      <c r="Q428" s="296"/>
      <c r="R428" s="296"/>
      <c r="S428" s="296"/>
      <c r="T428" s="296"/>
      <c r="U428" s="296"/>
      <c r="V428" s="296"/>
      <c r="W428" s="296"/>
      <c r="X428" s="296"/>
      <c r="Y428" s="296"/>
      <c r="Z428" s="296"/>
      <c r="AA428" s="296"/>
      <c r="AB428" s="296"/>
      <c r="AC428" s="296"/>
      <c r="AD428" s="296"/>
      <c r="AE428" s="296"/>
      <c r="AF428" s="296"/>
      <c r="AG428" s="296"/>
    </row>
    <row r="429">
      <c r="A429" s="296"/>
      <c r="B429" s="296"/>
      <c r="C429" s="296"/>
      <c r="D429" s="296"/>
      <c r="E429" s="296"/>
      <c r="F429" s="296"/>
      <c r="G429" s="296"/>
      <c r="H429" s="296"/>
      <c r="I429" s="296"/>
      <c r="J429" s="296"/>
      <c r="K429" s="296"/>
      <c r="L429" s="296"/>
      <c r="M429" s="296"/>
      <c r="N429" s="296"/>
      <c r="O429" s="296"/>
      <c r="P429" s="296"/>
      <c r="Q429" s="296"/>
      <c r="R429" s="296"/>
      <c r="S429" s="296"/>
      <c r="T429" s="296"/>
      <c r="U429" s="296"/>
      <c r="V429" s="296"/>
      <c r="W429" s="296"/>
      <c r="X429" s="296"/>
      <c r="Y429" s="296"/>
      <c r="Z429" s="296"/>
      <c r="AA429" s="296"/>
      <c r="AB429" s="296"/>
      <c r="AC429" s="296"/>
      <c r="AD429" s="296"/>
      <c r="AE429" s="296"/>
      <c r="AF429" s="296"/>
      <c r="AG429" s="296"/>
    </row>
    <row r="430">
      <c r="A430" s="296"/>
      <c r="B430" s="296"/>
      <c r="C430" s="296"/>
      <c r="D430" s="296"/>
      <c r="E430" s="296"/>
      <c r="F430" s="296"/>
      <c r="G430" s="296"/>
      <c r="H430" s="296"/>
      <c r="I430" s="296"/>
      <c r="J430" s="296"/>
      <c r="K430" s="296"/>
      <c r="L430" s="296"/>
      <c r="M430" s="296"/>
      <c r="N430" s="296"/>
      <c r="O430" s="296"/>
      <c r="P430" s="296"/>
      <c r="Q430" s="296"/>
      <c r="R430" s="296"/>
      <c r="S430" s="296"/>
      <c r="T430" s="296"/>
      <c r="U430" s="296"/>
      <c r="V430" s="296"/>
      <c r="W430" s="296"/>
      <c r="X430" s="296"/>
      <c r="Y430" s="296"/>
      <c r="Z430" s="296"/>
      <c r="AA430" s="296"/>
      <c r="AB430" s="296"/>
      <c r="AC430" s="296"/>
      <c r="AD430" s="296"/>
      <c r="AE430" s="296"/>
      <c r="AF430" s="296"/>
      <c r="AG430" s="296"/>
    </row>
    <row r="431">
      <c r="A431" s="296"/>
      <c r="B431" s="296"/>
      <c r="C431" s="296"/>
      <c r="D431" s="296"/>
      <c r="E431" s="296"/>
      <c r="F431" s="296"/>
      <c r="G431" s="296"/>
      <c r="H431" s="296"/>
      <c r="I431" s="296"/>
      <c r="J431" s="296"/>
      <c r="K431" s="296"/>
      <c r="L431" s="296"/>
      <c r="M431" s="296"/>
      <c r="N431" s="296"/>
      <c r="O431" s="296"/>
      <c r="P431" s="296"/>
      <c r="Q431" s="296"/>
      <c r="R431" s="296"/>
      <c r="S431" s="296"/>
      <c r="T431" s="296"/>
      <c r="U431" s="296"/>
      <c r="V431" s="296"/>
      <c r="W431" s="296"/>
      <c r="X431" s="296"/>
      <c r="Y431" s="296"/>
      <c r="Z431" s="296"/>
      <c r="AA431" s="296"/>
      <c r="AB431" s="296"/>
      <c r="AC431" s="296"/>
      <c r="AD431" s="296"/>
      <c r="AE431" s="296"/>
      <c r="AF431" s="296"/>
      <c r="AG431" s="296"/>
    </row>
    <row r="432">
      <c r="A432" s="296"/>
      <c r="B432" s="296"/>
      <c r="C432" s="296"/>
      <c r="D432" s="296"/>
      <c r="E432" s="296"/>
      <c r="F432" s="296"/>
      <c r="G432" s="296"/>
      <c r="H432" s="296"/>
      <c r="I432" s="296"/>
      <c r="J432" s="296"/>
      <c r="K432" s="296"/>
      <c r="L432" s="296"/>
      <c r="M432" s="296"/>
      <c r="N432" s="296"/>
      <c r="O432" s="296"/>
      <c r="P432" s="296"/>
      <c r="Q432" s="296"/>
      <c r="R432" s="296"/>
      <c r="S432" s="296"/>
      <c r="T432" s="296"/>
      <c r="U432" s="296"/>
      <c r="V432" s="296"/>
      <c r="W432" s="296"/>
      <c r="X432" s="296"/>
      <c r="Y432" s="296"/>
      <c r="Z432" s="296"/>
      <c r="AA432" s="296"/>
      <c r="AB432" s="296"/>
      <c r="AC432" s="296"/>
      <c r="AD432" s="296"/>
      <c r="AE432" s="296"/>
      <c r="AF432" s="296"/>
      <c r="AG432" s="296"/>
    </row>
    <row r="433">
      <c r="A433" s="296"/>
      <c r="B433" s="296"/>
      <c r="C433" s="296"/>
      <c r="D433" s="296"/>
      <c r="E433" s="296"/>
      <c r="F433" s="296"/>
      <c r="G433" s="296"/>
      <c r="H433" s="296"/>
      <c r="I433" s="296"/>
      <c r="J433" s="296"/>
      <c r="K433" s="296"/>
      <c r="L433" s="296"/>
      <c r="M433" s="296"/>
      <c r="N433" s="296"/>
      <c r="O433" s="296"/>
      <c r="P433" s="296"/>
      <c r="Q433" s="296"/>
      <c r="R433" s="296"/>
      <c r="S433" s="296"/>
      <c r="T433" s="296"/>
      <c r="U433" s="296"/>
      <c r="V433" s="296"/>
      <c r="W433" s="296"/>
      <c r="X433" s="296"/>
      <c r="Y433" s="296"/>
      <c r="Z433" s="296"/>
      <c r="AA433" s="296"/>
      <c r="AB433" s="296"/>
      <c r="AC433" s="296"/>
      <c r="AD433" s="296"/>
      <c r="AE433" s="296"/>
      <c r="AF433" s="296"/>
      <c r="AG433" s="296"/>
    </row>
    <row r="434">
      <c r="A434" s="296"/>
      <c r="B434" s="296"/>
      <c r="C434" s="296"/>
      <c r="D434" s="296"/>
      <c r="E434" s="296"/>
      <c r="F434" s="296"/>
      <c r="G434" s="296"/>
      <c r="H434" s="296"/>
      <c r="I434" s="296"/>
      <c r="J434" s="296"/>
      <c r="K434" s="296"/>
      <c r="L434" s="296"/>
      <c r="M434" s="296"/>
      <c r="N434" s="296"/>
      <c r="O434" s="296"/>
      <c r="P434" s="296"/>
      <c r="Q434" s="296"/>
      <c r="R434" s="296"/>
      <c r="S434" s="296"/>
      <c r="T434" s="296"/>
      <c r="U434" s="296"/>
      <c r="V434" s="296"/>
      <c r="W434" s="296"/>
      <c r="X434" s="296"/>
      <c r="Y434" s="296"/>
      <c r="Z434" s="296"/>
      <c r="AA434" s="296"/>
      <c r="AB434" s="296"/>
      <c r="AC434" s="296"/>
      <c r="AD434" s="296"/>
      <c r="AE434" s="296"/>
      <c r="AF434" s="296"/>
      <c r="AG434" s="296"/>
    </row>
    <row r="435">
      <c r="A435" s="296"/>
      <c r="B435" s="296"/>
      <c r="C435" s="296"/>
      <c r="D435" s="296"/>
      <c r="E435" s="296"/>
      <c r="F435" s="296"/>
      <c r="G435" s="296"/>
      <c r="H435" s="296"/>
      <c r="I435" s="296"/>
      <c r="J435" s="296"/>
      <c r="K435" s="296"/>
      <c r="L435" s="296"/>
      <c r="M435" s="296"/>
      <c r="N435" s="296"/>
      <c r="O435" s="296"/>
      <c r="P435" s="296"/>
      <c r="Q435" s="296"/>
      <c r="R435" s="296"/>
      <c r="S435" s="296"/>
      <c r="T435" s="296"/>
      <c r="U435" s="296"/>
      <c r="V435" s="296"/>
      <c r="W435" s="296"/>
      <c r="X435" s="296"/>
      <c r="Y435" s="296"/>
      <c r="Z435" s="296"/>
      <c r="AA435" s="296"/>
      <c r="AB435" s="296"/>
      <c r="AC435" s="296"/>
      <c r="AD435" s="296"/>
      <c r="AE435" s="296"/>
      <c r="AF435" s="296"/>
      <c r="AG435" s="296"/>
    </row>
    <row r="436">
      <c r="A436" s="296"/>
      <c r="B436" s="296"/>
      <c r="C436" s="296"/>
      <c r="D436" s="296"/>
      <c r="E436" s="296"/>
      <c r="F436" s="296"/>
      <c r="G436" s="296"/>
      <c r="H436" s="296"/>
      <c r="I436" s="296"/>
      <c r="J436" s="296"/>
      <c r="K436" s="296"/>
      <c r="L436" s="296"/>
      <c r="M436" s="296"/>
      <c r="N436" s="296"/>
      <c r="O436" s="296"/>
      <c r="P436" s="296"/>
      <c r="Q436" s="296"/>
      <c r="R436" s="296"/>
      <c r="S436" s="296"/>
      <c r="T436" s="296"/>
      <c r="U436" s="296"/>
      <c r="V436" s="296"/>
      <c r="W436" s="296"/>
      <c r="X436" s="296"/>
      <c r="Y436" s="296"/>
      <c r="Z436" s="296"/>
      <c r="AA436" s="296"/>
      <c r="AB436" s="296"/>
      <c r="AC436" s="296"/>
      <c r="AD436" s="296"/>
      <c r="AE436" s="296"/>
      <c r="AF436" s="296"/>
      <c r="AG436" s="296"/>
    </row>
    <row r="437">
      <c r="A437" s="296"/>
      <c r="B437" s="296"/>
      <c r="C437" s="296"/>
      <c r="D437" s="296"/>
      <c r="E437" s="296"/>
      <c r="F437" s="296"/>
      <c r="G437" s="296"/>
      <c r="H437" s="296"/>
      <c r="I437" s="296"/>
      <c r="J437" s="296"/>
      <c r="K437" s="296"/>
      <c r="L437" s="296"/>
      <c r="M437" s="296"/>
      <c r="N437" s="296"/>
      <c r="O437" s="296"/>
      <c r="P437" s="296"/>
      <c r="Q437" s="296"/>
      <c r="R437" s="296"/>
      <c r="S437" s="296"/>
      <c r="T437" s="296"/>
      <c r="U437" s="296"/>
      <c r="V437" s="296"/>
      <c r="W437" s="296"/>
      <c r="X437" s="296"/>
      <c r="Y437" s="296"/>
      <c r="Z437" s="296"/>
      <c r="AA437" s="296"/>
      <c r="AB437" s="296"/>
      <c r="AC437" s="296"/>
      <c r="AD437" s="296"/>
      <c r="AE437" s="296"/>
      <c r="AF437" s="296"/>
      <c r="AG437" s="296"/>
    </row>
    <row r="438">
      <c r="A438" s="296"/>
      <c r="B438" s="296"/>
      <c r="C438" s="296"/>
      <c r="D438" s="296"/>
      <c r="E438" s="296"/>
      <c r="F438" s="296"/>
      <c r="G438" s="296"/>
      <c r="H438" s="296"/>
      <c r="I438" s="296"/>
      <c r="J438" s="296"/>
      <c r="K438" s="296"/>
      <c r="L438" s="296"/>
      <c r="M438" s="296"/>
      <c r="N438" s="296"/>
      <c r="O438" s="296"/>
      <c r="P438" s="296"/>
      <c r="Q438" s="296"/>
      <c r="R438" s="296"/>
      <c r="S438" s="296"/>
      <c r="T438" s="296"/>
      <c r="U438" s="296"/>
      <c r="V438" s="296"/>
      <c r="W438" s="296"/>
      <c r="X438" s="296"/>
      <c r="Y438" s="296"/>
      <c r="Z438" s="296"/>
      <c r="AA438" s="296"/>
      <c r="AB438" s="296"/>
      <c r="AC438" s="296"/>
      <c r="AD438" s="296"/>
      <c r="AE438" s="296"/>
      <c r="AF438" s="296"/>
      <c r="AG438" s="296"/>
    </row>
    <row r="439">
      <c r="A439" s="296"/>
      <c r="B439" s="296"/>
      <c r="C439" s="296"/>
      <c r="D439" s="296"/>
      <c r="E439" s="296"/>
      <c r="F439" s="296"/>
      <c r="G439" s="296"/>
      <c r="H439" s="296"/>
      <c r="I439" s="296"/>
      <c r="J439" s="296"/>
      <c r="K439" s="296"/>
      <c r="L439" s="296"/>
      <c r="M439" s="296"/>
      <c r="N439" s="296"/>
      <c r="O439" s="296"/>
      <c r="P439" s="296"/>
      <c r="Q439" s="296"/>
      <c r="R439" s="296"/>
      <c r="S439" s="296"/>
      <c r="T439" s="296"/>
      <c r="U439" s="296"/>
      <c r="V439" s="296"/>
      <c r="W439" s="296"/>
      <c r="X439" s="296"/>
      <c r="Y439" s="296"/>
      <c r="Z439" s="296"/>
      <c r="AA439" s="296"/>
      <c r="AB439" s="296"/>
      <c r="AC439" s="296"/>
      <c r="AD439" s="296"/>
      <c r="AE439" s="296"/>
      <c r="AF439" s="296"/>
      <c r="AG439" s="296"/>
    </row>
    <row r="440">
      <c r="A440" s="296"/>
      <c r="B440" s="296"/>
      <c r="C440" s="296"/>
      <c r="D440" s="296"/>
      <c r="E440" s="296"/>
      <c r="F440" s="296"/>
      <c r="G440" s="296"/>
      <c r="H440" s="296"/>
      <c r="I440" s="296"/>
      <c r="J440" s="296"/>
      <c r="K440" s="296"/>
      <c r="L440" s="296"/>
      <c r="M440" s="296"/>
      <c r="N440" s="296"/>
      <c r="O440" s="296"/>
      <c r="P440" s="296"/>
      <c r="Q440" s="296"/>
      <c r="R440" s="296"/>
      <c r="S440" s="296"/>
      <c r="T440" s="296"/>
      <c r="U440" s="296"/>
      <c r="V440" s="296"/>
      <c r="W440" s="296"/>
      <c r="X440" s="296"/>
      <c r="Y440" s="296"/>
      <c r="Z440" s="296"/>
      <c r="AA440" s="296"/>
      <c r="AB440" s="296"/>
      <c r="AC440" s="296"/>
      <c r="AD440" s="296"/>
      <c r="AE440" s="296"/>
      <c r="AF440" s="296"/>
      <c r="AG440" s="296"/>
    </row>
    <row r="441">
      <c r="A441" s="296"/>
      <c r="B441" s="296"/>
      <c r="C441" s="296"/>
      <c r="D441" s="296"/>
      <c r="E441" s="296"/>
      <c r="F441" s="296"/>
      <c r="G441" s="296"/>
      <c r="H441" s="296"/>
      <c r="I441" s="296"/>
      <c r="J441" s="296"/>
      <c r="K441" s="296"/>
      <c r="L441" s="296"/>
      <c r="M441" s="296"/>
      <c r="N441" s="296"/>
      <c r="O441" s="296"/>
      <c r="P441" s="296"/>
      <c r="Q441" s="296"/>
      <c r="R441" s="296"/>
      <c r="S441" s="296"/>
      <c r="T441" s="296"/>
      <c r="U441" s="296"/>
      <c r="V441" s="296"/>
      <c r="W441" s="296"/>
      <c r="X441" s="296"/>
      <c r="Y441" s="296"/>
      <c r="Z441" s="296"/>
      <c r="AA441" s="296"/>
      <c r="AB441" s="296"/>
      <c r="AC441" s="296"/>
      <c r="AD441" s="296"/>
      <c r="AE441" s="296"/>
      <c r="AF441" s="296"/>
      <c r="AG441" s="296"/>
    </row>
    <row r="442">
      <c r="A442" s="296"/>
      <c r="B442" s="296"/>
      <c r="C442" s="296"/>
      <c r="D442" s="296"/>
      <c r="E442" s="296"/>
      <c r="F442" s="296"/>
      <c r="G442" s="296"/>
      <c r="H442" s="296"/>
      <c r="I442" s="296"/>
      <c r="J442" s="296"/>
      <c r="K442" s="296"/>
      <c r="L442" s="296"/>
      <c r="M442" s="296"/>
      <c r="N442" s="296"/>
      <c r="O442" s="296"/>
      <c r="P442" s="296"/>
      <c r="Q442" s="296"/>
      <c r="R442" s="296"/>
      <c r="S442" s="296"/>
      <c r="T442" s="296"/>
      <c r="U442" s="296"/>
      <c r="V442" s="296"/>
      <c r="W442" s="296"/>
      <c r="X442" s="296"/>
      <c r="Y442" s="296"/>
      <c r="Z442" s="296"/>
      <c r="AA442" s="296"/>
      <c r="AB442" s="296"/>
      <c r="AC442" s="296"/>
      <c r="AD442" s="296"/>
      <c r="AE442" s="296"/>
      <c r="AF442" s="296"/>
      <c r="AG442" s="296"/>
    </row>
    <row r="443">
      <c r="A443" s="296"/>
      <c r="B443" s="296"/>
      <c r="C443" s="296"/>
      <c r="D443" s="296"/>
      <c r="E443" s="296"/>
      <c r="F443" s="296"/>
      <c r="G443" s="296"/>
      <c r="H443" s="296"/>
      <c r="I443" s="296"/>
      <c r="J443" s="296"/>
      <c r="K443" s="296"/>
      <c r="L443" s="296"/>
      <c r="M443" s="296"/>
      <c r="N443" s="296"/>
      <c r="O443" s="296"/>
      <c r="P443" s="296"/>
      <c r="Q443" s="296"/>
      <c r="R443" s="296"/>
      <c r="S443" s="296"/>
      <c r="T443" s="296"/>
      <c r="U443" s="296"/>
      <c r="V443" s="296"/>
      <c r="W443" s="296"/>
      <c r="X443" s="296"/>
      <c r="Y443" s="296"/>
      <c r="Z443" s="296"/>
      <c r="AA443" s="296"/>
      <c r="AB443" s="296"/>
      <c r="AC443" s="296"/>
      <c r="AD443" s="296"/>
      <c r="AE443" s="296"/>
      <c r="AF443" s="296"/>
      <c r="AG443" s="296"/>
    </row>
    <row r="444">
      <c r="A444" s="296"/>
      <c r="B444" s="296"/>
      <c r="C444" s="296"/>
      <c r="D444" s="296"/>
      <c r="E444" s="296"/>
      <c r="F444" s="296"/>
      <c r="G444" s="296"/>
      <c r="H444" s="296"/>
      <c r="I444" s="296"/>
      <c r="J444" s="296"/>
      <c r="K444" s="296"/>
      <c r="L444" s="296"/>
      <c r="M444" s="296"/>
      <c r="N444" s="296"/>
      <c r="O444" s="296"/>
      <c r="P444" s="296"/>
      <c r="Q444" s="296"/>
      <c r="R444" s="296"/>
      <c r="S444" s="296"/>
      <c r="T444" s="296"/>
      <c r="U444" s="296"/>
      <c r="V444" s="296"/>
      <c r="W444" s="296"/>
      <c r="X444" s="296"/>
      <c r="Y444" s="296"/>
      <c r="Z444" s="296"/>
      <c r="AA444" s="296"/>
      <c r="AB444" s="296"/>
      <c r="AC444" s="296"/>
      <c r="AD444" s="296"/>
      <c r="AE444" s="296"/>
      <c r="AF444" s="296"/>
      <c r="AG444" s="296"/>
    </row>
    <row r="445">
      <c r="A445" s="296"/>
      <c r="B445" s="296"/>
      <c r="C445" s="296"/>
      <c r="D445" s="296"/>
      <c r="E445" s="296"/>
      <c r="F445" s="296"/>
      <c r="G445" s="296"/>
      <c r="H445" s="296"/>
      <c r="I445" s="296"/>
      <c r="J445" s="296"/>
      <c r="K445" s="296"/>
      <c r="L445" s="296"/>
      <c r="M445" s="296"/>
      <c r="N445" s="296"/>
      <c r="O445" s="296"/>
      <c r="P445" s="296"/>
      <c r="Q445" s="296"/>
      <c r="R445" s="296"/>
      <c r="S445" s="296"/>
      <c r="T445" s="296"/>
      <c r="U445" s="296"/>
      <c r="V445" s="296"/>
      <c r="W445" s="296"/>
      <c r="X445" s="296"/>
      <c r="Y445" s="296"/>
      <c r="Z445" s="296"/>
      <c r="AA445" s="296"/>
      <c r="AB445" s="296"/>
      <c r="AC445" s="296"/>
      <c r="AD445" s="296"/>
      <c r="AE445" s="296"/>
      <c r="AF445" s="296"/>
      <c r="AG445" s="296"/>
    </row>
    <row r="446">
      <c r="A446" s="296"/>
      <c r="B446" s="296"/>
      <c r="C446" s="296"/>
      <c r="D446" s="296"/>
      <c r="E446" s="296"/>
      <c r="F446" s="296"/>
      <c r="G446" s="296"/>
      <c r="H446" s="296"/>
      <c r="I446" s="296"/>
      <c r="J446" s="296"/>
      <c r="K446" s="296"/>
      <c r="L446" s="296"/>
      <c r="M446" s="296"/>
      <c r="N446" s="296"/>
      <c r="O446" s="296"/>
      <c r="P446" s="296"/>
      <c r="Q446" s="296"/>
      <c r="R446" s="296"/>
      <c r="S446" s="296"/>
      <c r="T446" s="296"/>
      <c r="U446" s="296"/>
      <c r="V446" s="296"/>
      <c r="W446" s="296"/>
      <c r="X446" s="296"/>
      <c r="Y446" s="296"/>
      <c r="Z446" s="296"/>
      <c r="AA446" s="296"/>
      <c r="AB446" s="296"/>
      <c r="AC446" s="296"/>
      <c r="AD446" s="296"/>
      <c r="AE446" s="296"/>
      <c r="AF446" s="296"/>
      <c r="AG446" s="296"/>
    </row>
    <row r="447">
      <c r="A447" s="296"/>
      <c r="B447" s="296"/>
      <c r="C447" s="296"/>
      <c r="D447" s="296"/>
      <c r="E447" s="296"/>
      <c r="F447" s="296"/>
      <c r="G447" s="296"/>
      <c r="H447" s="296"/>
      <c r="I447" s="296"/>
      <c r="J447" s="296"/>
      <c r="K447" s="296"/>
      <c r="L447" s="296"/>
      <c r="M447" s="296"/>
      <c r="N447" s="296"/>
      <c r="O447" s="296"/>
      <c r="P447" s="296"/>
      <c r="Q447" s="296"/>
      <c r="R447" s="296"/>
      <c r="S447" s="296"/>
      <c r="T447" s="296"/>
      <c r="U447" s="296"/>
      <c r="V447" s="296"/>
      <c r="W447" s="296"/>
      <c r="X447" s="296"/>
      <c r="Y447" s="296"/>
      <c r="Z447" s="296"/>
      <c r="AA447" s="296"/>
      <c r="AB447" s="296"/>
      <c r="AC447" s="296"/>
      <c r="AD447" s="296"/>
      <c r="AE447" s="296"/>
      <c r="AF447" s="296"/>
      <c r="AG447" s="296"/>
    </row>
    <row r="448">
      <c r="A448" s="296"/>
      <c r="B448" s="296"/>
      <c r="C448" s="296"/>
      <c r="D448" s="296"/>
      <c r="E448" s="296"/>
      <c r="F448" s="296"/>
      <c r="G448" s="296"/>
      <c r="H448" s="296"/>
      <c r="I448" s="296"/>
      <c r="J448" s="296"/>
      <c r="K448" s="296"/>
      <c r="L448" s="296"/>
      <c r="M448" s="296"/>
      <c r="N448" s="296"/>
      <c r="O448" s="296"/>
      <c r="P448" s="296"/>
      <c r="Q448" s="296"/>
      <c r="R448" s="296"/>
      <c r="S448" s="296"/>
      <c r="T448" s="296"/>
      <c r="U448" s="296"/>
      <c r="V448" s="296"/>
      <c r="W448" s="296"/>
      <c r="X448" s="296"/>
      <c r="Y448" s="296"/>
      <c r="Z448" s="296"/>
      <c r="AA448" s="296"/>
      <c r="AB448" s="296"/>
      <c r="AC448" s="296"/>
      <c r="AD448" s="296"/>
      <c r="AE448" s="296"/>
      <c r="AF448" s="296"/>
      <c r="AG448" s="296"/>
    </row>
    <row r="449">
      <c r="A449" s="296"/>
      <c r="B449" s="296"/>
      <c r="C449" s="296"/>
      <c r="D449" s="296"/>
      <c r="E449" s="296"/>
      <c r="F449" s="296"/>
      <c r="G449" s="296"/>
      <c r="H449" s="296"/>
      <c r="I449" s="296"/>
      <c r="J449" s="296"/>
      <c r="K449" s="296"/>
      <c r="L449" s="296"/>
      <c r="M449" s="296"/>
      <c r="N449" s="296"/>
      <c r="O449" s="296"/>
      <c r="P449" s="296"/>
      <c r="Q449" s="296"/>
      <c r="R449" s="296"/>
      <c r="S449" s="296"/>
      <c r="T449" s="296"/>
      <c r="U449" s="296"/>
      <c r="V449" s="296"/>
      <c r="W449" s="296"/>
      <c r="X449" s="296"/>
      <c r="Y449" s="296"/>
      <c r="Z449" s="296"/>
      <c r="AA449" s="296"/>
      <c r="AB449" s="296"/>
      <c r="AC449" s="296"/>
      <c r="AD449" s="296"/>
      <c r="AE449" s="296"/>
      <c r="AF449" s="296"/>
      <c r="AG449" s="296"/>
    </row>
    <row r="450">
      <c r="A450" s="296"/>
      <c r="B450" s="296"/>
      <c r="C450" s="296"/>
      <c r="D450" s="296"/>
      <c r="E450" s="296"/>
      <c r="F450" s="296"/>
      <c r="G450" s="296"/>
      <c r="H450" s="296"/>
      <c r="I450" s="296"/>
      <c r="J450" s="296"/>
      <c r="K450" s="296"/>
      <c r="L450" s="296"/>
      <c r="M450" s="296"/>
      <c r="N450" s="296"/>
      <c r="O450" s="296"/>
      <c r="P450" s="296"/>
      <c r="Q450" s="296"/>
      <c r="R450" s="296"/>
      <c r="S450" s="296"/>
      <c r="T450" s="296"/>
      <c r="U450" s="296"/>
      <c r="V450" s="296"/>
      <c r="W450" s="296"/>
      <c r="X450" s="296"/>
      <c r="Y450" s="296"/>
      <c r="Z450" s="296"/>
      <c r="AA450" s="296"/>
      <c r="AB450" s="296"/>
      <c r="AC450" s="296"/>
      <c r="AD450" s="296"/>
      <c r="AE450" s="296"/>
      <c r="AF450" s="296"/>
      <c r="AG450" s="296"/>
    </row>
    <row r="451">
      <c r="A451" s="296"/>
      <c r="B451" s="296"/>
      <c r="C451" s="296"/>
      <c r="D451" s="296"/>
      <c r="E451" s="296"/>
      <c r="F451" s="296"/>
      <c r="G451" s="296"/>
      <c r="H451" s="296"/>
      <c r="I451" s="296"/>
      <c r="J451" s="296"/>
      <c r="K451" s="296"/>
      <c r="L451" s="296"/>
      <c r="M451" s="296"/>
      <c r="N451" s="296"/>
      <c r="O451" s="296"/>
      <c r="P451" s="296"/>
      <c r="Q451" s="296"/>
      <c r="R451" s="296"/>
      <c r="S451" s="296"/>
      <c r="T451" s="296"/>
      <c r="U451" s="296"/>
      <c r="V451" s="296"/>
      <c r="W451" s="296"/>
      <c r="X451" s="296"/>
      <c r="Y451" s="296"/>
      <c r="Z451" s="296"/>
      <c r="AA451" s="296"/>
      <c r="AB451" s="296"/>
      <c r="AC451" s="296"/>
      <c r="AD451" s="296"/>
      <c r="AE451" s="296"/>
      <c r="AF451" s="296"/>
      <c r="AG451" s="296"/>
    </row>
    <row r="452">
      <c r="A452" s="296"/>
      <c r="B452" s="296"/>
      <c r="C452" s="296"/>
      <c r="D452" s="296"/>
      <c r="E452" s="296"/>
      <c r="F452" s="296"/>
      <c r="G452" s="296"/>
      <c r="H452" s="296"/>
      <c r="I452" s="296"/>
      <c r="J452" s="296"/>
      <c r="K452" s="296"/>
      <c r="L452" s="296"/>
      <c r="M452" s="296"/>
      <c r="N452" s="296"/>
      <c r="O452" s="296"/>
      <c r="P452" s="296"/>
      <c r="Q452" s="296"/>
      <c r="R452" s="296"/>
      <c r="S452" s="296"/>
      <c r="T452" s="296"/>
      <c r="U452" s="296"/>
      <c r="V452" s="296"/>
      <c r="W452" s="296"/>
      <c r="X452" s="296"/>
      <c r="Y452" s="296"/>
      <c r="Z452" s="296"/>
      <c r="AA452" s="296"/>
      <c r="AB452" s="296"/>
      <c r="AC452" s="296"/>
      <c r="AD452" s="296"/>
      <c r="AE452" s="296"/>
      <c r="AF452" s="296"/>
      <c r="AG452" s="296"/>
    </row>
    <row r="453">
      <c r="A453" s="296"/>
      <c r="B453" s="296"/>
      <c r="C453" s="296"/>
      <c r="D453" s="296"/>
      <c r="E453" s="296"/>
      <c r="F453" s="296"/>
      <c r="G453" s="296"/>
      <c r="H453" s="296"/>
      <c r="I453" s="296"/>
      <c r="J453" s="296"/>
      <c r="K453" s="296"/>
      <c r="L453" s="296"/>
      <c r="M453" s="296"/>
      <c r="N453" s="296"/>
      <c r="O453" s="296"/>
      <c r="P453" s="296"/>
      <c r="Q453" s="296"/>
      <c r="R453" s="296"/>
      <c r="S453" s="296"/>
      <c r="T453" s="296"/>
      <c r="U453" s="296"/>
      <c r="V453" s="296"/>
      <c r="W453" s="296"/>
      <c r="X453" s="296"/>
      <c r="Y453" s="296"/>
      <c r="Z453" s="296"/>
      <c r="AA453" s="296"/>
      <c r="AB453" s="296"/>
      <c r="AC453" s="296"/>
      <c r="AD453" s="296"/>
      <c r="AE453" s="296"/>
      <c r="AF453" s="296"/>
      <c r="AG453" s="296"/>
    </row>
    <row r="454">
      <c r="A454" s="296"/>
      <c r="B454" s="296"/>
      <c r="C454" s="296"/>
      <c r="D454" s="296"/>
      <c r="E454" s="296"/>
      <c r="F454" s="296"/>
      <c r="G454" s="296"/>
      <c r="H454" s="296"/>
      <c r="I454" s="296"/>
      <c r="J454" s="296"/>
      <c r="K454" s="296"/>
      <c r="L454" s="296"/>
      <c r="M454" s="296"/>
      <c r="N454" s="296"/>
      <c r="O454" s="296"/>
      <c r="P454" s="296"/>
      <c r="Q454" s="296"/>
      <c r="R454" s="296"/>
      <c r="S454" s="296"/>
      <c r="T454" s="296"/>
      <c r="U454" s="296"/>
      <c r="V454" s="296"/>
      <c r="W454" s="296"/>
      <c r="X454" s="296"/>
      <c r="Y454" s="296"/>
      <c r="Z454" s="296"/>
      <c r="AA454" s="296"/>
      <c r="AB454" s="296"/>
      <c r="AC454" s="296"/>
      <c r="AD454" s="296"/>
      <c r="AE454" s="296"/>
      <c r="AF454" s="296"/>
      <c r="AG454" s="296"/>
    </row>
    <row r="455">
      <c r="A455" s="296"/>
      <c r="B455" s="296"/>
      <c r="C455" s="296"/>
      <c r="D455" s="296"/>
      <c r="E455" s="296"/>
      <c r="F455" s="296"/>
      <c r="G455" s="296"/>
      <c r="H455" s="296"/>
      <c r="I455" s="296"/>
      <c r="J455" s="296"/>
      <c r="K455" s="296"/>
      <c r="L455" s="296"/>
      <c r="M455" s="296"/>
      <c r="N455" s="296"/>
      <c r="O455" s="296"/>
      <c r="P455" s="296"/>
      <c r="Q455" s="296"/>
      <c r="R455" s="296"/>
      <c r="S455" s="296"/>
      <c r="T455" s="296"/>
      <c r="U455" s="296"/>
      <c r="V455" s="296"/>
      <c r="W455" s="296"/>
      <c r="X455" s="296"/>
      <c r="Y455" s="296"/>
      <c r="Z455" s="296"/>
      <c r="AA455" s="296"/>
      <c r="AB455" s="296"/>
      <c r="AC455" s="296"/>
      <c r="AD455" s="296"/>
      <c r="AE455" s="296"/>
      <c r="AF455" s="296"/>
      <c r="AG455" s="296"/>
    </row>
    <row r="456">
      <c r="A456" s="296"/>
      <c r="B456" s="296"/>
      <c r="C456" s="296"/>
      <c r="D456" s="296"/>
      <c r="E456" s="296"/>
      <c r="F456" s="296"/>
      <c r="G456" s="296"/>
      <c r="H456" s="296"/>
      <c r="I456" s="296"/>
      <c r="J456" s="296"/>
      <c r="K456" s="296"/>
      <c r="L456" s="296"/>
      <c r="M456" s="296"/>
      <c r="N456" s="296"/>
      <c r="O456" s="296"/>
      <c r="P456" s="296"/>
      <c r="Q456" s="296"/>
      <c r="R456" s="296"/>
      <c r="S456" s="296"/>
      <c r="T456" s="296"/>
      <c r="U456" s="296"/>
      <c r="V456" s="296"/>
      <c r="W456" s="296"/>
      <c r="X456" s="296"/>
      <c r="Y456" s="296"/>
      <c r="Z456" s="296"/>
      <c r="AA456" s="296"/>
      <c r="AB456" s="296"/>
      <c r="AC456" s="296"/>
      <c r="AD456" s="296"/>
      <c r="AE456" s="296"/>
      <c r="AF456" s="296"/>
      <c r="AG456" s="296"/>
    </row>
    <row r="457">
      <c r="A457" s="296"/>
      <c r="B457" s="296"/>
      <c r="C457" s="296"/>
      <c r="D457" s="296"/>
      <c r="E457" s="296"/>
      <c r="F457" s="296"/>
      <c r="G457" s="296"/>
      <c r="H457" s="296"/>
      <c r="I457" s="296"/>
      <c r="J457" s="296"/>
      <c r="K457" s="296"/>
      <c r="L457" s="296"/>
      <c r="M457" s="296"/>
      <c r="N457" s="296"/>
      <c r="O457" s="296"/>
      <c r="P457" s="296"/>
      <c r="Q457" s="296"/>
      <c r="R457" s="296"/>
      <c r="S457" s="296"/>
      <c r="T457" s="296"/>
      <c r="U457" s="296"/>
      <c r="V457" s="296"/>
      <c r="W457" s="296"/>
      <c r="X457" s="296"/>
      <c r="Y457" s="296"/>
      <c r="Z457" s="296"/>
      <c r="AA457" s="296"/>
      <c r="AB457" s="296"/>
      <c r="AC457" s="296"/>
      <c r="AD457" s="296"/>
      <c r="AE457" s="296"/>
      <c r="AF457" s="296"/>
      <c r="AG457" s="296"/>
    </row>
    <row r="458">
      <c r="A458" s="296"/>
      <c r="B458" s="296"/>
      <c r="C458" s="296"/>
      <c r="D458" s="296"/>
      <c r="E458" s="296"/>
      <c r="F458" s="296"/>
      <c r="G458" s="296"/>
      <c r="H458" s="296"/>
      <c r="I458" s="296"/>
      <c r="J458" s="296"/>
      <c r="K458" s="296"/>
      <c r="L458" s="296"/>
      <c r="M458" s="296"/>
      <c r="N458" s="296"/>
      <c r="O458" s="296"/>
      <c r="P458" s="296"/>
      <c r="Q458" s="296"/>
      <c r="R458" s="296"/>
      <c r="S458" s="296"/>
      <c r="T458" s="296"/>
      <c r="U458" s="296"/>
      <c r="V458" s="296"/>
      <c r="W458" s="296"/>
      <c r="X458" s="296"/>
      <c r="Y458" s="296"/>
      <c r="Z458" s="296"/>
      <c r="AA458" s="296"/>
      <c r="AB458" s="296"/>
      <c r="AC458" s="296"/>
      <c r="AD458" s="296"/>
      <c r="AE458" s="296"/>
      <c r="AF458" s="296"/>
      <c r="AG458" s="296"/>
    </row>
    <row r="459">
      <c r="A459" s="296"/>
      <c r="B459" s="296"/>
      <c r="C459" s="296"/>
      <c r="D459" s="296"/>
      <c r="E459" s="296"/>
      <c r="F459" s="296"/>
      <c r="G459" s="296"/>
      <c r="H459" s="296"/>
      <c r="I459" s="296"/>
      <c r="J459" s="296"/>
      <c r="K459" s="296"/>
      <c r="L459" s="296"/>
      <c r="M459" s="296"/>
      <c r="N459" s="296"/>
      <c r="O459" s="296"/>
      <c r="P459" s="296"/>
      <c r="Q459" s="296"/>
      <c r="R459" s="296"/>
      <c r="S459" s="296"/>
      <c r="T459" s="296"/>
      <c r="U459" s="296"/>
      <c r="V459" s="296"/>
      <c r="W459" s="296"/>
      <c r="X459" s="296"/>
      <c r="Y459" s="296"/>
      <c r="Z459" s="296"/>
      <c r="AA459" s="296"/>
      <c r="AB459" s="296"/>
      <c r="AC459" s="296"/>
      <c r="AD459" s="296"/>
      <c r="AE459" s="296"/>
      <c r="AF459" s="296"/>
      <c r="AG459" s="296"/>
    </row>
    <row r="460">
      <c r="A460" s="296"/>
      <c r="B460" s="296"/>
      <c r="C460" s="296"/>
      <c r="D460" s="296"/>
      <c r="E460" s="296"/>
      <c r="F460" s="296"/>
      <c r="G460" s="296"/>
      <c r="H460" s="296"/>
      <c r="I460" s="296"/>
      <c r="J460" s="296"/>
      <c r="K460" s="296"/>
      <c r="L460" s="296"/>
      <c r="M460" s="296"/>
      <c r="N460" s="296"/>
      <c r="O460" s="296"/>
      <c r="P460" s="296"/>
      <c r="Q460" s="296"/>
      <c r="R460" s="296"/>
      <c r="S460" s="296"/>
      <c r="T460" s="296"/>
      <c r="U460" s="296"/>
      <c r="V460" s="296"/>
      <c r="W460" s="296"/>
      <c r="X460" s="296"/>
      <c r="Y460" s="296"/>
      <c r="Z460" s="296"/>
      <c r="AA460" s="296"/>
      <c r="AB460" s="296"/>
      <c r="AC460" s="296"/>
      <c r="AD460" s="296"/>
      <c r="AE460" s="296"/>
      <c r="AF460" s="296"/>
      <c r="AG460" s="296"/>
    </row>
    <row r="461">
      <c r="A461" s="296"/>
      <c r="B461" s="296"/>
      <c r="C461" s="296"/>
      <c r="D461" s="296"/>
      <c r="E461" s="296"/>
      <c r="F461" s="296"/>
      <c r="G461" s="296"/>
      <c r="H461" s="296"/>
      <c r="I461" s="296"/>
      <c r="J461" s="296"/>
      <c r="K461" s="296"/>
      <c r="L461" s="296"/>
      <c r="M461" s="296"/>
      <c r="N461" s="296"/>
      <c r="O461" s="296"/>
      <c r="P461" s="296"/>
      <c r="Q461" s="296"/>
      <c r="R461" s="296"/>
      <c r="S461" s="296"/>
      <c r="T461" s="296"/>
      <c r="U461" s="296"/>
      <c r="V461" s="296"/>
      <c r="W461" s="296"/>
      <c r="X461" s="296"/>
      <c r="Y461" s="296"/>
      <c r="Z461" s="296"/>
      <c r="AA461" s="296"/>
      <c r="AB461" s="296"/>
      <c r="AC461" s="296"/>
      <c r="AD461" s="296"/>
      <c r="AE461" s="296"/>
      <c r="AF461" s="296"/>
      <c r="AG461" s="296"/>
    </row>
    <row r="462">
      <c r="A462" s="296"/>
      <c r="B462" s="296"/>
      <c r="C462" s="296"/>
      <c r="D462" s="296"/>
      <c r="E462" s="296"/>
      <c r="F462" s="296"/>
      <c r="G462" s="296"/>
      <c r="H462" s="296"/>
      <c r="I462" s="296"/>
      <c r="J462" s="296"/>
      <c r="K462" s="296"/>
      <c r="L462" s="296"/>
      <c r="M462" s="296"/>
      <c r="N462" s="296"/>
      <c r="O462" s="296"/>
      <c r="P462" s="296"/>
      <c r="Q462" s="296"/>
      <c r="R462" s="296"/>
      <c r="S462" s="296"/>
      <c r="T462" s="296"/>
      <c r="U462" s="296"/>
      <c r="V462" s="296"/>
      <c r="W462" s="296"/>
      <c r="X462" s="296"/>
      <c r="Y462" s="296"/>
      <c r="Z462" s="296"/>
      <c r="AA462" s="296"/>
      <c r="AB462" s="296"/>
      <c r="AC462" s="296"/>
      <c r="AD462" s="296"/>
      <c r="AE462" s="296"/>
      <c r="AF462" s="296"/>
      <c r="AG462" s="296"/>
    </row>
    <row r="463">
      <c r="A463" s="296"/>
      <c r="B463" s="296"/>
      <c r="C463" s="296"/>
      <c r="D463" s="296"/>
      <c r="E463" s="296"/>
      <c r="F463" s="296"/>
      <c r="G463" s="296"/>
      <c r="H463" s="296"/>
      <c r="I463" s="296"/>
      <c r="J463" s="296"/>
      <c r="K463" s="296"/>
      <c r="L463" s="296"/>
      <c r="M463" s="296"/>
      <c r="N463" s="296"/>
      <c r="O463" s="296"/>
      <c r="P463" s="296"/>
      <c r="Q463" s="296"/>
      <c r="R463" s="296"/>
      <c r="S463" s="296"/>
      <c r="T463" s="296"/>
      <c r="U463" s="296"/>
      <c r="V463" s="296"/>
      <c r="W463" s="296"/>
      <c r="X463" s="296"/>
      <c r="Y463" s="296"/>
      <c r="Z463" s="296"/>
      <c r="AA463" s="296"/>
      <c r="AB463" s="296"/>
      <c r="AC463" s="296"/>
      <c r="AD463" s="296"/>
      <c r="AE463" s="296"/>
      <c r="AF463" s="296"/>
      <c r="AG463" s="296"/>
    </row>
    <row r="464">
      <c r="A464" s="296"/>
      <c r="B464" s="296"/>
      <c r="C464" s="296"/>
      <c r="D464" s="296"/>
      <c r="E464" s="296"/>
      <c r="F464" s="296"/>
      <c r="G464" s="296"/>
      <c r="H464" s="296"/>
      <c r="I464" s="296"/>
      <c r="J464" s="296"/>
      <c r="K464" s="296"/>
      <c r="L464" s="296"/>
      <c r="M464" s="296"/>
      <c r="N464" s="296"/>
      <c r="O464" s="296"/>
      <c r="P464" s="296"/>
      <c r="Q464" s="296"/>
      <c r="R464" s="296"/>
      <c r="S464" s="296"/>
      <c r="T464" s="296"/>
      <c r="U464" s="296"/>
      <c r="V464" s="296"/>
      <c r="W464" s="296"/>
      <c r="X464" s="296"/>
      <c r="Y464" s="296"/>
      <c r="Z464" s="296"/>
      <c r="AA464" s="296"/>
      <c r="AB464" s="296"/>
      <c r="AC464" s="296"/>
      <c r="AD464" s="296"/>
      <c r="AE464" s="296"/>
      <c r="AF464" s="296"/>
      <c r="AG464" s="296"/>
    </row>
    <row r="465">
      <c r="A465" s="296"/>
      <c r="B465" s="296"/>
      <c r="C465" s="296"/>
      <c r="D465" s="296"/>
      <c r="E465" s="296"/>
      <c r="F465" s="296"/>
      <c r="G465" s="296"/>
      <c r="H465" s="296"/>
      <c r="I465" s="296"/>
      <c r="J465" s="296"/>
      <c r="K465" s="296"/>
      <c r="L465" s="296"/>
      <c r="M465" s="296"/>
      <c r="N465" s="296"/>
      <c r="O465" s="296"/>
      <c r="P465" s="296"/>
      <c r="Q465" s="296"/>
      <c r="R465" s="296"/>
      <c r="S465" s="296"/>
      <c r="T465" s="296"/>
      <c r="U465" s="296"/>
      <c r="V465" s="296"/>
      <c r="W465" s="296"/>
      <c r="X465" s="296"/>
      <c r="Y465" s="296"/>
      <c r="Z465" s="296"/>
      <c r="AA465" s="296"/>
      <c r="AB465" s="296"/>
      <c r="AC465" s="296"/>
      <c r="AD465" s="296"/>
      <c r="AE465" s="296"/>
      <c r="AF465" s="296"/>
      <c r="AG465" s="296"/>
    </row>
    <row r="466">
      <c r="A466" s="296"/>
      <c r="B466" s="296"/>
      <c r="C466" s="296"/>
      <c r="D466" s="296"/>
      <c r="E466" s="296"/>
      <c r="F466" s="296"/>
      <c r="G466" s="296"/>
      <c r="H466" s="296"/>
      <c r="I466" s="296"/>
      <c r="J466" s="296"/>
      <c r="K466" s="296"/>
      <c r="L466" s="296"/>
      <c r="M466" s="296"/>
      <c r="N466" s="296"/>
      <c r="O466" s="296"/>
      <c r="P466" s="296"/>
      <c r="Q466" s="296"/>
      <c r="R466" s="296"/>
      <c r="S466" s="296"/>
      <c r="T466" s="296"/>
      <c r="U466" s="296"/>
      <c r="V466" s="296"/>
      <c r="W466" s="296"/>
      <c r="X466" s="296"/>
      <c r="Y466" s="296"/>
      <c r="Z466" s="296"/>
      <c r="AA466" s="296"/>
      <c r="AB466" s="296"/>
      <c r="AC466" s="296"/>
      <c r="AD466" s="296"/>
      <c r="AE466" s="296"/>
      <c r="AF466" s="296"/>
      <c r="AG466" s="296"/>
    </row>
    <row r="467">
      <c r="A467" s="296"/>
      <c r="B467" s="296"/>
      <c r="C467" s="296"/>
      <c r="D467" s="296"/>
      <c r="E467" s="296"/>
      <c r="F467" s="296"/>
      <c r="G467" s="296"/>
      <c r="H467" s="296"/>
      <c r="I467" s="296"/>
      <c r="J467" s="296"/>
      <c r="K467" s="296"/>
      <c r="L467" s="296"/>
      <c r="M467" s="296"/>
      <c r="N467" s="296"/>
      <c r="O467" s="296"/>
      <c r="P467" s="296"/>
      <c r="Q467" s="296"/>
      <c r="R467" s="296"/>
      <c r="S467" s="296"/>
      <c r="T467" s="296"/>
      <c r="U467" s="296"/>
      <c r="V467" s="296"/>
      <c r="W467" s="296"/>
      <c r="X467" s="296"/>
      <c r="Y467" s="296"/>
      <c r="Z467" s="296"/>
      <c r="AA467" s="296"/>
      <c r="AB467" s="296"/>
      <c r="AC467" s="296"/>
      <c r="AD467" s="296"/>
      <c r="AE467" s="296"/>
      <c r="AF467" s="296"/>
      <c r="AG467" s="296"/>
    </row>
    <row r="468">
      <c r="A468" s="296"/>
      <c r="B468" s="296"/>
      <c r="C468" s="296"/>
      <c r="D468" s="296"/>
      <c r="E468" s="296"/>
      <c r="F468" s="296"/>
      <c r="G468" s="296"/>
      <c r="H468" s="296"/>
      <c r="I468" s="296"/>
      <c r="J468" s="296"/>
      <c r="K468" s="296"/>
      <c r="L468" s="296"/>
      <c r="M468" s="296"/>
      <c r="N468" s="296"/>
      <c r="O468" s="296"/>
      <c r="P468" s="296"/>
      <c r="Q468" s="296"/>
      <c r="R468" s="296"/>
      <c r="S468" s="296"/>
      <c r="T468" s="296"/>
      <c r="U468" s="296"/>
      <c r="V468" s="296"/>
      <c r="W468" s="296"/>
      <c r="X468" s="296"/>
      <c r="Y468" s="296"/>
      <c r="Z468" s="296"/>
      <c r="AA468" s="296"/>
      <c r="AB468" s="296"/>
      <c r="AC468" s="296"/>
      <c r="AD468" s="296"/>
      <c r="AE468" s="296"/>
      <c r="AF468" s="296"/>
      <c r="AG468" s="296"/>
    </row>
    <row r="469">
      <c r="A469" s="296"/>
      <c r="B469" s="296"/>
      <c r="C469" s="296"/>
      <c r="D469" s="296"/>
      <c r="E469" s="296"/>
      <c r="F469" s="296"/>
      <c r="G469" s="296"/>
      <c r="H469" s="296"/>
      <c r="I469" s="296"/>
      <c r="J469" s="296"/>
      <c r="K469" s="296"/>
      <c r="L469" s="296"/>
      <c r="M469" s="296"/>
      <c r="N469" s="296"/>
      <c r="O469" s="296"/>
      <c r="P469" s="296"/>
      <c r="Q469" s="296"/>
      <c r="R469" s="296"/>
      <c r="S469" s="296"/>
      <c r="T469" s="296"/>
      <c r="U469" s="296"/>
      <c r="V469" s="296"/>
      <c r="W469" s="296"/>
      <c r="X469" s="296"/>
      <c r="Y469" s="296"/>
      <c r="Z469" s="296"/>
      <c r="AA469" s="296"/>
      <c r="AB469" s="296"/>
      <c r="AC469" s="296"/>
      <c r="AD469" s="296"/>
      <c r="AE469" s="296"/>
      <c r="AF469" s="296"/>
      <c r="AG469" s="296"/>
    </row>
    <row r="470">
      <c r="A470" s="296"/>
      <c r="B470" s="296"/>
      <c r="C470" s="296"/>
      <c r="D470" s="296"/>
      <c r="E470" s="296"/>
      <c r="F470" s="296"/>
      <c r="G470" s="296"/>
      <c r="H470" s="296"/>
      <c r="I470" s="296"/>
      <c r="J470" s="296"/>
      <c r="K470" s="296"/>
      <c r="L470" s="296"/>
      <c r="M470" s="296"/>
      <c r="N470" s="296"/>
      <c r="O470" s="296"/>
      <c r="P470" s="296"/>
      <c r="Q470" s="296"/>
      <c r="R470" s="296"/>
      <c r="S470" s="296"/>
      <c r="T470" s="296"/>
      <c r="U470" s="296"/>
      <c r="V470" s="296"/>
      <c r="W470" s="296"/>
      <c r="X470" s="296"/>
      <c r="Y470" s="296"/>
      <c r="Z470" s="296"/>
      <c r="AA470" s="296"/>
      <c r="AB470" s="296"/>
      <c r="AC470" s="296"/>
      <c r="AD470" s="296"/>
      <c r="AE470" s="296"/>
      <c r="AF470" s="296"/>
      <c r="AG470" s="296"/>
    </row>
    <row r="471">
      <c r="A471" s="296"/>
      <c r="B471" s="296"/>
      <c r="C471" s="296"/>
      <c r="D471" s="296"/>
      <c r="E471" s="296"/>
      <c r="F471" s="296"/>
      <c r="G471" s="296"/>
      <c r="H471" s="296"/>
      <c r="I471" s="296"/>
      <c r="J471" s="296"/>
      <c r="K471" s="296"/>
      <c r="L471" s="296"/>
      <c r="M471" s="296"/>
      <c r="N471" s="296"/>
      <c r="O471" s="296"/>
      <c r="P471" s="296"/>
      <c r="Q471" s="296"/>
      <c r="R471" s="296"/>
      <c r="S471" s="296"/>
      <c r="T471" s="296"/>
      <c r="U471" s="296"/>
      <c r="V471" s="296"/>
      <c r="W471" s="296"/>
      <c r="X471" s="296"/>
      <c r="Y471" s="296"/>
      <c r="Z471" s="296"/>
      <c r="AA471" s="296"/>
      <c r="AB471" s="296"/>
      <c r="AC471" s="296"/>
      <c r="AD471" s="296"/>
      <c r="AE471" s="296"/>
      <c r="AF471" s="296"/>
      <c r="AG471" s="296"/>
    </row>
    <row r="472">
      <c r="A472" s="296"/>
      <c r="B472" s="296"/>
      <c r="C472" s="296"/>
      <c r="D472" s="296"/>
      <c r="E472" s="296"/>
      <c r="F472" s="296"/>
      <c r="G472" s="296"/>
      <c r="H472" s="296"/>
      <c r="I472" s="296"/>
      <c r="J472" s="296"/>
      <c r="K472" s="296"/>
      <c r="L472" s="296"/>
      <c r="M472" s="296"/>
      <c r="N472" s="296"/>
      <c r="O472" s="296"/>
      <c r="P472" s="296"/>
      <c r="Q472" s="296"/>
      <c r="R472" s="296"/>
      <c r="S472" s="296"/>
      <c r="T472" s="296"/>
      <c r="U472" s="296"/>
      <c r="V472" s="296"/>
      <c r="W472" s="296"/>
      <c r="X472" s="296"/>
      <c r="Y472" s="296"/>
      <c r="Z472" s="296"/>
      <c r="AA472" s="296"/>
      <c r="AB472" s="296"/>
      <c r="AC472" s="296"/>
      <c r="AD472" s="296"/>
      <c r="AE472" s="296"/>
      <c r="AF472" s="296"/>
      <c r="AG472" s="296"/>
    </row>
    <row r="473">
      <c r="A473" s="296"/>
      <c r="B473" s="296"/>
      <c r="C473" s="296"/>
      <c r="D473" s="296"/>
      <c r="E473" s="296"/>
      <c r="F473" s="296"/>
      <c r="G473" s="296"/>
      <c r="H473" s="296"/>
      <c r="I473" s="296"/>
      <c r="J473" s="296"/>
      <c r="K473" s="296"/>
      <c r="L473" s="296"/>
      <c r="M473" s="296"/>
      <c r="N473" s="296"/>
      <c r="O473" s="296"/>
      <c r="P473" s="296"/>
      <c r="Q473" s="296"/>
      <c r="R473" s="296"/>
      <c r="S473" s="296"/>
      <c r="T473" s="296"/>
      <c r="U473" s="296"/>
      <c r="V473" s="296"/>
      <c r="W473" s="296"/>
      <c r="X473" s="296"/>
      <c r="Y473" s="296"/>
      <c r="Z473" s="296"/>
      <c r="AA473" s="296"/>
      <c r="AB473" s="296"/>
      <c r="AC473" s="296"/>
      <c r="AD473" s="296"/>
      <c r="AE473" s="296"/>
      <c r="AF473" s="296"/>
      <c r="AG473" s="296"/>
    </row>
    <row r="474">
      <c r="A474" s="296"/>
      <c r="B474" s="296"/>
      <c r="C474" s="296"/>
      <c r="D474" s="296"/>
      <c r="E474" s="296"/>
      <c r="F474" s="296"/>
      <c r="G474" s="296"/>
      <c r="H474" s="296"/>
      <c r="I474" s="296"/>
      <c r="J474" s="296"/>
      <c r="K474" s="296"/>
      <c r="L474" s="296"/>
      <c r="M474" s="296"/>
      <c r="N474" s="296"/>
      <c r="O474" s="296"/>
      <c r="P474" s="296"/>
      <c r="Q474" s="296"/>
      <c r="R474" s="296"/>
      <c r="S474" s="296"/>
      <c r="T474" s="296"/>
      <c r="U474" s="296"/>
      <c r="V474" s="296"/>
      <c r="W474" s="296"/>
      <c r="X474" s="296"/>
      <c r="Y474" s="296"/>
      <c r="Z474" s="296"/>
      <c r="AA474" s="296"/>
      <c r="AB474" s="296"/>
      <c r="AC474" s="296"/>
      <c r="AD474" s="296"/>
      <c r="AE474" s="296"/>
      <c r="AF474" s="296"/>
      <c r="AG474" s="296"/>
    </row>
    <row r="475">
      <c r="A475" s="296"/>
      <c r="B475" s="296"/>
      <c r="C475" s="296"/>
      <c r="D475" s="296"/>
      <c r="E475" s="296"/>
      <c r="F475" s="296"/>
      <c r="G475" s="296"/>
      <c r="H475" s="296"/>
      <c r="I475" s="296"/>
      <c r="J475" s="296"/>
      <c r="K475" s="296"/>
      <c r="L475" s="296"/>
      <c r="M475" s="296"/>
      <c r="N475" s="296"/>
      <c r="O475" s="296"/>
      <c r="P475" s="296"/>
      <c r="Q475" s="296"/>
      <c r="R475" s="296"/>
      <c r="S475" s="296"/>
      <c r="T475" s="296"/>
      <c r="U475" s="296"/>
      <c r="V475" s="296"/>
      <c r="W475" s="296"/>
      <c r="X475" s="296"/>
      <c r="Y475" s="296"/>
      <c r="Z475" s="296"/>
      <c r="AA475" s="296"/>
      <c r="AB475" s="296"/>
      <c r="AC475" s="296"/>
      <c r="AD475" s="296"/>
      <c r="AE475" s="296"/>
      <c r="AF475" s="296"/>
      <c r="AG475" s="296"/>
    </row>
    <row r="476">
      <c r="A476" s="296"/>
      <c r="B476" s="296"/>
      <c r="C476" s="296"/>
      <c r="D476" s="296"/>
      <c r="E476" s="296"/>
      <c r="F476" s="296"/>
      <c r="G476" s="296"/>
      <c r="H476" s="296"/>
      <c r="I476" s="296"/>
      <c r="J476" s="296"/>
      <c r="K476" s="296"/>
      <c r="L476" s="296"/>
      <c r="M476" s="296"/>
      <c r="N476" s="296"/>
      <c r="O476" s="296"/>
      <c r="P476" s="296"/>
      <c r="Q476" s="296"/>
      <c r="R476" s="296"/>
      <c r="S476" s="296"/>
      <c r="T476" s="296"/>
      <c r="U476" s="296"/>
      <c r="V476" s="296"/>
      <c r="W476" s="296"/>
      <c r="X476" s="296"/>
      <c r="Y476" s="296"/>
      <c r="Z476" s="296"/>
      <c r="AA476" s="296"/>
      <c r="AB476" s="296"/>
      <c r="AC476" s="296"/>
      <c r="AD476" s="296"/>
      <c r="AE476" s="296"/>
      <c r="AF476" s="296"/>
      <c r="AG476" s="296"/>
    </row>
    <row r="477">
      <c r="A477" s="296"/>
      <c r="B477" s="296"/>
      <c r="C477" s="296"/>
      <c r="D477" s="296"/>
      <c r="E477" s="296"/>
      <c r="F477" s="296"/>
      <c r="G477" s="296"/>
      <c r="H477" s="296"/>
      <c r="I477" s="296"/>
      <c r="J477" s="296"/>
      <c r="K477" s="296"/>
      <c r="L477" s="296"/>
      <c r="M477" s="296"/>
      <c r="N477" s="296"/>
      <c r="O477" s="296"/>
      <c r="P477" s="296"/>
      <c r="Q477" s="296"/>
      <c r="R477" s="296"/>
      <c r="S477" s="296"/>
      <c r="T477" s="296"/>
      <c r="U477" s="296"/>
      <c r="V477" s="296"/>
      <c r="W477" s="296"/>
      <c r="X477" s="296"/>
      <c r="Y477" s="296"/>
      <c r="Z477" s="296"/>
      <c r="AA477" s="296"/>
      <c r="AB477" s="296"/>
      <c r="AC477" s="296"/>
      <c r="AD477" s="296"/>
      <c r="AE477" s="296"/>
      <c r="AF477" s="296"/>
      <c r="AG477" s="296"/>
    </row>
    <row r="478">
      <c r="A478" s="296"/>
      <c r="B478" s="296"/>
      <c r="C478" s="296"/>
      <c r="D478" s="296"/>
      <c r="E478" s="296"/>
      <c r="F478" s="296"/>
      <c r="G478" s="296"/>
      <c r="H478" s="296"/>
      <c r="I478" s="296"/>
      <c r="J478" s="296"/>
      <c r="K478" s="296"/>
      <c r="L478" s="296"/>
      <c r="M478" s="296"/>
      <c r="N478" s="296"/>
      <c r="O478" s="296"/>
      <c r="P478" s="296"/>
      <c r="Q478" s="296"/>
      <c r="R478" s="296"/>
      <c r="S478" s="296"/>
      <c r="T478" s="296"/>
      <c r="U478" s="296"/>
      <c r="V478" s="296"/>
      <c r="W478" s="296"/>
      <c r="X478" s="296"/>
      <c r="Y478" s="296"/>
      <c r="Z478" s="296"/>
      <c r="AA478" s="296"/>
      <c r="AB478" s="296"/>
      <c r="AC478" s="296"/>
      <c r="AD478" s="296"/>
      <c r="AE478" s="296"/>
      <c r="AF478" s="296"/>
      <c r="AG478" s="296"/>
    </row>
    <row r="479">
      <c r="A479" s="296"/>
      <c r="B479" s="296"/>
      <c r="C479" s="296"/>
      <c r="D479" s="296"/>
      <c r="E479" s="296"/>
      <c r="F479" s="296"/>
      <c r="G479" s="296"/>
      <c r="H479" s="296"/>
      <c r="I479" s="296"/>
      <c r="J479" s="296"/>
      <c r="K479" s="296"/>
      <c r="L479" s="296"/>
      <c r="M479" s="296"/>
      <c r="N479" s="296"/>
      <c r="O479" s="296"/>
      <c r="P479" s="296"/>
      <c r="Q479" s="296"/>
      <c r="R479" s="296"/>
      <c r="S479" s="296"/>
      <c r="T479" s="296"/>
      <c r="U479" s="296"/>
      <c r="V479" s="296"/>
      <c r="W479" s="296"/>
      <c r="X479" s="296"/>
      <c r="Y479" s="296"/>
      <c r="Z479" s="296"/>
      <c r="AA479" s="296"/>
      <c r="AB479" s="296"/>
      <c r="AC479" s="296"/>
      <c r="AD479" s="296"/>
      <c r="AE479" s="296"/>
      <c r="AF479" s="296"/>
      <c r="AG479" s="296"/>
    </row>
    <row r="480">
      <c r="A480" s="296"/>
      <c r="B480" s="296"/>
      <c r="C480" s="296"/>
      <c r="D480" s="296"/>
      <c r="E480" s="296"/>
      <c r="F480" s="296"/>
      <c r="G480" s="296"/>
      <c r="H480" s="296"/>
      <c r="I480" s="296"/>
      <c r="J480" s="296"/>
      <c r="K480" s="296"/>
      <c r="L480" s="296"/>
      <c r="M480" s="296"/>
      <c r="N480" s="296"/>
      <c r="O480" s="296"/>
      <c r="P480" s="296"/>
      <c r="Q480" s="296"/>
      <c r="R480" s="296"/>
      <c r="S480" s="296"/>
      <c r="T480" s="296"/>
      <c r="U480" s="296"/>
      <c r="V480" s="296"/>
      <c r="W480" s="296"/>
      <c r="X480" s="296"/>
      <c r="Y480" s="296"/>
      <c r="Z480" s="296"/>
      <c r="AA480" s="296"/>
      <c r="AB480" s="296"/>
      <c r="AC480" s="296"/>
      <c r="AD480" s="296"/>
      <c r="AE480" s="296"/>
      <c r="AF480" s="296"/>
      <c r="AG480" s="296"/>
    </row>
    <row r="481">
      <c r="A481" s="296"/>
      <c r="B481" s="296"/>
      <c r="C481" s="296"/>
      <c r="D481" s="296"/>
      <c r="E481" s="296"/>
      <c r="F481" s="296"/>
      <c r="G481" s="296"/>
      <c r="H481" s="296"/>
      <c r="I481" s="296"/>
      <c r="J481" s="296"/>
      <c r="K481" s="296"/>
      <c r="L481" s="296"/>
      <c r="M481" s="296"/>
      <c r="N481" s="296"/>
      <c r="O481" s="296"/>
      <c r="P481" s="296"/>
      <c r="Q481" s="296"/>
      <c r="R481" s="296"/>
      <c r="S481" s="296"/>
      <c r="T481" s="296"/>
      <c r="U481" s="296"/>
      <c r="V481" s="296"/>
      <c r="W481" s="296"/>
      <c r="X481" s="296"/>
      <c r="Y481" s="296"/>
      <c r="Z481" s="296"/>
      <c r="AA481" s="296"/>
      <c r="AB481" s="296"/>
      <c r="AC481" s="296"/>
      <c r="AD481" s="296"/>
      <c r="AE481" s="296"/>
      <c r="AF481" s="296"/>
      <c r="AG481" s="296"/>
    </row>
    <row r="482">
      <c r="A482" s="296"/>
      <c r="B482" s="296"/>
      <c r="C482" s="296"/>
      <c r="D482" s="296"/>
      <c r="E482" s="296"/>
      <c r="F482" s="296"/>
      <c r="G482" s="296"/>
      <c r="H482" s="296"/>
      <c r="I482" s="296"/>
      <c r="J482" s="296"/>
      <c r="K482" s="296"/>
      <c r="L482" s="296"/>
      <c r="M482" s="296"/>
      <c r="N482" s="296"/>
      <c r="O482" s="296"/>
      <c r="P482" s="296"/>
      <c r="Q482" s="296"/>
      <c r="R482" s="296"/>
      <c r="S482" s="296"/>
      <c r="T482" s="296"/>
      <c r="U482" s="296"/>
      <c r="V482" s="296"/>
      <c r="W482" s="296"/>
      <c r="X482" s="296"/>
      <c r="Y482" s="296"/>
      <c r="Z482" s="296"/>
      <c r="AA482" s="296"/>
      <c r="AB482" s="296"/>
      <c r="AC482" s="296"/>
      <c r="AD482" s="296"/>
      <c r="AE482" s="296"/>
      <c r="AF482" s="296"/>
      <c r="AG482" s="296"/>
    </row>
    <row r="483">
      <c r="A483" s="296"/>
      <c r="B483" s="296"/>
      <c r="C483" s="296"/>
      <c r="D483" s="296"/>
      <c r="E483" s="296"/>
      <c r="F483" s="296"/>
      <c r="G483" s="296"/>
      <c r="H483" s="296"/>
      <c r="I483" s="296"/>
      <c r="J483" s="296"/>
      <c r="K483" s="296"/>
      <c r="L483" s="296"/>
      <c r="M483" s="296"/>
      <c r="N483" s="296"/>
      <c r="O483" s="296"/>
      <c r="P483" s="296"/>
      <c r="Q483" s="296"/>
      <c r="R483" s="296"/>
      <c r="S483" s="296"/>
      <c r="T483" s="296"/>
      <c r="U483" s="296"/>
      <c r="V483" s="296"/>
      <c r="W483" s="296"/>
      <c r="X483" s="296"/>
      <c r="Y483" s="296"/>
      <c r="Z483" s="296"/>
      <c r="AA483" s="296"/>
      <c r="AB483" s="296"/>
      <c r="AC483" s="296"/>
      <c r="AD483" s="296"/>
      <c r="AE483" s="296"/>
      <c r="AF483" s="296"/>
      <c r="AG483" s="296"/>
    </row>
    <row r="484">
      <c r="A484" s="296"/>
      <c r="B484" s="296"/>
      <c r="C484" s="296"/>
      <c r="D484" s="296"/>
      <c r="E484" s="296"/>
      <c r="F484" s="296"/>
      <c r="G484" s="296"/>
      <c r="H484" s="296"/>
      <c r="I484" s="296"/>
      <c r="J484" s="296"/>
      <c r="K484" s="296"/>
      <c r="L484" s="296"/>
      <c r="M484" s="296"/>
      <c r="N484" s="296"/>
      <c r="O484" s="296"/>
      <c r="P484" s="296"/>
      <c r="Q484" s="296"/>
      <c r="R484" s="296"/>
      <c r="S484" s="296"/>
      <c r="T484" s="296"/>
      <c r="U484" s="296"/>
      <c r="V484" s="296"/>
      <c r="W484" s="296"/>
      <c r="X484" s="296"/>
      <c r="Y484" s="296"/>
      <c r="Z484" s="296"/>
      <c r="AA484" s="296"/>
      <c r="AB484" s="296"/>
      <c r="AC484" s="296"/>
      <c r="AD484" s="296"/>
      <c r="AE484" s="296"/>
      <c r="AF484" s="296"/>
      <c r="AG484" s="296"/>
    </row>
    <row r="485">
      <c r="A485" s="296"/>
      <c r="B485" s="296"/>
      <c r="C485" s="296"/>
      <c r="D485" s="296"/>
      <c r="E485" s="296"/>
      <c r="F485" s="296"/>
      <c r="G485" s="296"/>
      <c r="H485" s="296"/>
      <c r="I485" s="296"/>
      <c r="J485" s="296"/>
      <c r="K485" s="296"/>
      <c r="L485" s="296"/>
      <c r="M485" s="296"/>
      <c r="N485" s="296"/>
      <c r="O485" s="296"/>
      <c r="P485" s="296"/>
      <c r="Q485" s="296"/>
      <c r="R485" s="296"/>
      <c r="S485" s="296"/>
      <c r="T485" s="296"/>
      <c r="U485" s="296"/>
      <c r="V485" s="296"/>
      <c r="W485" s="296"/>
      <c r="X485" s="296"/>
      <c r="Y485" s="296"/>
      <c r="Z485" s="296"/>
      <c r="AA485" s="296"/>
      <c r="AB485" s="296"/>
      <c r="AC485" s="296"/>
      <c r="AD485" s="296"/>
      <c r="AE485" s="296"/>
      <c r="AF485" s="296"/>
      <c r="AG485" s="296"/>
    </row>
    <row r="486">
      <c r="A486" s="296"/>
      <c r="B486" s="296"/>
      <c r="C486" s="296"/>
      <c r="D486" s="296"/>
      <c r="E486" s="296"/>
      <c r="F486" s="296"/>
      <c r="G486" s="296"/>
      <c r="H486" s="296"/>
      <c r="I486" s="296"/>
      <c r="J486" s="296"/>
      <c r="K486" s="296"/>
      <c r="L486" s="296"/>
      <c r="M486" s="296"/>
      <c r="N486" s="296"/>
      <c r="O486" s="296"/>
      <c r="P486" s="296"/>
      <c r="Q486" s="296"/>
      <c r="R486" s="296"/>
      <c r="S486" s="296"/>
      <c r="T486" s="296"/>
      <c r="U486" s="296"/>
      <c r="V486" s="296"/>
      <c r="W486" s="296"/>
      <c r="X486" s="296"/>
      <c r="Y486" s="296"/>
      <c r="Z486" s="296"/>
      <c r="AA486" s="296"/>
      <c r="AB486" s="296"/>
      <c r="AC486" s="296"/>
      <c r="AD486" s="296"/>
      <c r="AE486" s="296"/>
      <c r="AF486" s="296"/>
      <c r="AG486" s="296"/>
    </row>
    <row r="487">
      <c r="A487" s="296"/>
      <c r="B487" s="296"/>
      <c r="C487" s="296"/>
      <c r="D487" s="296"/>
      <c r="E487" s="296"/>
      <c r="F487" s="296"/>
      <c r="G487" s="296"/>
      <c r="H487" s="296"/>
      <c r="I487" s="296"/>
      <c r="J487" s="296"/>
      <c r="K487" s="296"/>
      <c r="L487" s="296"/>
      <c r="M487" s="296"/>
      <c r="N487" s="296"/>
      <c r="O487" s="296"/>
      <c r="P487" s="296"/>
      <c r="Q487" s="296"/>
      <c r="R487" s="296"/>
      <c r="S487" s="296"/>
      <c r="T487" s="296"/>
      <c r="U487" s="296"/>
      <c r="V487" s="296"/>
      <c r="W487" s="296"/>
      <c r="X487" s="296"/>
      <c r="Y487" s="296"/>
      <c r="Z487" s="296"/>
      <c r="AA487" s="296"/>
      <c r="AB487" s="296"/>
      <c r="AC487" s="296"/>
      <c r="AD487" s="296"/>
      <c r="AE487" s="296"/>
      <c r="AF487" s="296"/>
      <c r="AG487" s="296"/>
    </row>
    <row r="488">
      <c r="A488" s="296"/>
      <c r="B488" s="296"/>
      <c r="C488" s="296"/>
      <c r="D488" s="296"/>
      <c r="E488" s="296"/>
      <c r="F488" s="296"/>
      <c r="G488" s="296"/>
      <c r="H488" s="296"/>
      <c r="I488" s="296"/>
      <c r="J488" s="296"/>
      <c r="K488" s="296"/>
      <c r="L488" s="296"/>
      <c r="M488" s="296"/>
      <c r="N488" s="296"/>
      <c r="O488" s="296"/>
      <c r="P488" s="296"/>
      <c r="Q488" s="296"/>
      <c r="R488" s="296"/>
      <c r="S488" s="296"/>
      <c r="T488" s="296"/>
      <c r="U488" s="296"/>
      <c r="V488" s="296"/>
      <c r="W488" s="296"/>
      <c r="X488" s="296"/>
      <c r="Y488" s="296"/>
      <c r="Z488" s="296"/>
      <c r="AA488" s="296"/>
      <c r="AB488" s="296"/>
      <c r="AC488" s="296"/>
      <c r="AD488" s="296"/>
      <c r="AE488" s="296"/>
      <c r="AF488" s="296"/>
      <c r="AG488" s="296"/>
    </row>
    <row r="489">
      <c r="A489" s="296"/>
      <c r="B489" s="296"/>
      <c r="C489" s="296"/>
      <c r="D489" s="296"/>
      <c r="E489" s="296"/>
      <c r="F489" s="296"/>
      <c r="G489" s="296"/>
      <c r="H489" s="296"/>
      <c r="I489" s="296"/>
      <c r="J489" s="296"/>
      <c r="K489" s="296"/>
      <c r="L489" s="296"/>
      <c r="M489" s="296"/>
      <c r="N489" s="296"/>
      <c r="O489" s="296"/>
      <c r="P489" s="296"/>
      <c r="Q489" s="296"/>
      <c r="R489" s="296"/>
      <c r="S489" s="296"/>
      <c r="T489" s="296"/>
      <c r="U489" s="296"/>
      <c r="V489" s="296"/>
      <c r="W489" s="296"/>
      <c r="X489" s="296"/>
      <c r="Y489" s="296"/>
      <c r="Z489" s="296"/>
      <c r="AA489" s="296"/>
      <c r="AB489" s="296"/>
      <c r="AC489" s="296"/>
      <c r="AD489" s="296"/>
      <c r="AE489" s="296"/>
      <c r="AF489" s="296"/>
      <c r="AG489" s="296"/>
    </row>
    <row r="490">
      <c r="A490" s="296"/>
      <c r="B490" s="296"/>
      <c r="C490" s="296"/>
      <c r="D490" s="296"/>
      <c r="E490" s="296"/>
      <c r="F490" s="296"/>
      <c r="G490" s="296"/>
      <c r="H490" s="296"/>
      <c r="I490" s="296"/>
      <c r="J490" s="296"/>
      <c r="K490" s="296"/>
      <c r="L490" s="296"/>
      <c r="M490" s="296"/>
      <c r="N490" s="296"/>
      <c r="O490" s="296"/>
      <c r="P490" s="296"/>
      <c r="Q490" s="296"/>
      <c r="R490" s="296"/>
      <c r="S490" s="296"/>
      <c r="T490" s="296"/>
      <c r="U490" s="296"/>
      <c r="V490" s="296"/>
      <c r="W490" s="296"/>
      <c r="X490" s="296"/>
      <c r="Y490" s="296"/>
      <c r="Z490" s="296"/>
      <c r="AA490" s="296"/>
      <c r="AB490" s="296"/>
      <c r="AC490" s="296"/>
      <c r="AD490" s="296"/>
      <c r="AE490" s="296"/>
      <c r="AF490" s="296"/>
      <c r="AG490" s="296"/>
    </row>
    <row r="491">
      <c r="A491" s="296"/>
      <c r="B491" s="296"/>
      <c r="C491" s="296"/>
      <c r="D491" s="296"/>
      <c r="E491" s="296"/>
      <c r="F491" s="296"/>
      <c r="G491" s="296"/>
      <c r="H491" s="296"/>
      <c r="I491" s="296"/>
      <c r="J491" s="296"/>
      <c r="K491" s="296"/>
      <c r="L491" s="296"/>
      <c r="M491" s="296"/>
      <c r="N491" s="296"/>
      <c r="O491" s="296"/>
      <c r="P491" s="296"/>
      <c r="Q491" s="296"/>
      <c r="R491" s="296"/>
      <c r="S491" s="296"/>
      <c r="T491" s="296"/>
      <c r="U491" s="296"/>
      <c r="V491" s="296"/>
      <c r="W491" s="296"/>
      <c r="X491" s="296"/>
      <c r="Y491" s="296"/>
      <c r="Z491" s="296"/>
      <c r="AA491" s="296"/>
      <c r="AB491" s="296"/>
      <c r="AC491" s="296"/>
      <c r="AD491" s="296"/>
      <c r="AE491" s="296"/>
      <c r="AF491" s="296"/>
      <c r="AG491" s="296"/>
    </row>
    <row r="492">
      <c r="A492" s="296"/>
      <c r="B492" s="296"/>
      <c r="C492" s="296"/>
      <c r="D492" s="296"/>
      <c r="E492" s="296"/>
      <c r="F492" s="296"/>
      <c r="G492" s="296"/>
      <c r="H492" s="296"/>
      <c r="I492" s="296"/>
      <c r="J492" s="296"/>
      <c r="K492" s="296"/>
      <c r="L492" s="296"/>
      <c r="M492" s="296"/>
      <c r="N492" s="296"/>
      <c r="O492" s="296"/>
      <c r="P492" s="296"/>
      <c r="Q492" s="296"/>
      <c r="R492" s="296"/>
      <c r="S492" s="296"/>
      <c r="T492" s="296"/>
      <c r="U492" s="296"/>
      <c r="V492" s="296"/>
      <c r="W492" s="296"/>
      <c r="X492" s="296"/>
      <c r="Y492" s="296"/>
      <c r="Z492" s="296"/>
      <c r="AA492" s="296"/>
      <c r="AB492" s="296"/>
      <c r="AC492" s="296"/>
      <c r="AD492" s="296"/>
      <c r="AE492" s="296"/>
      <c r="AF492" s="296"/>
      <c r="AG492" s="296"/>
    </row>
    <row r="493">
      <c r="A493" s="296"/>
      <c r="B493" s="296"/>
      <c r="C493" s="296"/>
      <c r="D493" s="296"/>
      <c r="E493" s="296"/>
      <c r="F493" s="296"/>
      <c r="G493" s="296"/>
      <c r="H493" s="296"/>
      <c r="I493" s="296"/>
      <c r="J493" s="296"/>
      <c r="K493" s="296"/>
      <c r="L493" s="296"/>
      <c r="M493" s="296"/>
      <c r="N493" s="296"/>
      <c r="O493" s="296"/>
      <c r="P493" s="296"/>
      <c r="Q493" s="296"/>
      <c r="R493" s="296"/>
      <c r="S493" s="296"/>
      <c r="T493" s="296"/>
      <c r="U493" s="296"/>
      <c r="V493" s="296"/>
      <c r="W493" s="296"/>
      <c r="X493" s="296"/>
      <c r="Y493" s="296"/>
      <c r="Z493" s="296"/>
      <c r="AA493" s="296"/>
      <c r="AB493" s="296"/>
      <c r="AC493" s="296"/>
      <c r="AD493" s="296"/>
      <c r="AE493" s="296"/>
      <c r="AF493" s="296"/>
      <c r="AG493" s="296"/>
    </row>
    <row r="494">
      <c r="A494" s="296"/>
      <c r="B494" s="296"/>
      <c r="C494" s="296"/>
      <c r="D494" s="296"/>
      <c r="E494" s="296"/>
      <c r="F494" s="296"/>
      <c r="G494" s="296"/>
      <c r="H494" s="296"/>
      <c r="I494" s="296"/>
      <c r="J494" s="296"/>
      <c r="K494" s="296"/>
      <c r="L494" s="296"/>
      <c r="M494" s="296"/>
      <c r="N494" s="296"/>
      <c r="O494" s="296"/>
      <c r="P494" s="296"/>
      <c r="Q494" s="296"/>
      <c r="R494" s="296"/>
      <c r="S494" s="296"/>
      <c r="T494" s="296"/>
      <c r="U494" s="296"/>
      <c r="V494" s="296"/>
      <c r="W494" s="296"/>
      <c r="X494" s="296"/>
      <c r="Y494" s="296"/>
      <c r="Z494" s="296"/>
      <c r="AA494" s="296"/>
      <c r="AB494" s="296"/>
      <c r="AC494" s="296"/>
      <c r="AD494" s="296"/>
      <c r="AE494" s="296"/>
      <c r="AF494" s="296"/>
      <c r="AG494" s="296"/>
    </row>
    <row r="495">
      <c r="A495" s="296"/>
      <c r="B495" s="296"/>
      <c r="C495" s="296"/>
      <c r="D495" s="296"/>
      <c r="E495" s="296"/>
      <c r="F495" s="296"/>
      <c r="G495" s="296"/>
      <c r="H495" s="296"/>
      <c r="I495" s="296"/>
      <c r="J495" s="296"/>
      <c r="K495" s="296"/>
      <c r="L495" s="296"/>
      <c r="M495" s="296"/>
      <c r="N495" s="296"/>
      <c r="O495" s="296"/>
      <c r="P495" s="296"/>
      <c r="Q495" s="296"/>
      <c r="R495" s="296"/>
      <c r="S495" s="296"/>
      <c r="T495" s="296"/>
      <c r="U495" s="296"/>
      <c r="V495" s="296"/>
      <c r="W495" s="296"/>
      <c r="X495" s="296"/>
      <c r="Y495" s="296"/>
      <c r="Z495" s="296"/>
      <c r="AA495" s="296"/>
      <c r="AB495" s="296"/>
      <c r="AC495" s="296"/>
      <c r="AD495" s="296"/>
      <c r="AE495" s="296"/>
      <c r="AF495" s="296"/>
      <c r="AG495" s="296"/>
    </row>
    <row r="496">
      <c r="A496" s="296"/>
      <c r="B496" s="296"/>
      <c r="C496" s="296"/>
      <c r="D496" s="296"/>
      <c r="E496" s="296"/>
      <c r="F496" s="296"/>
      <c r="G496" s="296"/>
      <c r="H496" s="296"/>
      <c r="I496" s="296"/>
      <c r="J496" s="296"/>
      <c r="K496" s="296"/>
      <c r="L496" s="296"/>
      <c r="M496" s="296"/>
      <c r="N496" s="296"/>
      <c r="O496" s="296"/>
      <c r="P496" s="296"/>
      <c r="Q496" s="296"/>
      <c r="R496" s="296"/>
      <c r="S496" s="296"/>
      <c r="T496" s="296"/>
      <c r="U496" s="296"/>
      <c r="V496" s="296"/>
      <c r="W496" s="296"/>
      <c r="X496" s="296"/>
      <c r="Y496" s="296"/>
      <c r="Z496" s="296"/>
      <c r="AA496" s="296"/>
      <c r="AB496" s="296"/>
      <c r="AC496" s="296"/>
      <c r="AD496" s="296"/>
      <c r="AE496" s="296"/>
      <c r="AF496" s="296"/>
      <c r="AG496" s="296"/>
    </row>
    <row r="497">
      <c r="A497" s="296"/>
      <c r="B497" s="296"/>
      <c r="C497" s="296"/>
      <c r="D497" s="296"/>
      <c r="E497" s="296"/>
      <c r="F497" s="296"/>
      <c r="G497" s="296"/>
      <c r="H497" s="296"/>
      <c r="I497" s="296"/>
      <c r="J497" s="296"/>
      <c r="K497" s="296"/>
      <c r="L497" s="296"/>
      <c r="M497" s="296"/>
      <c r="N497" s="296"/>
      <c r="O497" s="296"/>
      <c r="P497" s="296"/>
      <c r="Q497" s="296"/>
      <c r="R497" s="296"/>
      <c r="S497" s="296"/>
      <c r="T497" s="296"/>
      <c r="U497" s="296"/>
      <c r="V497" s="296"/>
      <c r="W497" s="296"/>
      <c r="X497" s="296"/>
      <c r="Y497" s="296"/>
      <c r="Z497" s="296"/>
      <c r="AA497" s="296"/>
      <c r="AB497" s="296"/>
      <c r="AC497" s="296"/>
      <c r="AD497" s="296"/>
      <c r="AE497" s="296"/>
      <c r="AF497" s="296"/>
      <c r="AG497" s="296"/>
    </row>
    <row r="498">
      <c r="A498" s="296"/>
      <c r="B498" s="296"/>
      <c r="C498" s="296"/>
      <c r="D498" s="296"/>
      <c r="E498" s="296"/>
      <c r="F498" s="296"/>
      <c r="G498" s="296"/>
      <c r="H498" s="296"/>
      <c r="I498" s="296"/>
      <c r="J498" s="296"/>
      <c r="K498" s="296"/>
      <c r="L498" s="296"/>
      <c r="M498" s="296"/>
      <c r="N498" s="296"/>
      <c r="O498" s="296"/>
      <c r="P498" s="296"/>
      <c r="Q498" s="296"/>
      <c r="R498" s="296"/>
      <c r="S498" s="296"/>
      <c r="T498" s="296"/>
      <c r="U498" s="296"/>
      <c r="V498" s="296"/>
      <c r="W498" s="296"/>
      <c r="X498" s="296"/>
      <c r="Y498" s="296"/>
      <c r="Z498" s="296"/>
      <c r="AA498" s="296"/>
      <c r="AB498" s="296"/>
      <c r="AC498" s="296"/>
      <c r="AD498" s="296"/>
      <c r="AE498" s="296"/>
      <c r="AF498" s="296"/>
      <c r="AG498" s="296"/>
    </row>
    <row r="499">
      <c r="A499" s="296"/>
      <c r="B499" s="296"/>
      <c r="C499" s="296"/>
      <c r="D499" s="296"/>
      <c r="E499" s="296"/>
      <c r="F499" s="296"/>
      <c r="G499" s="296"/>
      <c r="H499" s="296"/>
      <c r="I499" s="296"/>
      <c r="J499" s="296"/>
      <c r="K499" s="296"/>
      <c r="L499" s="296"/>
      <c r="M499" s="296"/>
      <c r="N499" s="296"/>
      <c r="O499" s="296"/>
      <c r="P499" s="296"/>
      <c r="Q499" s="296"/>
      <c r="R499" s="296"/>
      <c r="S499" s="296"/>
      <c r="T499" s="296"/>
      <c r="U499" s="296"/>
      <c r="V499" s="296"/>
      <c r="W499" s="296"/>
      <c r="X499" s="296"/>
      <c r="Y499" s="296"/>
      <c r="Z499" s="296"/>
      <c r="AA499" s="296"/>
      <c r="AB499" s="296"/>
      <c r="AC499" s="296"/>
      <c r="AD499" s="296"/>
      <c r="AE499" s="296"/>
      <c r="AF499" s="296"/>
      <c r="AG499" s="296"/>
    </row>
    <row r="500">
      <c r="A500" s="296"/>
      <c r="B500" s="296"/>
      <c r="C500" s="296"/>
      <c r="D500" s="296"/>
      <c r="E500" s="296"/>
      <c r="F500" s="296"/>
      <c r="G500" s="296"/>
      <c r="H500" s="296"/>
      <c r="I500" s="296"/>
      <c r="J500" s="296"/>
      <c r="K500" s="296"/>
      <c r="L500" s="296"/>
      <c r="M500" s="296"/>
      <c r="N500" s="296"/>
      <c r="O500" s="296"/>
      <c r="P500" s="296"/>
      <c r="Q500" s="296"/>
      <c r="R500" s="296"/>
      <c r="S500" s="296"/>
      <c r="T500" s="296"/>
      <c r="U500" s="296"/>
      <c r="V500" s="296"/>
      <c r="W500" s="296"/>
      <c r="X500" s="296"/>
      <c r="Y500" s="296"/>
      <c r="Z500" s="296"/>
      <c r="AA500" s="296"/>
      <c r="AB500" s="296"/>
      <c r="AC500" s="296"/>
      <c r="AD500" s="296"/>
      <c r="AE500" s="296"/>
      <c r="AF500" s="296"/>
      <c r="AG500" s="296"/>
    </row>
    <row r="501">
      <c r="A501" s="296"/>
      <c r="B501" s="296"/>
      <c r="C501" s="296"/>
      <c r="D501" s="296"/>
      <c r="E501" s="296"/>
      <c r="F501" s="296"/>
      <c r="G501" s="296"/>
      <c r="H501" s="296"/>
      <c r="I501" s="296"/>
      <c r="J501" s="296"/>
      <c r="K501" s="296"/>
      <c r="L501" s="296"/>
      <c r="M501" s="296"/>
      <c r="N501" s="296"/>
      <c r="O501" s="296"/>
      <c r="P501" s="296"/>
      <c r="Q501" s="296"/>
      <c r="R501" s="296"/>
      <c r="S501" s="296"/>
      <c r="T501" s="296"/>
      <c r="U501" s="296"/>
      <c r="V501" s="296"/>
      <c r="W501" s="296"/>
      <c r="X501" s="296"/>
      <c r="Y501" s="296"/>
      <c r="Z501" s="296"/>
      <c r="AA501" s="296"/>
      <c r="AB501" s="296"/>
      <c r="AC501" s="296"/>
      <c r="AD501" s="296"/>
      <c r="AE501" s="296"/>
      <c r="AF501" s="296"/>
      <c r="AG501" s="296"/>
    </row>
    <row r="502">
      <c r="A502" s="296"/>
      <c r="B502" s="296"/>
      <c r="C502" s="296"/>
      <c r="D502" s="296"/>
      <c r="E502" s="296"/>
      <c r="F502" s="296"/>
      <c r="G502" s="296"/>
      <c r="H502" s="296"/>
      <c r="I502" s="296"/>
      <c r="J502" s="296"/>
      <c r="K502" s="296"/>
      <c r="L502" s="296"/>
      <c r="M502" s="296"/>
      <c r="N502" s="296"/>
      <c r="O502" s="296"/>
      <c r="P502" s="296"/>
      <c r="Q502" s="296"/>
      <c r="R502" s="296"/>
      <c r="S502" s="296"/>
      <c r="T502" s="296"/>
      <c r="U502" s="296"/>
      <c r="V502" s="296"/>
      <c r="W502" s="296"/>
      <c r="X502" s="296"/>
      <c r="Y502" s="296"/>
      <c r="Z502" s="296"/>
      <c r="AA502" s="296"/>
      <c r="AB502" s="296"/>
      <c r="AC502" s="296"/>
      <c r="AD502" s="296"/>
      <c r="AE502" s="296"/>
      <c r="AF502" s="296"/>
      <c r="AG502" s="296"/>
    </row>
    <row r="503">
      <c r="A503" s="296"/>
      <c r="B503" s="296"/>
      <c r="C503" s="296"/>
      <c r="D503" s="296"/>
      <c r="E503" s="296"/>
      <c r="F503" s="296"/>
      <c r="G503" s="296"/>
      <c r="H503" s="296"/>
      <c r="I503" s="296"/>
      <c r="J503" s="296"/>
      <c r="K503" s="296"/>
      <c r="L503" s="296"/>
      <c r="M503" s="296"/>
      <c r="N503" s="296"/>
      <c r="O503" s="296"/>
      <c r="P503" s="296"/>
      <c r="Q503" s="296"/>
      <c r="R503" s="296"/>
      <c r="S503" s="296"/>
      <c r="T503" s="296"/>
      <c r="U503" s="296"/>
      <c r="V503" s="296"/>
      <c r="W503" s="296"/>
      <c r="X503" s="296"/>
      <c r="Y503" s="296"/>
      <c r="Z503" s="296"/>
      <c r="AA503" s="296"/>
      <c r="AB503" s="296"/>
      <c r="AC503" s="296"/>
      <c r="AD503" s="296"/>
      <c r="AE503" s="296"/>
      <c r="AF503" s="296"/>
      <c r="AG503" s="296"/>
    </row>
    <row r="504">
      <c r="A504" s="296"/>
      <c r="B504" s="296"/>
      <c r="C504" s="296"/>
      <c r="D504" s="296"/>
      <c r="E504" s="296"/>
      <c r="F504" s="296"/>
      <c r="G504" s="296"/>
      <c r="H504" s="296"/>
      <c r="I504" s="296"/>
      <c r="J504" s="296"/>
      <c r="K504" s="296"/>
      <c r="L504" s="296"/>
      <c r="M504" s="296"/>
      <c r="N504" s="296"/>
      <c r="O504" s="296"/>
      <c r="P504" s="296"/>
      <c r="Q504" s="296"/>
      <c r="R504" s="296"/>
      <c r="S504" s="296"/>
      <c r="T504" s="296"/>
      <c r="U504" s="296"/>
      <c r="V504" s="296"/>
      <c r="W504" s="296"/>
      <c r="X504" s="296"/>
      <c r="Y504" s="296"/>
      <c r="Z504" s="296"/>
      <c r="AA504" s="296"/>
      <c r="AB504" s="296"/>
      <c r="AC504" s="296"/>
      <c r="AD504" s="296"/>
      <c r="AE504" s="296"/>
      <c r="AF504" s="296"/>
      <c r="AG504" s="296"/>
    </row>
    <row r="505">
      <c r="A505" s="296"/>
      <c r="B505" s="296"/>
      <c r="C505" s="296"/>
      <c r="D505" s="296"/>
      <c r="E505" s="296"/>
      <c r="F505" s="296"/>
      <c r="G505" s="296"/>
      <c r="H505" s="296"/>
      <c r="I505" s="296"/>
      <c r="J505" s="296"/>
      <c r="K505" s="296"/>
      <c r="L505" s="296"/>
      <c r="M505" s="296"/>
      <c r="N505" s="296"/>
      <c r="O505" s="296"/>
      <c r="P505" s="296"/>
      <c r="Q505" s="296"/>
      <c r="R505" s="296"/>
      <c r="S505" s="296"/>
      <c r="T505" s="296"/>
      <c r="U505" s="296"/>
      <c r="V505" s="296"/>
      <c r="W505" s="296"/>
      <c r="X505" s="296"/>
      <c r="Y505" s="296"/>
      <c r="Z505" s="296"/>
      <c r="AA505" s="296"/>
      <c r="AB505" s="296"/>
      <c r="AC505" s="296"/>
      <c r="AD505" s="296"/>
      <c r="AE505" s="296"/>
      <c r="AF505" s="296"/>
      <c r="AG505" s="296"/>
    </row>
    <row r="506">
      <c r="A506" s="296"/>
      <c r="B506" s="296"/>
      <c r="C506" s="296"/>
      <c r="D506" s="296"/>
      <c r="E506" s="296"/>
      <c r="F506" s="296"/>
      <c r="G506" s="296"/>
      <c r="H506" s="296"/>
      <c r="I506" s="296"/>
      <c r="J506" s="296"/>
      <c r="K506" s="296"/>
      <c r="L506" s="296"/>
      <c r="M506" s="296"/>
      <c r="N506" s="296"/>
      <c r="O506" s="296"/>
      <c r="P506" s="296"/>
      <c r="Q506" s="296"/>
      <c r="R506" s="296"/>
      <c r="S506" s="296"/>
      <c r="T506" s="296"/>
      <c r="U506" s="296"/>
      <c r="V506" s="296"/>
      <c r="W506" s="296"/>
      <c r="X506" s="296"/>
      <c r="Y506" s="296"/>
      <c r="Z506" s="296"/>
      <c r="AA506" s="296"/>
      <c r="AB506" s="296"/>
      <c r="AC506" s="296"/>
      <c r="AD506" s="296"/>
      <c r="AE506" s="296"/>
      <c r="AF506" s="296"/>
      <c r="AG506" s="296"/>
    </row>
    <row r="507">
      <c r="A507" s="296"/>
      <c r="B507" s="296"/>
      <c r="C507" s="296"/>
      <c r="D507" s="296"/>
      <c r="E507" s="296"/>
      <c r="F507" s="296"/>
      <c r="G507" s="296"/>
      <c r="H507" s="296"/>
      <c r="I507" s="296"/>
      <c r="J507" s="296"/>
      <c r="K507" s="296"/>
      <c r="L507" s="296"/>
      <c r="M507" s="296"/>
      <c r="N507" s="296"/>
      <c r="O507" s="296"/>
      <c r="P507" s="296"/>
      <c r="Q507" s="296"/>
      <c r="R507" s="296"/>
      <c r="S507" s="296"/>
      <c r="T507" s="296"/>
      <c r="U507" s="296"/>
      <c r="V507" s="296"/>
      <c r="W507" s="296"/>
      <c r="X507" s="296"/>
      <c r="Y507" s="296"/>
      <c r="Z507" s="296"/>
      <c r="AA507" s="296"/>
      <c r="AB507" s="296"/>
      <c r="AC507" s="296"/>
      <c r="AD507" s="296"/>
      <c r="AE507" s="296"/>
      <c r="AF507" s="296"/>
      <c r="AG507" s="296"/>
    </row>
    <row r="508">
      <c r="A508" s="296"/>
      <c r="B508" s="296"/>
      <c r="C508" s="296"/>
      <c r="D508" s="296"/>
      <c r="E508" s="296"/>
      <c r="F508" s="296"/>
      <c r="G508" s="296"/>
      <c r="H508" s="296"/>
      <c r="I508" s="296"/>
      <c r="J508" s="296"/>
      <c r="K508" s="296"/>
      <c r="L508" s="296"/>
      <c r="M508" s="296"/>
      <c r="N508" s="296"/>
      <c r="O508" s="296"/>
      <c r="P508" s="296"/>
      <c r="Q508" s="296"/>
      <c r="R508" s="296"/>
      <c r="S508" s="296"/>
      <c r="T508" s="296"/>
      <c r="U508" s="296"/>
      <c r="V508" s="296"/>
      <c r="W508" s="296"/>
      <c r="X508" s="296"/>
      <c r="Y508" s="296"/>
      <c r="Z508" s="296"/>
      <c r="AA508" s="296"/>
      <c r="AB508" s="296"/>
      <c r="AC508" s="296"/>
      <c r="AD508" s="296"/>
      <c r="AE508" s="296"/>
      <c r="AF508" s="296"/>
      <c r="AG508" s="296"/>
    </row>
    <row r="509">
      <c r="A509" s="296"/>
      <c r="B509" s="296"/>
      <c r="C509" s="296"/>
      <c r="D509" s="296"/>
      <c r="E509" s="296"/>
      <c r="F509" s="296"/>
      <c r="G509" s="296"/>
      <c r="H509" s="296"/>
      <c r="I509" s="296"/>
      <c r="J509" s="296"/>
      <c r="K509" s="296"/>
      <c r="L509" s="296"/>
      <c r="M509" s="296"/>
      <c r="N509" s="296"/>
      <c r="O509" s="296"/>
      <c r="P509" s="296"/>
      <c r="Q509" s="296"/>
      <c r="R509" s="296"/>
      <c r="S509" s="296"/>
      <c r="T509" s="296"/>
      <c r="U509" s="296"/>
      <c r="V509" s="296"/>
      <c r="W509" s="296"/>
      <c r="X509" s="296"/>
      <c r="Y509" s="296"/>
      <c r="Z509" s="296"/>
      <c r="AA509" s="296"/>
      <c r="AB509" s="296"/>
      <c r="AC509" s="296"/>
      <c r="AD509" s="296"/>
      <c r="AE509" s="296"/>
      <c r="AF509" s="296"/>
      <c r="AG509" s="296"/>
    </row>
    <row r="510">
      <c r="A510" s="296"/>
      <c r="B510" s="296"/>
      <c r="C510" s="296"/>
      <c r="D510" s="296"/>
      <c r="E510" s="296"/>
      <c r="F510" s="296"/>
      <c r="G510" s="296"/>
      <c r="H510" s="296"/>
      <c r="I510" s="296"/>
      <c r="J510" s="296"/>
      <c r="K510" s="296"/>
      <c r="L510" s="296"/>
      <c r="M510" s="296"/>
      <c r="N510" s="296"/>
      <c r="O510" s="296"/>
      <c r="P510" s="296"/>
      <c r="Q510" s="296"/>
      <c r="R510" s="296"/>
      <c r="S510" s="296"/>
      <c r="T510" s="296"/>
      <c r="U510" s="296"/>
      <c r="V510" s="296"/>
      <c r="W510" s="296"/>
      <c r="X510" s="296"/>
      <c r="Y510" s="296"/>
      <c r="Z510" s="296"/>
      <c r="AA510" s="296"/>
      <c r="AB510" s="296"/>
      <c r="AC510" s="296"/>
      <c r="AD510" s="296"/>
      <c r="AE510" s="296"/>
      <c r="AF510" s="296"/>
      <c r="AG510" s="296"/>
    </row>
    <row r="511">
      <c r="A511" s="296"/>
      <c r="B511" s="296"/>
      <c r="C511" s="296"/>
      <c r="D511" s="296"/>
      <c r="E511" s="296"/>
      <c r="F511" s="296"/>
      <c r="G511" s="296"/>
      <c r="H511" s="296"/>
      <c r="I511" s="296"/>
      <c r="J511" s="296"/>
      <c r="K511" s="296"/>
      <c r="L511" s="296"/>
      <c r="M511" s="296"/>
      <c r="N511" s="296"/>
      <c r="O511" s="296"/>
      <c r="P511" s="296"/>
      <c r="Q511" s="296"/>
      <c r="R511" s="296"/>
      <c r="S511" s="296"/>
      <c r="T511" s="296"/>
      <c r="U511" s="296"/>
      <c r="V511" s="296"/>
      <c r="W511" s="296"/>
      <c r="X511" s="296"/>
      <c r="Y511" s="296"/>
      <c r="Z511" s="296"/>
      <c r="AA511" s="296"/>
      <c r="AB511" s="296"/>
      <c r="AC511" s="296"/>
      <c r="AD511" s="296"/>
      <c r="AE511" s="296"/>
      <c r="AF511" s="296"/>
      <c r="AG511" s="296"/>
    </row>
    <row r="512">
      <c r="A512" s="296"/>
      <c r="B512" s="296"/>
      <c r="C512" s="296"/>
      <c r="D512" s="296"/>
      <c r="E512" s="296"/>
      <c r="F512" s="296"/>
      <c r="G512" s="296"/>
      <c r="H512" s="296"/>
      <c r="I512" s="296"/>
      <c r="J512" s="296"/>
      <c r="K512" s="296"/>
      <c r="L512" s="296"/>
      <c r="M512" s="296"/>
      <c r="N512" s="296"/>
      <c r="O512" s="296"/>
      <c r="P512" s="296"/>
      <c r="Q512" s="296"/>
      <c r="R512" s="296"/>
      <c r="S512" s="296"/>
      <c r="T512" s="296"/>
      <c r="U512" s="296"/>
      <c r="V512" s="296"/>
      <c r="W512" s="296"/>
      <c r="X512" s="296"/>
      <c r="Y512" s="296"/>
      <c r="Z512" s="296"/>
      <c r="AA512" s="296"/>
      <c r="AB512" s="296"/>
      <c r="AC512" s="296"/>
      <c r="AD512" s="296"/>
      <c r="AE512" s="296"/>
      <c r="AF512" s="296"/>
      <c r="AG512" s="296"/>
    </row>
    <row r="513">
      <c r="A513" s="296"/>
      <c r="B513" s="296"/>
      <c r="C513" s="296"/>
      <c r="D513" s="296"/>
      <c r="E513" s="296"/>
      <c r="F513" s="296"/>
      <c r="G513" s="296"/>
      <c r="H513" s="296"/>
      <c r="I513" s="296"/>
      <c r="J513" s="296"/>
      <c r="K513" s="296"/>
      <c r="L513" s="296"/>
      <c r="M513" s="296"/>
      <c r="N513" s="296"/>
      <c r="O513" s="296"/>
      <c r="P513" s="296"/>
      <c r="Q513" s="296"/>
      <c r="R513" s="296"/>
      <c r="S513" s="296"/>
      <c r="T513" s="296"/>
      <c r="U513" s="296"/>
      <c r="V513" s="296"/>
      <c r="W513" s="296"/>
      <c r="X513" s="296"/>
      <c r="Y513" s="296"/>
      <c r="Z513" s="296"/>
      <c r="AA513" s="296"/>
      <c r="AB513" s="296"/>
      <c r="AC513" s="296"/>
      <c r="AD513" s="296"/>
      <c r="AE513" s="296"/>
      <c r="AF513" s="296"/>
      <c r="AG513" s="296"/>
    </row>
    <row r="514">
      <c r="A514" s="296"/>
      <c r="B514" s="296"/>
      <c r="C514" s="296"/>
      <c r="D514" s="296"/>
      <c r="E514" s="296"/>
      <c r="F514" s="296"/>
      <c r="G514" s="296"/>
      <c r="H514" s="296"/>
      <c r="I514" s="296"/>
      <c r="J514" s="296"/>
      <c r="K514" s="296"/>
      <c r="L514" s="296"/>
      <c r="M514" s="296"/>
      <c r="N514" s="296"/>
      <c r="O514" s="296"/>
      <c r="P514" s="296"/>
      <c r="Q514" s="296"/>
      <c r="R514" s="296"/>
      <c r="S514" s="296"/>
      <c r="T514" s="296"/>
      <c r="U514" s="296"/>
      <c r="V514" s="296"/>
      <c r="W514" s="296"/>
      <c r="X514" s="296"/>
      <c r="Y514" s="296"/>
      <c r="Z514" s="296"/>
      <c r="AA514" s="296"/>
      <c r="AB514" s="296"/>
      <c r="AC514" s="296"/>
      <c r="AD514" s="296"/>
      <c r="AE514" s="296"/>
      <c r="AF514" s="296"/>
      <c r="AG514" s="296"/>
    </row>
    <row r="515">
      <c r="A515" s="296"/>
      <c r="B515" s="296"/>
      <c r="C515" s="296"/>
      <c r="D515" s="296"/>
      <c r="E515" s="296"/>
      <c r="F515" s="296"/>
      <c r="G515" s="296"/>
      <c r="H515" s="296"/>
      <c r="I515" s="296"/>
      <c r="J515" s="296"/>
      <c r="K515" s="296"/>
      <c r="L515" s="296"/>
      <c r="M515" s="296"/>
      <c r="N515" s="296"/>
      <c r="O515" s="296"/>
      <c r="P515" s="296"/>
      <c r="Q515" s="296"/>
      <c r="R515" s="296"/>
      <c r="S515" s="296"/>
      <c r="T515" s="296"/>
      <c r="U515" s="296"/>
      <c r="V515" s="296"/>
      <c r="W515" s="296"/>
      <c r="X515" s="296"/>
      <c r="Y515" s="296"/>
      <c r="Z515" s="296"/>
      <c r="AA515" s="296"/>
      <c r="AB515" s="296"/>
      <c r="AC515" s="296"/>
      <c r="AD515" s="296"/>
      <c r="AE515" s="296"/>
      <c r="AF515" s="296"/>
      <c r="AG515" s="296"/>
    </row>
    <row r="516">
      <c r="A516" s="296"/>
      <c r="B516" s="296"/>
      <c r="C516" s="296"/>
      <c r="D516" s="296"/>
      <c r="E516" s="296"/>
      <c r="F516" s="296"/>
      <c r="G516" s="296"/>
      <c r="H516" s="296"/>
      <c r="I516" s="296"/>
      <c r="J516" s="296"/>
      <c r="K516" s="296"/>
      <c r="L516" s="296"/>
      <c r="M516" s="296"/>
      <c r="N516" s="296"/>
      <c r="O516" s="296"/>
      <c r="P516" s="296"/>
      <c r="Q516" s="296"/>
      <c r="R516" s="296"/>
      <c r="S516" s="296"/>
      <c r="T516" s="296"/>
      <c r="U516" s="296"/>
      <c r="V516" s="296"/>
      <c r="W516" s="296"/>
      <c r="X516" s="296"/>
      <c r="Y516" s="296"/>
      <c r="Z516" s="296"/>
      <c r="AA516" s="296"/>
      <c r="AB516" s="296"/>
      <c r="AC516" s="296"/>
      <c r="AD516" s="296"/>
      <c r="AE516" s="296"/>
      <c r="AF516" s="296"/>
      <c r="AG516" s="296"/>
    </row>
    <row r="517">
      <c r="A517" s="296"/>
      <c r="B517" s="296"/>
      <c r="C517" s="296"/>
      <c r="D517" s="296"/>
      <c r="E517" s="296"/>
      <c r="F517" s="296"/>
      <c r="G517" s="296"/>
      <c r="H517" s="296"/>
      <c r="I517" s="296"/>
      <c r="J517" s="296"/>
      <c r="K517" s="296"/>
      <c r="L517" s="296"/>
      <c r="M517" s="296"/>
      <c r="N517" s="296"/>
      <c r="O517" s="296"/>
      <c r="P517" s="296"/>
      <c r="Q517" s="296"/>
      <c r="R517" s="296"/>
      <c r="S517" s="296"/>
      <c r="T517" s="296"/>
      <c r="U517" s="296"/>
      <c r="V517" s="296"/>
      <c r="W517" s="296"/>
      <c r="X517" s="296"/>
      <c r="Y517" s="296"/>
      <c r="Z517" s="296"/>
      <c r="AA517" s="296"/>
      <c r="AB517" s="296"/>
      <c r="AC517" s="296"/>
      <c r="AD517" s="296"/>
      <c r="AE517" s="296"/>
      <c r="AF517" s="296"/>
      <c r="AG517" s="296"/>
    </row>
    <row r="518">
      <c r="A518" s="296"/>
      <c r="B518" s="296"/>
      <c r="C518" s="296"/>
      <c r="D518" s="296"/>
      <c r="E518" s="296"/>
      <c r="F518" s="296"/>
      <c r="G518" s="296"/>
      <c r="H518" s="296"/>
      <c r="I518" s="296"/>
      <c r="J518" s="296"/>
      <c r="K518" s="296"/>
      <c r="L518" s="296"/>
      <c r="M518" s="296"/>
      <c r="N518" s="296"/>
      <c r="O518" s="296"/>
      <c r="P518" s="296"/>
      <c r="Q518" s="296"/>
      <c r="R518" s="296"/>
      <c r="S518" s="296"/>
      <c r="T518" s="296"/>
      <c r="U518" s="296"/>
      <c r="V518" s="296"/>
      <c r="W518" s="296"/>
      <c r="X518" s="296"/>
      <c r="Y518" s="296"/>
      <c r="Z518" s="296"/>
      <c r="AA518" s="296"/>
      <c r="AB518" s="296"/>
      <c r="AC518" s="296"/>
      <c r="AD518" s="296"/>
      <c r="AE518" s="296"/>
      <c r="AF518" s="296"/>
      <c r="AG518" s="296"/>
    </row>
    <row r="519">
      <c r="A519" s="296"/>
      <c r="B519" s="296"/>
      <c r="C519" s="296"/>
      <c r="D519" s="296"/>
      <c r="E519" s="296"/>
      <c r="F519" s="296"/>
      <c r="G519" s="296"/>
      <c r="H519" s="296"/>
      <c r="I519" s="296"/>
      <c r="J519" s="296"/>
      <c r="K519" s="296"/>
      <c r="L519" s="296"/>
      <c r="M519" s="296"/>
      <c r="N519" s="296"/>
      <c r="O519" s="296"/>
      <c r="P519" s="296"/>
      <c r="Q519" s="296"/>
      <c r="R519" s="296"/>
      <c r="S519" s="296"/>
      <c r="T519" s="296"/>
      <c r="U519" s="296"/>
      <c r="V519" s="296"/>
      <c r="W519" s="296"/>
      <c r="X519" s="296"/>
      <c r="Y519" s="296"/>
      <c r="Z519" s="296"/>
      <c r="AA519" s="296"/>
      <c r="AB519" s="296"/>
      <c r="AC519" s="296"/>
      <c r="AD519" s="296"/>
      <c r="AE519" s="296"/>
      <c r="AF519" s="296"/>
      <c r="AG519" s="296"/>
    </row>
    <row r="520">
      <c r="A520" s="296"/>
      <c r="B520" s="296"/>
      <c r="C520" s="296"/>
      <c r="D520" s="296"/>
      <c r="E520" s="296"/>
      <c r="F520" s="296"/>
      <c r="G520" s="296"/>
      <c r="H520" s="296"/>
      <c r="I520" s="296"/>
      <c r="J520" s="296"/>
      <c r="K520" s="296"/>
      <c r="L520" s="296"/>
      <c r="M520" s="296"/>
      <c r="N520" s="296"/>
      <c r="O520" s="296"/>
      <c r="P520" s="296"/>
      <c r="Q520" s="296"/>
      <c r="R520" s="296"/>
      <c r="S520" s="296"/>
      <c r="T520" s="296"/>
      <c r="U520" s="296"/>
      <c r="V520" s="296"/>
      <c r="W520" s="296"/>
      <c r="X520" s="296"/>
      <c r="Y520" s="296"/>
      <c r="Z520" s="296"/>
      <c r="AA520" s="296"/>
      <c r="AB520" s="296"/>
      <c r="AC520" s="296"/>
      <c r="AD520" s="296"/>
      <c r="AE520" s="296"/>
      <c r="AF520" s="296"/>
      <c r="AG520" s="296"/>
    </row>
    <row r="521">
      <c r="A521" s="296"/>
      <c r="B521" s="296"/>
      <c r="C521" s="296"/>
      <c r="D521" s="296"/>
      <c r="E521" s="296"/>
      <c r="F521" s="296"/>
      <c r="G521" s="296"/>
      <c r="H521" s="296"/>
      <c r="I521" s="296"/>
      <c r="J521" s="296"/>
      <c r="K521" s="296"/>
      <c r="L521" s="296"/>
      <c r="M521" s="296"/>
      <c r="N521" s="296"/>
      <c r="O521" s="296"/>
      <c r="P521" s="296"/>
      <c r="Q521" s="296"/>
      <c r="R521" s="296"/>
      <c r="S521" s="296"/>
      <c r="T521" s="296"/>
      <c r="U521" s="296"/>
      <c r="V521" s="296"/>
      <c r="W521" s="296"/>
      <c r="X521" s="296"/>
      <c r="Y521" s="296"/>
      <c r="Z521" s="296"/>
      <c r="AA521" s="296"/>
      <c r="AB521" s="296"/>
      <c r="AC521" s="296"/>
      <c r="AD521" s="296"/>
      <c r="AE521" s="296"/>
      <c r="AF521" s="296"/>
      <c r="AG521" s="296"/>
    </row>
    <row r="522">
      <c r="A522" s="296"/>
      <c r="B522" s="296"/>
      <c r="C522" s="296"/>
      <c r="D522" s="296"/>
      <c r="E522" s="296"/>
      <c r="F522" s="296"/>
      <c r="G522" s="296"/>
      <c r="H522" s="296"/>
      <c r="I522" s="296"/>
      <c r="J522" s="296"/>
      <c r="K522" s="296"/>
      <c r="L522" s="296"/>
      <c r="M522" s="296"/>
      <c r="N522" s="296"/>
      <c r="O522" s="296"/>
      <c r="P522" s="296"/>
      <c r="Q522" s="296"/>
      <c r="R522" s="296"/>
      <c r="S522" s="296"/>
      <c r="T522" s="296"/>
      <c r="U522" s="296"/>
      <c r="V522" s="296"/>
      <c r="W522" s="296"/>
      <c r="X522" s="296"/>
      <c r="Y522" s="296"/>
      <c r="Z522" s="296"/>
      <c r="AA522" s="296"/>
      <c r="AB522" s="296"/>
      <c r="AC522" s="296"/>
      <c r="AD522" s="296"/>
      <c r="AE522" s="296"/>
      <c r="AF522" s="296"/>
      <c r="AG522" s="296"/>
    </row>
    <row r="523">
      <c r="A523" s="296"/>
      <c r="B523" s="296"/>
      <c r="C523" s="296"/>
      <c r="D523" s="296"/>
      <c r="E523" s="296"/>
      <c r="F523" s="296"/>
      <c r="G523" s="296"/>
      <c r="H523" s="296"/>
      <c r="I523" s="296"/>
      <c r="J523" s="296"/>
      <c r="K523" s="296"/>
      <c r="L523" s="296"/>
      <c r="M523" s="296"/>
      <c r="N523" s="296"/>
      <c r="O523" s="296"/>
      <c r="P523" s="296"/>
      <c r="Q523" s="296"/>
      <c r="R523" s="296"/>
      <c r="S523" s="296"/>
      <c r="T523" s="296"/>
      <c r="U523" s="296"/>
      <c r="V523" s="296"/>
      <c r="W523" s="296"/>
      <c r="X523" s="296"/>
      <c r="Y523" s="296"/>
      <c r="Z523" s="296"/>
      <c r="AA523" s="296"/>
      <c r="AB523" s="296"/>
      <c r="AC523" s="296"/>
      <c r="AD523" s="296"/>
      <c r="AE523" s="296"/>
      <c r="AF523" s="296"/>
      <c r="AG523" s="296"/>
    </row>
    <row r="524">
      <c r="A524" s="296"/>
      <c r="B524" s="296"/>
      <c r="C524" s="296"/>
      <c r="D524" s="296"/>
      <c r="E524" s="296"/>
      <c r="F524" s="296"/>
      <c r="G524" s="296"/>
      <c r="H524" s="296"/>
      <c r="I524" s="296"/>
      <c r="J524" s="296"/>
      <c r="K524" s="296"/>
      <c r="L524" s="296"/>
      <c r="M524" s="296"/>
      <c r="N524" s="296"/>
      <c r="O524" s="296"/>
      <c r="P524" s="296"/>
      <c r="Q524" s="296"/>
      <c r="R524" s="296"/>
      <c r="S524" s="296"/>
      <c r="T524" s="296"/>
      <c r="U524" s="296"/>
      <c r="V524" s="296"/>
      <c r="W524" s="296"/>
      <c r="X524" s="296"/>
      <c r="Y524" s="296"/>
      <c r="Z524" s="296"/>
      <c r="AA524" s="296"/>
      <c r="AB524" s="296"/>
      <c r="AC524" s="296"/>
      <c r="AD524" s="296"/>
      <c r="AE524" s="296"/>
      <c r="AF524" s="296"/>
      <c r="AG524" s="296"/>
    </row>
    <row r="525">
      <c r="A525" s="296"/>
      <c r="B525" s="296"/>
      <c r="C525" s="296"/>
      <c r="D525" s="296"/>
      <c r="E525" s="296"/>
      <c r="F525" s="296"/>
      <c r="G525" s="296"/>
      <c r="H525" s="296"/>
      <c r="I525" s="296"/>
      <c r="J525" s="296"/>
      <c r="K525" s="296"/>
      <c r="L525" s="296"/>
      <c r="M525" s="296"/>
      <c r="N525" s="296"/>
      <c r="O525" s="296"/>
      <c r="P525" s="296"/>
      <c r="Q525" s="296"/>
      <c r="R525" s="296"/>
      <c r="S525" s="296"/>
      <c r="T525" s="296"/>
      <c r="U525" s="296"/>
      <c r="V525" s="296"/>
      <c r="W525" s="296"/>
      <c r="X525" s="296"/>
      <c r="Y525" s="296"/>
      <c r="Z525" s="296"/>
      <c r="AA525" s="296"/>
      <c r="AB525" s="296"/>
      <c r="AC525" s="296"/>
      <c r="AD525" s="296"/>
      <c r="AE525" s="296"/>
      <c r="AF525" s="296"/>
      <c r="AG525" s="296"/>
    </row>
    <row r="526">
      <c r="A526" s="296"/>
      <c r="B526" s="296"/>
      <c r="C526" s="296"/>
      <c r="D526" s="296"/>
      <c r="E526" s="296"/>
      <c r="F526" s="296"/>
      <c r="G526" s="296"/>
      <c r="H526" s="296"/>
      <c r="I526" s="296"/>
      <c r="J526" s="296"/>
      <c r="K526" s="296"/>
      <c r="L526" s="296"/>
      <c r="M526" s="296"/>
      <c r="N526" s="296"/>
      <c r="O526" s="296"/>
      <c r="P526" s="296"/>
      <c r="Q526" s="296"/>
      <c r="R526" s="296"/>
      <c r="S526" s="296"/>
      <c r="T526" s="296"/>
      <c r="U526" s="296"/>
      <c r="V526" s="296"/>
      <c r="W526" s="296"/>
      <c r="X526" s="296"/>
      <c r="Y526" s="296"/>
      <c r="Z526" s="296"/>
      <c r="AA526" s="296"/>
      <c r="AB526" s="296"/>
      <c r="AC526" s="296"/>
      <c r="AD526" s="296"/>
      <c r="AE526" s="296"/>
      <c r="AF526" s="296"/>
      <c r="AG526" s="296"/>
    </row>
    <row r="527">
      <c r="A527" s="296"/>
      <c r="B527" s="296"/>
      <c r="C527" s="296"/>
      <c r="D527" s="296"/>
      <c r="E527" s="296"/>
      <c r="F527" s="296"/>
      <c r="G527" s="296"/>
      <c r="H527" s="296"/>
      <c r="I527" s="296"/>
      <c r="J527" s="296"/>
      <c r="K527" s="296"/>
      <c r="L527" s="296"/>
      <c r="M527" s="296"/>
      <c r="N527" s="296"/>
      <c r="O527" s="296"/>
      <c r="P527" s="296"/>
      <c r="Q527" s="296"/>
      <c r="R527" s="296"/>
      <c r="S527" s="296"/>
      <c r="T527" s="296"/>
      <c r="U527" s="296"/>
      <c r="V527" s="296"/>
      <c r="W527" s="296"/>
      <c r="X527" s="296"/>
      <c r="Y527" s="296"/>
      <c r="Z527" s="296"/>
      <c r="AA527" s="296"/>
      <c r="AB527" s="296"/>
      <c r="AC527" s="296"/>
      <c r="AD527" s="296"/>
      <c r="AE527" s="296"/>
      <c r="AF527" s="296"/>
      <c r="AG527" s="296"/>
    </row>
    <row r="528">
      <c r="A528" s="296"/>
      <c r="B528" s="296"/>
      <c r="C528" s="296"/>
      <c r="D528" s="296"/>
      <c r="E528" s="296"/>
      <c r="F528" s="296"/>
      <c r="G528" s="296"/>
      <c r="H528" s="296"/>
      <c r="I528" s="296"/>
      <c r="J528" s="296"/>
      <c r="K528" s="296"/>
      <c r="L528" s="296"/>
      <c r="M528" s="296"/>
      <c r="N528" s="296"/>
      <c r="O528" s="296"/>
      <c r="P528" s="296"/>
      <c r="Q528" s="296"/>
      <c r="R528" s="296"/>
      <c r="S528" s="296"/>
      <c r="T528" s="296"/>
      <c r="U528" s="296"/>
      <c r="V528" s="296"/>
      <c r="W528" s="296"/>
      <c r="X528" s="296"/>
      <c r="Y528" s="296"/>
      <c r="Z528" s="296"/>
      <c r="AA528" s="296"/>
      <c r="AB528" s="296"/>
      <c r="AC528" s="296"/>
      <c r="AD528" s="296"/>
      <c r="AE528" s="296"/>
      <c r="AF528" s="296"/>
      <c r="AG528" s="296"/>
    </row>
    <row r="529">
      <c r="A529" s="296"/>
      <c r="B529" s="296"/>
      <c r="C529" s="296"/>
      <c r="D529" s="296"/>
      <c r="E529" s="296"/>
      <c r="F529" s="296"/>
      <c r="G529" s="296"/>
      <c r="H529" s="296"/>
      <c r="I529" s="296"/>
      <c r="J529" s="296"/>
      <c r="K529" s="296"/>
      <c r="L529" s="296"/>
      <c r="M529" s="296"/>
      <c r="N529" s="296"/>
      <c r="O529" s="296"/>
      <c r="P529" s="296"/>
      <c r="Q529" s="296"/>
      <c r="R529" s="296"/>
      <c r="S529" s="296"/>
      <c r="T529" s="296"/>
      <c r="U529" s="296"/>
      <c r="V529" s="296"/>
      <c r="W529" s="296"/>
      <c r="X529" s="296"/>
      <c r="Y529" s="296"/>
      <c r="Z529" s="296"/>
      <c r="AA529" s="296"/>
      <c r="AB529" s="296"/>
      <c r="AC529" s="296"/>
      <c r="AD529" s="296"/>
      <c r="AE529" s="296"/>
      <c r="AF529" s="296"/>
      <c r="AG529" s="296"/>
    </row>
    <row r="530">
      <c r="A530" s="296"/>
      <c r="B530" s="296"/>
      <c r="C530" s="296"/>
      <c r="D530" s="296"/>
      <c r="E530" s="296"/>
      <c r="F530" s="296"/>
      <c r="G530" s="296"/>
      <c r="H530" s="296"/>
      <c r="I530" s="296"/>
      <c r="J530" s="296"/>
      <c r="K530" s="296"/>
      <c r="L530" s="296"/>
      <c r="M530" s="296"/>
      <c r="N530" s="296"/>
      <c r="O530" s="296"/>
      <c r="P530" s="296"/>
      <c r="Q530" s="296"/>
      <c r="R530" s="296"/>
      <c r="S530" s="296"/>
      <c r="T530" s="296"/>
      <c r="U530" s="296"/>
      <c r="V530" s="296"/>
      <c r="W530" s="296"/>
      <c r="X530" s="296"/>
      <c r="Y530" s="296"/>
      <c r="Z530" s="296"/>
      <c r="AA530" s="296"/>
      <c r="AB530" s="296"/>
      <c r="AC530" s="296"/>
      <c r="AD530" s="296"/>
      <c r="AE530" s="296"/>
      <c r="AF530" s="296"/>
      <c r="AG530" s="296"/>
    </row>
    <row r="531">
      <c r="A531" s="296"/>
      <c r="B531" s="296"/>
      <c r="C531" s="296"/>
      <c r="D531" s="296"/>
      <c r="E531" s="296"/>
      <c r="F531" s="296"/>
      <c r="G531" s="296"/>
      <c r="H531" s="296"/>
      <c r="I531" s="296"/>
      <c r="J531" s="296"/>
      <c r="K531" s="296"/>
      <c r="L531" s="296"/>
      <c r="M531" s="296"/>
      <c r="N531" s="296"/>
      <c r="O531" s="296"/>
      <c r="P531" s="296"/>
      <c r="Q531" s="296"/>
      <c r="R531" s="296"/>
      <c r="S531" s="296"/>
      <c r="T531" s="296"/>
      <c r="U531" s="296"/>
      <c r="V531" s="296"/>
      <c r="W531" s="296"/>
      <c r="X531" s="296"/>
      <c r="Y531" s="296"/>
      <c r="Z531" s="296"/>
      <c r="AA531" s="296"/>
      <c r="AB531" s="296"/>
      <c r="AC531" s="296"/>
      <c r="AD531" s="296"/>
      <c r="AE531" s="296"/>
      <c r="AF531" s="296"/>
      <c r="AG531" s="296"/>
    </row>
    <row r="532">
      <c r="A532" s="296"/>
      <c r="B532" s="296"/>
      <c r="C532" s="296"/>
      <c r="D532" s="296"/>
      <c r="E532" s="296"/>
      <c r="F532" s="296"/>
      <c r="G532" s="296"/>
      <c r="H532" s="296"/>
      <c r="I532" s="296"/>
      <c r="J532" s="296"/>
      <c r="K532" s="296"/>
      <c r="L532" s="296"/>
      <c r="M532" s="296"/>
      <c r="N532" s="296"/>
      <c r="O532" s="296"/>
      <c r="P532" s="296"/>
      <c r="Q532" s="296"/>
      <c r="R532" s="296"/>
      <c r="S532" s="296"/>
      <c r="T532" s="296"/>
      <c r="U532" s="296"/>
      <c r="V532" s="296"/>
      <c r="W532" s="296"/>
      <c r="X532" s="296"/>
      <c r="Y532" s="296"/>
      <c r="Z532" s="296"/>
      <c r="AA532" s="296"/>
      <c r="AB532" s="296"/>
      <c r="AC532" s="296"/>
      <c r="AD532" s="296"/>
      <c r="AE532" s="296"/>
      <c r="AF532" s="296"/>
      <c r="AG532" s="296"/>
    </row>
    <row r="533">
      <c r="A533" s="296"/>
      <c r="B533" s="296"/>
      <c r="C533" s="296"/>
      <c r="D533" s="296"/>
      <c r="E533" s="296"/>
      <c r="F533" s="296"/>
      <c r="G533" s="296"/>
      <c r="H533" s="296"/>
      <c r="I533" s="296"/>
      <c r="J533" s="296"/>
      <c r="K533" s="296"/>
      <c r="L533" s="296"/>
      <c r="M533" s="296"/>
      <c r="N533" s="296"/>
      <c r="O533" s="296"/>
      <c r="P533" s="296"/>
      <c r="Q533" s="296"/>
      <c r="R533" s="296"/>
      <c r="S533" s="296"/>
      <c r="T533" s="296"/>
      <c r="U533" s="296"/>
      <c r="V533" s="296"/>
      <c r="W533" s="296"/>
      <c r="X533" s="296"/>
      <c r="Y533" s="296"/>
      <c r="Z533" s="296"/>
      <c r="AA533" s="296"/>
      <c r="AB533" s="296"/>
      <c r="AC533" s="296"/>
      <c r="AD533" s="296"/>
      <c r="AE533" s="296"/>
      <c r="AF533" s="296"/>
      <c r="AG533" s="296"/>
    </row>
    <row r="534">
      <c r="A534" s="296"/>
      <c r="B534" s="296"/>
      <c r="C534" s="296"/>
      <c r="D534" s="296"/>
      <c r="E534" s="296"/>
      <c r="F534" s="296"/>
      <c r="G534" s="296"/>
      <c r="H534" s="296"/>
      <c r="I534" s="296"/>
      <c r="J534" s="296"/>
      <c r="K534" s="296"/>
      <c r="L534" s="296"/>
      <c r="M534" s="296"/>
      <c r="N534" s="296"/>
      <c r="O534" s="296"/>
      <c r="P534" s="296"/>
      <c r="Q534" s="296"/>
      <c r="R534" s="296"/>
      <c r="S534" s="296"/>
      <c r="T534" s="296"/>
      <c r="U534" s="296"/>
      <c r="V534" s="296"/>
      <c r="W534" s="296"/>
      <c r="X534" s="296"/>
      <c r="Y534" s="296"/>
      <c r="Z534" s="296"/>
      <c r="AA534" s="296"/>
      <c r="AB534" s="296"/>
      <c r="AC534" s="296"/>
      <c r="AD534" s="296"/>
      <c r="AE534" s="296"/>
      <c r="AF534" s="296"/>
      <c r="AG534" s="296"/>
    </row>
    <row r="535">
      <c r="A535" s="296"/>
      <c r="B535" s="296"/>
      <c r="C535" s="296"/>
      <c r="D535" s="296"/>
      <c r="E535" s="296"/>
      <c r="F535" s="296"/>
      <c r="G535" s="296"/>
      <c r="H535" s="296"/>
      <c r="I535" s="296"/>
      <c r="J535" s="296"/>
      <c r="K535" s="296"/>
      <c r="L535" s="296"/>
      <c r="M535" s="296"/>
      <c r="N535" s="296"/>
      <c r="O535" s="296"/>
      <c r="P535" s="296"/>
      <c r="Q535" s="296"/>
      <c r="R535" s="296"/>
      <c r="S535" s="296"/>
      <c r="T535" s="296"/>
      <c r="U535" s="296"/>
      <c r="V535" s="296"/>
      <c r="W535" s="296"/>
      <c r="X535" s="296"/>
      <c r="Y535" s="296"/>
      <c r="Z535" s="296"/>
      <c r="AA535" s="296"/>
      <c r="AB535" s="296"/>
      <c r="AC535" s="296"/>
      <c r="AD535" s="296"/>
      <c r="AE535" s="296"/>
      <c r="AF535" s="296"/>
      <c r="AG535" s="296"/>
    </row>
    <row r="536">
      <c r="A536" s="296"/>
      <c r="B536" s="296"/>
      <c r="C536" s="296"/>
      <c r="D536" s="296"/>
      <c r="E536" s="296"/>
      <c r="F536" s="296"/>
      <c r="G536" s="296"/>
      <c r="H536" s="296"/>
      <c r="I536" s="296"/>
      <c r="J536" s="296"/>
      <c r="K536" s="296"/>
      <c r="L536" s="296"/>
      <c r="M536" s="296"/>
      <c r="N536" s="296"/>
      <c r="O536" s="296"/>
      <c r="P536" s="296"/>
      <c r="Q536" s="296"/>
      <c r="R536" s="296"/>
      <c r="S536" s="296"/>
      <c r="T536" s="296"/>
      <c r="U536" s="296"/>
      <c r="V536" s="296"/>
      <c r="W536" s="296"/>
      <c r="X536" s="296"/>
      <c r="Y536" s="296"/>
      <c r="Z536" s="296"/>
      <c r="AA536" s="296"/>
      <c r="AB536" s="296"/>
      <c r="AC536" s="296"/>
      <c r="AD536" s="296"/>
      <c r="AE536" s="296"/>
      <c r="AF536" s="296"/>
      <c r="AG536" s="296"/>
    </row>
    <row r="537">
      <c r="A537" s="296"/>
      <c r="B537" s="296"/>
      <c r="C537" s="296"/>
      <c r="D537" s="296"/>
      <c r="E537" s="296"/>
      <c r="F537" s="296"/>
      <c r="G537" s="296"/>
      <c r="H537" s="296"/>
      <c r="I537" s="296"/>
      <c r="J537" s="296"/>
      <c r="K537" s="296"/>
      <c r="L537" s="296"/>
      <c r="M537" s="296"/>
      <c r="N537" s="296"/>
      <c r="O537" s="296"/>
      <c r="P537" s="296"/>
      <c r="Q537" s="296"/>
      <c r="R537" s="296"/>
      <c r="S537" s="296"/>
      <c r="T537" s="296"/>
      <c r="U537" s="296"/>
      <c r="V537" s="296"/>
      <c r="W537" s="296"/>
      <c r="X537" s="296"/>
      <c r="Y537" s="296"/>
      <c r="Z537" s="296"/>
      <c r="AA537" s="296"/>
      <c r="AB537" s="296"/>
      <c r="AC537" s="296"/>
      <c r="AD537" s="296"/>
      <c r="AE537" s="296"/>
      <c r="AF537" s="296"/>
      <c r="AG537" s="296"/>
    </row>
    <row r="538">
      <c r="A538" s="296"/>
      <c r="B538" s="296"/>
      <c r="C538" s="296"/>
      <c r="D538" s="296"/>
      <c r="E538" s="296"/>
      <c r="F538" s="296"/>
      <c r="G538" s="296"/>
      <c r="H538" s="296"/>
      <c r="I538" s="296"/>
      <c r="J538" s="296"/>
      <c r="K538" s="296"/>
      <c r="L538" s="296"/>
      <c r="M538" s="296"/>
      <c r="N538" s="296"/>
      <c r="O538" s="296"/>
      <c r="P538" s="296"/>
      <c r="Q538" s="296"/>
      <c r="R538" s="296"/>
      <c r="S538" s="296"/>
      <c r="T538" s="296"/>
      <c r="U538" s="296"/>
      <c r="V538" s="296"/>
      <c r="W538" s="296"/>
      <c r="X538" s="296"/>
      <c r="Y538" s="296"/>
      <c r="Z538" s="296"/>
      <c r="AA538" s="296"/>
      <c r="AB538" s="296"/>
      <c r="AC538" s="296"/>
      <c r="AD538" s="296"/>
      <c r="AE538" s="296"/>
      <c r="AF538" s="296"/>
      <c r="AG538" s="296"/>
    </row>
    <row r="539">
      <c r="A539" s="296"/>
      <c r="B539" s="296"/>
      <c r="C539" s="296"/>
      <c r="D539" s="296"/>
      <c r="E539" s="296"/>
      <c r="F539" s="296"/>
      <c r="G539" s="296"/>
      <c r="H539" s="296"/>
      <c r="I539" s="296"/>
      <c r="J539" s="296"/>
      <c r="K539" s="296"/>
      <c r="L539" s="296"/>
      <c r="M539" s="296"/>
      <c r="N539" s="296"/>
      <c r="O539" s="296"/>
      <c r="P539" s="296"/>
      <c r="Q539" s="296"/>
      <c r="R539" s="296"/>
      <c r="S539" s="296"/>
      <c r="T539" s="296"/>
      <c r="U539" s="296"/>
      <c r="V539" s="296"/>
      <c r="W539" s="296"/>
      <c r="X539" s="296"/>
      <c r="Y539" s="296"/>
      <c r="Z539" s="296"/>
      <c r="AA539" s="296"/>
      <c r="AB539" s="296"/>
      <c r="AC539" s="296"/>
      <c r="AD539" s="296"/>
      <c r="AE539" s="296"/>
      <c r="AF539" s="296"/>
      <c r="AG539" s="296"/>
    </row>
    <row r="540">
      <c r="A540" s="296"/>
      <c r="B540" s="296"/>
      <c r="C540" s="296"/>
      <c r="D540" s="296"/>
      <c r="E540" s="296"/>
      <c r="F540" s="296"/>
      <c r="G540" s="296"/>
      <c r="H540" s="296"/>
      <c r="I540" s="296"/>
      <c r="J540" s="296"/>
      <c r="K540" s="296"/>
      <c r="L540" s="296"/>
      <c r="M540" s="296"/>
      <c r="N540" s="296"/>
      <c r="O540" s="296"/>
      <c r="P540" s="296"/>
      <c r="Q540" s="296"/>
      <c r="R540" s="296"/>
      <c r="S540" s="296"/>
      <c r="T540" s="296"/>
      <c r="U540" s="296"/>
      <c r="V540" s="296"/>
      <c r="W540" s="296"/>
      <c r="X540" s="296"/>
      <c r="Y540" s="296"/>
      <c r="Z540" s="296"/>
      <c r="AA540" s="296"/>
      <c r="AB540" s="296"/>
      <c r="AC540" s="296"/>
      <c r="AD540" s="296"/>
      <c r="AE540" s="296"/>
      <c r="AF540" s="296"/>
      <c r="AG540" s="296"/>
    </row>
    <row r="541">
      <c r="A541" s="296"/>
      <c r="B541" s="296"/>
      <c r="C541" s="296"/>
      <c r="D541" s="296"/>
      <c r="E541" s="296"/>
      <c r="F541" s="296"/>
      <c r="G541" s="296"/>
      <c r="H541" s="296"/>
      <c r="I541" s="296"/>
      <c r="J541" s="296"/>
      <c r="K541" s="296"/>
      <c r="L541" s="296"/>
      <c r="M541" s="296"/>
      <c r="N541" s="296"/>
      <c r="O541" s="296"/>
      <c r="P541" s="296"/>
      <c r="Q541" s="296"/>
      <c r="R541" s="296"/>
      <c r="S541" s="296"/>
      <c r="T541" s="296"/>
      <c r="U541" s="296"/>
      <c r="V541" s="296"/>
      <c r="W541" s="296"/>
      <c r="X541" s="296"/>
      <c r="Y541" s="296"/>
      <c r="Z541" s="296"/>
      <c r="AA541" s="296"/>
      <c r="AB541" s="296"/>
      <c r="AC541" s="296"/>
      <c r="AD541" s="296"/>
      <c r="AE541" s="296"/>
      <c r="AF541" s="296"/>
      <c r="AG541" s="296"/>
    </row>
    <row r="542">
      <c r="A542" s="296"/>
      <c r="B542" s="296"/>
      <c r="C542" s="296"/>
      <c r="D542" s="296"/>
      <c r="E542" s="296"/>
      <c r="F542" s="296"/>
      <c r="G542" s="296"/>
      <c r="H542" s="296"/>
      <c r="I542" s="296"/>
      <c r="J542" s="296"/>
      <c r="K542" s="296"/>
      <c r="L542" s="296"/>
      <c r="M542" s="296"/>
      <c r="N542" s="296"/>
      <c r="O542" s="296"/>
      <c r="P542" s="296"/>
      <c r="Q542" s="296"/>
      <c r="R542" s="296"/>
      <c r="S542" s="296"/>
      <c r="T542" s="296"/>
      <c r="U542" s="296"/>
      <c r="V542" s="296"/>
      <c r="W542" s="296"/>
      <c r="X542" s="296"/>
      <c r="Y542" s="296"/>
      <c r="Z542" s="296"/>
      <c r="AA542" s="296"/>
      <c r="AB542" s="296"/>
      <c r="AC542" s="296"/>
      <c r="AD542" s="296"/>
      <c r="AE542" s="296"/>
      <c r="AF542" s="296"/>
      <c r="AG542" s="296"/>
    </row>
    <row r="543">
      <c r="A543" s="296"/>
      <c r="B543" s="296"/>
      <c r="C543" s="296"/>
      <c r="D543" s="296"/>
      <c r="E543" s="296"/>
      <c r="F543" s="296"/>
      <c r="G543" s="296"/>
      <c r="H543" s="296"/>
      <c r="I543" s="296"/>
      <c r="J543" s="296"/>
      <c r="K543" s="296"/>
      <c r="L543" s="296"/>
      <c r="M543" s="296"/>
      <c r="N543" s="296"/>
      <c r="O543" s="296"/>
      <c r="P543" s="296"/>
      <c r="Q543" s="296"/>
      <c r="R543" s="296"/>
      <c r="S543" s="296"/>
      <c r="T543" s="296"/>
      <c r="U543" s="296"/>
      <c r="V543" s="296"/>
      <c r="W543" s="296"/>
      <c r="X543" s="296"/>
      <c r="Y543" s="296"/>
      <c r="Z543" s="296"/>
      <c r="AA543" s="296"/>
      <c r="AB543" s="296"/>
      <c r="AC543" s="296"/>
      <c r="AD543" s="296"/>
      <c r="AE543" s="296"/>
      <c r="AF543" s="296"/>
      <c r="AG543" s="296"/>
    </row>
    <row r="544">
      <c r="A544" s="296"/>
      <c r="B544" s="296"/>
      <c r="C544" s="296"/>
      <c r="D544" s="296"/>
      <c r="E544" s="296"/>
      <c r="F544" s="296"/>
      <c r="G544" s="296"/>
      <c r="H544" s="296"/>
      <c r="I544" s="296"/>
      <c r="J544" s="296"/>
      <c r="K544" s="296"/>
      <c r="L544" s="296"/>
      <c r="M544" s="296"/>
      <c r="N544" s="296"/>
      <c r="O544" s="296"/>
      <c r="P544" s="296"/>
      <c r="Q544" s="296"/>
      <c r="R544" s="296"/>
      <c r="S544" s="296"/>
      <c r="T544" s="296"/>
      <c r="U544" s="296"/>
      <c r="V544" s="296"/>
      <c r="W544" s="296"/>
      <c r="X544" s="296"/>
      <c r="Y544" s="296"/>
      <c r="Z544" s="296"/>
      <c r="AA544" s="296"/>
      <c r="AB544" s="296"/>
      <c r="AC544" s="296"/>
      <c r="AD544" s="296"/>
      <c r="AE544" s="296"/>
      <c r="AF544" s="296"/>
      <c r="AG544" s="296"/>
    </row>
    <row r="545">
      <c r="A545" s="296"/>
      <c r="B545" s="296"/>
      <c r="C545" s="296"/>
      <c r="D545" s="296"/>
      <c r="E545" s="296"/>
      <c r="F545" s="296"/>
      <c r="G545" s="296"/>
      <c r="H545" s="296"/>
      <c r="I545" s="296"/>
      <c r="J545" s="296"/>
      <c r="K545" s="296"/>
      <c r="L545" s="296"/>
      <c r="M545" s="296"/>
      <c r="N545" s="296"/>
      <c r="O545" s="296"/>
      <c r="P545" s="296"/>
      <c r="Q545" s="296"/>
      <c r="R545" s="296"/>
      <c r="S545" s="296"/>
      <c r="T545" s="296"/>
      <c r="U545" s="296"/>
      <c r="V545" s="296"/>
      <c r="W545" s="296"/>
      <c r="X545" s="296"/>
      <c r="Y545" s="296"/>
      <c r="Z545" s="296"/>
      <c r="AA545" s="296"/>
      <c r="AB545" s="296"/>
      <c r="AC545" s="296"/>
      <c r="AD545" s="296"/>
      <c r="AE545" s="296"/>
      <c r="AF545" s="296"/>
      <c r="AG545" s="296"/>
    </row>
    <row r="546">
      <c r="A546" s="296"/>
      <c r="B546" s="296"/>
      <c r="C546" s="296"/>
      <c r="D546" s="296"/>
      <c r="E546" s="296"/>
      <c r="F546" s="296"/>
      <c r="G546" s="296"/>
      <c r="H546" s="296"/>
      <c r="I546" s="296"/>
      <c r="J546" s="296"/>
      <c r="K546" s="296"/>
      <c r="L546" s="296"/>
      <c r="M546" s="296"/>
      <c r="N546" s="296"/>
      <c r="O546" s="296"/>
      <c r="P546" s="296"/>
      <c r="Q546" s="296"/>
      <c r="R546" s="296"/>
      <c r="S546" s="296"/>
      <c r="T546" s="296"/>
      <c r="U546" s="296"/>
      <c r="V546" s="296"/>
      <c r="W546" s="296"/>
      <c r="X546" s="296"/>
      <c r="Y546" s="296"/>
      <c r="Z546" s="296"/>
      <c r="AA546" s="296"/>
      <c r="AB546" s="296"/>
      <c r="AC546" s="296"/>
      <c r="AD546" s="296"/>
      <c r="AE546" s="296"/>
      <c r="AF546" s="296"/>
      <c r="AG546" s="296"/>
    </row>
    <row r="547">
      <c r="A547" s="296"/>
      <c r="B547" s="296"/>
      <c r="C547" s="296"/>
      <c r="D547" s="296"/>
      <c r="E547" s="296"/>
      <c r="F547" s="296"/>
      <c r="G547" s="296"/>
      <c r="H547" s="296"/>
      <c r="I547" s="296"/>
      <c r="J547" s="296"/>
      <c r="K547" s="296"/>
      <c r="L547" s="296"/>
      <c r="M547" s="296"/>
      <c r="N547" s="296"/>
      <c r="O547" s="296"/>
      <c r="P547" s="296"/>
      <c r="Q547" s="296"/>
      <c r="R547" s="296"/>
      <c r="S547" s="296"/>
      <c r="T547" s="296"/>
      <c r="U547" s="296"/>
      <c r="V547" s="296"/>
      <c r="W547" s="296"/>
      <c r="X547" s="296"/>
      <c r="Y547" s="296"/>
      <c r="Z547" s="296"/>
      <c r="AA547" s="296"/>
      <c r="AB547" s="296"/>
      <c r="AC547" s="296"/>
      <c r="AD547" s="296"/>
      <c r="AE547" s="296"/>
      <c r="AF547" s="296"/>
      <c r="AG547" s="296"/>
    </row>
    <row r="548">
      <c r="A548" s="296"/>
      <c r="B548" s="296"/>
      <c r="C548" s="296"/>
      <c r="D548" s="296"/>
      <c r="E548" s="296"/>
      <c r="F548" s="296"/>
      <c r="G548" s="296"/>
      <c r="H548" s="296"/>
      <c r="I548" s="296"/>
      <c r="J548" s="296"/>
      <c r="K548" s="296"/>
      <c r="L548" s="296"/>
      <c r="M548" s="296"/>
      <c r="N548" s="296"/>
      <c r="O548" s="296"/>
      <c r="P548" s="296"/>
      <c r="Q548" s="296"/>
      <c r="R548" s="296"/>
      <c r="S548" s="296"/>
      <c r="T548" s="296"/>
      <c r="U548" s="296"/>
      <c r="V548" s="296"/>
      <c r="W548" s="296"/>
      <c r="X548" s="296"/>
      <c r="Y548" s="296"/>
      <c r="Z548" s="296"/>
      <c r="AA548" s="296"/>
      <c r="AB548" s="296"/>
      <c r="AC548" s="296"/>
      <c r="AD548" s="296"/>
      <c r="AE548" s="296"/>
      <c r="AF548" s="296"/>
      <c r="AG548" s="296"/>
    </row>
    <row r="549">
      <c r="A549" s="296"/>
      <c r="B549" s="296"/>
      <c r="C549" s="296"/>
      <c r="D549" s="296"/>
      <c r="E549" s="296"/>
      <c r="F549" s="296"/>
      <c r="G549" s="296"/>
      <c r="H549" s="296"/>
      <c r="I549" s="296"/>
      <c r="J549" s="296"/>
      <c r="K549" s="296"/>
      <c r="L549" s="296"/>
      <c r="M549" s="296"/>
      <c r="N549" s="296"/>
      <c r="O549" s="296"/>
      <c r="P549" s="296"/>
      <c r="Q549" s="296"/>
      <c r="R549" s="296"/>
      <c r="S549" s="296"/>
      <c r="T549" s="296"/>
      <c r="U549" s="296"/>
      <c r="V549" s="296"/>
      <c r="W549" s="296"/>
      <c r="X549" s="296"/>
      <c r="Y549" s="296"/>
      <c r="Z549" s="296"/>
      <c r="AA549" s="296"/>
      <c r="AB549" s="296"/>
      <c r="AC549" s="296"/>
      <c r="AD549" s="296"/>
      <c r="AE549" s="296"/>
      <c r="AF549" s="296"/>
      <c r="AG549" s="296"/>
    </row>
    <row r="550">
      <c r="A550" s="296"/>
      <c r="B550" s="296"/>
      <c r="C550" s="296"/>
      <c r="D550" s="296"/>
      <c r="E550" s="296"/>
      <c r="F550" s="296"/>
      <c r="G550" s="296"/>
      <c r="H550" s="296"/>
      <c r="I550" s="296"/>
      <c r="J550" s="296"/>
      <c r="K550" s="296"/>
      <c r="L550" s="296"/>
      <c r="M550" s="296"/>
      <c r="N550" s="296"/>
      <c r="O550" s="296"/>
      <c r="P550" s="296"/>
      <c r="Q550" s="296"/>
      <c r="R550" s="296"/>
      <c r="S550" s="296"/>
      <c r="T550" s="296"/>
      <c r="U550" s="296"/>
      <c r="V550" s="296"/>
      <c r="W550" s="296"/>
      <c r="X550" s="296"/>
      <c r="Y550" s="296"/>
      <c r="Z550" s="296"/>
      <c r="AA550" s="296"/>
      <c r="AB550" s="296"/>
      <c r="AC550" s="296"/>
      <c r="AD550" s="296"/>
      <c r="AE550" s="296"/>
      <c r="AF550" s="296"/>
      <c r="AG550" s="296"/>
    </row>
    <row r="551">
      <c r="A551" s="296"/>
      <c r="B551" s="296"/>
      <c r="C551" s="296"/>
      <c r="D551" s="296"/>
      <c r="E551" s="296"/>
      <c r="F551" s="296"/>
      <c r="G551" s="296"/>
      <c r="H551" s="296"/>
      <c r="I551" s="296"/>
      <c r="J551" s="296"/>
      <c r="K551" s="296"/>
      <c r="L551" s="296"/>
      <c r="M551" s="296"/>
      <c r="N551" s="296"/>
      <c r="O551" s="296"/>
      <c r="P551" s="296"/>
      <c r="Q551" s="296"/>
      <c r="R551" s="296"/>
      <c r="S551" s="296"/>
      <c r="T551" s="296"/>
      <c r="U551" s="296"/>
      <c r="V551" s="296"/>
      <c r="W551" s="296"/>
      <c r="X551" s="296"/>
      <c r="Y551" s="296"/>
      <c r="Z551" s="296"/>
      <c r="AA551" s="296"/>
      <c r="AB551" s="296"/>
      <c r="AC551" s="296"/>
      <c r="AD551" s="296"/>
      <c r="AE551" s="296"/>
      <c r="AF551" s="296"/>
      <c r="AG551" s="296"/>
    </row>
    <row r="552">
      <c r="A552" s="296"/>
      <c r="B552" s="296"/>
      <c r="C552" s="296"/>
      <c r="D552" s="296"/>
      <c r="E552" s="296"/>
      <c r="F552" s="296"/>
      <c r="G552" s="296"/>
      <c r="H552" s="296"/>
      <c r="I552" s="296"/>
      <c r="J552" s="296"/>
      <c r="K552" s="296"/>
      <c r="L552" s="296"/>
      <c r="M552" s="296"/>
      <c r="N552" s="296"/>
      <c r="O552" s="296"/>
      <c r="P552" s="296"/>
      <c r="Q552" s="296"/>
      <c r="R552" s="296"/>
      <c r="S552" s="296"/>
      <c r="T552" s="296"/>
      <c r="U552" s="296"/>
      <c r="V552" s="296"/>
      <c r="W552" s="296"/>
      <c r="X552" s="296"/>
      <c r="Y552" s="296"/>
      <c r="Z552" s="296"/>
      <c r="AA552" s="296"/>
      <c r="AB552" s="296"/>
      <c r="AC552" s="296"/>
      <c r="AD552" s="296"/>
      <c r="AE552" s="296"/>
      <c r="AF552" s="296"/>
      <c r="AG552" s="296"/>
    </row>
    <row r="553">
      <c r="A553" s="296"/>
      <c r="B553" s="296"/>
      <c r="C553" s="296"/>
      <c r="D553" s="296"/>
      <c r="E553" s="296"/>
      <c r="F553" s="296"/>
      <c r="G553" s="296"/>
      <c r="H553" s="296"/>
      <c r="I553" s="296"/>
      <c r="J553" s="296"/>
      <c r="K553" s="296"/>
      <c r="L553" s="296"/>
      <c r="M553" s="296"/>
      <c r="N553" s="296"/>
      <c r="O553" s="296"/>
      <c r="P553" s="296"/>
      <c r="Q553" s="296"/>
      <c r="R553" s="296"/>
      <c r="S553" s="296"/>
      <c r="T553" s="296"/>
      <c r="U553" s="296"/>
      <c r="V553" s="296"/>
      <c r="W553" s="296"/>
      <c r="X553" s="296"/>
      <c r="Y553" s="296"/>
      <c r="Z553" s="296"/>
      <c r="AA553" s="296"/>
      <c r="AB553" s="296"/>
      <c r="AC553" s="296"/>
      <c r="AD553" s="296"/>
      <c r="AE553" s="296"/>
      <c r="AF553" s="296"/>
      <c r="AG553" s="296"/>
    </row>
    <row r="554">
      <c r="A554" s="296"/>
      <c r="B554" s="296"/>
      <c r="C554" s="296"/>
      <c r="D554" s="296"/>
      <c r="E554" s="296"/>
      <c r="F554" s="296"/>
      <c r="G554" s="296"/>
      <c r="H554" s="296"/>
      <c r="I554" s="296"/>
      <c r="J554" s="296"/>
      <c r="K554" s="296"/>
      <c r="L554" s="296"/>
      <c r="M554" s="296"/>
      <c r="N554" s="296"/>
      <c r="O554" s="296"/>
      <c r="P554" s="296"/>
      <c r="Q554" s="296"/>
      <c r="R554" s="296"/>
      <c r="S554" s="296"/>
      <c r="T554" s="296"/>
      <c r="U554" s="296"/>
      <c r="V554" s="296"/>
      <c r="W554" s="296"/>
      <c r="X554" s="296"/>
      <c r="Y554" s="296"/>
      <c r="Z554" s="296"/>
      <c r="AA554" s="296"/>
      <c r="AB554" s="296"/>
      <c r="AC554" s="296"/>
      <c r="AD554" s="296"/>
      <c r="AE554" s="296"/>
      <c r="AF554" s="296"/>
      <c r="AG554" s="296"/>
    </row>
    <row r="555">
      <c r="A555" s="296"/>
      <c r="B555" s="296"/>
      <c r="C555" s="296"/>
      <c r="D555" s="296"/>
      <c r="E555" s="296"/>
      <c r="F555" s="296"/>
      <c r="G555" s="296"/>
      <c r="H555" s="296"/>
      <c r="I555" s="296"/>
      <c r="J555" s="296"/>
      <c r="K555" s="296"/>
      <c r="L555" s="296"/>
      <c r="M555" s="296"/>
      <c r="N555" s="296"/>
      <c r="O555" s="296"/>
      <c r="P555" s="296"/>
      <c r="Q555" s="296"/>
      <c r="R555" s="296"/>
      <c r="S555" s="296"/>
      <c r="T555" s="296"/>
      <c r="U555" s="296"/>
      <c r="V555" s="296"/>
      <c r="W555" s="296"/>
      <c r="X555" s="296"/>
      <c r="Y555" s="296"/>
      <c r="Z555" s="296"/>
      <c r="AA555" s="296"/>
      <c r="AB555" s="296"/>
      <c r="AC555" s="296"/>
      <c r="AD555" s="296"/>
      <c r="AE555" s="296"/>
      <c r="AF555" s="296"/>
      <c r="AG555" s="296"/>
    </row>
    <row r="556">
      <c r="A556" s="296"/>
      <c r="B556" s="296"/>
      <c r="C556" s="296"/>
      <c r="D556" s="296"/>
      <c r="E556" s="296"/>
      <c r="F556" s="296"/>
      <c r="G556" s="296"/>
      <c r="H556" s="296"/>
      <c r="I556" s="296"/>
      <c r="J556" s="296"/>
      <c r="K556" s="296"/>
      <c r="L556" s="296"/>
      <c r="M556" s="296"/>
      <c r="N556" s="296"/>
      <c r="O556" s="296"/>
      <c r="P556" s="296"/>
      <c r="Q556" s="296"/>
      <c r="R556" s="296"/>
      <c r="S556" s="296"/>
      <c r="T556" s="296"/>
      <c r="U556" s="296"/>
      <c r="V556" s="296"/>
      <c r="W556" s="296"/>
      <c r="X556" s="296"/>
      <c r="Y556" s="296"/>
      <c r="Z556" s="296"/>
      <c r="AA556" s="296"/>
      <c r="AB556" s="296"/>
      <c r="AC556" s="296"/>
      <c r="AD556" s="296"/>
      <c r="AE556" s="296"/>
      <c r="AF556" s="296"/>
      <c r="AG556" s="296"/>
    </row>
    <row r="557">
      <c r="A557" s="296"/>
      <c r="B557" s="296"/>
      <c r="C557" s="296"/>
      <c r="D557" s="296"/>
      <c r="E557" s="296"/>
      <c r="F557" s="296"/>
      <c r="G557" s="296"/>
      <c r="H557" s="296"/>
      <c r="I557" s="296"/>
      <c r="J557" s="296"/>
      <c r="K557" s="296"/>
      <c r="L557" s="296"/>
      <c r="M557" s="296"/>
      <c r="N557" s="296"/>
      <c r="O557" s="296"/>
      <c r="P557" s="296"/>
      <c r="Q557" s="296"/>
      <c r="R557" s="296"/>
      <c r="S557" s="296"/>
      <c r="T557" s="296"/>
      <c r="U557" s="296"/>
      <c r="V557" s="296"/>
      <c r="W557" s="296"/>
      <c r="X557" s="296"/>
      <c r="Y557" s="296"/>
      <c r="Z557" s="296"/>
      <c r="AA557" s="296"/>
      <c r="AB557" s="296"/>
      <c r="AC557" s="296"/>
      <c r="AD557" s="296"/>
      <c r="AE557" s="296"/>
      <c r="AF557" s="296"/>
      <c r="AG557" s="296"/>
    </row>
    <row r="558">
      <c r="A558" s="296"/>
      <c r="B558" s="296"/>
      <c r="C558" s="296"/>
      <c r="D558" s="296"/>
      <c r="E558" s="296"/>
      <c r="F558" s="296"/>
      <c r="G558" s="296"/>
      <c r="H558" s="296"/>
      <c r="I558" s="296"/>
      <c r="J558" s="296"/>
      <c r="K558" s="296"/>
      <c r="L558" s="296"/>
      <c r="M558" s="296"/>
      <c r="N558" s="296"/>
      <c r="O558" s="296"/>
      <c r="P558" s="296"/>
      <c r="Q558" s="296"/>
      <c r="R558" s="296"/>
      <c r="S558" s="296"/>
      <c r="T558" s="296"/>
      <c r="U558" s="296"/>
      <c r="V558" s="296"/>
      <c r="W558" s="296"/>
      <c r="X558" s="296"/>
      <c r="Y558" s="296"/>
      <c r="Z558" s="296"/>
      <c r="AA558" s="296"/>
      <c r="AB558" s="296"/>
      <c r="AC558" s="296"/>
      <c r="AD558" s="296"/>
      <c r="AE558" s="296"/>
      <c r="AF558" s="296"/>
      <c r="AG558" s="296"/>
    </row>
    <row r="559">
      <c r="A559" s="296"/>
      <c r="B559" s="296"/>
      <c r="C559" s="296"/>
      <c r="D559" s="296"/>
      <c r="E559" s="296"/>
      <c r="F559" s="296"/>
      <c r="G559" s="296"/>
      <c r="H559" s="296"/>
      <c r="I559" s="296"/>
      <c r="J559" s="296"/>
      <c r="K559" s="296"/>
      <c r="L559" s="296"/>
      <c r="M559" s="296"/>
      <c r="N559" s="296"/>
      <c r="O559" s="296"/>
      <c r="P559" s="296"/>
      <c r="Q559" s="296"/>
      <c r="R559" s="296"/>
      <c r="S559" s="296"/>
      <c r="T559" s="296"/>
      <c r="U559" s="296"/>
      <c r="V559" s="296"/>
      <c r="W559" s="296"/>
      <c r="X559" s="296"/>
      <c r="Y559" s="296"/>
      <c r="Z559" s="296"/>
      <c r="AA559" s="296"/>
      <c r="AB559" s="296"/>
      <c r="AC559" s="296"/>
      <c r="AD559" s="296"/>
      <c r="AE559" s="296"/>
      <c r="AF559" s="296"/>
      <c r="AG559" s="296"/>
    </row>
    <row r="560">
      <c r="A560" s="296"/>
      <c r="B560" s="296"/>
      <c r="C560" s="296"/>
      <c r="D560" s="296"/>
      <c r="E560" s="296"/>
      <c r="F560" s="296"/>
      <c r="G560" s="296"/>
      <c r="H560" s="296"/>
      <c r="I560" s="296"/>
      <c r="J560" s="296"/>
      <c r="K560" s="296"/>
      <c r="L560" s="296"/>
      <c r="M560" s="296"/>
      <c r="N560" s="296"/>
      <c r="O560" s="296"/>
      <c r="P560" s="296"/>
      <c r="Q560" s="296"/>
      <c r="R560" s="296"/>
      <c r="S560" s="296"/>
      <c r="T560" s="296"/>
      <c r="U560" s="296"/>
      <c r="V560" s="296"/>
      <c r="W560" s="296"/>
      <c r="X560" s="296"/>
      <c r="Y560" s="296"/>
      <c r="Z560" s="296"/>
      <c r="AA560" s="296"/>
      <c r="AB560" s="296"/>
      <c r="AC560" s="296"/>
      <c r="AD560" s="296"/>
      <c r="AE560" s="296"/>
      <c r="AF560" s="296"/>
      <c r="AG560" s="296"/>
    </row>
    <row r="561">
      <c r="A561" s="296"/>
      <c r="B561" s="296"/>
      <c r="C561" s="296"/>
      <c r="D561" s="296"/>
      <c r="E561" s="296"/>
      <c r="F561" s="296"/>
      <c r="G561" s="296"/>
      <c r="H561" s="296"/>
      <c r="I561" s="296"/>
      <c r="J561" s="296"/>
      <c r="K561" s="296"/>
      <c r="L561" s="296"/>
      <c r="M561" s="296"/>
      <c r="N561" s="296"/>
      <c r="O561" s="296"/>
      <c r="P561" s="296"/>
      <c r="Q561" s="296"/>
      <c r="R561" s="296"/>
      <c r="S561" s="296"/>
      <c r="T561" s="296"/>
      <c r="U561" s="296"/>
      <c r="V561" s="296"/>
      <c r="W561" s="296"/>
      <c r="X561" s="296"/>
      <c r="Y561" s="296"/>
      <c r="Z561" s="296"/>
      <c r="AA561" s="296"/>
      <c r="AB561" s="296"/>
      <c r="AC561" s="296"/>
      <c r="AD561" s="296"/>
      <c r="AE561" s="296"/>
      <c r="AF561" s="296"/>
      <c r="AG561" s="296"/>
    </row>
    <row r="562">
      <c r="A562" s="296"/>
      <c r="B562" s="296"/>
      <c r="C562" s="296"/>
      <c r="D562" s="296"/>
      <c r="E562" s="296"/>
      <c r="F562" s="296"/>
      <c r="G562" s="296"/>
      <c r="H562" s="296"/>
      <c r="I562" s="296"/>
      <c r="J562" s="296"/>
      <c r="K562" s="296"/>
      <c r="L562" s="296"/>
      <c r="M562" s="296"/>
      <c r="N562" s="296"/>
      <c r="O562" s="296"/>
      <c r="P562" s="296"/>
      <c r="Q562" s="296"/>
      <c r="R562" s="296"/>
      <c r="S562" s="296"/>
      <c r="T562" s="296"/>
      <c r="U562" s="296"/>
      <c r="V562" s="296"/>
      <c r="W562" s="296"/>
      <c r="X562" s="296"/>
      <c r="Y562" s="296"/>
      <c r="Z562" s="296"/>
      <c r="AA562" s="296"/>
      <c r="AB562" s="296"/>
      <c r="AC562" s="296"/>
      <c r="AD562" s="296"/>
      <c r="AE562" s="296"/>
      <c r="AF562" s="296"/>
      <c r="AG562" s="296"/>
    </row>
    <row r="563">
      <c r="A563" s="296"/>
      <c r="B563" s="296"/>
      <c r="C563" s="296"/>
      <c r="D563" s="296"/>
      <c r="E563" s="296"/>
      <c r="F563" s="296"/>
      <c r="G563" s="296"/>
      <c r="H563" s="296"/>
      <c r="I563" s="296"/>
      <c r="J563" s="296"/>
      <c r="K563" s="296"/>
      <c r="L563" s="296"/>
      <c r="M563" s="296"/>
      <c r="N563" s="296"/>
      <c r="O563" s="296"/>
      <c r="P563" s="296"/>
      <c r="Q563" s="296"/>
      <c r="R563" s="296"/>
      <c r="S563" s="296"/>
      <c r="T563" s="296"/>
      <c r="U563" s="296"/>
      <c r="V563" s="296"/>
      <c r="W563" s="296"/>
      <c r="X563" s="296"/>
      <c r="Y563" s="296"/>
      <c r="Z563" s="296"/>
      <c r="AA563" s="296"/>
      <c r="AB563" s="296"/>
      <c r="AC563" s="296"/>
      <c r="AD563" s="296"/>
      <c r="AE563" s="296"/>
      <c r="AF563" s="296"/>
      <c r="AG563" s="296"/>
    </row>
    <row r="564">
      <c r="A564" s="296"/>
      <c r="B564" s="296"/>
      <c r="C564" s="296"/>
      <c r="D564" s="296"/>
      <c r="E564" s="296"/>
      <c r="F564" s="296"/>
      <c r="G564" s="296"/>
      <c r="H564" s="296"/>
      <c r="I564" s="296"/>
      <c r="J564" s="296"/>
      <c r="K564" s="296"/>
      <c r="L564" s="296"/>
      <c r="M564" s="296"/>
      <c r="N564" s="296"/>
      <c r="O564" s="296"/>
      <c r="P564" s="296"/>
      <c r="Q564" s="296"/>
      <c r="R564" s="296"/>
      <c r="S564" s="296"/>
      <c r="T564" s="296"/>
      <c r="U564" s="296"/>
      <c r="V564" s="296"/>
      <c r="W564" s="296"/>
      <c r="X564" s="296"/>
      <c r="Y564" s="296"/>
      <c r="Z564" s="296"/>
      <c r="AA564" s="296"/>
      <c r="AB564" s="296"/>
      <c r="AC564" s="296"/>
      <c r="AD564" s="296"/>
      <c r="AE564" s="296"/>
      <c r="AF564" s="296"/>
      <c r="AG564" s="296"/>
    </row>
    <row r="565">
      <c r="A565" s="296"/>
      <c r="B565" s="296"/>
      <c r="C565" s="296"/>
      <c r="D565" s="296"/>
      <c r="E565" s="296"/>
      <c r="F565" s="296"/>
      <c r="G565" s="296"/>
      <c r="H565" s="296"/>
      <c r="I565" s="296"/>
      <c r="J565" s="296"/>
      <c r="K565" s="296"/>
      <c r="L565" s="296"/>
      <c r="M565" s="296"/>
      <c r="N565" s="296"/>
      <c r="O565" s="296"/>
      <c r="P565" s="296"/>
      <c r="Q565" s="296"/>
      <c r="R565" s="296"/>
      <c r="S565" s="296"/>
      <c r="T565" s="296"/>
      <c r="U565" s="296"/>
      <c r="V565" s="296"/>
      <c r="W565" s="296"/>
      <c r="X565" s="296"/>
      <c r="Y565" s="296"/>
      <c r="Z565" s="296"/>
      <c r="AA565" s="296"/>
      <c r="AB565" s="296"/>
      <c r="AC565" s="296"/>
      <c r="AD565" s="296"/>
      <c r="AE565" s="296"/>
      <c r="AF565" s="296"/>
      <c r="AG565" s="296"/>
    </row>
    <row r="566">
      <c r="A566" s="296"/>
      <c r="B566" s="296"/>
      <c r="C566" s="296"/>
      <c r="D566" s="296"/>
      <c r="E566" s="296"/>
      <c r="F566" s="296"/>
      <c r="G566" s="296"/>
      <c r="H566" s="296"/>
      <c r="I566" s="296"/>
      <c r="J566" s="296"/>
      <c r="K566" s="296"/>
      <c r="L566" s="296"/>
      <c r="M566" s="296"/>
      <c r="N566" s="296"/>
      <c r="O566" s="296"/>
      <c r="P566" s="296"/>
      <c r="Q566" s="296"/>
      <c r="R566" s="296"/>
      <c r="S566" s="296"/>
      <c r="T566" s="296"/>
      <c r="U566" s="296"/>
      <c r="V566" s="296"/>
      <c r="W566" s="296"/>
      <c r="X566" s="296"/>
      <c r="Y566" s="296"/>
      <c r="Z566" s="296"/>
      <c r="AA566" s="296"/>
      <c r="AB566" s="296"/>
      <c r="AC566" s="296"/>
      <c r="AD566" s="296"/>
      <c r="AE566" s="296"/>
      <c r="AF566" s="296"/>
      <c r="AG566" s="296"/>
    </row>
    <row r="567">
      <c r="A567" s="296"/>
      <c r="B567" s="296"/>
      <c r="C567" s="296"/>
      <c r="D567" s="296"/>
      <c r="E567" s="296"/>
      <c r="F567" s="296"/>
      <c r="G567" s="296"/>
      <c r="H567" s="296"/>
      <c r="I567" s="296"/>
      <c r="J567" s="296"/>
      <c r="K567" s="296"/>
      <c r="L567" s="296"/>
      <c r="M567" s="296"/>
      <c r="N567" s="296"/>
      <c r="O567" s="296"/>
      <c r="P567" s="296"/>
      <c r="Q567" s="296"/>
      <c r="R567" s="296"/>
      <c r="S567" s="296"/>
      <c r="T567" s="296"/>
      <c r="U567" s="296"/>
      <c r="V567" s="296"/>
      <c r="W567" s="296"/>
      <c r="X567" s="296"/>
      <c r="Y567" s="296"/>
      <c r="Z567" s="296"/>
      <c r="AA567" s="296"/>
      <c r="AB567" s="296"/>
      <c r="AC567" s="296"/>
      <c r="AD567" s="296"/>
      <c r="AE567" s="296"/>
      <c r="AF567" s="296"/>
      <c r="AG567" s="296"/>
    </row>
    <row r="568">
      <c r="A568" s="296"/>
      <c r="B568" s="296"/>
      <c r="C568" s="296"/>
      <c r="D568" s="296"/>
      <c r="E568" s="296"/>
      <c r="F568" s="296"/>
      <c r="G568" s="296"/>
      <c r="H568" s="296"/>
      <c r="I568" s="296"/>
      <c r="J568" s="296"/>
      <c r="K568" s="296"/>
      <c r="L568" s="296"/>
      <c r="M568" s="296"/>
      <c r="N568" s="296"/>
      <c r="O568" s="296"/>
      <c r="P568" s="296"/>
      <c r="Q568" s="296"/>
      <c r="R568" s="296"/>
      <c r="S568" s="296"/>
      <c r="T568" s="296"/>
      <c r="U568" s="296"/>
      <c r="V568" s="296"/>
      <c r="W568" s="296"/>
      <c r="X568" s="296"/>
      <c r="Y568" s="296"/>
      <c r="Z568" s="296"/>
      <c r="AA568" s="296"/>
      <c r="AB568" s="296"/>
      <c r="AC568" s="296"/>
      <c r="AD568" s="296"/>
      <c r="AE568" s="296"/>
      <c r="AF568" s="296"/>
      <c r="AG568" s="296"/>
    </row>
    <row r="569">
      <c r="A569" s="296"/>
      <c r="B569" s="296"/>
      <c r="C569" s="296"/>
      <c r="D569" s="296"/>
      <c r="E569" s="296"/>
      <c r="F569" s="296"/>
      <c r="G569" s="296"/>
      <c r="H569" s="296"/>
      <c r="I569" s="296"/>
      <c r="J569" s="296"/>
      <c r="K569" s="296"/>
      <c r="L569" s="296"/>
      <c r="M569" s="296"/>
      <c r="N569" s="296"/>
      <c r="O569" s="296"/>
      <c r="P569" s="296"/>
      <c r="Q569" s="296"/>
      <c r="R569" s="296"/>
      <c r="S569" s="296"/>
      <c r="T569" s="296"/>
      <c r="U569" s="296"/>
      <c r="V569" s="296"/>
      <c r="W569" s="296"/>
      <c r="X569" s="296"/>
      <c r="Y569" s="296"/>
      <c r="Z569" s="296"/>
      <c r="AA569" s="296"/>
      <c r="AB569" s="296"/>
      <c r="AC569" s="296"/>
      <c r="AD569" s="296"/>
      <c r="AE569" s="296"/>
      <c r="AF569" s="296"/>
      <c r="AG569" s="296"/>
    </row>
    <row r="570">
      <c r="A570" s="296"/>
      <c r="B570" s="296"/>
      <c r="C570" s="296"/>
      <c r="D570" s="296"/>
      <c r="E570" s="296"/>
      <c r="F570" s="296"/>
      <c r="G570" s="296"/>
      <c r="H570" s="296"/>
      <c r="I570" s="296"/>
      <c r="J570" s="296"/>
      <c r="K570" s="296"/>
      <c r="L570" s="296"/>
      <c r="M570" s="296"/>
      <c r="N570" s="296"/>
      <c r="O570" s="296"/>
      <c r="P570" s="296"/>
      <c r="Q570" s="296"/>
      <c r="R570" s="296"/>
      <c r="S570" s="296"/>
      <c r="T570" s="296"/>
      <c r="U570" s="296"/>
      <c r="V570" s="296"/>
      <c r="W570" s="296"/>
      <c r="X570" s="296"/>
      <c r="Y570" s="296"/>
      <c r="Z570" s="296"/>
      <c r="AA570" s="296"/>
      <c r="AB570" s="296"/>
      <c r="AC570" s="296"/>
      <c r="AD570" s="296"/>
      <c r="AE570" s="296"/>
      <c r="AF570" s="296"/>
      <c r="AG570" s="296"/>
    </row>
    <row r="571">
      <c r="A571" s="296"/>
      <c r="B571" s="296"/>
      <c r="C571" s="296"/>
      <c r="D571" s="296"/>
      <c r="E571" s="296"/>
      <c r="F571" s="296"/>
      <c r="G571" s="296"/>
      <c r="H571" s="296"/>
      <c r="I571" s="296"/>
      <c r="J571" s="296"/>
      <c r="K571" s="296"/>
      <c r="L571" s="296"/>
      <c r="M571" s="296"/>
      <c r="N571" s="296"/>
      <c r="O571" s="296"/>
      <c r="P571" s="296"/>
      <c r="Q571" s="296"/>
      <c r="R571" s="296"/>
      <c r="S571" s="296"/>
      <c r="T571" s="296"/>
      <c r="U571" s="296"/>
      <c r="V571" s="296"/>
      <c r="W571" s="296"/>
      <c r="X571" s="296"/>
      <c r="Y571" s="296"/>
      <c r="Z571" s="296"/>
      <c r="AA571" s="296"/>
      <c r="AB571" s="296"/>
      <c r="AC571" s="296"/>
      <c r="AD571" s="296"/>
      <c r="AE571" s="296"/>
      <c r="AF571" s="296"/>
      <c r="AG571" s="296"/>
    </row>
    <row r="572">
      <c r="A572" s="296"/>
      <c r="B572" s="296"/>
      <c r="C572" s="296"/>
      <c r="D572" s="296"/>
      <c r="E572" s="296"/>
      <c r="F572" s="296"/>
      <c r="G572" s="296"/>
      <c r="H572" s="296"/>
      <c r="I572" s="296"/>
      <c r="J572" s="296"/>
      <c r="K572" s="296"/>
      <c r="L572" s="296"/>
      <c r="M572" s="296"/>
      <c r="N572" s="296"/>
      <c r="O572" s="296"/>
      <c r="P572" s="296"/>
      <c r="Q572" s="296"/>
      <c r="R572" s="296"/>
      <c r="S572" s="296"/>
      <c r="T572" s="296"/>
      <c r="U572" s="296"/>
      <c r="V572" s="296"/>
      <c r="W572" s="296"/>
      <c r="X572" s="296"/>
      <c r="Y572" s="296"/>
      <c r="Z572" s="296"/>
      <c r="AA572" s="296"/>
      <c r="AB572" s="296"/>
      <c r="AC572" s="296"/>
      <c r="AD572" s="296"/>
      <c r="AE572" s="296"/>
      <c r="AF572" s="296"/>
      <c r="AG572" s="296"/>
    </row>
    <row r="573">
      <c r="A573" s="296"/>
      <c r="B573" s="296"/>
      <c r="C573" s="296"/>
      <c r="D573" s="296"/>
      <c r="E573" s="296"/>
      <c r="F573" s="296"/>
      <c r="G573" s="296"/>
      <c r="H573" s="296"/>
      <c r="I573" s="296"/>
      <c r="J573" s="296"/>
      <c r="K573" s="296"/>
      <c r="L573" s="296"/>
      <c r="M573" s="296"/>
      <c r="N573" s="296"/>
      <c r="O573" s="296"/>
      <c r="P573" s="296"/>
      <c r="Q573" s="296"/>
      <c r="R573" s="296"/>
      <c r="S573" s="296"/>
      <c r="T573" s="296"/>
      <c r="U573" s="296"/>
      <c r="V573" s="296"/>
      <c r="W573" s="296"/>
      <c r="X573" s="296"/>
      <c r="Y573" s="296"/>
      <c r="Z573" s="296"/>
      <c r="AA573" s="296"/>
      <c r="AB573" s="296"/>
      <c r="AC573" s="296"/>
      <c r="AD573" s="296"/>
      <c r="AE573" s="296"/>
      <c r="AF573" s="296"/>
      <c r="AG573" s="296"/>
    </row>
    <row r="574">
      <c r="A574" s="296"/>
      <c r="B574" s="296"/>
      <c r="C574" s="296"/>
      <c r="D574" s="296"/>
      <c r="E574" s="296"/>
      <c r="F574" s="296"/>
      <c r="G574" s="296"/>
      <c r="H574" s="296"/>
      <c r="I574" s="296"/>
      <c r="J574" s="296"/>
      <c r="K574" s="296"/>
      <c r="L574" s="296"/>
      <c r="M574" s="296"/>
      <c r="N574" s="296"/>
      <c r="O574" s="296"/>
      <c r="P574" s="296"/>
      <c r="Q574" s="296"/>
      <c r="R574" s="296"/>
      <c r="S574" s="296"/>
      <c r="T574" s="296"/>
      <c r="U574" s="296"/>
      <c r="V574" s="296"/>
      <c r="W574" s="296"/>
      <c r="X574" s="296"/>
      <c r="Y574" s="296"/>
      <c r="Z574" s="296"/>
      <c r="AA574" s="296"/>
      <c r="AB574" s="296"/>
      <c r="AC574" s="296"/>
      <c r="AD574" s="296"/>
      <c r="AE574" s="296"/>
      <c r="AF574" s="296"/>
      <c r="AG574" s="296"/>
    </row>
    <row r="575">
      <c r="A575" s="296"/>
      <c r="B575" s="296"/>
      <c r="C575" s="296"/>
      <c r="D575" s="296"/>
      <c r="E575" s="296"/>
      <c r="F575" s="296"/>
      <c r="G575" s="296"/>
      <c r="H575" s="296"/>
      <c r="I575" s="296"/>
      <c r="J575" s="296"/>
      <c r="K575" s="296"/>
      <c r="L575" s="296"/>
      <c r="M575" s="296"/>
      <c r="N575" s="296"/>
      <c r="O575" s="296"/>
      <c r="P575" s="296"/>
      <c r="Q575" s="296"/>
      <c r="R575" s="296"/>
      <c r="S575" s="296"/>
      <c r="T575" s="296"/>
      <c r="U575" s="296"/>
      <c r="V575" s="296"/>
      <c r="W575" s="296"/>
      <c r="X575" s="296"/>
      <c r="Y575" s="296"/>
      <c r="Z575" s="296"/>
      <c r="AA575" s="296"/>
      <c r="AB575" s="296"/>
      <c r="AC575" s="296"/>
      <c r="AD575" s="296"/>
      <c r="AE575" s="296"/>
      <c r="AF575" s="296"/>
      <c r="AG575" s="296"/>
    </row>
    <row r="576">
      <c r="A576" s="296"/>
      <c r="B576" s="296"/>
      <c r="C576" s="296"/>
      <c r="D576" s="296"/>
      <c r="E576" s="296"/>
      <c r="F576" s="296"/>
      <c r="G576" s="296"/>
      <c r="H576" s="296"/>
      <c r="I576" s="296"/>
      <c r="J576" s="296"/>
      <c r="K576" s="296"/>
      <c r="L576" s="296"/>
      <c r="M576" s="296"/>
      <c r="N576" s="296"/>
      <c r="O576" s="296"/>
      <c r="P576" s="296"/>
      <c r="Q576" s="296"/>
      <c r="R576" s="296"/>
      <c r="S576" s="296"/>
      <c r="T576" s="296"/>
      <c r="U576" s="296"/>
      <c r="V576" s="296"/>
      <c r="W576" s="296"/>
      <c r="X576" s="296"/>
      <c r="Y576" s="296"/>
      <c r="Z576" s="296"/>
      <c r="AA576" s="296"/>
      <c r="AB576" s="296"/>
      <c r="AC576" s="296"/>
      <c r="AD576" s="296"/>
      <c r="AE576" s="296"/>
      <c r="AF576" s="296"/>
      <c r="AG576" s="296"/>
    </row>
    <row r="577">
      <c r="A577" s="296"/>
      <c r="B577" s="296"/>
      <c r="C577" s="296"/>
      <c r="D577" s="296"/>
      <c r="E577" s="296"/>
      <c r="F577" s="296"/>
      <c r="G577" s="296"/>
      <c r="H577" s="296"/>
      <c r="I577" s="296"/>
      <c r="J577" s="296"/>
      <c r="K577" s="296"/>
      <c r="L577" s="296"/>
      <c r="M577" s="296"/>
      <c r="N577" s="296"/>
      <c r="O577" s="296"/>
      <c r="P577" s="296"/>
      <c r="Q577" s="296"/>
      <c r="R577" s="296"/>
      <c r="S577" s="296"/>
      <c r="T577" s="296"/>
      <c r="U577" s="296"/>
      <c r="V577" s="296"/>
      <c r="W577" s="296"/>
      <c r="X577" s="296"/>
      <c r="Y577" s="296"/>
      <c r="Z577" s="296"/>
      <c r="AA577" s="296"/>
      <c r="AB577" s="296"/>
      <c r="AC577" s="296"/>
      <c r="AD577" s="296"/>
      <c r="AE577" s="296"/>
      <c r="AF577" s="296"/>
      <c r="AG577" s="296"/>
    </row>
    <row r="578">
      <c r="A578" s="296"/>
      <c r="B578" s="296"/>
      <c r="C578" s="296"/>
      <c r="D578" s="296"/>
      <c r="E578" s="296"/>
      <c r="F578" s="296"/>
      <c r="G578" s="296"/>
      <c r="H578" s="296"/>
      <c r="I578" s="296"/>
      <c r="J578" s="296"/>
      <c r="K578" s="296"/>
      <c r="L578" s="296"/>
      <c r="M578" s="296"/>
      <c r="N578" s="296"/>
      <c r="O578" s="296"/>
      <c r="P578" s="296"/>
      <c r="Q578" s="296"/>
      <c r="R578" s="296"/>
      <c r="S578" s="296"/>
      <c r="T578" s="296"/>
      <c r="U578" s="296"/>
      <c r="V578" s="296"/>
      <c r="W578" s="296"/>
      <c r="X578" s="296"/>
      <c r="Y578" s="296"/>
      <c r="Z578" s="296"/>
      <c r="AA578" s="296"/>
      <c r="AB578" s="296"/>
      <c r="AC578" s="296"/>
      <c r="AD578" s="296"/>
      <c r="AE578" s="296"/>
      <c r="AF578" s="296"/>
      <c r="AG578" s="296"/>
    </row>
    <row r="579">
      <c r="A579" s="296"/>
      <c r="B579" s="296"/>
      <c r="C579" s="296"/>
      <c r="D579" s="296"/>
      <c r="E579" s="296"/>
      <c r="F579" s="296"/>
      <c r="G579" s="296"/>
      <c r="H579" s="296"/>
      <c r="I579" s="296"/>
      <c r="J579" s="296"/>
      <c r="K579" s="296"/>
      <c r="L579" s="296"/>
      <c r="M579" s="296"/>
      <c r="N579" s="296"/>
      <c r="O579" s="296"/>
      <c r="P579" s="296"/>
      <c r="Q579" s="296"/>
      <c r="R579" s="296"/>
      <c r="S579" s="296"/>
      <c r="T579" s="296"/>
      <c r="U579" s="296"/>
      <c r="V579" s="296"/>
      <c r="W579" s="296"/>
      <c r="X579" s="296"/>
      <c r="Y579" s="296"/>
      <c r="Z579" s="296"/>
      <c r="AA579" s="296"/>
      <c r="AB579" s="296"/>
      <c r="AC579" s="296"/>
      <c r="AD579" s="296"/>
      <c r="AE579" s="296"/>
      <c r="AF579" s="296"/>
      <c r="AG579" s="296"/>
    </row>
    <row r="580">
      <c r="A580" s="296"/>
      <c r="B580" s="296"/>
      <c r="C580" s="296"/>
      <c r="D580" s="296"/>
      <c r="E580" s="296"/>
      <c r="F580" s="296"/>
      <c r="G580" s="296"/>
      <c r="H580" s="296"/>
      <c r="I580" s="296"/>
      <c r="J580" s="296"/>
      <c r="K580" s="296"/>
      <c r="L580" s="296"/>
      <c r="M580" s="296"/>
      <c r="N580" s="296"/>
      <c r="O580" s="296"/>
      <c r="P580" s="296"/>
      <c r="Q580" s="296"/>
      <c r="R580" s="296"/>
      <c r="S580" s="296"/>
      <c r="T580" s="296"/>
      <c r="U580" s="296"/>
      <c r="V580" s="296"/>
      <c r="W580" s="296"/>
      <c r="X580" s="296"/>
      <c r="Y580" s="296"/>
      <c r="Z580" s="296"/>
      <c r="AA580" s="296"/>
      <c r="AB580" s="296"/>
      <c r="AC580" s="296"/>
      <c r="AD580" s="296"/>
      <c r="AE580" s="296"/>
      <c r="AF580" s="296"/>
      <c r="AG580" s="296"/>
    </row>
    <row r="581">
      <c r="A581" s="296"/>
      <c r="B581" s="296"/>
      <c r="C581" s="296"/>
      <c r="D581" s="296"/>
      <c r="E581" s="296"/>
      <c r="F581" s="296"/>
      <c r="G581" s="296"/>
      <c r="H581" s="296"/>
      <c r="I581" s="296"/>
      <c r="J581" s="296"/>
      <c r="K581" s="296"/>
      <c r="L581" s="296"/>
      <c r="M581" s="296"/>
      <c r="N581" s="296"/>
      <c r="O581" s="296"/>
      <c r="P581" s="296"/>
      <c r="Q581" s="296"/>
      <c r="R581" s="296"/>
      <c r="S581" s="296"/>
      <c r="T581" s="296"/>
      <c r="U581" s="296"/>
      <c r="V581" s="296"/>
      <c r="W581" s="296"/>
      <c r="X581" s="296"/>
      <c r="Y581" s="296"/>
      <c r="Z581" s="296"/>
      <c r="AA581" s="296"/>
      <c r="AB581" s="296"/>
      <c r="AC581" s="296"/>
      <c r="AD581" s="296"/>
      <c r="AE581" s="296"/>
      <c r="AF581" s="296"/>
      <c r="AG581" s="296"/>
    </row>
    <row r="582">
      <c r="A582" s="296"/>
      <c r="B582" s="296"/>
      <c r="C582" s="296"/>
      <c r="D582" s="296"/>
      <c r="E582" s="296"/>
      <c r="F582" s="296"/>
      <c r="G582" s="296"/>
      <c r="H582" s="296"/>
      <c r="I582" s="296"/>
      <c r="J582" s="296"/>
      <c r="K582" s="296"/>
      <c r="L582" s="296"/>
      <c r="M582" s="296"/>
      <c r="N582" s="296"/>
      <c r="O582" s="296"/>
      <c r="P582" s="296"/>
      <c r="Q582" s="296"/>
      <c r="R582" s="296"/>
      <c r="S582" s="296"/>
      <c r="T582" s="296"/>
      <c r="U582" s="296"/>
      <c r="V582" s="296"/>
      <c r="W582" s="296"/>
      <c r="X582" s="296"/>
      <c r="Y582" s="296"/>
      <c r="Z582" s="296"/>
      <c r="AA582" s="296"/>
      <c r="AB582" s="296"/>
      <c r="AC582" s="296"/>
      <c r="AD582" s="296"/>
      <c r="AE582" s="296"/>
      <c r="AF582" s="296"/>
      <c r="AG582" s="296"/>
    </row>
    <row r="583">
      <c r="A583" s="296"/>
      <c r="B583" s="296"/>
      <c r="C583" s="296"/>
      <c r="D583" s="296"/>
      <c r="E583" s="296"/>
      <c r="F583" s="296"/>
      <c r="G583" s="296"/>
      <c r="H583" s="296"/>
      <c r="I583" s="296"/>
      <c r="J583" s="296"/>
      <c r="K583" s="296"/>
      <c r="L583" s="296"/>
      <c r="M583" s="296"/>
      <c r="N583" s="296"/>
      <c r="O583" s="296"/>
      <c r="P583" s="296"/>
      <c r="Q583" s="296"/>
      <c r="R583" s="296"/>
      <c r="S583" s="296"/>
      <c r="T583" s="296"/>
      <c r="U583" s="296"/>
      <c r="V583" s="296"/>
      <c r="W583" s="296"/>
      <c r="X583" s="296"/>
      <c r="Y583" s="296"/>
      <c r="Z583" s="296"/>
      <c r="AA583" s="296"/>
      <c r="AB583" s="296"/>
      <c r="AC583" s="296"/>
      <c r="AD583" s="296"/>
      <c r="AE583" s="296"/>
      <c r="AF583" s="296"/>
      <c r="AG583" s="296"/>
    </row>
    <row r="584">
      <c r="A584" s="296"/>
      <c r="B584" s="296"/>
      <c r="C584" s="296"/>
      <c r="D584" s="296"/>
      <c r="E584" s="296"/>
      <c r="F584" s="296"/>
      <c r="G584" s="296"/>
      <c r="H584" s="296"/>
      <c r="I584" s="296"/>
      <c r="J584" s="296"/>
      <c r="K584" s="296"/>
      <c r="L584" s="296"/>
      <c r="M584" s="296"/>
      <c r="N584" s="296"/>
      <c r="O584" s="296"/>
      <c r="P584" s="296"/>
      <c r="Q584" s="296"/>
      <c r="R584" s="296"/>
      <c r="S584" s="296"/>
      <c r="T584" s="296"/>
      <c r="U584" s="296"/>
      <c r="V584" s="296"/>
      <c r="W584" s="296"/>
      <c r="X584" s="296"/>
      <c r="Y584" s="296"/>
      <c r="Z584" s="296"/>
      <c r="AA584" s="296"/>
      <c r="AB584" s="296"/>
      <c r="AC584" s="296"/>
      <c r="AD584" s="296"/>
      <c r="AE584" s="296"/>
      <c r="AF584" s="296"/>
      <c r="AG584" s="296"/>
    </row>
    <row r="585">
      <c r="A585" s="296"/>
      <c r="B585" s="296"/>
      <c r="C585" s="296"/>
      <c r="D585" s="296"/>
      <c r="E585" s="296"/>
      <c r="F585" s="296"/>
      <c r="G585" s="296"/>
      <c r="H585" s="296"/>
      <c r="I585" s="296"/>
      <c r="J585" s="296"/>
      <c r="K585" s="296"/>
      <c r="L585" s="296"/>
      <c r="M585" s="296"/>
      <c r="N585" s="296"/>
      <c r="O585" s="296"/>
      <c r="P585" s="296"/>
      <c r="Q585" s="296"/>
      <c r="R585" s="296"/>
      <c r="S585" s="296"/>
      <c r="T585" s="296"/>
      <c r="U585" s="296"/>
      <c r="V585" s="296"/>
      <c r="W585" s="296"/>
      <c r="X585" s="296"/>
      <c r="Y585" s="296"/>
      <c r="Z585" s="296"/>
      <c r="AA585" s="296"/>
      <c r="AB585" s="296"/>
      <c r="AC585" s="296"/>
      <c r="AD585" s="296"/>
      <c r="AE585" s="296"/>
      <c r="AF585" s="296"/>
      <c r="AG585" s="296"/>
    </row>
    <row r="586">
      <c r="A586" s="296"/>
      <c r="B586" s="296"/>
      <c r="C586" s="296"/>
      <c r="D586" s="296"/>
      <c r="E586" s="296"/>
      <c r="F586" s="296"/>
      <c r="G586" s="296"/>
      <c r="H586" s="296"/>
      <c r="I586" s="296"/>
      <c r="J586" s="296"/>
      <c r="K586" s="296"/>
      <c r="L586" s="296"/>
      <c r="M586" s="296"/>
      <c r="N586" s="296"/>
      <c r="O586" s="296"/>
      <c r="P586" s="296"/>
      <c r="Q586" s="296"/>
      <c r="R586" s="296"/>
      <c r="S586" s="296"/>
      <c r="T586" s="296"/>
      <c r="U586" s="296"/>
      <c r="V586" s="296"/>
      <c r="W586" s="296"/>
      <c r="X586" s="296"/>
      <c r="Y586" s="296"/>
      <c r="Z586" s="296"/>
      <c r="AA586" s="296"/>
      <c r="AB586" s="296"/>
      <c r="AC586" s="296"/>
      <c r="AD586" s="296"/>
      <c r="AE586" s="296"/>
      <c r="AF586" s="296"/>
      <c r="AG586" s="296"/>
    </row>
    <row r="587">
      <c r="A587" s="296"/>
      <c r="B587" s="296"/>
      <c r="C587" s="296"/>
      <c r="D587" s="296"/>
      <c r="E587" s="296"/>
      <c r="F587" s="296"/>
      <c r="G587" s="296"/>
      <c r="H587" s="296"/>
      <c r="I587" s="296"/>
      <c r="J587" s="296"/>
      <c r="K587" s="296"/>
      <c r="L587" s="296"/>
      <c r="M587" s="296"/>
      <c r="N587" s="296"/>
      <c r="O587" s="296"/>
      <c r="P587" s="296"/>
      <c r="Q587" s="296"/>
      <c r="R587" s="296"/>
      <c r="S587" s="296"/>
      <c r="T587" s="296"/>
      <c r="U587" s="296"/>
      <c r="V587" s="296"/>
      <c r="W587" s="296"/>
      <c r="X587" s="296"/>
      <c r="Y587" s="296"/>
      <c r="Z587" s="296"/>
      <c r="AA587" s="296"/>
      <c r="AB587" s="296"/>
      <c r="AC587" s="296"/>
      <c r="AD587" s="296"/>
      <c r="AE587" s="296"/>
      <c r="AF587" s="296"/>
      <c r="AG587" s="296"/>
    </row>
    <row r="588">
      <c r="A588" s="296"/>
      <c r="B588" s="296"/>
      <c r="C588" s="296"/>
      <c r="D588" s="296"/>
      <c r="E588" s="296"/>
      <c r="F588" s="296"/>
      <c r="G588" s="296"/>
      <c r="H588" s="296"/>
      <c r="I588" s="296"/>
      <c r="J588" s="296"/>
      <c r="K588" s="296"/>
      <c r="L588" s="296"/>
      <c r="M588" s="296"/>
      <c r="N588" s="296"/>
      <c r="O588" s="296"/>
      <c r="P588" s="296"/>
      <c r="Q588" s="296"/>
      <c r="R588" s="296"/>
      <c r="S588" s="296"/>
      <c r="T588" s="296"/>
      <c r="U588" s="296"/>
      <c r="V588" s="296"/>
      <c r="W588" s="296"/>
      <c r="X588" s="296"/>
      <c r="Y588" s="296"/>
      <c r="Z588" s="296"/>
      <c r="AA588" s="296"/>
      <c r="AB588" s="296"/>
      <c r="AC588" s="296"/>
      <c r="AD588" s="296"/>
      <c r="AE588" s="296"/>
      <c r="AF588" s="296"/>
      <c r="AG588" s="296"/>
    </row>
    <row r="589">
      <c r="A589" s="296"/>
      <c r="B589" s="296"/>
      <c r="C589" s="296"/>
      <c r="D589" s="296"/>
      <c r="E589" s="296"/>
      <c r="F589" s="296"/>
      <c r="G589" s="296"/>
      <c r="H589" s="296"/>
      <c r="I589" s="296"/>
      <c r="J589" s="296"/>
      <c r="K589" s="296"/>
      <c r="L589" s="296"/>
      <c r="M589" s="296"/>
      <c r="N589" s="296"/>
      <c r="O589" s="296"/>
      <c r="P589" s="296"/>
      <c r="Q589" s="296"/>
      <c r="R589" s="296"/>
      <c r="S589" s="296"/>
      <c r="T589" s="296"/>
      <c r="U589" s="296"/>
      <c r="V589" s="296"/>
      <c r="W589" s="296"/>
      <c r="X589" s="296"/>
      <c r="Y589" s="296"/>
      <c r="Z589" s="296"/>
      <c r="AA589" s="296"/>
      <c r="AB589" s="296"/>
      <c r="AC589" s="296"/>
      <c r="AD589" s="296"/>
      <c r="AE589" s="296"/>
      <c r="AF589" s="296"/>
      <c r="AG589" s="296"/>
    </row>
    <row r="590">
      <c r="A590" s="296"/>
      <c r="B590" s="296"/>
      <c r="C590" s="296"/>
      <c r="D590" s="296"/>
      <c r="E590" s="296"/>
      <c r="F590" s="296"/>
      <c r="G590" s="296"/>
      <c r="H590" s="296"/>
      <c r="I590" s="296"/>
      <c r="J590" s="296"/>
      <c r="K590" s="296"/>
      <c r="L590" s="296"/>
      <c r="M590" s="296"/>
      <c r="N590" s="296"/>
      <c r="O590" s="296"/>
      <c r="P590" s="296"/>
      <c r="Q590" s="296"/>
      <c r="R590" s="296"/>
      <c r="S590" s="296"/>
      <c r="T590" s="296"/>
      <c r="U590" s="296"/>
      <c r="V590" s="296"/>
      <c r="W590" s="296"/>
      <c r="X590" s="296"/>
      <c r="Y590" s="296"/>
      <c r="Z590" s="296"/>
      <c r="AA590" s="296"/>
      <c r="AB590" s="296"/>
      <c r="AC590" s="296"/>
      <c r="AD590" s="296"/>
      <c r="AE590" s="296"/>
      <c r="AF590" s="296"/>
      <c r="AG590" s="296"/>
    </row>
    <row r="591">
      <c r="A591" s="296"/>
      <c r="B591" s="296"/>
      <c r="C591" s="296"/>
      <c r="D591" s="296"/>
      <c r="E591" s="296"/>
      <c r="F591" s="296"/>
      <c r="G591" s="296"/>
      <c r="H591" s="296"/>
      <c r="I591" s="296"/>
      <c r="J591" s="296"/>
      <c r="K591" s="296"/>
      <c r="L591" s="296"/>
      <c r="M591" s="296"/>
      <c r="N591" s="296"/>
      <c r="O591" s="296"/>
      <c r="P591" s="296"/>
      <c r="Q591" s="296"/>
      <c r="R591" s="296"/>
      <c r="S591" s="296"/>
      <c r="T591" s="296"/>
      <c r="U591" s="296"/>
      <c r="V591" s="296"/>
      <c r="W591" s="296"/>
      <c r="X591" s="296"/>
      <c r="Y591" s="296"/>
      <c r="Z591" s="296"/>
      <c r="AA591" s="296"/>
      <c r="AB591" s="296"/>
      <c r="AC591" s="296"/>
      <c r="AD591" s="296"/>
      <c r="AE591" s="296"/>
      <c r="AF591" s="296"/>
      <c r="AG591" s="296"/>
    </row>
    <row r="592">
      <c r="A592" s="296"/>
      <c r="B592" s="296"/>
      <c r="C592" s="296"/>
      <c r="D592" s="296"/>
      <c r="E592" s="296"/>
      <c r="F592" s="296"/>
      <c r="G592" s="296"/>
      <c r="H592" s="296"/>
      <c r="I592" s="296"/>
      <c r="J592" s="296"/>
      <c r="K592" s="296"/>
      <c r="L592" s="296"/>
      <c r="M592" s="296"/>
      <c r="N592" s="296"/>
      <c r="O592" s="296"/>
      <c r="P592" s="296"/>
      <c r="Q592" s="296"/>
      <c r="R592" s="296"/>
      <c r="S592" s="296"/>
      <c r="T592" s="296"/>
      <c r="U592" s="296"/>
      <c r="V592" s="296"/>
      <c r="W592" s="296"/>
      <c r="X592" s="296"/>
      <c r="Y592" s="296"/>
      <c r="Z592" s="296"/>
      <c r="AA592" s="296"/>
      <c r="AB592" s="296"/>
      <c r="AC592" s="296"/>
      <c r="AD592" s="296"/>
      <c r="AE592" s="296"/>
      <c r="AF592" s="296"/>
      <c r="AG592" s="296"/>
    </row>
    <row r="593">
      <c r="A593" s="296"/>
      <c r="B593" s="296"/>
      <c r="C593" s="296"/>
      <c r="D593" s="296"/>
      <c r="E593" s="296"/>
      <c r="F593" s="296"/>
      <c r="G593" s="296"/>
      <c r="H593" s="296"/>
      <c r="I593" s="296"/>
      <c r="J593" s="296"/>
      <c r="K593" s="296"/>
      <c r="L593" s="296"/>
      <c r="M593" s="296"/>
      <c r="N593" s="296"/>
      <c r="O593" s="296"/>
      <c r="P593" s="296"/>
      <c r="Q593" s="296"/>
      <c r="R593" s="296"/>
      <c r="S593" s="296"/>
      <c r="T593" s="296"/>
      <c r="U593" s="296"/>
      <c r="V593" s="296"/>
      <c r="W593" s="296"/>
      <c r="X593" s="296"/>
      <c r="Y593" s="296"/>
      <c r="Z593" s="296"/>
      <c r="AA593" s="296"/>
      <c r="AB593" s="296"/>
      <c r="AC593" s="296"/>
      <c r="AD593" s="296"/>
      <c r="AE593" s="296"/>
      <c r="AF593" s="296"/>
      <c r="AG593" s="296"/>
    </row>
    <row r="594">
      <c r="A594" s="296"/>
      <c r="B594" s="296"/>
      <c r="C594" s="296"/>
      <c r="D594" s="296"/>
      <c r="E594" s="296"/>
      <c r="F594" s="296"/>
      <c r="G594" s="296"/>
      <c r="H594" s="296"/>
      <c r="I594" s="296"/>
      <c r="J594" s="296"/>
      <c r="K594" s="296"/>
      <c r="L594" s="296"/>
      <c r="M594" s="296"/>
      <c r="N594" s="296"/>
      <c r="O594" s="296"/>
      <c r="P594" s="296"/>
      <c r="Q594" s="296"/>
      <c r="R594" s="296"/>
      <c r="S594" s="296"/>
      <c r="T594" s="296"/>
      <c r="U594" s="296"/>
      <c r="V594" s="296"/>
      <c r="W594" s="296"/>
      <c r="X594" s="296"/>
      <c r="Y594" s="296"/>
      <c r="Z594" s="296"/>
      <c r="AA594" s="296"/>
      <c r="AB594" s="296"/>
      <c r="AC594" s="296"/>
      <c r="AD594" s="296"/>
      <c r="AE594" s="296"/>
      <c r="AF594" s="296"/>
      <c r="AG594" s="296"/>
    </row>
    <row r="595">
      <c r="A595" s="296"/>
      <c r="B595" s="296"/>
      <c r="C595" s="296"/>
      <c r="D595" s="296"/>
      <c r="E595" s="296"/>
      <c r="F595" s="296"/>
      <c r="G595" s="296"/>
      <c r="H595" s="296"/>
      <c r="I595" s="296"/>
      <c r="J595" s="296"/>
      <c r="K595" s="296"/>
      <c r="L595" s="296"/>
      <c r="M595" s="296"/>
      <c r="N595" s="296"/>
      <c r="O595" s="296"/>
      <c r="P595" s="296"/>
      <c r="Q595" s="296"/>
      <c r="R595" s="296"/>
      <c r="S595" s="296"/>
      <c r="T595" s="296"/>
      <c r="U595" s="296"/>
      <c r="V595" s="296"/>
      <c r="W595" s="296"/>
      <c r="X595" s="296"/>
      <c r="Y595" s="296"/>
      <c r="Z595" s="296"/>
      <c r="AA595" s="296"/>
      <c r="AB595" s="296"/>
      <c r="AC595" s="296"/>
      <c r="AD595" s="296"/>
      <c r="AE595" s="296"/>
      <c r="AF595" s="296"/>
      <c r="AG595" s="296"/>
    </row>
    <row r="596">
      <c r="A596" s="296"/>
      <c r="B596" s="296"/>
      <c r="C596" s="296"/>
      <c r="D596" s="296"/>
      <c r="E596" s="296"/>
      <c r="F596" s="296"/>
      <c r="G596" s="296"/>
      <c r="H596" s="296"/>
      <c r="I596" s="296"/>
      <c r="J596" s="296"/>
      <c r="K596" s="296"/>
      <c r="L596" s="296"/>
      <c r="M596" s="296"/>
      <c r="N596" s="296"/>
      <c r="O596" s="296"/>
      <c r="P596" s="296"/>
      <c r="Q596" s="296"/>
      <c r="R596" s="296"/>
      <c r="S596" s="296"/>
      <c r="T596" s="296"/>
      <c r="U596" s="296"/>
      <c r="V596" s="296"/>
      <c r="W596" s="296"/>
      <c r="X596" s="296"/>
      <c r="Y596" s="296"/>
      <c r="Z596" s="296"/>
      <c r="AA596" s="296"/>
      <c r="AB596" s="296"/>
      <c r="AC596" s="296"/>
      <c r="AD596" s="296"/>
      <c r="AE596" s="296"/>
      <c r="AF596" s="296"/>
      <c r="AG596" s="296"/>
    </row>
    <row r="597">
      <c r="A597" s="296"/>
      <c r="B597" s="296"/>
      <c r="C597" s="296"/>
      <c r="D597" s="296"/>
      <c r="E597" s="296"/>
      <c r="F597" s="296"/>
      <c r="G597" s="296"/>
      <c r="H597" s="296"/>
      <c r="I597" s="296"/>
      <c r="J597" s="296"/>
      <c r="K597" s="296"/>
      <c r="L597" s="296"/>
      <c r="M597" s="296"/>
      <c r="N597" s="296"/>
      <c r="O597" s="296"/>
      <c r="P597" s="296"/>
      <c r="Q597" s="296"/>
      <c r="R597" s="296"/>
      <c r="S597" s="296"/>
      <c r="T597" s="296"/>
      <c r="U597" s="296"/>
      <c r="V597" s="296"/>
      <c r="W597" s="296"/>
      <c r="X597" s="296"/>
      <c r="Y597" s="296"/>
      <c r="Z597" s="296"/>
      <c r="AA597" s="296"/>
      <c r="AB597" s="296"/>
      <c r="AC597" s="296"/>
      <c r="AD597" s="296"/>
      <c r="AE597" s="296"/>
      <c r="AF597" s="296"/>
      <c r="AG597" s="296"/>
    </row>
    <row r="598">
      <c r="A598" s="296"/>
      <c r="B598" s="296"/>
      <c r="C598" s="296"/>
      <c r="D598" s="296"/>
      <c r="E598" s="296"/>
      <c r="F598" s="296"/>
      <c r="G598" s="296"/>
      <c r="H598" s="296"/>
      <c r="I598" s="296"/>
      <c r="J598" s="296"/>
      <c r="K598" s="296"/>
      <c r="L598" s="296"/>
      <c r="M598" s="296"/>
      <c r="N598" s="296"/>
      <c r="O598" s="296"/>
      <c r="P598" s="296"/>
      <c r="Q598" s="296"/>
      <c r="R598" s="296"/>
      <c r="S598" s="296"/>
      <c r="T598" s="296"/>
      <c r="U598" s="296"/>
      <c r="V598" s="296"/>
      <c r="W598" s="296"/>
      <c r="X598" s="296"/>
      <c r="Y598" s="296"/>
      <c r="Z598" s="296"/>
      <c r="AA598" s="296"/>
      <c r="AB598" s="296"/>
      <c r="AC598" s="296"/>
      <c r="AD598" s="296"/>
      <c r="AE598" s="296"/>
      <c r="AF598" s="296"/>
      <c r="AG598" s="296"/>
    </row>
    <row r="599">
      <c r="A599" s="296"/>
      <c r="B599" s="296"/>
      <c r="C599" s="296"/>
      <c r="D599" s="296"/>
      <c r="E599" s="296"/>
      <c r="F599" s="296"/>
      <c r="G599" s="296"/>
      <c r="H599" s="296"/>
      <c r="I599" s="296"/>
      <c r="J599" s="296"/>
      <c r="K599" s="296"/>
      <c r="L599" s="296"/>
      <c r="M599" s="296"/>
      <c r="N599" s="296"/>
      <c r="O599" s="296"/>
      <c r="P599" s="296"/>
      <c r="Q599" s="296"/>
      <c r="R599" s="296"/>
      <c r="S599" s="296"/>
      <c r="T599" s="296"/>
      <c r="U599" s="296"/>
      <c r="V599" s="296"/>
      <c r="W599" s="296"/>
      <c r="X599" s="296"/>
      <c r="Y599" s="296"/>
      <c r="Z599" s="296"/>
      <c r="AA599" s="296"/>
      <c r="AB599" s="296"/>
      <c r="AC599" s="296"/>
      <c r="AD599" s="296"/>
      <c r="AE599" s="296"/>
      <c r="AF599" s="296"/>
      <c r="AG599" s="296"/>
    </row>
    <row r="600">
      <c r="A600" s="296"/>
      <c r="B600" s="296"/>
      <c r="C600" s="296"/>
      <c r="D600" s="296"/>
      <c r="E600" s="296"/>
      <c r="F600" s="296"/>
      <c r="G600" s="296"/>
      <c r="H600" s="296"/>
      <c r="I600" s="296"/>
      <c r="J600" s="296"/>
      <c r="K600" s="296"/>
      <c r="L600" s="296"/>
      <c r="M600" s="296"/>
      <c r="N600" s="296"/>
      <c r="O600" s="296"/>
      <c r="P600" s="296"/>
      <c r="Q600" s="296"/>
      <c r="R600" s="296"/>
      <c r="S600" s="296"/>
      <c r="T600" s="296"/>
      <c r="U600" s="296"/>
      <c r="V600" s="296"/>
      <c r="W600" s="296"/>
      <c r="X600" s="296"/>
      <c r="Y600" s="296"/>
      <c r="Z600" s="296"/>
      <c r="AA600" s="296"/>
      <c r="AB600" s="296"/>
      <c r="AC600" s="296"/>
      <c r="AD600" s="296"/>
      <c r="AE600" s="296"/>
      <c r="AF600" s="296"/>
      <c r="AG600" s="296"/>
    </row>
    <row r="601">
      <c r="A601" s="296"/>
      <c r="B601" s="296"/>
      <c r="C601" s="296"/>
      <c r="D601" s="296"/>
      <c r="E601" s="296"/>
      <c r="F601" s="296"/>
      <c r="G601" s="296"/>
      <c r="H601" s="296"/>
      <c r="I601" s="296"/>
      <c r="J601" s="296"/>
      <c r="K601" s="296"/>
      <c r="L601" s="296"/>
      <c r="M601" s="296"/>
      <c r="N601" s="296"/>
      <c r="O601" s="296"/>
      <c r="P601" s="296"/>
      <c r="Q601" s="296"/>
      <c r="R601" s="296"/>
      <c r="S601" s="296"/>
      <c r="T601" s="296"/>
      <c r="U601" s="296"/>
      <c r="V601" s="296"/>
      <c r="W601" s="296"/>
      <c r="X601" s="296"/>
      <c r="Y601" s="296"/>
      <c r="Z601" s="296"/>
      <c r="AA601" s="296"/>
      <c r="AB601" s="296"/>
      <c r="AC601" s="296"/>
      <c r="AD601" s="296"/>
      <c r="AE601" s="296"/>
      <c r="AF601" s="296"/>
      <c r="AG601" s="296"/>
    </row>
    <row r="602">
      <c r="A602" s="296"/>
      <c r="B602" s="296"/>
      <c r="C602" s="296"/>
      <c r="D602" s="296"/>
      <c r="E602" s="296"/>
      <c r="F602" s="296"/>
      <c r="G602" s="296"/>
      <c r="H602" s="296"/>
      <c r="I602" s="296"/>
      <c r="J602" s="296"/>
      <c r="K602" s="296"/>
      <c r="L602" s="296"/>
      <c r="M602" s="296"/>
      <c r="N602" s="296"/>
      <c r="O602" s="296"/>
      <c r="P602" s="296"/>
      <c r="Q602" s="296"/>
      <c r="R602" s="296"/>
      <c r="S602" s="296"/>
      <c r="T602" s="296"/>
      <c r="U602" s="296"/>
      <c r="V602" s="296"/>
      <c r="W602" s="296"/>
      <c r="X602" s="296"/>
      <c r="Y602" s="296"/>
      <c r="Z602" s="296"/>
      <c r="AA602" s="296"/>
      <c r="AB602" s="296"/>
      <c r="AC602" s="296"/>
      <c r="AD602" s="296"/>
      <c r="AE602" s="296"/>
      <c r="AF602" s="296"/>
      <c r="AG602" s="296"/>
    </row>
    <row r="603">
      <c r="A603" s="296"/>
      <c r="B603" s="296"/>
      <c r="C603" s="296"/>
      <c r="D603" s="296"/>
      <c r="E603" s="296"/>
      <c r="F603" s="296"/>
      <c r="G603" s="296"/>
      <c r="H603" s="296"/>
      <c r="I603" s="296"/>
      <c r="J603" s="296"/>
      <c r="K603" s="296"/>
      <c r="L603" s="296"/>
      <c r="M603" s="296"/>
      <c r="N603" s="296"/>
      <c r="O603" s="296"/>
      <c r="P603" s="296"/>
      <c r="Q603" s="296"/>
      <c r="R603" s="296"/>
      <c r="S603" s="296"/>
      <c r="T603" s="296"/>
      <c r="U603" s="296"/>
      <c r="V603" s="296"/>
      <c r="W603" s="296"/>
      <c r="X603" s="296"/>
      <c r="Y603" s="296"/>
      <c r="Z603" s="296"/>
      <c r="AA603" s="296"/>
      <c r="AB603" s="296"/>
      <c r="AC603" s="296"/>
      <c r="AD603" s="296"/>
      <c r="AE603" s="296"/>
      <c r="AF603" s="296"/>
      <c r="AG603" s="296"/>
    </row>
    <row r="604">
      <c r="A604" s="296"/>
      <c r="B604" s="296"/>
      <c r="C604" s="296"/>
      <c r="D604" s="296"/>
      <c r="E604" s="296"/>
      <c r="F604" s="296"/>
      <c r="G604" s="296"/>
      <c r="H604" s="296"/>
      <c r="I604" s="296"/>
      <c r="J604" s="296"/>
      <c r="K604" s="296"/>
      <c r="L604" s="296"/>
      <c r="M604" s="296"/>
      <c r="N604" s="296"/>
      <c r="O604" s="296"/>
      <c r="P604" s="296"/>
      <c r="Q604" s="296"/>
      <c r="R604" s="296"/>
      <c r="S604" s="296"/>
      <c r="T604" s="296"/>
      <c r="U604" s="296"/>
      <c r="V604" s="296"/>
      <c r="W604" s="296"/>
      <c r="X604" s="296"/>
      <c r="Y604" s="296"/>
      <c r="Z604" s="296"/>
      <c r="AA604" s="296"/>
      <c r="AB604" s="296"/>
      <c r="AC604" s="296"/>
      <c r="AD604" s="296"/>
      <c r="AE604" s="296"/>
      <c r="AF604" s="296"/>
      <c r="AG604" s="296"/>
    </row>
    <row r="605">
      <c r="A605" s="296"/>
      <c r="B605" s="296"/>
      <c r="C605" s="296"/>
      <c r="D605" s="296"/>
      <c r="E605" s="296"/>
      <c r="F605" s="296"/>
      <c r="G605" s="296"/>
      <c r="H605" s="296"/>
      <c r="I605" s="296"/>
      <c r="J605" s="296"/>
      <c r="K605" s="296"/>
      <c r="L605" s="296"/>
      <c r="M605" s="296"/>
      <c r="N605" s="296"/>
      <c r="O605" s="296"/>
      <c r="P605" s="296"/>
      <c r="Q605" s="296"/>
      <c r="R605" s="296"/>
      <c r="S605" s="296"/>
      <c r="T605" s="296"/>
      <c r="U605" s="296"/>
      <c r="V605" s="296"/>
      <c r="W605" s="296"/>
      <c r="X605" s="296"/>
      <c r="Y605" s="296"/>
      <c r="Z605" s="296"/>
      <c r="AA605" s="296"/>
      <c r="AB605" s="296"/>
      <c r="AC605" s="296"/>
      <c r="AD605" s="296"/>
      <c r="AE605" s="296"/>
      <c r="AF605" s="296"/>
      <c r="AG605" s="296"/>
    </row>
    <row r="606">
      <c r="A606" s="296"/>
      <c r="B606" s="296"/>
      <c r="C606" s="296"/>
      <c r="D606" s="296"/>
      <c r="E606" s="296"/>
      <c r="F606" s="296"/>
      <c r="G606" s="296"/>
      <c r="H606" s="296"/>
      <c r="I606" s="296"/>
      <c r="J606" s="296"/>
      <c r="K606" s="296"/>
      <c r="L606" s="296"/>
      <c r="M606" s="296"/>
      <c r="N606" s="296"/>
      <c r="O606" s="296"/>
      <c r="P606" s="296"/>
      <c r="Q606" s="296"/>
      <c r="R606" s="296"/>
      <c r="S606" s="296"/>
      <c r="T606" s="296"/>
      <c r="U606" s="296"/>
      <c r="V606" s="296"/>
      <c r="W606" s="296"/>
      <c r="X606" s="296"/>
      <c r="Y606" s="296"/>
      <c r="Z606" s="296"/>
      <c r="AA606" s="296"/>
      <c r="AB606" s="296"/>
      <c r="AC606" s="296"/>
      <c r="AD606" s="296"/>
      <c r="AE606" s="296"/>
      <c r="AF606" s="296"/>
      <c r="AG606" s="296"/>
    </row>
    <row r="607">
      <c r="A607" s="296"/>
      <c r="B607" s="296"/>
      <c r="C607" s="296"/>
      <c r="D607" s="296"/>
      <c r="E607" s="296"/>
      <c r="F607" s="296"/>
      <c r="G607" s="296"/>
      <c r="H607" s="296"/>
      <c r="I607" s="296"/>
      <c r="J607" s="296"/>
      <c r="K607" s="296"/>
      <c r="L607" s="296"/>
      <c r="M607" s="296"/>
      <c r="N607" s="296"/>
      <c r="O607" s="296"/>
      <c r="P607" s="296"/>
      <c r="Q607" s="296"/>
      <c r="R607" s="296"/>
      <c r="S607" s="296"/>
      <c r="T607" s="296"/>
      <c r="U607" s="296"/>
      <c r="V607" s="296"/>
      <c r="W607" s="296"/>
      <c r="X607" s="296"/>
      <c r="Y607" s="296"/>
      <c r="Z607" s="296"/>
      <c r="AA607" s="296"/>
      <c r="AB607" s="296"/>
      <c r="AC607" s="296"/>
      <c r="AD607" s="296"/>
      <c r="AE607" s="296"/>
      <c r="AF607" s="296"/>
      <c r="AG607" s="296"/>
    </row>
    <row r="608">
      <c r="A608" s="296"/>
      <c r="B608" s="296"/>
      <c r="C608" s="296"/>
      <c r="D608" s="296"/>
      <c r="E608" s="296"/>
      <c r="F608" s="296"/>
      <c r="G608" s="296"/>
      <c r="H608" s="296"/>
      <c r="I608" s="296"/>
      <c r="J608" s="296"/>
      <c r="K608" s="296"/>
      <c r="L608" s="296"/>
      <c r="M608" s="296"/>
      <c r="N608" s="296"/>
      <c r="O608" s="296"/>
      <c r="P608" s="296"/>
      <c r="Q608" s="296"/>
      <c r="R608" s="296"/>
      <c r="S608" s="296"/>
      <c r="T608" s="296"/>
      <c r="U608" s="296"/>
      <c r="V608" s="296"/>
      <c r="W608" s="296"/>
      <c r="X608" s="296"/>
      <c r="Y608" s="296"/>
      <c r="Z608" s="296"/>
      <c r="AA608" s="296"/>
      <c r="AB608" s="296"/>
      <c r="AC608" s="296"/>
      <c r="AD608" s="296"/>
      <c r="AE608" s="296"/>
      <c r="AF608" s="296"/>
      <c r="AG608" s="296"/>
    </row>
    <row r="609">
      <c r="A609" s="296"/>
      <c r="B609" s="296"/>
      <c r="C609" s="296"/>
      <c r="D609" s="296"/>
      <c r="E609" s="296"/>
      <c r="F609" s="296"/>
      <c r="G609" s="296"/>
      <c r="H609" s="296"/>
      <c r="I609" s="296"/>
      <c r="J609" s="296"/>
      <c r="K609" s="296"/>
      <c r="L609" s="296"/>
      <c r="M609" s="296"/>
      <c r="N609" s="296"/>
      <c r="O609" s="296"/>
      <c r="P609" s="296"/>
      <c r="Q609" s="296"/>
      <c r="R609" s="296"/>
      <c r="S609" s="296"/>
      <c r="T609" s="296"/>
      <c r="U609" s="296"/>
      <c r="V609" s="296"/>
      <c r="W609" s="296"/>
      <c r="X609" s="296"/>
      <c r="Y609" s="296"/>
      <c r="Z609" s="296"/>
      <c r="AA609" s="296"/>
      <c r="AB609" s="296"/>
      <c r="AC609" s="296"/>
      <c r="AD609" s="296"/>
      <c r="AE609" s="296"/>
      <c r="AF609" s="296"/>
      <c r="AG609" s="296"/>
    </row>
    <row r="610">
      <c r="A610" s="296"/>
      <c r="B610" s="296"/>
      <c r="C610" s="296"/>
      <c r="D610" s="296"/>
      <c r="E610" s="296"/>
      <c r="F610" s="296"/>
      <c r="G610" s="296"/>
      <c r="H610" s="296"/>
      <c r="I610" s="296"/>
      <c r="J610" s="296"/>
      <c r="K610" s="296"/>
      <c r="L610" s="296"/>
      <c r="M610" s="296"/>
      <c r="N610" s="296"/>
      <c r="O610" s="296"/>
      <c r="P610" s="296"/>
      <c r="Q610" s="296"/>
      <c r="R610" s="296"/>
      <c r="S610" s="296"/>
      <c r="T610" s="296"/>
      <c r="U610" s="296"/>
      <c r="V610" s="296"/>
      <c r="W610" s="296"/>
      <c r="X610" s="296"/>
      <c r="Y610" s="296"/>
      <c r="Z610" s="296"/>
      <c r="AA610" s="296"/>
      <c r="AB610" s="296"/>
      <c r="AC610" s="296"/>
      <c r="AD610" s="296"/>
      <c r="AE610" s="296"/>
      <c r="AF610" s="296"/>
      <c r="AG610" s="296"/>
    </row>
    <row r="611">
      <c r="A611" s="296"/>
      <c r="B611" s="296"/>
      <c r="C611" s="296"/>
      <c r="D611" s="296"/>
      <c r="E611" s="296"/>
      <c r="F611" s="296"/>
      <c r="G611" s="296"/>
      <c r="H611" s="296"/>
      <c r="I611" s="296"/>
      <c r="J611" s="296"/>
      <c r="K611" s="296"/>
      <c r="L611" s="296"/>
      <c r="M611" s="296"/>
      <c r="N611" s="296"/>
      <c r="O611" s="296"/>
      <c r="P611" s="296"/>
      <c r="Q611" s="296"/>
      <c r="R611" s="296"/>
      <c r="S611" s="296"/>
      <c r="T611" s="296"/>
      <c r="U611" s="296"/>
      <c r="V611" s="296"/>
      <c r="W611" s="296"/>
      <c r="X611" s="296"/>
      <c r="Y611" s="296"/>
      <c r="Z611" s="296"/>
      <c r="AA611" s="296"/>
      <c r="AB611" s="296"/>
      <c r="AC611" s="296"/>
      <c r="AD611" s="296"/>
      <c r="AE611" s="296"/>
      <c r="AF611" s="296"/>
      <c r="AG611" s="296"/>
    </row>
    <row r="612">
      <c r="A612" s="296"/>
      <c r="B612" s="296"/>
      <c r="C612" s="296"/>
      <c r="D612" s="296"/>
      <c r="E612" s="296"/>
      <c r="F612" s="296"/>
      <c r="G612" s="296"/>
      <c r="H612" s="296"/>
      <c r="I612" s="296"/>
      <c r="J612" s="296"/>
      <c r="K612" s="296"/>
      <c r="L612" s="296"/>
      <c r="M612" s="296"/>
      <c r="N612" s="296"/>
      <c r="O612" s="296"/>
      <c r="P612" s="296"/>
      <c r="Q612" s="296"/>
      <c r="R612" s="296"/>
      <c r="S612" s="296"/>
      <c r="T612" s="296"/>
      <c r="U612" s="296"/>
      <c r="V612" s="296"/>
      <c r="W612" s="296"/>
      <c r="X612" s="296"/>
      <c r="Y612" s="296"/>
      <c r="Z612" s="296"/>
      <c r="AA612" s="296"/>
      <c r="AB612" s="296"/>
      <c r="AC612" s="296"/>
      <c r="AD612" s="296"/>
      <c r="AE612" s="296"/>
      <c r="AF612" s="296"/>
      <c r="AG612" s="296"/>
    </row>
    <row r="613">
      <c r="A613" s="296"/>
      <c r="B613" s="296"/>
      <c r="C613" s="296"/>
      <c r="D613" s="296"/>
      <c r="E613" s="296"/>
      <c r="F613" s="296"/>
      <c r="G613" s="296"/>
      <c r="H613" s="296"/>
      <c r="I613" s="296"/>
      <c r="J613" s="296"/>
      <c r="K613" s="296"/>
      <c r="L613" s="296"/>
      <c r="M613" s="296"/>
      <c r="N613" s="296"/>
      <c r="O613" s="296"/>
      <c r="P613" s="296"/>
      <c r="Q613" s="296"/>
      <c r="R613" s="296"/>
      <c r="S613" s="296"/>
      <c r="T613" s="296"/>
      <c r="U613" s="296"/>
      <c r="V613" s="296"/>
      <c r="W613" s="296"/>
      <c r="X613" s="296"/>
      <c r="Y613" s="296"/>
      <c r="Z613" s="296"/>
      <c r="AA613" s="296"/>
      <c r="AB613" s="296"/>
      <c r="AC613" s="296"/>
      <c r="AD613" s="296"/>
      <c r="AE613" s="296"/>
      <c r="AF613" s="296"/>
      <c r="AG613" s="296"/>
    </row>
    <row r="614">
      <c r="A614" s="296"/>
      <c r="B614" s="296"/>
      <c r="C614" s="296"/>
      <c r="D614" s="296"/>
      <c r="E614" s="296"/>
      <c r="F614" s="296"/>
      <c r="G614" s="296"/>
      <c r="H614" s="296"/>
      <c r="I614" s="296"/>
      <c r="J614" s="296"/>
      <c r="K614" s="296"/>
      <c r="L614" s="296"/>
      <c r="M614" s="296"/>
      <c r="N614" s="296"/>
      <c r="O614" s="296"/>
      <c r="P614" s="296"/>
      <c r="Q614" s="296"/>
      <c r="R614" s="296"/>
      <c r="S614" s="296"/>
      <c r="T614" s="296"/>
      <c r="U614" s="296"/>
      <c r="V614" s="296"/>
      <c r="W614" s="296"/>
      <c r="X614" s="296"/>
      <c r="Y614" s="296"/>
      <c r="Z614" s="296"/>
      <c r="AA614" s="296"/>
      <c r="AB614" s="296"/>
      <c r="AC614" s="296"/>
      <c r="AD614" s="296"/>
      <c r="AE614" s="296"/>
      <c r="AF614" s="296"/>
      <c r="AG614" s="296"/>
    </row>
    <row r="615">
      <c r="A615" s="296"/>
      <c r="B615" s="296"/>
      <c r="C615" s="296"/>
      <c r="D615" s="296"/>
      <c r="E615" s="296"/>
      <c r="F615" s="296"/>
      <c r="G615" s="296"/>
      <c r="H615" s="296"/>
      <c r="I615" s="296"/>
      <c r="J615" s="296"/>
      <c r="K615" s="296"/>
      <c r="L615" s="296"/>
      <c r="M615" s="296"/>
      <c r="N615" s="296"/>
      <c r="O615" s="296"/>
      <c r="P615" s="296"/>
      <c r="Q615" s="296"/>
      <c r="R615" s="296"/>
      <c r="S615" s="296"/>
      <c r="T615" s="296"/>
      <c r="U615" s="296"/>
      <c r="V615" s="296"/>
      <c r="W615" s="296"/>
      <c r="X615" s="296"/>
      <c r="Y615" s="296"/>
      <c r="Z615" s="296"/>
      <c r="AA615" s="296"/>
      <c r="AB615" s="296"/>
      <c r="AC615" s="296"/>
      <c r="AD615" s="296"/>
      <c r="AE615" s="296"/>
      <c r="AF615" s="296"/>
      <c r="AG615" s="296"/>
    </row>
    <row r="616">
      <c r="A616" s="296"/>
      <c r="B616" s="296"/>
      <c r="C616" s="296"/>
      <c r="D616" s="296"/>
      <c r="E616" s="296"/>
      <c r="F616" s="296"/>
      <c r="G616" s="296"/>
      <c r="H616" s="296"/>
      <c r="I616" s="296"/>
      <c r="J616" s="296"/>
      <c r="K616" s="296"/>
      <c r="L616" s="296"/>
      <c r="M616" s="296"/>
      <c r="N616" s="296"/>
      <c r="O616" s="296"/>
      <c r="P616" s="296"/>
      <c r="Q616" s="296"/>
      <c r="R616" s="296"/>
      <c r="S616" s="296"/>
      <c r="T616" s="296"/>
      <c r="U616" s="296"/>
      <c r="V616" s="296"/>
      <c r="W616" s="296"/>
      <c r="X616" s="296"/>
      <c r="Y616" s="296"/>
      <c r="Z616" s="296"/>
      <c r="AA616" s="296"/>
      <c r="AB616" s="296"/>
      <c r="AC616" s="296"/>
      <c r="AD616" s="296"/>
      <c r="AE616" s="296"/>
      <c r="AF616" s="296"/>
      <c r="AG616" s="296"/>
    </row>
    <row r="617">
      <c r="A617" s="296"/>
      <c r="B617" s="296"/>
      <c r="C617" s="296"/>
      <c r="D617" s="296"/>
      <c r="E617" s="296"/>
      <c r="F617" s="296"/>
      <c r="G617" s="296"/>
      <c r="H617" s="296"/>
      <c r="I617" s="296"/>
      <c r="J617" s="296"/>
      <c r="K617" s="296"/>
      <c r="L617" s="296"/>
      <c r="M617" s="296"/>
      <c r="N617" s="296"/>
      <c r="O617" s="296"/>
      <c r="P617" s="296"/>
      <c r="Q617" s="296"/>
      <c r="R617" s="296"/>
      <c r="S617" s="296"/>
      <c r="T617" s="296"/>
      <c r="U617" s="296"/>
      <c r="V617" s="296"/>
      <c r="W617" s="296"/>
      <c r="X617" s="296"/>
      <c r="Y617" s="296"/>
      <c r="Z617" s="296"/>
      <c r="AA617" s="296"/>
      <c r="AB617" s="296"/>
      <c r="AC617" s="296"/>
      <c r="AD617" s="296"/>
      <c r="AE617" s="296"/>
      <c r="AF617" s="296"/>
      <c r="AG617" s="296"/>
    </row>
    <row r="618">
      <c r="A618" s="296"/>
      <c r="B618" s="296"/>
      <c r="C618" s="296"/>
      <c r="D618" s="296"/>
      <c r="E618" s="296"/>
      <c r="F618" s="296"/>
      <c r="G618" s="296"/>
      <c r="H618" s="296"/>
      <c r="I618" s="296"/>
      <c r="J618" s="296"/>
      <c r="K618" s="296"/>
      <c r="L618" s="296"/>
      <c r="M618" s="296"/>
      <c r="N618" s="296"/>
      <c r="O618" s="296"/>
      <c r="P618" s="296"/>
      <c r="Q618" s="296"/>
      <c r="R618" s="296"/>
      <c r="S618" s="296"/>
      <c r="T618" s="296"/>
      <c r="U618" s="296"/>
      <c r="V618" s="296"/>
      <c r="W618" s="296"/>
      <c r="X618" s="296"/>
      <c r="Y618" s="296"/>
      <c r="Z618" s="296"/>
      <c r="AA618" s="296"/>
      <c r="AB618" s="296"/>
      <c r="AC618" s="296"/>
      <c r="AD618" s="296"/>
      <c r="AE618" s="296"/>
      <c r="AF618" s="296"/>
      <c r="AG618" s="296"/>
    </row>
    <row r="619">
      <c r="A619" s="296"/>
      <c r="B619" s="296"/>
      <c r="C619" s="296"/>
      <c r="D619" s="296"/>
      <c r="E619" s="296"/>
      <c r="F619" s="296"/>
      <c r="G619" s="296"/>
      <c r="H619" s="296"/>
      <c r="I619" s="296"/>
      <c r="J619" s="296"/>
      <c r="K619" s="296"/>
      <c r="L619" s="296"/>
      <c r="M619" s="296"/>
      <c r="N619" s="296"/>
      <c r="O619" s="296"/>
      <c r="P619" s="296"/>
      <c r="Q619" s="296"/>
      <c r="R619" s="296"/>
      <c r="S619" s="296"/>
      <c r="T619" s="296"/>
      <c r="U619" s="296"/>
      <c r="V619" s="296"/>
      <c r="W619" s="296"/>
      <c r="X619" s="296"/>
      <c r="Y619" s="296"/>
      <c r="Z619" s="296"/>
      <c r="AA619" s="296"/>
      <c r="AB619" s="296"/>
      <c r="AC619" s="296"/>
      <c r="AD619" s="296"/>
      <c r="AE619" s="296"/>
      <c r="AF619" s="296"/>
      <c r="AG619" s="296"/>
    </row>
    <row r="620">
      <c r="A620" s="296"/>
      <c r="B620" s="296"/>
      <c r="C620" s="296"/>
      <c r="D620" s="296"/>
      <c r="E620" s="296"/>
      <c r="F620" s="296"/>
      <c r="G620" s="296"/>
      <c r="H620" s="296"/>
      <c r="I620" s="296"/>
      <c r="J620" s="296"/>
      <c r="K620" s="296"/>
      <c r="L620" s="296"/>
      <c r="M620" s="296"/>
      <c r="N620" s="296"/>
      <c r="O620" s="296"/>
      <c r="P620" s="296"/>
      <c r="Q620" s="296"/>
      <c r="R620" s="296"/>
      <c r="S620" s="296"/>
      <c r="T620" s="296"/>
      <c r="U620" s="296"/>
      <c r="V620" s="296"/>
      <c r="W620" s="296"/>
      <c r="X620" s="296"/>
      <c r="Y620" s="296"/>
      <c r="Z620" s="296"/>
      <c r="AA620" s="296"/>
      <c r="AB620" s="296"/>
      <c r="AC620" s="296"/>
      <c r="AD620" s="296"/>
      <c r="AE620" s="296"/>
      <c r="AF620" s="296"/>
      <c r="AG620" s="296"/>
    </row>
    <row r="621">
      <c r="A621" s="296"/>
      <c r="B621" s="296"/>
      <c r="C621" s="296"/>
      <c r="D621" s="296"/>
      <c r="E621" s="296"/>
      <c r="F621" s="296"/>
      <c r="G621" s="296"/>
      <c r="H621" s="296"/>
      <c r="I621" s="296"/>
      <c r="J621" s="296"/>
      <c r="K621" s="296"/>
      <c r="L621" s="296"/>
      <c r="M621" s="296"/>
      <c r="N621" s="296"/>
      <c r="O621" s="296"/>
      <c r="P621" s="296"/>
      <c r="Q621" s="296"/>
      <c r="R621" s="296"/>
      <c r="S621" s="296"/>
      <c r="T621" s="296"/>
      <c r="U621" s="296"/>
      <c r="V621" s="296"/>
      <c r="W621" s="296"/>
      <c r="X621" s="296"/>
      <c r="Y621" s="296"/>
      <c r="Z621" s="296"/>
      <c r="AA621" s="296"/>
      <c r="AB621" s="296"/>
      <c r="AC621" s="296"/>
      <c r="AD621" s="296"/>
      <c r="AE621" s="296"/>
      <c r="AF621" s="296"/>
      <c r="AG621" s="296"/>
    </row>
    <row r="622">
      <c r="A622" s="296"/>
      <c r="B622" s="296"/>
      <c r="C622" s="296"/>
      <c r="D622" s="296"/>
      <c r="E622" s="296"/>
      <c r="F622" s="296"/>
      <c r="G622" s="296"/>
      <c r="H622" s="296"/>
      <c r="I622" s="296"/>
      <c r="J622" s="296"/>
      <c r="K622" s="296"/>
      <c r="L622" s="296"/>
      <c r="M622" s="296"/>
      <c r="N622" s="296"/>
      <c r="O622" s="296"/>
      <c r="P622" s="296"/>
      <c r="Q622" s="296"/>
      <c r="R622" s="296"/>
      <c r="S622" s="296"/>
      <c r="T622" s="296"/>
      <c r="U622" s="296"/>
      <c r="V622" s="296"/>
      <c r="W622" s="296"/>
      <c r="X622" s="296"/>
      <c r="Y622" s="296"/>
      <c r="Z622" s="296"/>
      <c r="AA622" s="296"/>
      <c r="AB622" s="296"/>
      <c r="AC622" s="296"/>
      <c r="AD622" s="296"/>
      <c r="AE622" s="296"/>
      <c r="AF622" s="296"/>
      <c r="AG622" s="296"/>
    </row>
    <row r="623">
      <c r="A623" s="296"/>
      <c r="B623" s="296"/>
      <c r="C623" s="296"/>
      <c r="D623" s="296"/>
      <c r="E623" s="296"/>
      <c r="F623" s="296"/>
      <c r="G623" s="296"/>
      <c r="H623" s="296"/>
      <c r="I623" s="296"/>
      <c r="J623" s="296"/>
      <c r="K623" s="296"/>
      <c r="L623" s="296"/>
      <c r="M623" s="296"/>
      <c r="N623" s="296"/>
      <c r="O623" s="296"/>
      <c r="P623" s="296"/>
      <c r="Q623" s="296"/>
      <c r="R623" s="296"/>
      <c r="S623" s="296"/>
      <c r="T623" s="296"/>
      <c r="U623" s="296"/>
      <c r="V623" s="296"/>
      <c r="W623" s="296"/>
      <c r="X623" s="296"/>
      <c r="Y623" s="296"/>
      <c r="Z623" s="296"/>
      <c r="AA623" s="296"/>
      <c r="AB623" s="296"/>
      <c r="AC623" s="296"/>
      <c r="AD623" s="296"/>
      <c r="AE623" s="296"/>
      <c r="AF623" s="296"/>
      <c r="AG623" s="296"/>
    </row>
    <row r="624">
      <c r="A624" s="296"/>
      <c r="B624" s="296"/>
      <c r="C624" s="296"/>
      <c r="D624" s="296"/>
      <c r="E624" s="296"/>
      <c r="F624" s="296"/>
      <c r="G624" s="296"/>
      <c r="H624" s="296"/>
      <c r="I624" s="296"/>
      <c r="J624" s="296"/>
      <c r="K624" s="296"/>
      <c r="L624" s="296"/>
      <c r="M624" s="296"/>
      <c r="N624" s="296"/>
      <c r="O624" s="296"/>
      <c r="P624" s="296"/>
      <c r="Q624" s="296"/>
      <c r="R624" s="296"/>
      <c r="S624" s="296"/>
      <c r="T624" s="296"/>
      <c r="U624" s="296"/>
      <c r="V624" s="296"/>
      <c r="W624" s="296"/>
      <c r="X624" s="296"/>
      <c r="Y624" s="296"/>
      <c r="Z624" s="296"/>
      <c r="AA624" s="296"/>
      <c r="AB624" s="296"/>
      <c r="AC624" s="296"/>
      <c r="AD624" s="296"/>
      <c r="AE624" s="296"/>
      <c r="AF624" s="296"/>
      <c r="AG624" s="296"/>
    </row>
    <row r="625">
      <c r="A625" s="296"/>
      <c r="B625" s="296"/>
      <c r="C625" s="296"/>
      <c r="D625" s="296"/>
      <c r="E625" s="296"/>
      <c r="F625" s="296"/>
      <c r="G625" s="296"/>
      <c r="H625" s="296"/>
      <c r="I625" s="296"/>
      <c r="J625" s="296"/>
      <c r="K625" s="296"/>
      <c r="L625" s="296"/>
      <c r="M625" s="296"/>
      <c r="N625" s="296"/>
      <c r="O625" s="296"/>
      <c r="P625" s="296"/>
      <c r="Q625" s="296"/>
      <c r="R625" s="296"/>
      <c r="S625" s="296"/>
      <c r="T625" s="296"/>
      <c r="U625" s="296"/>
      <c r="V625" s="296"/>
      <c r="W625" s="296"/>
      <c r="X625" s="296"/>
      <c r="Y625" s="296"/>
      <c r="Z625" s="296"/>
      <c r="AA625" s="296"/>
      <c r="AB625" s="296"/>
      <c r="AC625" s="296"/>
      <c r="AD625" s="296"/>
      <c r="AE625" s="296"/>
      <c r="AF625" s="296"/>
      <c r="AG625" s="296"/>
    </row>
    <row r="626">
      <c r="A626" s="296"/>
      <c r="B626" s="296"/>
      <c r="C626" s="296"/>
      <c r="D626" s="296"/>
      <c r="E626" s="296"/>
      <c r="F626" s="296"/>
      <c r="G626" s="296"/>
      <c r="H626" s="296"/>
      <c r="I626" s="296"/>
      <c r="J626" s="296"/>
      <c r="K626" s="296"/>
      <c r="L626" s="296"/>
      <c r="M626" s="296"/>
      <c r="N626" s="296"/>
      <c r="O626" s="296"/>
      <c r="P626" s="296"/>
      <c r="Q626" s="296"/>
      <c r="R626" s="296"/>
      <c r="S626" s="296"/>
      <c r="T626" s="296"/>
      <c r="U626" s="296"/>
      <c r="V626" s="296"/>
      <c r="W626" s="296"/>
      <c r="X626" s="296"/>
      <c r="Y626" s="296"/>
      <c r="Z626" s="296"/>
      <c r="AA626" s="296"/>
      <c r="AB626" s="296"/>
      <c r="AC626" s="296"/>
      <c r="AD626" s="296"/>
      <c r="AE626" s="296"/>
      <c r="AF626" s="296"/>
      <c r="AG626" s="296"/>
    </row>
    <row r="627">
      <c r="A627" s="296"/>
      <c r="B627" s="296"/>
      <c r="C627" s="296"/>
      <c r="D627" s="296"/>
      <c r="E627" s="296"/>
      <c r="F627" s="296"/>
      <c r="G627" s="296"/>
      <c r="H627" s="296"/>
      <c r="I627" s="296"/>
      <c r="J627" s="296"/>
      <c r="K627" s="296"/>
      <c r="L627" s="296"/>
      <c r="M627" s="296"/>
      <c r="N627" s="296"/>
      <c r="O627" s="296"/>
      <c r="P627" s="296"/>
      <c r="Q627" s="296"/>
      <c r="R627" s="296"/>
      <c r="S627" s="296"/>
      <c r="T627" s="296"/>
      <c r="U627" s="296"/>
      <c r="V627" s="296"/>
      <c r="W627" s="296"/>
      <c r="X627" s="296"/>
      <c r="Y627" s="296"/>
      <c r="Z627" s="296"/>
      <c r="AA627" s="296"/>
      <c r="AB627" s="296"/>
      <c r="AC627" s="296"/>
      <c r="AD627" s="296"/>
      <c r="AE627" s="296"/>
      <c r="AF627" s="296"/>
      <c r="AG627" s="296"/>
    </row>
    <row r="628">
      <c r="A628" s="296"/>
      <c r="B628" s="296"/>
      <c r="C628" s="296"/>
      <c r="D628" s="296"/>
      <c r="E628" s="296"/>
      <c r="F628" s="296"/>
      <c r="G628" s="296"/>
      <c r="H628" s="296"/>
      <c r="I628" s="296"/>
      <c r="J628" s="296"/>
      <c r="K628" s="296"/>
      <c r="L628" s="296"/>
      <c r="M628" s="296"/>
      <c r="N628" s="296"/>
      <c r="O628" s="296"/>
      <c r="P628" s="296"/>
      <c r="Q628" s="296"/>
      <c r="R628" s="296"/>
      <c r="S628" s="296"/>
      <c r="T628" s="296"/>
      <c r="U628" s="296"/>
      <c r="V628" s="296"/>
      <c r="W628" s="296"/>
      <c r="X628" s="296"/>
      <c r="Y628" s="296"/>
      <c r="Z628" s="296"/>
      <c r="AA628" s="296"/>
      <c r="AB628" s="296"/>
      <c r="AC628" s="296"/>
      <c r="AD628" s="296"/>
      <c r="AE628" s="296"/>
      <c r="AF628" s="296"/>
      <c r="AG628" s="296"/>
    </row>
    <row r="629">
      <c r="A629" s="296"/>
      <c r="B629" s="296"/>
      <c r="C629" s="296"/>
      <c r="D629" s="296"/>
      <c r="E629" s="296"/>
      <c r="F629" s="296"/>
      <c r="G629" s="296"/>
      <c r="H629" s="296"/>
      <c r="I629" s="296"/>
      <c r="J629" s="296"/>
      <c r="K629" s="296"/>
      <c r="L629" s="296"/>
      <c r="M629" s="296"/>
      <c r="N629" s="296"/>
      <c r="O629" s="296"/>
      <c r="P629" s="296"/>
      <c r="Q629" s="296"/>
      <c r="R629" s="296"/>
      <c r="S629" s="296"/>
      <c r="T629" s="296"/>
      <c r="U629" s="296"/>
      <c r="V629" s="296"/>
      <c r="W629" s="296"/>
      <c r="X629" s="296"/>
      <c r="Y629" s="296"/>
      <c r="Z629" s="296"/>
      <c r="AA629" s="296"/>
      <c r="AB629" s="296"/>
      <c r="AC629" s="296"/>
      <c r="AD629" s="296"/>
      <c r="AE629" s="296"/>
      <c r="AF629" s="296"/>
      <c r="AG629" s="296"/>
    </row>
    <row r="630">
      <c r="A630" s="296"/>
      <c r="B630" s="296"/>
      <c r="C630" s="296"/>
      <c r="D630" s="296"/>
      <c r="E630" s="296"/>
      <c r="F630" s="296"/>
      <c r="G630" s="296"/>
      <c r="H630" s="296"/>
      <c r="I630" s="296"/>
      <c r="J630" s="296"/>
      <c r="K630" s="296"/>
      <c r="L630" s="296"/>
      <c r="M630" s="296"/>
      <c r="N630" s="296"/>
      <c r="O630" s="296"/>
      <c r="P630" s="296"/>
      <c r="Q630" s="296"/>
      <c r="R630" s="296"/>
      <c r="S630" s="296"/>
      <c r="T630" s="296"/>
      <c r="U630" s="296"/>
      <c r="V630" s="296"/>
      <c r="W630" s="296"/>
      <c r="X630" s="296"/>
      <c r="Y630" s="296"/>
      <c r="Z630" s="296"/>
      <c r="AA630" s="296"/>
      <c r="AB630" s="296"/>
      <c r="AC630" s="296"/>
      <c r="AD630" s="296"/>
      <c r="AE630" s="296"/>
      <c r="AF630" s="296"/>
      <c r="AG630" s="296"/>
    </row>
    <row r="631">
      <c r="A631" s="296"/>
      <c r="B631" s="296"/>
      <c r="C631" s="296"/>
      <c r="D631" s="296"/>
      <c r="E631" s="296"/>
      <c r="F631" s="296"/>
      <c r="G631" s="296"/>
      <c r="H631" s="296"/>
      <c r="I631" s="296"/>
      <c r="J631" s="296"/>
      <c r="K631" s="296"/>
      <c r="L631" s="296"/>
      <c r="M631" s="296"/>
      <c r="N631" s="296"/>
      <c r="O631" s="296"/>
      <c r="P631" s="296"/>
      <c r="Q631" s="296"/>
      <c r="R631" s="296"/>
      <c r="S631" s="296"/>
      <c r="T631" s="296"/>
      <c r="U631" s="296"/>
      <c r="V631" s="296"/>
      <c r="W631" s="296"/>
      <c r="X631" s="296"/>
      <c r="Y631" s="296"/>
      <c r="Z631" s="296"/>
      <c r="AA631" s="296"/>
      <c r="AB631" s="296"/>
      <c r="AC631" s="296"/>
      <c r="AD631" s="296"/>
      <c r="AE631" s="296"/>
      <c r="AF631" s="296"/>
      <c r="AG631" s="296"/>
    </row>
    <row r="632">
      <c r="A632" s="296"/>
      <c r="B632" s="296"/>
      <c r="C632" s="296"/>
      <c r="D632" s="296"/>
      <c r="E632" s="296"/>
      <c r="F632" s="296"/>
      <c r="G632" s="296"/>
      <c r="H632" s="296"/>
      <c r="I632" s="296"/>
      <c r="J632" s="296"/>
      <c r="K632" s="296"/>
      <c r="L632" s="296"/>
      <c r="M632" s="296"/>
      <c r="N632" s="296"/>
      <c r="O632" s="296"/>
      <c r="P632" s="296"/>
      <c r="Q632" s="296"/>
      <c r="R632" s="296"/>
      <c r="S632" s="296"/>
      <c r="T632" s="296"/>
      <c r="U632" s="296"/>
      <c r="V632" s="296"/>
      <c r="W632" s="296"/>
      <c r="X632" s="296"/>
      <c r="Y632" s="296"/>
      <c r="Z632" s="296"/>
      <c r="AA632" s="296"/>
      <c r="AB632" s="296"/>
      <c r="AC632" s="296"/>
      <c r="AD632" s="296"/>
      <c r="AE632" s="296"/>
      <c r="AF632" s="296"/>
      <c r="AG632" s="296"/>
    </row>
    <row r="633">
      <c r="A633" s="296"/>
      <c r="B633" s="296"/>
      <c r="C633" s="296"/>
      <c r="D633" s="296"/>
      <c r="E633" s="296"/>
      <c r="F633" s="296"/>
      <c r="G633" s="296"/>
      <c r="H633" s="296"/>
      <c r="I633" s="296"/>
      <c r="J633" s="296"/>
      <c r="K633" s="296"/>
      <c r="L633" s="296"/>
      <c r="M633" s="296"/>
      <c r="N633" s="296"/>
      <c r="O633" s="296"/>
      <c r="P633" s="296"/>
      <c r="Q633" s="296"/>
      <c r="R633" s="296"/>
      <c r="S633" s="296"/>
      <c r="T633" s="296"/>
      <c r="U633" s="296"/>
      <c r="V633" s="296"/>
      <c r="W633" s="296"/>
      <c r="X633" s="296"/>
      <c r="Y633" s="296"/>
      <c r="Z633" s="296"/>
      <c r="AA633" s="296"/>
      <c r="AB633" s="296"/>
      <c r="AC633" s="296"/>
      <c r="AD633" s="296"/>
      <c r="AE633" s="296"/>
      <c r="AF633" s="296"/>
      <c r="AG633" s="296"/>
    </row>
    <row r="634">
      <c r="A634" s="296"/>
      <c r="B634" s="296"/>
      <c r="C634" s="296"/>
      <c r="D634" s="296"/>
      <c r="E634" s="296"/>
      <c r="F634" s="296"/>
      <c r="G634" s="296"/>
      <c r="H634" s="296"/>
      <c r="I634" s="296"/>
      <c r="J634" s="296"/>
      <c r="K634" s="296"/>
      <c r="L634" s="296"/>
      <c r="M634" s="296"/>
      <c r="N634" s="296"/>
      <c r="O634" s="296"/>
      <c r="P634" s="296"/>
      <c r="Q634" s="296"/>
      <c r="R634" s="296"/>
      <c r="S634" s="296"/>
      <c r="T634" s="296"/>
      <c r="U634" s="296"/>
      <c r="V634" s="296"/>
      <c r="W634" s="296"/>
      <c r="X634" s="296"/>
      <c r="Y634" s="296"/>
      <c r="Z634" s="296"/>
      <c r="AA634" s="296"/>
      <c r="AB634" s="296"/>
      <c r="AC634" s="296"/>
      <c r="AD634" s="296"/>
      <c r="AE634" s="296"/>
      <c r="AF634" s="296"/>
      <c r="AG634" s="296"/>
    </row>
    <row r="635">
      <c r="A635" s="296"/>
      <c r="B635" s="296"/>
      <c r="C635" s="296"/>
      <c r="D635" s="296"/>
      <c r="E635" s="296"/>
      <c r="F635" s="296"/>
      <c r="G635" s="296"/>
      <c r="H635" s="296"/>
      <c r="I635" s="296"/>
      <c r="J635" s="296"/>
      <c r="K635" s="296"/>
      <c r="L635" s="296"/>
      <c r="M635" s="296"/>
      <c r="N635" s="296"/>
      <c r="O635" s="296"/>
      <c r="P635" s="296"/>
      <c r="Q635" s="296"/>
      <c r="R635" s="296"/>
      <c r="S635" s="296"/>
      <c r="T635" s="296"/>
      <c r="U635" s="296"/>
      <c r="V635" s="296"/>
      <c r="W635" s="296"/>
      <c r="X635" s="296"/>
      <c r="Y635" s="296"/>
      <c r="Z635" s="296"/>
      <c r="AA635" s="296"/>
      <c r="AB635" s="296"/>
      <c r="AC635" s="296"/>
      <c r="AD635" s="296"/>
      <c r="AE635" s="296"/>
      <c r="AF635" s="296"/>
      <c r="AG635" s="296"/>
    </row>
    <row r="636">
      <c r="A636" s="296"/>
      <c r="B636" s="296"/>
      <c r="C636" s="296"/>
      <c r="D636" s="296"/>
      <c r="E636" s="296"/>
      <c r="F636" s="296"/>
      <c r="G636" s="296"/>
      <c r="H636" s="296"/>
      <c r="I636" s="296"/>
      <c r="J636" s="296"/>
      <c r="K636" s="296"/>
      <c r="L636" s="296"/>
      <c r="M636" s="296"/>
      <c r="N636" s="296"/>
      <c r="O636" s="296"/>
      <c r="P636" s="296"/>
      <c r="Q636" s="296"/>
      <c r="R636" s="296"/>
      <c r="S636" s="296"/>
      <c r="T636" s="296"/>
      <c r="U636" s="296"/>
      <c r="V636" s="296"/>
      <c r="W636" s="296"/>
      <c r="X636" s="296"/>
      <c r="Y636" s="296"/>
      <c r="Z636" s="296"/>
      <c r="AA636" s="296"/>
      <c r="AB636" s="296"/>
      <c r="AC636" s="296"/>
      <c r="AD636" s="296"/>
      <c r="AE636" s="296"/>
      <c r="AF636" s="296"/>
      <c r="AG636" s="296"/>
    </row>
    <row r="637">
      <c r="A637" s="296"/>
      <c r="B637" s="296"/>
      <c r="C637" s="296"/>
      <c r="D637" s="296"/>
      <c r="E637" s="296"/>
      <c r="F637" s="296"/>
      <c r="G637" s="296"/>
      <c r="H637" s="296"/>
      <c r="I637" s="296"/>
      <c r="J637" s="296"/>
      <c r="K637" s="296"/>
      <c r="L637" s="296"/>
      <c r="M637" s="296"/>
      <c r="N637" s="296"/>
      <c r="O637" s="296"/>
      <c r="P637" s="296"/>
      <c r="Q637" s="296"/>
      <c r="R637" s="296"/>
      <c r="S637" s="296"/>
      <c r="T637" s="296"/>
      <c r="U637" s="296"/>
      <c r="V637" s="296"/>
      <c r="W637" s="296"/>
      <c r="X637" s="296"/>
      <c r="Y637" s="296"/>
      <c r="Z637" s="296"/>
      <c r="AA637" s="296"/>
      <c r="AB637" s="296"/>
      <c r="AC637" s="296"/>
      <c r="AD637" s="296"/>
      <c r="AE637" s="296"/>
      <c r="AF637" s="296"/>
      <c r="AG637" s="296"/>
    </row>
    <row r="638">
      <c r="A638" s="296"/>
      <c r="B638" s="296"/>
      <c r="C638" s="296"/>
      <c r="D638" s="296"/>
      <c r="E638" s="296"/>
      <c r="F638" s="296"/>
      <c r="G638" s="296"/>
      <c r="H638" s="296"/>
      <c r="I638" s="296"/>
      <c r="J638" s="296"/>
      <c r="K638" s="296"/>
      <c r="L638" s="296"/>
      <c r="M638" s="296"/>
      <c r="N638" s="296"/>
      <c r="O638" s="296"/>
      <c r="P638" s="296"/>
      <c r="Q638" s="296"/>
      <c r="R638" s="296"/>
      <c r="S638" s="296"/>
      <c r="T638" s="296"/>
      <c r="U638" s="296"/>
      <c r="V638" s="296"/>
      <c r="W638" s="296"/>
      <c r="X638" s="296"/>
      <c r="Y638" s="296"/>
      <c r="Z638" s="296"/>
      <c r="AA638" s="296"/>
      <c r="AB638" s="296"/>
      <c r="AC638" s="296"/>
      <c r="AD638" s="296"/>
      <c r="AE638" s="296"/>
      <c r="AF638" s="296"/>
      <c r="AG638" s="296"/>
    </row>
    <row r="639">
      <c r="A639" s="296"/>
      <c r="B639" s="296"/>
      <c r="C639" s="296"/>
      <c r="D639" s="296"/>
      <c r="E639" s="296"/>
      <c r="F639" s="296"/>
      <c r="G639" s="296"/>
      <c r="H639" s="296"/>
      <c r="I639" s="296"/>
      <c r="J639" s="296"/>
      <c r="K639" s="296"/>
      <c r="L639" s="296"/>
      <c r="M639" s="296"/>
      <c r="N639" s="296"/>
      <c r="O639" s="296"/>
      <c r="P639" s="296"/>
      <c r="Q639" s="296"/>
      <c r="R639" s="296"/>
      <c r="S639" s="296"/>
      <c r="T639" s="296"/>
      <c r="U639" s="296"/>
      <c r="V639" s="296"/>
      <c r="W639" s="296"/>
      <c r="X639" s="296"/>
      <c r="Y639" s="296"/>
      <c r="Z639" s="296"/>
      <c r="AA639" s="296"/>
      <c r="AB639" s="296"/>
      <c r="AC639" s="296"/>
      <c r="AD639" s="296"/>
      <c r="AE639" s="296"/>
      <c r="AF639" s="296"/>
      <c r="AG639" s="296"/>
    </row>
    <row r="640">
      <c r="A640" s="296"/>
      <c r="B640" s="296"/>
      <c r="C640" s="296"/>
      <c r="D640" s="296"/>
      <c r="E640" s="296"/>
      <c r="F640" s="296"/>
      <c r="G640" s="296"/>
      <c r="H640" s="296"/>
      <c r="I640" s="296"/>
      <c r="J640" s="296"/>
      <c r="K640" s="296"/>
      <c r="L640" s="296"/>
      <c r="M640" s="296"/>
      <c r="N640" s="296"/>
      <c r="O640" s="296"/>
      <c r="P640" s="296"/>
      <c r="Q640" s="296"/>
      <c r="R640" s="296"/>
      <c r="S640" s="296"/>
      <c r="T640" s="296"/>
      <c r="U640" s="296"/>
      <c r="V640" s="296"/>
      <c r="W640" s="296"/>
      <c r="X640" s="296"/>
      <c r="Y640" s="296"/>
      <c r="Z640" s="296"/>
      <c r="AA640" s="296"/>
      <c r="AB640" s="296"/>
      <c r="AC640" s="296"/>
      <c r="AD640" s="296"/>
      <c r="AE640" s="296"/>
      <c r="AF640" s="296"/>
      <c r="AG640" s="296"/>
    </row>
    <row r="641">
      <c r="A641" s="296"/>
      <c r="B641" s="296"/>
      <c r="C641" s="296"/>
      <c r="D641" s="296"/>
      <c r="E641" s="296"/>
      <c r="F641" s="296"/>
      <c r="G641" s="296"/>
      <c r="H641" s="296"/>
      <c r="I641" s="296"/>
      <c r="J641" s="296"/>
      <c r="K641" s="296"/>
      <c r="L641" s="296"/>
      <c r="M641" s="296"/>
      <c r="N641" s="296"/>
      <c r="O641" s="296"/>
      <c r="P641" s="296"/>
      <c r="Q641" s="296"/>
      <c r="R641" s="296"/>
      <c r="S641" s="296"/>
      <c r="T641" s="296"/>
      <c r="U641" s="296"/>
      <c r="V641" s="296"/>
      <c r="W641" s="296"/>
      <c r="X641" s="296"/>
      <c r="Y641" s="296"/>
      <c r="Z641" s="296"/>
      <c r="AA641" s="296"/>
      <c r="AB641" s="296"/>
      <c r="AC641" s="296"/>
      <c r="AD641" s="296"/>
      <c r="AE641" s="296"/>
      <c r="AF641" s="296"/>
      <c r="AG641" s="296"/>
    </row>
    <row r="642">
      <c r="A642" s="296"/>
      <c r="B642" s="296"/>
      <c r="C642" s="296"/>
      <c r="D642" s="296"/>
      <c r="E642" s="296"/>
      <c r="F642" s="296"/>
      <c r="G642" s="296"/>
      <c r="H642" s="296"/>
      <c r="I642" s="296"/>
      <c r="J642" s="296"/>
      <c r="K642" s="296"/>
      <c r="L642" s="296"/>
      <c r="M642" s="296"/>
      <c r="N642" s="296"/>
      <c r="O642" s="296"/>
      <c r="P642" s="296"/>
      <c r="Q642" s="296"/>
      <c r="R642" s="296"/>
      <c r="S642" s="296"/>
      <c r="T642" s="296"/>
      <c r="U642" s="296"/>
      <c r="V642" s="296"/>
      <c r="W642" s="296"/>
      <c r="X642" s="296"/>
      <c r="Y642" s="296"/>
      <c r="Z642" s="296"/>
      <c r="AA642" s="296"/>
      <c r="AB642" s="296"/>
      <c r="AC642" s="296"/>
      <c r="AD642" s="296"/>
      <c r="AE642" s="296"/>
      <c r="AF642" s="296"/>
      <c r="AG642" s="296"/>
    </row>
    <row r="643">
      <c r="A643" s="296"/>
      <c r="B643" s="296"/>
      <c r="C643" s="296"/>
      <c r="D643" s="296"/>
      <c r="E643" s="296"/>
      <c r="F643" s="296"/>
      <c r="G643" s="296"/>
      <c r="H643" s="296"/>
      <c r="I643" s="296"/>
      <c r="J643" s="296"/>
      <c r="K643" s="296"/>
      <c r="L643" s="296"/>
      <c r="M643" s="296"/>
      <c r="N643" s="296"/>
      <c r="O643" s="296"/>
      <c r="P643" s="296"/>
      <c r="Q643" s="296"/>
      <c r="R643" s="296"/>
      <c r="S643" s="296"/>
      <c r="T643" s="296"/>
      <c r="U643" s="296"/>
      <c r="V643" s="296"/>
      <c r="W643" s="296"/>
      <c r="X643" s="296"/>
      <c r="Y643" s="296"/>
      <c r="Z643" s="296"/>
      <c r="AA643" s="296"/>
      <c r="AB643" s="296"/>
      <c r="AC643" s="296"/>
      <c r="AD643" s="296"/>
      <c r="AE643" s="296"/>
      <c r="AF643" s="296"/>
      <c r="AG643" s="296"/>
    </row>
    <row r="644">
      <c r="A644" s="296"/>
      <c r="B644" s="296"/>
      <c r="C644" s="296"/>
      <c r="D644" s="296"/>
      <c r="E644" s="296"/>
      <c r="F644" s="296"/>
      <c r="G644" s="296"/>
      <c r="H644" s="296"/>
      <c r="I644" s="296"/>
      <c r="J644" s="296"/>
      <c r="K644" s="296"/>
      <c r="L644" s="296"/>
      <c r="M644" s="296"/>
      <c r="N644" s="296"/>
      <c r="O644" s="296"/>
      <c r="P644" s="296"/>
      <c r="Q644" s="296"/>
      <c r="R644" s="296"/>
      <c r="S644" s="296"/>
      <c r="T644" s="296"/>
      <c r="U644" s="296"/>
      <c r="V644" s="296"/>
      <c r="W644" s="296"/>
      <c r="X644" s="296"/>
      <c r="Y644" s="296"/>
      <c r="Z644" s="296"/>
      <c r="AA644" s="296"/>
      <c r="AB644" s="296"/>
      <c r="AC644" s="296"/>
      <c r="AD644" s="296"/>
      <c r="AE644" s="296"/>
      <c r="AF644" s="296"/>
      <c r="AG644" s="296"/>
    </row>
    <row r="645">
      <c r="A645" s="296"/>
      <c r="B645" s="296"/>
      <c r="C645" s="296"/>
      <c r="D645" s="296"/>
      <c r="E645" s="296"/>
      <c r="F645" s="296"/>
      <c r="G645" s="296"/>
      <c r="H645" s="296"/>
      <c r="I645" s="296"/>
      <c r="J645" s="296"/>
      <c r="K645" s="296"/>
      <c r="L645" s="296"/>
      <c r="M645" s="296"/>
      <c r="N645" s="296"/>
      <c r="O645" s="296"/>
      <c r="P645" s="296"/>
      <c r="Q645" s="296"/>
      <c r="R645" s="296"/>
      <c r="S645" s="296"/>
      <c r="T645" s="296"/>
      <c r="U645" s="296"/>
      <c r="V645" s="296"/>
      <c r="W645" s="296"/>
      <c r="X645" s="296"/>
      <c r="Y645" s="296"/>
      <c r="Z645" s="296"/>
      <c r="AA645" s="296"/>
      <c r="AB645" s="296"/>
      <c r="AC645" s="296"/>
      <c r="AD645" s="296"/>
      <c r="AE645" s="296"/>
      <c r="AF645" s="296"/>
      <c r="AG645" s="296"/>
    </row>
    <row r="646">
      <c r="A646" s="296"/>
      <c r="B646" s="296"/>
      <c r="C646" s="296"/>
      <c r="D646" s="296"/>
      <c r="E646" s="296"/>
      <c r="F646" s="296"/>
      <c r="G646" s="296"/>
      <c r="H646" s="296"/>
      <c r="I646" s="296"/>
      <c r="J646" s="296"/>
      <c r="K646" s="296"/>
      <c r="L646" s="296"/>
      <c r="M646" s="296"/>
      <c r="N646" s="296"/>
      <c r="O646" s="296"/>
      <c r="P646" s="296"/>
      <c r="Q646" s="296"/>
      <c r="R646" s="296"/>
      <c r="S646" s="296"/>
      <c r="T646" s="296"/>
      <c r="U646" s="296"/>
      <c r="V646" s="296"/>
      <c r="W646" s="296"/>
      <c r="X646" s="296"/>
      <c r="Y646" s="296"/>
      <c r="Z646" s="296"/>
      <c r="AA646" s="296"/>
      <c r="AB646" s="296"/>
      <c r="AC646" s="296"/>
      <c r="AD646" s="296"/>
      <c r="AE646" s="296"/>
      <c r="AF646" s="296"/>
      <c r="AG646" s="296"/>
    </row>
    <row r="647">
      <c r="A647" s="296"/>
      <c r="B647" s="296"/>
      <c r="C647" s="296"/>
      <c r="D647" s="296"/>
      <c r="E647" s="296"/>
      <c r="F647" s="296"/>
      <c r="G647" s="296"/>
      <c r="H647" s="296"/>
      <c r="I647" s="296"/>
      <c r="J647" s="296"/>
      <c r="K647" s="296"/>
      <c r="L647" s="296"/>
      <c r="M647" s="296"/>
      <c r="N647" s="296"/>
      <c r="O647" s="296"/>
      <c r="P647" s="296"/>
      <c r="Q647" s="296"/>
      <c r="R647" s="296"/>
      <c r="S647" s="296"/>
      <c r="T647" s="296"/>
      <c r="U647" s="296"/>
      <c r="V647" s="296"/>
      <c r="W647" s="296"/>
      <c r="X647" s="296"/>
      <c r="Y647" s="296"/>
      <c r="Z647" s="296"/>
      <c r="AA647" s="296"/>
      <c r="AB647" s="296"/>
      <c r="AC647" s="296"/>
      <c r="AD647" s="296"/>
      <c r="AE647" s="296"/>
      <c r="AF647" s="296"/>
      <c r="AG647" s="296"/>
    </row>
    <row r="648">
      <c r="A648" s="296"/>
      <c r="B648" s="296"/>
      <c r="C648" s="296"/>
      <c r="D648" s="296"/>
      <c r="E648" s="296"/>
      <c r="F648" s="296"/>
      <c r="G648" s="296"/>
      <c r="H648" s="296"/>
      <c r="I648" s="296"/>
      <c r="J648" s="296"/>
      <c r="K648" s="296"/>
      <c r="L648" s="296"/>
      <c r="M648" s="296"/>
      <c r="N648" s="296"/>
      <c r="O648" s="296"/>
      <c r="P648" s="296"/>
      <c r="Q648" s="296"/>
      <c r="R648" s="296"/>
      <c r="S648" s="296"/>
      <c r="T648" s="296"/>
      <c r="U648" s="296"/>
      <c r="V648" s="296"/>
      <c r="W648" s="296"/>
      <c r="X648" s="296"/>
      <c r="Y648" s="296"/>
      <c r="Z648" s="296"/>
      <c r="AA648" s="296"/>
      <c r="AB648" s="296"/>
      <c r="AC648" s="296"/>
      <c r="AD648" s="296"/>
      <c r="AE648" s="296"/>
      <c r="AF648" s="296"/>
      <c r="AG648" s="296"/>
    </row>
    <row r="649">
      <c r="A649" s="296"/>
      <c r="B649" s="296"/>
      <c r="C649" s="296"/>
      <c r="D649" s="296"/>
      <c r="E649" s="296"/>
      <c r="F649" s="296"/>
      <c r="G649" s="296"/>
      <c r="H649" s="296"/>
      <c r="I649" s="296"/>
      <c r="J649" s="296"/>
      <c r="K649" s="296"/>
      <c r="L649" s="296"/>
      <c r="M649" s="296"/>
      <c r="N649" s="296"/>
      <c r="O649" s="296"/>
      <c r="P649" s="296"/>
      <c r="Q649" s="296"/>
      <c r="R649" s="296"/>
      <c r="S649" s="296"/>
      <c r="T649" s="296"/>
      <c r="U649" s="296"/>
      <c r="V649" s="296"/>
      <c r="W649" s="296"/>
      <c r="X649" s="296"/>
      <c r="Y649" s="296"/>
      <c r="Z649" s="296"/>
      <c r="AA649" s="296"/>
      <c r="AB649" s="296"/>
      <c r="AC649" s="296"/>
      <c r="AD649" s="296"/>
      <c r="AE649" s="296"/>
      <c r="AF649" s="296"/>
      <c r="AG649" s="296"/>
    </row>
    <row r="650">
      <c r="A650" s="296"/>
      <c r="B650" s="296"/>
      <c r="C650" s="296"/>
      <c r="D650" s="296"/>
      <c r="E650" s="296"/>
      <c r="F650" s="296"/>
      <c r="G650" s="296"/>
      <c r="H650" s="296"/>
      <c r="I650" s="296"/>
      <c r="J650" s="296"/>
      <c r="K650" s="296"/>
      <c r="L650" s="296"/>
      <c r="M650" s="296"/>
      <c r="N650" s="296"/>
      <c r="O650" s="296"/>
      <c r="P650" s="296"/>
      <c r="Q650" s="296"/>
      <c r="R650" s="296"/>
      <c r="S650" s="296"/>
      <c r="T650" s="296"/>
      <c r="U650" s="296"/>
      <c r="V650" s="296"/>
      <c r="W650" s="296"/>
      <c r="X650" s="296"/>
      <c r="Y650" s="296"/>
      <c r="Z650" s="296"/>
      <c r="AA650" s="296"/>
      <c r="AB650" s="296"/>
      <c r="AC650" s="296"/>
      <c r="AD650" s="296"/>
      <c r="AE650" s="296"/>
      <c r="AF650" s="296"/>
      <c r="AG650" s="296"/>
    </row>
    <row r="651">
      <c r="A651" s="296"/>
      <c r="B651" s="296"/>
      <c r="C651" s="296"/>
      <c r="D651" s="296"/>
      <c r="E651" s="296"/>
      <c r="F651" s="296"/>
      <c r="G651" s="296"/>
      <c r="H651" s="296"/>
      <c r="I651" s="296"/>
      <c r="J651" s="296"/>
      <c r="K651" s="296"/>
      <c r="L651" s="296"/>
      <c r="M651" s="296"/>
      <c r="N651" s="296"/>
      <c r="O651" s="296"/>
      <c r="P651" s="296"/>
      <c r="Q651" s="296"/>
      <c r="R651" s="296"/>
      <c r="S651" s="296"/>
      <c r="T651" s="296"/>
      <c r="U651" s="296"/>
      <c r="V651" s="296"/>
      <c r="W651" s="296"/>
      <c r="X651" s="296"/>
      <c r="Y651" s="296"/>
      <c r="Z651" s="296"/>
      <c r="AA651" s="296"/>
      <c r="AB651" s="296"/>
      <c r="AC651" s="296"/>
      <c r="AD651" s="296"/>
      <c r="AE651" s="296"/>
      <c r="AF651" s="296"/>
      <c r="AG651" s="296"/>
    </row>
    <row r="652">
      <c r="A652" s="296"/>
      <c r="B652" s="296"/>
      <c r="C652" s="296"/>
      <c r="D652" s="296"/>
      <c r="E652" s="296"/>
      <c r="F652" s="296"/>
      <c r="G652" s="296"/>
      <c r="H652" s="296"/>
      <c r="I652" s="296"/>
      <c r="J652" s="296"/>
      <c r="K652" s="296"/>
      <c r="L652" s="296"/>
      <c r="M652" s="296"/>
      <c r="N652" s="296"/>
      <c r="O652" s="296"/>
      <c r="P652" s="296"/>
      <c r="Q652" s="296"/>
      <c r="R652" s="296"/>
      <c r="S652" s="296"/>
      <c r="T652" s="296"/>
      <c r="U652" s="296"/>
      <c r="V652" s="296"/>
      <c r="W652" s="296"/>
      <c r="X652" s="296"/>
      <c r="Y652" s="296"/>
      <c r="Z652" s="296"/>
      <c r="AA652" s="296"/>
      <c r="AB652" s="296"/>
      <c r="AC652" s="296"/>
      <c r="AD652" s="296"/>
      <c r="AE652" s="296"/>
      <c r="AF652" s="296"/>
      <c r="AG652" s="296"/>
    </row>
    <row r="653">
      <c r="A653" s="296"/>
      <c r="B653" s="296"/>
      <c r="C653" s="296"/>
      <c r="D653" s="296"/>
      <c r="E653" s="296"/>
      <c r="F653" s="296"/>
      <c r="G653" s="296"/>
      <c r="H653" s="296"/>
      <c r="I653" s="296"/>
      <c r="J653" s="296"/>
      <c r="K653" s="296"/>
      <c r="L653" s="296"/>
      <c r="M653" s="296"/>
      <c r="N653" s="296"/>
      <c r="O653" s="296"/>
      <c r="P653" s="296"/>
      <c r="Q653" s="296"/>
      <c r="R653" s="296"/>
      <c r="S653" s="296"/>
      <c r="T653" s="296"/>
      <c r="U653" s="296"/>
      <c r="V653" s="296"/>
      <c r="W653" s="296"/>
      <c r="X653" s="296"/>
      <c r="Y653" s="296"/>
      <c r="Z653" s="296"/>
      <c r="AA653" s="296"/>
      <c r="AB653" s="296"/>
      <c r="AC653" s="296"/>
      <c r="AD653" s="296"/>
      <c r="AE653" s="296"/>
      <c r="AF653" s="296"/>
      <c r="AG653" s="296"/>
    </row>
    <row r="654">
      <c r="A654" s="296"/>
      <c r="B654" s="296"/>
      <c r="C654" s="296"/>
      <c r="D654" s="296"/>
      <c r="E654" s="296"/>
      <c r="F654" s="296"/>
      <c r="G654" s="296"/>
      <c r="H654" s="296"/>
      <c r="I654" s="296"/>
      <c r="J654" s="296"/>
      <c r="K654" s="296"/>
      <c r="L654" s="296"/>
      <c r="M654" s="296"/>
      <c r="N654" s="296"/>
      <c r="O654" s="296"/>
      <c r="P654" s="296"/>
      <c r="Q654" s="296"/>
      <c r="R654" s="296"/>
      <c r="S654" s="296"/>
      <c r="T654" s="296"/>
      <c r="U654" s="296"/>
      <c r="V654" s="296"/>
      <c r="W654" s="296"/>
      <c r="X654" s="296"/>
      <c r="Y654" s="296"/>
      <c r="Z654" s="296"/>
      <c r="AA654" s="296"/>
      <c r="AB654" s="296"/>
      <c r="AC654" s="296"/>
      <c r="AD654" s="296"/>
      <c r="AE654" s="296"/>
      <c r="AF654" s="296"/>
      <c r="AG654" s="296"/>
    </row>
    <row r="655">
      <c r="A655" s="296"/>
      <c r="B655" s="296"/>
      <c r="C655" s="296"/>
      <c r="D655" s="296"/>
      <c r="E655" s="296"/>
      <c r="F655" s="296"/>
      <c r="G655" s="296"/>
      <c r="H655" s="296"/>
      <c r="I655" s="296"/>
      <c r="J655" s="296"/>
      <c r="K655" s="296"/>
      <c r="L655" s="296"/>
      <c r="M655" s="296"/>
      <c r="N655" s="296"/>
      <c r="O655" s="296"/>
      <c r="P655" s="296"/>
      <c r="Q655" s="296"/>
      <c r="R655" s="296"/>
      <c r="S655" s="296"/>
      <c r="T655" s="296"/>
      <c r="U655" s="296"/>
      <c r="V655" s="296"/>
      <c r="W655" s="296"/>
      <c r="X655" s="296"/>
      <c r="Y655" s="296"/>
      <c r="Z655" s="296"/>
      <c r="AA655" s="296"/>
      <c r="AB655" s="296"/>
      <c r="AC655" s="296"/>
      <c r="AD655" s="296"/>
      <c r="AE655" s="296"/>
      <c r="AF655" s="296"/>
      <c r="AG655" s="296"/>
    </row>
    <row r="656">
      <c r="A656" s="296"/>
      <c r="B656" s="296"/>
      <c r="C656" s="296"/>
      <c r="D656" s="296"/>
      <c r="E656" s="296"/>
      <c r="F656" s="296"/>
      <c r="G656" s="296"/>
      <c r="H656" s="296"/>
      <c r="I656" s="296"/>
      <c r="J656" s="296"/>
      <c r="K656" s="296"/>
      <c r="L656" s="296"/>
      <c r="M656" s="296"/>
      <c r="N656" s="296"/>
      <c r="O656" s="296"/>
      <c r="P656" s="296"/>
      <c r="Q656" s="296"/>
      <c r="R656" s="296"/>
      <c r="S656" s="296"/>
      <c r="T656" s="296"/>
      <c r="U656" s="296"/>
      <c r="V656" s="296"/>
      <c r="W656" s="296"/>
      <c r="X656" s="296"/>
      <c r="Y656" s="296"/>
      <c r="Z656" s="296"/>
      <c r="AA656" s="296"/>
      <c r="AB656" s="296"/>
      <c r="AC656" s="296"/>
      <c r="AD656" s="296"/>
      <c r="AE656" s="296"/>
      <c r="AF656" s="296"/>
      <c r="AG656" s="296"/>
    </row>
    <row r="657">
      <c r="A657" s="296"/>
      <c r="B657" s="296"/>
      <c r="C657" s="296"/>
      <c r="D657" s="296"/>
      <c r="E657" s="296"/>
      <c r="F657" s="296"/>
      <c r="G657" s="296"/>
      <c r="H657" s="296"/>
      <c r="I657" s="296"/>
      <c r="J657" s="296"/>
      <c r="K657" s="296"/>
      <c r="L657" s="296"/>
      <c r="M657" s="296"/>
      <c r="N657" s="296"/>
      <c r="O657" s="296"/>
      <c r="P657" s="296"/>
      <c r="Q657" s="296"/>
      <c r="R657" s="296"/>
      <c r="S657" s="296"/>
      <c r="T657" s="296"/>
      <c r="U657" s="296"/>
      <c r="V657" s="296"/>
      <c r="W657" s="296"/>
      <c r="X657" s="296"/>
      <c r="Y657" s="296"/>
      <c r="Z657" s="296"/>
      <c r="AA657" s="296"/>
      <c r="AB657" s="296"/>
      <c r="AC657" s="296"/>
      <c r="AD657" s="296"/>
      <c r="AE657" s="296"/>
      <c r="AF657" s="296"/>
      <c r="AG657" s="296"/>
    </row>
    <row r="658">
      <c r="A658" s="296"/>
      <c r="B658" s="296"/>
      <c r="C658" s="296"/>
      <c r="D658" s="296"/>
      <c r="E658" s="296"/>
      <c r="F658" s="296"/>
      <c r="G658" s="296"/>
      <c r="H658" s="296"/>
      <c r="I658" s="296"/>
      <c r="J658" s="296"/>
      <c r="K658" s="296"/>
      <c r="L658" s="296"/>
      <c r="M658" s="296"/>
      <c r="N658" s="296"/>
      <c r="O658" s="296"/>
      <c r="P658" s="296"/>
      <c r="Q658" s="296"/>
      <c r="R658" s="296"/>
      <c r="S658" s="296"/>
      <c r="T658" s="296"/>
      <c r="U658" s="296"/>
      <c r="V658" s="296"/>
      <c r="W658" s="296"/>
      <c r="X658" s="296"/>
      <c r="Y658" s="296"/>
      <c r="Z658" s="296"/>
      <c r="AA658" s="296"/>
      <c r="AB658" s="296"/>
      <c r="AC658" s="296"/>
      <c r="AD658" s="296"/>
      <c r="AE658" s="296"/>
      <c r="AF658" s="296"/>
      <c r="AG658" s="296"/>
    </row>
    <row r="659">
      <c r="A659" s="296"/>
      <c r="B659" s="296"/>
      <c r="C659" s="296"/>
      <c r="D659" s="296"/>
      <c r="E659" s="296"/>
      <c r="F659" s="296"/>
      <c r="G659" s="296"/>
      <c r="H659" s="296"/>
      <c r="I659" s="296"/>
      <c r="J659" s="296"/>
      <c r="K659" s="296"/>
      <c r="L659" s="296"/>
      <c r="M659" s="296"/>
      <c r="N659" s="296"/>
      <c r="O659" s="296"/>
      <c r="P659" s="296"/>
      <c r="Q659" s="296"/>
      <c r="R659" s="296"/>
      <c r="S659" s="296"/>
      <c r="T659" s="296"/>
      <c r="U659" s="296"/>
      <c r="V659" s="296"/>
      <c r="W659" s="296"/>
      <c r="X659" s="296"/>
      <c r="Y659" s="296"/>
      <c r="Z659" s="296"/>
      <c r="AA659" s="296"/>
      <c r="AB659" s="296"/>
      <c r="AC659" s="296"/>
      <c r="AD659" s="296"/>
      <c r="AE659" s="296"/>
      <c r="AF659" s="296"/>
      <c r="AG659" s="296"/>
    </row>
    <row r="660">
      <c r="A660" s="296"/>
      <c r="B660" s="296"/>
      <c r="C660" s="296"/>
      <c r="D660" s="296"/>
      <c r="E660" s="296"/>
      <c r="F660" s="296"/>
      <c r="G660" s="296"/>
      <c r="H660" s="296"/>
      <c r="I660" s="296"/>
      <c r="J660" s="296"/>
      <c r="K660" s="296"/>
      <c r="L660" s="296"/>
      <c r="M660" s="296"/>
      <c r="N660" s="296"/>
      <c r="O660" s="296"/>
      <c r="P660" s="296"/>
      <c r="Q660" s="296"/>
      <c r="R660" s="296"/>
      <c r="S660" s="296"/>
      <c r="T660" s="296"/>
      <c r="U660" s="296"/>
      <c r="V660" s="296"/>
      <c r="W660" s="296"/>
      <c r="X660" s="296"/>
      <c r="Y660" s="296"/>
      <c r="Z660" s="296"/>
      <c r="AA660" s="296"/>
      <c r="AB660" s="296"/>
      <c r="AC660" s="296"/>
      <c r="AD660" s="296"/>
      <c r="AE660" s="296"/>
      <c r="AF660" s="296"/>
      <c r="AG660" s="296"/>
    </row>
    <row r="661">
      <c r="A661" s="296"/>
      <c r="B661" s="296"/>
      <c r="C661" s="296"/>
      <c r="D661" s="296"/>
      <c r="E661" s="296"/>
      <c r="F661" s="296"/>
      <c r="G661" s="296"/>
      <c r="H661" s="296"/>
      <c r="I661" s="296"/>
      <c r="J661" s="296"/>
      <c r="K661" s="296"/>
      <c r="L661" s="296"/>
      <c r="M661" s="296"/>
      <c r="N661" s="296"/>
      <c r="O661" s="296"/>
      <c r="P661" s="296"/>
      <c r="Q661" s="296"/>
      <c r="R661" s="296"/>
      <c r="S661" s="296"/>
      <c r="T661" s="296"/>
      <c r="U661" s="296"/>
      <c r="V661" s="296"/>
      <c r="W661" s="296"/>
      <c r="X661" s="296"/>
      <c r="Y661" s="296"/>
      <c r="Z661" s="296"/>
      <c r="AA661" s="296"/>
      <c r="AB661" s="296"/>
      <c r="AC661" s="296"/>
      <c r="AD661" s="296"/>
      <c r="AE661" s="296"/>
      <c r="AF661" s="296"/>
      <c r="AG661" s="296"/>
    </row>
    <row r="662">
      <c r="A662" s="296"/>
      <c r="B662" s="296"/>
      <c r="C662" s="296"/>
      <c r="D662" s="296"/>
      <c r="E662" s="296"/>
      <c r="F662" s="296"/>
      <c r="G662" s="296"/>
      <c r="H662" s="296"/>
      <c r="I662" s="296"/>
      <c r="J662" s="296"/>
      <c r="K662" s="296"/>
      <c r="L662" s="296"/>
      <c r="M662" s="296"/>
      <c r="N662" s="296"/>
      <c r="O662" s="296"/>
      <c r="P662" s="296"/>
      <c r="Q662" s="296"/>
      <c r="R662" s="296"/>
      <c r="S662" s="296"/>
      <c r="T662" s="296"/>
      <c r="U662" s="296"/>
      <c r="V662" s="296"/>
      <c r="W662" s="296"/>
      <c r="X662" s="296"/>
      <c r="Y662" s="296"/>
      <c r="Z662" s="296"/>
      <c r="AA662" s="296"/>
      <c r="AB662" s="296"/>
      <c r="AC662" s="296"/>
      <c r="AD662" s="296"/>
      <c r="AE662" s="296"/>
      <c r="AF662" s="296"/>
      <c r="AG662" s="296"/>
    </row>
    <row r="663">
      <c r="A663" s="296"/>
      <c r="B663" s="296"/>
      <c r="C663" s="296"/>
      <c r="D663" s="296"/>
      <c r="E663" s="296"/>
      <c r="F663" s="296"/>
      <c r="G663" s="296"/>
      <c r="H663" s="296"/>
      <c r="I663" s="296"/>
      <c r="J663" s="296"/>
      <c r="K663" s="296"/>
      <c r="L663" s="296"/>
      <c r="M663" s="296"/>
      <c r="N663" s="296"/>
      <c r="O663" s="296"/>
      <c r="P663" s="296"/>
      <c r="Q663" s="296"/>
      <c r="R663" s="296"/>
      <c r="S663" s="296"/>
      <c r="T663" s="296"/>
      <c r="U663" s="296"/>
      <c r="V663" s="296"/>
      <c r="W663" s="296"/>
      <c r="X663" s="296"/>
      <c r="Y663" s="296"/>
      <c r="Z663" s="296"/>
      <c r="AA663" s="296"/>
      <c r="AB663" s="296"/>
      <c r="AC663" s="296"/>
      <c r="AD663" s="296"/>
      <c r="AE663" s="296"/>
      <c r="AF663" s="296"/>
      <c r="AG663" s="296"/>
    </row>
    <row r="664">
      <c r="A664" s="296"/>
      <c r="B664" s="296"/>
      <c r="C664" s="296"/>
      <c r="D664" s="296"/>
      <c r="E664" s="296"/>
      <c r="F664" s="296"/>
      <c r="G664" s="296"/>
      <c r="H664" s="296"/>
      <c r="I664" s="296"/>
      <c r="J664" s="296"/>
      <c r="K664" s="296"/>
      <c r="L664" s="296"/>
      <c r="M664" s="296"/>
      <c r="N664" s="296"/>
      <c r="O664" s="296"/>
      <c r="P664" s="296"/>
      <c r="Q664" s="296"/>
      <c r="R664" s="296"/>
      <c r="S664" s="296"/>
      <c r="T664" s="296"/>
      <c r="U664" s="296"/>
      <c r="V664" s="296"/>
      <c r="W664" s="296"/>
      <c r="X664" s="296"/>
      <c r="Y664" s="296"/>
      <c r="Z664" s="296"/>
      <c r="AA664" s="296"/>
      <c r="AB664" s="296"/>
      <c r="AC664" s="296"/>
      <c r="AD664" s="296"/>
      <c r="AE664" s="296"/>
      <c r="AF664" s="296"/>
      <c r="AG664" s="296"/>
    </row>
    <row r="665">
      <c r="A665" s="296"/>
      <c r="B665" s="296"/>
      <c r="C665" s="296"/>
      <c r="D665" s="296"/>
      <c r="E665" s="296"/>
      <c r="F665" s="296"/>
      <c r="G665" s="296"/>
      <c r="H665" s="296"/>
      <c r="I665" s="296"/>
      <c r="J665" s="296"/>
      <c r="K665" s="296"/>
      <c r="L665" s="296"/>
      <c r="M665" s="296"/>
      <c r="N665" s="296"/>
      <c r="O665" s="296"/>
      <c r="P665" s="296"/>
      <c r="Q665" s="296"/>
      <c r="R665" s="296"/>
      <c r="S665" s="296"/>
      <c r="T665" s="296"/>
      <c r="U665" s="296"/>
      <c r="V665" s="296"/>
      <c r="W665" s="296"/>
      <c r="X665" s="296"/>
      <c r="Y665" s="296"/>
      <c r="Z665" s="296"/>
      <c r="AA665" s="296"/>
      <c r="AB665" s="296"/>
      <c r="AC665" s="296"/>
      <c r="AD665" s="296"/>
      <c r="AE665" s="296"/>
      <c r="AF665" s="296"/>
      <c r="AG665" s="296"/>
    </row>
    <row r="666">
      <c r="A666" s="296"/>
      <c r="B666" s="296"/>
      <c r="C666" s="296"/>
      <c r="D666" s="296"/>
      <c r="E666" s="296"/>
      <c r="F666" s="296"/>
      <c r="G666" s="296"/>
      <c r="H666" s="296"/>
      <c r="I666" s="296"/>
      <c r="J666" s="296"/>
      <c r="K666" s="296"/>
      <c r="L666" s="296"/>
      <c r="M666" s="296"/>
      <c r="N666" s="296"/>
      <c r="O666" s="296"/>
      <c r="P666" s="296"/>
      <c r="Q666" s="296"/>
      <c r="R666" s="296"/>
      <c r="S666" s="296"/>
      <c r="T666" s="296"/>
      <c r="U666" s="296"/>
      <c r="V666" s="296"/>
      <c r="W666" s="296"/>
      <c r="X666" s="296"/>
      <c r="Y666" s="296"/>
      <c r="Z666" s="296"/>
      <c r="AA666" s="296"/>
      <c r="AB666" s="296"/>
      <c r="AC666" s="296"/>
      <c r="AD666" s="296"/>
      <c r="AE666" s="296"/>
      <c r="AF666" s="296"/>
      <c r="AG666" s="296"/>
    </row>
    <row r="667">
      <c r="A667" s="296"/>
      <c r="B667" s="296"/>
      <c r="C667" s="296"/>
      <c r="D667" s="296"/>
      <c r="E667" s="296"/>
      <c r="F667" s="296"/>
      <c r="G667" s="296"/>
      <c r="H667" s="296"/>
      <c r="I667" s="296"/>
      <c r="J667" s="296"/>
      <c r="K667" s="296"/>
      <c r="L667" s="296"/>
      <c r="M667" s="296"/>
      <c r="N667" s="296"/>
      <c r="O667" s="296"/>
      <c r="P667" s="296"/>
      <c r="Q667" s="296"/>
      <c r="R667" s="296"/>
      <c r="S667" s="296"/>
      <c r="T667" s="296"/>
      <c r="U667" s="296"/>
      <c r="V667" s="296"/>
      <c r="W667" s="296"/>
      <c r="X667" s="296"/>
      <c r="Y667" s="296"/>
      <c r="Z667" s="296"/>
      <c r="AA667" s="296"/>
      <c r="AB667" s="296"/>
      <c r="AC667" s="296"/>
      <c r="AD667" s="296"/>
      <c r="AE667" s="296"/>
      <c r="AF667" s="296"/>
      <c r="AG667" s="296"/>
    </row>
    <row r="668">
      <c r="A668" s="296"/>
      <c r="B668" s="296"/>
      <c r="C668" s="296"/>
      <c r="D668" s="296"/>
      <c r="E668" s="296"/>
      <c r="F668" s="296"/>
      <c r="G668" s="296"/>
      <c r="H668" s="296"/>
      <c r="I668" s="296"/>
      <c r="J668" s="296"/>
      <c r="K668" s="296"/>
      <c r="L668" s="296"/>
      <c r="M668" s="296"/>
      <c r="N668" s="296"/>
      <c r="O668" s="296"/>
      <c r="P668" s="296"/>
      <c r="Q668" s="296"/>
      <c r="R668" s="296"/>
      <c r="S668" s="296"/>
      <c r="T668" s="296"/>
      <c r="U668" s="296"/>
      <c r="V668" s="296"/>
      <c r="W668" s="296"/>
      <c r="X668" s="296"/>
      <c r="Y668" s="296"/>
      <c r="Z668" s="296"/>
      <c r="AA668" s="296"/>
      <c r="AB668" s="296"/>
      <c r="AC668" s="296"/>
      <c r="AD668" s="296"/>
      <c r="AE668" s="296"/>
      <c r="AF668" s="296"/>
      <c r="AG668" s="296"/>
    </row>
    <row r="669">
      <c r="A669" s="296"/>
      <c r="B669" s="296"/>
      <c r="C669" s="296"/>
      <c r="D669" s="296"/>
      <c r="E669" s="296"/>
      <c r="F669" s="296"/>
      <c r="G669" s="296"/>
      <c r="H669" s="296"/>
      <c r="I669" s="296"/>
      <c r="J669" s="296"/>
      <c r="K669" s="296"/>
      <c r="L669" s="296"/>
      <c r="M669" s="296"/>
      <c r="N669" s="296"/>
      <c r="O669" s="296"/>
      <c r="P669" s="296"/>
      <c r="Q669" s="296"/>
      <c r="R669" s="296"/>
      <c r="S669" s="296"/>
      <c r="T669" s="296"/>
      <c r="U669" s="296"/>
      <c r="V669" s="296"/>
      <c r="W669" s="296"/>
      <c r="X669" s="296"/>
      <c r="Y669" s="296"/>
      <c r="Z669" s="296"/>
      <c r="AA669" s="296"/>
      <c r="AB669" s="296"/>
      <c r="AC669" s="296"/>
      <c r="AD669" s="296"/>
      <c r="AE669" s="296"/>
      <c r="AF669" s="296"/>
      <c r="AG669" s="296"/>
    </row>
    <row r="670">
      <c r="A670" s="296"/>
      <c r="B670" s="296"/>
      <c r="C670" s="296"/>
      <c r="D670" s="296"/>
      <c r="E670" s="296"/>
      <c r="F670" s="296"/>
      <c r="G670" s="296"/>
      <c r="H670" s="296"/>
      <c r="I670" s="296"/>
      <c r="J670" s="296"/>
      <c r="K670" s="296"/>
      <c r="L670" s="296"/>
      <c r="M670" s="296"/>
      <c r="N670" s="296"/>
      <c r="O670" s="296"/>
      <c r="P670" s="296"/>
      <c r="Q670" s="296"/>
      <c r="R670" s="296"/>
      <c r="S670" s="296"/>
      <c r="T670" s="296"/>
      <c r="U670" s="296"/>
      <c r="V670" s="296"/>
      <c r="W670" s="296"/>
      <c r="X670" s="296"/>
      <c r="Y670" s="296"/>
      <c r="Z670" s="296"/>
      <c r="AA670" s="296"/>
      <c r="AB670" s="296"/>
      <c r="AC670" s="296"/>
      <c r="AD670" s="296"/>
      <c r="AE670" s="296"/>
      <c r="AF670" s="296"/>
      <c r="AG670" s="296"/>
    </row>
    <row r="671">
      <c r="A671" s="296"/>
      <c r="B671" s="296"/>
      <c r="C671" s="296"/>
      <c r="D671" s="296"/>
      <c r="E671" s="296"/>
      <c r="F671" s="296"/>
      <c r="G671" s="296"/>
      <c r="H671" s="296"/>
      <c r="I671" s="296"/>
      <c r="J671" s="296"/>
      <c r="K671" s="296"/>
      <c r="L671" s="296"/>
      <c r="M671" s="296"/>
      <c r="N671" s="296"/>
      <c r="O671" s="296"/>
      <c r="P671" s="296"/>
      <c r="Q671" s="296"/>
      <c r="R671" s="296"/>
      <c r="S671" s="296"/>
      <c r="T671" s="296"/>
      <c r="U671" s="296"/>
      <c r="V671" s="296"/>
      <c r="W671" s="296"/>
      <c r="X671" s="296"/>
      <c r="Y671" s="296"/>
      <c r="Z671" s="296"/>
      <c r="AA671" s="296"/>
      <c r="AB671" s="296"/>
      <c r="AC671" s="296"/>
      <c r="AD671" s="296"/>
      <c r="AE671" s="296"/>
      <c r="AF671" s="296"/>
      <c r="AG671" s="296"/>
    </row>
    <row r="672">
      <c r="A672" s="296"/>
      <c r="B672" s="296"/>
      <c r="C672" s="296"/>
      <c r="D672" s="296"/>
      <c r="E672" s="296"/>
      <c r="F672" s="296"/>
      <c r="G672" s="296"/>
      <c r="H672" s="296"/>
      <c r="I672" s="296"/>
      <c r="J672" s="296"/>
      <c r="K672" s="296"/>
      <c r="L672" s="296"/>
      <c r="M672" s="296"/>
      <c r="N672" s="296"/>
      <c r="O672" s="296"/>
      <c r="P672" s="296"/>
      <c r="Q672" s="296"/>
      <c r="R672" s="296"/>
      <c r="S672" s="296"/>
      <c r="T672" s="296"/>
      <c r="U672" s="296"/>
      <c r="V672" s="296"/>
      <c r="W672" s="296"/>
      <c r="X672" s="296"/>
      <c r="Y672" s="296"/>
      <c r="Z672" s="296"/>
      <c r="AA672" s="296"/>
      <c r="AB672" s="296"/>
      <c r="AC672" s="296"/>
      <c r="AD672" s="296"/>
      <c r="AE672" s="296"/>
      <c r="AF672" s="296"/>
      <c r="AG672" s="296"/>
    </row>
    <row r="673">
      <c r="A673" s="296"/>
      <c r="B673" s="296"/>
      <c r="C673" s="296"/>
      <c r="D673" s="296"/>
      <c r="E673" s="296"/>
      <c r="F673" s="296"/>
      <c r="G673" s="296"/>
      <c r="H673" s="296"/>
      <c r="I673" s="296"/>
      <c r="J673" s="296"/>
      <c r="K673" s="296"/>
      <c r="L673" s="296"/>
      <c r="M673" s="296"/>
      <c r="N673" s="296"/>
      <c r="O673" s="296"/>
      <c r="P673" s="296"/>
      <c r="Q673" s="296"/>
      <c r="R673" s="296"/>
      <c r="S673" s="296"/>
      <c r="T673" s="296"/>
      <c r="U673" s="296"/>
      <c r="V673" s="296"/>
      <c r="W673" s="296"/>
      <c r="X673" s="296"/>
      <c r="Y673" s="296"/>
      <c r="Z673" s="296"/>
      <c r="AA673" s="296"/>
      <c r="AB673" s="296"/>
      <c r="AC673" s="296"/>
      <c r="AD673" s="296"/>
      <c r="AE673" s="296"/>
      <c r="AF673" s="296"/>
      <c r="AG673" s="296"/>
    </row>
    <row r="674">
      <c r="A674" s="296"/>
      <c r="B674" s="296"/>
      <c r="C674" s="296"/>
      <c r="D674" s="296"/>
      <c r="E674" s="296"/>
      <c r="F674" s="296"/>
      <c r="G674" s="296"/>
      <c r="H674" s="296"/>
      <c r="I674" s="296"/>
      <c r="J674" s="296"/>
      <c r="K674" s="296"/>
      <c r="L674" s="296"/>
      <c r="M674" s="296"/>
      <c r="N674" s="296"/>
      <c r="O674" s="296"/>
      <c r="P674" s="296"/>
      <c r="Q674" s="296"/>
      <c r="R674" s="296"/>
      <c r="S674" s="296"/>
      <c r="T674" s="296"/>
      <c r="U674" s="296"/>
      <c r="V674" s="296"/>
      <c r="W674" s="296"/>
      <c r="X674" s="296"/>
      <c r="Y674" s="296"/>
      <c r="Z674" s="296"/>
      <c r="AA674" s="296"/>
      <c r="AB674" s="296"/>
      <c r="AC674" s="296"/>
      <c r="AD674" s="296"/>
      <c r="AE674" s="296"/>
      <c r="AF674" s="296"/>
      <c r="AG674" s="296"/>
    </row>
    <row r="675">
      <c r="A675" s="296"/>
      <c r="B675" s="296"/>
      <c r="C675" s="296"/>
      <c r="D675" s="296"/>
      <c r="E675" s="296"/>
      <c r="F675" s="296"/>
      <c r="G675" s="296"/>
      <c r="H675" s="296"/>
      <c r="I675" s="296"/>
      <c r="J675" s="296"/>
      <c r="K675" s="296"/>
      <c r="L675" s="296"/>
      <c r="M675" s="296"/>
      <c r="N675" s="296"/>
      <c r="O675" s="296"/>
      <c r="P675" s="296"/>
      <c r="Q675" s="296"/>
      <c r="R675" s="296"/>
      <c r="S675" s="296"/>
      <c r="T675" s="296"/>
      <c r="U675" s="296"/>
      <c r="V675" s="296"/>
      <c r="W675" s="296"/>
      <c r="X675" s="296"/>
      <c r="Y675" s="296"/>
      <c r="Z675" s="296"/>
      <c r="AA675" s="296"/>
      <c r="AB675" s="296"/>
      <c r="AC675" s="296"/>
      <c r="AD675" s="296"/>
      <c r="AE675" s="296"/>
      <c r="AF675" s="296"/>
      <c r="AG675" s="296"/>
    </row>
    <row r="676">
      <c r="A676" s="296"/>
      <c r="B676" s="296"/>
      <c r="C676" s="296"/>
      <c r="D676" s="296"/>
      <c r="E676" s="296"/>
      <c r="F676" s="296"/>
      <c r="G676" s="296"/>
      <c r="H676" s="296"/>
      <c r="I676" s="296"/>
      <c r="J676" s="296"/>
      <c r="K676" s="296"/>
      <c r="L676" s="296"/>
      <c r="M676" s="296"/>
      <c r="N676" s="296"/>
      <c r="O676" s="296"/>
      <c r="P676" s="296"/>
      <c r="Q676" s="296"/>
      <c r="R676" s="296"/>
      <c r="S676" s="296"/>
      <c r="T676" s="296"/>
      <c r="U676" s="296"/>
      <c r="V676" s="296"/>
      <c r="W676" s="296"/>
      <c r="X676" s="296"/>
      <c r="Y676" s="296"/>
      <c r="Z676" s="296"/>
      <c r="AA676" s="296"/>
      <c r="AB676" s="296"/>
      <c r="AC676" s="296"/>
      <c r="AD676" s="296"/>
      <c r="AE676" s="296"/>
      <c r="AF676" s="296"/>
      <c r="AG676" s="296"/>
    </row>
    <row r="677">
      <c r="A677" s="296"/>
      <c r="B677" s="296"/>
      <c r="C677" s="296"/>
      <c r="D677" s="296"/>
      <c r="E677" s="296"/>
      <c r="F677" s="296"/>
      <c r="G677" s="296"/>
      <c r="H677" s="296"/>
      <c r="I677" s="296"/>
      <c r="J677" s="296"/>
      <c r="K677" s="296"/>
      <c r="L677" s="296"/>
      <c r="M677" s="296"/>
      <c r="N677" s="296"/>
      <c r="O677" s="296"/>
      <c r="P677" s="296"/>
      <c r="Q677" s="296"/>
      <c r="R677" s="296"/>
      <c r="S677" s="296"/>
      <c r="T677" s="296"/>
      <c r="U677" s="296"/>
      <c r="V677" s="296"/>
      <c r="W677" s="296"/>
      <c r="X677" s="296"/>
      <c r="Y677" s="296"/>
      <c r="Z677" s="296"/>
      <c r="AA677" s="296"/>
      <c r="AB677" s="296"/>
      <c r="AC677" s="296"/>
      <c r="AD677" s="296"/>
      <c r="AE677" s="296"/>
      <c r="AF677" s="296"/>
      <c r="AG677" s="296"/>
    </row>
    <row r="678">
      <c r="A678" s="296"/>
      <c r="B678" s="296"/>
      <c r="C678" s="296"/>
      <c r="D678" s="296"/>
      <c r="E678" s="296"/>
      <c r="F678" s="296"/>
      <c r="G678" s="296"/>
      <c r="H678" s="296"/>
      <c r="I678" s="296"/>
      <c r="J678" s="296"/>
      <c r="K678" s="296"/>
      <c r="L678" s="296"/>
      <c r="M678" s="296"/>
      <c r="N678" s="296"/>
      <c r="O678" s="296"/>
      <c r="P678" s="296"/>
      <c r="Q678" s="296"/>
      <c r="R678" s="296"/>
      <c r="S678" s="296"/>
      <c r="T678" s="296"/>
      <c r="U678" s="296"/>
      <c r="V678" s="296"/>
      <c r="W678" s="296"/>
      <c r="X678" s="296"/>
      <c r="Y678" s="296"/>
      <c r="Z678" s="296"/>
      <c r="AA678" s="296"/>
      <c r="AB678" s="296"/>
      <c r="AC678" s="296"/>
      <c r="AD678" s="296"/>
      <c r="AE678" s="296"/>
      <c r="AF678" s="296"/>
      <c r="AG678" s="296"/>
    </row>
    <row r="679">
      <c r="A679" s="296"/>
      <c r="B679" s="296"/>
      <c r="C679" s="296"/>
      <c r="D679" s="296"/>
      <c r="E679" s="296"/>
      <c r="F679" s="296"/>
      <c r="G679" s="296"/>
      <c r="H679" s="296"/>
      <c r="I679" s="296"/>
      <c r="J679" s="296"/>
      <c r="K679" s="296"/>
      <c r="L679" s="296"/>
      <c r="M679" s="296"/>
      <c r="N679" s="296"/>
      <c r="O679" s="296"/>
      <c r="P679" s="296"/>
      <c r="Q679" s="296"/>
      <c r="R679" s="296"/>
      <c r="S679" s="296"/>
      <c r="T679" s="296"/>
      <c r="U679" s="296"/>
      <c r="V679" s="296"/>
      <c r="W679" s="296"/>
      <c r="X679" s="296"/>
      <c r="Y679" s="296"/>
      <c r="Z679" s="296"/>
      <c r="AA679" s="296"/>
      <c r="AB679" s="296"/>
      <c r="AC679" s="296"/>
      <c r="AD679" s="296"/>
      <c r="AE679" s="296"/>
      <c r="AF679" s="296"/>
      <c r="AG679" s="296"/>
    </row>
    <row r="680">
      <c r="A680" s="296"/>
      <c r="B680" s="296"/>
      <c r="C680" s="296"/>
      <c r="D680" s="296"/>
      <c r="E680" s="296"/>
      <c r="F680" s="296"/>
      <c r="G680" s="296"/>
      <c r="H680" s="296"/>
      <c r="I680" s="296"/>
      <c r="J680" s="296"/>
      <c r="K680" s="296"/>
      <c r="L680" s="296"/>
      <c r="M680" s="296"/>
      <c r="N680" s="296"/>
      <c r="O680" s="296"/>
      <c r="P680" s="296"/>
      <c r="Q680" s="296"/>
      <c r="R680" s="296"/>
      <c r="S680" s="296"/>
      <c r="T680" s="296"/>
      <c r="U680" s="296"/>
      <c r="V680" s="296"/>
      <c r="W680" s="296"/>
      <c r="X680" s="296"/>
      <c r="Y680" s="296"/>
      <c r="Z680" s="296"/>
      <c r="AA680" s="296"/>
      <c r="AB680" s="296"/>
      <c r="AC680" s="296"/>
      <c r="AD680" s="296"/>
      <c r="AE680" s="296"/>
      <c r="AF680" s="296"/>
      <c r="AG680" s="296"/>
    </row>
    <row r="681">
      <c r="A681" s="296"/>
      <c r="B681" s="296"/>
      <c r="C681" s="296"/>
      <c r="D681" s="296"/>
      <c r="E681" s="296"/>
      <c r="F681" s="296"/>
      <c r="G681" s="296"/>
      <c r="H681" s="296"/>
      <c r="I681" s="296"/>
      <c r="J681" s="296"/>
      <c r="K681" s="296"/>
      <c r="L681" s="296"/>
      <c r="M681" s="296"/>
      <c r="N681" s="296"/>
      <c r="O681" s="296"/>
      <c r="P681" s="296"/>
      <c r="Q681" s="296"/>
      <c r="R681" s="296"/>
      <c r="S681" s="296"/>
      <c r="T681" s="296"/>
      <c r="U681" s="296"/>
      <c r="V681" s="296"/>
      <c r="W681" s="296"/>
      <c r="X681" s="296"/>
      <c r="Y681" s="296"/>
      <c r="Z681" s="296"/>
      <c r="AA681" s="296"/>
      <c r="AB681" s="296"/>
      <c r="AC681" s="296"/>
      <c r="AD681" s="296"/>
      <c r="AE681" s="296"/>
      <c r="AF681" s="296"/>
      <c r="AG681" s="296"/>
    </row>
    <row r="682">
      <c r="A682" s="296"/>
      <c r="B682" s="296"/>
      <c r="C682" s="296"/>
      <c r="D682" s="296"/>
      <c r="E682" s="296"/>
      <c r="F682" s="296"/>
      <c r="G682" s="296"/>
      <c r="H682" s="296"/>
      <c r="I682" s="296"/>
      <c r="J682" s="296"/>
      <c r="K682" s="296"/>
      <c r="L682" s="296"/>
      <c r="M682" s="296"/>
      <c r="N682" s="296"/>
      <c r="O682" s="296"/>
      <c r="P682" s="296"/>
      <c r="Q682" s="296"/>
      <c r="R682" s="296"/>
      <c r="S682" s="296"/>
      <c r="T682" s="296"/>
      <c r="U682" s="296"/>
      <c r="V682" s="296"/>
      <c r="W682" s="296"/>
      <c r="X682" s="296"/>
      <c r="Y682" s="296"/>
      <c r="Z682" s="296"/>
      <c r="AA682" s="296"/>
      <c r="AB682" s="296"/>
      <c r="AC682" s="296"/>
      <c r="AD682" s="296"/>
      <c r="AE682" s="296"/>
      <c r="AF682" s="296"/>
      <c r="AG682" s="296"/>
    </row>
    <row r="683">
      <c r="A683" s="296"/>
      <c r="B683" s="296"/>
      <c r="C683" s="296"/>
      <c r="D683" s="296"/>
      <c r="E683" s="296"/>
      <c r="F683" s="296"/>
      <c r="G683" s="296"/>
      <c r="H683" s="296"/>
      <c r="I683" s="296"/>
      <c r="J683" s="296"/>
      <c r="K683" s="296"/>
      <c r="L683" s="296"/>
      <c r="M683" s="296"/>
      <c r="N683" s="296"/>
      <c r="O683" s="296"/>
      <c r="P683" s="296"/>
      <c r="Q683" s="296"/>
      <c r="R683" s="296"/>
      <c r="S683" s="296"/>
      <c r="T683" s="296"/>
      <c r="U683" s="296"/>
      <c r="V683" s="296"/>
      <c r="W683" s="296"/>
      <c r="X683" s="296"/>
      <c r="Y683" s="296"/>
      <c r="Z683" s="296"/>
      <c r="AA683" s="296"/>
      <c r="AB683" s="296"/>
      <c r="AC683" s="296"/>
      <c r="AD683" s="296"/>
      <c r="AE683" s="296"/>
      <c r="AF683" s="296"/>
      <c r="AG683" s="296"/>
    </row>
    <row r="684">
      <c r="A684" s="296"/>
      <c r="B684" s="296"/>
      <c r="C684" s="296"/>
      <c r="D684" s="296"/>
      <c r="E684" s="296"/>
      <c r="F684" s="296"/>
      <c r="G684" s="296"/>
      <c r="H684" s="296"/>
      <c r="I684" s="296"/>
      <c r="J684" s="296"/>
      <c r="K684" s="296"/>
      <c r="L684" s="296"/>
      <c r="M684" s="296"/>
      <c r="N684" s="296"/>
      <c r="O684" s="296"/>
      <c r="P684" s="296"/>
      <c r="Q684" s="296"/>
      <c r="R684" s="296"/>
      <c r="S684" s="296"/>
      <c r="T684" s="296"/>
      <c r="U684" s="296"/>
      <c r="V684" s="296"/>
      <c r="W684" s="296"/>
      <c r="X684" s="296"/>
      <c r="Y684" s="296"/>
      <c r="Z684" s="296"/>
      <c r="AA684" s="296"/>
      <c r="AB684" s="296"/>
      <c r="AC684" s="296"/>
      <c r="AD684" s="296"/>
      <c r="AE684" s="296"/>
      <c r="AF684" s="296"/>
      <c r="AG684" s="296"/>
    </row>
    <row r="685">
      <c r="A685" s="296"/>
      <c r="B685" s="296"/>
      <c r="C685" s="296"/>
      <c r="D685" s="296"/>
      <c r="E685" s="296"/>
      <c r="F685" s="296"/>
      <c r="G685" s="296"/>
      <c r="H685" s="296"/>
      <c r="I685" s="296"/>
      <c r="J685" s="296"/>
      <c r="K685" s="296"/>
      <c r="L685" s="296"/>
      <c r="M685" s="296"/>
      <c r="N685" s="296"/>
      <c r="O685" s="296"/>
      <c r="P685" s="296"/>
      <c r="Q685" s="296"/>
      <c r="R685" s="296"/>
      <c r="S685" s="296"/>
      <c r="T685" s="296"/>
      <c r="U685" s="296"/>
      <c r="V685" s="296"/>
      <c r="W685" s="296"/>
      <c r="X685" s="296"/>
      <c r="Y685" s="296"/>
      <c r="Z685" s="296"/>
      <c r="AA685" s="296"/>
      <c r="AB685" s="296"/>
      <c r="AC685" s="296"/>
      <c r="AD685" s="296"/>
      <c r="AE685" s="296"/>
      <c r="AF685" s="296"/>
      <c r="AG685" s="296"/>
    </row>
    <row r="686">
      <c r="A686" s="296"/>
      <c r="B686" s="296"/>
      <c r="C686" s="296"/>
      <c r="D686" s="296"/>
      <c r="E686" s="296"/>
      <c r="F686" s="296"/>
      <c r="G686" s="296"/>
      <c r="H686" s="296"/>
      <c r="I686" s="296"/>
      <c r="J686" s="296"/>
      <c r="K686" s="296"/>
      <c r="L686" s="296"/>
      <c r="M686" s="296"/>
      <c r="N686" s="296"/>
      <c r="O686" s="296"/>
      <c r="P686" s="296"/>
      <c r="Q686" s="296"/>
      <c r="R686" s="296"/>
      <c r="S686" s="296"/>
      <c r="T686" s="296"/>
      <c r="U686" s="296"/>
      <c r="V686" s="296"/>
      <c r="W686" s="296"/>
      <c r="X686" s="296"/>
      <c r="Y686" s="296"/>
      <c r="Z686" s="296"/>
      <c r="AA686" s="296"/>
      <c r="AB686" s="296"/>
      <c r="AC686" s="296"/>
      <c r="AD686" s="296"/>
      <c r="AE686" s="296"/>
      <c r="AF686" s="296"/>
      <c r="AG686" s="296"/>
    </row>
    <row r="687">
      <c r="A687" s="296"/>
      <c r="B687" s="296"/>
      <c r="C687" s="296"/>
      <c r="D687" s="296"/>
      <c r="E687" s="296"/>
      <c r="F687" s="296"/>
      <c r="G687" s="296"/>
      <c r="H687" s="296"/>
      <c r="I687" s="296"/>
      <c r="J687" s="296"/>
      <c r="K687" s="296"/>
      <c r="L687" s="296"/>
      <c r="M687" s="296"/>
      <c r="N687" s="296"/>
      <c r="O687" s="296"/>
      <c r="P687" s="296"/>
      <c r="Q687" s="296"/>
      <c r="R687" s="296"/>
      <c r="S687" s="296"/>
      <c r="T687" s="296"/>
      <c r="U687" s="296"/>
      <c r="V687" s="296"/>
      <c r="W687" s="296"/>
      <c r="X687" s="296"/>
      <c r="Y687" s="296"/>
      <c r="Z687" s="296"/>
      <c r="AA687" s="296"/>
      <c r="AB687" s="296"/>
      <c r="AC687" s="296"/>
      <c r="AD687" s="296"/>
      <c r="AE687" s="296"/>
      <c r="AF687" s="296"/>
      <c r="AG687" s="296"/>
    </row>
    <row r="688">
      <c r="A688" s="296"/>
      <c r="B688" s="296"/>
      <c r="C688" s="296"/>
      <c r="D688" s="296"/>
      <c r="E688" s="296"/>
      <c r="F688" s="296"/>
      <c r="G688" s="296"/>
      <c r="H688" s="296"/>
      <c r="I688" s="296"/>
      <c r="J688" s="296"/>
      <c r="K688" s="296"/>
      <c r="L688" s="296"/>
      <c r="M688" s="296"/>
      <c r="N688" s="296"/>
      <c r="O688" s="296"/>
      <c r="P688" s="296"/>
      <c r="Q688" s="296"/>
      <c r="R688" s="296"/>
      <c r="S688" s="296"/>
      <c r="T688" s="296"/>
      <c r="U688" s="296"/>
      <c r="V688" s="296"/>
      <c r="W688" s="296"/>
      <c r="X688" s="296"/>
      <c r="Y688" s="296"/>
      <c r="Z688" s="296"/>
      <c r="AA688" s="296"/>
      <c r="AB688" s="296"/>
      <c r="AC688" s="296"/>
      <c r="AD688" s="296"/>
      <c r="AE688" s="296"/>
      <c r="AF688" s="296"/>
      <c r="AG688" s="296"/>
    </row>
    <row r="689">
      <c r="A689" s="296"/>
      <c r="B689" s="296"/>
      <c r="C689" s="296"/>
      <c r="D689" s="296"/>
      <c r="E689" s="296"/>
      <c r="F689" s="296"/>
      <c r="G689" s="296"/>
      <c r="H689" s="296"/>
      <c r="I689" s="296"/>
      <c r="J689" s="296"/>
      <c r="K689" s="296"/>
      <c r="L689" s="296"/>
      <c r="M689" s="296"/>
      <c r="N689" s="296"/>
      <c r="O689" s="296"/>
      <c r="P689" s="296"/>
      <c r="Q689" s="296"/>
      <c r="R689" s="296"/>
      <c r="S689" s="296"/>
      <c r="T689" s="296"/>
      <c r="U689" s="296"/>
      <c r="V689" s="296"/>
      <c r="W689" s="296"/>
      <c r="X689" s="296"/>
      <c r="Y689" s="296"/>
      <c r="Z689" s="296"/>
      <c r="AA689" s="296"/>
      <c r="AB689" s="296"/>
      <c r="AC689" s="296"/>
      <c r="AD689" s="296"/>
      <c r="AE689" s="296"/>
      <c r="AF689" s="296"/>
      <c r="AG689" s="296"/>
    </row>
    <row r="690">
      <c r="A690" s="296"/>
      <c r="B690" s="296"/>
      <c r="C690" s="296"/>
      <c r="D690" s="296"/>
      <c r="E690" s="296"/>
      <c r="F690" s="296"/>
      <c r="G690" s="296"/>
      <c r="H690" s="296"/>
      <c r="I690" s="296"/>
      <c r="J690" s="296"/>
      <c r="K690" s="296"/>
      <c r="L690" s="296"/>
      <c r="M690" s="296"/>
      <c r="N690" s="296"/>
      <c r="O690" s="296"/>
      <c r="P690" s="296"/>
      <c r="Q690" s="296"/>
      <c r="R690" s="296"/>
      <c r="S690" s="296"/>
      <c r="T690" s="296"/>
      <c r="U690" s="296"/>
      <c r="V690" s="296"/>
      <c r="W690" s="296"/>
      <c r="X690" s="296"/>
      <c r="Y690" s="296"/>
      <c r="Z690" s="296"/>
      <c r="AA690" s="296"/>
      <c r="AB690" s="296"/>
      <c r="AC690" s="296"/>
      <c r="AD690" s="296"/>
      <c r="AE690" s="296"/>
      <c r="AF690" s="296"/>
      <c r="AG690" s="296"/>
    </row>
    <row r="691">
      <c r="A691" s="296"/>
      <c r="B691" s="296"/>
      <c r="C691" s="296"/>
      <c r="D691" s="296"/>
      <c r="E691" s="296"/>
      <c r="F691" s="296"/>
      <c r="G691" s="296"/>
      <c r="H691" s="296"/>
      <c r="I691" s="296"/>
      <c r="J691" s="296"/>
      <c r="K691" s="296"/>
      <c r="L691" s="296"/>
      <c r="M691" s="296"/>
      <c r="N691" s="296"/>
      <c r="O691" s="296"/>
      <c r="P691" s="296"/>
      <c r="Q691" s="296"/>
      <c r="R691" s="296"/>
      <c r="S691" s="296"/>
      <c r="T691" s="296"/>
      <c r="U691" s="296"/>
      <c r="V691" s="296"/>
      <c r="W691" s="296"/>
      <c r="X691" s="296"/>
      <c r="Y691" s="296"/>
      <c r="Z691" s="296"/>
      <c r="AA691" s="296"/>
      <c r="AB691" s="296"/>
      <c r="AC691" s="296"/>
      <c r="AD691" s="296"/>
      <c r="AE691" s="296"/>
      <c r="AF691" s="296"/>
      <c r="AG691" s="296"/>
    </row>
    <row r="692">
      <c r="A692" s="296"/>
      <c r="B692" s="296"/>
      <c r="C692" s="296"/>
      <c r="D692" s="296"/>
      <c r="E692" s="296"/>
      <c r="F692" s="296"/>
      <c r="G692" s="296"/>
      <c r="H692" s="296"/>
      <c r="I692" s="296"/>
      <c r="J692" s="296"/>
      <c r="K692" s="296"/>
      <c r="L692" s="296"/>
      <c r="M692" s="296"/>
      <c r="N692" s="296"/>
      <c r="O692" s="296"/>
      <c r="P692" s="296"/>
      <c r="Q692" s="296"/>
      <c r="R692" s="296"/>
      <c r="S692" s="296"/>
      <c r="T692" s="296"/>
      <c r="U692" s="296"/>
      <c r="V692" s="296"/>
      <c r="W692" s="296"/>
      <c r="X692" s="296"/>
      <c r="Y692" s="296"/>
      <c r="Z692" s="296"/>
      <c r="AA692" s="296"/>
      <c r="AB692" s="296"/>
      <c r="AC692" s="296"/>
      <c r="AD692" s="296"/>
      <c r="AE692" s="296"/>
      <c r="AF692" s="296"/>
      <c r="AG692" s="296"/>
    </row>
    <row r="693">
      <c r="A693" s="296"/>
      <c r="B693" s="296"/>
      <c r="C693" s="296"/>
      <c r="D693" s="296"/>
      <c r="E693" s="296"/>
      <c r="F693" s="296"/>
      <c r="G693" s="296"/>
      <c r="H693" s="296"/>
      <c r="I693" s="296"/>
      <c r="J693" s="296"/>
      <c r="K693" s="296"/>
      <c r="L693" s="296"/>
      <c r="M693" s="296"/>
      <c r="N693" s="296"/>
      <c r="O693" s="296"/>
      <c r="P693" s="296"/>
      <c r="Q693" s="296"/>
      <c r="R693" s="296"/>
      <c r="S693" s="296"/>
      <c r="T693" s="296"/>
      <c r="U693" s="296"/>
      <c r="V693" s="296"/>
      <c r="W693" s="296"/>
      <c r="X693" s="296"/>
      <c r="Y693" s="296"/>
      <c r="Z693" s="296"/>
      <c r="AA693" s="296"/>
      <c r="AB693" s="296"/>
      <c r="AC693" s="296"/>
      <c r="AD693" s="296"/>
      <c r="AE693" s="296"/>
      <c r="AF693" s="296"/>
      <c r="AG693" s="296"/>
    </row>
    <row r="694">
      <c r="A694" s="296"/>
      <c r="B694" s="296"/>
      <c r="C694" s="296"/>
      <c r="D694" s="296"/>
      <c r="E694" s="296"/>
      <c r="F694" s="296"/>
      <c r="G694" s="296"/>
      <c r="H694" s="296"/>
      <c r="I694" s="296"/>
      <c r="J694" s="296"/>
      <c r="K694" s="296"/>
      <c r="L694" s="296"/>
      <c r="M694" s="296"/>
      <c r="N694" s="296"/>
      <c r="O694" s="296"/>
      <c r="P694" s="296"/>
      <c r="Q694" s="296"/>
      <c r="R694" s="296"/>
      <c r="S694" s="296"/>
      <c r="T694" s="296"/>
      <c r="U694" s="296"/>
      <c r="V694" s="296"/>
      <c r="W694" s="296"/>
      <c r="X694" s="296"/>
      <c r="Y694" s="296"/>
      <c r="Z694" s="296"/>
      <c r="AA694" s="296"/>
      <c r="AB694" s="296"/>
      <c r="AC694" s="296"/>
      <c r="AD694" s="296"/>
      <c r="AE694" s="296"/>
      <c r="AF694" s="296"/>
      <c r="AG694" s="296"/>
    </row>
    <row r="695">
      <c r="A695" s="296"/>
      <c r="B695" s="296"/>
      <c r="C695" s="296"/>
      <c r="D695" s="296"/>
      <c r="E695" s="296"/>
      <c r="F695" s="296"/>
      <c r="G695" s="296"/>
      <c r="H695" s="296"/>
      <c r="I695" s="296"/>
      <c r="J695" s="296"/>
      <c r="K695" s="296"/>
      <c r="L695" s="296"/>
      <c r="M695" s="296"/>
      <c r="N695" s="296"/>
      <c r="O695" s="296"/>
      <c r="P695" s="296"/>
      <c r="Q695" s="296"/>
      <c r="R695" s="296"/>
      <c r="S695" s="296"/>
      <c r="T695" s="296"/>
      <c r="U695" s="296"/>
      <c r="V695" s="296"/>
      <c r="W695" s="296"/>
      <c r="X695" s="296"/>
      <c r="Y695" s="296"/>
      <c r="Z695" s="296"/>
      <c r="AA695" s="296"/>
      <c r="AB695" s="296"/>
      <c r="AC695" s="296"/>
      <c r="AD695" s="296"/>
      <c r="AE695" s="296"/>
      <c r="AF695" s="296"/>
      <c r="AG695" s="296"/>
    </row>
    <row r="696">
      <c r="A696" s="296"/>
      <c r="B696" s="296"/>
      <c r="C696" s="296"/>
      <c r="D696" s="296"/>
      <c r="E696" s="296"/>
      <c r="F696" s="296"/>
      <c r="G696" s="296"/>
      <c r="H696" s="296"/>
      <c r="I696" s="296"/>
      <c r="J696" s="296"/>
      <c r="K696" s="296"/>
      <c r="L696" s="296"/>
      <c r="M696" s="296"/>
      <c r="N696" s="296"/>
      <c r="O696" s="296"/>
      <c r="P696" s="296"/>
      <c r="Q696" s="296"/>
      <c r="R696" s="296"/>
      <c r="S696" s="296"/>
      <c r="T696" s="296"/>
      <c r="U696" s="296"/>
      <c r="V696" s="296"/>
      <c r="W696" s="296"/>
      <c r="X696" s="296"/>
      <c r="Y696" s="296"/>
      <c r="Z696" s="296"/>
      <c r="AA696" s="296"/>
      <c r="AB696" s="296"/>
      <c r="AC696" s="296"/>
      <c r="AD696" s="296"/>
      <c r="AE696" s="296"/>
      <c r="AF696" s="296"/>
      <c r="AG696" s="296"/>
    </row>
    <row r="697">
      <c r="A697" s="296"/>
      <c r="B697" s="296"/>
      <c r="C697" s="296"/>
      <c r="D697" s="296"/>
      <c r="E697" s="296"/>
      <c r="F697" s="296"/>
      <c r="G697" s="296"/>
      <c r="H697" s="296"/>
      <c r="I697" s="296"/>
      <c r="J697" s="296"/>
      <c r="K697" s="296"/>
      <c r="L697" s="296"/>
      <c r="M697" s="296"/>
      <c r="N697" s="296"/>
      <c r="O697" s="296"/>
      <c r="P697" s="296"/>
      <c r="Q697" s="296"/>
      <c r="R697" s="296"/>
      <c r="S697" s="296"/>
      <c r="T697" s="296"/>
      <c r="U697" s="296"/>
      <c r="V697" s="296"/>
      <c r="W697" s="296"/>
      <c r="X697" s="296"/>
      <c r="Y697" s="296"/>
      <c r="Z697" s="296"/>
      <c r="AA697" s="296"/>
      <c r="AB697" s="296"/>
      <c r="AC697" s="296"/>
      <c r="AD697" s="296"/>
      <c r="AE697" s="296"/>
      <c r="AF697" s="296"/>
      <c r="AG697" s="296"/>
    </row>
    <row r="698">
      <c r="A698" s="296"/>
      <c r="B698" s="296"/>
      <c r="C698" s="296"/>
      <c r="D698" s="296"/>
      <c r="E698" s="296"/>
      <c r="F698" s="296"/>
      <c r="G698" s="296"/>
      <c r="H698" s="296"/>
      <c r="I698" s="296"/>
      <c r="J698" s="296"/>
      <c r="K698" s="296"/>
      <c r="L698" s="296"/>
      <c r="M698" s="296"/>
      <c r="N698" s="296"/>
      <c r="O698" s="296"/>
      <c r="P698" s="296"/>
      <c r="Q698" s="296"/>
      <c r="R698" s="296"/>
      <c r="S698" s="296"/>
      <c r="T698" s="296"/>
      <c r="U698" s="296"/>
      <c r="V698" s="296"/>
      <c r="W698" s="296"/>
      <c r="X698" s="296"/>
      <c r="Y698" s="296"/>
      <c r="Z698" s="296"/>
      <c r="AA698" s="296"/>
      <c r="AB698" s="296"/>
      <c r="AC698" s="296"/>
      <c r="AD698" s="296"/>
      <c r="AE698" s="296"/>
      <c r="AF698" s="296"/>
      <c r="AG698" s="296"/>
    </row>
    <row r="699">
      <c r="A699" s="296"/>
      <c r="B699" s="296"/>
      <c r="C699" s="296"/>
      <c r="D699" s="296"/>
      <c r="E699" s="296"/>
      <c r="F699" s="296"/>
      <c r="G699" s="296"/>
      <c r="H699" s="296"/>
      <c r="I699" s="296"/>
      <c r="J699" s="296"/>
      <c r="K699" s="296"/>
      <c r="L699" s="296"/>
      <c r="M699" s="296"/>
      <c r="N699" s="296"/>
      <c r="O699" s="296"/>
      <c r="P699" s="296"/>
      <c r="Q699" s="296"/>
      <c r="R699" s="296"/>
      <c r="S699" s="296"/>
      <c r="T699" s="296"/>
      <c r="U699" s="296"/>
      <c r="V699" s="296"/>
      <c r="W699" s="296"/>
      <c r="X699" s="296"/>
      <c r="Y699" s="296"/>
      <c r="Z699" s="296"/>
      <c r="AA699" s="296"/>
      <c r="AB699" s="296"/>
      <c r="AC699" s="296"/>
      <c r="AD699" s="296"/>
      <c r="AE699" s="296"/>
      <c r="AF699" s="296"/>
      <c r="AG699" s="296"/>
    </row>
    <row r="700">
      <c r="A700" s="296"/>
      <c r="B700" s="296"/>
      <c r="C700" s="296"/>
      <c r="D700" s="296"/>
      <c r="E700" s="296"/>
      <c r="F700" s="296"/>
      <c r="G700" s="296"/>
      <c r="H700" s="296"/>
      <c r="I700" s="296"/>
      <c r="J700" s="296"/>
      <c r="K700" s="296"/>
      <c r="L700" s="296"/>
      <c r="M700" s="296"/>
      <c r="N700" s="296"/>
      <c r="O700" s="296"/>
      <c r="P700" s="296"/>
      <c r="Q700" s="296"/>
      <c r="R700" s="296"/>
      <c r="S700" s="296"/>
      <c r="T700" s="296"/>
      <c r="U700" s="296"/>
      <c r="V700" s="296"/>
      <c r="W700" s="296"/>
      <c r="X700" s="296"/>
      <c r="Y700" s="296"/>
      <c r="Z700" s="296"/>
      <c r="AA700" s="296"/>
      <c r="AB700" s="296"/>
      <c r="AC700" s="296"/>
      <c r="AD700" s="296"/>
      <c r="AE700" s="296"/>
      <c r="AF700" s="296"/>
      <c r="AG700" s="296"/>
    </row>
    <row r="701">
      <c r="A701" s="296"/>
      <c r="B701" s="296"/>
      <c r="C701" s="296"/>
      <c r="D701" s="296"/>
      <c r="E701" s="296"/>
      <c r="F701" s="296"/>
      <c r="G701" s="296"/>
      <c r="H701" s="296"/>
      <c r="I701" s="296"/>
      <c r="J701" s="296"/>
      <c r="K701" s="296"/>
      <c r="L701" s="296"/>
      <c r="M701" s="296"/>
      <c r="N701" s="296"/>
      <c r="O701" s="296"/>
      <c r="P701" s="296"/>
      <c r="Q701" s="296"/>
      <c r="R701" s="296"/>
      <c r="S701" s="296"/>
      <c r="T701" s="296"/>
      <c r="U701" s="296"/>
      <c r="V701" s="296"/>
      <c r="W701" s="296"/>
      <c r="X701" s="296"/>
      <c r="Y701" s="296"/>
      <c r="Z701" s="296"/>
      <c r="AA701" s="296"/>
      <c r="AB701" s="296"/>
      <c r="AC701" s="296"/>
      <c r="AD701" s="296"/>
      <c r="AE701" s="296"/>
      <c r="AF701" s="296"/>
      <c r="AG701" s="296"/>
    </row>
    <row r="702">
      <c r="A702" s="296"/>
      <c r="B702" s="296"/>
      <c r="C702" s="296"/>
      <c r="D702" s="296"/>
      <c r="E702" s="296"/>
      <c r="F702" s="296"/>
      <c r="G702" s="296"/>
      <c r="H702" s="296"/>
      <c r="I702" s="296"/>
      <c r="J702" s="296"/>
      <c r="K702" s="296"/>
      <c r="L702" s="296"/>
      <c r="M702" s="296"/>
      <c r="N702" s="296"/>
      <c r="O702" s="296"/>
      <c r="P702" s="296"/>
      <c r="Q702" s="296"/>
      <c r="R702" s="296"/>
      <c r="S702" s="296"/>
      <c r="T702" s="296"/>
      <c r="U702" s="296"/>
      <c r="V702" s="296"/>
      <c r="W702" s="296"/>
      <c r="X702" s="296"/>
      <c r="Y702" s="296"/>
      <c r="Z702" s="296"/>
      <c r="AA702" s="296"/>
      <c r="AB702" s="296"/>
      <c r="AC702" s="296"/>
      <c r="AD702" s="296"/>
      <c r="AE702" s="296"/>
      <c r="AF702" s="296"/>
      <c r="AG702" s="296"/>
    </row>
    <row r="703">
      <c r="A703" s="296"/>
      <c r="B703" s="296"/>
      <c r="C703" s="296"/>
      <c r="D703" s="296"/>
      <c r="E703" s="296"/>
      <c r="F703" s="296"/>
      <c r="G703" s="296"/>
      <c r="H703" s="296"/>
      <c r="I703" s="296"/>
      <c r="J703" s="296"/>
      <c r="K703" s="296"/>
      <c r="L703" s="296"/>
      <c r="M703" s="296"/>
      <c r="N703" s="296"/>
      <c r="O703" s="296"/>
      <c r="P703" s="296"/>
      <c r="Q703" s="296"/>
      <c r="R703" s="296"/>
      <c r="S703" s="296"/>
      <c r="T703" s="296"/>
      <c r="U703" s="296"/>
      <c r="V703" s="296"/>
      <c r="W703" s="296"/>
      <c r="X703" s="296"/>
      <c r="Y703" s="296"/>
      <c r="Z703" s="296"/>
      <c r="AA703" s="296"/>
      <c r="AB703" s="296"/>
      <c r="AC703" s="296"/>
      <c r="AD703" s="296"/>
      <c r="AE703" s="296"/>
      <c r="AF703" s="296"/>
      <c r="AG703" s="296"/>
    </row>
    <row r="704">
      <c r="A704" s="296"/>
      <c r="B704" s="296"/>
      <c r="C704" s="296"/>
      <c r="D704" s="296"/>
      <c r="E704" s="296"/>
      <c r="F704" s="296"/>
      <c r="G704" s="296"/>
      <c r="H704" s="296"/>
      <c r="I704" s="296"/>
      <c r="J704" s="296"/>
      <c r="K704" s="296"/>
      <c r="L704" s="296"/>
      <c r="M704" s="296"/>
      <c r="N704" s="296"/>
      <c r="O704" s="296"/>
      <c r="P704" s="296"/>
      <c r="Q704" s="296"/>
      <c r="R704" s="296"/>
      <c r="S704" s="296"/>
      <c r="T704" s="296"/>
      <c r="U704" s="296"/>
      <c r="V704" s="296"/>
      <c r="W704" s="296"/>
      <c r="X704" s="296"/>
      <c r="Y704" s="296"/>
      <c r="Z704" s="296"/>
      <c r="AA704" s="296"/>
      <c r="AB704" s="296"/>
      <c r="AC704" s="296"/>
      <c r="AD704" s="296"/>
      <c r="AE704" s="296"/>
      <c r="AF704" s="296"/>
      <c r="AG704" s="296"/>
    </row>
    <row r="705">
      <c r="A705" s="296"/>
      <c r="B705" s="296"/>
      <c r="C705" s="296"/>
      <c r="D705" s="296"/>
      <c r="E705" s="296"/>
      <c r="F705" s="296"/>
      <c r="G705" s="296"/>
      <c r="H705" s="296"/>
      <c r="I705" s="296"/>
      <c r="J705" s="296"/>
      <c r="K705" s="296"/>
      <c r="L705" s="296"/>
      <c r="M705" s="296"/>
      <c r="N705" s="296"/>
      <c r="O705" s="296"/>
      <c r="P705" s="296"/>
      <c r="Q705" s="296"/>
      <c r="R705" s="296"/>
      <c r="S705" s="296"/>
      <c r="T705" s="296"/>
      <c r="U705" s="296"/>
      <c r="V705" s="296"/>
      <c r="W705" s="296"/>
      <c r="X705" s="296"/>
      <c r="Y705" s="296"/>
      <c r="Z705" s="296"/>
      <c r="AA705" s="296"/>
      <c r="AB705" s="296"/>
      <c r="AC705" s="296"/>
      <c r="AD705" s="296"/>
      <c r="AE705" s="296"/>
      <c r="AF705" s="296"/>
      <c r="AG705" s="296"/>
    </row>
    <row r="706">
      <c r="A706" s="296"/>
      <c r="B706" s="296"/>
      <c r="C706" s="296"/>
      <c r="D706" s="296"/>
      <c r="E706" s="296"/>
      <c r="F706" s="296"/>
      <c r="G706" s="296"/>
      <c r="H706" s="296"/>
      <c r="I706" s="296"/>
      <c r="J706" s="296"/>
      <c r="K706" s="296"/>
      <c r="L706" s="296"/>
      <c r="M706" s="296"/>
      <c r="N706" s="296"/>
      <c r="O706" s="296"/>
      <c r="P706" s="296"/>
      <c r="Q706" s="296"/>
      <c r="R706" s="296"/>
      <c r="S706" s="296"/>
      <c r="T706" s="296"/>
      <c r="U706" s="296"/>
      <c r="V706" s="296"/>
      <c r="W706" s="296"/>
      <c r="X706" s="296"/>
      <c r="Y706" s="296"/>
      <c r="Z706" s="296"/>
      <c r="AA706" s="296"/>
      <c r="AB706" s="296"/>
      <c r="AC706" s="296"/>
      <c r="AD706" s="296"/>
      <c r="AE706" s="296"/>
      <c r="AF706" s="296"/>
      <c r="AG706" s="296"/>
    </row>
    <row r="707">
      <c r="A707" s="296"/>
      <c r="B707" s="296"/>
      <c r="C707" s="296"/>
      <c r="D707" s="296"/>
      <c r="E707" s="296"/>
      <c r="F707" s="296"/>
      <c r="G707" s="296"/>
      <c r="H707" s="296"/>
      <c r="I707" s="296"/>
      <c r="J707" s="296"/>
      <c r="K707" s="296"/>
      <c r="L707" s="296"/>
      <c r="M707" s="296"/>
      <c r="N707" s="296"/>
      <c r="O707" s="296"/>
      <c r="P707" s="296"/>
      <c r="Q707" s="296"/>
      <c r="R707" s="296"/>
      <c r="S707" s="296"/>
      <c r="T707" s="296"/>
      <c r="U707" s="296"/>
      <c r="V707" s="296"/>
      <c r="W707" s="296"/>
      <c r="X707" s="296"/>
      <c r="Y707" s="296"/>
      <c r="Z707" s="296"/>
      <c r="AA707" s="296"/>
      <c r="AB707" s="296"/>
      <c r="AC707" s="296"/>
      <c r="AD707" s="296"/>
      <c r="AE707" s="296"/>
      <c r="AF707" s="296"/>
      <c r="AG707" s="296"/>
    </row>
    <row r="708">
      <c r="A708" s="296"/>
      <c r="B708" s="296"/>
      <c r="C708" s="296"/>
      <c r="D708" s="296"/>
      <c r="E708" s="296"/>
      <c r="F708" s="296"/>
      <c r="G708" s="296"/>
      <c r="H708" s="296"/>
      <c r="I708" s="296"/>
      <c r="J708" s="296"/>
      <c r="K708" s="296"/>
      <c r="L708" s="296"/>
      <c r="M708" s="296"/>
      <c r="N708" s="296"/>
      <c r="O708" s="296"/>
      <c r="P708" s="296"/>
      <c r="Q708" s="296"/>
      <c r="R708" s="296"/>
      <c r="S708" s="296"/>
      <c r="T708" s="296"/>
      <c r="U708" s="296"/>
      <c r="V708" s="296"/>
      <c r="W708" s="296"/>
      <c r="X708" s="296"/>
      <c r="Y708" s="296"/>
      <c r="Z708" s="296"/>
      <c r="AA708" s="296"/>
      <c r="AB708" s="296"/>
      <c r="AC708" s="296"/>
      <c r="AD708" s="296"/>
      <c r="AE708" s="296"/>
      <c r="AF708" s="296"/>
      <c r="AG708" s="296"/>
    </row>
    <row r="709">
      <c r="A709" s="296"/>
      <c r="B709" s="296"/>
      <c r="C709" s="296"/>
      <c r="D709" s="296"/>
      <c r="E709" s="296"/>
      <c r="F709" s="296"/>
      <c r="G709" s="296"/>
      <c r="H709" s="296"/>
      <c r="I709" s="296"/>
      <c r="J709" s="296"/>
      <c r="K709" s="296"/>
      <c r="L709" s="296"/>
      <c r="M709" s="296"/>
      <c r="N709" s="296"/>
      <c r="O709" s="296"/>
      <c r="P709" s="296"/>
      <c r="Q709" s="296"/>
      <c r="R709" s="296"/>
      <c r="S709" s="296"/>
      <c r="T709" s="296"/>
      <c r="U709" s="296"/>
      <c r="V709" s="296"/>
      <c r="W709" s="296"/>
      <c r="X709" s="296"/>
      <c r="Y709" s="296"/>
      <c r="Z709" s="296"/>
      <c r="AA709" s="296"/>
      <c r="AB709" s="296"/>
      <c r="AC709" s="296"/>
      <c r="AD709" s="296"/>
      <c r="AE709" s="296"/>
      <c r="AF709" s="296"/>
      <c r="AG709" s="296"/>
    </row>
    <row r="710">
      <c r="A710" s="296"/>
      <c r="B710" s="296"/>
      <c r="C710" s="296"/>
      <c r="D710" s="296"/>
      <c r="E710" s="296"/>
      <c r="F710" s="296"/>
      <c r="G710" s="296"/>
      <c r="H710" s="296"/>
      <c r="I710" s="296"/>
      <c r="J710" s="296"/>
      <c r="K710" s="296"/>
      <c r="L710" s="296"/>
      <c r="M710" s="296"/>
      <c r="N710" s="296"/>
      <c r="O710" s="296"/>
      <c r="P710" s="296"/>
      <c r="Q710" s="296"/>
      <c r="R710" s="296"/>
      <c r="S710" s="296"/>
      <c r="T710" s="296"/>
      <c r="U710" s="296"/>
      <c r="V710" s="296"/>
      <c r="W710" s="296"/>
      <c r="X710" s="296"/>
      <c r="Y710" s="296"/>
      <c r="Z710" s="296"/>
      <c r="AA710" s="296"/>
      <c r="AB710" s="296"/>
      <c r="AC710" s="296"/>
      <c r="AD710" s="296"/>
      <c r="AE710" s="296"/>
      <c r="AF710" s="296"/>
      <c r="AG710" s="296"/>
    </row>
    <row r="711">
      <c r="A711" s="296"/>
      <c r="B711" s="296"/>
      <c r="C711" s="296"/>
      <c r="D711" s="296"/>
      <c r="E711" s="296"/>
      <c r="F711" s="296"/>
      <c r="G711" s="296"/>
      <c r="H711" s="296"/>
      <c r="I711" s="296"/>
      <c r="J711" s="296"/>
      <c r="K711" s="296"/>
      <c r="L711" s="296"/>
      <c r="M711" s="296"/>
      <c r="N711" s="296"/>
      <c r="O711" s="296"/>
      <c r="P711" s="296"/>
      <c r="Q711" s="296"/>
      <c r="R711" s="296"/>
      <c r="S711" s="296"/>
      <c r="T711" s="296"/>
      <c r="U711" s="296"/>
      <c r="V711" s="296"/>
      <c r="W711" s="296"/>
      <c r="X711" s="296"/>
      <c r="Y711" s="296"/>
      <c r="Z711" s="296"/>
      <c r="AA711" s="296"/>
      <c r="AB711" s="296"/>
      <c r="AC711" s="296"/>
      <c r="AD711" s="296"/>
      <c r="AE711" s="296"/>
      <c r="AF711" s="296"/>
      <c r="AG711" s="296"/>
    </row>
    <row r="712">
      <c r="A712" s="296"/>
      <c r="B712" s="296"/>
      <c r="C712" s="296"/>
      <c r="D712" s="296"/>
      <c r="E712" s="296"/>
      <c r="F712" s="296"/>
      <c r="G712" s="296"/>
      <c r="H712" s="296"/>
      <c r="I712" s="296"/>
      <c r="J712" s="296"/>
      <c r="K712" s="296"/>
      <c r="L712" s="296"/>
      <c r="M712" s="296"/>
      <c r="N712" s="296"/>
      <c r="O712" s="296"/>
      <c r="P712" s="296"/>
      <c r="Q712" s="296"/>
      <c r="R712" s="296"/>
      <c r="S712" s="296"/>
      <c r="T712" s="296"/>
      <c r="U712" s="296"/>
      <c r="V712" s="296"/>
      <c r="W712" s="296"/>
      <c r="X712" s="296"/>
      <c r="Y712" s="296"/>
      <c r="Z712" s="296"/>
      <c r="AA712" s="296"/>
      <c r="AB712" s="296"/>
      <c r="AC712" s="296"/>
      <c r="AD712" s="296"/>
      <c r="AE712" s="296"/>
      <c r="AF712" s="296"/>
      <c r="AG712" s="296"/>
    </row>
    <row r="713">
      <c r="A713" s="296"/>
      <c r="B713" s="296"/>
      <c r="C713" s="296"/>
      <c r="D713" s="296"/>
      <c r="E713" s="296"/>
      <c r="F713" s="296"/>
      <c r="G713" s="296"/>
      <c r="H713" s="296"/>
      <c r="I713" s="296"/>
      <c r="J713" s="296"/>
      <c r="K713" s="296"/>
      <c r="L713" s="296"/>
      <c r="M713" s="296"/>
      <c r="N713" s="296"/>
      <c r="O713" s="296"/>
      <c r="P713" s="296"/>
      <c r="Q713" s="296"/>
      <c r="R713" s="296"/>
      <c r="S713" s="296"/>
      <c r="T713" s="296"/>
      <c r="U713" s="296"/>
      <c r="V713" s="296"/>
      <c r="W713" s="296"/>
      <c r="X713" s="296"/>
      <c r="Y713" s="296"/>
      <c r="Z713" s="296"/>
      <c r="AA713" s="296"/>
      <c r="AB713" s="296"/>
      <c r="AC713" s="296"/>
      <c r="AD713" s="296"/>
      <c r="AE713" s="296"/>
      <c r="AF713" s="296"/>
      <c r="AG713" s="296"/>
    </row>
    <row r="714">
      <c r="A714" s="296"/>
      <c r="B714" s="296"/>
      <c r="C714" s="296"/>
      <c r="D714" s="296"/>
      <c r="E714" s="296"/>
      <c r="F714" s="296"/>
      <c r="G714" s="296"/>
      <c r="H714" s="296"/>
      <c r="I714" s="296"/>
      <c r="J714" s="296"/>
      <c r="K714" s="296"/>
      <c r="L714" s="296"/>
      <c r="M714" s="296"/>
      <c r="N714" s="296"/>
      <c r="O714" s="296"/>
      <c r="P714" s="296"/>
      <c r="Q714" s="296"/>
      <c r="R714" s="296"/>
      <c r="S714" s="296"/>
      <c r="T714" s="296"/>
      <c r="U714" s="296"/>
      <c r="V714" s="296"/>
      <c r="W714" s="296"/>
      <c r="X714" s="296"/>
      <c r="Y714" s="296"/>
      <c r="Z714" s="296"/>
      <c r="AA714" s="296"/>
      <c r="AB714" s="296"/>
      <c r="AC714" s="296"/>
      <c r="AD714" s="296"/>
      <c r="AE714" s="296"/>
      <c r="AF714" s="296"/>
      <c r="AG714" s="296"/>
    </row>
    <row r="715">
      <c r="A715" s="296"/>
      <c r="B715" s="296"/>
      <c r="C715" s="296"/>
      <c r="D715" s="296"/>
      <c r="E715" s="296"/>
      <c r="F715" s="296"/>
      <c r="G715" s="296"/>
      <c r="H715" s="296"/>
      <c r="I715" s="296"/>
      <c r="J715" s="296"/>
      <c r="K715" s="296"/>
      <c r="L715" s="296"/>
      <c r="M715" s="296"/>
      <c r="N715" s="296"/>
      <c r="O715" s="296"/>
      <c r="P715" s="296"/>
      <c r="Q715" s="296"/>
      <c r="R715" s="296"/>
      <c r="S715" s="296"/>
      <c r="T715" s="296"/>
      <c r="U715" s="296"/>
      <c r="V715" s="296"/>
      <c r="W715" s="296"/>
      <c r="X715" s="296"/>
      <c r="Y715" s="296"/>
      <c r="Z715" s="296"/>
      <c r="AA715" s="296"/>
      <c r="AB715" s="296"/>
      <c r="AC715" s="296"/>
      <c r="AD715" s="296"/>
      <c r="AE715" s="296"/>
      <c r="AF715" s="296"/>
      <c r="AG715" s="296"/>
    </row>
    <row r="716">
      <c r="A716" s="296"/>
      <c r="B716" s="296"/>
      <c r="C716" s="296"/>
      <c r="D716" s="296"/>
      <c r="E716" s="296"/>
      <c r="F716" s="296"/>
      <c r="G716" s="296"/>
      <c r="H716" s="296"/>
      <c r="I716" s="296"/>
      <c r="J716" s="296"/>
      <c r="K716" s="296"/>
      <c r="L716" s="296"/>
      <c r="M716" s="296"/>
      <c r="N716" s="296"/>
      <c r="O716" s="296"/>
      <c r="P716" s="296"/>
      <c r="Q716" s="296"/>
      <c r="R716" s="296"/>
      <c r="S716" s="296"/>
      <c r="T716" s="296"/>
      <c r="U716" s="296"/>
      <c r="V716" s="296"/>
      <c r="W716" s="296"/>
      <c r="X716" s="296"/>
      <c r="Y716" s="296"/>
      <c r="Z716" s="296"/>
      <c r="AA716" s="296"/>
      <c r="AB716" s="296"/>
      <c r="AC716" s="296"/>
      <c r="AD716" s="296"/>
      <c r="AE716" s="296"/>
      <c r="AF716" s="296"/>
      <c r="AG716" s="296"/>
    </row>
    <row r="717">
      <c r="A717" s="296"/>
      <c r="B717" s="296"/>
      <c r="C717" s="296"/>
      <c r="D717" s="296"/>
      <c r="E717" s="296"/>
      <c r="F717" s="296"/>
      <c r="G717" s="296"/>
      <c r="H717" s="296"/>
      <c r="I717" s="296"/>
      <c r="J717" s="296"/>
      <c r="K717" s="296"/>
      <c r="L717" s="296"/>
      <c r="M717" s="296"/>
      <c r="N717" s="296"/>
      <c r="O717" s="296"/>
      <c r="P717" s="296"/>
      <c r="Q717" s="296"/>
      <c r="R717" s="296"/>
      <c r="S717" s="296"/>
      <c r="T717" s="296"/>
      <c r="U717" s="296"/>
      <c r="V717" s="296"/>
      <c r="W717" s="296"/>
      <c r="X717" s="296"/>
      <c r="Y717" s="296"/>
      <c r="Z717" s="296"/>
      <c r="AA717" s="296"/>
      <c r="AB717" s="296"/>
      <c r="AC717" s="296"/>
      <c r="AD717" s="296"/>
      <c r="AE717" s="296"/>
      <c r="AF717" s="296"/>
      <c r="AG717" s="296"/>
    </row>
    <row r="718">
      <c r="A718" s="296"/>
      <c r="B718" s="296"/>
      <c r="C718" s="296"/>
      <c r="D718" s="296"/>
      <c r="E718" s="296"/>
      <c r="F718" s="296"/>
      <c r="G718" s="296"/>
      <c r="H718" s="296"/>
      <c r="I718" s="296"/>
      <c r="J718" s="296"/>
      <c r="K718" s="296"/>
      <c r="L718" s="296"/>
      <c r="M718" s="296"/>
      <c r="N718" s="296"/>
      <c r="O718" s="296"/>
      <c r="P718" s="296"/>
      <c r="Q718" s="296"/>
      <c r="R718" s="296"/>
      <c r="S718" s="296"/>
      <c r="T718" s="296"/>
      <c r="U718" s="296"/>
      <c r="V718" s="296"/>
      <c r="W718" s="296"/>
      <c r="X718" s="296"/>
      <c r="Y718" s="296"/>
      <c r="Z718" s="296"/>
      <c r="AA718" s="296"/>
      <c r="AB718" s="296"/>
      <c r="AC718" s="296"/>
      <c r="AD718" s="296"/>
      <c r="AE718" s="296"/>
      <c r="AF718" s="296"/>
      <c r="AG718" s="296"/>
    </row>
    <row r="719">
      <c r="A719" s="296"/>
      <c r="B719" s="296"/>
      <c r="C719" s="296"/>
      <c r="D719" s="296"/>
      <c r="E719" s="296"/>
      <c r="F719" s="296"/>
      <c r="G719" s="296"/>
      <c r="H719" s="296"/>
      <c r="I719" s="296"/>
      <c r="J719" s="296"/>
      <c r="K719" s="296"/>
      <c r="L719" s="296"/>
      <c r="M719" s="296"/>
      <c r="N719" s="296"/>
      <c r="O719" s="296"/>
      <c r="P719" s="296"/>
      <c r="Q719" s="296"/>
      <c r="R719" s="296"/>
      <c r="S719" s="296"/>
      <c r="T719" s="296"/>
      <c r="U719" s="296"/>
      <c r="V719" s="296"/>
      <c r="W719" s="296"/>
      <c r="X719" s="296"/>
      <c r="Y719" s="296"/>
      <c r="Z719" s="296"/>
      <c r="AA719" s="296"/>
      <c r="AB719" s="296"/>
      <c r="AC719" s="296"/>
      <c r="AD719" s="296"/>
      <c r="AE719" s="296"/>
      <c r="AF719" s="296"/>
      <c r="AG719" s="296"/>
    </row>
    <row r="720">
      <c r="A720" s="296"/>
      <c r="B720" s="296"/>
      <c r="C720" s="296"/>
      <c r="D720" s="296"/>
      <c r="E720" s="296"/>
      <c r="F720" s="296"/>
      <c r="G720" s="296"/>
      <c r="H720" s="296"/>
      <c r="I720" s="296"/>
      <c r="J720" s="296"/>
      <c r="K720" s="296"/>
      <c r="L720" s="296"/>
      <c r="M720" s="296"/>
      <c r="N720" s="296"/>
      <c r="O720" s="296"/>
      <c r="P720" s="296"/>
      <c r="Q720" s="296"/>
      <c r="R720" s="296"/>
      <c r="S720" s="296"/>
      <c r="T720" s="296"/>
      <c r="U720" s="296"/>
      <c r="V720" s="296"/>
      <c r="W720" s="296"/>
      <c r="X720" s="296"/>
      <c r="Y720" s="296"/>
      <c r="Z720" s="296"/>
      <c r="AA720" s="296"/>
      <c r="AB720" s="296"/>
      <c r="AC720" s="296"/>
      <c r="AD720" s="296"/>
      <c r="AE720" s="296"/>
      <c r="AF720" s="296"/>
      <c r="AG720" s="296"/>
    </row>
    <row r="721">
      <c r="A721" s="296"/>
      <c r="B721" s="296"/>
      <c r="C721" s="296"/>
      <c r="D721" s="296"/>
      <c r="E721" s="296"/>
      <c r="F721" s="296"/>
      <c r="G721" s="296"/>
      <c r="H721" s="296"/>
      <c r="I721" s="296"/>
      <c r="J721" s="296"/>
      <c r="K721" s="296"/>
      <c r="L721" s="296"/>
      <c r="M721" s="296"/>
      <c r="N721" s="296"/>
      <c r="O721" s="296"/>
      <c r="P721" s="296"/>
      <c r="Q721" s="296"/>
      <c r="R721" s="296"/>
      <c r="S721" s="296"/>
      <c r="T721" s="296"/>
      <c r="U721" s="296"/>
      <c r="V721" s="296"/>
      <c r="W721" s="296"/>
      <c r="X721" s="296"/>
      <c r="Y721" s="296"/>
      <c r="Z721" s="296"/>
      <c r="AA721" s="296"/>
      <c r="AB721" s="296"/>
      <c r="AC721" s="296"/>
      <c r="AD721" s="296"/>
      <c r="AE721" s="296"/>
      <c r="AF721" s="296"/>
      <c r="AG721" s="296"/>
    </row>
    <row r="722">
      <c r="A722" s="296"/>
      <c r="B722" s="296"/>
      <c r="C722" s="296"/>
      <c r="D722" s="296"/>
      <c r="E722" s="296"/>
      <c r="F722" s="296"/>
      <c r="G722" s="296"/>
      <c r="H722" s="296"/>
      <c r="I722" s="296"/>
      <c r="J722" s="296"/>
      <c r="K722" s="296"/>
      <c r="L722" s="296"/>
      <c r="M722" s="296"/>
      <c r="N722" s="296"/>
      <c r="O722" s="296"/>
      <c r="P722" s="296"/>
      <c r="Q722" s="296"/>
      <c r="R722" s="296"/>
      <c r="S722" s="296"/>
      <c r="T722" s="296"/>
      <c r="U722" s="296"/>
      <c r="V722" s="296"/>
      <c r="W722" s="296"/>
      <c r="X722" s="296"/>
      <c r="Y722" s="296"/>
      <c r="Z722" s="296"/>
      <c r="AA722" s="296"/>
      <c r="AB722" s="296"/>
      <c r="AC722" s="296"/>
      <c r="AD722" s="296"/>
      <c r="AE722" s="296"/>
      <c r="AF722" s="296"/>
      <c r="AG722" s="296"/>
    </row>
    <row r="723">
      <c r="A723" s="296"/>
      <c r="B723" s="296"/>
      <c r="C723" s="296"/>
      <c r="D723" s="296"/>
      <c r="E723" s="296"/>
      <c r="F723" s="296"/>
      <c r="G723" s="296"/>
      <c r="H723" s="296"/>
      <c r="I723" s="296"/>
      <c r="J723" s="296"/>
      <c r="K723" s="296"/>
      <c r="L723" s="296"/>
      <c r="M723" s="296"/>
      <c r="N723" s="296"/>
      <c r="O723" s="296"/>
      <c r="P723" s="296"/>
      <c r="Q723" s="296"/>
      <c r="R723" s="296"/>
      <c r="S723" s="296"/>
      <c r="T723" s="296"/>
      <c r="U723" s="296"/>
      <c r="V723" s="296"/>
      <c r="W723" s="296"/>
      <c r="X723" s="296"/>
      <c r="Y723" s="296"/>
      <c r="Z723" s="296"/>
      <c r="AA723" s="296"/>
      <c r="AB723" s="296"/>
      <c r="AC723" s="296"/>
      <c r="AD723" s="296"/>
      <c r="AE723" s="296"/>
      <c r="AF723" s="296"/>
      <c r="AG723" s="296"/>
    </row>
    <row r="724">
      <c r="A724" s="296"/>
      <c r="B724" s="296"/>
      <c r="C724" s="296"/>
      <c r="D724" s="296"/>
      <c r="E724" s="296"/>
      <c r="F724" s="296"/>
      <c r="G724" s="296"/>
      <c r="H724" s="296"/>
      <c r="I724" s="296"/>
      <c r="J724" s="296"/>
      <c r="K724" s="296"/>
      <c r="L724" s="296"/>
      <c r="M724" s="296"/>
      <c r="N724" s="296"/>
      <c r="O724" s="296"/>
      <c r="P724" s="296"/>
      <c r="Q724" s="296"/>
      <c r="R724" s="296"/>
      <c r="S724" s="296"/>
      <c r="T724" s="296"/>
      <c r="U724" s="296"/>
      <c r="V724" s="296"/>
      <c r="W724" s="296"/>
      <c r="X724" s="296"/>
      <c r="Y724" s="296"/>
      <c r="Z724" s="296"/>
      <c r="AA724" s="296"/>
      <c r="AB724" s="296"/>
      <c r="AC724" s="296"/>
      <c r="AD724" s="296"/>
      <c r="AE724" s="296"/>
      <c r="AF724" s="296"/>
      <c r="AG724" s="296"/>
    </row>
    <row r="725">
      <c r="A725" s="296"/>
      <c r="B725" s="296"/>
      <c r="C725" s="296"/>
      <c r="D725" s="296"/>
      <c r="E725" s="296"/>
      <c r="F725" s="296"/>
      <c r="G725" s="296"/>
      <c r="H725" s="296"/>
      <c r="I725" s="296"/>
      <c r="J725" s="296"/>
      <c r="K725" s="296"/>
      <c r="L725" s="296"/>
      <c r="M725" s="296"/>
      <c r="N725" s="296"/>
      <c r="O725" s="296"/>
      <c r="P725" s="296"/>
      <c r="Q725" s="296"/>
      <c r="R725" s="296"/>
      <c r="S725" s="296"/>
      <c r="T725" s="296"/>
      <c r="U725" s="296"/>
      <c r="V725" s="296"/>
      <c r="W725" s="296"/>
      <c r="X725" s="296"/>
      <c r="Y725" s="296"/>
      <c r="Z725" s="296"/>
      <c r="AA725" s="296"/>
      <c r="AB725" s="296"/>
      <c r="AC725" s="296"/>
      <c r="AD725" s="296"/>
      <c r="AE725" s="296"/>
      <c r="AF725" s="296"/>
      <c r="AG725" s="296"/>
    </row>
    <row r="726">
      <c r="A726" s="296"/>
      <c r="B726" s="296"/>
      <c r="C726" s="296"/>
      <c r="D726" s="296"/>
      <c r="E726" s="296"/>
      <c r="F726" s="296"/>
      <c r="G726" s="296"/>
      <c r="H726" s="296"/>
      <c r="I726" s="296"/>
      <c r="J726" s="296"/>
      <c r="K726" s="296"/>
      <c r="L726" s="296"/>
      <c r="M726" s="296"/>
      <c r="N726" s="296"/>
      <c r="O726" s="296"/>
      <c r="P726" s="296"/>
      <c r="Q726" s="296"/>
      <c r="R726" s="296"/>
      <c r="S726" s="296"/>
      <c r="T726" s="296"/>
      <c r="U726" s="296"/>
      <c r="V726" s="296"/>
      <c r="W726" s="296"/>
      <c r="X726" s="296"/>
      <c r="Y726" s="296"/>
      <c r="Z726" s="296"/>
      <c r="AA726" s="296"/>
      <c r="AB726" s="296"/>
      <c r="AC726" s="296"/>
      <c r="AD726" s="296"/>
      <c r="AE726" s="296"/>
      <c r="AF726" s="296"/>
      <c r="AG726" s="296"/>
    </row>
    <row r="727">
      <c r="A727" s="296"/>
      <c r="B727" s="296"/>
      <c r="C727" s="296"/>
      <c r="D727" s="296"/>
      <c r="E727" s="296"/>
      <c r="F727" s="296"/>
      <c r="G727" s="296"/>
      <c r="H727" s="296"/>
      <c r="I727" s="296"/>
      <c r="J727" s="296"/>
      <c r="K727" s="296"/>
      <c r="L727" s="296"/>
      <c r="M727" s="296"/>
      <c r="N727" s="296"/>
      <c r="O727" s="296"/>
      <c r="P727" s="296"/>
      <c r="Q727" s="296"/>
      <c r="R727" s="296"/>
      <c r="S727" s="296"/>
      <c r="T727" s="296"/>
      <c r="U727" s="296"/>
      <c r="V727" s="296"/>
      <c r="W727" s="296"/>
      <c r="X727" s="296"/>
      <c r="Y727" s="296"/>
      <c r="Z727" s="296"/>
      <c r="AA727" s="296"/>
      <c r="AB727" s="296"/>
      <c r="AC727" s="296"/>
      <c r="AD727" s="296"/>
      <c r="AE727" s="296"/>
      <c r="AF727" s="296"/>
      <c r="AG727" s="296"/>
    </row>
    <row r="728">
      <c r="A728" s="296"/>
      <c r="B728" s="296"/>
      <c r="C728" s="296"/>
      <c r="D728" s="296"/>
      <c r="E728" s="296"/>
      <c r="F728" s="296"/>
      <c r="G728" s="296"/>
      <c r="H728" s="296"/>
      <c r="I728" s="296"/>
      <c r="J728" s="296"/>
      <c r="K728" s="296"/>
      <c r="L728" s="296"/>
      <c r="M728" s="296"/>
      <c r="N728" s="296"/>
      <c r="O728" s="296"/>
      <c r="P728" s="296"/>
      <c r="Q728" s="296"/>
      <c r="R728" s="296"/>
      <c r="S728" s="296"/>
      <c r="T728" s="296"/>
      <c r="U728" s="296"/>
      <c r="V728" s="296"/>
      <c r="W728" s="296"/>
      <c r="X728" s="296"/>
      <c r="Y728" s="296"/>
      <c r="Z728" s="296"/>
      <c r="AA728" s="296"/>
      <c r="AB728" s="296"/>
      <c r="AC728" s="296"/>
      <c r="AD728" s="296"/>
      <c r="AE728" s="296"/>
      <c r="AF728" s="296"/>
      <c r="AG728" s="296"/>
    </row>
    <row r="729">
      <c r="A729" s="296"/>
      <c r="B729" s="296"/>
      <c r="C729" s="296"/>
      <c r="D729" s="296"/>
      <c r="E729" s="296"/>
      <c r="F729" s="296"/>
      <c r="G729" s="296"/>
      <c r="H729" s="296"/>
      <c r="I729" s="296"/>
      <c r="J729" s="296"/>
      <c r="K729" s="296"/>
      <c r="L729" s="296"/>
      <c r="M729" s="296"/>
      <c r="N729" s="296"/>
      <c r="O729" s="296"/>
      <c r="P729" s="296"/>
      <c r="Q729" s="296"/>
      <c r="R729" s="296"/>
      <c r="S729" s="296"/>
      <c r="T729" s="296"/>
      <c r="U729" s="296"/>
      <c r="V729" s="296"/>
      <c r="W729" s="296"/>
      <c r="X729" s="296"/>
      <c r="Y729" s="296"/>
      <c r="Z729" s="296"/>
      <c r="AA729" s="296"/>
      <c r="AB729" s="296"/>
      <c r="AC729" s="296"/>
      <c r="AD729" s="296"/>
      <c r="AE729" s="296"/>
      <c r="AF729" s="296"/>
      <c r="AG729" s="296"/>
    </row>
    <row r="730">
      <c r="A730" s="296"/>
      <c r="B730" s="296"/>
      <c r="C730" s="296"/>
      <c r="D730" s="296"/>
      <c r="E730" s="296"/>
      <c r="F730" s="296"/>
      <c r="G730" s="296"/>
      <c r="H730" s="296"/>
      <c r="I730" s="296"/>
      <c r="J730" s="296"/>
      <c r="K730" s="296"/>
      <c r="L730" s="296"/>
      <c r="M730" s="296"/>
      <c r="N730" s="296"/>
      <c r="O730" s="296"/>
      <c r="P730" s="296"/>
      <c r="Q730" s="296"/>
      <c r="R730" s="296"/>
      <c r="S730" s="296"/>
      <c r="T730" s="296"/>
      <c r="U730" s="296"/>
      <c r="V730" s="296"/>
      <c r="W730" s="296"/>
      <c r="X730" s="296"/>
      <c r="Y730" s="296"/>
      <c r="Z730" s="296"/>
      <c r="AA730" s="296"/>
      <c r="AB730" s="296"/>
      <c r="AC730" s="296"/>
      <c r="AD730" s="296"/>
      <c r="AE730" s="296"/>
      <c r="AF730" s="296"/>
      <c r="AG730" s="296"/>
    </row>
    <row r="731">
      <c r="A731" s="296"/>
      <c r="B731" s="296"/>
      <c r="C731" s="296"/>
      <c r="D731" s="296"/>
      <c r="E731" s="296"/>
      <c r="F731" s="296"/>
      <c r="G731" s="296"/>
      <c r="H731" s="296"/>
      <c r="I731" s="296"/>
      <c r="J731" s="296"/>
      <c r="K731" s="296"/>
      <c r="L731" s="296"/>
      <c r="M731" s="296"/>
      <c r="N731" s="296"/>
      <c r="O731" s="296"/>
      <c r="P731" s="296"/>
      <c r="Q731" s="296"/>
      <c r="R731" s="296"/>
      <c r="S731" s="296"/>
      <c r="T731" s="296"/>
      <c r="U731" s="296"/>
      <c r="V731" s="296"/>
      <c r="W731" s="296"/>
      <c r="X731" s="296"/>
      <c r="Y731" s="296"/>
      <c r="Z731" s="296"/>
      <c r="AA731" s="296"/>
      <c r="AB731" s="296"/>
      <c r="AC731" s="296"/>
      <c r="AD731" s="296"/>
      <c r="AE731" s="296"/>
      <c r="AF731" s="296"/>
      <c r="AG731" s="296"/>
    </row>
    <row r="732">
      <c r="A732" s="296"/>
      <c r="B732" s="296"/>
      <c r="C732" s="296"/>
      <c r="D732" s="296"/>
      <c r="E732" s="296"/>
      <c r="F732" s="296"/>
      <c r="G732" s="296"/>
      <c r="H732" s="296"/>
      <c r="I732" s="296"/>
      <c r="J732" s="296"/>
      <c r="K732" s="296"/>
      <c r="L732" s="296"/>
      <c r="M732" s="296"/>
      <c r="N732" s="296"/>
      <c r="O732" s="296"/>
      <c r="P732" s="296"/>
      <c r="Q732" s="296"/>
      <c r="R732" s="296"/>
      <c r="S732" s="296"/>
      <c r="T732" s="296"/>
      <c r="U732" s="296"/>
      <c r="V732" s="296"/>
      <c r="W732" s="296"/>
      <c r="X732" s="296"/>
      <c r="Y732" s="296"/>
      <c r="Z732" s="296"/>
      <c r="AA732" s="296"/>
      <c r="AB732" s="296"/>
      <c r="AC732" s="296"/>
      <c r="AD732" s="296"/>
      <c r="AE732" s="296"/>
      <c r="AF732" s="296"/>
      <c r="AG732" s="296"/>
    </row>
    <row r="733">
      <c r="A733" s="296"/>
      <c r="B733" s="296"/>
      <c r="C733" s="296"/>
      <c r="D733" s="296"/>
      <c r="E733" s="296"/>
      <c r="F733" s="296"/>
      <c r="G733" s="296"/>
      <c r="H733" s="296"/>
      <c r="I733" s="296"/>
      <c r="J733" s="296"/>
      <c r="K733" s="296"/>
      <c r="L733" s="296"/>
      <c r="M733" s="296"/>
      <c r="N733" s="296"/>
      <c r="O733" s="296"/>
      <c r="P733" s="296"/>
      <c r="Q733" s="296"/>
      <c r="R733" s="296"/>
      <c r="S733" s="296"/>
      <c r="T733" s="296"/>
      <c r="U733" s="296"/>
      <c r="V733" s="296"/>
      <c r="W733" s="296"/>
      <c r="X733" s="296"/>
      <c r="Y733" s="296"/>
      <c r="Z733" s="296"/>
      <c r="AA733" s="296"/>
      <c r="AB733" s="296"/>
      <c r="AC733" s="296"/>
      <c r="AD733" s="296"/>
      <c r="AE733" s="296"/>
      <c r="AF733" s="296"/>
      <c r="AG733" s="296"/>
    </row>
    <row r="734">
      <c r="A734" s="296"/>
      <c r="B734" s="296"/>
      <c r="C734" s="296"/>
      <c r="D734" s="296"/>
      <c r="E734" s="296"/>
      <c r="F734" s="296"/>
      <c r="G734" s="296"/>
      <c r="H734" s="296"/>
      <c r="I734" s="296"/>
      <c r="J734" s="296"/>
      <c r="K734" s="296"/>
      <c r="L734" s="296"/>
      <c r="M734" s="296"/>
      <c r="N734" s="296"/>
      <c r="O734" s="296"/>
      <c r="P734" s="296"/>
      <c r="Q734" s="296"/>
      <c r="R734" s="296"/>
      <c r="S734" s="296"/>
      <c r="T734" s="296"/>
      <c r="U734" s="296"/>
      <c r="V734" s="296"/>
      <c r="W734" s="296"/>
      <c r="X734" s="296"/>
      <c r="Y734" s="296"/>
      <c r="Z734" s="296"/>
      <c r="AA734" s="296"/>
      <c r="AB734" s="296"/>
      <c r="AC734" s="296"/>
      <c r="AD734" s="296"/>
      <c r="AE734" s="296"/>
      <c r="AF734" s="296"/>
      <c r="AG734" s="296"/>
    </row>
    <row r="735">
      <c r="A735" s="296"/>
      <c r="B735" s="296"/>
      <c r="C735" s="296"/>
      <c r="D735" s="296"/>
      <c r="E735" s="296"/>
      <c r="F735" s="296"/>
      <c r="G735" s="296"/>
      <c r="H735" s="296"/>
      <c r="I735" s="296"/>
      <c r="J735" s="296"/>
      <c r="K735" s="296"/>
      <c r="L735" s="296"/>
      <c r="M735" s="296"/>
      <c r="N735" s="296"/>
      <c r="O735" s="296"/>
      <c r="P735" s="296"/>
      <c r="Q735" s="296"/>
      <c r="R735" s="296"/>
      <c r="S735" s="296"/>
      <c r="T735" s="296"/>
      <c r="U735" s="296"/>
      <c r="V735" s="296"/>
      <c r="W735" s="296"/>
      <c r="X735" s="296"/>
      <c r="Y735" s="296"/>
      <c r="Z735" s="296"/>
      <c r="AA735" s="296"/>
      <c r="AB735" s="296"/>
      <c r="AC735" s="296"/>
      <c r="AD735" s="296"/>
      <c r="AE735" s="296"/>
      <c r="AF735" s="296"/>
      <c r="AG735" s="296"/>
    </row>
    <row r="736">
      <c r="A736" s="296"/>
      <c r="B736" s="296"/>
      <c r="C736" s="296"/>
      <c r="D736" s="296"/>
      <c r="E736" s="296"/>
      <c r="F736" s="296"/>
      <c r="G736" s="296"/>
      <c r="H736" s="296"/>
      <c r="I736" s="296"/>
      <c r="J736" s="296"/>
      <c r="K736" s="296"/>
      <c r="L736" s="296"/>
      <c r="M736" s="296"/>
      <c r="N736" s="296"/>
      <c r="O736" s="296"/>
      <c r="P736" s="296"/>
      <c r="Q736" s="296"/>
      <c r="R736" s="296"/>
      <c r="S736" s="296"/>
      <c r="T736" s="296"/>
      <c r="U736" s="296"/>
      <c r="V736" s="296"/>
      <c r="W736" s="296"/>
      <c r="X736" s="296"/>
      <c r="Y736" s="296"/>
      <c r="Z736" s="296"/>
      <c r="AA736" s="296"/>
      <c r="AB736" s="296"/>
      <c r="AC736" s="296"/>
      <c r="AD736" s="296"/>
      <c r="AE736" s="296"/>
      <c r="AF736" s="296"/>
      <c r="AG736" s="296"/>
    </row>
    <row r="737">
      <c r="A737" s="296"/>
      <c r="B737" s="296"/>
      <c r="C737" s="296"/>
      <c r="D737" s="296"/>
      <c r="E737" s="296"/>
      <c r="F737" s="296"/>
      <c r="G737" s="296"/>
      <c r="H737" s="296"/>
      <c r="I737" s="296"/>
      <c r="J737" s="296"/>
      <c r="K737" s="296"/>
      <c r="L737" s="296"/>
      <c r="M737" s="296"/>
      <c r="N737" s="296"/>
      <c r="O737" s="296"/>
      <c r="P737" s="296"/>
      <c r="Q737" s="296"/>
      <c r="R737" s="296"/>
      <c r="S737" s="296"/>
      <c r="T737" s="296"/>
      <c r="U737" s="296"/>
      <c r="V737" s="296"/>
      <c r="W737" s="296"/>
      <c r="X737" s="296"/>
      <c r="Y737" s="296"/>
      <c r="Z737" s="296"/>
      <c r="AA737" s="296"/>
      <c r="AB737" s="296"/>
      <c r="AC737" s="296"/>
      <c r="AD737" s="296"/>
      <c r="AE737" s="296"/>
      <c r="AF737" s="296"/>
      <c r="AG737" s="296"/>
    </row>
    <row r="738">
      <c r="A738" s="296"/>
      <c r="B738" s="296"/>
      <c r="C738" s="296"/>
      <c r="D738" s="296"/>
      <c r="E738" s="296"/>
      <c r="F738" s="296"/>
      <c r="G738" s="296"/>
      <c r="H738" s="296"/>
      <c r="I738" s="296"/>
      <c r="J738" s="296"/>
      <c r="K738" s="296"/>
      <c r="L738" s="296"/>
      <c r="M738" s="296"/>
      <c r="N738" s="296"/>
      <c r="O738" s="296"/>
      <c r="P738" s="296"/>
      <c r="Q738" s="296"/>
      <c r="R738" s="296"/>
      <c r="S738" s="296"/>
      <c r="T738" s="296"/>
      <c r="U738" s="296"/>
      <c r="V738" s="296"/>
      <c r="W738" s="296"/>
      <c r="X738" s="296"/>
      <c r="Y738" s="296"/>
      <c r="Z738" s="296"/>
      <c r="AA738" s="296"/>
      <c r="AB738" s="296"/>
      <c r="AC738" s="296"/>
      <c r="AD738" s="296"/>
      <c r="AE738" s="296"/>
      <c r="AF738" s="296"/>
      <c r="AG738" s="296"/>
    </row>
    <row r="739">
      <c r="A739" s="296"/>
      <c r="B739" s="296"/>
      <c r="C739" s="296"/>
      <c r="D739" s="296"/>
      <c r="E739" s="296"/>
      <c r="F739" s="296"/>
      <c r="G739" s="296"/>
      <c r="H739" s="296"/>
      <c r="I739" s="296"/>
      <c r="J739" s="296"/>
      <c r="K739" s="296"/>
      <c r="L739" s="296"/>
      <c r="M739" s="296"/>
      <c r="N739" s="296"/>
      <c r="O739" s="296"/>
      <c r="P739" s="296"/>
      <c r="Q739" s="296"/>
      <c r="R739" s="296"/>
      <c r="S739" s="296"/>
      <c r="T739" s="296"/>
      <c r="U739" s="296"/>
      <c r="V739" s="296"/>
      <c r="W739" s="296"/>
      <c r="X739" s="296"/>
      <c r="Y739" s="296"/>
      <c r="Z739" s="296"/>
      <c r="AA739" s="296"/>
      <c r="AB739" s="296"/>
      <c r="AC739" s="296"/>
      <c r="AD739" s="296"/>
      <c r="AE739" s="296"/>
      <c r="AF739" s="296"/>
      <c r="AG739" s="296"/>
    </row>
    <row r="740">
      <c r="A740" s="296"/>
      <c r="B740" s="296"/>
      <c r="C740" s="296"/>
      <c r="D740" s="296"/>
      <c r="E740" s="296"/>
      <c r="F740" s="296"/>
      <c r="G740" s="296"/>
      <c r="H740" s="296"/>
      <c r="I740" s="296"/>
      <c r="J740" s="296"/>
      <c r="K740" s="296"/>
      <c r="L740" s="296"/>
      <c r="M740" s="296"/>
      <c r="N740" s="296"/>
      <c r="O740" s="296"/>
      <c r="P740" s="296"/>
      <c r="Q740" s="296"/>
      <c r="R740" s="296"/>
      <c r="S740" s="296"/>
      <c r="T740" s="296"/>
      <c r="U740" s="296"/>
      <c r="V740" s="296"/>
      <c r="W740" s="296"/>
      <c r="X740" s="296"/>
      <c r="Y740" s="296"/>
      <c r="Z740" s="296"/>
      <c r="AA740" s="296"/>
      <c r="AB740" s="296"/>
      <c r="AC740" s="296"/>
      <c r="AD740" s="296"/>
      <c r="AE740" s="296"/>
      <c r="AF740" s="296"/>
      <c r="AG740" s="296"/>
    </row>
    <row r="741">
      <c r="A741" s="296"/>
      <c r="B741" s="296"/>
      <c r="C741" s="296"/>
      <c r="D741" s="296"/>
      <c r="E741" s="296"/>
      <c r="F741" s="296"/>
      <c r="G741" s="296"/>
      <c r="H741" s="296"/>
      <c r="I741" s="296"/>
      <c r="J741" s="296"/>
      <c r="K741" s="296"/>
      <c r="L741" s="296"/>
      <c r="M741" s="296"/>
      <c r="N741" s="296"/>
      <c r="O741" s="296"/>
      <c r="P741" s="296"/>
      <c r="Q741" s="296"/>
      <c r="R741" s="296"/>
      <c r="S741" s="296"/>
      <c r="T741" s="296"/>
      <c r="U741" s="296"/>
      <c r="V741" s="296"/>
      <c r="W741" s="296"/>
      <c r="X741" s="296"/>
      <c r="Y741" s="296"/>
      <c r="Z741" s="296"/>
      <c r="AA741" s="296"/>
      <c r="AB741" s="296"/>
      <c r="AC741" s="296"/>
      <c r="AD741" s="296"/>
      <c r="AE741" s="296"/>
      <c r="AF741" s="296"/>
      <c r="AG741" s="296"/>
    </row>
    <row r="742">
      <c r="A742" s="296"/>
      <c r="B742" s="296"/>
      <c r="C742" s="296"/>
      <c r="D742" s="296"/>
      <c r="E742" s="296"/>
      <c r="F742" s="296"/>
      <c r="G742" s="296"/>
      <c r="H742" s="296"/>
      <c r="I742" s="296"/>
      <c r="J742" s="296"/>
      <c r="K742" s="296"/>
      <c r="L742" s="296"/>
      <c r="M742" s="296"/>
      <c r="N742" s="296"/>
      <c r="O742" s="296"/>
      <c r="P742" s="296"/>
      <c r="Q742" s="296"/>
      <c r="R742" s="296"/>
      <c r="S742" s="296"/>
      <c r="T742" s="296"/>
      <c r="U742" s="296"/>
      <c r="V742" s="296"/>
      <c r="W742" s="296"/>
      <c r="X742" s="296"/>
      <c r="Y742" s="296"/>
      <c r="Z742" s="296"/>
      <c r="AA742" s="296"/>
      <c r="AB742" s="296"/>
      <c r="AC742" s="296"/>
      <c r="AD742" s="296"/>
      <c r="AE742" s="296"/>
      <c r="AF742" s="296"/>
      <c r="AG742" s="296"/>
    </row>
    <row r="743">
      <c r="A743" s="296"/>
      <c r="B743" s="296"/>
      <c r="C743" s="296"/>
      <c r="D743" s="296"/>
      <c r="E743" s="296"/>
      <c r="F743" s="296"/>
      <c r="G743" s="296"/>
      <c r="H743" s="296"/>
      <c r="I743" s="296"/>
      <c r="J743" s="296"/>
      <c r="K743" s="296"/>
      <c r="L743" s="296"/>
      <c r="M743" s="296"/>
      <c r="N743" s="296"/>
      <c r="O743" s="296"/>
      <c r="P743" s="296"/>
      <c r="Q743" s="296"/>
      <c r="R743" s="296"/>
      <c r="S743" s="296"/>
      <c r="T743" s="296"/>
      <c r="U743" s="296"/>
      <c r="V743" s="296"/>
      <c r="W743" s="296"/>
      <c r="X743" s="296"/>
      <c r="Y743" s="296"/>
      <c r="Z743" s="296"/>
      <c r="AA743" s="296"/>
      <c r="AB743" s="296"/>
      <c r="AC743" s="296"/>
      <c r="AD743" s="296"/>
      <c r="AE743" s="296"/>
      <c r="AF743" s="296"/>
      <c r="AG743" s="296"/>
    </row>
    <row r="744">
      <c r="A744" s="296"/>
      <c r="B744" s="296"/>
      <c r="C744" s="296"/>
      <c r="D744" s="296"/>
      <c r="E744" s="296"/>
      <c r="F744" s="296"/>
      <c r="G744" s="296"/>
      <c r="H744" s="296"/>
      <c r="I744" s="296"/>
      <c r="J744" s="296"/>
      <c r="K744" s="296"/>
      <c r="L744" s="296"/>
      <c r="M744" s="296"/>
      <c r="N744" s="296"/>
      <c r="O744" s="296"/>
      <c r="P744" s="296"/>
      <c r="Q744" s="296"/>
      <c r="R744" s="296"/>
      <c r="S744" s="296"/>
      <c r="T744" s="296"/>
      <c r="U744" s="296"/>
      <c r="V744" s="296"/>
      <c r="W744" s="296"/>
      <c r="X744" s="296"/>
      <c r="Y744" s="296"/>
      <c r="Z744" s="296"/>
      <c r="AA744" s="296"/>
      <c r="AB744" s="296"/>
      <c r="AC744" s="296"/>
      <c r="AD744" s="296"/>
      <c r="AE744" s="296"/>
      <c r="AF744" s="296"/>
      <c r="AG744" s="296"/>
    </row>
    <row r="745">
      <c r="A745" s="296"/>
      <c r="B745" s="296"/>
      <c r="C745" s="296"/>
      <c r="D745" s="296"/>
      <c r="E745" s="296"/>
      <c r="F745" s="296"/>
      <c r="G745" s="296"/>
      <c r="H745" s="296"/>
      <c r="I745" s="296"/>
      <c r="J745" s="296"/>
      <c r="K745" s="296"/>
      <c r="L745" s="296"/>
      <c r="M745" s="296"/>
      <c r="N745" s="296"/>
      <c r="O745" s="296"/>
      <c r="P745" s="296"/>
      <c r="Q745" s="296"/>
      <c r="R745" s="296"/>
      <c r="S745" s="296"/>
      <c r="T745" s="296"/>
      <c r="U745" s="296"/>
      <c r="V745" s="296"/>
      <c r="W745" s="296"/>
      <c r="X745" s="296"/>
      <c r="Y745" s="296"/>
      <c r="Z745" s="296"/>
      <c r="AA745" s="296"/>
      <c r="AB745" s="296"/>
      <c r="AC745" s="296"/>
      <c r="AD745" s="296"/>
      <c r="AE745" s="296"/>
      <c r="AF745" s="296"/>
      <c r="AG745" s="296"/>
    </row>
    <row r="746">
      <c r="A746" s="296"/>
      <c r="B746" s="296"/>
      <c r="C746" s="296"/>
      <c r="D746" s="296"/>
      <c r="E746" s="296"/>
      <c r="F746" s="296"/>
      <c r="G746" s="296"/>
      <c r="H746" s="296"/>
      <c r="I746" s="296"/>
      <c r="J746" s="296"/>
      <c r="K746" s="296"/>
      <c r="L746" s="296"/>
      <c r="M746" s="296"/>
      <c r="N746" s="296"/>
      <c r="O746" s="296"/>
      <c r="P746" s="296"/>
      <c r="Q746" s="296"/>
      <c r="R746" s="296"/>
      <c r="S746" s="296"/>
      <c r="T746" s="296"/>
      <c r="U746" s="296"/>
      <c r="V746" s="296"/>
      <c r="W746" s="296"/>
      <c r="X746" s="296"/>
      <c r="Y746" s="296"/>
      <c r="Z746" s="296"/>
      <c r="AA746" s="296"/>
      <c r="AB746" s="296"/>
      <c r="AC746" s="296"/>
      <c r="AD746" s="296"/>
      <c r="AE746" s="296"/>
      <c r="AF746" s="296"/>
      <c r="AG746" s="296"/>
    </row>
    <row r="747">
      <c r="A747" s="296"/>
      <c r="B747" s="296"/>
      <c r="C747" s="296"/>
      <c r="D747" s="296"/>
      <c r="E747" s="296"/>
      <c r="F747" s="296"/>
      <c r="G747" s="296"/>
      <c r="H747" s="296"/>
      <c r="I747" s="296"/>
      <c r="J747" s="296"/>
      <c r="K747" s="296"/>
      <c r="L747" s="296"/>
      <c r="M747" s="296"/>
      <c r="N747" s="296"/>
      <c r="O747" s="296"/>
      <c r="P747" s="296"/>
      <c r="Q747" s="296"/>
      <c r="R747" s="296"/>
      <c r="S747" s="296"/>
      <c r="T747" s="296"/>
      <c r="U747" s="296"/>
      <c r="V747" s="296"/>
      <c r="W747" s="296"/>
      <c r="X747" s="296"/>
      <c r="Y747" s="296"/>
      <c r="Z747" s="296"/>
      <c r="AA747" s="296"/>
      <c r="AB747" s="296"/>
      <c r="AC747" s="296"/>
      <c r="AD747" s="296"/>
      <c r="AE747" s="296"/>
      <c r="AF747" s="296"/>
      <c r="AG747" s="296"/>
    </row>
    <row r="748">
      <c r="A748" s="296"/>
      <c r="B748" s="296"/>
      <c r="C748" s="296"/>
      <c r="D748" s="296"/>
      <c r="E748" s="296"/>
      <c r="F748" s="296"/>
      <c r="G748" s="296"/>
      <c r="H748" s="296"/>
      <c r="I748" s="296"/>
      <c r="J748" s="296"/>
      <c r="K748" s="296"/>
      <c r="L748" s="296"/>
      <c r="M748" s="296"/>
      <c r="N748" s="296"/>
      <c r="O748" s="296"/>
      <c r="P748" s="296"/>
      <c r="Q748" s="296"/>
      <c r="R748" s="296"/>
      <c r="S748" s="296"/>
      <c r="T748" s="296"/>
      <c r="U748" s="296"/>
      <c r="V748" s="296"/>
      <c r="W748" s="296"/>
      <c r="X748" s="296"/>
      <c r="Y748" s="296"/>
      <c r="Z748" s="296"/>
      <c r="AA748" s="296"/>
      <c r="AB748" s="296"/>
      <c r="AC748" s="296"/>
      <c r="AD748" s="296"/>
      <c r="AE748" s="296"/>
      <c r="AF748" s="296"/>
      <c r="AG748" s="296"/>
    </row>
    <row r="749">
      <c r="A749" s="296"/>
      <c r="B749" s="296"/>
      <c r="C749" s="296"/>
      <c r="D749" s="296"/>
      <c r="E749" s="296"/>
      <c r="F749" s="296"/>
      <c r="G749" s="296"/>
      <c r="H749" s="296"/>
      <c r="I749" s="296"/>
      <c r="J749" s="296"/>
      <c r="K749" s="296"/>
      <c r="L749" s="296"/>
      <c r="M749" s="296"/>
      <c r="N749" s="296"/>
      <c r="O749" s="296"/>
      <c r="P749" s="296"/>
      <c r="Q749" s="296"/>
      <c r="R749" s="296"/>
      <c r="S749" s="296"/>
      <c r="T749" s="296"/>
      <c r="U749" s="296"/>
      <c r="V749" s="296"/>
      <c r="W749" s="296"/>
      <c r="X749" s="296"/>
      <c r="Y749" s="296"/>
      <c r="Z749" s="296"/>
      <c r="AA749" s="296"/>
      <c r="AB749" s="296"/>
      <c r="AC749" s="296"/>
      <c r="AD749" s="296"/>
      <c r="AE749" s="296"/>
      <c r="AF749" s="296"/>
      <c r="AG749" s="296"/>
    </row>
    <row r="750">
      <c r="A750" s="296"/>
      <c r="B750" s="296"/>
      <c r="C750" s="296"/>
      <c r="D750" s="296"/>
      <c r="E750" s="296"/>
      <c r="F750" s="296"/>
      <c r="G750" s="296"/>
      <c r="H750" s="296"/>
      <c r="I750" s="296"/>
      <c r="J750" s="296"/>
      <c r="K750" s="296"/>
      <c r="L750" s="296"/>
      <c r="M750" s="296"/>
      <c r="N750" s="296"/>
      <c r="O750" s="296"/>
      <c r="P750" s="296"/>
      <c r="Q750" s="296"/>
      <c r="R750" s="296"/>
      <c r="S750" s="296"/>
      <c r="T750" s="296"/>
      <c r="U750" s="296"/>
      <c r="V750" s="296"/>
      <c r="W750" s="296"/>
      <c r="X750" s="296"/>
      <c r="Y750" s="296"/>
      <c r="Z750" s="296"/>
      <c r="AA750" s="296"/>
      <c r="AB750" s="296"/>
      <c r="AC750" s="296"/>
      <c r="AD750" s="296"/>
      <c r="AE750" s="296"/>
      <c r="AF750" s="296"/>
      <c r="AG750" s="296"/>
    </row>
    <row r="751">
      <c r="A751" s="296"/>
      <c r="B751" s="296"/>
      <c r="C751" s="296"/>
      <c r="D751" s="296"/>
      <c r="E751" s="296"/>
      <c r="F751" s="296"/>
      <c r="G751" s="296"/>
      <c r="H751" s="296"/>
      <c r="I751" s="296"/>
      <c r="J751" s="296"/>
      <c r="K751" s="296"/>
      <c r="L751" s="296"/>
      <c r="M751" s="296"/>
      <c r="N751" s="296"/>
      <c r="O751" s="296"/>
      <c r="P751" s="296"/>
      <c r="Q751" s="296"/>
      <c r="R751" s="296"/>
      <c r="S751" s="296"/>
      <c r="T751" s="296"/>
      <c r="U751" s="296"/>
      <c r="V751" s="296"/>
      <c r="W751" s="296"/>
      <c r="X751" s="296"/>
      <c r="Y751" s="296"/>
      <c r="Z751" s="296"/>
      <c r="AA751" s="296"/>
      <c r="AB751" s="296"/>
      <c r="AC751" s="296"/>
      <c r="AD751" s="296"/>
      <c r="AE751" s="296"/>
      <c r="AF751" s="296"/>
      <c r="AG751" s="296"/>
    </row>
    <row r="752">
      <c r="A752" s="296"/>
      <c r="B752" s="296"/>
      <c r="C752" s="296"/>
      <c r="D752" s="296"/>
      <c r="E752" s="296"/>
      <c r="F752" s="296"/>
      <c r="G752" s="296"/>
      <c r="H752" s="296"/>
      <c r="I752" s="296"/>
      <c r="J752" s="296"/>
      <c r="K752" s="296"/>
      <c r="L752" s="296"/>
      <c r="M752" s="296"/>
      <c r="N752" s="296"/>
      <c r="O752" s="296"/>
      <c r="P752" s="296"/>
      <c r="Q752" s="296"/>
      <c r="R752" s="296"/>
      <c r="S752" s="296"/>
      <c r="T752" s="296"/>
      <c r="U752" s="296"/>
      <c r="V752" s="296"/>
      <c r="W752" s="296"/>
      <c r="X752" s="296"/>
      <c r="Y752" s="296"/>
      <c r="Z752" s="296"/>
      <c r="AA752" s="296"/>
      <c r="AB752" s="296"/>
      <c r="AC752" s="296"/>
      <c r="AD752" s="296"/>
      <c r="AE752" s="296"/>
      <c r="AF752" s="296"/>
      <c r="AG752" s="296"/>
    </row>
    <row r="753">
      <c r="A753" s="296"/>
      <c r="B753" s="296"/>
      <c r="C753" s="296"/>
      <c r="D753" s="296"/>
      <c r="E753" s="296"/>
      <c r="F753" s="296"/>
      <c r="G753" s="296"/>
      <c r="H753" s="296"/>
      <c r="I753" s="296"/>
      <c r="J753" s="296"/>
      <c r="K753" s="296"/>
      <c r="L753" s="296"/>
      <c r="M753" s="296"/>
      <c r="N753" s="296"/>
      <c r="O753" s="296"/>
      <c r="P753" s="296"/>
      <c r="Q753" s="296"/>
      <c r="R753" s="296"/>
      <c r="S753" s="296"/>
      <c r="T753" s="296"/>
      <c r="U753" s="296"/>
      <c r="V753" s="296"/>
      <c r="W753" s="296"/>
      <c r="X753" s="296"/>
      <c r="Y753" s="296"/>
      <c r="Z753" s="296"/>
      <c r="AA753" s="296"/>
      <c r="AB753" s="296"/>
      <c r="AC753" s="296"/>
      <c r="AD753" s="296"/>
      <c r="AE753" s="296"/>
      <c r="AF753" s="296"/>
      <c r="AG753" s="296"/>
    </row>
    <row r="754">
      <c r="A754" s="296"/>
      <c r="B754" s="296"/>
      <c r="C754" s="296"/>
      <c r="D754" s="296"/>
      <c r="E754" s="296"/>
      <c r="F754" s="296"/>
      <c r="G754" s="296"/>
      <c r="H754" s="296"/>
      <c r="I754" s="296"/>
      <c r="J754" s="296"/>
      <c r="K754" s="296"/>
      <c r="L754" s="296"/>
      <c r="M754" s="296"/>
      <c r="N754" s="296"/>
      <c r="O754" s="296"/>
      <c r="P754" s="296"/>
      <c r="Q754" s="296"/>
      <c r="R754" s="296"/>
      <c r="S754" s="296"/>
      <c r="T754" s="296"/>
      <c r="U754" s="296"/>
      <c r="V754" s="296"/>
      <c r="W754" s="296"/>
      <c r="X754" s="296"/>
      <c r="Y754" s="296"/>
      <c r="Z754" s="296"/>
      <c r="AA754" s="296"/>
      <c r="AB754" s="296"/>
      <c r="AC754" s="296"/>
      <c r="AD754" s="296"/>
      <c r="AE754" s="296"/>
      <c r="AF754" s="296"/>
      <c r="AG754" s="296"/>
    </row>
    <row r="755">
      <c r="A755" s="296"/>
      <c r="B755" s="296"/>
      <c r="C755" s="296"/>
      <c r="D755" s="296"/>
      <c r="E755" s="296"/>
      <c r="F755" s="296"/>
      <c r="G755" s="296"/>
      <c r="H755" s="296"/>
      <c r="I755" s="296"/>
      <c r="J755" s="296"/>
      <c r="K755" s="296"/>
      <c r="L755" s="296"/>
      <c r="M755" s="296"/>
      <c r="N755" s="296"/>
      <c r="O755" s="296"/>
      <c r="P755" s="296"/>
      <c r="Q755" s="296"/>
      <c r="R755" s="296"/>
      <c r="S755" s="296"/>
      <c r="T755" s="296"/>
      <c r="U755" s="296"/>
      <c r="V755" s="296"/>
      <c r="W755" s="296"/>
      <c r="X755" s="296"/>
      <c r="Y755" s="296"/>
      <c r="Z755" s="296"/>
      <c r="AA755" s="296"/>
      <c r="AB755" s="296"/>
      <c r="AC755" s="296"/>
      <c r="AD755" s="296"/>
      <c r="AE755" s="296"/>
      <c r="AF755" s="296"/>
      <c r="AG755" s="296"/>
    </row>
    <row r="756">
      <c r="A756" s="296"/>
      <c r="B756" s="296"/>
      <c r="C756" s="296"/>
      <c r="D756" s="296"/>
      <c r="E756" s="296"/>
      <c r="F756" s="296"/>
      <c r="G756" s="296"/>
      <c r="H756" s="296"/>
      <c r="I756" s="296"/>
      <c r="J756" s="296"/>
      <c r="K756" s="296"/>
      <c r="L756" s="296"/>
      <c r="M756" s="296"/>
      <c r="N756" s="296"/>
      <c r="O756" s="296"/>
      <c r="P756" s="296"/>
      <c r="Q756" s="296"/>
      <c r="R756" s="296"/>
      <c r="S756" s="296"/>
      <c r="T756" s="296"/>
      <c r="U756" s="296"/>
      <c r="V756" s="296"/>
      <c r="W756" s="296"/>
      <c r="X756" s="296"/>
      <c r="Y756" s="296"/>
      <c r="Z756" s="296"/>
      <c r="AA756" s="296"/>
      <c r="AB756" s="296"/>
      <c r="AC756" s="296"/>
      <c r="AD756" s="296"/>
      <c r="AE756" s="296"/>
      <c r="AF756" s="296"/>
      <c r="AG756" s="296"/>
    </row>
    <row r="757">
      <c r="A757" s="296"/>
      <c r="B757" s="296"/>
      <c r="C757" s="296"/>
      <c r="D757" s="296"/>
      <c r="E757" s="296"/>
      <c r="F757" s="296"/>
      <c r="G757" s="296"/>
      <c r="H757" s="296"/>
      <c r="I757" s="296"/>
      <c r="J757" s="296"/>
      <c r="K757" s="296"/>
      <c r="L757" s="296"/>
      <c r="M757" s="296"/>
      <c r="N757" s="296"/>
      <c r="O757" s="296"/>
      <c r="P757" s="296"/>
      <c r="Q757" s="296"/>
      <c r="R757" s="296"/>
      <c r="S757" s="296"/>
      <c r="T757" s="296"/>
      <c r="U757" s="296"/>
      <c r="V757" s="296"/>
      <c r="W757" s="296"/>
      <c r="X757" s="296"/>
      <c r="Y757" s="296"/>
      <c r="Z757" s="296"/>
      <c r="AA757" s="296"/>
      <c r="AB757" s="296"/>
      <c r="AC757" s="296"/>
      <c r="AD757" s="296"/>
      <c r="AE757" s="296"/>
      <c r="AF757" s="296"/>
      <c r="AG757" s="296"/>
    </row>
    <row r="758">
      <c r="A758" s="296"/>
      <c r="B758" s="296"/>
      <c r="C758" s="296"/>
      <c r="D758" s="296"/>
      <c r="E758" s="296"/>
      <c r="F758" s="296"/>
      <c r="G758" s="296"/>
      <c r="H758" s="296"/>
      <c r="I758" s="296"/>
      <c r="J758" s="296"/>
      <c r="K758" s="296"/>
      <c r="L758" s="296"/>
      <c r="M758" s="296"/>
      <c r="N758" s="296"/>
      <c r="O758" s="296"/>
      <c r="P758" s="296"/>
      <c r="Q758" s="296"/>
      <c r="R758" s="296"/>
      <c r="S758" s="296"/>
      <c r="T758" s="296"/>
      <c r="U758" s="296"/>
      <c r="V758" s="296"/>
      <c r="W758" s="296"/>
      <c r="X758" s="296"/>
      <c r="Y758" s="296"/>
      <c r="Z758" s="296"/>
      <c r="AA758" s="296"/>
      <c r="AB758" s="296"/>
      <c r="AC758" s="296"/>
      <c r="AD758" s="296"/>
      <c r="AE758" s="296"/>
      <c r="AF758" s="296"/>
      <c r="AG758" s="296"/>
    </row>
    <row r="759">
      <c r="A759" s="296"/>
      <c r="B759" s="296"/>
      <c r="C759" s="296"/>
      <c r="D759" s="296"/>
      <c r="E759" s="296"/>
      <c r="F759" s="296"/>
      <c r="G759" s="296"/>
      <c r="H759" s="296"/>
      <c r="I759" s="296"/>
      <c r="J759" s="296"/>
      <c r="K759" s="296"/>
      <c r="L759" s="296"/>
      <c r="M759" s="296"/>
      <c r="N759" s="296"/>
      <c r="O759" s="296"/>
      <c r="P759" s="296"/>
      <c r="Q759" s="296"/>
      <c r="R759" s="296"/>
      <c r="S759" s="296"/>
      <c r="T759" s="296"/>
      <c r="U759" s="296"/>
      <c r="V759" s="296"/>
      <c r="W759" s="296"/>
      <c r="X759" s="296"/>
      <c r="Y759" s="296"/>
      <c r="Z759" s="296"/>
      <c r="AA759" s="296"/>
      <c r="AB759" s="296"/>
      <c r="AC759" s="296"/>
      <c r="AD759" s="296"/>
      <c r="AE759" s="296"/>
      <c r="AF759" s="296"/>
      <c r="AG759" s="296"/>
    </row>
    <row r="760">
      <c r="A760" s="296"/>
      <c r="B760" s="296"/>
      <c r="C760" s="296"/>
      <c r="D760" s="296"/>
      <c r="E760" s="296"/>
      <c r="F760" s="296"/>
      <c r="G760" s="296"/>
      <c r="H760" s="296"/>
      <c r="I760" s="296"/>
      <c r="J760" s="296"/>
      <c r="K760" s="296"/>
      <c r="L760" s="296"/>
      <c r="M760" s="296"/>
      <c r="N760" s="296"/>
      <c r="O760" s="296"/>
      <c r="P760" s="296"/>
      <c r="Q760" s="296"/>
      <c r="R760" s="296"/>
      <c r="S760" s="296"/>
      <c r="T760" s="296"/>
      <c r="U760" s="296"/>
      <c r="V760" s="296"/>
      <c r="W760" s="296"/>
      <c r="X760" s="296"/>
      <c r="Y760" s="296"/>
      <c r="Z760" s="296"/>
      <c r="AA760" s="296"/>
      <c r="AB760" s="296"/>
      <c r="AC760" s="296"/>
      <c r="AD760" s="296"/>
      <c r="AE760" s="296"/>
      <c r="AF760" s="296"/>
      <c r="AG760" s="296"/>
    </row>
    <row r="761">
      <c r="A761" s="296"/>
      <c r="B761" s="296"/>
      <c r="C761" s="296"/>
      <c r="D761" s="296"/>
      <c r="E761" s="296"/>
      <c r="F761" s="296"/>
      <c r="G761" s="296"/>
      <c r="H761" s="296"/>
      <c r="I761" s="296"/>
      <c r="J761" s="296"/>
      <c r="K761" s="296"/>
      <c r="L761" s="296"/>
      <c r="M761" s="296"/>
      <c r="N761" s="296"/>
      <c r="O761" s="296"/>
      <c r="P761" s="296"/>
      <c r="Q761" s="296"/>
      <c r="R761" s="296"/>
      <c r="S761" s="296"/>
      <c r="T761" s="296"/>
      <c r="U761" s="296"/>
      <c r="V761" s="296"/>
      <c r="W761" s="296"/>
      <c r="X761" s="296"/>
      <c r="Y761" s="296"/>
      <c r="Z761" s="296"/>
      <c r="AA761" s="296"/>
      <c r="AB761" s="296"/>
      <c r="AC761" s="296"/>
      <c r="AD761" s="296"/>
      <c r="AE761" s="296"/>
      <c r="AF761" s="296"/>
      <c r="AG761" s="296"/>
    </row>
    <row r="762">
      <c r="A762" s="296"/>
      <c r="B762" s="296"/>
      <c r="C762" s="296"/>
      <c r="D762" s="296"/>
      <c r="E762" s="296"/>
      <c r="F762" s="296"/>
      <c r="G762" s="296"/>
      <c r="H762" s="296"/>
      <c r="I762" s="296"/>
      <c r="J762" s="296"/>
      <c r="K762" s="296"/>
      <c r="L762" s="296"/>
      <c r="M762" s="296"/>
      <c r="N762" s="296"/>
      <c r="O762" s="296"/>
      <c r="P762" s="296"/>
      <c r="Q762" s="296"/>
      <c r="R762" s="296"/>
      <c r="S762" s="296"/>
      <c r="T762" s="296"/>
      <c r="U762" s="296"/>
      <c r="V762" s="296"/>
      <c r="W762" s="296"/>
      <c r="X762" s="296"/>
      <c r="Y762" s="296"/>
      <c r="Z762" s="296"/>
      <c r="AA762" s="296"/>
      <c r="AB762" s="296"/>
      <c r="AC762" s="296"/>
      <c r="AD762" s="296"/>
      <c r="AE762" s="296"/>
      <c r="AF762" s="296"/>
      <c r="AG762" s="296"/>
    </row>
    <row r="763">
      <c r="A763" s="296"/>
      <c r="B763" s="296"/>
      <c r="C763" s="296"/>
      <c r="D763" s="296"/>
      <c r="E763" s="296"/>
      <c r="F763" s="296"/>
      <c r="G763" s="296"/>
      <c r="H763" s="296"/>
      <c r="I763" s="296"/>
      <c r="J763" s="296"/>
      <c r="K763" s="296"/>
      <c r="L763" s="296"/>
      <c r="M763" s="296"/>
      <c r="N763" s="296"/>
      <c r="O763" s="296"/>
      <c r="P763" s="296"/>
      <c r="Q763" s="296"/>
      <c r="R763" s="296"/>
      <c r="S763" s="296"/>
      <c r="T763" s="296"/>
      <c r="U763" s="296"/>
      <c r="V763" s="296"/>
      <c r="W763" s="296"/>
      <c r="X763" s="296"/>
      <c r="Y763" s="296"/>
      <c r="Z763" s="296"/>
      <c r="AA763" s="296"/>
      <c r="AB763" s="296"/>
      <c r="AC763" s="296"/>
      <c r="AD763" s="296"/>
      <c r="AE763" s="296"/>
      <c r="AF763" s="296"/>
      <c r="AG763" s="296"/>
    </row>
    <row r="764">
      <c r="A764" s="296"/>
      <c r="B764" s="296"/>
      <c r="C764" s="296"/>
      <c r="D764" s="296"/>
      <c r="E764" s="296"/>
      <c r="F764" s="296"/>
      <c r="G764" s="296"/>
      <c r="H764" s="296"/>
      <c r="I764" s="296"/>
      <c r="J764" s="296"/>
      <c r="K764" s="296"/>
      <c r="L764" s="296"/>
      <c r="M764" s="296"/>
      <c r="N764" s="296"/>
      <c r="O764" s="296"/>
      <c r="P764" s="296"/>
      <c r="Q764" s="296"/>
      <c r="R764" s="296"/>
      <c r="S764" s="296"/>
      <c r="T764" s="296"/>
      <c r="U764" s="296"/>
      <c r="V764" s="296"/>
      <c r="W764" s="296"/>
      <c r="X764" s="296"/>
      <c r="Y764" s="296"/>
      <c r="Z764" s="296"/>
      <c r="AA764" s="296"/>
      <c r="AB764" s="296"/>
      <c r="AC764" s="296"/>
      <c r="AD764" s="296"/>
      <c r="AE764" s="296"/>
      <c r="AF764" s="296"/>
      <c r="AG764" s="296"/>
    </row>
    <row r="765">
      <c r="A765" s="296"/>
      <c r="B765" s="296"/>
      <c r="C765" s="296"/>
      <c r="D765" s="296"/>
      <c r="E765" s="296"/>
      <c r="F765" s="296"/>
      <c r="G765" s="296"/>
      <c r="H765" s="296"/>
      <c r="I765" s="296"/>
      <c r="J765" s="296"/>
      <c r="K765" s="296"/>
      <c r="L765" s="296"/>
      <c r="M765" s="296"/>
      <c r="N765" s="296"/>
      <c r="O765" s="296"/>
      <c r="P765" s="296"/>
      <c r="Q765" s="296"/>
      <c r="R765" s="296"/>
      <c r="S765" s="296"/>
      <c r="T765" s="296"/>
      <c r="U765" s="296"/>
      <c r="V765" s="296"/>
      <c r="W765" s="296"/>
      <c r="X765" s="296"/>
      <c r="Y765" s="296"/>
      <c r="Z765" s="296"/>
      <c r="AA765" s="296"/>
      <c r="AB765" s="296"/>
      <c r="AC765" s="296"/>
      <c r="AD765" s="296"/>
      <c r="AE765" s="296"/>
      <c r="AF765" s="296"/>
      <c r="AG765" s="296"/>
    </row>
    <row r="766">
      <c r="A766" s="296"/>
      <c r="B766" s="296"/>
      <c r="C766" s="296"/>
      <c r="D766" s="296"/>
      <c r="E766" s="296"/>
      <c r="F766" s="296"/>
      <c r="G766" s="296"/>
      <c r="H766" s="296"/>
      <c r="I766" s="296"/>
      <c r="J766" s="296"/>
      <c r="K766" s="296"/>
      <c r="L766" s="296"/>
      <c r="M766" s="296"/>
      <c r="N766" s="296"/>
      <c r="O766" s="296"/>
      <c r="P766" s="296"/>
      <c r="Q766" s="296"/>
      <c r="R766" s="296"/>
      <c r="S766" s="296"/>
      <c r="T766" s="296"/>
      <c r="U766" s="296"/>
      <c r="V766" s="296"/>
      <c r="W766" s="296"/>
      <c r="X766" s="296"/>
      <c r="Y766" s="296"/>
      <c r="Z766" s="296"/>
      <c r="AA766" s="296"/>
      <c r="AB766" s="296"/>
      <c r="AC766" s="296"/>
      <c r="AD766" s="296"/>
      <c r="AE766" s="296"/>
      <c r="AF766" s="296"/>
      <c r="AG766" s="296"/>
    </row>
    <row r="767">
      <c r="A767" s="296"/>
      <c r="B767" s="296"/>
      <c r="C767" s="296"/>
      <c r="D767" s="296"/>
      <c r="E767" s="296"/>
      <c r="F767" s="296"/>
      <c r="G767" s="296"/>
      <c r="H767" s="296"/>
      <c r="I767" s="296"/>
      <c r="J767" s="296"/>
      <c r="K767" s="296"/>
      <c r="L767" s="296"/>
      <c r="M767" s="296"/>
      <c r="N767" s="296"/>
      <c r="O767" s="296"/>
      <c r="P767" s="296"/>
      <c r="Q767" s="296"/>
      <c r="R767" s="296"/>
      <c r="S767" s="296"/>
      <c r="T767" s="296"/>
      <c r="U767" s="296"/>
      <c r="V767" s="296"/>
      <c r="W767" s="296"/>
      <c r="X767" s="296"/>
      <c r="Y767" s="296"/>
      <c r="Z767" s="296"/>
      <c r="AA767" s="296"/>
      <c r="AB767" s="296"/>
      <c r="AC767" s="296"/>
      <c r="AD767" s="296"/>
      <c r="AE767" s="296"/>
      <c r="AF767" s="296"/>
      <c r="AG767" s="296"/>
    </row>
    <row r="768">
      <c r="A768" s="296"/>
      <c r="B768" s="296"/>
      <c r="C768" s="296"/>
      <c r="D768" s="296"/>
      <c r="E768" s="296"/>
      <c r="F768" s="296"/>
      <c r="G768" s="296"/>
      <c r="H768" s="296"/>
      <c r="I768" s="296"/>
      <c r="J768" s="296"/>
      <c r="K768" s="296"/>
      <c r="L768" s="296"/>
      <c r="M768" s="296"/>
      <c r="N768" s="296"/>
      <c r="O768" s="296"/>
      <c r="P768" s="296"/>
      <c r="Q768" s="296"/>
      <c r="R768" s="296"/>
      <c r="S768" s="296"/>
      <c r="T768" s="296"/>
      <c r="U768" s="296"/>
      <c r="V768" s="296"/>
      <c r="W768" s="296"/>
      <c r="X768" s="296"/>
      <c r="Y768" s="296"/>
      <c r="Z768" s="296"/>
      <c r="AA768" s="296"/>
      <c r="AB768" s="296"/>
      <c r="AC768" s="296"/>
      <c r="AD768" s="296"/>
      <c r="AE768" s="296"/>
      <c r="AF768" s="296"/>
      <c r="AG768" s="296"/>
    </row>
    <row r="769">
      <c r="A769" s="296"/>
      <c r="B769" s="296"/>
      <c r="C769" s="296"/>
      <c r="D769" s="296"/>
      <c r="E769" s="296"/>
      <c r="F769" s="296"/>
      <c r="G769" s="296"/>
      <c r="H769" s="296"/>
      <c r="I769" s="296"/>
      <c r="J769" s="296"/>
      <c r="K769" s="296"/>
      <c r="L769" s="296"/>
      <c r="M769" s="296"/>
      <c r="N769" s="296"/>
      <c r="O769" s="296"/>
      <c r="P769" s="296"/>
      <c r="Q769" s="296"/>
      <c r="R769" s="296"/>
      <c r="S769" s="296"/>
      <c r="T769" s="296"/>
      <c r="U769" s="296"/>
      <c r="V769" s="296"/>
      <c r="W769" s="296"/>
      <c r="X769" s="296"/>
      <c r="Y769" s="296"/>
      <c r="Z769" s="296"/>
      <c r="AA769" s="296"/>
      <c r="AB769" s="296"/>
      <c r="AC769" s="296"/>
      <c r="AD769" s="296"/>
      <c r="AE769" s="296"/>
      <c r="AF769" s="296"/>
      <c r="AG769" s="296"/>
    </row>
    <row r="770">
      <c r="A770" s="296"/>
      <c r="B770" s="296"/>
      <c r="C770" s="296"/>
      <c r="D770" s="296"/>
      <c r="E770" s="296"/>
      <c r="F770" s="296"/>
      <c r="G770" s="296"/>
      <c r="H770" s="296"/>
      <c r="I770" s="296"/>
      <c r="J770" s="296"/>
      <c r="K770" s="296"/>
      <c r="L770" s="296"/>
      <c r="M770" s="296"/>
      <c r="N770" s="296"/>
      <c r="O770" s="296"/>
      <c r="P770" s="296"/>
      <c r="Q770" s="296"/>
      <c r="R770" s="296"/>
      <c r="S770" s="296"/>
      <c r="T770" s="296"/>
      <c r="U770" s="296"/>
      <c r="V770" s="296"/>
      <c r="W770" s="296"/>
      <c r="X770" s="296"/>
      <c r="Y770" s="296"/>
      <c r="Z770" s="296"/>
      <c r="AA770" s="296"/>
      <c r="AB770" s="296"/>
      <c r="AC770" s="296"/>
      <c r="AD770" s="296"/>
      <c r="AE770" s="296"/>
      <c r="AF770" s="296"/>
      <c r="AG770" s="296"/>
    </row>
    <row r="771">
      <c r="A771" s="296"/>
      <c r="B771" s="296"/>
      <c r="C771" s="296"/>
      <c r="D771" s="296"/>
      <c r="E771" s="296"/>
      <c r="F771" s="296"/>
      <c r="G771" s="296"/>
      <c r="H771" s="296"/>
      <c r="I771" s="296"/>
      <c r="J771" s="296"/>
      <c r="K771" s="296"/>
      <c r="L771" s="296"/>
      <c r="M771" s="296"/>
      <c r="N771" s="296"/>
      <c r="O771" s="296"/>
      <c r="P771" s="296"/>
      <c r="Q771" s="296"/>
      <c r="R771" s="296"/>
      <c r="S771" s="296"/>
      <c r="T771" s="296"/>
      <c r="U771" s="296"/>
      <c r="V771" s="296"/>
      <c r="W771" s="296"/>
      <c r="X771" s="296"/>
      <c r="Y771" s="296"/>
      <c r="Z771" s="296"/>
      <c r="AA771" s="296"/>
      <c r="AB771" s="296"/>
      <c r="AC771" s="296"/>
      <c r="AD771" s="296"/>
      <c r="AE771" s="296"/>
      <c r="AF771" s="296"/>
      <c r="AG771" s="296"/>
    </row>
    <row r="772">
      <c r="A772" s="296"/>
      <c r="B772" s="296"/>
      <c r="C772" s="296"/>
      <c r="D772" s="296"/>
      <c r="E772" s="296"/>
      <c r="F772" s="296"/>
      <c r="G772" s="296"/>
      <c r="H772" s="296"/>
      <c r="I772" s="296"/>
      <c r="J772" s="296"/>
      <c r="K772" s="296"/>
      <c r="L772" s="296"/>
      <c r="M772" s="296"/>
      <c r="N772" s="296"/>
      <c r="O772" s="296"/>
      <c r="P772" s="296"/>
      <c r="Q772" s="296"/>
      <c r="R772" s="296"/>
      <c r="S772" s="296"/>
      <c r="T772" s="296"/>
      <c r="U772" s="296"/>
      <c r="V772" s="296"/>
      <c r="W772" s="296"/>
      <c r="X772" s="296"/>
      <c r="Y772" s="296"/>
      <c r="Z772" s="296"/>
      <c r="AA772" s="296"/>
      <c r="AB772" s="296"/>
      <c r="AC772" s="296"/>
      <c r="AD772" s="296"/>
      <c r="AE772" s="296"/>
      <c r="AF772" s="296"/>
      <c r="AG772" s="296"/>
    </row>
    <row r="773">
      <c r="A773" s="296"/>
      <c r="B773" s="296"/>
      <c r="C773" s="296"/>
      <c r="D773" s="296"/>
      <c r="E773" s="296"/>
      <c r="F773" s="296"/>
      <c r="G773" s="296"/>
      <c r="H773" s="296"/>
      <c r="I773" s="296"/>
      <c r="J773" s="296"/>
      <c r="K773" s="296"/>
      <c r="L773" s="296"/>
      <c r="M773" s="296"/>
      <c r="N773" s="296"/>
      <c r="O773" s="296"/>
      <c r="P773" s="296"/>
      <c r="Q773" s="296"/>
      <c r="R773" s="296"/>
      <c r="S773" s="296"/>
      <c r="T773" s="296"/>
      <c r="U773" s="296"/>
      <c r="V773" s="296"/>
      <c r="W773" s="296"/>
      <c r="X773" s="296"/>
      <c r="Y773" s="296"/>
      <c r="Z773" s="296"/>
      <c r="AA773" s="296"/>
      <c r="AB773" s="296"/>
      <c r="AC773" s="296"/>
      <c r="AD773" s="296"/>
      <c r="AE773" s="296"/>
      <c r="AF773" s="296"/>
      <c r="AG773" s="296"/>
    </row>
    <row r="774">
      <c r="A774" s="296"/>
      <c r="B774" s="296"/>
      <c r="C774" s="296"/>
      <c r="D774" s="296"/>
      <c r="E774" s="296"/>
      <c r="F774" s="296"/>
      <c r="G774" s="296"/>
      <c r="H774" s="296"/>
      <c r="I774" s="296"/>
      <c r="J774" s="296"/>
      <c r="K774" s="296"/>
      <c r="L774" s="296"/>
      <c r="M774" s="296"/>
      <c r="N774" s="296"/>
      <c r="O774" s="296"/>
      <c r="P774" s="296"/>
      <c r="Q774" s="296"/>
      <c r="R774" s="296"/>
      <c r="S774" s="296"/>
      <c r="T774" s="296"/>
      <c r="U774" s="296"/>
      <c r="V774" s="296"/>
      <c r="W774" s="296"/>
      <c r="X774" s="296"/>
      <c r="Y774" s="296"/>
      <c r="Z774" s="296"/>
      <c r="AA774" s="296"/>
      <c r="AB774" s="296"/>
      <c r="AC774" s="296"/>
      <c r="AD774" s="296"/>
      <c r="AE774" s="296"/>
      <c r="AF774" s="296"/>
      <c r="AG774" s="296"/>
    </row>
    <row r="775">
      <c r="A775" s="296"/>
      <c r="B775" s="296"/>
      <c r="C775" s="296"/>
      <c r="D775" s="296"/>
      <c r="E775" s="296"/>
      <c r="F775" s="296"/>
      <c r="G775" s="296"/>
      <c r="H775" s="296"/>
      <c r="I775" s="296"/>
      <c r="J775" s="296"/>
      <c r="K775" s="296"/>
      <c r="L775" s="296"/>
      <c r="M775" s="296"/>
      <c r="N775" s="296"/>
      <c r="O775" s="296"/>
      <c r="P775" s="296"/>
      <c r="Q775" s="296"/>
      <c r="R775" s="296"/>
      <c r="S775" s="296"/>
      <c r="T775" s="296"/>
      <c r="U775" s="296"/>
      <c r="V775" s="296"/>
      <c r="W775" s="296"/>
      <c r="X775" s="296"/>
      <c r="Y775" s="296"/>
      <c r="Z775" s="296"/>
      <c r="AA775" s="296"/>
      <c r="AB775" s="296"/>
      <c r="AC775" s="296"/>
      <c r="AD775" s="296"/>
      <c r="AE775" s="296"/>
      <c r="AF775" s="296"/>
      <c r="AG775" s="296"/>
    </row>
    <row r="776">
      <c r="A776" s="296"/>
      <c r="B776" s="296"/>
      <c r="C776" s="296"/>
      <c r="D776" s="296"/>
      <c r="E776" s="296"/>
      <c r="F776" s="296"/>
      <c r="G776" s="296"/>
      <c r="H776" s="296"/>
      <c r="I776" s="296"/>
      <c r="J776" s="296"/>
      <c r="K776" s="296"/>
      <c r="L776" s="296"/>
      <c r="M776" s="296"/>
      <c r="N776" s="296"/>
      <c r="O776" s="296"/>
      <c r="P776" s="296"/>
      <c r="Q776" s="296"/>
      <c r="R776" s="296"/>
      <c r="S776" s="296"/>
      <c r="T776" s="296"/>
      <c r="U776" s="296"/>
      <c r="V776" s="296"/>
      <c r="W776" s="296"/>
      <c r="X776" s="296"/>
      <c r="Y776" s="296"/>
      <c r="Z776" s="296"/>
      <c r="AA776" s="296"/>
      <c r="AB776" s="296"/>
      <c r="AC776" s="296"/>
      <c r="AD776" s="296"/>
      <c r="AE776" s="296"/>
      <c r="AF776" s="296"/>
      <c r="AG776" s="296"/>
    </row>
    <row r="777">
      <c r="A777" s="296"/>
      <c r="B777" s="296"/>
      <c r="C777" s="296"/>
      <c r="D777" s="296"/>
      <c r="E777" s="296"/>
      <c r="F777" s="296"/>
      <c r="G777" s="296"/>
      <c r="H777" s="296"/>
      <c r="I777" s="296"/>
      <c r="J777" s="296"/>
      <c r="K777" s="296"/>
      <c r="L777" s="296"/>
      <c r="M777" s="296"/>
      <c r="N777" s="296"/>
      <c r="O777" s="296"/>
      <c r="P777" s="296"/>
      <c r="Q777" s="296"/>
      <c r="R777" s="296"/>
      <c r="S777" s="296"/>
      <c r="T777" s="296"/>
      <c r="U777" s="296"/>
      <c r="V777" s="296"/>
      <c r="W777" s="296"/>
      <c r="X777" s="296"/>
      <c r="Y777" s="296"/>
      <c r="Z777" s="296"/>
      <c r="AA777" s="296"/>
      <c r="AB777" s="296"/>
      <c r="AC777" s="296"/>
      <c r="AD777" s="296"/>
      <c r="AE777" s="296"/>
      <c r="AF777" s="296"/>
      <c r="AG777" s="296"/>
    </row>
    <row r="778">
      <c r="A778" s="296"/>
      <c r="B778" s="296"/>
      <c r="C778" s="296"/>
      <c r="D778" s="296"/>
      <c r="E778" s="296"/>
      <c r="F778" s="296"/>
      <c r="G778" s="296"/>
      <c r="H778" s="296"/>
      <c r="I778" s="296"/>
      <c r="J778" s="296"/>
      <c r="K778" s="296"/>
      <c r="L778" s="296"/>
      <c r="M778" s="296"/>
      <c r="N778" s="296"/>
      <c r="O778" s="296"/>
      <c r="P778" s="296"/>
      <c r="Q778" s="296"/>
      <c r="R778" s="296"/>
      <c r="S778" s="296"/>
      <c r="T778" s="296"/>
      <c r="U778" s="296"/>
      <c r="V778" s="296"/>
      <c r="W778" s="296"/>
      <c r="X778" s="296"/>
      <c r="Y778" s="296"/>
      <c r="Z778" s="296"/>
      <c r="AA778" s="296"/>
      <c r="AB778" s="296"/>
      <c r="AC778" s="296"/>
      <c r="AD778" s="296"/>
      <c r="AE778" s="296"/>
      <c r="AF778" s="296"/>
      <c r="AG778" s="296"/>
    </row>
    <row r="779">
      <c r="A779" s="296"/>
      <c r="B779" s="296"/>
      <c r="C779" s="296"/>
      <c r="D779" s="296"/>
      <c r="E779" s="296"/>
      <c r="F779" s="296"/>
      <c r="G779" s="296"/>
      <c r="H779" s="296"/>
      <c r="I779" s="296"/>
      <c r="J779" s="296"/>
      <c r="K779" s="296"/>
      <c r="L779" s="296"/>
      <c r="M779" s="296"/>
      <c r="N779" s="296"/>
      <c r="O779" s="296"/>
      <c r="P779" s="296"/>
      <c r="Q779" s="296"/>
      <c r="R779" s="296"/>
      <c r="S779" s="296"/>
      <c r="T779" s="296"/>
      <c r="U779" s="296"/>
      <c r="V779" s="296"/>
      <c r="W779" s="296"/>
      <c r="X779" s="296"/>
      <c r="Y779" s="296"/>
      <c r="Z779" s="296"/>
      <c r="AA779" s="296"/>
      <c r="AB779" s="296"/>
      <c r="AC779" s="296"/>
      <c r="AD779" s="296"/>
      <c r="AE779" s="296"/>
      <c r="AF779" s="296"/>
      <c r="AG779" s="296"/>
    </row>
    <row r="780">
      <c r="A780" s="296"/>
      <c r="B780" s="296"/>
      <c r="C780" s="296"/>
      <c r="D780" s="296"/>
      <c r="E780" s="296"/>
      <c r="F780" s="296"/>
      <c r="G780" s="296"/>
      <c r="H780" s="296"/>
      <c r="I780" s="296"/>
      <c r="J780" s="296"/>
      <c r="K780" s="296"/>
      <c r="L780" s="296"/>
      <c r="M780" s="296"/>
      <c r="N780" s="296"/>
      <c r="O780" s="296"/>
      <c r="P780" s="296"/>
      <c r="Q780" s="296"/>
      <c r="R780" s="296"/>
      <c r="S780" s="296"/>
      <c r="T780" s="296"/>
      <c r="U780" s="296"/>
      <c r="V780" s="296"/>
      <c r="W780" s="296"/>
      <c r="X780" s="296"/>
      <c r="Y780" s="296"/>
      <c r="Z780" s="296"/>
      <c r="AA780" s="296"/>
      <c r="AB780" s="296"/>
      <c r="AC780" s="296"/>
      <c r="AD780" s="296"/>
      <c r="AE780" s="296"/>
      <c r="AF780" s="296"/>
      <c r="AG780" s="296"/>
    </row>
    <row r="781">
      <c r="A781" s="296"/>
      <c r="B781" s="296"/>
      <c r="C781" s="296"/>
      <c r="D781" s="296"/>
      <c r="E781" s="296"/>
      <c r="F781" s="296"/>
      <c r="G781" s="296"/>
      <c r="H781" s="296"/>
      <c r="I781" s="296"/>
      <c r="J781" s="296"/>
      <c r="K781" s="296"/>
      <c r="L781" s="296"/>
      <c r="M781" s="296"/>
      <c r="N781" s="296"/>
      <c r="O781" s="296"/>
      <c r="P781" s="296"/>
      <c r="Q781" s="296"/>
      <c r="R781" s="296"/>
      <c r="S781" s="296"/>
      <c r="T781" s="296"/>
      <c r="U781" s="296"/>
      <c r="V781" s="296"/>
      <c r="W781" s="296"/>
      <c r="X781" s="296"/>
      <c r="Y781" s="296"/>
      <c r="Z781" s="296"/>
      <c r="AA781" s="296"/>
      <c r="AB781" s="296"/>
      <c r="AC781" s="296"/>
      <c r="AD781" s="296"/>
      <c r="AE781" s="296"/>
      <c r="AF781" s="296"/>
      <c r="AG781" s="296"/>
    </row>
    <row r="782">
      <c r="A782" s="296"/>
      <c r="B782" s="296"/>
      <c r="C782" s="296"/>
      <c r="D782" s="296"/>
      <c r="E782" s="296"/>
      <c r="F782" s="296"/>
      <c r="G782" s="296"/>
      <c r="H782" s="296"/>
      <c r="I782" s="296"/>
      <c r="J782" s="296"/>
      <c r="K782" s="296"/>
      <c r="L782" s="296"/>
      <c r="M782" s="296"/>
      <c r="N782" s="296"/>
      <c r="O782" s="296"/>
      <c r="P782" s="296"/>
      <c r="Q782" s="296"/>
      <c r="R782" s="296"/>
      <c r="S782" s="296"/>
      <c r="T782" s="296"/>
      <c r="U782" s="296"/>
      <c r="V782" s="296"/>
      <c r="W782" s="296"/>
      <c r="X782" s="296"/>
      <c r="Y782" s="296"/>
      <c r="Z782" s="296"/>
      <c r="AA782" s="296"/>
      <c r="AB782" s="296"/>
      <c r="AC782" s="296"/>
      <c r="AD782" s="296"/>
      <c r="AE782" s="296"/>
      <c r="AF782" s="296"/>
      <c r="AG782" s="296"/>
    </row>
    <row r="783">
      <c r="A783" s="296"/>
      <c r="B783" s="296"/>
      <c r="C783" s="296"/>
      <c r="D783" s="296"/>
      <c r="E783" s="296"/>
      <c r="F783" s="296"/>
      <c r="G783" s="296"/>
      <c r="H783" s="296"/>
      <c r="I783" s="296"/>
      <c r="J783" s="296"/>
      <c r="K783" s="296"/>
      <c r="L783" s="296"/>
      <c r="M783" s="296"/>
      <c r="N783" s="296"/>
      <c r="O783" s="296"/>
      <c r="P783" s="296"/>
      <c r="Q783" s="296"/>
      <c r="R783" s="296"/>
      <c r="S783" s="296"/>
      <c r="T783" s="296"/>
      <c r="U783" s="296"/>
      <c r="V783" s="296"/>
      <c r="W783" s="296"/>
      <c r="X783" s="296"/>
      <c r="Y783" s="296"/>
      <c r="Z783" s="296"/>
      <c r="AA783" s="296"/>
      <c r="AB783" s="296"/>
      <c r="AC783" s="296"/>
      <c r="AD783" s="296"/>
      <c r="AE783" s="296"/>
      <c r="AF783" s="296"/>
      <c r="AG783" s="296"/>
    </row>
    <row r="784">
      <c r="A784" s="296"/>
      <c r="B784" s="296"/>
      <c r="C784" s="296"/>
      <c r="D784" s="296"/>
      <c r="E784" s="296"/>
      <c r="F784" s="296"/>
      <c r="G784" s="296"/>
      <c r="H784" s="296"/>
      <c r="I784" s="296"/>
      <c r="J784" s="296"/>
      <c r="K784" s="296"/>
      <c r="L784" s="296"/>
      <c r="M784" s="296"/>
      <c r="N784" s="296"/>
      <c r="O784" s="296"/>
      <c r="P784" s="296"/>
      <c r="Q784" s="296"/>
      <c r="R784" s="296"/>
      <c r="S784" s="296"/>
      <c r="T784" s="296"/>
      <c r="U784" s="296"/>
      <c r="V784" s="296"/>
      <c r="W784" s="296"/>
      <c r="X784" s="296"/>
      <c r="Y784" s="296"/>
      <c r="Z784" s="296"/>
      <c r="AA784" s="296"/>
      <c r="AB784" s="296"/>
      <c r="AC784" s="296"/>
      <c r="AD784" s="296"/>
      <c r="AE784" s="296"/>
      <c r="AF784" s="296"/>
      <c r="AG784" s="296"/>
    </row>
    <row r="785">
      <c r="A785" s="296"/>
      <c r="B785" s="296"/>
      <c r="C785" s="296"/>
      <c r="D785" s="296"/>
      <c r="E785" s="296"/>
      <c r="F785" s="296"/>
      <c r="G785" s="296"/>
      <c r="H785" s="296"/>
      <c r="I785" s="296"/>
      <c r="J785" s="296"/>
      <c r="K785" s="296"/>
      <c r="L785" s="296"/>
      <c r="M785" s="296"/>
      <c r="N785" s="296"/>
      <c r="O785" s="296"/>
      <c r="P785" s="296"/>
      <c r="Q785" s="296"/>
      <c r="R785" s="296"/>
      <c r="S785" s="296"/>
      <c r="T785" s="296"/>
      <c r="U785" s="296"/>
      <c r="V785" s="296"/>
      <c r="W785" s="296"/>
      <c r="X785" s="296"/>
      <c r="Y785" s="296"/>
      <c r="Z785" s="296"/>
      <c r="AA785" s="296"/>
      <c r="AB785" s="296"/>
      <c r="AC785" s="296"/>
      <c r="AD785" s="296"/>
      <c r="AE785" s="296"/>
      <c r="AF785" s="296"/>
      <c r="AG785" s="296"/>
    </row>
    <row r="786">
      <c r="A786" s="296"/>
      <c r="B786" s="296"/>
      <c r="C786" s="296"/>
      <c r="D786" s="296"/>
      <c r="E786" s="296"/>
      <c r="F786" s="296"/>
      <c r="G786" s="296"/>
      <c r="H786" s="296"/>
      <c r="I786" s="296"/>
      <c r="J786" s="296"/>
      <c r="K786" s="296"/>
      <c r="L786" s="296"/>
      <c r="M786" s="296"/>
      <c r="N786" s="296"/>
      <c r="O786" s="296"/>
      <c r="P786" s="296"/>
      <c r="Q786" s="296"/>
      <c r="R786" s="296"/>
      <c r="S786" s="296"/>
      <c r="T786" s="296"/>
      <c r="U786" s="296"/>
      <c r="V786" s="296"/>
      <c r="W786" s="296"/>
      <c r="X786" s="296"/>
      <c r="Y786" s="296"/>
      <c r="Z786" s="296"/>
      <c r="AA786" s="296"/>
      <c r="AB786" s="296"/>
      <c r="AC786" s="296"/>
      <c r="AD786" s="296"/>
      <c r="AE786" s="296"/>
      <c r="AF786" s="296"/>
      <c r="AG786" s="296"/>
    </row>
    <row r="787">
      <c r="A787" s="296"/>
      <c r="B787" s="296"/>
      <c r="C787" s="296"/>
      <c r="D787" s="296"/>
      <c r="E787" s="296"/>
      <c r="F787" s="296"/>
      <c r="G787" s="296"/>
      <c r="H787" s="296"/>
      <c r="I787" s="296"/>
      <c r="J787" s="296"/>
      <c r="K787" s="296"/>
      <c r="L787" s="296"/>
      <c r="M787" s="296"/>
      <c r="N787" s="296"/>
      <c r="O787" s="296"/>
      <c r="P787" s="296"/>
      <c r="Q787" s="296"/>
      <c r="R787" s="296"/>
      <c r="S787" s="296"/>
      <c r="T787" s="296"/>
      <c r="U787" s="296"/>
      <c r="V787" s="296"/>
      <c r="W787" s="296"/>
      <c r="X787" s="296"/>
      <c r="Y787" s="296"/>
      <c r="Z787" s="296"/>
      <c r="AA787" s="296"/>
      <c r="AB787" s="296"/>
      <c r="AC787" s="296"/>
      <c r="AD787" s="296"/>
      <c r="AE787" s="296"/>
      <c r="AF787" s="296"/>
      <c r="AG787" s="296"/>
    </row>
    <row r="788">
      <c r="A788" s="296"/>
      <c r="B788" s="296"/>
      <c r="C788" s="296"/>
      <c r="D788" s="296"/>
      <c r="E788" s="296"/>
      <c r="F788" s="296"/>
      <c r="G788" s="296"/>
      <c r="H788" s="296"/>
      <c r="I788" s="296"/>
      <c r="J788" s="296"/>
      <c r="K788" s="296"/>
      <c r="L788" s="296"/>
      <c r="M788" s="296"/>
      <c r="N788" s="296"/>
      <c r="O788" s="296"/>
      <c r="P788" s="296"/>
      <c r="Q788" s="296"/>
      <c r="R788" s="296"/>
      <c r="S788" s="296"/>
      <c r="T788" s="296"/>
      <c r="U788" s="296"/>
      <c r="V788" s="296"/>
      <c r="W788" s="296"/>
      <c r="X788" s="296"/>
      <c r="Y788" s="296"/>
      <c r="Z788" s="296"/>
      <c r="AA788" s="296"/>
      <c r="AB788" s="296"/>
      <c r="AC788" s="296"/>
      <c r="AD788" s="296"/>
      <c r="AE788" s="296"/>
      <c r="AF788" s="296"/>
      <c r="AG788" s="296"/>
    </row>
    <row r="789">
      <c r="A789" s="296"/>
      <c r="B789" s="296"/>
      <c r="C789" s="296"/>
      <c r="D789" s="296"/>
      <c r="E789" s="296"/>
      <c r="F789" s="296"/>
      <c r="G789" s="296"/>
      <c r="H789" s="296"/>
      <c r="I789" s="296"/>
      <c r="J789" s="296"/>
      <c r="K789" s="296"/>
      <c r="L789" s="296"/>
      <c r="M789" s="296"/>
      <c r="N789" s="296"/>
      <c r="O789" s="296"/>
      <c r="P789" s="296"/>
      <c r="Q789" s="296"/>
      <c r="R789" s="296"/>
      <c r="S789" s="296"/>
      <c r="T789" s="296"/>
      <c r="U789" s="296"/>
      <c r="V789" s="296"/>
      <c r="W789" s="296"/>
      <c r="X789" s="296"/>
      <c r="Y789" s="296"/>
      <c r="Z789" s="296"/>
      <c r="AA789" s="296"/>
      <c r="AB789" s="296"/>
      <c r="AC789" s="296"/>
      <c r="AD789" s="296"/>
      <c r="AE789" s="296"/>
      <c r="AF789" s="296"/>
      <c r="AG789" s="296"/>
    </row>
    <row r="790">
      <c r="A790" s="296"/>
      <c r="B790" s="296"/>
      <c r="C790" s="296"/>
      <c r="D790" s="296"/>
      <c r="E790" s="296"/>
      <c r="F790" s="296"/>
      <c r="G790" s="296"/>
      <c r="H790" s="296"/>
      <c r="I790" s="296"/>
      <c r="J790" s="296"/>
      <c r="K790" s="296"/>
      <c r="L790" s="296"/>
      <c r="M790" s="296"/>
      <c r="N790" s="296"/>
      <c r="O790" s="296"/>
      <c r="P790" s="296"/>
      <c r="Q790" s="296"/>
      <c r="R790" s="296"/>
      <c r="S790" s="296"/>
      <c r="T790" s="296"/>
      <c r="U790" s="296"/>
      <c r="V790" s="296"/>
      <c r="W790" s="296"/>
      <c r="X790" s="296"/>
      <c r="Y790" s="296"/>
      <c r="Z790" s="296"/>
      <c r="AA790" s="296"/>
      <c r="AB790" s="296"/>
      <c r="AC790" s="296"/>
      <c r="AD790" s="296"/>
      <c r="AE790" s="296"/>
      <c r="AF790" s="296"/>
      <c r="AG790" s="296"/>
    </row>
    <row r="791">
      <c r="A791" s="296"/>
      <c r="B791" s="296"/>
      <c r="C791" s="296"/>
      <c r="D791" s="296"/>
      <c r="E791" s="296"/>
      <c r="F791" s="296"/>
      <c r="G791" s="296"/>
      <c r="H791" s="296"/>
      <c r="I791" s="296"/>
      <c r="J791" s="296"/>
      <c r="K791" s="296"/>
      <c r="L791" s="296"/>
      <c r="M791" s="296"/>
      <c r="N791" s="296"/>
      <c r="O791" s="296"/>
      <c r="P791" s="296"/>
      <c r="Q791" s="296"/>
      <c r="R791" s="296"/>
      <c r="S791" s="296"/>
      <c r="T791" s="296"/>
      <c r="U791" s="296"/>
      <c r="V791" s="296"/>
      <c r="W791" s="296"/>
      <c r="X791" s="296"/>
      <c r="Y791" s="296"/>
      <c r="Z791" s="296"/>
      <c r="AA791" s="296"/>
      <c r="AB791" s="296"/>
      <c r="AC791" s="296"/>
      <c r="AD791" s="296"/>
      <c r="AE791" s="296"/>
      <c r="AF791" s="296"/>
      <c r="AG791" s="296"/>
    </row>
    <row r="792">
      <c r="A792" s="296"/>
      <c r="B792" s="296"/>
      <c r="C792" s="296"/>
      <c r="D792" s="296"/>
      <c r="E792" s="296"/>
      <c r="F792" s="296"/>
      <c r="G792" s="296"/>
      <c r="H792" s="296"/>
      <c r="I792" s="296"/>
      <c r="J792" s="296"/>
      <c r="K792" s="296"/>
      <c r="L792" s="296"/>
      <c r="M792" s="296"/>
      <c r="N792" s="296"/>
      <c r="O792" s="296"/>
      <c r="P792" s="296"/>
      <c r="Q792" s="296"/>
      <c r="R792" s="296"/>
      <c r="S792" s="296"/>
      <c r="T792" s="296"/>
      <c r="U792" s="296"/>
      <c r="V792" s="296"/>
      <c r="W792" s="296"/>
      <c r="X792" s="296"/>
      <c r="Y792" s="296"/>
      <c r="Z792" s="296"/>
      <c r="AA792" s="296"/>
      <c r="AB792" s="296"/>
      <c r="AC792" s="296"/>
      <c r="AD792" s="296"/>
      <c r="AE792" s="296"/>
      <c r="AF792" s="296"/>
      <c r="AG792" s="296"/>
    </row>
    <row r="793">
      <c r="A793" s="296"/>
      <c r="B793" s="296"/>
      <c r="C793" s="296"/>
      <c r="D793" s="296"/>
      <c r="E793" s="296"/>
      <c r="F793" s="296"/>
      <c r="G793" s="296"/>
      <c r="H793" s="296"/>
      <c r="I793" s="296"/>
      <c r="J793" s="296"/>
      <c r="K793" s="296"/>
      <c r="L793" s="296"/>
      <c r="M793" s="296"/>
      <c r="N793" s="296"/>
      <c r="O793" s="296"/>
      <c r="P793" s="296"/>
      <c r="Q793" s="296"/>
      <c r="R793" s="296"/>
      <c r="S793" s="296"/>
      <c r="T793" s="296"/>
      <c r="U793" s="296"/>
      <c r="V793" s="296"/>
      <c r="W793" s="296"/>
      <c r="X793" s="296"/>
      <c r="Y793" s="296"/>
      <c r="Z793" s="296"/>
      <c r="AA793" s="296"/>
      <c r="AB793" s="296"/>
      <c r="AC793" s="296"/>
      <c r="AD793" s="296"/>
      <c r="AE793" s="296"/>
      <c r="AF793" s="296"/>
      <c r="AG793" s="296"/>
    </row>
    <row r="794">
      <c r="A794" s="296"/>
      <c r="B794" s="296"/>
      <c r="C794" s="296"/>
      <c r="D794" s="296"/>
      <c r="E794" s="296"/>
      <c r="F794" s="296"/>
      <c r="G794" s="296"/>
      <c r="H794" s="296"/>
      <c r="I794" s="296"/>
      <c r="J794" s="296"/>
      <c r="K794" s="296"/>
      <c r="L794" s="296"/>
      <c r="M794" s="296"/>
      <c r="N794" s="296"/>
      <c r="O794" s="296"/>
      <c r="P794" s="296"/>
      <c r="Q794" s="296"/>
      <c r="R794" s="296"/>
      <c r="S794" s="296"/>
      <c r="T794" s="296"/>
      <c r="U794" s="296"/>
      <c r="V794" s="296"/>
      <c r="W794" s="296"/>
      <c r="X794" s="296"/>
      <c r="Y794" s="296"/>
      <c r="Z794" s="296"/>
      <c r="AA794" s="296"/>
      <c r="AB794" s="296"/>
      <c r="AC794" s="296"/>
      <c r="AD794" s="296"/>
      <c r="AE794" s="296"/>
      <c r="AF794" s="296"/>
      <c r="AG794" s="296"/>
    </row>
    <row r="795">
      <c r="A795" s="296"/>
      <c r="B795" s="296"/>
      <c r="C795" s="296"/>
      <c r="D795" s="296"/>
      <c r="E795" s="296"/>
      <c r="F795" s="296"/>
      <c r="G795" s="296"/>
      <c r="H795" s="296"/>
      <c r="I795" s="296"/>
      <c r="J795" s="296"/>
      <c r="K795" s="296"/>
      <c r="L795" s="296"/>
      <c r="M795" s="296"/>
      <c r="N795" s="296"/>
      <c r="O795" s="296"/>
      <c r="P795" s="296"/>
      <c r="Q795" s="296"/>
      <c r="R795" s="296"/>
      <c r="S795" s="296"/>
      <c r="T795" s="296"/>
      <c r="U795" s="296"/>
      <c r="V795" s="296"/>
      <c r="W795" s="296"/>
      <c r="X795" s="296"/>
      <c r="Y795" s="296"/>
      <c r="Z795" s="296"/>
      <c r="AA795" s="296"/>
      <c r="AB795" s="296"/>
      <c r="AC795" s="296"/>
      <c r="AD795" s="296"/>
      <c r="AE795" s="296"/>
      <c r="AF795" s="296"/>
      <c r="AG795" s="296"/>
    </row>
    <row r="796">
      <c r="A796" s="296"/>
      <c r="B796" s="296"/>
      <c r="C796" s="296"/>
      <c r="D796" s="296"/>
      <c r="E796" s="296"/>
      <c r="F796" s="296"/>
      <c r="G796" s="296"/>
      <c r="H796" s="296"/>
      <c r="I796" s="296"/>
      <c r="J796" s="296"/>
      <c r="K796" s="296"/>
      <c r="L796" s="296"/>
      <c r="M796" s="296"/>
      <c r="N796" s="296"/>
      <c r="O796" s="296"/>
      <c r="P796" s="296"/>
      <c r="Q796" s="296"/>
      <c r="R796" s="296"/>
      <c r="S796" s="296"/>
      <c r="T796" s="296"/>
      <c r="U796" s="296"/>
      <c r="V796" s="296"/>
      <c r="W796" s="296"/>
      <c r="X796" s="296"/>
      <c r="Y796" s="296"/>
      <c r="Z796" s="296"/>
      <c r="AA796" s="296"/>
      <c r="AB796" s="296"/>
      <c r="AC796" s="296"/>
      <c r="AD796" s="296"/>
      <c r="AE796" s="296"/>
      <c r="AF796" s="296"/>
      <c r="AG796" s="296"/>
    </row>
    <row r="797">
      <c r="A797" s="296"/>
      <c r="B797" s="296"/>
      <c r="C797" s="296"/>
      <c r="D797" s="296"/>
      <c r="E797" s="296"/>
      <c r="F797" s="296"/>
      <c r="G797" s="296"/>
      <c r="H797" s="296"/>
      <c r="I797" s="296"/>
      <c r="J797" s="296"/>
      <c r="K797" s="296"/>
      <c r="L797" s="296"/>
      <c r="M797" s="296"/>
      <c r="N797" s="296"/>
      <c r="O797" s="296"/>
      <c r="P797" s="296"/>
      <c r="Q797" s="296"/>
      <c r="R797" s="296"/>
      <c r="S797" s="296"/>
      <c r="T797" s="296"/>
      <c r="U797" s="296"/>
      <c r="V797" s="296"/>
      <c r="W797" s="296"/>
      <c r="X797" s="296"/>
      <c r="Y797" s="296"/>
      <c r="Z797" s="296"/>
      <c r="AA797" s="296"/>
      <c r="AB797" s="296"/>
      <c r="AC797" s="296"/>
      <c r="AD797" s="296"/>
      <c r="AE797" s="296"/>
      <c r="AF797" s="296"/>
      <c r="AG797" s="296"/>
    </row>
    <row r="798">
      <c r="A798" s="296"/>
      <c r="B798" s="296"/>
      <c r="C798" s="296"/>
      <c r="D798" s="296"/>
      <c r="E798" s="296"/>
      <c r="F798" s="296"/>
      <c r="G798" s="296"/>
      <c r="H798" s="296"/>
      <c r="I798" s="296"/>
      <c r="J798" s="296"/>
      <c r="K798" s="296"/>
      <c r="L798" s="296"/>
      <c r="M798" s="296"/>
      <c r="N798" s="296"/>
      <c r="O798" s="296"/>
      <c r="P798" s="296"/>
      <c r="Q798" s="296"/>
      <c r="R798" s="296"/>
      <c r="S798" s="296"/>
      <c r="T798" s="296"/>
      <c r="U798" s="296"/>
      <c r="V798" s="296"/>
      <c r="W798" s="296"/>
      <c r="X798" s="296"/>
      <c r="Y798" s="296"/>
      <c r="Z798" s="296"/>
      <c r="AA798" s="296"/>
      <c r="AB798" s="296"/>
      <c r="AC798" s="296"/>
      <c r="AD798" s="296"/>
      <c r="AE798" s="296"/>
      <c r="AF798" s="296"/>
      <c r="AG798" s="296"/>
    </row>
    <row r="799">
      <c r="A799" s="296"/>
      <c r="B799" s="296"/>
      <c r="C799" s="296"/>
      <c r="D799" s="296"/>
      <c r="E799" s="296"/>
      <c r="F799" s="296"/>
      <c r="G799" s="296"/>
      <c r="H799" s="296"/>
      <c r="I799" s="296"/>
      <c r="J799" s="296"/>
      <c r="K799" s="296"/>
      <c r="L799" s="296"/>
      <c r="M799" s="296"/>
      <c r="N799" s="296"/>
      <c r="O799" s="296"/>
      <c r="P799" s="296"/>
      <c r="Q799" s="296"/>
      <c r="R799" s="296"/>
      <c r="S799" s="296"/>
      <c r="T799" s="296"/>
      <c r="U799" s="296"/>
      <c r="V799" s="296"/>
      <c r="W799" s="296"/>
      <c r="X799" s="296"/>
      <c r="Y799" s="296"/>
      <c r="Z799" s="296"/>
      <c r="AA799" s="296"/>
      <c r="AB799" s="296"/>
      <c r="AC799" s="296"/>
      <c r="AD799" s="296"/>
      <c r="AE799" s="296"/>
      <c r="AF799" s="296"/>
      <c r="AG799" s="296"/>
    </row>
    <row r="800">
      <c r="A800" s="296"/>
      <c r="B800" s="296"/>
      <c r="C800" s="296"/>
      <c r="D800" s="296"/>
      <c r="E800" s="296"/>
      <c r="F800" s="296"/>
      <c r="G800" s="296"/>
      <c r="H800" s="296"/>
      <c r="I800" s="296"/>
      <c r="J800" s="296"/>
      <c r="K800" s="296"/>
      <c r="L800" s="296"/>
      <c r="M800" s="296"/>
      <c r="N800" s="296"/>
      <c r="O800" s="296"/>
      <c r="P800" s="296"/>
      <c r="Q800" s="296"/>
      <c r="R800" s="296"/>
      <c r="S800" s="296"/>
      <c r="T800" s="296"/>
      <c r="U800" s="296"/>
      <c r="V800" s="296"/>
      <c r="W800" s="296"/>
      <c r="X800" s="296"/>
      <c r="Y800" s="296"/>
      <c r="Z800" s="296"/>
      <c r="AA800" s="296"/>
      <c r="AB800" s="296"/>
      <c r="AC800" s="296"/>
      <c r="AD800" s="296"/>
      <c r="AE800" s="296"/>
      <c r="AF800" s="296"/>
      <c r="AG800" s="296"/>
    </row>
    <row r="801">
      <c r="A801" s="296"/>
      <c r="B801" s="296"/>
      <c r="C801" s="296"/>
      <c r="D801" s="296"/>
      <c r="E801" s="296"/>
      <c r="F801" s="296"/>
      <c r="G801" s="296"/>
      <c r="H801" s="296"/>
      <c r="I801" s="296"/>
      <c r="J801" s="296"/>
      <c r="K801" s="296"/>
      <c r="L801" s="296"/>
      <c r="M801" s="296"/>
      <c r="N801" s="296"/>
      <c r="O801" s="296"/>
      <c r="P801" s="296"/>
      <c r="Q801" s="296"/>
      <c r="R801" s="296"/>
      <c r="S801" s="296"/>
      <c r="T801" s="296"/>
      <c r="U801" s="296"/>
      <c r="V801" s="296"/>
      <c r="W801" s="296"/>
      <c r="X801" s="296"/>
      <c r="Y801" s="296"/>
      <c r="Z801" s="296"/>
      <c r="AA801" s="296"/>
      <c r="AB801" s="296"/>
      <c r="AC801" s="296"/>
      <c r="AD801" s="296"/>
      <c r="AE801" s="296"/>
      <c r="AF801" s="296"/>
      <c r="AG801" s="296"/>
    </row>
    <row r="802">
      <c r="A802" s="296"/>
      <c r="B802" s="296"/>
      <c r="C802" s="296"/>
      <c r="D802" s="296"/>
      <c r="E802" s="296"/>
      <c r="F802" s="296"/>
      <c r="G802" s="296"/>
      <c r="H802" s="296"/>
      <c r="I802" s="296"/>
      <c r="J802" s="296"/>
      <c r="K802" s="296"/>
      <c r="L802" s="296"/>
      <c r="M802" s="296"/>
      <c r="N802" s="296"/>
      <c r="O802" s="296"/>
      <c r="P802" s="296"/>
      <c r="Q802" s="296"/>
      <c r="R802" s="296"/>
      <c r="S802" s="296"/>
      <c r="T802" s="296"/>
      <c r="U802" s="296"/>
      <c r="V802" s="296"/>
      <c r="W802" s="296"/>
      <c r="X802" s="296"/>
      <c r="Y802" s="296"/>
      <c r="Z802" s="296"/>
      <c r="AA802" s="296"/>
      <c r="AB802" s="296"/>
      <c r="AC802" s="296"/>
      <c r="AD802" s="296"/>
      <c r="AE802" s="296"/>
      <c r="AF802" s="296"/>
      <c r="AG802" s="296"/>
    </row>
    <row r="803">
      <c r="A803" s="296"/>
      <c r="B803" s="296"/>
      <c r="C803" s="296"/>
      <c r="D803" s="296"/>
      <c r="E803" s="296"/>
      <c r="F803" s="296"/>
      <c r="G803" s="296"/>
      <c r="H803" s="296"/>
      <c r="I803" s="296"/>
      <c r="J803" s="296"/>
      <c r="K803" s="296"/>
      <c r="L803" s="296"/>
      <c r="M803" s="296"/>
      <c r="N803" s="296"/>
      <c r="O803" s="296"/>
      <c r="P803" s="296"/>
      <c r="Q803" s="296"/>
      <c r="R803" s="296"/>
      <c r="S803" s="296"/>
      <c r="T803" s="296"/>
      <c r="U803" s="296"/>
      <c r="V803" s="296"/>
      <c r="W803" s="296"/>
      <c r="X803" s="296"/>
      <c r="Y803" s="296"/>
      <c r="Z803" s="296"/>
      <c r="AA803" s="296"/>
      <c r="AB803" s="296"/>
      <c r="AC803" s="296"/>
      <c r="AD803" s="296"/>
      <c r="AE803" s="296"/>
      <c r="AF803" s="296"/>
      <c r="AG803" s="296"/>
    </row>
    <row r="804">
      <c r="A804" s="296"/>
      <c r="B804" s="296"/>
      <c r="C804" s="296"/>
      <c r="D804" s="296"/>
      <c r="E804" s="296"/>
      <c r="F804" s="296"/>
      <c r="G804" s="296"/>
      <c r="H804" s="296"/>
      <c r="I804" s="296"/>
      <c r="J804" s="296"/>
      <c r="K804" s="296"/>
      <c r="L804" s="296"/>
      <c r="M804" s="296"/>
      <c r="N804" s="296"/>
      <c r="O804" s="296"/>
      <c r="P804" s="296"/>
      <c r="Q804" s="296"/>
      <c r="R804" s="296"/>
      <c r="S804" s="296"/>
      <c r="T804" s="296"/>
      <c r="U804" s="296"/>
      <c r="V804" s="296"/>
      <c r="W804" s="296"/>
      <c r="X804" s="296"/>
      <c r="Y804" s="296"/>
      <c r="Z804" s="296"/>
      <c r="AA804" s="296"/>
      <c r="AB804" s="296"/>
      <c r="AC804" s="296"/>
      <c r="AD804" s="296"/>
      <c r="AE804" s="296"/>
      <c r="AF804" s="296"/>
      <c r="AG804" s="296"/>
    </row>
    <row r="805">
      <c r="A805" s="296"/>
      <c r="B805" s="296"/>
      <c r="C805" s="296"/>
      <c r="D805" s="296"/>
      <c r="E805" s="296"/>
      <c r="F805" s="296"/>
      <c r="G805" s="296"/>
      <c r="H805" s="296"/>
      <c r="I805" s="296"/>
      <c r="J805" s="296"/>
      <c r="K805" s="296"/>
      <c r="L805" s="296"/>
      <c r="M805" s="296"/>
      <c r="N805" s="296"/>
      <c r="O805" s="296"/>
      <c r="P805" s="296"/>
      <c r="Q805" s="296"/>
      <c r="R805" s="296"/>
      <c r="S805" s="296"/>
      <c r="T805" s="296"/>
      <c r="U805" s="296"/>
      <c r="V805" s="296"/>
      <c r="W805" s="296"/>
      <c r="X805" s="296"/>
      <c r="Y805" s="296"/>
      <c r="Z805" s="296"/>
      <c r="AA805" s="296"/>
      <c r="AB805" s="296"/>
      <c r="AC805" s="296"/>
      <c r="AD805" s="296"/>
      <c r="AE805" s="296"/>
      <c r="AF805" s="296"/>
      <c r="AG805" s="296"/>
    </row>
    <row r="806">
      <c r="A806" s="296"/>
      <c r="B806" s="296"/>
      <c r="C806" s="296"/>
      <c r="D806" s="296"/>
      <c r="E806" s="296"/>
      <c r="F806" s="296"/>
      <c r="G806" s="296"/>
      <c r="H806" s="296"/>
      <c r="I806" s="296"/>
      <c r="J806" s="296"/>
      <c r="K806" s="296"/>
      <c r="L806" s="296"/>
      <c r="M806" s="296"/>
      <c r="N806" s="296"/>
      <c r="O806" s="296"/>
      <c r="P806" s="296"/>
      <c r="Q806" s="296"/>
      <c r="R806" s="296"/>
      <c r="S806" s="296"/>
      <c r="T806" s="296"/>
      <c r="U806" s="296"/>
      <c r="V806" s="296"/>
      <c r="W806" s="296"/>
      <c r="X806" s="296"/>
      <c r="Y806" s="296"/>
      <c r="Z806" s="296"/>
      <c r="AA806" s="296"/>
      <c r="AB806" s="296"/>
      <c r="AC806" s="296"/>
      <c r="AD806" s="296"/>
      <c r="AE806" s="296"/>
      <c r="AF806" s="296"/>
      <c r="AG806" s="296"/>
    </row>
    <row r="807">
      <c r="A807" s="296"/>
      <c r="B807" s="296"/>
      <c r="C807" s="296"/>
      <c r="D807" s="296"/>
      <c r="E807" s="296"/>
      <c r="F807" s="296"/>
      <c r="G807" s="296"/>
      <c r="H807" s="296"/>
      <c r="I807" s="296"/>
      <c r="J807" s="296"/>
      <c r="K807" s="296"/>
      <c r="L807" s="296"/>
      <c r="M807" s="296"/>
      <c r="N807" s="296"/>
      <c r="O807" s="296"/>
      <c r="P807" s="296"/>
      <c r="Q807" s="296"/>
      <c r="R807" s="296"/>
      <c r="S807" s="296"/>
      <c r="T807" s="296"/>
      <c r="U807" s="296"/>
      <c r="V807" s="296"/>
      <c r="W807" s="296"/>
      <c r="X807" s="296"/>
      <c r="Y807" s="296"/>
      <c r="Z807" s="296"/>
      <c r="AA807" s="296"/>
      <c r="AB807" s="296"/>
      <c r="AC807" s="296"/>
      <c r="AD807" s="296"/>
      <c r="AE807" s="296"/>
      <c r="AF807" s="296"/>
      <c r="AG807" s="296"/>
    </row>
    <row r="808">
      <c r="A808" s="296"/>
      <c r="B808" s="296"/>
      <c r="C808" s="296"/>
      <c r="D808" s="296"/>
      <c r="E808" s="296"/>
      <c r="F808" s="296"/>
      <c r="G808" s="296"/>
      <c r="H808" s="296"/>
      <c r="I808" s="296"/>
      <c r="J808" s="296"/>
      <c r="K808" s="296"/>
      <c r="L808" s="296"/>
      <c r="M808" s="296"/>
      <c r="N808" s="296"/>
      <c r="O808" s="296"/>
      <c r="P808" s="296"/>
      <c r="Q808" s="296"/>
      <c r="R808" s="296"/>
      <c r="S808" s="296"/>
      <c r="T808" s="296"/>
      <c r="U808" s="296"/>
      <c r="V808" s="296"/>
      <c r="W808" s="296"/>
      <c r="X808" s="296"/>
      <c r="Y808" s="296"/>
      <c r="Z808" s="296"/>
      <c r="AA808" s="296"/>
      <c r="AB808" s="296"/>
      <c r="AC808" s="296"/>
      <c r="AD808" s="296"/>
      <c r="AE808" s="296"/>
      <c r="AF808" s="296"/>
      <c r="AG808" s="296"/>
    </row>
    <row r="809">
      <c r="A809" s="296"/>
      <c r="B809" s="296"/>
      <c r="C809" s="296"/>
      <c r="D809" s="296"/>
      <c r="E809" s="296"/>
      <c r="F809" s="296"/>
      <c r="G809" s="296"/>
      <c r="H809" s="296"/>
      <c r="I809" s="296"/>
      <c r="J809" s="296"/>
      <c r="K809" s="296"/>
      <c r="L809" s="296"/>
      <c r="M809" s="296"/>
      <c r="N809" s="296"/>
      <c r="O809" s="296"/>
      <c r="P809" s="296"/>
      <c r="Q809" s="296"/>
      <c r="R809" s="296"/>
      <c r="S809" s="296"/>
      <c r="T809" s="296"/>
      <c r="U809" s="296"/>
      <c r="V809" s="296"/>
      <c r="W809" s="296"/>
      <c r="X809" s="296"/>
      <c r="Y809" s="296"/>
      <c r="Z809" s="296"/>
      <c r="AA809" s="296"/>
      <c r="AB809" s="296"/>
      <c r="AC809" s="296"/>
      <c r="AD809" s="296"/>
      <c r="AE809" s="296"/>
      <c r="AF809" s="296"/>
      <c r="AG809" s="296"/>
    </row>
    <row r="810">
      <c r="A810" s="296"/>
      <c r="B810" s="296"/>
      <c r="C810" s="296"/>
      <c r="D810" s="296"/>
      <c r="E810" s="296"/>
      <c r="F810" s="296"/>
      <c r="G810" s="296"/>
      <c r="H810" s="296"/>
      <c r="I810" s="296"/>
      <c r="J810" s="296"/>
      <c r="K810" s="296"/>
      <c r="L810" s="296"/>
      <c r="M810" s="296"/>
      <c r="N810" s="296"/>
      <c r="O810" s="296"/>
      <c r="P810" s="296"/>
      <c r="Q810" s="296"/>
      <c r="R810" s="296"/>
      <c r="S810" s="296"/>
      <c r="T810" s="296"/>
      <c r="U810" s="296"/>
      <c r="V810" s="296"/>
      <c r="W810" s="296"/>
      <c r="X810" s="296"/>
      <c r="Y810" s="296"/>
      <c r="Z810" s="296"/>
      <c r="AA810" s="296"/>
      <c r="AB810" s="296"/>
      <c r="AC810" s="296"/>
      <c r="AD810" s="296"/>
      <c r="AE810" s="296"/>
      <c r="AF810" s="296"/>
      <c r="AG810" s="296"/>
    </row>
    <row r="811">
      <c r="A811" s="296"/>
      <c r="B811" s="296"/>
      <c r="C811" s="296"/>
      <c r="D811" s="296"/>
      <c r="E811" s="296"/>
      <c r="F811" s="296"/>
      <c r="G811" s="296"/>
      <c r="H811" s="296"/>
      <c r="I811" s="296"/>
      <c r="J811" s="296"/>
      <c r="K811" s="296"/>
      <c r="L811" s="296"/>
      <c r="M811" s="296"/>
      <c r="N811" s="296"/>
      <c r="O811" s="296"/>
      <c r="P811" s="296"/>
      <c r="Q811" s="296"/>
      <c r="R811" s="296"/>
      <c r="S811" s="296"/>
      <c r="T811" s="296"/>
      <c r="U811" s="296"/>
      <c r="V811" s="296"/>
      <c r="W811" s="296"/>
      <c r="X811" s="296"/>
      <c r="Y811" s="296"/>
      <c r="Z811" s="296"/>
      <c r="AA811" s="296"/>
      <c r="AB811" s="296"/>
      <c r="AC811" s="296"/>
      <c r="AD811" s="296"/>
      <c r="AE811" s="296"/>
      <c r="AF811" s="296"/>
      <c r="AG811" s="296"/>
    </row>
    <row r="812">
      <c r="A812" s="296"/>
      <c r="B812" s="296"/>
      <c r="C812" s="296"/>
      <c r="D812" s="296"/>
      <c r="E812" s="296"/>
      <c r="F812" s="296"/>
      <c r="G812" s="296"/>
      <c r="H812" s="296"/>
      <c r="I812" s="296"/>
      <c r="J812" s="296"/>
      <c r="K812" s="296"/>
      <c r="L812" s="296"/>
      <c r="M812" s="296"/>
      <c r="N812" s="296"/>
      <c r="O812" s="296"/>
      <c r="P812" s="296"/>
      <c r="Q812" s="296"/>
      <c r="R812" s="296"/>
      <c r="S812" s="296"/>
      <c r="T812" s="296"/>
      <c r="U812" s="296"/>
      <c r="V812" s="296"/>
      <c r="W812" s="296"/>
      <c r="X812" s="296"/>
      <c r="Y812" s="296"/>
      <c r="Z812" s="296"/>
      <c r="AA812" s="296"/>
      <c r="AB812" s="296"/>
      <c r="AC812" s="296"/>
      <c r="AD812" s="296"/>
      <c r="AE812" s="296"/>
      <c r="AF812" s="296"/>
      <c r="AG812" s="296"/>
    </row>
    <row r="813">
      <c r="A813" s="296"/>
      <c r="B813" s="296"/>
      <c r="C813" s="296"/>
      <c r="D813" s="296"/>
      <c r="E813" s="296"/>
      <c r="F813" s="296"/>
      <c r="G813" s="296"/>
      <c r="H813" s="296"/>
      <c r="I813" s="296"/>
      <c r="J813" s="296"/>
      <c r="K813" s="296"/>
      <c r="L813" s="296"/>
      <c r="M813" s="296"/>
      <c r="N813" s="296"/>
      <c r="O813" s="296"/>
      <c r="P813" s="296"/>
      <c r="Q813" s="296"/>
      <c r="R813" s="296"/>
      <c r="S813" s="296"/>
      <c r="T813" s="296"/>
      <c r="U813" s="296"/>
      <c r="V813" s="296"/>
      <c r="W813" s="296"/>
      <c r="X813" s="296"/>
      <c r="Y813" s="296"/>
      <c r="Z813" s="296"/>
      <c r="AA813" s="296"/>
      <c r="AB813" s="296"/>
      <c r="AC813" s="296"/>
      <c r="AD813" s="296"/>
      <c r="AE813" s="296"/>
      <c r="AF813" s="296"/>
      <c r="AG813" s="296"/>
    </row>
    <row r="814">
      <c r="A814" s="296"/>
      <c r="B814" s="296"/>
      <c r="C814" s="296"/>
      <c r="D814" s="296"/>
      <c r="E814" s="296"/>
      <c r="F814" s="296"/>
      <c r="G814" s="296"/>
      <c r="H814" s="296"/>
      <c r="I814" s="296"/>
      <c r="J814" s="296"/>
      <c r="K814" s="296"/>
      <c r="L814" s="296"/>
      <c r="M814" s="296"/>
      <c r="N814" s="296"/>
      <c r="O814" s="296"/>
      <c r="P814" s="296"/>
      <c r="Q814" s="296"/>
      <c r="R814" s="296"/>
      <c r="S814" s="296"/>
      <c r="T814" s="296"/>
      <c r="U814" s="296"/>
      <c r="V814" s="296"/>
      <c r="W814" s="296"/>
      <c r="X814" s="296"/>
      <c r="Y814" s="296"/>
      <c r="Z814" s="296"/>
      <c r="AA814" s="296"/>
      <c r="AB814" s="296"/>
      <c r="AC814" s="296"/>
      <c r="AD814" s="296"/>
      <c r="AE814" s="296"/>
      <c r="AF814" s="296"/>
      <c r="AG814" s="296"/>
    </row>
    <row r="815">
      <c r="A815" s="296"/>
      <c r="B815" s="296"/>
      <c r="C815" s="296"/>
      <c r="D815" s="296"/>
      <c r="E815" s="296"/>
      <c r="F815" s="296"/>
      <c r="G815" s="296"/>
      <c r="H815" s="296"/>
      <c r="I815" s="296"/>
      <c r="J815" s="296"/>
      <c r="K815" s="296"/>
      <c r="L815" s="296"/>
      <c r="M815" s="296"/>
      <c r="N815" s="296"/>
      <c r="O815" s="296"/>
      <c r="P815" s="296"/>
      <c r="Q815" s="296"/>
      <c r="R815" s="296"/>
      <c r="S815" s="296"/>
      <c r="T815" s="296"/>
      <c r="U815" s="296"/>
      <c r="V815" s="296"/>
      <c r="W815" s="296"/>
      <c r="X815" s="296"/>
      <c r="Y815" s="296"/>
      <c r="Z815" s="296"/>
      <c r="AA815" s="296"/>
      <c r="AB815" s="296"/>
      <c r="AC815" s="296"/>
      <c r="AD815" s="296"/>
      <c r="AE815" s="296"/>
      <c r="AF815" s="296"/>
      <c r="AG815" s="296"/>
    </row>
    <row r="816">
      <c r="A816" s="296"/>
      <c r="B816" s="296"/>
      <c r="C816" s="296"/>
      <c r="D816" s="296"/>
      <c r="E816" s="296"/>
      <c r="F816" s="296"/>
      <c r="G816" s="296"/>
      <c r="H816" s="296"/>
      <c r="I816" s="296"/>
      <c r="J816" s="296"/>
      <c r="K816" s="296"/>
      <c r="L816" s="296"/>
      <c r="M816" s="296"/>
      <c r="N816" s="296"/>
      <c r="O816" s="296"/>
      <c r="P816" s="296"/>
      <c r="Q816" s="296"/>
      <c r="R816" s="296"/>
      <c r="S816" s="296"/>
      <c r="T816" s="296"/>
      <c r="U816" s="296"/>
      <c r="V816" s="296"/>
      <c r="W816" s="296"/>
      <c r="X816" s="296"/>
      <c r="Y816" s="296"/>
      <c r="Z816" s="296"/>
      <c r="AA816" s="296"/>
      <c r="AB816" s="296"/>
      <c r="AC816" s="296"/>
      <c r="AD816" s="296"/>
      <c r="AE816" s="296"/>
      <c r="AF816" s="296"/>
      <c r="AG816" s="296"/>
    </row>
    <row r="817">
      <c r="A817" s="296"/>
      <c r="B817" s="296"/>
      <c r="C817" s="296"/>
      <c r="D817" s="296"/>
      <c r="E817" s="296"/>
      <c r="F817" s="296"/>
      <c r="G817" s="296"/>
      <c r="H817" s="296"/>
      <c r="I817" s="296"/>
      <c r="J817" s="296"/>
      <c r="K817" s="296"/>
      <c r="L817" s="296"/>
      <c r="M817" s="296"/>
      <c r="N817" s="296"/>
      <c r="O817" s="296"/>
      <c r="P817" s="296"/>
      <c r="Q817" s="296"/>
      <c r="R817" s="296"/>
      <c r="S817" s="296"/>
      <c r="T817" s="296"/>
      <c r="U817" s="296"/>
      <c r="V817" s="296"/>
      <c r="W817" s="296"/>
      <c r="X817" s="296"/>
      <c r="Y817" s="296"/>
      <c r="Z817" s="296"/>
      <c r="AA817" s="296"/>
      <c r="AB817" s="296"/>
      <c r="AC817" s="296"/>
      <c r="AD817" s="296"/>
      <c r="AE817" s="296"/>
      <c r="AF817" s="296"/>
      <c r="AG817" s="296"/>
    </row>
    <row r="818">
      <c r="A818" s="296"/>
      <c r="B818" s="296"/>
      <c r="C818" s="296"/>
      <c r="D818" s="296"/>
      <c r="E818" s="296"/>
      <c r="F818" s="296"/>
      <c r="G818" s="296"/>
      <c r="H818" s="296"/>
      <c r="I818" s="296"/>
      <c r="J818" s="296"/>
      <c r="K818" s="296"/>
      <c r="L818" s="296"/>
      <c r="M818" s="296"/>
      <c r="N818" s="296"/>
      <c r="O818" s="296"/>
      <c r="P818" s="296"/>
      <c r="Q818" s="296"/>
      <c r="R818" s="296"/>
      <c r="S818" s="296"/>
      <c r="T818" s="296"/>
      <c r="U818" s="296"/>
      <c r="V818" s="296"/>
      <c r="W818" s="296"/>
      <c r="X818" s="296"/>
      <c r="Y818" s="296"/>
      <c r="Z818" s="296"/>
      <c r="AA818" s="296"/>
      <c r="AB818" s="296"/>
      <c r="AC818" s="296"/>
      <c r="AD818" s="296"/>
      <c r="AE818" s="296"/>
      <c r="AF818" s="296"/>
      <c r="AG818" s="296"/>
    </row>
    <row r="819">
      <c r="A819" s="296"/>
      <c r="B819" s="296"/>
      <c r="C819" s="296"/>
      <c r="D819" s="296"/>
      <c r="E819" s="296"/>
      <c r="F819" s="296"/>
      <c r="G819" s="296"/>
      <c r="H819" s="296"/>
      <c r="I819" s="296"/>
      <c r="J819" s="296"/>
      <c r="K819" s="296"/>
      <c r="L819" s="296"/>
      <c r="M819" s="296"/>
      <c r="N819" s="296"/>
      <c r="O819" s="296"/>
      <c r="P819" s="296"/>
      <c r="Q819" s="296"/>
      <c r="R819" s="296"/>
      <c r="S819" s="296"/>
      <c r="T819" s="296"/>
      <c r="U819" s="296"/>
      <c r="V819" s="296"/>
      <c r="W819" s="296"/>
      <c r="X819" s="296"/>
      <c r="Y819" s="296"/>
      <c r="Z819" s="296"/>
      <c r="AA819" s="296"/>
      <c r="AB819" s="296"/>
      <c r="AC819" s="296"/>
      <c r="AD819" s="296"/>
      <c r="AE819" s="296"/>
      <c r="AF819" s="296"/>
      <c r="AG819" s="296"/>
    </row>
    <row r="820">
      <c r="A820" s="296"/>
      <c r="B820" s="296"/>
      <c r="C820" s="296"/>
      <c r="D820" s="296"/>
      <c r="E820" s="296"/>
      <c r="F820" s="296"/>
      <c r="G820" s="296"/>
      <c r="H820" s="296"/>
      <c r="I820" s="296"/>
      <c r="J820" s="296"/>
      <c r="K820" s="296"/>
      <c r="L820" s="296"/>
      <c r="M820" s="296"/>
      <c r="N820" s="296"/>
      <c r="O820" s="296"/>
      <c r="P820" s="296"/>
      <c r="Q820" s="296"/>
      <c r="R820" s="296"/>
      <c r="S820" s="296"/>
      <c r="T820" s="296"/>
      <c r="U820" s="296"/>
      <c r="V820" s="296"/>
      <c r="W820" s="296"/>
      <c r="X820" s="296"/>
      <c r="Y820" s="296"/>
      <c r="Z820" s="296"/>
      <c r="AA820" s="296"/>
      <c r="AB820" s="296"/>
      <c r="AC820" s="296"/>
      <c r="AD820" s="296"/>
      <c r="AE820" s="296"/>
      <c r="AF820" s="296"/>
      <c r="AG820" s="296"/>
    </row>
    <row r="821">
      <c r="A821" s="296"/>
      <c r="B821" s="296"/>
      <c r="C821" s="296"/>
      <c r="D821" s="296"/>
      <c r="E821" s="296"/>
      <c r="F821" s="296"/>
      <c r="G821" s="296"/>
      <c r="H821" s="296"/>
      <c r="I821" s="296"/>
      <c r="J821" s="296"/>
      <c r="K821" s="296"/>
      <c r="L821" s="296"/>
      <c r="M821" s="296"/>
      <c r="N821" s="296"/>
      <c r="O821" s="296"/>
      <c r="P821" s="296"/>
      <c r="Q821" s="296"/>
      <c r="R821" s="296"/>
      <c r="S821" s="296"/>
      <c r="T821" s="296"/>
      <c r="U821" s="296"/>
      <c r="V821" s="296"/>
      <c r="W821" s="296"/>
      <c r="X821" s="296"/>
      <c r="Y821" s="296"/>
      <c r="Z821" s="296"/>
      <c r="AA821" s="296"/>
      <c r="AB821" s="296"/>
      <c r="AC821" s="296"/>
      <c r="AD821" s="296"/>
      <c r="AE821" s="296"/>
      <c r="AF821" s="296"/>
      <c r="AG821" s="296"/>
    </row>
    <row r="822">
      <c r="A822" s="296"/>
      <c r="B822" s="296"/>
      <c r="C822" s="296"/>
      <c r="D822" s="296"/>
      <c r="E822" s="296"/>
      <c r="F822" s="296"/>
      <c r="G822" s="296"/>
      <c r="H822" s="296"/>
      <c r="I822" s="296"/>
      <c r="J822" s="296"/>
      <c r="K822" s="296"/>
      <c r="L822" s="296"/>
      <c r="M822" s="296"/>
      <c r="N822" s="296"/>
      <c r="O822" s="296"/>
      <c r="P822" s="296"/>
      <c r="Q822" s="296"/>
      <c r="R822" s="296"/>
      <c r="S822" s="296"/>
      <c r="T822" s="296"/>
      <c r="U822" s="296"/>
      <c r="V822" s="296"/>
      <c r="W822" s="296"/>
      <c r="X822" s="296"/>
      <c r="Y822" s="296"/>
      <c r="Z822" s="296"/>
      <c r="AA822" s="296"/>
      <c r="AB822" s="296"/>
      <c r="AC822" s="296"/>
      <c r="AD822" s="296"/>
      <c r="AE822" s="296"/>
      <c r="AF822" s="296"/>
      <c r="AG822" s="296"/>
    </row>
    <row r="823">
      <c r="A823" s="296"/>
      <c r="B823" s="296"/>
      <c r="C823" s="296"/>
      <c r="D823" s="296"/>
      <c r="E823" s="296"/>
      <c r="F823" s="296"/>
      <c r="G823" s="296"/>
      <c r="H823" s="296"/>
      <c r="I823" s="296"/>
      <c r="J823" s="296"/>
      <c r="K823" s="296"/>
      <c r="L823" s="296"/>
      <c r="M823" s="296"/>
      <c r="N823" s="296"/>
      <c r="O823" s="296"/>
      <c r="P823" s="296"/>
      <c r="Q823" s="296"/>
      <c r="R823" s="296"/>
      <c r="S823" s="296"/>
      <c r="T823" s="296"/>
      <c r="U823" s="296"/>
      <c r="V823" s="296"/>
      <c r="W823" s="296"/>
      <c r="X823" s="296"/>
      <c r="Y823" s="296"/>
      <c r="Z823" s="296"/>
      <c r="AA823" s="296"/>
      <c r="AB823" s="296"/>
      <c r="AC823" s="296"/>
      <c r="AD823" s="296"/>
      <c r="AE823" s="296"/>
      <c r="AF823" s="296"/>
      <c r="AG823" s="296"/>
    </row>
    <row r="824">
      <c r="A824" s="296"/>
      <c r="B824" s="296"/>
      <c r="C824" s="296"/>
      <c r="D824" s="296"/>
      <c r="E824" s="296"/>
      <c r="F824" s="296"/>
      <c r="G824" s="296"/>
      <c r="H824" s="296"/>
      <c r="I824" s="296"/>
      <c r="J824" s="296"/>
      <c r="K824" s="296"/>
      <c r="L824" s="296"/>
      <c r="M824" s="296"/>
      <c r="N824" s="296"/>
      <c r="O824" s="296"/>
      <c r="P824" s="296"/>
      <c r="Q824" s="296"/>
      <c r="R824" s="296"/>
      <c r="S824" s="296"/>
      <c r="T824" s="296"/>
      <c r="U824" s="296"/>
      <c r="V824" s="296"/>
      <c r="W824" s="296"/>
      <c r="X824" s="296"/>
      <c r="Y824" s="296"/>
      <c r="Z824" s="296"/>
      <c r="AA824" s="296"/>
      <c r="AB824" s="296"/>
      <c r="AC824" s="296"/>
      <c r="AD824" s="296"/>
      <c r="AE824" s="296"/>
      <c r="AF824" s="296"/>
      <c r="AG824" s="296"/>
    </row>
    <row r="825">
      <c r="A825" s="296"/>
      <c r="B825" s="296"/>
      <c r="C825" s="296"/>
      <c r="D825" s="296"/>
      <c r="E825" s="296"/>
      <c r="F825" s="296"/>
      <c r="G825" s="296"/>
      <c r="H825" s="296"/>
      <c r="I825" s="296"/>
      <c r="J825" s="296"/>
      <c r="K825" s="296"/>
      <c r="L825" s="296"/>
      <c r="M825" s="296"/>
      <c r="N825" s="296"/>
      <c r="O825" s="296"/>
      <c r="P825" s="296"/>
      <c r="Q825" s="296"/>
      <c r="R825" s="296"/>
      <c r="S825" s="296"/>
      <c r="T825" s="296"/>
      <c r="U825" s="296"/>
      <c r="V825" s="296"/>
      <c r="W825" s="296"/>
      <c r="X825" s="296"/>
      <c r="Y825" s="296"/>
      <c r="Z825" s="296"/>
      <c r="AA825" s="296"/>
      <c r="AB825" s="296"/>
      <c r="AC825" s="296"/>
      <c r="AD825" s="296"/>
      <c r="AE825" s="296"/>
      <c r="AF825" s="296"/>
      <c r="AG825" s="296"/>
    </row>
    <row r="826">
      <c r="A826" s="296"/>
      <c r="B826" s="296"/>
      <c r="C826" s="296"/>
      <c r="D826" s="296"/>
      <c r="E826" s="296"/>
      <c r="F826" s="296"/>
      <c r="G826" s="296"/>
      <c r="H826" s="296"/>
      <c r="I826" s="296"/>
      <c r="J826" s="296"/>
      <c r="K826" s="296"/>
      <c r="L826" s="296"/>
      <c r="M826" s="296"/>
      <c r="N826" s="296"/>
      <c r="O826" s="296"/>
      <c r="P826" s="296"/>
      <c r="Q826" s="296"/>
      <c r="R826" s="296"/>
      <c r="S826" s="296"/>
      <c r="T826" s="296"/>
      <c r="U826" s="296"/>
      <c r="V826" s="296"/>
      <c r="W826" s="296"/>
      <c r="X826" s="296"/>
      <c r="Y826" s="296"/>
      <c r="Z826" s="296"/>
      <c r="AA826" s="296"/>
      <c r="AB826" s="296"/>
      <c r="AC826" s="296"/>
      <c r="AD826" s="296"/>
      <c r="AE826" s="296"/>
      <c r="AF826" s="296"/>
      <c r="AG826" s="296"/>
    </row>
    <row r="827">
      <c r="A827" s="296"/>
      <c r="B827" s="296"/>
      <c r="C827" s="296"/>
      <c r="D827" s="296"/>
      <c r="E827" s="296"/>
      <c r="F827" s="296"/>
      <c r="G827" s="296"/>
      <c r="H827" s="296"/>
      <c r="I827" s="296"/>
      <c r="J827" s="296"/>
      <c r="K827" s="296"/>
      <c r="L827" s="296"/>
      <c r="M827" s="296"/>
      <c r="N827" s="296"/>
      <c r="O827" s="296"/>
      <c r="P827" s="296"/>
      <c r="Q827" s="296"/>
      <c r="R827" s="296"/>
      <c r="S827" s="296"/>
      <c r="T827" s="296"/>
      <c r="U827" s="296"/>
      <c r="V827" s="296"/>
      <c r="W827" s="296"/>
      <c r="X827" s="296"/>
      <c r="Y827" s="296"/>
      <c r="Z827" s="296"/>
      <c r="AA827" s="296"/>
      <c r="AB827" s="296"/>
      <c r="AC827" s="296"/>
      <c r="AD827" s="296"/>
      <c r="AE827" s="296"/>
      <c r="AF827" s="296"/>
      <c r="AG827" s="296"/>
    </row>
    <row r="828">
      <c r="A828" s="296"/>
      <c r="B828" s="296"/>
      <c r="C828" s="296"/>
      <c r="D828" s="296"/>
      <c r="E828" s="296"/>
      <c r="F828" s="296"/>
      <c r="G828" s="296"/>
      <c r="H828" s="296"/>
      <c r="I828" s="296"/>
      <c r="J828" s="296"/>
      <c r="K828" s="296"/>
      <c r="L828" s="296"/>
      <c r="M828" s="296"/>
      <c r="N828" s="296"/>
      <c r="O828" s="296"/>
      <c r="P828" s="296"/>
      <c r="Q828" s="296"/>
      <c r="R828" s="296"/>
      <c r="S828" s="296"/>
      <c r="T828" s="296"/>
      <c r="U828" s="296"/>
      <c r="V828" s="296"/>
      <c r="W828" s="296"/>
      <c r="X828" s="296"/>
      <c r="Y828" s="296"/>
      <c r="Z828" s="296"/>
      <c r="AA828" s="296"/>
      <c r="AB828" s="296"/>
      <c r="AC828" s="296"/>
      <c r="AD828" s="296"/>
      <c r="AE828" s="296"/>
      <c r="AF828" s="296"/>
      <c r="AG828" s="296"/>
    </row>
    <row r="829">
      <c r="A829" s="296"/>
      <c r="B829" s="296"/>
      <c r="C829" s="296"/>
      <c r="D829" s="296"/>
      <c r="E829" s="296"/>
      <c r="F829" s="296"/>
      <c r="G829" s="296"/>
      <c r="H829" s="296"/>
      <c r="I829" s="296"/>
      <c r="J829" s="296"/>
      <c r="K829" s="296"/>
      <c r="L829" s="296"/>
      <c r="M829" s="296"/>
      <c r="N829" s="296"/>
      <c r="O829" s="296"/>
      <c r="P829" s="296"/>
      <c r="Q829" s="296"/>
      <c r="R829" s="296"/>
      <c r="S829" s="296"/>
      <c r="T829" s="296"/>
      <c r="U829" s="296"/>
      <c r="V829" s="296"/>
      <c r="W829" s="296"/>
      <c r="X829" s="296"/>
      <c r="Y829" s="296"/>
      <c r="Z829" s="296"/>
      <c r="AA829" s="296"/>
      <c r="AB829" s="296"/>
      <c r="AC829" s="296"/>
      <c r="AD829" s="296"/>
      <c r="AE829" s="296"/>
      <c r="AF829" s="296"/>
      <c r="AG829" s="296"/>
    </row>
    <row r="830">
      <c r="A830" s="296"/>
      <c r="B830" s="296"/>
      <c r="C830" s="296"/>
      <c r="D830" s="296"/>
      <c r="E830" s="296"/>
      <c r="F830" s="296"/>
      <c r="G830" s="296"/>
      <c r="H830" s="296"/>
      <c r="I830" s="296"/>
      <c r="J830" s="296"/>
      <c r="K830" s="296"/>
      <c r="L830" s="296"/>
      <c r="M830" s="296"/>
      <c r="N830" s="296"/>
      <c r="O830" s="296"/>
      <c r="P830" s="296"/>
      <c r="Q830" s="296"/>
      <c r="R830" s="296"/>
      <c r="S830" s="296"/>
      <c r="T830" s="296"/>
      <c r="U830" s="296"/>
      <c r="V830" s="296"/>
      <c r="W830" s="296"/>
      <c r="X830" s="296"/>
      <c r="Y830" s="296"/>
      <c r="Z830" s="296"/>
      <c r="AA830" s="296"/>
      <c r="AB830" s="296"/>
      <c r="AC830" s="296"/>
      <c r="AD830" s="296"/>
      <c r="AE830" s="296"/>
      <c r="AF830" s="296"/>
      <c r="AG830" s="296"/>
    </row>
    <row r="831">
      <c r="A831" s="296"/>
      <c r="B831" s="296"/>
      <c r="C831" s="296"/>
      <c r="D831" s="296"/>
      <c r="E831" s="296"/>
      <c r="F831" s="296"/>
      <c r="G831" s="296"/>
      <c r="H831" s="296"/>
      <c r="I831" s="296"/>
      <c r="J831" s="296"/>
      <c r="K831" s="296"/>
      <c r="L831" s="296"/>
      <c r="M831" s="296"/>
      <c r="N831" s="296"/>
      <c r="O831" s="296"/>
      <c r="P831" s="296"/>
      <c r="Q831" s="296"/>
      <c r="R831" s="296"/>
      <c r="S831" s="296"/>
      <c r="T831" s="296"/>
      <c r="U831" s="296"/>
      <c r="V831" s="296"/>
      <c r="W831" s="296"/>
      <c r="X831" s="296"/>
      <c r="Y831" s="296"/>
      <c r="Z831" s="296"/>
      <c r="AA831" s="296"/>
      <c r="AB831" s="296"/>
      <c r="AC831" s="296"/>
      <c r="AD831" s="296"/>
      <c r="AE831" s="296"/>
      <c r="AF831" s="296"/>
      <c r="AG831" s="296"/>
    </row>
    <row r="832">
      <c r="A832" s="296"/>
      <c r="B832" s="296"/>
      <c r="C832" s="296"/>
      <c r="D832" s="296"/>
      <c r="E832" s="296"/>
      <c r="F832" s="296"/>
      <c r="G832" s="296"/>
      <c r="H832" s="296"/>
      <c r="I832" s="296"/>
      <c r="J832" s="296"/>
      <c r="K832" s="296"/>
      <c r="L832" s="296"/>
      <c r="M832" s="296"/>
      <c r="N832" s="296"/>
      <c r="O832" s="296"/>
      <c r="P832" s="296"/>
      <c r="Q832" s="296"/>
      <c r="R832" s="296"/>
      <c r="S832" s="296"/>
      <c r="T832" s="296"/>
      <c r="U832" s="296"/>
      <c r="V832" s="296"/>
      <c r="W832" s="296"/>
      <c r="X832" s="296"/>
      <c r="Y832" s="296"/>
      <c r="Z832" s="296"/>
      <c r="AA832" s="296"/>
      <c r="AB832" s="296"/>
      <c r="AC832" s="296"/>
      <c r="AD832" s="296"/>
      <c r="AE832" s="296"/>
      <c r="AF832" s="296"/>
      <c r="AG832" s="296"/>
    </row>
    <row r="833">
      <c r="A833" s="296"/>
      <c r="B833" s="296"/>
      <c r="C833" s="296"/>
      <c r="D833" s="296"/>
      <c r="E833" s="296"/>
      <c r="F833" s="296"/>
      <c r="G833" s="296"/>
      <c r="H833" s="296"/>
      <c r="I833" s="296"/>
      <c r="J833" s="296"/>
      <c r="K833" s="296"/>
      <c r="L833" s="296"/>
      <c r="M833" s="296"/>
      <c r="N833" s="296"/>
      <c r="O833" s="296"/>
      <c r="P833" s="296"/>
      <c r="Q833" s="296"/>
      <c r="R833" s="296"/>
      <c r="S833" s="296"/>
      <c r="T833" s="296"/>
      <c r="U833" s="296"/>
      <c r="V833" s="296"/>
      <c r="W833" s="296"/>
      <c r="X833" s="296"/>
      <c r="Y833" s="296"/>
      <c r="Z833" s="296"/>
      <c r="AA833" s="296"/>
      <c r="AB833" s="296"/>
      <c r="AC833" s="296"/>
      <c r="AD833" s="296"/>
      <c r="AE833" s="296"/>
      <c r="AF833" s="296"/>
      <c r="AG833" s="296"/>
    </row>
    <row r="834">
      <c r="A834" s="296"/>
      <c r="B834" s="296"/>
      <c r="C834" s="296"/>
      <c r="D834" s="296"/>
      <c r="E834" s="296"/>
      <c r="F834" s="296"/>
      <c r="G834" s="296"/>
      <c r="H834" s="296"/>
      <c r="I834" s="296"/>
      <c r="J834" s="296"/>
      <c r="K834" s="296"/>
      <c r="L834" s="296"/>
      <c r="M834" s="296"/>
      <c r="N834" s="296"/>
      <c r="O834" s="296"/>
      <c r="P834" s="296"/>
      <c r="Q834" s="296"/>
      <c r="R834" s="296"/>
      <c r="S834" s="296"/>
      <c r="T834" s="296"/>
      <c r="U834" s="296"/>
      <c r="V834" s="296"/>
      <c r="W834" s="296"/>
      <c r="X834" s="296"/>
      <c r="Y834" s="296"/>
      <c r="Z834" s="296"/>
      <c r="AA834" s="296"/>
      <c r="AB834" s="296"/>
      <c r="AC834" s="296"/>
      <c r="AD834" s="296"/>
      <c r="AE834" s="296"/>
      <c r="AF834" s="296"/>
      <c r="AG834" s="296"/>
    </row>
    <row r="835">
      <c r="A835" s="296"/>
      <c r="B835" s="296"/>
      <c r="C835" s="296"/>
      <c r="D835" s="296"/>
      <c r="E835" s="296"/>
      <c r="F835" s="296"/>
      <c r="G835" s="296"/>
      <c r="H835" s="296"/>
      <c r="I835" s="296"/>
      <c r="J835" s="296"/>
      <c r="K835" s="296"/>
      <c r="L835" s="296"/>
      <c r="M835" s="296"/>
      <c r="N835" s="296"/>
      <c r="O835" s="296"/>
      <c r="P835" s="296"/>
      <c r="Q835" s="296"/>
      <c r="R835" s="296"/>
      <c r="S835" s="296"/>
      <c r="T835" s="296"/>
      <c r="U835" s="296"/>
      <c r="V835" s="296"/>
      <c r="W835" s="296"/>
      <c r="X835" s="296"/>
      <c r="Y835" s="296"/>
      <c r="Z835" s="296"/>
      <c r="AA835" s="296"/>
      <c r="AB835" s="296"/>
      <c r="AC835" s="296"/>
      <c r="AD835" s="296"/>
      <c r="AE835" s="296"/>
      <c r="AF835" s="296"/>
      <c r="AG835" s="296"/>
    </row>
    <row r="836">
      <c r="A836" s="296"/>
      <c r="B836" s="296"/>
      <c r="C836" s="296"/>
      <c r="D836" s="296"/>
      <c r="E836" s="296"/>
      <c r="F836" s="296"/>
      <c r="G836" s="296"/>
      <c r="H836" s="296"/>
      <c r="I836" s="296"/>
      <c r="J836" s="296"/>
      <c r="K836" s="296"/>
      <c r="L836" s="296"/>
      <c r="M836" s="296"/>
      <c r="N836" s="296"/>
      <c r="O836" s="296"/>
      <c r="P836" s="296"/>
      <c r="Q836" s="296"/>
      <c r="R836" s="296"/>
      <c r="S836" s="296"/>
      <c r="T836" s="296"/>
      <c r="U836" s="296"/>
      <c r="V836" s="296"/>
      <c r="W836" s="296"/>
      <c r="X836" s="296"/>
      <c r="Y836" s="296"/>
      <c r="Z836" s="296"/>
      <c r="AA836" s="296"/>
      <c r="AB836" s="296"/>
      <c r="AC836" s="296"/>
      <c r="AD836" s="296"/>
      <c r="AE836" s="296"/>
      <c r="AF836" s="296"/>
      <c r="AG836" s="296"/>
    </row>
    <row r="837">
      <c r="A837" s="296"/>
      <c r="B837" s="296"/>
      <c r="C837" s="296"/>
      <c r="D837" s="296"/>
      <c r="E837" s="296"/>
      <c r="F837" s="296"/>
      <c r="G837" s="296"/>
      <c r="H837" s="296"/>
      <c r="I837" s="296"/>
      <c r="J837" s="296"/>
      <c r="K837" s="296"/>
      <c r="L837" s="296"/>
      <c r="M837" s="296"/>
      <c r="N837" s="296"/>
      <c r="O837" s="296"/>
      <c r="P837" s="296"/>
      <c r="Q837" s="296"/>
      <c r="R837" s="296"/>
      <c r="S837" s="296"/>
      <c r="T837" s="296"/>
      <c r="U837" s="296"/>
      <c r="V837" s="296"/>
      <c r="W837" s="296"/>
      <c r="X837" s="296"/>
      <c r="Y837" s="296"/>
      <c r="Z837" s="296"/>
      <c r="AA837" s="296"/>
      <c r="AB837" s="296"/>
      <c r="AC837" s="296"/>
      <c r="AD837" s="296"/>
      <c r="AE837" s="296"/>
      <c r="AF837" s="296"/>
      <c r="AG837" s="296"/>
    </row>
    <row r="838">
      <c r="A838" s="296"/>
      <c r="B838" s="296"/>
      <c r="C838" s="296"/>
      <c r="D838" s="296"/>
      <c r="E838" s="296"/>
      <c r="F838" s="296"/>
      <c r="G838" s="296"/>
      <c r="H838" s="296"/>
      <c r="I838" s="296"/>
      <c r="J838" s="296"/>
      <c r="K838" s="296"/>
      <c r="L838" s="296"/>
      <c r="M838" s="296"/>
      <c r="N838" s="296"/>
      <c r="O838" s="296"/>
      <c r="P838" s="296"/>
      <c r="Q838" s="296"/>
      <c r="R838" s="296"/>
      <c r="S838" s="296"/>
      <c r="T838" s="296"/>
      <c r="U838" s="296"/>
      <c r="V838" s="296"/>
      <c r="W838" s="296"/>
      <c r="X838" s="296"/>
      <c r="Y838" s="296"/>
      <c r="Z838" s="296"/>
      <c r="AA838" s="296"/>
      <c r="AB838" s="296"/>
      <c r="AC838" s="296"/>
      <c r="AD838" s="296"/>
      <c r="AE838" s="296"/>
      <c r="AF838" s="296"/>
      <c r="AG838" s="296"/>
    </row>
    <row r="839">
      <c r="A839" s="296"/>
      <c r="B839" s="296"/>
      <c r="C839" s="296"/>
      <c r="D839" s="296"/>
      <c r="E839" s="296"/>
      <c r="F839" s="296"/>
      <c r="G839" s="296"/>
      <c r="H839" s="296"/>
      <c r="I839" s="296"/>
      <c r="J839" s="296"/>
      <c r="K839" s="296"/>
      <c r="L839" s="296"/>
      <c r="M839" s="296"/>
      <c r="N839" s="296"/>
      <c r="O839" s="296"/>
      <c r="P839" s="296"/>
      <c r="Q839" s="296"/>
      <c r="R839" s="296"/>
      <c r="S839" s="296"/>
      <c r="T839" s="296"/>
      <c r="U839" s="296"/>
      <c r="V839" s="296"/>
      <c r="W839" s="296"/>
      <c r="X839" s="296"/>
      <c r="Y839" s="296"/>
      <c r="Z839" s="296"/>
      <c r="AA839" s="296"/>
      <c r="AB839" s="296"/>
      <c r="AC839" s="296"/>
      <c r="AD839" s="296"/>
      <c r="AE839" s="296"/>
      <c r="AF839" s="296"/>
      <c r="AG839" s="296"/>
    </row>
    <row r="840">
      <c r="A840" s="296"/>
      <c r="B840" s="296"/>
      <c r="C840" s="296"/>
      <c r="D840" s="296"/>
      <c r="E840" s="296"/>
      <c r="F840" s="296"/>
      <c r="G840" s="296"/>
      <c r="H840" s="296"/>
      <c r="I840" s="296"/>
      <c r="J840" s="296"/>
      <c r="K840" s="296"/>
      <c r="L840" s="296"/>
      <c r="M840" s="296"/>
      <c r="N840" s="296"/>
      <c r="O840" s="296"/>
      <c r="P840" s="296"/>
      <c r="Q840" s="296"/>
      <c r="R840" s="296"/>
      <c r="S840" s="296"/>
      <c r="T840" s="296"/>
      <c r="U840" s="296"/>
      <c r="V840" s="296"/>
      <c r="W840" s="296"/>
      <c r="X840" s="296"/>
      <c r="Y840" s="296"/>
      <c r="Z840" s="296"/>
      <c r="AA840" s="296"/>
      <c r="AB840" s="296"/>
      <c r="AC840" s="296"/>
      <c r="AD840" s="296"/>
      <c r="AE840" s="296"/>
      <c r="AF840" s="296"/>
      <c r="AG840" s="296"/>
    </row>
    <row r="841">
      <c r="A841" s="296"/>
      <c r="B841" s="296"/>
      <c r="C841" s="296"/>
      <c r="D841" s="296"/>
      <c r="E841" s="296"/>
      <c r="F841" s="296"/>
      <c r="G841" s="296"/>
      <c r="H841" s="296"/>
      <c r="I841" s="296"/>
      <c r="J841" s="296"/>
      <c r="K841" s="296"/>
      <c r="L841" s="296"/>
      <c r="M841" s="296"/>
      <c r="N841" s="296"/>
      <c r="O841" s="296"/>
      <c r="P841" s="296"/>
      <c r="Q841" s="296"/>
      <c r="R841" s="296"/>
      <c r="S841" s="296"/>
      <c r="T841" s="296"/>
      <c r="U841" s="296"/>
      <c r="V841" s="296"/>
      <c r="W841" s="296"/>
      <c r="X841" s="296"/>
      <c r="Y841" s="296"/>
      <c r="Z841" s="296"/>
      <c r="AA841" s="296"/>
      <c r="AB841" s="296"/>
      <c r="AC841" s="296"/>
      <c r="AD841" s="296"/>
      <c r="AE841" s="296"/>
      <c r="AF841" s="296"/>
      <c r="AG841" s="296"/>
    </row>
    <row r="842">
      <c r="A842" s="296"/>
      <c r="B842" s="296"/>
      <c r="C842" s="296"/>
      <c r="D842" s="296"/>
      <c r="E842" s="296"/>
      <c r="F842" s="296"/>
      <c r="G842" s="296"/>
      <c r="H842" s="296"/>
      <c r="I842" s="296"/>
      <c r="J842" s="296"/>
      <c r="K842" s="296"/>
      <c r="L842" s="296"/>
      <c r="M842" s="296"/>
      <c r="N842" s="296"/>
      <c r="O842" s="296"/>
      <c r="P842" s="296"/>
      <c r="Q842" s="296"/>
      <c r="R842" s="296"/>
      <c r="S842" s="296"/>
      <c r="T842" s="296"/>
      <c r="U842" s="296"/>
      <c r="V842" s="296"/>
      <c r="W842" s="296"/>
      <c r="X842" s="296"/>
      <c r="Y842" s="296"/>
      <c r="Z842" s="296"/>
      <c r="AA842" s="296"/>
      <c r="AB842" s="296"/>
      <c r="AC842" s="296"/>
      <c r="AD842" s="296"/>
      <c r="AE842" s="296"/>
      <c r="AF842" s="296"/>
      <c r="AG842" s="296"/>
    </row>
    <row r="843">
      <c r="A843" s="296"/>
      <c r="B843" s="296"/>
      <c r="C843" s="296"/>
      <c r="D843" s="296"/>
      <c r="E843" s="296"/>
      <c r="F843" s="296"/>
      <c r="G843" s="296"/>
      <c r="H843" s="296"/>
      <c r="I843" s="296"/>
      <c r="J843" s="296"/>
      <c r="K843" s="296"/>
      <c r="L843" s="296"/>
      <c r="M843" s="296"/>
      <c r="N843" s="296"/>
      <c r="O843" s="296"/>
      <c r="P843" s="296"/>
      <c r="Q843" s="296"/>
      <c r="R843" s="296"/>
      <c r="S843" s="296"/>
      <c r="T843" s="296"/>
      <c r="U843" s="296"/>
      <c r="V843" s="296"/>
      <c r="W843" s="296"/>
      <c r="X843" s="296"/>
      <c r="Y843" s="296"/>
      <c r="Z843" s="296"/>
      <c r="AA843" s="296"/>
      <c r="AB843" s="296"/>
      <c r="AC843" s="296"/>
      <c r="AD843" s="296"/>
      <c r="AE843" s="296"/>
      <c r="AF843" s="296"/>
      <c r="AG843" s="296"/>
    </row>
    <row r="844">
      <c r="A844" s="296"/>
      <c r="B844" s="296"/>
      <c r="C844" s="296"/>
      <c r="D844" s="296"/>
      <c r="E844" s="296"/>
      <c r="F844" s="296"/>
      <c r="G844" s="296"/>
      <c r="H844" s="296"/>
      <c r="I844" s="296"/>
      <c r="J844" s="296"/>
      <c r="K844" s="296"/>
      <c r="L844" s="296"/>
      <c r="M844" s="296"/>
      <c r="N844" s="296"/>
      <c r="O844" s="296"/>
      <c r="P844" s="296"/>
      <c r="Q844" s="296"/>
      <c r="R844" s="296"/>
      <c r="S844" s="296"/>
      <c r="T844" s="296"/>
      <c r="U844" s="296"/>
      <c r="V844" s="296"/>
      <c r="W844" s="296"/>
      <c r="X844" s="296"/>
      <c r="Y844" s="296"/>
      <c r="Z844" s="296"/>
      <c r="AA844" s="296"/>
      <c r="AB844" s="296"/>
      <c r="AC844" s="296"/>
      <c r="AD844" s="296"/>
      <c r="AE844" s="296"/>
      <c r="AF844" s="296"/>
      <c r="AG844" s="296"/>
    </row>
    <row r="845">
      <c r="A845" s="296"/>
      <c r="B845" s="296"/>
      <c r="C845" s="296"/>
      <c r="D845" s="296"/>
      <c r="E845" s="296"/>
      <c r="F845" s="296"/>
      <c r="G845" s="296"/>
      <c r="H845" s="296"/>
      <c r="I845" s="296"/>
      <c r="J845" s="296"/>
      <c r="K845" s="296"/>
      <c r="L845" s="296"/>
      <c r="M845" s="296"/>
      <c r="N845" s="296"/>
      <c r="O845" s="296"/>
      <c r="P845" s="296"/>
      <c r="Q845" s="296"/>
      <c r="R845" s="296"/>
      <c r="S845" s="296"/>
      <c r="T845" s="296"/>
      <c r="U845" s="296"/>
      <c r="V845" s="296"/>
      <c r="W845" s="296"/>
      <c r="X845" s="296"/>
      <c r="Y845" s="296"/>
      <c r="Z845" s="296"/>
      <c r="AA845" s="296"/>
      <c r="AB845" s="296"/>
      <c r="AC845" s="296"/>
      <c r="AD845" s="296"/>
      <c r="AE845" s="296"/>
      <c r="AF845" s="296"/>
      <c r="AG845" s="296"/>
    </row>
    <row r="846">
      <c r="A846" s="296"/>
      <c r="B846" s="296"/>
      <c r="C846" s="296"/>
      <c r="D846" s="296"/>
      <c r="E846" s="296"/>
      <c r="F846" s="296"/>
      <c r="G846" s="296"/>
      <c r="H846" s="296"/>
      <c r="I846" s="296"/>
      <c r="J846" s="296"/>
      <c r="K846" s="296"/>
      <c r="L846" s="296"/>
      <c r="M846" s="296"/>
      <c r="N846" s="296"/>
      <c r="O846" s="296"/>
      <c r="P846" s="296"/>
      <c r="Q846" s="296"/>
      <c r="R846" s="296"/>
      <c r="S846" s="296"/>
      <c r="T846" s="296"/>
      <c r="U846" s="296"/>
      <c r="V846" s="296"/>
      <c r="W846" s="296"/>
      <c r="X846" s="296"/>
      <c r="Y846" s="296"/>
      <c r="Z846" s="296"/>
      <c r="AA846" s="296"/>
      <c r="AB846" s="296"/>
      <c r="AC846" s="296"/>
      <c r="AD846" s="296"/>
      <c r="AE846" s="296"/>
      <c r="AF846" s="296"/>
      <c r="AG846" s="296"/>
    </row>
    <row r="847">
      <c r="A847" s="296"/>
      <c r="B847" s="296"/>
      <c r="C847" s="296"/>
      <c r="D847" s="296"/>
      <c r="E847" s="296"/>
      <c r="F847" s="296"/>
      <c r="G847" s="296"/>
      <c r="H847" s="296"/>
      <c r="I847" s="296"/>
      <c r="J847" s="296"/>
      <c r="K847" s="296"/>
      <c r="L847" s="296"/>
      <c r="M847" s="296"/>
      <c r="N847" s="296"/>
      <c r="O847" s="296"/>
      <c r="P847" s="296"/>
      <c r="Q847" s="296"/>
      <c r="R847" s="296"/>
      <c r="S847" s="296"/>
      <c r="T847" s="296"/>
      <c r="U847" s="296"/>
      <c r="V847" s="296"/>
      <c r="W847" s="296"/>
      <c r="X847" s="296"/>
      <c r="Y847" s="296"/>
      <c r="Z847" s="296"/>
      <c r="AA847" s="296"/>
      <c r="AB847" s="296"/>
      <c r="AC847" s="296"/>
      <c r="AD847" s="296"/>
      <c r="AE847" s="296"/>
      <c r="AF847" s="296"/>
      <c r="AG847" s="296"/>
    </row>
    <row r="848">
      <c r="A848" s="296"/>
      <c r="B848" s="296"/>
      <c r="C848" s="296"/>
      <c r="D848" s="296"/>
      <c r="E848" s="296"/>
      <c r="F848" s="296"/>
      <c r="G848" s="296"/>
      <c r="H848" s="296"/>
      <c r="I848" s="296"/>
      <c r="J848" s="296"/>
      <c r="K848" s="296"/>
      <c r="L848" s="296"/>
      <c r="M848" s="296"/>
      <c r="N848" s="296"/>
      <c r="O848" s="296"/>
      <c r="P848" s="296"/>
      <c r="Q848" s="296"/>
      <c r="R848" s="296"/>
      <c r="S848" s="296"/>
      <c r="T848" s="296"/>
      <c r="U848" s="296"/>
      <c r="V848" s="296"/>
      <c r="W848" s="296"/>
      <c r="X848" s="296"/>
      <c r="Y848" s="296"/>
      <c r="Z848" s="296"/>
      <c r="AA848" s="296"/>
      <c r="AB848" s="296"/>
      <c r="AC848" s="296"/>
      <c r="AD848" s="296"/>
      <c r="AE848" s="296"/>
      <c r="AF848" s="296"/>
      <c r="AG848" s="296"/>
    </row>
    <row r="849">
      <c r="A849" s="296"/>
      <c r="B849" s="296"/>
      <c r="C849" s="296"/>
      <c r="D849" s="296"/>
      <c r="E849" s="296"/>
      <c r="F849" s="296"/>
      <c r="G849" s="296"/>
      <c r="H849" s="296"/>
      <c r="I849" s="296"/>
      <c r="J849" s="296"/>
      <c r="K849" s="296"/>
      <c r="L849" s="296"/>
      <c r="M849" s="296"/>
      <c r="N849" s="296"/>
      <c r="O849" s="296"/>
      <c r="P849" s="296"/>
      <c r="Q849" s="296"/>
      <c r="R849" s="296"/>
      <c r="S849" s="296"/>
      <c r="T849" s="296"/>
      <c r="U849" s="296"/>
      <c r="V849" s="296"/>
      <c r="W849" s="296"/>
      <c r="X849" s="296"/>
      <c r="Y849" s="296"/>
      <c r="Z849" s="296"/>
      <c r="AA849" s="296"/>
      <c r="AB849" s="296"/>
      <c r="AC849" s="296"/>
      <c r="AD849" s="296"/>
      <c r="AE849" s="296"/>
      <c r="AF849" s="296"/>
      <c r="AG849" s="296"/>
    </row>
    <row r="850">
      <c r="A850" s="296"/>
      <c r="B850" s="296"/>
      <c r="C850" s="296"/>
      <c r="D850" s="296"/>
      <c r="E850" s="296"/>
      <c r="F850" s="296"/>
      <c r="G850" s="296"/>
      <c r="H850" s="296"/>
      <c r="I850" s="296"/>
      <c r="J850" s="296"/>
      <c r="K850" s="296"/>
      <c r="L850" s="296"/>
      <c r="M850" s="296"/>
      <c r="N850" s="296"/>
      <c r="O850" s="296"/>
      <c r="P850" s="296"/>
      <c r="Q850" s="296"/>
      <c r="R850" s="296"/>
      <c r="S850" s="296"/>
      <c r="T850" s="296"/>
      <c r="U850" s="296"/>
      <c r="V850" s="296"/>
      <c r="W850" s="296"/>
      <c r="X850" s="296"/>
      <c r="Y850" s="296"/>
      <c r="Z850" s="296"/>
      <c r="AA850" s="296"/>
      <c r="AB850" s="296"/>
      <c r="AC850" s="296"/>
      <c r="AD850" s="296"/>
      <c r="AE850" s="296"/>
      <c r="AF850" s="296"/>
      <c r="AG850" s="296"/>
    </row>
    <row r="851">
      <c r="A851" s="296"/>
      <c r="B851" s="296"/>
      <c r="C851" s="296"/>
      <c r="D851" s="296"/>
      <c r="E851" s="296"/>
      <c r="F851" s="296"/>
      <c r="G851" s="296"/>
      <c r="H851" s="296"/>
      <c r="I851" s="296"/>
      <c r="J851" s="296"/>
      <c r="K851" s="296"/>
      <c r="L851" s="296"/>
      <c r="M851" s="296"/>
      <c r="N851" s="296"/>
      <c r="O851" s="296"/>
      <c r="P851" s="296"/>
      <c r="Q851" s="296"/>
      <c r="R851" s="296"/>
      <c r="S851" s="296"/>
      <c r="T851" s="296"/>
      <c r="U851" s="296"/>
      <c r="V851" s="296"/>
      <c r="W851" s="296"/>
      <c r="X851" s="296"/>
      <c r="Y851" s="296"/>
      <c r="Z851" s="296"/>
      <c r="AA851" s="296"/>
      <c r="AB851" s="296"/>
      <c r="AC851" s="296"/>
      <c r="AD851" s="296"/>
      <c r="AE851" s="296"/>
      <c r="AF851" s="296"/>
      <c r="AG851" s="296"/>
    </row>
    <row r="852">
      <c r="A852" s="296"/>
      <c r="B852" s="296"/>
      <c r="C852" s="296"/>
      <c r="D852" s="296"/>
      <c r="E852" s="296"/>
      <c r="F852" s="296"/>
      <c r="G852" s="296"/>
      <c r="H852" s="296"/>
      <c r="I852" s="296"/>
      <c r="J852" s="296"/>
      <c r="K852" s="296"/>
      <c r="L852" s="296"/>
      <c r="M852" s="296"/>
      <c r="N852" s="296"/>
      <c r="O852" s="296"/>
      <c r="P852" s="296"/>
      <c r="Q852" s="296"/>
      <c r="R852" s="296"/>
      <c r="S852" s="296"/>
      <c r="T852" s="296"/>
      <c r="U852" s="296"/>
      <c r="V852" s="296"/>
      <c r="W852" s="296"/>
      <c r="X852" s="296"/>
      <c r="Y852" s="296"/>
      <c r="Z852" s="296"/>
      <c r="AA852" s="296"/>
      <c r="AB852" s="296"/>
      <c r="AC852" s="296"/>
      <c r="AD852" s="296"/>
      <c r="AE852" s="296"/>
      <c r="AF852" s="296"/>
      <c r="AG852" s="296"/>
    </row>
    <row r="853">
      <c r="A853" s="296"/>
      <c r="B853" s="296"/>
      <c r="C853" s="296"/>
      <c r="D853" s="296"/>
      <c r="E853" s="296"/>
      <c r="F853" s="296"/>
      <c r="G853" s="296"/>
      <c r="H853" s="296"/>
      <c r="I853" s="296"/>
      <c r="J853" s="296"/>
      <c r="K853" s="296"/>
      <c r="L853" s="296"/>
      <c r="M853" s="296"/>
      <c r="N853" s="296"/>
      <c r="O853" s="296"/>
      <c r="P853" s="296"/>
      <c r="Q853" s="296"/>
      <c r="R853" s="296"/>
      <c r="S853" s="296"/>
      <c r="T853" s="296"/>
      <c r="U853" s="296"/>
      <c r="V853" s="296"/>
      <c r="W853" s="296"/>
      <c r="X853" s="296"/>
      <c r="Y853" s="296"/>
      <c r="Z853" s="296"/>
      <c r="AA853" s="296"/>
      <c r="AB853" s="296"/>
      <c r="AC853" s="296"/>
      <c r="AD853" s="296"/>
      <c r="AE853" s="296"/>
      <c r="AF853" s="296"/>
      <c r="AG853" s="296"/>
    </row>
    <row r="854">
      <c r="A854" s="296"/>
      <c r="B854" s="296"/>
      <c r="C854" s="296"/>
      <c r="D854" s="296"/>
      <c r="E854" s="296"/>
      <c r="F854" s="296"/>
      <c r="G854" s="296"/>
      <c r="H854" s="296"/>
      <c r="I854" s="296"/>
      <c r="J854" s="296"/>
      <c r="K854" s="296"/>
      <c r="L854" s="296"/>
      <c r="M854" s="296"/>
      <c r="N854" s="296"/>
      <c r="O854" s="296"/>
      <c r="P854" s="296"/>
      <c r="Q854" s="296"/>
      <c r="R854" s="296"/>
      <c r="S854" s="296"/>
      <c r="T854" s="296"/>
      <c r="U854" s="296"/>
      <c r="V854" s="296"/>
      <c r="W854" s="296"/>
      <c r="X854" s="296"/>
      <c r="Y854" s="296"/>
      <c r="Z854" s="296"/>
      <c r="AA854" s="296"/>
      <c r="AB854" s="296"/>
      <c r="AC854" s="296"/>
      <c r="AD854" s="296"/>
      <c r="AE854" s="296"/>
      <c r="AF854" s="296"/>
      <c r="AG854" s="296"/>
    </row>
    <row r="855">
      <c r="A855" s="296"/>
      <c r="B855" s="296"/>
      <c r="C855" s="296"/>
      <c r="D855" s="296"/>
      <c r="E855" s="296"/>
      <c r="F855" s="296"/>
      <c r="G855" s="296"/>
      <c r="H855" s="296"/>
      <c r="I855" s="296"/>
      <c r="J855" s="296"/>
      <c r="K855" s="296"/>
      <c r="L855" s="296"/>
      <c r="M855" s="296"/>
      <c r="N855" s="296"/>
      <c r="O855" s="296"/>
      <c r="P855" s="296"/>
      <c r="Q855" s="296"/>
      <c r="R855" s="296"/>
      <c r="S855" s="296"/>
      <c r="T855" s="296"/>
      <c r="U855" s="296"/>
      <c r="V855" s="296"/>
      <c r="W855" s="296"/>
      <c r="X855" s="296"/>
      <c r="Y855" s="296"/>
      <c r="Z855" s="296"/>
      <c r="AA855" s="296"/>
      <c r="AB855" s="296"/>
      <c r="AC855" s="296"/>
      <c r="AD855" s="296"/>
      <c r="AE855" s="296"/>
      <c r="AF855" s="296"/>
      <c r="AG855" s="296"/>
    </row>
    <row r="856">
      <c r="A856" s="296"/>
      <c r="B856" s="296"/>
      <c r="C856" s="296"/>
      <c r="D856" s="296"/>
      <c r="E856" s="296"/>
      <c r="F856" s="296"/>
      <c r="G856" s="296"/>
      <c r="H856" s="296"/>
      <c r="I856" s="296"/>
      <c r="J856" s="296"/>
      <c r="K856" s="296"/>
      <c r="L856" s="296"/>
      <c r="M856" s="296"/>
      <c r="N856" s="296"/>
      <c r="O856" s="296"/>
      <c r="P856" s="296"/>
      <c r="Q856" s="296"/>
      <c r="R856" s="296"/>
      <c r="S856" s="296"/>
      <c r="T856" s="296"/>
      <c r="U856" s="296"/>
      <c r="V856" s="296"/>
      <c r="W856" s="296"/>
      <c r="X856" s="296"/>
      <c r="Y856" s="296"/>
      <c r="Z856" s="296"/>
      <c r="AA856" s="296"/>
      <c r="AB856" s="296"/>
      <c r="AC856" s="296"/>
      <c r="AD856" s="296"/>
      <c r="AE856" s="296"/>
      <c r="AF856" s="296"/>
      <c r="AG856" s="296"/>
    </row>
    <row r="857">
      <c r="A857" s="296"/>
      <c r="B857" s="296"/>
      <c r="C857" s="296"/>
      <c r="D857" s="296"/>
      <c r="E857" s="296"/>
      <c r="F857" s="296"/>
      <c r="G857" s="296"/>
      <c r="H857" s="296"/>
      <c r="I857" s="296"/>
      <c r="J857" s="296"/>
      <c r="K857" s="296"/>
      <c r="L857" s="296"/>
      <c r="M857" s="296"/>
      <c r="N857" s="296"/>
      <c r="O857" s="296"/>
      <c r="P857" s="296"/>
      <c r="Q857" s="296"/>
      <c r="R857" s="296"/>
      <c r="S857" s="296"/>
      <c r="T857" s="296"/>
      <c r="U857" s="296"/>
      <c r="V857" s="296"/>
      <c r="W857" s="296"/>
      <c r="X857" s="296"/>
      <c r="Y857" s="296"/>
      <c r="Z857" s="296"/>
      <c r="AA857" s="296"/>
      <c r="AB857" s="296"/>
      <c r="AC857" s="296"/>
      <c r="AD857" s="296"/>
      <c r="AE857" s="296"/>
      <c r="AF857" s="296"/>
      <c r="AG857" s="296"/>
    </row>
    <row r="858">
      <c r="A858" s="296"/>
      <c r="B858" s="296"/>
      <c r="C858" s="296"/>
      <c r="D858" s="296"/>
      <c r="E858" s="296"/>
      <c r="F858" s="296"/>
      <c r="G858" s="296"/>
      <c r="H858" s="296"/>
      <c r="I858" s="296"/>
      <c r="J858" s="296"/>
      <c r="K858" s="296"/>
      <c r="L858" s="296"/>
      <c r="M858" s="296"/>
      <c r="N858" s="296"/>
      <c r="O858" s="296"/>
      <c r="P858" s="296"/>
      <c r="Q858" s="296"/>
      <c r="R858" s="296"/>
      <c r="S858" s="296"/>
      <c r="T858" s="296"/>
      <c r="U858" s="296"/>
      <c r="V858" s="296"/>
      <c r="W858" s="296"/>
      <c r="X858" s="296"/>
      <c r="Y858" s="296"/>
      <c r="Z858" s="296"/>
      <c r="AA858" s="296"/>
      <c r="AB858" s="296"/>
      <c r="AC858" s="296"/>
      <c r="AD858" s="296"/>
      <c r="AE858" s="296"/>
      <c r="AF858" s="296"/>
      <c r="AG858" s="296"/>
    </row>
    <row r="859">
      <c r="A859" s="296"/>
      <c r="B859" s="296"/>
      <c r="C859" s="296"/>
      <c r="D859" s="296"/>
      <c r="E859" s="296"/>
      <c r="F859" s="296"/>
      <c r="G859" s="296"/>
      <c r="H859" s="296"/>
      <c r="I859" s="296"/>
      <c r="J859" s="296"/>
      <c r="K859" s="296"/>
      <c r="L859" s="296"/>
      <c r="M859" s="296"/>
      <c r="N859" s="296"/>
      <c r="O859" s="296"/>
      <c r="P859" s="296"/>
      <c r="Q859" s="296"/>
      <c r="R859" s="296"/>
      <c r="S859" s="296"/>
      <c r="T859" s="296"/>
      <c r="U859" s="296"/>
      <c r="V859" s="296"/>
      <c r="W859" s="296"/>
      <c r="X859" s="296"/>
      <c r="Y859" s="296"/>
      <c r="Z859" s="296"/>
      <c r="AA859" s="296"/>
      <c r="AB859" s="296"/>
      <c r="AC859" s="296"/>
      <c r="AD859" s="296"/>
      <c r="AE859" s="296"/>
      <c r="AF859" s="296"/>
      <c r="AG859" s="296"/>
    </row>
    <row r="860">
      <c r="A860" s="296"/>
      <c r="B860" s="296"/>
      <c r="C860" s="296"/>
      <c r="D860" s="296"/>
      <c r="E860" s="296"/>
      <c r="F860" s="296"/>
      <c r="G860" s="296"/>
      <c r="H860" s="296"/>
      <c r="I860" s="296"/>
      <c r="J860" s="296"/>
      <c r="K860" s="296"/>
      <c r="L860" s="296"/>
      <c r="M860" s="296"/>
      <c r="N860" s="296"/>
      <c r="O860" s="296"/>
      <c r="P860" s="296"/>
      <c r="Q860" s="296"/>
      <c r="R860" s="296"/>
      <c r="S860" s="296"/>
      <c r="T860" s="296"/>
      <c r="U860" s="296"/>
      <c r="V860" s="296"/>
      <c r="W860" s="296"/>
      <c r="X860" s="296"/>
      <c r="Y860" s="296"/>
      <c r="Z860" s="296"/>
      <c r="AA860" s="296"/>
      <c r="AB860" s="296"/>
      <c r="AC860" s="296"/>
      <c r="AD860" s="296"/>
      <c r="AE860" s="296"/>
      <c r="AF860" s="296"/>
      <c r="AG860" s="296"/>
    </row>
    <row r="861">
      <c r="A861" s="296"/>
      <c r="B861" s="296"/>
      <c r="C861" s="296"/>
      <c r="D861" s="296"/>
      <c r="E861" s="296"/>
      <c r="F861" s="296"/>
      <c r="G861" s="296"/>
      <c r="H861" s="296"/>
      <c r="I861" s="296"/>
      <c r="J861" s="296"/>
      <c r="K861" s="296"/>
      <c r="L861" s="296"/>
      <c r="M861" s="296"/>
      <c r="N861" s="296"/>
      <c r="O861" s="296"/>
      <c r="P861" s="296"/>
      <c r="Q861" s="296"/>
      <c r="R861" s="296"/>
      <c r="S861" s="296"/>
      <c r="T861" s="296"/>
      <c r="U861" s="296"/>
      <c r="V861" s="296"/>
      <c r="W861" s="296"/>
      <c r="X861" s="296"/>
      <c r="Y861" s="296"/>
      <c r="Z861" s="296"/>
      <c r="AA861" s="296"/>
      <c r="AB861" s="296"/>
      <c r="AC861" s="296"/>
      <c r="AD861" s="296"/>
      <c r="AE861" s="296"/>
      <c r="AF861" s="296"/>
      <c r="AG861" s="296"/>
    </row>
    <row r="862">
      <c r="A862" s="296"/>
      <c r="B862" s="296"/>
      <c r="C862" s="296"/>
      <c r="D862" s="296"/>
      <c r="E862" s="296"/>
      <c r="F862" s="296"/>
      <c r="G862" s="296"/>
      <c r="H862" s="296"/>
      <c r="I862" s="296"/>
      <c r="J862" s="296"/>
      <c r="K862" s="296"/>
      <c r="L862" s="296"/>
      <c r="M862" s="296"/>
      <c r="N862" s="296"/>
      <c r="O862" s="296"/>
      <c r="P862" s="296"/>
      <c r="Q862" s="296"/>
      <c r="R862" s="296"/>
      <c r="S862" s="296"/>
      <c r="T862" s="296"/>
      <c r="U862" s="296"/>
      <c r="V862" s="296"/>
      <c r="W862" s="296"/>
      <c r="X862" s="296"/>
      <c r="Y862" s="296"/>
      <c r="Z862" s="296"/>
      <c r="AA862" s="296"/>
      <c r="AB862" s="296"/>
      <c r="AC862" s="296"/>
      <c r="AD862" s="296"/>
      <c r="AE862" s="296"/>
      <c r="AF862" s="296"/>
      <c r="AG862" s="296"/>
    </row>
    <row r="863">
      <c r="A863" s="296"/>
      <c r="B863" s="296"/>
      <c r="C863" s="296"/>
      <c r="D863" s="296"/>
      <c r="E863" s="296"/>
      <c r="F863" s="296"/>
      <c r="G863" s="296"/>
      <c r="H863" s="296"/>
      <c r="I863" s="296"/>
      <c r="J863" s="296"/>
      <c r="K863" s="296"/>
      <c r="L863" s="296"/>
      <c r="M863" s="296"/>
      <c r="N863" s="296"/>
      <c r="O863" s="296"/>
      <c r="P863" s="296"/>
      <c r="Q863" s="296"/>
      <c r="R863" s="296"/>
      <c r="S863" s="296"/>
      <c r="T863" s="296"/>
      <c r="U863" s="296"/>
      <c r="V863" s="296"/>
      <c r="W863" s="296"/>
      <c r="X863" s="296"/>
      <c r="Y863" s="296"/>
      <c r="Z863" s="296"/>
      <c r="AA863" s="296"/>
      <c r="AB863" s="296"/>
      <c r="AC863" s="296"/>
      <c r="AD863" s="296"/>
      <c r="AE863" s="296"/>
      <c r="AF863" s="296"/>
      <c r="AG863" s="296"/>
    </row>
    <row r="864">
      <c r="A864" s="296"/>
      <c r="B864" s="296"/>
      <c r="C864" s="296"/>
      <c r="D864" s="296"/>
      <c r="E864" s="296"/>
      <c r="F864" s="296"/>
      <c r="G864" s="296"/>
      <c r="H864" s="296"/>
      <c r="I864" s="296"/>
      <c r="J864" s="296"/>
      <c r="K864" s="296"/>
      <c r="L864" s="296"/>
      <c r="M864" s="296"/>
      <c r="N864" s="296"/>
      <c r="O864" s="296"/>
      <c r="P864" s="296"/>
      <c r="Q864" s="296"/>
      <c r="R864" s="296"/>
      <c r="S864" s="296"/>
      <c r="T864" s="296"/>
      <c r="U864" s="296"/>
      <c r="V864" s="296"/>
      <c r="W864" s="296"/>
      <c r="X864" s="296"/>
      <c r="Y864" s="296"/>
      <c r="Z864" s="296"/>
      <c r="AA864" s="296"/>
      <c r="AB864" s="296"/>
      <c r="AC864" s="296"/>
      <c r="AD864" s="296"/>
      <c r="AE864" s="296"/>
      <c r="AF864" s="296"/>
      <c r="AG864" s="296"/>
    </row>
    <row r="865">
      <c r="A865" s="296"/>
      <c r="B865" s="296"/>
      <c r="C865" s="296"/>
      <c r="D865" s="296"/>
      <c r="E865" s="296"/>
      <c r="F865" s="296"/>
      <c r="G865" s="296"/>
      <c r="H865" s="296"/>
      <c r="I865" s="296"/>
      <c r="J865" s="296"/>
      <c r="K865" s="296"/>
      <c r="L865" s="296"/>
      <c r="M865" s="296"/>
      <c r="N865" s="296"/>
      <c r="O865" s="296"/>
      <c r="P865" s="296"/>
      <c r="Q865" s="296"/>
      <c r="R865" s="296"/>
      <c r="S865" s="296"/>
      <c r="T865" s="296"/>
      <c r="U865" s="296"/>
      <c r="V865" s="296"/>
      <c r="W865" s="296"/>
      <c r="X865" s="296"/>
      <c r="Y865" s="296"/>
      <c r="Z865" s="296"/>
      <c r="AA865" s="296"/>
      <c r="AB865" s="296"/>
      <c r="AC865" s="296"/>
      <c r="AD865" s="296"/>
      <c r="AE865" s="296"/>
      <c r="AF865" s="296"/>
      <c r="AG865" s="296"/>
    </row>
    <row r="866">
      <c r="A866" s="296"/>
      <c r="B866" s="296"/>
      <c r="C866" s="296"/>
      <c r="D866" s="296"/>
      <c r="E866" s="296"/>
      <c r="F866" s="296"/>
      <c r="G866" s="296"/>
      <c r="H866" s="296"/>
      <c r="I866" s="296"/>
      <c r="J866" s="296"/>
      <c r="K866" s="296"/>
      <c r="L866" s="296"/>
      <c r="M866" s="296"/>
      <c r="N866" s="296"/>
      <c r="O866" s="296"/>
      <c r="P866" s="296"/>
      <c r="Q866" s="296"/>
      <c r="R866" s="296"/>
      <c r="S866" s="296"/>
      <c r="T866" s="296"/>
      <c r="U866" s="296"/>
      <c r="V866" s="296"/>
      <c r="W866" s="296"/>
      <c r="X866" s="296"/>
      <c r="Y866" s="296"/>
      <c r="Z866" s="296"/>
      <c r="AA866" s="296"/>
      <c r="AB866" s="296"/>
      <c r="AC866" s="296"/>
      <c r="AD866" s="296"/>
      <c r="AE866" s="296"/>
      <c r="AF866" s="296"/>
      <c r="AG866" s="296"/>
    </row>
    <row r="867">
      <c r="A867" s="296"/>
      <c r="B867" s="296"/>
      <c r="C867" s="296"/>
      <c r="D867" s="296"/>
      <c r="E867" s="296"/>
      <c r="F867" s="296"/>
      <c r="G867" s="296"/>
      <c r="H867" s="296"/>
      <c r="I867" s="296"/>
      <c r="J867" s="296"/>
      <c r="K867" s="296"/>
      <c r="L867" s="296"/>
      <c r="M867" s="296"/>
      <c r="N867" s="296"/>
      <c r="O867" s="296"/>
      <c r="P867" s="296"/>
      <c r="Q867" s="296"/>
      <c r="R867" s="296"/>
      <c r="S867" s="296"/>
      <c r="T867" s="296"/>
      <c r="U867" s="296"/>
      <c r="V867" s="296"/>
      <c r="W867" s="296"/>
      <c r="X867" s="296"/>
      <c r="Y867" s="296"/>
      <c r="Z867" s="296"/>
      <c r="AA867" s="296"/>
      <c r="AB867" s="296"/>
      <c r="AC867" s="296"/>
      <c r="AD867" s="296"/>
      <c r="AE867" s="296"/>
      <c r="AF867" s="296"/>
      <c r="AG867" s="296"/>
    </row>
    <row r="868">
      <c r="A868" s="296"/>
      <c r="B868" s="296"/>
      <c r="C868" s="296"/>
      <c r="D868" s="296"/>
      <c r="E868" s="296"/>
      <c r="F868" s="296"/>
      <c r="G868" s="296"/>
      <c r="H868" s="296"/>
      <c r="I868" s="296"/>
      <c r="J868" s="296"/>
      <c r="K868" s="296"/>
      <c r="L868" s="296"/>
      <c r="M868" s="296"/>
      <c r="N868" s="296"/>
      <c r="O868" s="296"/>
      <c r="P868" s="296"/>
      <c r="Q868" s="296"/>
      <c r="R868" s="296"/>
      <c r="S868" s="296"/>
      <c r="T868" s="296"/>
      <c r="U868" s="296"/>
      <c r="V868" s="296"/>
      <c r="W868" s="296"/>
      <c r="X868" s="296"/>
      <c r="Y868" s="296"/>
      <c r="Z868" s="296"/>
      <c r="AA868" s="296"/>
      <c r="AB868" s="296"/>
      <c r="AC868" s="296"/>
      <c r="AD868" s="296"/>
      <c r="AE868" s="296"/>
      <c r="AF868" s="296"/>
      <c r="AG868" s="296"/>
    </row>
    <row r="869">
      <c r="A869" s="296"/>
      <c r="B869" s="296"/>
      <c r="C869" s="296"/>
      <c r="D869" s="296"/>
      <c r="E869" s="296"/>
      <c r="F869" s="296"/>
      <c r="G869" s="296"/>
      <c r="H869" s="296"/>
      <c r="I869" s="296"/>
      <c r="J869" s="296"/>
      <c r="K869" s="296"/>
      <c r="L869" s="296"/>
      <c r="M869" s="296"/>
      <c r="N869" s="296"/>
      <c r="O869" s="296"/>
      <c r="P869" s="296"/>
      <c r="Q869" s="296"/>
      <c r="R869" s="296"/>
      <c r="S869" s="296"/>
      <c r="T869" s="296"/>
      <c r="U869" s="296"/>
      <c r="V869" s="296"/>
      <c r="W869" s="296"/>
      <c r="X869" s="296"/>
      <c r="Y869" s="296"/>
      <c r="Z869" s="296"/>
      <c r="AA869" s="296"/>
      <c r="AB869" s="296"/>
      <c r="AC869" s="296"/>
      <c r="AD869" s="296"/>
      <c r="AE869" s="296"/>
      <c r="AF869" s="296"/>
      <c r="AG869" s="296"/>
    </row>
    <row r="870">
      <c r="A870" s="296"/>
      <c r="B870" s="296"/>
      <c r="C870" s="296"/>
      <c r="D870" s="296"/>
      <c r="E870" s="296"/>
      <c r="F870" s="296"/>
      <c r="G870" s="296"/>
      <c r="H870" s="296"/>
      <c r="I870" s="296"/>
      <c r="J870" s="296"/>
      <c r="K870" s="296"/>
      <c r="L870" s="296"/>
      <c r="M870" s="296"/>
      <c r="N870" s="296"/>
      <c r="O870" s="296"/>
      <c r="P870" s="296"/>
      <c r="Q870" s="296"/>
      <c r="R870" s="296"/>
      <c r="S870" s="296"/>
      <c r="T870" s="296"/>
      <c r="U870" s="296"/>
      <c r="V870" s="296"/>
      <c r="W870" s="296"/>
      <c r="X870" s="296"/>
      <c r="Y870" s="296"/>
      <c r="Z870" s="296"/>
      <c r="AA870" s="296"/>
      <c r="AB870" s="296"/>
      <c r="AC870" s="296"/>
      <c r="AD870" s="296"/>
      <c r="AE870" s="296"/>
      <c r="AF870" s="296"/>
      <c r="AG870" s="296"/>
    </row>
    <row r="871">
      <c r="A871" s="296"/>
      <c r="B871" s="296"/>
      <c r="C871" s="296"/>
      <c r="D871" s="296"/>
      <c r="E871" s="296"/>
      <c r="F871" s="296"/>
      <c r="G871" s="296"/>
      <c r="H871" s="296"/>
      <c r="I871" s="296"/>
      <c r="J871" s="296"/>
      <c r="K871" s="296"/>
      <c r="L871" s="296"/>
      <c r="M871" s="296"/>
      <c r="N871" s="296"/>
      <c r="O871" s="296"/>
      <c r="P871" s="296"/>
      <c r="Q871" s="296"/>
      <c r="R871" s="296"/>
      <c r="S871" s="296"/>
      <c r="T871" s="296"/>
      <c r="U871" s="296"/>
      <c r="V871" s="296"/>
      <c r="W871" s="296"/>
      <c r="X871" s="296"/>
      <c r="Y871" s="296"/>
      <c r="Z871" s="296"/>
      <c r="AA871" s="296"/>
      <c r="AB871" s="296"/>
      <c r="AC871" s="296"/>
      <c r="AD871" s="296"/>
      <c r="AE871" s="296"/>
      <c r="AF871" s="296"/>
      <c r="AG871" s="296"/>
    </row>
    <row r="872">
      <c r="A872" s="296"/>
      <c r="B872" s="296"/>
      <c r="C872" s="296"/>
      <c r="D872" s="296"/>
      <c r="E872" s="296"/>
      <c r="F872" s="296"/>
      <c r="G872" s="296"/>
      <c r="H872" s="296"/>
      <c r="I872" s="296"/>
      <c r="J872" s="296"/>
      <c r="K872" s="296"/>
      <c r="L872" s="296"/>
      <c r="M872" s="296"/>
      <c r="N872" s="296"/>
      <c r="O872" s="296"/>
      <c r="P872" s="296"/>
      <c r="Q872" s="296"/>
      <c r="R872" s="296"/>
      <c r="S872" s="296"/>
      <c r="T872" s="296"/>
      <c r="U872" s="296"/>
      <c r="V872" s="296"/>
      <c r="W872" s="296"/>
      <c r="X872" s="296"/>
      <c r="Y872" s="296"/>
      <c r="Z872" s="296"/>
      <c r="AA872" s="296"/>
      <c r="AB872" s="296"/>
      <c r="AC872" s="296"/>
      <c r="AD872" s="296"/>
      <c r="AE872" s="296"/>
      <c r="AF872" s="296"/>
      <c r="AG872" s="296"/>
    </row>
    <row r="873">
      <c r="A873" s="296"/>
      <c r="B873" s="296"/>
      <c r="C873" s="296"/>
      <c r="D873" s="296"/>
      <c r="E873" s="296"/>
      <c r="F873" s="296"/>
      <c r="G873" s="296"/>
      <c r="H873" s="296"/>
      <c r="I873" s="296"/>
      <c r="J873" s="296"/>
      <c r="K873" s="296"/>
      <c r="L873" s="296"/>
      <c r="M873" s="296"/>
      <c r="N873" s="296"/>
      <c r="O873" s="296"/>
      <c r="P873" s="296"/>
      <c r="Q873" s="296"/>
      <c r="R873" s="296"/>
      <c r="S873" s="296"/>
      <c r="T873" s="296"/>
      <c r="U873" s="296"/>
      <c r="V873" s="296"/>
      <c r="W873" s="296"/>
      <c r="X873" s="296"/>
      <c r="Y873" s="296"/>
      <c r="Z873" s="296"/>
      <c r="AA873" s="296"/>
      <c r="AB873" s="296"/>
      <c r="AC873" s="296"/>
      <c r="AD873" s="296"/>
      <c r="AE873" s="296"/>
      <c r="AF873" s="296"/>
      <c r="AG873" s="296"/>
    </row>
    <row r="874">
      <c r="A874" s="296"/>
      <c r="B874" s="296"/>
      <c r="C874" s="296"/>
      <c r="D874" s="296"/>
      <c r="E874" s="296"/>
      <c r="F874" s="296"/>
      <c r="G874" s="296"/>
      <c r="H874" s="296"/>
      <c r="I874" s="296"/>
      <c r="J874" s="296"/>
      <c r="K874" s="296"/>
      <c r="L874" s="296"/>
      <c r="M874" s="296"/>
      <c r="N874" s="296"/>
      <c r="O874" s="296"/>
      <c r="P874" s="296"/>
      <c r="Q874" s="296"/>
      <c r="R874" s="296"/>
      <c r="S874" s="296"/>
      <c r="T874" s="296"/>
      <c r="U874" s="296"/>
      <c r="V874" s="296"/>
      <c r="W874" s="296"/>
      <c r="X874" s="296"/>
      <c r="Y874" s="296"/>
      <c r="Z874" s="296"/>
      <c r="AA874" s="296"/>
      <c r="AB874" s="296"/>
      <c r="AC874" s="296"/>
      <c r="AD874" s="296"/>
      <c r="AE874" s="296"/>
      <c r="AF874" s="296"/>
      <c r="AG874" s="296"/>
    </row>
    <row r="875">
      <c r="A875" s="296"/>
      <c r="B875" s="296"/>
      <c r="C875" s="296"/>
      <c r="D875" s="296"/>
      <c r="E875" s="296"/>
      <c r="F875" s="296"/>
      <c r="G875" s="296"/>
      <c r="H875" s="296"/>
      <c r="I875" s="296"/>
      <c r="J875" s="296"/>
      <c r="K875" s="296"/>
      <c r="L875" s="296"/>
      <c r="M875" s="296"/>
      <c r="N875" s="296"/>
      <c r="O875" s="296"/>
      <c r="P875" s="296"/>
      <c r="Q875" s="296"/>
      <c r="R875" s="296"/>
      <c r="S875" s="296"/>
      <c r="T875" s="296"/>
      <c r="U875" s="296"/>
      <c r="V875" s="296"/>
      <c r="W875" s="296"/>
      <c r="X875" s="296"/>
      <c r="Y875" s="296"/>
      <c r="Z875" s="296"/>
      <c r="AA875" s="296"/>
      <c r="AB875" s="296"/>
      <c r="AC875" s="296"/>
      <c r="AD875" s="296"/>
      <c r="AE875" s="296"/>
      <c r="AF875" s="296"/>
      <c r="AG875" s="296"/>
    </row>
    <row r="876">
      <c r="A876" s="296"/>
      <c r="B876" s="296"/>
      <c r="C876" s="296"/>
      <c r="D876" s="296"/>
      <c r="E876" s="296"/>
      <c r="F876" s="296"/>
      <c r="G876" s="296"/>
      <c r="H876" s="296"/>
      <c r="I876" s="296"/>
      <c r="J876" s="296"/>
      <c r="K876" s="296"/>
      <c r="L876" s="296"/>
      <c r="M876" s="296"/>
      <c r="N876" s="296"/>
      <c r="O876" s="296"/>
      <c r="P876" s="296"/>
      <c r="Q876" s="296"/>
      <c r="R876" s="296"/>
      <c r="S876" s="296"/>
      <c r="T876" s="296"/>
      <c r="U876" s="296"/>
      <c r="V876" s="296"/>
      <c r="W876" s="296"/>
      <c r="X876" s="296"/>
      <c r="Y876" s="296"/>
      <c r="Z876" s="296"/>
      <c r="AA876" s="296"/>
      <c r="AB876" s="296"/>
      <c r="AC876" s="296"/>
      <c r="AD876" s="296"/>
      <c r="AE876" s="296"/>
      <c r="AF876" s="296"/>
      <c r="AG876" s="296"/>
    </row>
    <row r="877">
      <c r="A877" s="296"/>
      <c r="B877" s="296"/>
      <c r="C877" s="296"/>
      <c r="D877" s="296"/>
      <c r="E877" s="296"/>
      <c r="F877" s="296"/>
      <c r="G877" s="296"/>
      <c r="H877" s="296"/>
      <c r="I877" s="296"/>
      <c r="J877" s="296"/>
      <c r="K877" s="296"/>
      <c r="L877" s="296"/>
      <c r="M877" s="296"/>
      <c r="N877" s="296"/>
      <c r="O877" s="296"/>
      <c r="P877" s="296"/>
      <c r="Q877" s="296"/>
      <c r="R877" s="296"/>
      <c r="S877" s="296"/>
      <c r="T877" s="296"/>
      <c r="U877" s="296"/>
      <c r="V877" s="296"/>
      <c r="W877" s="296"/>
      <c r="X877" s="296"/>
      <c r="Y877" s="296"/>
      <c r="Z877" s="296"/>
      <c r="AA877" s="296"/>
      <c r="AB877" s="296"/>
      <c r="AC877" s="296"/>
      <c r="AD877" s="296"/>
      <c r="AE877" s="296"/>
      <c r="AF877" s="296"/>
      <c r="AG877" s="296"/>
    </row>
    <row r="878">
      <c r="A878" s="296"/>
      <c r="B878" s="296"/>
      <c r="C878" s="296"/>
      <c r="D878" s="296"/>
      <c r="E878" s="296"/>
      <c r="F878" s="296"/>
      <c r="G878" s="296"/>
      <c r="H878" s="296"/>
      <c r="I878" s="296"/>
      <c r="J878" s="296"/>
      <c r="K878" s="296"/>
      <c r="L878" s="296"/>
      <c r="M878" s="296"/>
      <c r="N878" s="296"/>
      <c r="O878" s="296"/>
      <c r="P878" s="296"/>
      <c r="Q878" s="296"/>
      <c r="R878" s="296"/>
      <c r="S878" s="296"/>
      <c r="T878" s="296"/>
      <c r="U878" s="296"/>
      <c r="V878" s="296"/>
      <c r="W878" s="296"/>
      <c r="X878" s="296"/>
      <c r="Y878" s="296"/>
      <c r="Z878" s="296"/>
      <c r="AA878" s="296"/>
      <c r="AB878" s="296"/>
      <c r="AC878" s="296"/>
      <c r="AD878" s="296"/>
      <c r="AE878" s="296"/>
      <c r="AF878" s="296"/>
      <c r="AG878" s="296"/>
    </row>
    <row r="879">
      <c r="A879" s="296"/>
      <c r="B879" s="296"/>
      <c r="C879" s="296"/>
      <c r="D879" s="296"/>
      <c r="E879" s="296"/>
      <c r="F879" s="296"/>
      <c r="G879" s="296"/>
      <c r="H879" s="296"/>
      <c r="I879" s="296"/>
      <c r="J879" s="296"/>
      <c r="K879" s="296"/>
      <c r="L879" s="296"/>
      <c r="M879" s="296"/>
      <c r="N879" s="296"/>
      <c r="O879" s="296"/>
      <c r="P879" s="296"/>
      <c r="Q879" s="296"/>
      <c r="R879" s="296"/>
      <c r="S879" s="296"/>
      <c r="T879" s="296"/>
      <c r="U879" s="296"/>
      <c r="V879" s="296"/>
      <c r="W879" s="296"/>
      <c r="X879" s="296"/>
      <c r="Y879" s="296"/>
      <c r="Z879" s="296"/>
      <c r="AA879" s="296"/>
      <c r="AB879" s="296"/>
      <c r="AC879" s="296"/>
      <c r="AD879" s="296"/>
      <c r="AE879" s="296"/>
      <c r="AF879" s="296"/>
      <c r="AG879" s="296"/>
    </row>
    <row r="880">
      <c r="A880" s="296"/>
      <c r="B880" s="296"/>
      <c r="C880" s="296"/>
      <c r="D880" s="296"/>
      <c r="E880" s="296"/>
      <c r="F880" s="296"/>
      <c r="G880" s="296"/>
      <c r="H880" s="296"/>
      <c r="I880" s="296"/>
      <c r="J880" s="296"/>
      <c r="K880" s="296"/>
      <c r="L880" s="296"/>
      <c r="M880" s="296"/>
      <c r="N880" s="296"/>
      <c r="O880" s="296"/>
      <c r="P880" s="296"/>
      <c r="Q880" s="296"/>
      <c r="R880" s="296"/>
      <c r="S880" s="296"/>
      <c r="T880" s="296"/>
      <c r="U880" s="296"/>
      <c r="V880" s="296"/>
      <c r="W880" s="296"/>
      <c r="X880" s="296"/>
      <c r="Y880" s="296"/>
      <c r="Z880" s="296"/>
      <c r="AA880" s="296"/>
      <c r="AB880" s="296"/>
      <c r="AC880" s="296"/>
      <c r="AD880" s="296"/>
      <c r="AE880" s="296"/>
      <c r="AF880" s="296"/>
      <c r="AG880" s="296"/>
    </row>
    <row r="881">
      <c r="A881" s="296"/>
      <c r="B881" s="296"/>
      <c r="C881" s="296"/>
      <c r="D881" s="296"/>
      <c r="E881" s="296"/>
      <c r="F881" s="296"/>
      <c r="G881" s="296"/>
      <c r="H881" s="296"/>
      <c r="I881" s="296"/>
      <c r="J881" s="296"/>
      <c r="K881" s="296"/>
      <c r="L881" s="296"/>
      <c r="M881" s="296"/>
      <c r="N881" s="296"/>
      <c r="O881" s="296"/>
      <c r="P881" s="296"/>
      <c r="Q881" s="296"/>
      <c r="R881" s="296"/>
      <c r="S881" s="296"/>
      <c r="T881" s="296"/>
      <c r="U881" s="296"/>
      <c r="V881" s="296"/>
      <c r="W881" s="296"/>
      <c r="X881" s="296"/>
      <c r="Y881" s="296"/>
      <c r="Z881" s="296"/>
      <c r="AA881" s="296"/>
      <c r="AB881" s="296"/>
      <c r="AC881" s="296"/>
      <c r="AD881" s="296"/>
      <c r="AE881" s="296"/>
      <c r="AF881" s="296"/>
      <c r="AG881" s="296"/>
    </row>
    <row r="882">
      <c r="A882" s="296"/>
      <c r="B882" s="296"/>
      <c r="C882" s="296"/>
      <c r="D882" s="296"/>
      <c r="E882" s="296"/>
      <c r="F882" s="296"/>
      <c r="G882" s="296"/>
      <c r="H882" s="296"/>
      <c r="I882" s="296"/>
      <c r="J882" s="296"/>
      <c r="K882" s="296"/>
      <c r="L882" s="296"/>
      <c r="M882" s="296"/>
      <c r="N882" s="296"/>
      <c r="O882" s="296"/>
      <c r="P882" s="296"/>
      <c r="Q882" s="296"/>
      <c r="R882" s="296"/>
      <c r="S882" s="296"/>
      <c r="T882" s="296"/>
      <c r="U882" s="296"/>
      <c r="V882" s="296"/>
      <c r="W882" s="296"/>
      <c r="X882" s="296"/>
      <c r="Y882" s="296"/>
      <c r="Z882" s="296"/>
      <c r="AA882" s="296"/>
      <c r="AB882" s="296"/>
      <c r="AC882" s="296"/>
      <c r="AD882" s="296"/>
      <c r="AE882" s="296"/>
      <c r="AF882" s="296"/>
      <c r="AG882" s="296"/>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59" t="s">
        <v>1915</v>
      </c>
      <c r="B1" s="760"/>
      <c r="C1" s="760"/>
      <c r="D1" s="760"/>
      <c r="E1" s="760"/>
      <c r="F1" s="760"/>
      <c r="G1" s="760"/>
      <c r="H1" s="760"/>
      <c r="I1" s="760"/>
      <c r="J1" s="760"/>
      <c r="K1" s="760"/>
      <c r="L1" s="760"/>
      <c r="M1" s="760"/>
      <c r="N1" s="760"/>
      <c r="O1" s="760"/>
      <c r="P1" s="760"/>
      <c r="Q1" s="760"/>
      <c r="R1" s="760"/>
      <c r="S1" s="760"/>
      <c r="T1" s="760"/>
      <c r="U1" s="760"/>
      <c r="V1" s="760"/>
      <c r="W1" s="760"/>
      <c r="X1" s="760"/>
      <c r="Y1" s="760"/>
      <c r="Z1" s="760"/>
      <c r="AA1" s="760"/>
      <c r="AB1" s="760"/>
      <c r="AC1" s="760"/>
      <c r="AD1" s="760"/>
      <c r="AE1" s="760"/>
      <c r="AF1" s="760"/>
      <c r="AG1" s="760"/>
      <c r="AH1" s="760"/>
      <c r="AI1" s="760"/>
      <c r="AJ1" s="760"/>
      <c r="AK1" s="760"/>
      <c r="AL1" s="760"/>
      <c r="AM1" s="760"/>
      <c r="AN1" s="760"/>
      <c r="AO1" s="760"/>
      <c r="AP1" s="760"/>
      <c r="AQ1" s="760"/>
      <c r="AR1" s="760"/>
      <c r="AS1" s="760"/>
      <c r="AT1" s="760"/>
      <c r="AU1" s="760"/>
      <c r="AV1" s="760"/>
      <c r="AW1" s="760"/>
      <c r="AX1" s="760"/>
      <c r="AY1" s="760"/>
      <c r="AZ1" s="760"/>
      <c r="BA1" s="760"/>
      <c r="BB1" s="760"/>
      <c r="BC1" s="760"/>
      <c r="BD1" s="760"/>
      <c r="BE1" s="760"/>
      <c r="BF1" s="760"/>
      <c r="BG1" s="760"/>
      <c r="BH1" s="760"/>
      <c r="BI1" s="760"/>
      <c r="BJ1" s="760"/>
      <c r="BK1" s="760"/>
      <c r="BL1" s="760"/>
      <c r="BM1" s="760"/>
    </row>
    <row r="2">
      <c r="A2" s="760"/>
      <c r="B2" s="760"/>
      <c r="C2" s="760"/>
      <c r="D2" s="760"/>
      <c r="E2" s="760"/>
      <c r="F2" s="760"/>
      <c r="G2" s="760"/>
      <c r="H2" s="760"/>
      <c r="I2" s="760"/>
      <c r="J2" s="760"/>
      <c r="K2" s="760"/>
      <c r="L2" s="760"/>
      <c r="M2" s="760"/>
      <c r="N2" s="760"/>
      <c r="O2" s="760"/>
      <c r="P2" s="760"/>
      <c r="Q2" s="760"/>
      <c r="R2" s="760"/>
      <c r="S2" s="760"/>
      <c r="T2" s="760"/>
      <c r="U2" s="760"/>
      <c r="V2" s="760"/>
      <c r="W2" s="760"/>
      <c r="X2" s="760"/>
      <c r="Y2" s="760"/>
      <c r="Z2" s="760"/>
      <c r="AA2" s="760"/>
      <c r="AB2" s="760"/>
      <c r="AC2" s="760"/>
      <c r="AD2" s="760"/>
      <c r="AE2" s="760"/>
      <c r="AF2" s="760"/>
      <c r="AG2" s="760"/>
      <c r="AH2" s="760"/>
      <c r="AI2" s="760"/>
      <c r="AJ2" s="760"/>
      <c r="AK2" s="760"/>
      <c r="AL2" s="760"/>
      <c r="AM2" s="760"/>
      <c r="AN2" s="760"/>
      <c r="AO2" s="760"/>
      <c r="AP2" s="760"/>
      <c r="AQ2" s="760"/>
      <c r="AR2" s="760"/>
      <c r="AS2" s="760"/>
      <c r="AT2" s="760"/>
      <c r="AU2" s="760"/>
      <c r="AV2" s="760"/>
      <c r="AW2" s="760"/>
      <c r="AX2" s="760"/>
      <c r="AY2" s="760"/>
      <c r="AZ2" s="760"/>
      <c r="BA2" s="760"/>
      <c r="BB2" s="760"/>
      <c r="BC2" s="760"/>
      <c r="BD2" s="760"/>
      <c r="BE2" s="760"/>
      <c r="BF2" s="760"/>
      <c r="BG2" s="760"/>
      <c r="BH2" s="760"/>
      <c r="BI2" s="760"/>
      <c r="BJ2" s="760"/>
      <c r="BK2" s="760"/>
      <c r="BL2" s="760"/>
      <c r="BM2" s="760"/>
    </row>
    <row r="3">
      <c r="A3" s="761" t="s">
        <v>1916</v>
      </c>
      <c r="B3" s="760"/>
      <c r="C3" s="760"/>
      <c r="D3" s="760"/>
      <c r="E3" s="760"/>
      <c r="F3" s="760"/>
      <c r="G3" s="760"/>
      <c r="H3" s="760"/>
      <c r="I3" s="760"/>
      <c r="J3" s="760"/>
      <c r="K3" s="760"/>
      <c r="L3" s="760"/>
      <c r="M3" s="760"/>
      <c r="N3" s="760"/>
      <c r="O3" s="760"/>
      <c r="P3" s="760"/>
      <c r="Q3" s="760"/>
      <c r="R3" s="760"/>
      <c r="S3" s="760"/>
      <c r="T3" s="760"/>
      <c r="U3" s="760"/>
      <c r="V3" s="760"/>
      <c r="W3" s="760"/>
      <c r="X3" s="760"/>
      <c r="Y3" s="760"/>
      <c r="Z3" s="760"/>
      <c r="AA3" s="760"/>
      <c r="AB3" s="760"/>
      <c r="AC3" s="760"/>
      <c r="AD3" s="760"/>
      <c r="AE3" s="760"/>
      <c r="AF3" s="760"/>
      <c r="AG3" s="760"/>
      <c r="AH3" s="760"/>
      <c r="AI3" s="760"/>
      <c r="AJ3" s="760"/>
      <c r="AK3" s="760"/>
      <c r="AL3" s="760"/>
      <c r="AM3" s="760"/>
      <c r="AN3" s="760"/>
      <c r="AO3" s="760"/>
      <c r="AP3" s="760"/>
      <c r="AQ3" s="760"/>
      <c r="AR3" s="760"/>
      <c r="AS3" s="760"/>
      <c r="AT3" s="760"/>
      <c r="AU3" s="760"/>
      <c r="AV3" s="760"/>
      <c r="AW3" s="760"/>
      <c r="AX3" s="760"/>
      <c r="AY3" s="760"/>
      <c r="AZ3" s="760"/>
      <c r="BA3" s="760"/>
      <c r="BB3" s="760"/>
      <c r="BC3" s="760"/>
      <c r="BD3" s="760"/>
      <c r="BE3" s="760"/>
      <c r="BF3" s="760"/>
      <c r="BG3" s="760"/>
      <c r="BH3" s="760"/>
      <c r="BI3" s="760"/>
      <c r="BJ3" s="760"/>
      <c r="BK3" s="760"/>
      <c r="BL3" s="760"/>
      <c r="BM3" s="760"/>
    </row>
    <row r="4">
      <c r="A4" s="760"/>
      <c r="B4" s="760"/>
      <c r="C4" s="760"/>
      <c r="D4" s="760"/>
      <c r="E4" s="760"/>
      <c r="F4" s="760"/>
      <c r="G4" s="760"/>
      <c r="H4" s="762">
        <v>1.7091262E7</v>
      </c>
      <c r="I4" s="760"/>
      <c r="J4" s="760"/>
      <c r="K4" s="760"/>
      <c r="L4" s="760"/>
      <c r="M4" s="760"/>
      <c r="N4" s="760"/>
      <c r="O4" s="760"/>
      <c r="P4" s="760"/>
      <c r="Q4" s="760"/>
      <c r="R4" s="760"/>
      <c r="S4" s="760"/>
      <c r="T4" s="760"/>
      <c r="U4" s="760"/>
      <c r="V4" s="760"/>
      <c r="W4" s="760"/>
      <c r="X4" s="760"/>
      <c r="Y4" s="760"/>
      <c r="Z4" s="760"/>
      <c r="AA4" s="760"/>
      <c r="AB4" s="760"/>
      <c r="AC4" s="760"/>
      <c r="AD4" s="760"/>
      <c r="AE4" s="760"/>
      <c r="AF4" s="760"/>
      <c r="AG4" s="760"/>
      <c r="AH4" s="760"/>
      <c r="AI4" s="760"/>
      <c r="AJ4" s="760"/>
      <c r="AK4" s="760"/>
      <c r="AL4" s="760"/>
      <c r="AM4" s="760"/>
      <c r="AN4" s="760"/>
      <c r="AO4" s="760"/>
      <c r="AP4" s="760"/>
      <c r="AQ4" s="760"/>
      <c r="AR4" s="760"/>
      <c r="AS4" s="760"/>
      <c r="AT4" s="760"/>
      <c r="AU4" s="760"/>
      <c r="AV4" s="760"/>
      <c r="AW4" s="760"/>
      <c r="AX4" s="760"/>
      <c r="AY4" s="760"/>
      <c r="AZ4" s="760"/>
      <c r="BA4" s="760"/>
      <c r="BB4" s="760"/>
      <c r="BC4" s="760"/>
      <c r="BD4" s="760"/>
      <c r="BE4" s="760"/>
      <c r="BF4" s="760"/>
      <c r="BG4" s="760"/>
      <c r="BH4" s="760"/>
      <c r="BI4" s="760"/>
      <c r="BJ4" s="760"/>
      <c r="BK4" s="760"/>
      <c r="BL4" s="760"/>
      <c r="BM4" s="760"/>
    </row>
    <row r="5">
      <c r="A5" s="763" t="s">
        <v>1917</v>
      </c>
      <c r="B5" s="760"/>
      <c r="C5" s="760"/>
      <c r="D5" s="760"/>
      <c r="E5" s="760"/>
      <c r="F5" s="760"/>
      <c r="G5" s="760"/>
      <c r="H5" s="764"/>
      <c r="I5" s="760"/>
      <c r="J5" s="760"/>
      <c r="K5" s="760"/>
      <c r="L5" s="760"/>
      <c r="M5" s="760"/>
      <c r="N5" s="760"/>
      <c r="O5" s="760"/>
      <c r="P5" s="760"/>
      <c r="Q5" s="760"/>
      <c r="R5" s="760"/>
      <c r="S5" s="760"/>
      <c r="T5" s="760"/>
      <c r="U5" s="760"/>
      <c r="V5" s="760"/>
      <c r="W5" s="760"/>
      <c r="X5" s="760"/>
      <c r="Y5" s="760"/>
      <c r="Z5" s="760"/>
      <c r="AA5" s="760"/>
      <c r="AB5" s="760"/>
      <c r="AC5" s="760"/>
      <c r="AD5" s="760"/>
      <c r="AE5" s="760"/>
      <c r="AF5" s="760"/>
      <c r="AG5" s="760"/>
      <c r="AH5" s="760"/>
      <c r="AI5" s="760"/>
      <c r="AJ5" s="760"/>
      <c r="AK5" s="760"/>
      <c r="AL5" s="760"/>
      <c r="AM5" s="760"/>
      <c r="AN5" s="760"/>
      <c r="AO5" s="760"/>
      <c r="AP5" s="760"/>
      <c r="AQ5" s="760"/>
      <c r="AR5" s="760"/>
      <c r="AS5" s="760"/>
      <c r="AT5" s="760"/>
      <c r="AU5" s="760"/>
      <c r="AV5" s="760"/>
      <c r="AW5" s="760"/>
      <c r="AX5" s="760"/>
      <c r="AY5" s="760"/>
      <c r="AZ5" s="760"/>
      <c r="BA5" s="760"/>
      <c r="BB5" s="760"/>
      <c r="BC5" s="760"/>
      <c r="BD5" s="760"/>
      <c r="BE5" s="760"/>
      <c r="BF5" s="760"/>
      <c r="BG5" s="760"/>
      <c r="BH5" s="760"/>
      <c r="BI5" s="760"/>
      <c r="BJ5" s="760"/>
      <c r="BK5" s="760"/>
      <c r="BL5" s="760"/>
      <c r="BM5" s="760"/>
    </row>
    <row r="6">
      <c r="A6" s="765" t="s">
        <v>1918</v>
      </c>
      <c r="B6" s="766"/>
      <c r="C6" s="766"/>
      <c r="D6" s="766"/>
      <c r="E6" s="766"/>
      <c r="F6" s="766"/>
      <c r="G6" s="767"/>
      <c r="H6" s="764"/>
      <c r="I6" s="760"/>
      <c r="J6" s="760"/>
      <c r="K6" s="760"/>
      <c r="L6" s="760"/>
      <c r="M6" s="760"/>
      <c r="N6" s="760"/>
      <c r="O6" s="760"/>
      <c r="P6" s="760"/>
      <c r="Q6" s="760"/>
      <c r="R6" s="760"/>
      <c r="S6" s="760"/>
      <c r="T6" s="760"/>
      <c r="U6" s="760"/>
      <c r="V6" s="760"/>
      <c r="W6" s="760"/>
      <c r="X6" s="760"/>
      <c r="Y6" s="760"/>
      <c r="Z6" s="760"/>
      <c r="AA6" s="760"/>
      <c r="AB6" s="760"/>
      <c r="AC6" s="760"/>
      <c r="AD6" s="760"/>
      <c r="AE6" s="760"/>
      <c r="AF6" s="760"/>
      <c r="AG6" s="760"/>
      <c r="AH6" s="760"/>
      <c r="AI6" s="760"/>
      <c r="AJ6" s="760"/>
      <c r="AK6" s="760"/>
      <c r="AL6" s="760"/>
      <c r="AM6" s="760"/>
      <c r="AN6" s="760"/>
      <c r="AO6" s="760"/>
      <c r="AP6" s="760"/>
      <c r="AQ6" s="760"/>
      <c r="AR6" s="760"/>
      <c r="AS6" s="760"/>
      <c r="AT6" s="760"/>
      <c r="AU6" s="760"/>
      <c r="AV6" s="760"/>
      <c r="AW6" s="760"/>
      <c r="AX6" s="760"/>
      <c r="AY6" s="760"/>
      <c r="AZ6" s="760"/>
      <c r="BA6" s="760"/>
      <c r="BB6" s="760"/>
      <c r="BC6" s="760"/>
      <c r="BD6" s="760"/>
      <c r="BE6" s="760"/>
      <c r="BF6" s="760"/>
      <c r="BG6" s="760"/>
      <c r="BH6" s="760"/>
      <c r="BI6" s="760"/>
      <c r="BJ6" s="760"/>
      <c r="BK6" s="760"/>
      <c r="BL6" s="760"/>
      <c r="BM6" s="760"/>
    </row>
    <row r="7">
      <c r="A7" s="768"/>
      <c r="B7" s="769"/>
      <c r="C7" s="769"/>
      <c r="D7" s="769"/>
      <c r="E7" s="769"/>
      <c r="F7" s="769"/>
      <c r="G7" s="770"/>
      <c r="H7" s="760"/>
      <c r="I7" s="760"/>
      <c r="J7" s="760"/>
      <c r="K7" s="760"/>
      <c r="L7" s="760"/>
      <c r="M7" s="760"/>
      <c r="N7" s="760"/>
      <c r="O7" s="760"/>
      <c r="P7" s="760"/>
      <c r="Q7" s="760"/>
      <c r="R7" s="760"/>
      <c r="S7" s="760"/>
      <c r="T7" s="760"/>
      <c r="U7" s="760"/>
      <c r="V7" s="760"/>
      <c r="W7" s="760"/>
      <c r="X7" s="760"/>
      <c r="Y7" s="760"/>
      <c r="Z7" s="760"/>
      <c r="AA7" s="760"/>
      <c r="AB7" s="760"/>
      <c r="AC7" s="760"/>
      <c r="AD7" s="760"/>
      <c r="AE7" s="760"/>
      <c r="AF7" s="760"/>
      <c r="AG7" s="760"/>
      <c r="AH7" s="760"/>
      <c r="AI7" s="760"/>
      <c r="AJ7" s="760"/>
      <c r="AK7" s="760"/>
      <c r="AL7" s="760"/>
      <c r="AM7" s="760"/>
      <c r="AN7" s="760"/>
      <c r="AO7" s="760"/>
      <c r="AP7" s="760"/>
      <c r="AQ7" s="760"/>
      <c r="AR7" s="760"/>
      <c r="AS7" s="760"/>
      <c r="AT7" s="760"/>
      <c r="AU7" s="760"/>
      <c r="AV7" s="760"/>
      <c r="AW7" s="760"/>
      <c r="AX7" s="760"/>
      <c r="AY7" s="760"/>
      <c r="AZ7" s="760"/>
      <c r="BA7" s="760"/>
      <c r="BB7" s="760"/>
      <c r="BC7" s="760"/>
      <c r="BD7" s="760"/>
      <c r="BE7" s="760"/>
      <c r="BF7" s="760"/>
      <c r="BG7" s="760"/>
      <c r="BH7" s="760"/>
      <c r="BI7" s="760"/>
      <c r="BJ7" s="760"/>
      <c r="BK7" s="760"/>
      <c r="BL7" s="760"/>
      <c r="BM7" s="760"/>
    </row>
    <row r="8">
      <c r="A8" s="765" t="s">
        <v>1919</v>
      </c>
      <c r="B8" s="766"/>
      <c r="C8" s="766"/>
      <c r="D8" s="766"/>
      <c r="E8" s="766"/>
      <c r="F8" s="766"/>
      <c r="G8" s="767"/>
      <c r="H8" s="771" t="s">
        <v>1920</v>
      </c>
      <c r="I8" s="760"/>
      <c r="J8" s="760"/>
      <c r="K8" s="760"/>
      <c r="L8" s="760"/>
      <c r="M8" s="760"/>
      <c r="N8" s="760"/>
      <c r="O8" s="760"/>
      <c r="P8" s="760"/>
      <c r="Q8" s="760"/>
      <c r="R8" s="760"/>
      <c r="S8" s="760"/>
      <c r="T8" s="760"/>
      <c r="U8" s="760"/>
      <c r="V8" s="760"/>
      <c r="W8" s="760"/>
      <c r="X8" s="760"/>
      <c r="Y8" s="760"/>
      <c r="Z8" s="760"/>
      <c r="AA8" s="760"/>
      <c r="AB8" s="760"/>
      <c r="AC8" s="760"/>
      <c r="AD8" s="760"/>
      <c r="AE8" s="760"/>
      <c r="AF8" s="760"/>
      <c r="AG8" s="760"/>
      <c r="AH8" s="760"/>
      <c r="AI8" s="760"/>
      <c r="AJ8" s="760"/>
      <c r="AK8" s="760"/>
      <c r="AL8" s="760"/>
      <c r="AM8" s="760"/>
      <c r="AN8" s="760"/>
      <c r="AO8" s="760"/>
      <c r="AP8" s="760"/>
      <c r="AQ8" s="760"/>
      <c r="AR8" s="760"/>
      <c r="AS8" s="760"/>
      <c r="AT8" s="760"/>
      <c r="AU8" s="760"/>
      <c r="AV8" s="760"/>
      <c r="AW8" s="760"/>
      <c r="AX8" s="760"/>
      <c r="AY8" s="760"/>
      <c r="AZ8" s="760"/>
      <c r="BA8" s="760"/>
      <c r="BB8" s="760"/>
      <c r="BC8" s="760"/>
      <c r="BD8" s="760"/>
      <c r="BE8" s="760"/>
      <c r="BF8" s="760"/>
      <c r="BG8" s="760"/>
      <c r="BH8" s="760"/>
      <c r="BI8" s="760"/>
      <c r="BJ8" s="760"/>
      <c r="BK8" s="760"/>
      <c r="BL8" s="760"/>
      <c r="BM8" s="760"/>
    </row>
    <row r="9">
      <c r="A9" s="768"/>
      <c r="B9" s="769"/>
      <c r="C9" s="769"/>
      <c r="D9" s="769"/>
      <c r="E9" s="769"/>
      <c r="F9" s="769"/>
      <c r="G9" s="770"/>
      <c r="H9" s="760"/>
      <c r="I9" s="760"/>
      <c r="J9" s="760"/>
      <c r="K9" s="760"/>
      <c r="L9" s="760"/>
      <c r="M9" s="760"/>
      <c r="N9" s="760"/>
      <c r="O9" s="760"/>
      <c r="P9" s="760"/>
      <c r="Q9" s="760"/>
      <c r="R9" s="760"/>
      <c r="S9" s="760"/>
      <c r="T9" s="760"/>
      <c r="U9" s="760"/>
      <c r="V9" s="760"/>
      <c r="W9" s="760"/>
      <c r="X9" s="760"/>
      <c r="Y9" s="760"/>
      <c r="Z9" s="760"/>
      <c r="AA9" s="760"/>
      <c r="AB9" s="760"/>
      <c r="AC9" s="760"/>
      <c r="AD9" s="760"/>
      <c r="AE9" s="760"/>
      <c r="AF9" s="760"/>
      <c r="AG9" s="760"/>
      <c r="AH9" s="760"/>
      <c r="AI9" s="760"/>
      <c r="AJ9" s="760"/>
      <c r="AK9" s="760"/>
      <c r="AL9" s="760"/>
      <c r="AM9" s="760"/>
      <c r="AN9" s="760"/>
      <c r="AO9" s="760"/>
      <c r="AP9" s="760"/>
      <c r="AQ9" s="760"/>
      <c r="AR9" s="760"/>
      <c r="AS9" s="760"/>
      <c r="AT9" s="760"/>
      <c r="AU9" s="760"/>
      <c r="AV9" s="760"/>
      <c r="AW9" s="760"/>
      <c r="AX9" s="760"/>
      <c r="AY9" s="760"/>
      <c r="AZ9" s="760"/>
      <c r="BA9" s="760"/>
      <c r="BB9" s="760"/>
      <c r="BC9" s="760"/>
      <c r="BD9" s="760"/>
      <c r="BE9" s="760"/>
      <c r="BF9" s="760"/>
      <c r="BG9" s="760"/>
      <c r="BH9" s="760"/>
      <c r="BI9" s="760"/>
      <c r="BJ9" s="760"/>
      <c r="BK9" s="760"/>
      <c r="BL9" s="760"/>
      <c r="BM9" s="760"/>
    </row>
    <row r="10">
      <c r="A10" s="765" t="s">
        <v>1921</v>
      </c>
      <c r="B10" s="766"/>
      <c r="C10" s="766"/>
      <c r="D10" s="766"/>
      <c r="E10" s="766"/>
      <c r="F10" s="766"/>
      <c r="G10" s="767"/>
      <c r="H10" s="760"/>
      <c r="I10" s="760"/>
      <c r="J10" s="760"/>
      <c r="K10" s="760"/>
      <c r="L10" s="760"/>
      <c r="M10" s="760"/>
      <c r="N10" s="760"/>
      <c r="O10" s="760"/>
      <c r="P10" s="760"/>
      <c r="Q10" s="760"/>
      <c r="R10" s="760"/>
      <c r="S10" s="760"/>
      <c r="T10" s="760"/>
      <c r="U10" s="760"/>
      <c r="V10" s="760"/>
      <c r="W10" s="760"/>
      <c r="X10" s="760"/>
      <c r="Y10" s="760"/>
      <c r="Z10" s="760"/>
      <c r="AA10" s="760"/>
      <c r="AB10" s="760"/>
      <c r="AC10" s="760"/>
      <c r="AD10" s="760"/>
      <c r="AE10" s="760"/>
      <c r="AF10" s="760"/>
      <c r="AG10" s="760"/>
      <c r="AH10" s="760"/>
      <c r="AI10" s="760"/>
      <c r="AJ10" s="760"/>
      <c r="AK10" s="760"/>
      <c r="AL10" s="760"/>
      <c r="AM10" s="760"/>
      <c r="AN10" s="760"/>
      <c r="AO10" s="760"/>
      <c r="AP10" s="760"/>
      <c r="AQ10" s="760"/>
      <c r="AR10" s="760"/>
      <c r="AS10" s="760"/>
      <c r="AT10" s="760"/>
      <c r="AU10" s="760"/>
      <c r="AV10" s="760"/>
      <c r="AW10" s="760"/>
      <c r="AX10" s="760"/>
      <c r="AY10" s="760"/>
      <c r="AZ10" s="760"/>
      <c r="BA10" s="760"/>
      <c r="BB10" s="760"/>
      <c r="BC10" s="760"/>
      <c r="BD10" s="760"/>
      <c r="BE10" s="760"/>
      <c r="BF10" s="760"/>
      <c r="BG10" s="760"/>
      <c r="BH10" s="760"/>
      <c r="BI10" s="760"/>
      <c r="BJ10" s="760"/>
      <c r="BK10" s="760"/>
      <c r="BL10" s="760"/>
      <c r="BM10" s="760"/>
    </row>
    <row r="11">
      <c r="A11" s="768"/>
      <c r="B11" s="769"/>
      <c r="C11" s="769"/>
      <c r="D11" s="769"/>
      <c r="E11" s="769"/>
      <c r="F11" s="769"/>
      <c r="G11" s="770"/>
      <c r="H11" s="760"/>
      <c r="I11" s="760"/>
      <c r="J11" s="760"/>
      <c r="K11" s="760"/>
      <c r="L11" s="760"/>
      <c r="M11" s="760"/>
      <c r="N11" s="760"/>
      <c r="O11" s="760"/>
      <c r="P11" s="760"/>
      <c r="Q11" s="760"/>
      <c r="R11" s="760"/>
      <c r="S11" s="760"/>
      <c r="T11" s="760"/>
      <c r="U11" s="760"/>
      <c r="V11" s="760"/>
      <c r="W11" s="760"/>
      <c r="X11" s="760"/>
      <c r="Y11" s="760"/>
      <c r="Z11" s="760"/>
      <c r="AA11" s="760"/>
      <c r="AB11" s="760"/>
      <c r="AC11" s="760"/>
      <c r="AD11" s="760"/>
      <c r="AE11" s="760"/>
      <c r="AF11" s="760"/>
      <c r="AG11" s="760"/>
      <c r="AH11" s="760"/>
      <c r="AI11" s="760"/>
      <c r="AJ11" s="760"/>
      <c r="AK11" s="760"/>
      <c r="AL11" s="760"/>
      <c r="AM11" s="760"/>
      <c r="AN11" s="760"/>
      <c r="AO11" s="760"/>
      <c r="AP11" s="760"/>
      <c r="AQ11" s="760"/>
      <c r="AR11" s="760"/>
      <c r="AS11" s="760"/>
      <c r="AT11" s="760"/>
      <c r="AU11" s="760"/>
      <c r="AV11" s="760"/>
      <c r="AW11" s="760"/>
      <c r="AX11" s="760"/>
      <c r="AY11" s="760"/>
      <c r="AZ11" s="760"/>
      <c r="BA11" s="760"/>
      <c r="BB11" s="760"/>
      <c r="BC11" s="760"/>
      <c r="BD11" s="760"/>
      <c r="BE11" s="760"/>
      <c r="BF11" s="760"/>
      <c r="BG11" s="760"/>
      <c r="BH11" s="760"/>
      <c r="BI11" s="760"/>
      <c r="BJ11" s="760"/>
      <c r="BK11" s="760"/>
      <c r="BL11" s="760"/>
      <c r="BM11" s="760"/>
    </row>
    <row r="12">
      <c r="A12" s="760"/>
      <c r="B12" s="760"/>
      <c r="C12" s="760"/>
      <c r="D12" s="760"/>
      <c r="E12" s="760"/>
      <c r="F12" s="760"/>
      <c r="G12" s="760"/>
      <c r="H12" s="760"/>
      <c r="I12" s="760"/>
      <c r="J12" s="760"/>
      <c r="K12" s="760"/>
      <c r="L12" s="760"/>
      <c r="M12" s="760"/>
      <c r="N12" s="760"/>
      <c r="O12" s="760"/>
      <c r="P12" s="760"/>
      <c r="Q12" s="760"/>
      <c r="R12" s="760"/>
      <c r="S12" s="760"/>
      <c r="T12" s="760"/>
      <c r="U12" s="760"/>
      <c r="V12" s="760"/>
      <c r="W12" s="760"/>
      <c r="X12" s="760"/>
      <c r="Y12" s="760"/>
      <c r="Z12" s="760"/>
      <c r="AA12" s="760"/>
      <c r="AB12" s="760"/>
      <c r="AC12" s="760"/>
      <c r="AD12" s="760"/>
      <c r="AE12" s="760"/>
      <c r="AF12" s="760"/>
      <c r="AG12" s="760"/>
      <c r="AH12" s="760"/>
      <c r="AI12" s="760"/>
      <c r="AJ12" s="760"/>
      <c r="AK12" s="760"/>
      <c r="AL12" s="760"/>
      <c r="AM12" s="760"/>
      <c r="AN12" s="760"/>
      <c r="AO12" s="760"/>
      <c r="AP12" s="760"/>
      <c r="AQ12" s="760"/>
      <c r="AR12" s="760"/>
      <c r="AS12" s="760"/>
      <c r="AT12" s="760"/>
      <c r="AU12" s="760"/>
      <c r="AV12" s="760"/>
      <c r="AW12" s="760"/>
      <c r="AX12" s="760"/>
      <c r="AY12" s="760"/>
      <c r="AZ12" s="760"/>
      <c r="BA12" s="760"/>
      <c r="BB12" s="760"/>
      <c r="BC12" s="760"/>
      <c r="BD12" s="760"/>
      <c r="BE12" s="760"/>
      <c r="BF12" s="760"/>
      <c r="BG12" s="760"/>
      <c r="BH12" s="760"/>
      <c r="BI12" s="760"/>
      <c r="BJ12" s="760"/>
      <c r="BK12" s="760"/>
      <c r="BL12" s="760"/>
      <c r="BM12" s="760"/>
    </row>
    <row r="13">
      <c r="A13" s="765" t="s">
        <v>1922</v>
      </c>
      <c r="B13" s="766"/>
      <c r="C13" s="766"/>
      <c r="D13" s="766"/>
      <c r="E13" s="766"/>
      <c r="F13" s="766"/>
      <c r="G13" s="766"/>
      <c r="H13" s="767"/>
      <c r="I13" s="760"/>
      <c r="J13" s="760"/>
      <c r="K13" s="760"/>
      <c r="L13" s="760"/>
      <c r="M13" s="760"/>
      <c r="N13" s="760"/>
      <c r="O13" s="760"/>
      <c r="P13" s="760"/>
      <c r="Q13" s="760"/>
      <c r="R13" s="760"/>
      <c r="S13" s="760"/>
      <c r="T13" s="760"/>
      <c r="U13" s="760"/>
      <c r="V13" s="760"/>
      <c r="W13" s="760"/>
      <c r="X13" s="760"/>
      <c r="Y13" s="760"/>
      <c r="Z13" s="760"/>
      <c r="AA13" s="760"/>
      <c r="AB13" s="760"/>
      <c r="AC13" s="760"/>
      <c r="AD13" s="760"/>
      <c r="AE13" s="760"/>
      <c r="AF13" s="760"/>
      <c r="AG13" s="760"/>
      <c r="AH13" s="760"/>
      <c r="AI13" s="760"/>
      <c r="AJ13" s="760"/>
      <c r="AK13" s="760"/>
      <c r="AL13" s="760"/>
      <c r="AM13" s="760"/>
      <c r="AN13" s="760"/>
      <c r="AO13" s="760"/>
      <c r="AP13" s="760"/>
      <c r="AQ13" s="760"/>
      <c r="AR13" s="760"/>
      <c r="AS13" s="760"/>
      <c r="AT13" s="760"/>
      <c r="AU13" s="760"/>
      <c r="AV13" s="760"/>
      <c r="AW13" s="760"/>
      <c r="AX13" s="760"/>
      <c r="AY13" s="760"/>
      <c r="AZ13" s="760"/>
      <c r="BA13" s="760"/>
      <c r="BB13" s="760"/>
      <c r="BC13" s="760"/>
      <c r="BD13" s="760"/>
      <c r="BE13" s="760"/>
      <c r="BF13" s="760"/>
      <c r="BG13" s="760"/>
      <c r="BH13" s="760"/>
      <c r="BI13" s="760"/>
      <c r="BJ13" s="760"/>
      <c r="BK13" s="760"/>
      <c r="BL13" s="760"/>
      <c r="BM13" s="760"/>
    </row>
    <row r="14">
      <c r="A14" s="772"/>
      <c r="H14" s="773"/>
      <c r="I14" s="760"/>
      <c r="J14" s="760"/>
      <c r="K14" s="760"/>
      <c r="L14" s="760"/>
      <c r="M14" s="760"/>
      <c r="N14" s="760"/>
      <c r="O14" s="760"/>
      <c r="P14" s="760"/>
      <c r="Q14" s="760"/>
      <c r="R14" s="760"/>
      <c r="S14" s="760"/>
      <c r="T14" s="760"/>
      <c r="U14" s="760"/>
      <c r="V14" s="760"/>
      <c r="W14" s="760"/>
      <c r="X14" s="760"/>
      <c r="Y14" s="760"/>
      <c r="Z14" s="760"/>
      <c r="AA14" s="760"/>
      <c r="AB14" s="760"/>
      <c r="AC14" s="760"/>
      <c r="AD14" s="760"/>
      <c r="AE14" s="760"/>
      <c r="AF14" s="760"/>
      <c r="AG14" s="760"/>
      <c r="AH14" s="760"/>
      <c r="AI14" s="760"/>
      <c r="AJ14" s="760"/>
      <c r="AK14" s="760"/>
      <c r="AL14" s="760"/>
      <c r="AM14" s="760"/>
      <c r="AN14" s="760"/>
      <c r="AO14" s="760"/>
      <c r="AP14" s="760"/>
      <c r="AQ14" s="760"/>
      <c r="AR14" s="760"/>
      <c r="AS14" s="760"/>
      <c r="AT14" s="760"/>
      <c r="AU14" s="760"/>
      <c r="AV14" s="760"/>
      <c r="AW14" s="760"/>
      <c r="AX14" s="760"/>
      <c r="AY14" s="760"/>
      <c r="AZ14" s="760"/>
      <c r="BA14" s="760"/>
      <c r="BB14" s="760"/>
      <c r="BC14" s="760"/>
      <c r="BD14" s="760"/>
      <c r="BE14" s="760"/>
      <c r="BF14" s="760"/>
      <c r="BG14" s="760"/>
      <c r="BH14" s="760"/>
      <c r="BI14" s="760"/>
      <c r="BJ14" s="760"/>
      <c r="BK14" s="760"/>
      <c r="BL14" s="760"/>
      <c r="BM14" s="760"/>
    </row>
    <row r="15">
      <c r="A15" s="768"/>
      <c r="B15" s="769"/>
      <c r="C15" s="769"/>
      <c r="D15" s="769"/>
      <c r="E15" s="769"/>
      <c r="F15" s="769"/>
      <c r="G15" s="769"/>
      <c r="H15" s="770"/>
      <c r="I15" s="760"/>
      <c r="J15" s="760"/>
      <c r="K15" s="760"/>
      <c r="L15" s="760"/>
      <c r="M15" s="760"/>
      <c r="N15" s="760"/>
      <c r="O15" s="760"/>
      <c r="P15" s="760"/>
      <c r="Q15" s="760"/>
      <c r="R15" s="760"/>
      <c r="S15" s="760"/>
      <c r="T15" s="760"/>
      <c r="U15" s="760"/>
      <c r="V15" s="760"/>
      <c r="W15" s="760"/>
      <c r="X15" s="760"/>
      <c r="Y15" s="760"/>
      <c r="Z15" s="760"/>
      <c r="AA15" s="760"/>
      <c r="AB15" s="760"/>
      <c r="AC15" s="760"/>
      <c r="AD15" s="760"/>
      <c r="AE15" s="760"/>
      <c r="AF15" s="760"/>
      <c r="AG15" s="760"/>
      <c r="AH15" s="760"/>
      <c r="AI15" s="760"/>
      <c r="AJ15" s="760"/>
      <c r="AK15" s="760"/>
      <c r="AL15" s="760"/>
      <c r="AM15" s="760"/>
      <c r="AN15" s="760"/>
      <c r="AO15" s="760"/>
      <c r="AP15" s="760"/>
      <c r="AQ15" s="760"/>
      <c r="AR15" s="760"/>
      <c r="AS15" s="760"/>
      <c r="AT15" s="760"/>
      <c r="AU15" s="760"/>
      <c r="AV15" s="760"/>
      <c r="AW15" s="760"/>
      <c r="AX15" s="760"/>
      <c r="AY15" s="760"/>
      <c r="AZ15" s="760"/>
      <c r="BA15" s="760"/>
      <c r="BB15" s="760"/>
      <c r="BC15" s="760"/>
      <c r="BD15" s="760"/>
      <c r="BE15" s="760"/>
      <c r="BF15" s="760"/>
      <c r="BG15" s="760"/>
      <c r="BH15" s="760"/>
      <c r="BI15" s="760"/>
      <c r="BJ15" s="760"/>
      <c r="BK15" s="760"/>
      <c r="BL15" s="760"/>
      <c r="BM15" s="760"/>
    </row>
    <row r="16">
      <c r="A16" s="765" t="s">
        <v>1923</v>
      </c>
      <c r="B16" s="766"/>
      <c r="C16" s="766"/>
      <c r="D16" s="766"/>
      <c r="E16" s="766"/>
      <c r="F16" s="766"/>
      <c r="G16" s="766"/>
      <c r="H16" s="767"/>
      <c r="I16" s="760"/>
      <c r="J16" s="760"/>
      <c r="K16" s="760"/>
      <c r="L16" s="760"/>
      <c r="M16" s="760"/>
      <c r="N16" s="760"/>
      <c r="O16" s="760"/>
      <c r="P16" s="760"/>
      <c r="Q16" s="760"/>
      <c r="R16" s="760"/>
      <c r="S16" s="760"/>
      <c r="T16" s="760"/>
      <c r="U16" s="760"/>
      <c r="V16" s="760"/>
      <c r="W16" s="760"/>
      <c r="X16" s="760"/>
      <c r="Y16" s="760"/>
      <c r="Z16" s="760"/>
      <c r="AA16" s="760"/>
      <c r="AB16" s="760"/>
      <c r="AC16" s="760"/>
      <c r="AD16" s="760"/>
      <c r="AE16" s="760"/>
      <c r="AF16" s="760"/>
      <c r="AG16" s="760"/>
      <c r="AH16" s="760"/>
      <c r="AI16" s="760"/>
      <c r="AJ16" s="760"/>
      <c r="AK16" s="760"/>
      <c r="AL16" s="760"/>
      <c r="AM16" s="760"/>
      <c r="AN16" s="760"/>
      <c r="AO16" s="760"/>
      <c r="AP16" s="760"/>
      <c r="AQ16" s="760"/>
      <c r="AR16" s="760"/>
      <c r="AS16" s="760"/>
      <c r="AT16" s="760"/>
      <c r="AU16" s="760"/>
      <c r="AV16" s="760"/>
      <c r="AW16" s="760"/>
      <c r="AX16" s="760"/>
      <c r="AY16" s="760"/>
      <c r="AZ16" s="760"/>
      <c r="BA16" s="760"/>
      <c r="BB16" s="760"/>
      <c r="BC16" s="760"/>
      <c r="BD16" s="760"/>
      <c r="BE16" s="760"/>
      <c r="BF16" s="760"/>
      <c r="BG16" s="760"/>
      <c r="BH16" s="760"/>
      <c r="BI16" s="760"/>
      <c r="BJ16" s="760"/>
      <c r="BK16" s="760"/>
      <c r="BL16" s="760"/>
      <c r="BM16" s="760"/>
    </row>
    <row r="17">
      <c r="A17" s="768"/>
      <c r="B17" s="769"/>
      <c r="C17" s="769"/>
      <c r="D17" s="769"/>
      <c r="E17" s="769"/>
      <c r="F17" s="769"/>
      <c r="G17" s="769"/>
      <c r="H17" s="770"/>
      <c r="I17" s="760"/>
      <c r="J17" s="760"/>
      <c r="K17" s="760"/>
      <c r="L17" s="760"/>
      <c r="M17" s="760"/>
      <c r="N17" s="760"/>
      <c r="O17" s="760"/>
      <c r="P17" s="760"/>
      <c r="Q17" s="760"/>
      <c r="R17" s="760"/>
      <c r="S17" s="760"/>
      <c r="T17" s="760"/>
      <c r="U17" s="760"/>
      <c r="V17" s="760"/>
      <c r="W17" s="760"/>
      <c r="X17" s="760"/>
      <c r="Y17" s="760"/>
      <c r="Z17" s="760"/>
      <c r="AA17" s="760"/>
      <c r="AB17" s="760"/>
      <c r="AC17" s="760"/>
      <c r="AD17" s="760"/>
      <c r="AE17" s="760"/>
      <c r="AF17" s="760"/>
      <c r="AG17" s="760"/>
      <c r="AH17" s="760"/>
      <c r="AI17" s="760"/>
      <c r="AJ17" s="760"/>
      <c r="AK17" s="760"/>
      <c r="AL17" s="760"/>
      <c r="AM17" s="760"/>
      <c r="AN17" s="760"/>
      <c r="AO17" s="760"/>
      <c r="AP17" s="760"/>
      <c r="AQ17" s="760"/>
      <c r="AR17" s="760"/>
      <c r="AS17" s="760"/>
      <c r="AT17" s="760"/>
      <c r="AU17" s="760"/>
      <c r="AV17" s="760"/>
      <c r="AW17" s="760"/>
      <c r="AX17" s="760"/>
      <c r="AY17" s="760"/>
      <c r="AZ17" s="760"/>
      <c r="BA17" s="760"/>
      <c r="BB17" s="760"/>
      <c r="BC17" s="760"/>
      <c r="BD17" s="760"/>
      <c r="BE17" s="760"/>
      <c r="BF17" s="760"/>
      <c r="BG17" s="760"/>
      <c r="BH17" s="760"/>
      <c r="BI17" s="760"/>
      <c r="BJ17" s="760"/>
      <c r="BK17" s="760"/>
      <c r="BL17" s="760"/>
      <c r="BM17" s="760"/>
    </row>
    <row r="18">
      <c r="A18" s="760"/>
      <c r="B18" s="760"/>
      <c r="C18" s="760"/>
      <c r="D18" s="760"/>
      <c r="E18" s="760"/>
      <c r="F18" s="760"/>
      <c r="G18" s="760"/>
      <c r="H18" s="760"/>
      <c r="I18" s="760"/>
      <c r="J18" s="760"/>
      <c r="K18" s="760"/>
      <c r="L18" s="760"/>
      <c r="M18" s="760"/>
      <c r="N18" s="760"/>
      <c r="O18" s="760"/>
      <c r="P18" s="760"/>
      <c r="Q18" s="760"/>
      <c r="R18" s="760"/>
      <c r="S18" s="760"/>
      <c r="T18" s="760"/>
      <c r="U18" s="760"/>
      <c r="V18" s="760"/>
      <c r="W18" s="760"/>
      <c r="X18" s="760"/>
      <c r="Y18" s="760"/>
      <c r="Z18" s="760"/>
      <c r="AA18" s="760"/>
      <c r="AB18" s="760"/>
      <c r="AC18" s="760"/>
      <c r="AD18" s="760"/>
      <c r="AE18" s="760"/>
      <c r="AF18" s="760"/>
      <c r="AG18" s="760"/>
      <c r="AH18" s="760"/>
      <c r="AI18" s="760"/>
      <c r="AJ18" s="760"/>
      <c r="AK18" s="760"/>
      <c r="AL18" s="760"/>
      <c r="AM18" s="760"/>
      <c r="AN18" s="760"/>
      <c r="AO18" s="760"/>
      <c r="AP18" s="760"/>
      <c r="AQ18" s="760"/>
      <c r="AR18" s="760"/>
      <c r="AS18" s="760"/>
      <c r="AT18" s="760"/>
      <c r="AU18" s="760"/>
      <c r="AV18" s="760"/>
      <c r="AW18" s="760"/>
      <c r="AX18" s="760"/>
      <c r="AY18" s="760"/>
      <c r="AZ18" s="760"/>
      <c r="BA18" s="760"/>
      <c r="BB18" s="760"/>
      <c r="BC18" s="760"/>
      <c r="BD18" s="760"/>
      <c r="BE18" s="760"/>
      <c r="BF18" s="760"/>
      <c r="BG18" s="760"/>
      <c r="BH18" s="760"/>
      <c r="BI18" s="760"/>
      <c r="BJ18" s="760"/>
      <c r="BK18" s="760"/>
      <c r="BL18" s="760"/>
      <c r="BM18" s="760"/>
    </row>
    <row r="19">
      <c r="A19" s="774" t="s">
        <v>1924</v>
      </c>
      <c r="B19" s="775"/>
      <c r="C19" s="775"/>
      <c r="D19" s="774" t="s">
        <v>1925</v>
      </c>
      <c r="E19" s="774" t="s">
        <v>1926</v>
      </c>
      <c r="F19" s="775"/>
      <c r="G19" s="774" t="s">
        <v>1927</v>
      </c>
      <c r="H19" s="774" t="s">
        <v>1928</v>
      </c>
      <c r="I19" s="774" t="s">
        <v>1929</v>
      </c>
      <c r="J19" s="774" t="s">
        <v>1930</v>
      </c>
      <c r="K19" s="774" t="s">
        <v>1931</v>
      </c>
      <c r="L19" s="774" t="s">
        <v>1932</v>
      </c>
      <c r="M19" s="774" t="s">
        <v>1933</v>
      </c>
      <c r="N19" s="774" t="s">
        <v>1934</v>
      </c>
      <c r="O19" s="774" t="s">
        <v>1935</v>
      </c>
      <c r="P19" s="775"/>
      <c r="Q19" s="774" t="s">
        <v>1936</v>
      </c>
      <c r="R19" s="774" t="s">
        <v>1937</v>
      </c>
      <c r="S19" s="774" t="s">
        <v>1938</v>
      </c>
      <c r="T19" s="774" t="s">
        <v>1939</v>
      </c>
      <c r="U19" s="774" t="s">
        <v>1940</v>
      </c>
      <c r="V19" s="775"/>
      <c r="W19" s="774" t="s">
        <v>1941</v>
      </c>
      <c r="X19" s="774" t="s">
        <v>1942</v>
      </c>
      <c r="Y19" s="774" t="s">
        <v>1943</v>
      </c>
      <c r="Z19" s="774" t="s">
        <v>1944</v>
      </c>
      <c r="AA19" s="774" t="s">
        <v>1945</v>
      </c>
      <c r="AB19" s="774" t="s">
        <v>1946</v>
      </c>
      <c r="AC19" s="774" t="s">
        <v>1947</v>
      </c>
      <c r="AD19" s="774" t="s">
        <v>1948</v>
      </c>
      <c r="AE19" s="774" t="s">
        <v>1949</v>
      </c>
      <c r="AF19" s="774" t="s">
        <v>1950</v>
      </c>
      <c r="AG19" s="774" t="s">
        <v>1951</v>
      </c>
      <c r="AH19" s="775"/>
      <c r="AI19" s="775"/>
      <c r="AJ19" s="774" t="s">
        <v>1952</v>
      </c>
      <c r="AK19" s="774" t="s">
        <v>1953</v>
      </c>
      <c r="AL19" s="774" t="s">
        <v>1954</v>
      </c>
      <c r="AM19" s="775"/>
      <c r="AN19" s="774" t="s">
        <v>1955</v>
      </c>
      <c r="AO19" s="774" t="s">
        <v>1956</v>
      </c>
      <c r="AP19" s="774" t="s">
        <v>1957</v>
      </c>
      <c r="AQ19" s="774" t="s">
        <v>1958</v>
      </c>
      <c r="AR19" s="775"/>
      <c r="AS19" s="775"/>
      <c r="AT19" s="774" t="s">
        <v>1959</v>
      </c>
      <c r="AU19" s="774" t="s">
        <v>1960</v>
      </c>
      <c r="AV19" s="774" t="s">
        <v>1961</v>
      </c>
      <c r="AW19" s="774" t="s">
        <v>1962</v>
      </c>
      <c r="AX19" s="775"/>
      <c r="AY19" s="775"/>
      <c r="AZ19" s="775"/>
      <c r="BA19" s="775"/>
      <c r="BB19" s="775"/>
      <c r="BC19" s="775"/>
      <c r="BD19" s="775"/>
      <c r="BE19" s="775"/>
      <c r="BF19" s="775"/>
      <c r="BG19" s="775"/>
      <c r="BH19" s="775"/>
      <c r="BI19" s="775"/>
      <c r="BJ19" s="775"/>
      <c r="BK19" s="775"/>
      <c r="BL19" s="775"/>
      <c r="BM19" s="775"/>
    </row>
    <row r="20" hidden="1">
      <c r="A20" s="2" t="s">
        <v>1963</v>
      </c>
      <c r="C20" s="2" t="s">
        <v>1964</v>
      </c>
      <c r="D20" s="2" t="s">
        <v>1965</v>
      </c>
      <c r="E20" s="2" t="s">
        <v>1966</v>
      </c>
      <c r="G20" s="2" t="s">
        <v>1967</v>
      </c>
      <c r="H20" s="2" t="s">
        <v>1968</v>
      </c>
      <c r="I20" s="2" t="s">
        <v>1969</v>
      </c>
      <c r="J20" s="2" t="s">
        <v>1970</v>
      </c>
      <c r="K20" s="2" t="s">
        <v>1971</v>
      </c>
      <c r="L20" s="2" t="s">
        <v>1972</v>
      </c>
      <c r="M20" s="2" t="s">
        <v>1973</v>
      </c>
      <c r="N20" s="2" t="s">
        <v>1974</v>
      </c>
      <c r="O20" s="2" t="s">
        <v>1975</v>
      </c>
      <c r="Q20" s="2" t="s">
        <v>1976</v>
      </c>
      <c r="R20" s="2" t="s">
        <v>1977</v>
      </c>
      <c r="S20" s="2" t="s">
        <v>1978</v>
      </c>
      <c r="T20" s="2" t="s">
        <v>1979</v>
      </c>
      <c r="U20" s="2" t="s">
        <v>1980</v>
      </c>
      <c r="W20" s="2" t="s">
        <v>1981</v>
      </c>
      <c r="X20" s="2" t="s">
        <v>1982</v>
      </c>
      <c r="Y20" s="2" t="s">
        <v>1983</v>
      </c>
      <c r="Z20" s="2" t="s">
        <v>1984</v>
      </c>
      <c r="AA20" s="2" t="s">
        <v>1985</v>
      </c>
      <c r="AB20" s="2" t="s">
        <v>1986</v>
      </c>
      <c r="AC20" s="2" t="s">
        <v>1987</v>
      </c>
      <c r="AD20" s="2" t="s">
        <v>1988</v>
      </c>
      <c r="AE20" s="2" t="s">
        <v>1989</v>
      </c>
      <c r="AF20" s="2" t="s">
        <v>1990</v>
      </c>
      <c r="AG20" s="2" t="s">
        <v>1991</v>
      </c>
      <c r="AJ20" s="2" t="s">
        <v>1992</v>
      </c>
      <c r="AK20" s="2" t="s">
        <v>1993</v>
      </c>
      <c r="AL20" s="2" t="s">
        <v>1994</v>
      </c>
      <c r="AN20" s="2" t="s">
        <v>1995</v>
      </c>
      <c r="AO20" s="2" t="s">
        <v>1996</v>
      </c>
      <c r="AP20" s="2" t="s">
        <v>1997</v>
      </c>
      <c r="AQ20" s="2" t="s">
        <v>1998</v>
      </c>
      <c r="AR20" s="2" t="s">
        <v>1999</v>
      </c>
      <c r="AS20" s="2" t="s">
        <v>2000</v>
      </c>
      <c r="AT20" s="2" t="s">
        <v>2001</v>
      </c>
      <c r="AU20" s="2" t="s">
        <v>2002</v>
      </c>
      <c r="AV20" s="2" t="s">
        <v>2003</v>
      </c>
      <c r="AW20" s="2" t="s">
        <v>2004</v>
      </c>
    </row>
    <row r="21">
      <c r="A21" s="94" t="s">
        <v>2005</v>
      </c>
      <c r="B21" s="776"/>
      <c r="C21" s="776"/>
      <c r="D21" s="94" t="str">
        <f>IFERROR(__xludf.DUMMYFUNCTION("ARRAY_CONSTRAIN(split(CELL(""ADDRESS"",zsupermetrics_FEamnpN5FsVYF0RtUTXAwunZ388Tkc),""!""),1,1)"),"Forecast")</f>
        <v>Forecast</v>
      </c>
      <c r="E21" s="94" t="str">
        <f>CELL("ADDRESS",zsupermetrics_FEamnpN5FsVYF0RtUTXAwunZ388Tkc)&amp;":"&amp;address(row(zsupermetrics_FEamnpN5FsVYF0RtUTXAwunZ388Tkc)+rows(zsupermetrics_FEamnpN5FsVYF0RtUTXAwunZ388Tkc)-1,column(zsupermetrics_FEamnpN5FsVYF0RtUTXAwunZ388Tkc)+COLUMNS(zsupermetrics_FEamnpN5FsVYF0RtUTXAwunZ388Tkc)-1)</f>
        <v>Forecast!$A$113:$C$141</v>
      </c>
      <c r="F21" s="776"/>
      <c r="G21" s="777">
        <v>45336.378599537034</v>
      </c>
      <c r="H21" s="777">
        <v>45350.594409722224</v>
      </c>
      <c r="I21" s="778" t="s">
        <v>2006</v>
      </c>
      <c r="J21" s="779">
        <v>1.709126144659E12</v>
      </c>
      <c r="K21" s="94" t="b">
        <v>0</v>
      </c>
      <c r="L21" s="779">
        <v>2.0</v>
      </c>
      <c r="M21" s="94" t="s">
        <v>2007</v>
      </c>
      <c r="N21" s="776"/>
      <c r="O21" s="94" t="s">
        <v>2008</v>
      </c>
      <c r="P21" s="776"/>
      <c r="Q21" s="94" t="s">
        <v>2009</v>
      </c>
      <c r="R21" s="776"/>
      <c r="S21" s="776"/>
      <c r="T21" s="776"/>
      <c r="U21" s="776"/>
      <c r="V21" s="776"/>
      <c r="W21" s="94" t="s">
        <v>2010</v>
      </c>
      <c r="X21" s="94" t="s">
        <v>2011</v>
      </c>
      <c r="Y21" s="94" t="s">
        <v>2012</v>
      </c>
      <c r="Z21" s="94" t="s">
        <v>2013</v>
      </c>
      <c r="AA21" s="94" t="s">
        <v>2013</v>
      </c>
      <c r="AB21" s="94" t="s">
        <v>2013</v>
      </c>
      <c r="AC21" s="776"/>
      <c r="AD21" s="94">
        <v>10000.0</v>
      </c>
      <c r="AE21" s="776"/>
      <c r="AF21" s="94" t="s">
        <v>2013</v>
      </c>
      <c r="AG21" s="94" t="s">
        <v>2014</v>
      </c>
      <c r="AH21" s="776"/>
      <c r="AI21" s="776"/>
      <c r="AJ21" s="776"/>
      <c r="AK21" s="776"/>
      <c r="AL21" s="776"/>
      <c r="AM21" s="776"/>
      <c r="AN21" s="776"/>
      <c r="AO21" s="776"/>
      <c r="AP21" s="780" t="s">
        <v>2015</v>
      </c>
      <c r="AQ21" s="776"/>
      <c r="AR21" s="776"/>
      <c r="AS21" s="776"/>
      <c r="AT21" s="776"/>
      <c r="AU21" s="94" t="s">
        <v>2016</v>
      </c>
      <c r="AV21" s="776"/>
      <c r="AW21" s="779">
        <v>1.0</v>
      </c>
      <c r="AX21" s="776"/>
    </row>
  </sheetData>
  <mergeCells count="5">
    <mergeCell ref="A6:G7"/>
    <mergeCell ref="A8:G9"/>
    <mergeCell ref="A10:G11"/>
    <mergeCell ref="A13:H15"/>
    <mergeCell ref="A16:H17"/>
  </mergeCells>
  <drawing r:id="rId2"/>
  <legacyDrawing r:id="rId3"/>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5"/>
    <col customWidth="1" min="4" max="4" width="14.0"/>
    <col customWidth="1" min="5" max="5" width="16.88"/>
    <col customWidth="1" min="6" max="6" width="14.88"/>
    <col customWidth="1" min="7" max="7" width="42.25"/>
    <col customWidth="1" min="8" max="8" width="15.38"/>
    <col customWidth="1" min="9" max="9" width="18.38"/>
    <col customWidth="1" min="10" max="10" width="20.88"/>
  </cols>
  <sheetData>
    <row r="1">
      <c r="A1" s="781"/>
      <c r="B1" s="782"/>
      <c r="C1" s="783"/>
      <c r="D1" s="781"/>
      <c r="E1" s="781"/>
      <c r="F1" s="783"/>
      <c r="G1" s="784"/>
      <c r="H1" s="784"/>
      <c r="I1" s="784"/>
      <c r="J1" s="784"/>
    </row>
    <row r="2">
      <c r="A2" s="785" t="s">
        <v>2017</v>
      </c>
      <c r="B2" s="786">
        <v>45293.0</v>
      </c>
      <c r="C2" s="787"/>
      <c r="D2" s="785" t="s">
        <v>2018</v>
      </c>
      <c r="E2" s="785" t="s">
        <v>2019</v>
      </c>
      <c r="F2" s="787"/>
      <c r="G2" s="788" t="s">
        <v>2020</v>
      </c>
      <c r="H2" s="517"/>
      <c r="I2" s="789" t="s">
        <v>2021</v>
      </c>
      <c r="J2" s="517"/>
    </row>
    <row r="3">
      <c r="A3" s="790" t="s">
        <v>2022</v>
      </c>
      <c r="B3" s="791">
        <v>29.0</v>
      </c>
      <c r="C3" s="792" t="s">
        <v>2023</v>
      </c>
      <c r="D3" s="613"/>
      <c r="E3" s="613"/>
      <c r="F3" s="611"/>
      <c r="G3" s="793" t="s">
        <v>2024</v>
      </c>
      <c r="H3" s="794"/>
      <c r="I3" s="795" t="s">
        <v>2025</v>
      </c>
      <c r="J3" s="796"/>
    </row>
    <row r="4">
      <c r="A4" s="790" t="s">
        <v>2026</v>
      </c>
      <c r="B4" s="797">
        <f>count(Summary!B82:AD82)</f>
        <v>29</v>
      </c>
      <c r="C4" s="798"/>
      <c r="D4" s="799"/>
      <c r="E4" s="799"/>
      <c r="F4" s="800"/>
      <c r="G4" s="793" t="s">
        <v>2027</v>
      </c>
      <c r="H4" s="801"/>
      <c r="I4" s="795" t="s">
        <v>2028</v>
      </c>
      <c r="J4" s="802"/>
    </row>
    <row r="5">
      <c r="A5" s="803"/>
      <c r="B5" s="804" t="s">
        <v>2029</v>
      </c>
      <c r="C5" s="517"/>
      <c r="D5" s="804" t="s">
        <v>2030</v>
      </c>
      <c r="E5" s="805"/>
      <c r="F5" s="517"/>
      <c r="G5" s="793" t="s">
        <v>2031</v>
      </c>
      <c r="H5" s="794"/>
      <c r="I5" s="795" t="s">
        <v>2032</v>
      </c>
      <c r="J5" s="796"/>
    </row>
    <row r="6">
      <c r="A6" s="806" t="s">
        <v>2033</v>
      </c>
      <c r="B6" s="806" t="s">
        <v>2034</v>
      </c>
      <c r="C6" s="807" t="s">
        <v>2026</v>
      </c>
      <c r="D6" s="806" t="s">
        <v>2030</v>
      </c>
      <c r="E6" s="806" t="s">
        <v>2035</v>
      </c>
      <c r="F6" s="806" t="s">
        <v>2036</v>
      </c>
      <c r="G6" s="793" t="s">
        <v>2037</v>
      </c>
      <c r="H6" s="808"/>
      <c r="I6" s="795" t="s">
        <v>2038</v>
      </c>
      <c r="J6" s="809"/>
    </row>
    <row r="7">
      <c r="A7" s="810">
        <v>1.0</v>
      </c>
      <c r="B7" s="811">
        <f t="shared" ref="B7:B35" si="1">$B$36/$B$3</f>
        <v>41379.31034</v>
      </c>
      <c r="C7" s="812">
        <f>Summary!B33+Summary!B79</f>
        <v>347569.2511</v>
      </c>
      <c r="D7" s="813">
        <f t="shared" ref="D7:D36" si="2">C7/$B$4*$B$3</f>
        <v>347569.2511</v>
      </c>
      <c r="E7" s="814">
        <f t="shared" ref="E7:E36" si="3">D7/B7-1</f>
        <v>7.399590236</v>
      </c>
      <c r="F7" s="815">
        <f t="shared" ref="F7:F36" si="4">D7-B7</f>
        <v>306189.9408</v>
      </c>
      <c r="G7" s="793" t="s">
        <v>2039</v>
      </c>
      <c r="H7" s="801"/>
      <c r="I7" s="816"/>
      <c r="J7" s="816"/>
    </row>
    <row r="8">
      <c r="A8" s="817">
        <v>2.0</v>
      </c>
      <c r="B8" s="818">
        <f t="shared" si="1"/>
        <v>41379.31034</v>
      </c>
      <c r="C8" s="819">
        <f>Summary!C33+Summary!C79</f>
        <v>318732.0822</v>
      </c>
      <c r="D8" s="813">
        <f t="shared" si="2"/>
        <v>318732.0822</v>
      </c>
      <c r="E8" s="820">
        <f t="shared" si="3"/>
        <v>6.702691988</v>
      </c>
      <c r="F8" s="821">
        <f t="shared" si="4"/>
        <v>277352.7719</v>
      </c>
      <c r="G8" s="793" t="s">
        <v>2040</v>
      </c>
      <c r="H8" s="822"/>
      <c r="I8" s="823"/>
      <c r="J8" s="816"/>
    </row>
    <row r="9">
      <c r="A9" s="817">
        <v>3.0</v>
      </c>
      <c r="B9" s="811">
        <f t="shared" si="1"/>
        <v>41379.31034</v>
      </c>
      <c r="C9" s="824">
        <f>Summary!D33+Summary!D79</f>
        <v>274274.4869</v>
      </c>
      <c r="D9" s="813">
        <f t="shared" si="2"/>
        <v>274274.4869</v>
      </c>
      <c r="E9" s="820">
        <f t="shared" si="3"/>
        <v>5.628300101</v>
      </c>
      <c r="F9" s="821">
        <f t="shared" si="4"/>
        <v>232895.1766</v>
      </c>
      <c r="G9" s="825" t="s">
        <v>2041</v>
      </c>
      <c r="H9" s="801"/>
      <c r="I9" s="816"/>
      <c r="J9" s="816"/>
    </row>
    <row r="10">
      <c r="A10" s="817">
        <v>4.0</v>
      </c>
      <c r="B10" s="818">
        <f t="shared" si="1"/>
        <v>41379.31034</v>
      </c>
      <c r="C10" s="819">
        <f>Summary!E33+Summary!E79</f>
        <v>221829.0171</v>
      </c>
      <c r="D10" s="813">
        <f t="shared" si="2"/>
        <v>221829.0171</v>
      </c>
      <c r="E10" s="820">
        <f t="shared" si="3"/>
        <v>4.360867914</v>
      </c>
      <c r="F10" s="821">
        <f t="shared" si="4"/>
        <v>180449.7068</v>
      </c>
      <c r="G10" s="793" t="s">
        <v>2042</v>
      </c>
      <c r="H10" s="826"/>
      <c r="I10" s="816"/>
      <c r="J10" s="816"/>
    </row>
    <row r="11">
      <c r="A11" s="817">
        <v>5.0</v>
      </c>
      <c r="B11" s="811">
        <f t="shared" si="1"/>
        <v>41379.31034</v>
      </c>
      <c r="C11" s="824">
        <f>Summary!F33+Summary!F79</f>
        <v>218022.7961</v>
      </c>
      <c r="D11" s="813">
        <f t="shared" si="2"/>
        <v>218022.7961</v>
      </c>
      <c r="E11" s="820">
        <f t="shared" si="3"/>
        <v>4.268884238</v>
      </c>
      <c r="F11" s="821">
        <f t="shared" si="4"/>
        <v>176643.4857</v>
      </c>
    </row>
    <row r="12">
      <c r="A12" s="817">
        <v>6.0</v>
      </c>
      <c r="B12" s="818">
        <f t="shared" si="1"/>
        <v>41379.31034</v>
      </c>
      <c r="C12" s="819">
        <f>Summary!G33+Summary!G79</f>
        <v>172617.4143</v>
      </c>
      <c r="D12" s="813">
        <f t="shared" si="2"/>
        <v>172617.4143</v>
      </c>
      <c r="E12" s="820">
        <f t="shared" si="3"/>
        <v>3.171587513</v>
      </c>
      <c r="F12" s="821">
        <f t="shared" si="4"/>
        <v>131238.104</v>
      </c>
      <c r="G12" s="827" t="s">
        <v>2043</v>
      </c>
      <c r="H12" s="828" t="s">
        <v>2044</v>
      </c>
      <c r="I12" s="828" t="s">
        <v>2045</v>
      </c>
      <c r="J12" s="829" t="s">
        <v>2046</v>
      </c>
      <c r="K12" s="784"/>
    </row>
    <row r="13">
      <c r="A13" s="817">
        <v>7.0</v>
      </c>
      <c r="B13" s="811">
        <f t="shared" si="1"/>
        <v>41379.31034</v>
      </c>
      <c r="C13" s="824">
        <f>Summary!H33+Summary!H79</f>
        <v>169639.9953</v>
      </c>
      <c r="D13" s="813">
        <f t="shared" si="2"/>
        <v>169639.9953</v>
      </c>
      <c r="E13" s="820">
        <f t="shared" si="3"/>
        <v>3.099633221</v>
      </c>
      <c r="F13" s="821">
        <f t="shared" si="4"/>
        <v>128260.685</v>
      </c>
      <c r="G13" s="830" t="s">
        <v>2047</v>
      </c>
      <c r="H13" s="831">
        <v>1200000.0</v>
      </c>
      <c r="I13" s="832">
        <f>C36</f>
        <v>4239752.506</v>
      </c>
      <c r="J13" s="833">
        <f t="shared" ref="J13:J20" si="5">I13/H13-1</f>
        <v>2.533127089</v>
      </c>
    </row>
    <row r="14">
      <c r="A14" s="817">
        <v>8.0</v>
      </c>
      <c r="B14" s="818">
        <f t="shared" si="1"/>
        <v>41379.31034</v>
      </c>
      <c r="C14" s="819">
        <f>Summary!I33+Summary!I79</f>
        <v>176385.7078</v>
      </c>
      <c r="D14" s="813">
        <f t="shared" si="2"/>
        <v>176385.7078</v>
      </c>
      <c r="E14" s="820">
        <f t="shared" si="3"/>
        <v>3.262654604</v>
      </c>
      <c r="F14" s="821">
        <f t="shared" si="4"/>
        <v>135006.3974</v>
      </c>
      <c r="G14" s="830" t="s">
        <v>2048</v>
      </c>
      <c r="H14" s="834">
        <v>4000.0</v>
      </c>
      <c r="I14" s="835">
        <f>sum(Summary!B98:AD98)</f>
        <v>24783</v>
      </c>
      <c r="J14" s="833">
        <f t="shared" si="5"/>
        <v>5.19575</v>
      </c>
    </row>
    <row r="15">
      <c r="A15" s="817">
        <v>9.0</v>
      </c>
      <c r="B15" s="811">
        <f t="shared" si="1"/>
        <v>41379.31034</v>
      </c>
      <c r="C15" s="824">
        <f>Summary!J33+Summary!J79</f>
        <v>153696.9146</v>
      </c>
      <c r="D15" s="813">
        <f t="shared" si="2"/>
        <v>153696.9146</v>
      </c>
      <c r="E15" s="820">
        <f t="shared" si="3"/>
        <v>2.714342104</v>
      </c>
      <c r="F15" s="821">
        <f t="shared" si="4"/>
        <v>112317.6043</v>
      </c>
      <c r="G15" s="830" t="s">
        <v>2049</v>
      </c>
      <c r="H15" s="831">
        <v>350000.0</v>
      </c>
      <c r="I15" s="832">
        <f>sum(Summary!B140:AD140)</f>
        <v>621255.0691</v>
      </c>
      <c r="J15" s="833">
        <f t="shared" si="5"/>
        <v>0.7750144831</v>
      </c>
    </row>
    <row r="16">
      <c r="A16" s="817">
        <v>10.0</v>
      </c>
      <c r="B16" s="818">
        <f t="shared" si="1"/>
        <v>41379.31034</v>
      </c>
      <c r="C16" s="819">
        <f>Summary!K33+Summary!K79</f>
        <v>133302.0099</v>
      </c>
      <c r="D16" s="813">
        <f t="shared" si="2"/>
        <v>133302.0099</v>
      </c>
      <c r="E16" s="820">
        <f t="shared" si="3"/>
        <v>2.221465238</v>
      </c>
      <c r="F16" s="821">
        <f t="shared" si="4"/>
        <v>91922.69952</v>
      </c>
      <c r="G16" s="830" t="s">
        <v>2050</v>
      </c>
      <c r="H16" s="836">
        <f t="shared" ref="H16:I16" si="6">H13/H15</f>
        <v>3.428571429</v>
      </c>
      <c r="I16" s="837">
        <f t="shared" si="6"/>
        <v>6.824495634</v>
      </c>
      <c r="J16" s="833">
        <f t="shared" si="5"/>
        <v>0.9904778931</v>
      </c>
    </row>
    <row r="17">
      <c r="A17" s="817">
        <v>11.0</v>
      </c>
      <c r="B17" s="811">
        <f t="shared" si="1"/>
        <v>41379.31034</v>
      </c>
      <c r="C17" s="824">
        <f>Summary!L33+Summary!L79</f>
        <v>158194.549</v>
      </c>
      <c r="D17" s="813">
        <f t="shared" si="2"/>
        <v>158194.549</v>
      </c>
      <c r="E17" s="820">
        <f t="shared" si="3"/>
        <v>2.823034935</v>
      </c>
      <c r="F17" s="821">
        <f t="shared" si="4"/>
        <v>116815.2387</v>
      </c>
      <c r="G17" s="830" t="s">
        <v>2051</v>
      </c>
      <c r="H17" s="838">
        <f t="shared" ref="H17:I17" si="7">H15/H13</f>
        <v>0.2916666667</v>
      </c>
      <c r="I17" s="839">
        <f t="shared" si="7"/>
        <v>0.1465309751</v>
      </c>
      <c r="J17" s="833">
        <f t="shared" si="5"/>
        <v>-0.4976080853</v>
      </c>
    </row>
    <row r="18">
      <c r="A18" s="817">
        <v>12.0</v>
      </c>
      <c r="B18" s="818">
        <f t="shared" si="1"/>
        <v>41379.31034</v>
      </c>
      <c r="C18" s="818">
        <f>Summary!M33+Summary!M79</f>
        <v>168486.0929</v>
      </c>
      <c r="D18" s="813">
        <f t="shared" si="2"/>
        <v>168486.0929</v>
      </c>
      <c r="E18" s="820">
        <f t="shared" si="3"/>
        <v>3.071747246</v>
      </c>
      <c r="F18" s="821">
        <f t="shared" si="4"/>
        <v>127106.7826</v>
      </c>
      <c r="G18" s="830" t="s">
        <v>2052</v>
      </c>
      <c r="H18" s="840">
        <v>0.0125</v>
      </c>
      <c r="I18" s="839">
        <f>L18/I20</f>
        <v>0.05522961651</v>
      </c>
      <c r="J18" s="833">
        <f t="shared" si="5"/>
        <v>3.418369321</v>
      </c>
      <c r="K18" s="2" t="s">
        <v>2053</v>
      </c>
      <c r="L18" s="59">
        <f>sum(Summary!B82:AD82)</f>
        <v>19703</v>
      </c>
    </row>
    <row r="19">
      <c r="A19" s="817">
        <v>13.0</v>
      </c>
      <c r="B19" s="811">
        <f t="shared" si="1"/>
        <v>41379.31034</v>
      </c>
      <c r="C19" s="841">
        <f>Summary!N33+Summary!N79</f>
        <v>127719.8373</v>
      </c>
      <c r="D19" s="813">
        <f t="shared" si="2"/>
        <v>127719.8373</v>
      </c>
      <c r="E19" s="820">
        <f t="shared" si="3"/>
        <v>2.086562735</v>
      </c>
      <c r="F19" s="821">
        <f t="shared" si="4"/>
        <v>86340.52695</v>
      </c>
      <c r="G19" s="830" t="s">
        <v>2054</v>
      </c>
      <c r="H19" s="842">
        <v>250.0</v>
      </c>
      <c r="I19" s="842">
        <f>I13/I14</f>
        <v>171.0750315</v>
      </c>
      <c r="J19" s="833">
        <f t="shared" si="5"/>
        <v>-0.3156998739</v>
      </c>
    </row>
    <row r="20">
      <c r="A20" s="817">
        <v>14.0</v>
      </c>
      <c r="B20" s="818">
        <f t="shared" si="1"/>
        <v>41379.31034</v>
      </c>
      <c r="C20" s="818">
        <f>Summary!O33+Summary!O79</f>
        <v>136763.7703</v>
      </c>
      <c r="D20" s="813">
        <f t="shared" si="2"/>
        <v>136763.7703</v>
      </c>
      <c r="E20" s="820">
        <f t="shared" si="3"/>
        <v>2.30512445</v>
      </c>
      <c r="F20" s="821">
        <f t="shared" si="4"/>
        <v>95384.45998</v>
      </c>
      <c r="G20" s="830" t="s">
        <v>2055</v>
      </c>
      <c r="H20" s="843">
        <v>300000.0</v>
      </c>
      <c r="I20" s="843">
        <f>sum(C79:C106)</f>
        <v>356747</v>
      </c>
      <c r="J20" s="833">
        <f t="shared" si="5"/>
        <v>0.1891566667</v>
      </c>
    </row>
    <row r="21">
      <c r="A21" s="817">
        <v>15.0</v>
      </c>
      <c r="B21" s="811">
        <f t="shared" si="1"/>
        <v>41379.31034</v>
      </c>
      <c r="C21" s="841">
        <f>Summary!P33+Summary!P79</f>
        <v>108399.9684</v>
      </c>
      <c r="D21" s="813">
        <f t="shared" si="2"/>
        <v>108399.9684</v>
      </c>
      <c r="E21" s="820">
        <f t="shared" si="3"/>
        <v>1.619665904</v>
      </c>
      <c r="F21" s="821">
        <f t="shared" si="4"/>
        <v>67020.6581</v>
      </c>
      <c r="G21" s="844"/>
      <c r="H21" s="784"/>
    </row>
    <row r="22">
      <c r="A22" s="817">
        <v>16.0</v>
      </c>
      <c r="B22" s="818">
        <f t="shared" si="1"/>
        <v>41379.31034</v>
      </c>
      <c r="C22" s="818">
        <f>Summary!Q33+Summary!Q79</f>
        <v>104614.898</v>
      </c>
      <c r="D22" s="813">
        <f t="shared" si="2"/>
        <v>104614.898</v>
      </c>
      <c r="E22" s="820">
        <f t="shared" si="3"/>
        <v>1.528193368</v>
      </c>
      <c r="F22" s="821">
        <f t="shared" si="4"/>
        <v>63235.58765</v>
      </c>
      <c r="G22" s="845" t="s">
        <v>2056</v>
      </c>
      <c r="H22" s="846" t="s">
        <v>2057</v>
      </c>
      <c r="I22" s="847" t="s">
        <v>2058</v>
      </c>
    </row>
    <row r="23">
      <c r="A23" s="817">
        <v>17.0</v>
      </c>
      <c r="B23" s="811">
        <f t="shared" si="1"/>
        <v>41379.31034</v>
      </c>
      <c r="C23" s="841">
        <f>Summary!R33+Summary!R79</f>
        <v>106515.7894</v>
      </c>
      <c r="D23" s="813">
        <f t="shared" si="2"/>
        <v>106515.7894</v>
      </c>
      <c r="E23" s="820">
        <f t="shared" si="3"/>
        <v>1.574131578</v>
      </c>
      <c r="F23" s="821">
        <f t="shared" si="4"/>
        <v>65136.47909</v>
      </c>
      <c r="G23" s="845"/>
      <c r="H23" s="848"/>
      <c r="I23" s="849"/>
    </row>
    <row r="24">
      <c r="A24" s="817">
        <v>18.0</v>
      </c>
      <c r="B24" s="818">
        <f t="shared" si="1"/>
        <v>41379.31034</v>
      </c>
      <c r="C24" s="818">
        <f>Summary!S33+Summary!S79</f>
        <v>123674.2326</v>
      </c>
      <c r="D24" s="813">
        <f t="shared" si="2"/>
        <v>123674.2326</v>
      </c>
      <c r="E24" s="820">
        <f t="shared" si="3"/>
        <v>1.988793954</v>
      </c>
      <c r="F24" s="821">
        <f t="shared" si="4"/>
        <v>82294.92223</v>
      </c>
      <c r="G24" s="845"/>
      <c r="H24" s="850"/>
      <c r="I24" s="850"/>
    </row>
    <row r="25">
      <c r="A25" s="817">
        <v>19.0</v>
      </c>
      <c r="B25" s="811">
        <f t="shared" si="1"/>
        <v>41379.31034</v>
      </c>
      <c r="C25" s="841">
        <f>Summary!T33+Summary!T79</f>
        <v>134480.823</v>
      </c>
      <c r="D25" s="813">
        <f t="shared" si="2"/>
        <v>134480.823</v>
      </c>
      <c r="E25" s="820">
        <f t="shared" si="3"/>
        <v>2.249953221</v>
      </c>
      <c r="F25" s="821">
        <f t="shared" si="4"/>
        <v>93101.51261</v>
      </c>
      <c r="G25" s="845"/>
      <c r="H25" s="851"/>
      <c r="I25" s="849"/>
    </row>
    <row r="26">
      <c r="A26" s="817">
        <v>20.0</v>
      </c>
      <c r="B26" s="818">
        <f t="shared" si="1"/>
        <v>41379.31034</v>
      </c>
      <c r="C26" s="818">
        <f>Summary!U33+Summary!U79</f>
        <v>95912.25899</v>
      </c>
      <c r="D26" s="813">
        <f t="shared" si="2"/>
        <v>95912.25899</v>
      </c>
      <c r="E26" s="820">
        <f t="shared" si="3"/>
        <v>1.317879592</v>
      </c>
      <c r="F26" s="821">
        <f t="shared" si="4"/>
        <v>54532.94865</v>
      </c>
      <c r="G26" s="852"/>
      <c r="H26" s="850"/>
      <c r="I26" s="849"/>
    </row>
    <row r="27">
      <c r="A27" s="817">
        <v>21.0</v>
      </c>
      <c r="B27" s="811">
        <f t="shared" si="1"/>
        <v>41379.31034</v>
      </c>
      <c r="C27" s="841">
        <f>Summary!V33+Summary!V79</f>
        <v>81335.55632</v>
      </c>
      <c r="D27" s="813">
        <f t="shared" si="2"/>
        <v>81335.55632</v>
      </c>
      <c r="E27" s="820">
        <f t="shared" si="3"/>
        <v>0.9656092778</v>
      </c>
      <c r="F27" s="821">
        <f t="shared" si="4"/>
        <v>39956.24598</v>
      </c>
      <c r="G27" s="852"/>
      <c r="H27" s="850"/>
      <c r="I27" s="849"/>
    </row>
    <row r="28">
      <c r="A28" s="817">
        <v>22.0</v>
      </c>
      <c r="B28" s="818">
        <f t="shared" si="1"/>
        <v>41379.31034</v>
      </c>
      <c r="C28" s="818">
        <f>Summary!W33+Summary!W79</f>
        <v>79464.18465</v>
      </c>
      <c r="D28" s="813">
        <f t="shared" si="2"/>
        <v>79464.18465</v>
      </c>
      <c r="E28" s="820">
        <f t="shared" si="3"/>
        <v>0.9203844625</v>
      </c>
      <c r="F28" s="821">
        <f t="shared" si="4"/>
        <v>38084.87431</v>
      </c>
      <c r="G28" s="845"/>
      <c r="H28" s="853"/>
      <c r="I28" s="849"/>
    </row>
    <row r="29">
      <c r="A29" s="817">
        <v>23.0</v>
      </c>
      <c r="B29" s="811">
        <f t="shared" si="1"/>
        <v>41379.31034</v>
      </c>
      <c r="C29" s="841">
        <f>Summary!X33+Summary!X79</f>
        <v>87629.84187</v>
      </c>
      <c r="D29" s="813">
        <f t="shared" si="2"/>
        <v>87629.84187</v>
      </c>
      <c r="E29" s="820">
        <f t="shared" si="3"/>
        <v>1.117721179</v>
      </c>
      <c r="F29" s="821">
        <f t="shared" si="4"/>
        <v>46250.53153</v>
      </c>
      <c r="G29" s="852"/>
      <c r="H29" s="848"/>
      <c r="I29" s="849"/>
    </row>
    <row r="30">
      <c r="A30" s="817">
        <v>24.0</v>
      </c>
      <c r="B30" s="818">
        <f t="shared" si="1"/>
        <v>41379.31034</v>
      </c>
      <c r="C30" s="818">
        <f>Summary!Y33+Summary!Y79</f>
        <v>84313.2528</v>
      </c>
      <c r="D30" s="813">
        <f t="shared" si="2"/>
        <v>84313.2528</v>
      </c>
      <c r="E30" s="820">
        <f t="shared" si="3"/>
        <v>1.037570276</v>
      </c>
      <c r="F30" s="821">
        <f t="shared" si="4"/>
        <v>42933.94245</v>
      </c>
    </row>
    <row r="31">
      <c r="A31" s="817">
        <v>25.0</v>
      </c>
      <c r="B31" s="811">
        <f t="shared" si="1"/>
        <v>41379.31034</v>
      </c>
      <c r="C31" s="841">
        <f>Summary!Z33+Summary!Z79</f>
        <v>109310.2064</v>
      </c>
      <c r="D31" s="813">
        <f t="shared" si="2"/>
        <v>109310.2064</v>
      </c>
      <c r="E31" s="820">
        <f t="shared" si="3"/>
        <v>1.641663322</v>
      </c>
      <c r="F31" s="821">
        <f t="shared" si="4"/>
        <v>67930.89609</v>
      </c>
    </row>
    <row r="32">
      <c r="A32" s="817">
        <v>26.0</v>
      </c>
      <c r="B32" s="818">
        <f t="shared" si="1"/>
        <v>41379.31034</v>
      </c>
      <c r="C32" s="818">
        <f>Summary!AA33+Summary!AA79</f>
        <v>109478.5039</v>
      </c>
      <c r="D32" s="813">
        <f t="shared" si="2"/>
        <v>109478.5039</v>
      </c>
      <c r="E32" s="820">
        <f t="shared" si="3"/>
        <v>1.645730511</v>
      </c>
      <c r="F32" s="821">
        <f t="shared" si="4"/>
        <v>68099.19357</v>
      </c>
    </row>
    <row r="33">
      <c r="A33" s="817">
        <v>27.0</v>
      </c>
      <c r="B33" s="811">
        <f t="shared" si="1"/>
        <v>41379.31034</v>
      </c>
      <c r="C33" s="841">
        <f>Summary!AB33+Summary!AB79</f>
        <v>81102.2853</v>
      </c>
      <c r="D33" s="813">
        <f t="shared" si="2"/>
        <v>81102.2853</v>
      </c>
      <c r="E33" s="820">
        <f t="shared" si="3"/>
        <v>0.9599718948</v>
      </c>
      <c r="F33" s="821">
        <f t="shared" si="4"/>
        <v>39722.97496</v>
      </c>
    </row>
    <row r="34">
      <c r="A34" s="817">
        <v>28.0</v>
      </c>
      <c r="B34" s="818">
        <f t="shared" si="1"/>
        <v>41379.31034</v>
      </c>
      <c r="C34" s="818">
        <f>Summary!AC33+Summary!AC79</f>
        <v>83714.45762</v>
      </c>
      <c r="D34" s="813">
        <f t="shared" si="2"/>
        <v>83714.45762</v>
      </c>
      <c r="E34" s="820">
        <f t="shared" si="3"/>
        <v>1.023099392</v>
      </c>
      <c r="F34" s="821">
        <f t="shared" si="4"/>
        <v>42335.14727</v>
      </c>
    </row>
    <row r="35">
      <c r="A35" s="854">
        <v>29.0</v>
      </c>
      <c r="B35" s="811">
        <f t="shared" si="1"/>
        <v>41379.31034</v>
      </c>
      <c r="C35" s="841">
        <f>Summary!AD33+Summary!AD79</f>
        <v>72572.32209</v>
      </c>
      <c r="D35" s="813">
        <f t="shared" si="2"/>
        <v>72572.32209</v>
      </c>
      <c r="E35" s="820">
        <f t="shared" si="3"/>
        <v>0.7538311172</v>
      </c>
      <c r="F35" s="821">
        <f t="shared" si="4"/>
        <v>31193.01175</v>
      </c>
    </row>
    <row r="36">
      <c r="A36" s="855" t="s">
        <v>1891</v>
      </c>
      <c r="B36" s="856">
        <f>H13</f>
        <v>1200000</v>
      </c>
      <c r="C36" s="856">
        <f>sum(C7:C35)</f>
        <v>4239752.506</v>
      </c>
      <c r="D36" s="857">
        <f t="shared" si="2"/>
        <v>4239752.506</v>
      </c>
      <c r="E36" s="858">
        <f t="shared" si="3"/>
        <v>2.533127089</v>
      </c>
      <c r="F36" s="856">
        <f t="shared" si="4"/>
        <v>3039752.506</v>
      </c>
    </row>
    <row r="38">
      <c r="A38" s="785" t="s">
        <v>2017</v>
      </c>
      <c r="B38" s="786">
        <v>45293.0</v>
      </c>
      <c r="C38" s="787"/>
      <c r="D38" s="785" t="s">
        <v>2018</v>
      </c>
      <c r="E38" s="785" t="s">
        <v>2019</v>
      </c>
      <c r="F38" s="787"/>
    </row>
    <row r="39">
      <c r="A39" s="790" t="s">
        <v>2022</v>
      </c>
      <c r="B39" s="791">
        <v>29.0</v>
      </c>
      <c r="C39" s="792" t="s">
        <v>2059</v>
      </c>
      <c r="D39" s="613"/>
      <c r="E39" s="613"/>
      <c r="F39" s="611"/>
    </row>
    <row r="40">
      <c r="A40" s="790" t="s">
        <v>2026</v>
      </c>
      <c r="B40" s="797">
        <f>COUNT(Summary!B82:AD82)</f>
        <v>29</v>
      </c>
      <c r="C40" s="798"/>
      <c r="D40" s="799"/>
      <c r="E40" s="799"/>
      <c r="F40" s="800"/>
    </row>
    <row r="41">
      <c r="A41" s="803"/>
      <c r="B41" s="804" t="s">
        <v>2029</v>
      </c>
      <c r="C41" s="517"/>
      <c r="D41" s="804" t="s">
        <v>2030</v>
      </c>
      <c r="E41" s="805"/>
      <c r="F41" s="517"/>
    </row>
    <row r="42">
      <c r="A42" s="806" t="s">
        <v>2033</v>
      </c>
      <c r="B42" s="806" t="s">
        <v>2060</v>
      </c>
      <c r="C42" s="807" t="s">
        <v>2026</v>
      </c>
      <c r="D42" s="806" t="s">
        <v>2030</v>
      </c>
      <c r="E42" s="806" t="s">
        <v>2035</v>
      </c>
      <c r="F42" s="806" t="s">
        <v>2036</v>
      </c>
    </row>
    <row r="43">
      <c r="A43" s="810">
        <v>1.0</v>
      </c>
      <c r="B43" s="812">
        <f t="shared" ref="B43:B71" si="8">$B$72/$B$39</f>
        <v>12068.96552</v>
      </c>
      <c r="C43" s="812">
        <f>Summary!B140+Summary!B146</f>
        <v>14102.43703</v>
      </c>
      <c r="D43" s="813">
        <f t="shared" ref="D43:D72" si="9">C43/$B$4*$B$3</f>
        <v>14102.43703</v>
      </c>
      <c r="E43" s="814">
        <f t="shared" ref="E43:E72" si="10">D43/B43-1</f>
        <v>0.1684876396</v>
      </c>
      <c r="F43" s="815">
        <f t="shared" ref="F43:F72" si="11">D43-B43</f>
        <v>2033.471513</v>
      </c>
    </row>
    <row r="44">
      <c r="A44" s="817">
        <v>2.0</v>
      </c>
      <c r="B44" s="819">
        <f t="shared" si="8"/>
        <v>12068.96552</v>
      </c>
      <c r="C44" s="819">
        <f>Summary!C140+Summary!C146</f>
        <v>12718.05339</v>
      </c>
      <c r="D44" s="813">
        <f t="shared" si="9"/>
        <v>12718.05339</v>
      </c>
      <c r="E44" s="820">
        <f t="shared" si="10"/>
        <v>0.0537815666</v>
      </c>
      <c r="F44" s="821">
        <f t="shared" si="11"/>
        <v>649.0878728</v>
      </c>
    </row>
    <row r="45">
      <c r="A45" s="817">
        <v>3.0</v>
      </c>
      <c r="B45" s="812">
        <f t="shared" si="8"/>
        <v>12068.96552</v>
      </c>
      <c r="C45" s="824">
        <f>Summary!D140+Summary!D146</f>
        <v>11093.60502</v>
      </c>
      <c r="D45" s="813">
        <f t="shared" si="9"/>
        <v>11093.60502</v>
      </c>
      <c r="E45" s="820">
        <f t="shared" si="10"/>
        <v>-0.08081558373</v>
      </c>
      <c r="F45" s="821">
        <f t="shared" si="11"/>
        <v>-975.3604932</v>
      </c>
    </row>
    <row r="46">
      <c r="A46" s="817">
        <v>4.0</v>
      </c>
      <c r="B46" s="819">
        <f t="shared" si="8"/>
        <v>12068.96552</v>
      </c>
      <c r="C46" s="819">
        <f>Summary!E140+Summary!E146</f>
        <v>12181.68893</v>
      </c>
      <c r="D46" s="813">
        <f t="shared" si="9"/>
        <v>12181.68893</v>
      </c>
      <c r="E46" s="820">
        <f t="shared" si="10"/>
        <v>0.009339939749</v>
      </c>
      <c r="F46" s="821">
        <f t="shared" si="11"/>
        <v>112.7234108</v>
      </c>
    </row>
    <row r="47">
      <c r="A47" s="817">
        <v>5.0</v>
      </c>
      <c r="B47" s="812">
        <f t="shared" si="8"/>
        <v>12068.96552</v>
      </c>
      <c r="C47" s="824">
        <f>Summary!F140+Summary!F146</f>
        <v>12359.86692</v>
      </c>
      <c r="D47" s="813">
        <f t="shared" si="9"/>
        <v>12359.86692</v>
      </c>
      <c r="E47" s="820">
        <f t="shared" si="10"/>
        <v>0.02410325909</v>
      </c>
      <c r="F47" s="821">
        <f t="shared" si="11"/>
        <v>290.9014028</v>
      </c>
    </row>
    <row r="48">
      <c r="A48" s="817">
        <v>6.0</v>
      </c>
      <c r="B48" s="819">
        <f t="shared" si="8"/>
        <v>12068.96552</v>
      </c>
      <c r="C48" s="819">
        <f>Summary!G140+Summary!G146</f>
        <v>11265.09042</v>
      </c>
      <c r="D48" s="813">
        <f t="shared" si="9"/>
        <v>11265.09042</v>
      </c>
      <c r="E48" s="820">
        <f t="shared" si="10"/>
        <v>-0.06660679369</v>
      </c>
      <c r="F48" s="821">
        <f t="shared" si="11"/>
        <v>-803.8750962</v>
      </c>
    </row>
    <row r="49">
      <c r="A49" s="817">
        <v>7.0</v>
      </c>
      <c r="B49" s="812">
        <f t="shared" si="8"/>
        <v>12068.96552</v>
      </c>
      <c r="C49" s="824">
        <f>Summary!H140+Summary!H146</f>
        <v>12701.24092</v>
      </c>
      <c r="D49" s="813">
        <f t="shared" si="9"/>
        <v>12701.24092</v>
      </c>
      <c r="E49" s="820">
        <f t="shared" si="10"/>
        <v>0.05238853337</v>
      </c>
      <c r="F49" s="821">
        <f t="shared" si="11"/>
        <v>632.2754028</v>
      </c>
    </row>
    <row r="50">
      <c r="A50" s="817">
        <v>8.0</v>
      </c>
      <c r="B50" s="819">
        <f t="shared" si="8"/>
        <v>12068.96552</v>
      </c>
      <c r="C50" s="819">
        <f>Summary!I140+Summary!I146</f>
        <v>14533.74737</v>
      </c>
      <c r="D50" s="813">
        <f t="shared" si="9"/>
        <v>14533.74737</v>
      </c>
      <c r="E50" s="820">
        <f t="shared" si="10"/>
        <v>0.2042247824</v>
      </c>
      <c r="F50" s="821">
        <f t="shared" si="11"/>
        <v>2464.781857</v>
      </c>
    </row>
    <row r="51">
      <c r="A51" s="817">
        <v>9.0</v>
      </c>
      <c r="B51" s="812">
        <f t="shared" si="8"/>
        <v>12068.96552</v>
      </c>
      <c r="C51" s="824">
        <f>Summary!J140+Summary!J146</f>
        <v>12970.539</v>
      </c>
      <c r="D51" s="813">
        <f t="shared" si="9"/>
        <v>12970.539</v>
      </c>
      <c r="E51" s="820">
        <f t="shared" si="10"/>
        <v>0.07470180286</v>
      </c>
      <c r="F51" s="821">
        <f t="shared" si="11"/>
        <v>901.5734828</v>
      </c>
    </row>
    <row r="52">
      <c r="A52" s="817">
        <v>10.0</v>
      </c>
      <c r="B52" s="819">
        <f t="shared" si="8"/>
        <v>12068.96552</v>
      </c>
      <c r="C52" s="819">
        <f>Summary!K140+Summary!K146</f>
        <v>10633.75775</v>
      </c>
      <c r="D52" s="813">
        <f t="shared" si="9"/>
        <v>10633.75775</v>
      </c>
      <c r="E52" s="820">
        <f t="shared" si="10"/>
        <v>-0.1189172147</v>
      </c>
      <c r="F52" s="821">
        <f t="shared" si="11"/>
        <v>-1435.207763</v>
      </c>
    </row>
    <row r="53">
      <c r="A53" s="817">
        <v>11.0</v>
      </c>
      <c r="B53" s="812">
        <f t="shared" si="8"/>
        <v>12068.96552</v>
      </c>
      <c r="C53" s="824">
        <f>Summary!L140+Summary!L146</f>
        <v>11279.70117</v>
      </c>
      <c r="D53" s="813">
        <f t="shared" si="9"/>
        <v>11279.70117</v>
      </c>
      <c r="E53" s="820">
        <f t="shared" si="10"/>
        <v>-0.06539618869</v>
      </c>
      <c r="F53" s="821">
        <f t="shared" si="11"/>
        <v>-789.2643462</v>
      </c>
    </row>
    <row r="54">
      <c r="A54" s="817">
        <v>12.0</v>
      </c>
      <c r="B54" s="819">
        <f t="shared" si="8"/>
        <v>12068.96552</v>
      </c>
      <c r="C54" s="818">
        <f>Summary!M140+Summary!M146</f>
        <v>13027.10342</v>
      </c>
      <c r="D54" s="813">
        <f t="shared" si="9"/>
        <v>13027.10342</v>
      </c>
      <c r="E54" s="820">
        <f t="shared" si="10"/>
        <v>0.07938856942</v>
      </c>
      <c r="F54" s="821">
        <f t="shared" si="11"/>
        <v>958.1379068</v>
      </c>
    </row>
    <row r="55">
      <c r="A55" s="817">
        <v>13.0</v>
      </c>
      <c r="B55" s="812">
        <f t="shared" si="8"/>
        <v>12068.96552</v>
      </c>
      <c r="C55" s="841">
        <f>Summary!N140+Summary!N146</f>
        <v>12516.80339</v>
      </c>
      <c r="D55" s="813">
        <f t="shared" si="9"/>
        <v>12516.80339</v>
      </c>
      <c r="E55" s="820">
        <f t="shared" si="10"/>
        <v>0.0371065666</v>
      </c>
      <c r="F55" s="821">
        <f t="shared" si="11"/>
        <v>447.8378728</v>
      </c>
    </row>
    <row r="56">
      <c r="A56" s="817">
        <v>14.0</v>
      </c>
      <c r="B56" s="819">
        <f t="shared" si="8"/>
        <v>12068.96552</v>
      </c>
      <c r="C56" s="818">
        <f>Summary!O140+Summary!O146</f>
        <v>12100.112</v>
      </c>
      <c r="D56" s="813">
        <f t="shared" si="9"/>
        <v>12100.112</v>
      </c>
      <c r="E56" s="820">
        <f t="shared" si="10"/>
        <v>0.002580708571</v>
      </c>
      <c r="F56" s="821">
        <f t="shared" si="11"/>
        <v>31.14648276</v>
      </c>
    </row>
    <row r="57">
      <c r="A57" s="817">
        <v>15.0</v>
      </c>
      <c r="B57" s="812">
        <f t="shared" si="8"/>
        <v>12068.96552</v>
      </c>
      <c r="C57" s="841">
        <f>Summary!P140+Summary!P146</f>
        <v>12398.29553</v>
      </c>
      <c r="D57" s="813">
        <f t="shared" si="9"/>
        <v>12398.29553</v>
      </c>
      <c r="E57" s="820">
        <f t="shared" si="10"/>
        <v>0.02728734391</v>
      </c>
      <c r="F57" s="821">
        <f t="shared" si="11"/>
        <v>329.3300128</v>
      </c>
    </row>
    <row r="58">
      <c r="A58" s="817">
        <v>16.0</v>
      </c>
      <c r="B58" s="819">
        <f t="shared" si="8"/>
        <v>12068.96552</v>
      </c>
      <c r="C58" s="818">
        <f>Summary!Q140+Summary!Q146</f>
        <v>10631.89261</v>
      </c>
      <c r="D58" s="813">
        <f t="shared" si="9"/>
        <v>10631.89261</v>
      </c>
      <c r="E58" s="820">
        <f t="shared" si="10"/>
        <v>-0.1190717555</v>
      </c>
      <c r="F58" s="821">
        <f t="shared" si="11"/>
        <v>-1437.072911</v>
      </c>
    </row>
    <row r="59">
      <c r="A59" s="817">
        <v>17.0</v>
      </c>
      <c r="B59" s="812">
        <f t="shared" si="8"/>
        <v>12068.96552</v>
      </c>
      <c r="C59" s="841">
        <f>Summary!R140+Summary!R146</f>
        <v>11391.57217</v>
      </c>
      <c r="D59" s="813">
        <f t="shared" si="9"/>
        <v>11391.57217</v>
      </c>
      <c r="E59" s="820">
        <f t="shared" si="10"/>
        <v>-0.05612687776</v>
      </c>
      <c r="F59" s="821">
        <f t="shared" si="11"/>
        <v>-677.3933522</v>
      </c>
    </row>
    <row r="60">
      <c r="A60" s="817">
        <v>18.0</v>
      </c>
      <c r="B60" s="819">
        <f t="shared" si="8"/>
        <v>12068.96552</v>
      </c>
      <c r="C60" s="818">
        <f>Summary!S140+Summary!S146</f>
        <v>14667.42793</v>
      </c>
      <c r="D60" s="813">
        <f t="shared" si="9"/>
        <v>14667.42793</v>
      </c>
      <c r="E60" s="820">
        <f t="shared" si="10"/>
        <v>0.2153011713</v>
      </c>
      <c r="F60" s="821">
        <f t="shared" si="11"/>
        <v>2598.462413</v>
      </c>
    </row>
    <row r="61">
      <c r="A61" s="817">
        <v>19.0</v>
      </c>
      <c r="B61" s="812">
        <f t="shared" si="8"/>
        <v>12068.96552</v>
      </c>
      <c r="C61" s="841">
        <f>Summary!T140+Summary!T146</f>
        <v>19510.49091</v>
      </c>
      <c r="D61" s="813">
        <f t="shared" si="9"/>
        <v>19510.49091</v>
      </c>
      <c r="E61" s="820">
        <f t="shared" si="10"/>
        <v>0.6165835324</v>
      </c>
      <c r="F61" s="821">
        <f t="shared" si="11"/>
        <v>7441.525391</v>
      </c>
    </row>
    <row r="62">
      <c r="A62" s="817">
        <v>20.0</v>
      </c>
      <c r="B62" s="819">
        <f t="shared" si="8"/>
        <v>12068.96552</v>
      </c>
      <c r="C62" s="818">
        <f>Summary!U140+Summary!U146</f>
        <v>14968.29694</v>
      </c>
      <c r="D62" s="813">
        <f t="shared" si="9"/>
        <v>14968.29694</v>
      </c>
      <c r="E62" s="820">
        <f t="shared" si="10"/>
        <v>0.2402303181</v>
      </c>
      <c r="F62" s="821">
        <f t="shared" si="11"/>
        <v>2899.331425</v>
      </c>
    </row>
    <row r="63">
      <c r="A63" s="817">
        <v>21.0</v>
      </c>
      <c r="B63" s="812">
        <f t="shared" si="8"/>
        <v>12068.96552</v>
      </c>
      <c r="C63" s="841">
        <f>Summary!V140+Summary!V146</f>
        <v>31499.18216</v>
      </c>
      <c r="D63" s="813">
        <f t="shared" si="9"/>
        <v>31499.18216</v>
      </c>
      <c r="E63" s="820">
        <f t="shared" si="10"/>
        <v>1.609932236</v>
      </c>
      <c r="F63" s="821">
        <f t="shared" si="11"/>
        <v>19430.21664</v>
      </c>
    </row>
    <row r="64">
      <c r="A64" s="817">
        <v>22.0</v>
      </c>
      <c r="B64" s="819">
        <f t="shared" si="8"/>
        <v>12068.96552</v>
      </c>
      <c r="C64" s="818">
        <f>Summary!W140+Summary!W146</f>
        <v>34601.64681</v>
      </c>
      <c r="D64" s="813">
        <f t="shared" si="9"/>
        <v>34601.64681</v>
      </c>
      <c r="E64" s="820">
        <f t="shared" si="10"/>
        <v>1.866993593</v>
      </c>
      <c r="F64" s="821">
        <f t="shared" si="11"/>
        <v>22532.68129</v>
      </c>
    </row>
    <row r="65">
      <c r="A65" s="817">
        <v>23.0</v>
      </c>
      <c r="B65" s="812">
        <f t="shared" si="8"/>
        <v>12068.96552</v>
      </c>
      <c r="C65" s="841">
        <f>Summary!X140+Summary!X146</f>
        <v>55597.45041</v>
      </c>
      <c r="D65" s="813">
        <f t="shared" si="9"/>
        <v>55597.45041</v>
      </c>
      <c r="E65" s="820">
        <f t="shared" si="10"/>
        <v>3.606645891</v>
      </c>
      <c r="F65" s="821">
        <f t="shared" si="11"/>
        <v>43528.48489</v>
      </c>
    </row>
    <row r="66">
      <c r="A66" s="817">
        <v>24.0</v>
      </c>
      <c r="B66" s="819">
        <f t="shared" si="8"/>
        <v>12068.96552</v>
      </c>
      <c r="C66" s="818">
        <f>Summary!Y140+Summary!Y146</f>
        <v>44245.78719</v>
      </c>
      <c r="D66" s="813">
        <f t="shared" si="9"/>
        <v>44245.78719</v>
      </c>
      <c r="E66" s="820">
        <f t="shared" si="10"/>
        <v>2.66607951</v>
      </c>
      <c r="F66" s="821">
        <f t="shared" si="11"/>
        <v>32176.82168</v>
      </c>
    </row>
    <row r="67">
      <c r="A67" s="817">
        <v>25.0</v>
      </c>
      <c r="B67" s="812">
        <f t="shared" si="8"/>
        <v>12068.96552</v>
      </c>
      <c r="C67" s="841">
        <f>Summary!Z140+Summary!Z146</f>
        <v>36267.59478</v>
      </c>
      <c r="D67" s="813">
        <f t="shared" si="9"/>
        <v>36267.59478</v>
      </c>
      <c r="E67" s="820">
        <f t="shared" si="10"/>
        <v>2.005029281</v>
      </c>
      <c r="F67" s="821">
        <f t="shared" si="11"/>
        <v>24198.62926</v>
      </c>
    </row>
    <row r="68">
      <c r="A68" s="817">
        <v>26.0</v>
      </c>
      <c r="B68" s="819">
        <f t="shared" si="8"/>
        <v>12068.96552</v>
      </c>
      <c r="C68" s="818">
        <f>Summary!AA140+Summary!AA146</f>
        <v>67994.31994</v>
      </c>
      <c r="D68" s="813">
        <f t="shared" si="9"/>
        <v>67994.31994</v>
      </c>
      <c r="E68" s="820">
        <f t="shared" si="10"/>
        <v>4.63381508</v>
      </c>
      <c r="F68" s="821">
        <f t="shared" si="11"/>
        <v>55925.35442</v>
      </c>
    </row>
    <row r="69">
      <c r="A69" s="817">
        <v>27.0</v>
      </c>
      <c r="B69" s="812">
        <f t="shared" si="8"/>
        <v>12068.96552</v>
      </c>
      <c r="C69" s="841">
        <f>Summary!AB140+Summary!AB146</f>
        <v>16744.21224</v>
      </c>
      <c r="D69" s="813">
        <f t="shared" si="9"/>
        <v>16744.21224</v>
      </c>
      <c r="E69" s="820">
        <f t="shared" si="10"/>
        <v>0.3873775853</v>
      </c>
      <c r="F69" s="821">
        <f t="shared" si="11"/>
        <v>4675.246719</v>
      </c>
    </row>
    <row r="70">
      <c r="A70" s="817">
        <v>28.0</v>
      </c>
      <c r="B70" s="819">
        <f t="shared" si="8"/>
        <v>12068.96552</v>
      </c>
      <c r="C70" s="818">
        <f>Summary!AC140+Summary!AC146</f>
        <v>35623.65046</v>
      </c>
      <c r="D70" s="813">
        <f t="shared" si="9"/>
        <v>35623.65046</v>
      </c>
      <c r="E70" s="820">
        <f t="shared" si="10"/>
        <v>1.951673895</v>
      </c>
      <c r="F70" s="821">
        <f t="shared" si="11"/>
        <v>23554.68494</v>
      </c>
    </row>
    <row r="71">
      <c r="A71" s="854">
        <v>29.0</v>
      </c>
      <c r="B71" s="812">
        <f t="shared" si="8"/>
        <v>12068.96552</v>
      </c>
      <c r="C71" s="841">
        <f>Summary!AD140+Summary!AD146</f>
        <v>41629.50229</v>
      </c>
      <c r="D71" s="813">
        <f t="shared" si="9"/>
        <v>41629.50229</v>
      </c>
      <c r="E71" s="820">
        <f t="shared" si="10"/>
        <v>2.449301618</v>
      </c>
      <c r="F71" s="821">
        <f t="shared" si="11"/>
        <v>29560.53677</v>
      </c>
    </row>
    <row r="72">
      <c r="A72" s="855" t="s">
        <v>1891</v>
      </c>
      <c r="B72" s="856">
        <f>H15</f>
        <v>350000</v>
      </c>
      <c r="C72" s="856">
        <f>sum(C43:C71)</f>
        <v>621255.0691</v>
      </c>
      <c r="D72" s="856">
        <f t="shared" si="9"/>
        <v>621255.0691</v>
      </c>
      <c r="E72" s="859">
        <f t="shared" si="10"/>
        <v>0.7750144831</v>
      </c>
      <c r="F72" s="860">
        <f t="shared" si="11"/>
        <v>271255.0691</v>
      </c>
    </row>
    <row r="74">
      <c r="A74" s="785" t="s">
        <v>2017</v>
      </c>
      <c r="B74" s="786">
        <v>45293.0</v>
      </c>
      <c r="C74" s="787"/>
      <c r="D74" s="785" t="s">
        <v>2018</v>
      </c>
      <c r="E74" s="785" t="s">
        <v>2019</v>
      </c>
      <c r="F74" s="787"/>
    </row>
    <row r="75">
      <c r="A75" s="790" t="s">
        <v>2022</v>
      </c>
      <c r="B75" s="791">
        <v>29.0</v>
      </c>
      <c r="C75" s="792" t="s">
        <v>2061</v>
      </c>
      <c r="D75" s="613"/>
      <c r="E75" s="613"/>
      <c r="F75" s="611"/>
    </row>
    <row r="76">
      <c r="A76" s="790" t="s">
        <v>2026</v>
      </c>
      <c r="B76" s="797">
        <f>COUNT(C79:C106)</f>
        <v>26</v>
      </c>
      <c r="C76" s="798"/>
      <c r="D76" s="799"/>
      <c r="E76" s="799"/>
      <c r="F76" s="800"/>
    </row>
    <row r="77">
      <c r="A77" s="803"/>
      <c r="B77" s="804" t="s">
        <v>2029</v>
      </c>
      <c r="C77" s="517"/>
      <c r="D77" s="804" t="s">
        <v>2030</v>
      </c>
      <c r="E77" s="805"/>
      <c r="F77" s="517"/>
      <c r="H77" s="861"/>
      <c r="I77" s="861"/>
      <c r="J77" s="861"/>
    </row>
    <row r="78">
      <c r="A78" s="806" t="s">
        <v>2033</v>
      </c>
      <c r="B78" s="806" t="s">
        <v>2062</v>
      </c>
      <c r="C78" s="807" t="s">
        <v>2026</v>
      </c>
      <c r="D78" s="806" t="s">
        <v>2030</v>
      </c>
      <c r="E78" s="806" t="s">
        <v>2035</v>
      </c>
      <c r="F78" s="806" t="s">
        <v>2036</v>
      </c>
      <c r="H78" s="861"/>
      <c r="I78" s="861"/>
      <c r="J78" s="861"/>
    </row>
    <row r="79">
      <c r="A79" s="810">
        <v>1.0</v>
      </c>
      <c r="B79" s="862">
        <f t="shared" ref="B79:B107" si="12">$B$108/$B$75</f>
        <v>10344.82759</v>
      </c>
      <c r="C79" s="863">
        <v>7805.0</v>
      </c>
      <c r="D79" s="864">
        <f t="shared" ref="D79:D108" si="13">C79/$B$4*$B$3</f>
        <v>7805</v>
      </c>
      <c r="E79" s="814">
        <f t="shared" ref="E79:E108" si="14">D79/B79-1</f>
        <v>-0.2455166667</v>
      </c>
      <c r="F79" s="865">
        <f t="shared" ref="F79:F108" si="15">D79-B79</f>
        <v>-2539.827586</v>
      </c>
      <c r="H79" s="861"/>
      <c r="I79" s="861"/>
      <c r="J79" s="861"/>
    </row>
    <row r="80">
      <c r="A80" s="817">
        <v>2.0</v>
      </c>
      <c r="B80" s="866">
        <f t="shared" si="12"/>
        <v>10344.82759</v>
      </c>
      <c r="C80" s="863">
        <v>9042.0</v>
      </c>
      <c r="D80" s="864">
        <f t="shared" si="13"/>
        <v>9042</v>
      </c>
      <c r="E80" s="820">
        <f t="shared" si="14"/>
        <v>-0.12594</v>
      </c>
      <c r="F80" s="867">
        <f t="shared" si="15"/>
        <v>-1302.827586</v>
      </c>
      <c r="H80" s="861"/>
      <c r="I80" s="861"/>
      <c r="J80" s="861"/>
    </row>
    <row r="81">
      <c r="A81" s="817">
        <v>3.0</v>
      </c>
      <c r="B81" s="862">
        <f t="shared" si="12"/>
        <v>10344.82759</v>
      </c>
      <c r="C81" s="863">
        <v>8914.0</v>
      </c>
      <c r="D81" s="864">
        <f t="shared" si="13"/>
        <v>8914</v>
      </c>
      <c r="E81" s="820">
        <f t="shared" si="14"/>
        <v>-0.1383133333</v>
      </c>
      <c r="F81" s="867">
        <f t="shared" si="15"/>
        <v>-1430.827586</v>
      </c>
      <c r="H81" s="861"/>
      <c r="I81" s="868"/>
      <c r="J81" s="861"/>
    </row>
    <row r="82">
      <c r="A82" s="817">
        <v>4.0</v>
      </c>
      <c r="B82" s="866">
        <f t="shared" si="12"/>
        <v>10344.82759</v>
      </c>
      <c r="C82" s="863">
        <v>8905.0</v>
      </c>
      <c r="D82" s="864">
        <f t="shared" si="13"/>
        <v>8905</v>
      </c>
      <c r="E82" s="820">
        <f t="shared" si="14"/>
        <v>-0.1391833333</v>
      </c>
      <c r="F82" s="867">
        <f t="shared" si="15"/>
        <v>-1439.827586</v>
      </c>
      <c r="H82" s="861"/>
      <c r="I82" s="861"/>
      <c r="J82" s="861"/>
    </row>
    <row r="83">
      <c r="A83" s="817">
        <v>5.0</v>
      </c>
      <c r="B83" s="862">
        <f t="shared" si="12"/>
        <v>10344.82759</v>
      </c>
      <c r="C83" s="863">
        <v>10176.0</v>
      </c>
      <c r="D83" s="864">
        <f t="shared" si="13"/>
        <v>10176</v>
      </c>
      <c r="E83" s="820">
        <f t="shared" si="14"/>
        <v>-0.01632</v>
      </c>
      <c r="F83" s="867">
        <f t="shared" si="15"/>
        <v>-168.8275862</v>
      </c>
      <c r="H83" s="861"/>
      <c r="I83" s="861"/>
      <c r="J83" s="861"/>
    </row>
    <row r="84">
      <c r="A84" s="817">
        <v>6.0</v>
      </c>
      <c r="B84" s="866">
        <f t="shared" si="12"/>
        <v>10344.82759</v>
      </c>
      <c r="C84" s="863">
        <v>10266.0</v>
      </c>
      <c r="D84" s="864">
        <f t="shared" si="13"/>
        <v>10266</v>
      </c>
      <c r="E84" s="820">
        <f t="shared" si="14"/>
        <v>-0.00762</v>
      </c>
      <c r="F84" s="867">
        <f t="shared" si="15"/>
        <v>-78.82758621</v>
      </c>
      <c r="I84" s="861"/>
      <c r="J84" s="861"/>
    </row>
    <row r="85">
      <c r="A85" s="817">
        <v>7.0</v>
      </c>
      <c r="B85" s="862">
        <f t="shared" si="12"/>
        <v>10344.82759</v>
      </c>
      <c r="C85" s="863">
        <v>8809.0</v>
      </c>
      <c r="D85" s="864">
        <f t="shared" si="13"/>
        <v>8809</v>
      </c>
      <c r="E85" s="820">
        <f t="shared" si="14"/>
        <v>-0.1484633333</v>
      </c>
      <c r="F85" s="867">
        <f t="shared" si="15"/>
        <v>-1535.827586</v>
      </c>
      <c r="I85" s="861"/>
      <c r="J85" s="861"/>
    </row>
    <row r="86">
      <c r="A86" s="817">
        <v>8.0</v>
      </c>
      <c r="B86" s="866">
        <f t="shared" si="12"/>
        <v>10344.82759</v>
      </c>
      <c r="C86" s="863">
        <v>10764.0</v>
      </c>
      <c r="D86" s="864">
        <f t="shared" si="13"/>
        <v>10764</v>
      </c>
      <c r="E86" s="820">
        <f t="shared" si="14"/>
        <v>0.04052</v>
      </c>
      <c r="F86" s="867">
        <f t="shared" si="15"/>
        <v>419.1724138</v>
      </c>
      <c r="I86" s="861"/>
      <c r="J86" s="861"/>
    </row>
    <row r="87">
      <c r="A87" s="817">
        <v>9.0</v>
      </c>
      <c r="B87" s="862">
        <f t="shared" si="12"/>
        <v>10344.82759</v>
      </c>
      <c r="C87" s="863">
        <v>10676.0</v>
      </c>
      <c r="D87" s="864">
        <f t="shared" si="13"/>
        <v>10676</v>
      </c>
      <c r="E87" s="820">
        <f t="shared" si="14"/>
        <v>0.03201333333</v>
      </c>
      <c r="F87" s="867">
        <f t="shared" si="15"/>
        <v>331.1724138</v>
      </c>
      <c r="I87" s="861"/>
      <c r="J87" s="861"/>
    </row>
    <row r="88">
      <c r="A88" s="817">
        <v>10.0</v>
      </c>
      <c r="B88" s="866">
        <f t="shared" si="12"/>
        <v>10344.82759</v>
      </c>
      <c r="C88" s="863">
        <v>9889.0</v>
      </c>
      <c r="D88" s="864">
        <f t="shared" si="13"/>
        <v>9889</v>
      </c>
      <c r="E88" s="820">
        <f t="shared" si="14"/>
        <v>-0.04406333333</v>
      </c>
      <c r="F88" s="867">
        <f t="shared" si="15"/>
        <v>-455.8275862</v>
      </c>
      <c r="I88" s="861"/>
      <c r="J88" s="861"/>
    </row>
    <row r="89">
      <c r="A89" s="817">
        <v>11.0</v>
      </c>
      <c r="B89" s="862">
        <f t="shared" si="12"/>
        <v>10344.82759</v>
      </c>
      <c r="C89" s="863">
        <v>9278.0</v>
      </c>
      <c r="D89" s="864">
        <f t="shared" si="13"/>
        <v>9278</v>
      </c>
      <c r="E89" s="820">
        <f t="shared" si="14"/>
        <v>-0.1031266667</v>
      </c>
      <c r="F89" s="867">
        <f t="shared" si="15"/>
        <v>-1066.827586</v>
      </c>
      <c r="I89" s="861"/>
      <c r="J89" s="861"/>
    </row>
    <row r="90">
      <c r="A90" s="817">
        <v>12.0</v>
      </c>
      <c r="B90" s="866">
        <f t="shared" si="12"/>
        <v>10344.82759</v>
      </c>
      <c r="C90" s="863">
        <v>8337.0</v>
      </c>
      <c r="D90" s="864">
        <f t="shared" si="13"/>
        <v>8337</v>
      </c>
      <c r="E90" s="820">
        <f t="shared" si="14"/>
        <v>-0.19409</v>
      </c>
      <c r="F90" s="867">
        <f t="shared" si="15"/>
        <v>-2007.827586</v>
      </c>
      <c r="I90" s="861"/>
      <c r="J90" s="861"/>
    </row>
    <row r="91">
      <c r="A91" s="817">
        <v>13.0</v>
      </c>
      <c r="B91" s="862">
        <f t="shared" si="12"/>
        <v>10344.82759</v>
      </c>
      <c r="C91" s="863">
        <v>11177.0</v>
      </c>
      <c r="D91" s="864">
        <f t="shared" si="13"/>
        <v>11177</v>
      </c>
      <c r="E91" s="820">
        <f t="shared" si="14"/>
        <v>0.08044333333</v>
      </c>
      <c r="F91" s="867">
        <f t="shared" si="15"/>
        <v>832.1724138</v>
      </c>
      <c r="I91" s="861"/>
      <c r="J91" s="861"/>
    </row>
    <row r="92">
      <c r="A92" s="817">
        <v>14.0</v>
      </c>
      <c r="B92" s="866">
        <f t="shared" si="12"/>
        <v>10344.82759</v>
      </c>
      <c r="C92" s="863">
        <v>9412.0</v>
      </c>
      <c r="D92" s="864">
        <f t="shared" si="13"/>
        <v>9412</v>
      </c>
      <c r="E92" s="820">
        <f t="shared" si="14"/>
        <v>-0.09017333333</v>
      </c>
      <c r="F92" s="867">
        <f t="shared" si="15"/>
        <v>-932.8275862</v>
      </c>
      <c r="I92" s="869"/>
      <c r="J92" s="861"/>
    </row>
    <row r="93">
      <c r="A93" s="817">
        <v>15.0</v>
      </c>
      <c r="B93" s="862">
        <f t="shared" si="12"/>
        <v>10344.82759</v>
      </c>
      <c r="C93" s="863">
        <v>7159.0</v>
      </c>
      <c r="D93" s="864">
        <f t="shared" si="13"/>
        <v>7159</v>
      </c>
      <c r="E93" s="820">
        <f t="shared" si="14"/>
        <v>-0.3079633333</v>
      </c>
      <c r="F93" s="867">
        <f t="shared" si="15"/>
        <v>-3185.827586</v>
      </c>
      <c r="I93" s="861"/>
      <c r="J93" s="861"/>
    </row>
    <row r="94">
      <c r="A94" s="817">
        <v>16.0</v>
      </c>
      <c r="B94" s="866">
        <f t="shared" si="12"/>
        <v>10344.82759</v>
      </c>
      <c r="C94" s="863">
        <v>14038.0</v>
      </c>
      <c r="D94" s="864">
        <f t="shared" si="13"/>
        <v>14038</v>
      </c>
      <c r="E94" s="820">
        <f t="shared" si="14"/>
        <v>0.3570066667</v>
      </c>
      <c r="F94" s="867">
        <f t="shared" si="15"/>
        <v>3693.172414</v>
      </c>
      <c r="I94" s="861"/>
      <c r="J94" s="861"/>
    </row>
    <row r="95">
      <c r="A95" s="817">
        <v>17.0</v>
      </c>
      <c r="B95" s="862">
        <f t="shared" si="12"/>
        <v>10344.82759</v>
      </c>
      <c r="C95" s="863">
        <v>15117.0</v>
      </c>
      <c r="D95" s="864">
        <f t="shared" si="13"/>
        <v>15117</v>
      </c>
      <c r="E95" s="820">
        <f t="shared" si="14"/>
        <v>0.46131</v>
      </c>
      <c r="F95" s="867">
        <f t="shared" si="15"/>
        <v>4772.172414</v>
      </c>
      <c r="I95" s="861"/>
      <c r="J95" s="861"/>
    </row>
    <row r="96">
      <c r="A96" s="817">
        <v>18.0</v>
      </c>
      <c r="B96" s="866">
        <f t="shared" si="12"/>
        <v>10344.82759</v>
      </c>
      <c r="C96" s="863">
        <v>19152.0</v>
      </c>
      <c r="D96" s="864">
        <f t="shared" si="13"/>
        <v>19152</v>
      </c>
      <c r="E96" s="820">
        <f t="shared" si="14"/>
        <v>0.85136</v>
      </c>
      <c r="F96" s="867">
        <f t="shared" si="15"/>
        <v>8807.172414</v>
      </c>
    </row>
    <row r="97">
      <c r="A97" s="817">
        <v>19.0</v>
      </c>
      <c r="B97" s="862">
        <f t="shared" si="12"/>
        <v>10344.82759</v>
      </c>
      <c r="C97" s="863">
        <v>17647.0</v>
      </c>
      <c r="D97" s="864">
        <f t="shared" si="13"/>
        <v>17647</v>
      </c>
      <c r="E97" s="820">
        <f t="shared" si="14"/>
        <v>0.7058766667</v>
      </c>
      <c r="F97" s="867">
        <f t="shared" si="15"/>
        <v>7302.172414</v>
      </c>
    </row>
    <row r="98">
      <c r="A98" s="817">
        <v>20.0</v>
      </c>
      <c r="B98" s="866">
        <f t="shared" si="12"/>
        <v>10344.82759</v>
      </c>
      <c r="C98" s="863">
        <v>14980.0</v>
      </c>
      <c r="D98" s="864">
        <f t="shared" si="13"/>
        <v>14980</v>
      </c>
      <c r="E98" s="820">
        <f t="shared" si="14"/>
        <v>0.4480666667</v>
      </c>
      <c r="F98" s="867">
        <f t="shared" si="15"/>
        <v>4635.172414</v>
      </c>
    </row>
    <row r="99">
      <c r="A99" s="817">
        <v>21.0</v>
      </c>
      <c r="B99" s="862">
        <f t="shared" si="12"/>
        <v>10344.82759</v>
      </c>
      <c r="C99" s="863">
        <v>14266.0</v>
      </c>
      <c r="D99" s="864">
        <f t="shared" si="13"/>
        <v>14266</v>
      </c>
      <c r="E99" s="820">
        <f t="shared" si="14"/>
        <v>0.3790466667</v>
      </c>
      <c r="F99" s="867">
        <f t="shared" si="15"/>
        <v>3921.172414</v>
      </c>
    </row>
    <row r="100">
      <c r="A100" s="817">
        <v>22.0</v>
      </c>
      <c r="B100" s="866">
        <f t="shared" si="12"/>
        <v>10344.82759</v>
      </c>
      <c r="C100" s="863">
        <v>20320.0</v>
      </c>
      <c r="D100" s="864">
        <f t="shared" si="13"/>
        <v>20320</v>
      </c>
      <c r="E100" s="820">
        <f t="shared" si="14"/>
        <v>0.9642666667</v>
      </c>
      <c r="F100" s="867">
        <f t="shared" si="15"/>
        <v>9975.172414</v>
      </c>
    </row>
    <row r="101">
      <c r="A101" s="817">
        <v>23.0</v>
      </c>
      <c r="B101" s="862">
        <f t="shared" si="12"/>
        <v>10344.82759</v>
      </c>
      <c r="C101" s="863">
        <v>33459.0</v>
      </c>
      <c r="D101" s="864">
        <f t="shared" si="13"/>
        <v>33459</v>
      </c>
      <c r="E101" s="820">
        <f t="shared" si="14"/>
        <v>2.23437</v>
      </c>
      <c r="F101" s="867">
        <f t="shared" si="15"/>
        <v>23114.17241</v>
      </c>
    </row>
    <row r="102">
      <c r="A102" s="817">
        <v>24.0</v>
      </c>
      <c r="B102" s="866">
        <f t="shared" si="12"/>
        <v>10344.82759</v>
      </c>
      <c r="C102" s="863">
        <v>28559.0</v>
      </c>
      <c r="D102" s="864">
        <f t="shared" si="13"/>
        <v>28559</v>
      </c>
      <c r="E102" s="820">
        <f t="shared" si="14"/>
        <v>1.760703333</v>
      </c>
      <c r="F102" s="867">
        <f t="shared" si="15"/>
        <v>18214.17241</v>
      </c>
    </row>
    <row r="103">
      <c r="A103" s="817">
        <v>25.0</v>
      </c>
      <c r="B103" s="862">
        <f t="shared" si="12"/>
        <v>10344.82759</v>
      </c>
      <c r="C103" s="863">
        <v>20694.0</v>
      </c>
      <c r="D103" s="864">
        <f t="shared" si="13"/>
        <v>20694</v>
      </c>
      <c r="E103" s="820">
        <f t="shared" si="14"/>
        <v>1.00042</v>
      </c>
      <c r="F103" s="867">
        <f t="shared" si="15"/>
        <v>10349.17241</v>
      </c>
    </row>
    <row r="104">
      <c r="A104" s="817">
        <v>26.0</v>
      </c>
      <c r="B104" s="866">
        <f t="shared" si="12"/>
        <v>10344.82759</v>
      </c>
      <c r="C104" s="863">
        <v>17906.0</v>
      </c>
      <c r="D104" s="864">
        <f t="shared" si="13"/>
        <v>17906</v>
      </c>
      <c r="E104" s="820">
        <f t="shared" si="14"/>
        <v>0.7309133333</v>
      </c>
      <c r="F104" s="867">
        <f t="shared" si="15"/>
        <v>7561.172414</v>
      </c>
      <c r="I104" s="52"/>
    </row>
    <row r="105">
      <c r="A105" s="817">
        <v>27.0</v>
      </c>
      <c r="B105" s="862">
        <f t="shared" si="12"/>
        <v>10344.82759</v>
      </c>
      <c r="C105" s="870"/>
      <c r="D105" s="864">
        <f t="shared" si="13"/>
        <v>0</v>
      </c>
      <c r="E105" s="820">
        <f t="shared" si="14"/>
        <v>-1</v>
      </c>
      <c r="F105" s="867">
        <f t="shared" si="15"/>
        <v>-10344.82759</v>
      </c>
    </row>
    <row r="106">
      <c r="A106" s="817">
        <v>28.0</v>
      </c>
      <c r="B106" s="866">
        <f t="shared" si="12"/>
        <v>10344.82759</v>
      </c>
      <c r="C106" s="870"/>
      <c r="D106" s="864">
        <f t="shared" si="13"/>
        <v>0</v>
      </c>
      <c r="E106" s="820">
        <f t="shared" si="14"/>
        <v>-1</v>
      </c>
      <c r="F106" s="867">
        <f t="shared" si="15"/>
        <v>-10344.82759</v>
      </c>
    </row>
    <row r="107">
      <c r="A107" s="854">
        <v>29.0</v>
      </c>
      <c r="B107" s="862">
        <f t="shared" si="12"/>
        <v>10344.82759</v>
      </c>
      <c r="C107" s="871"/>
      <c r="D107" s="864">
        <f t="shared" si="13"/>
        <v>0</v>
      </c>
      <c r="E107" s="820">
        <f t="shared" si="14"/>
        <v>-1</v>
      </c>
      <c r="F107" s="867">
        <f t="shared" si="15"/>
        <v>-10344.82759</v>
      </c>
    </row>
    <row r="108">
      <c r="A108" s="855" t="s">
        <v>1891</v>
      </c>
      <c r="B108" s="872">
        <f>H20</f>
        <v>300000</v>
      </c>
      <c r="C108" s="872">
        <f>sum(C79:C107)</f>
        <v>356747</v>
      </c>
      <c r="D108" s="872">
        <f t="shared" si="13"/>
        <v>356747</v>
      </c>
      <c r="E108" s="858">
        <f t="shared" si="14"/>
        <v>0.1891566667</v>
      </c>
      <c r="F108" s="872">
        <f t="shared" si="15"/>
        <v>56747</v>
      </c>
    </row>
    <row r="113">
      <c r="A113" s="2" t="s">
        <v>2063</v>
      </c>
      <c r="B113" s="2" t="s">
        <v>2064</v>
      </c>
      <c r="C113" s="2" t="s">
        <v>2065</v>
      </c>
    </row>
    <row r="114">
      <c r="A114" s="873">
        <v>45323.0</v>
      </c>
      <c r="B114" s="874">
        <v>7805.0</v>
      </c>
      <c r="C114" s="874">
        <v>6602.0</v>
      </c>
    </row>
    <row r="115">
      <c r="A115" s="873">
        <v>45324.0</v>
      </c>
      <c r="B115" s="874">
        <v>9042.0</v>
      </c>
      <c r="C115" s="874">
        <v>7908.0</v>
      </c>
    </row>
    <row r="116">
      <c r="A116" s="873">
        <v>45325.0</v>
      </c>
      <c r="B116" s="874">
        <v>8914.0</v>
      </c>
      <c r="C116" s="874">
        <v>7406.0</v>
      </c>
    </row>
    <row r="117">
      <c r="A117" s="873">
        <v>45326.0</v>
      </c>
      <c r="B117" s="874">
        <v>8905.0</v>
      </c>
      <c r="C117" s="874">
        <v>7418.0</v>
      </c>
    </row>
    <row r="118">
      <c r="A118" s="873">
        <v>45327.0</v>
      </c>
      <c r="B118" s="874">
        <v>10176.0</v>
      </c>
      <c r="C118" s="874">
        <v>8644.0</v>
      </c>
    </row>
    <row r="119">
      <c r="A119" s="873">
        <v>45328.0</v>
      </c>
      <c r="B119" s="874">
        <v>10266.0</v>
      </c>
      <c r="C119" s="874">
        <v>8874.0</v>
      </c>
    </row>
    <row r="120">
      <c r="A120" s="873">
        <v>45329.0</v>
      </c>
      <c r="B120" s="874">
        <v>8809.0</v>
      </c>
      <c r="C120" s="874">
        <v>7535.0</v>
      </c>
    </row>
    <row r="121">
      <c r="A121" s="873">
        <v>45330.0</v>
      </c>
      <c r="B121" s="874">
        <v>10764.0</v>
      </c>
      <c r="C121" s="874">
        <v>9475.0</v>
      </c>
    </row>
    <row r="122">
      <c r="A122" s="873">
        <v>45331.0</v>
      </c>
      <c r="B122" s="874">
        <v>10676.0</v>
      </c>
      <c r="C122" s="874">
        <v>9391.0</v>
      </c>
    </row>
    <row r="123">
      <c r="A123" s="873">
        <v>45332.0</v>
      </c>
      <c r="B123" s="874">
        <v>9889.0</v>
      </c>
      <c r="C123" s="874">
        <v>8363.0</v>
      </c>
    </row>
    <row r="124">
      <c r="A124" s="873">
        <v>45333.0</v>
      </c>
      <c r="B124" s="874">
        <v>9278.0</v>
      </c>
      <c r="C124" s="874">
        <v>7913.0</v>
      </c>
    </row>
    <row r="125">
      <c r="A125" s="873">
        <v>45334.0</v>
      </c>
      <c r="B125" s="874">
        <v>8337.0</v>
      </c>
      <c r="C125" s="874">
        <v>7296.0</v>
      </c>
    </row>
    <row r="126">
      <c r="A126" s="873">
        <v>45335.0</v>
      </c>
      <c r="B126" s="874">
        <v>11177.0</v>
      </c>
      <c r="C126" s="874">
        <v>9794.0</v>
      </c>
    </row>
    <row r="127">
      <c r="A127" s="873">
        <v>45336.0</v>
      </c>
      <c r="B127" s="874">
        <v>9412.0</v>
      </c>
      <c r="C127" s="874">
        <v>7821.0</v>
      </c>
    </row>
    <row r="128">
      <c r="A128" s="873">
        <v>45337.0</v>
      </c>
      <c r="B128" s="874">
        <v>7159.0</v>
      </c>
      <c r="C128" s="874">
        <v>5939.0</v>
      </c>
    </row>
    <row r="129">
      <c r="A129" s="873">
        <v>45338.0</v>
      </c>
      <c r="B129" s="874">
        <v>14038.0</v>
      </c>
      <c r="C129" s="874">
        <v>12273.0</v>
      </c>
    </row>
    <row r="130">
      <c r="A130" s="873">
        <v>45339.0</v>
      </c>
      <c r="B130" s="874">
        <v>15117.0</v>
      </c>
      <c r="C130" s="874">
        <v>12898.0</v>
      </c>
    </row>
    <row r="131">
      <c r="A131" s="873">
        <v>45340.0</v>
      </c>
      <c r="B131" s="874">
        <v>19152.0</v>
      </c>
      <c r="C131" s="874">
        <v>17352.0</v>
      </c>
    </row>
    <row r="132">
      <c r="A132" s="873">
        <v>45341.0</v>
      </c>
      <c r="B132" s="874">
        <v>17647.0</v>
      </c>
      <c r="C132" s="874">
        <v>15512.0</v>
      </c>
    </row>
    <row r="133">
      <c r="A133" s="873">
        <v>45342.0</v>
      </c>
      <c r="B133" s="874">
        <v>14980.0</v>
      </c>
      <c r="C133" s="874">
        <v>13047.0</v>
      </c>
    </row>
    <row r="134">
      <c r="A134" s="873">
        <v>45343.0</v>
      </c>
      <c r="B134" s="874">
        <v>14266.0</v>
      </c>
      <c r="C134" s="874">
        <v>12256.0</v>
      </c>
    </row>
    <row r="135">
      <c r="A135" s="873">
        <v>45344.0</v>
      </c>
      <c r="B135" s="874">
        <v>20320.0</v>
      </c>
      <c r="C135" s="874">
        <v>17393.0</v>
      </c>
    </row>
    <row r="136">
      <c r="A136" s="873">
        <v>45345.0</v>
      </c>
      <c r="B136" s="874">
        <v>33459.0</v>
      </c>
      <c r="C136" s="874">
        <v>28253.0</v>
      </c>
    </row>
    <row r="137">
      <c r="A137" s="873">
        <v>45346.0</v>
      </c>
      <c r="B137" s="874">
        <v>28559.0</v>
      </c>
      <c r="C137" s="874">
        <v>22086.0</v>
      </c>
    </row>
    <row r="138">
      <c r="A138" s="873">
        <v>45347.0</v>
      </c>
      <c r="B138" s="874">
        <v>20694.0</v>
      </c>
      <c r="C138" s="874">
        <v>16745.0</v>
      </c>
    </row>
    <row r="139">
      <c r="A139" s="873">
        <v>45348.0</v>
      </c>
      <c r="B139" s="874">
        <v>26675.0</v>
      </c>
      <c r="C139" s="874">
        <v>20744.0</v>
      </c>
    </row>
    <row r="140">
      <c r="A140" s="873">
        <v>45349.0</v>
      </c>
      <c r="B140" s="874">
        <v>20358.0</v>
      </c>
      <c r="C140" s="874">
        <v>16005.0</v>
      </c>
    </row>
    <row r="141">
      <c r="A141" s="873">
        <v>45350.0</v>
      </c>
      <c r="B141" s="874">
        <v>4190.0</v>
      </c>
      <c r="C141" s="874">
        <v>2330.0</v>
      </c>
    </row>
  </sheetData>
  <mergeCells count="12">
    <mergeCell ref="B41:C41"/>
    <mergeCell ref="D41:F41"/>
    <mergeCell ref="C75:F76"/>
    <mergeCell ref="B77:C77"/>
    <mergeCell ref="D77:F77"/>
    <mergeCell ref="G2:H2"/>
    <mergeCell ref="I2:J2"/>
    <mergeCell ref="C3:F4"/>
    <mergeCell ref="B5:C5"/>
    <mergeCell ref="D5:F5"/>
    <mergeCell ref="H21:I21"/>
    <mergeCell ref="C39:F40"/>
  </mergeCells>
  <conditionalFormatting sqref="E7:E35 E79:E107">
    <cfRule type="cellIs" dxfId="0" priority="1" operator="greaterThan">
      <formula>"0%"</formula>
    </cfRule>
  </conditionalFormatting>
  <conditionalFormatting sqref="E7:E35 E79:E107">
    <cfRule type="cellIs" dxfId="1" priority="2" operator="lessThanOrEqual">
      <formula>"0%"</formula>
    </cfRule>
  </conditionalFormatting>
  <conditionalFormatting sqref="E36 E108">
    <cfRule type="cellIs" dxfId="0" priority="3" operator="greaterThan">
      <formula>"0%"</formula>
    </cfRule>
  </conditionalFormatting>
  <conditionalFormatting sqref="E36 E108">
    <cfRule type="cellIs" dxfId="1" priority="4" operator="lessThanOrEqual">
      <formula>"0%"</formula>
    </cfRule>
  </conditionalFormatting>
  <conditionalFormatting sqref="F7:F36 F43:F71 F79:F108">
    <cfRule type="cellIs" dxfId="0" priority="5" operator="greaterThan">
      <formula>"0$"</formula>
    </cfRule>
  </conditionalFormatting>
  <conditionalFormatting sqref="F7:F36 F43:F71 F79:F108">
    <cfRule type="cellIs" dxfId="1" priority="6" operator="lessThanOrEqual">
      <formula>"0$"</formula>
    </cfRule>
  </conditionalFormatting>
  <conditionalFormatting sqref="J13:J14 I22:I23">
    <cfRule type="cellIs" dxfId="0" priority="7" operator="greaterThan">
      <formula>"0%"</formula>
    </cfRule>
  </conditionalFormatting>
  <conditionalFormatting sqref="J13:J14 I22:I23">
    <cfRule type="cellIs" dxfId="1" priority="8" operator="lessThanOrEqual">
      <formula>"0%"</formula>
    </cfRule>
  </conditionalFormatting>
  <conditionalFormatting sqref="J18:J20 I27:I29">
    <cfRule type="cellIs" dxfId="0" priority="9" operator="greaterThan">
      <formula>"0%"</formula>
    </cfRule>
  </conditionalFormatting>
  <conditionalFormatting sqref="J18:J20 I27:I29">
    <cfRule type="cellIs" dxfId="1" priority="10" operator="lessThanOrEqual">
      <formula>"0%"</formula>
    </cfRule>
  </conditionalFormatting>
  <conditionalFormatting sqref="J17 I26">
    <cfRule type="cellIs" dxfId="0" priority="11" operator="lessThanOrEqual">
      <formula>"0%"</formula>
    </cfRule>
  </conditionalFormatting>
  <conditionalFormatting sqref="J17 I26">
    <cfRule type="cellIs" dxfId="1" priority="12" operator="greaterThan">
      <formula>"0%"</formula>
    </cfRule>
  </conditionalFormatting>
  <conditionalFormatting sqref="J16 I25">
    <cfRule type="cellIs" dxfId="0" priority="13" operator="greaterThan">
      <formula>"0%"</formula>
    </cfRule>
  </conditionalFormatting>
  <conditionalFormatting sqref="J16 I25">
    <cfRule type="cellIs" dxfId="1" priority="14" operator="lessThanOrEqual">
      <formula>"0%"</formula>
    </cfRule>
  </conditionalFormatting>
  <conditionalFormatting sqref="J15 I24">
    <cfRule type="cellIs" dxfId="0" priority="15" operator="lessThanOrEqual">
      <formula>"0%"</formula>
    </cfRule>
  </conditionalFormatting>
  <conditionalFormatting sqref="J15 I24">
    <cfRule type="cellIs" dxfId="1" priority="16" operator="greaterThan">
      <formula>"0%"</formula>
    </cfRule>
  </conditionalFormatting>
  <conditionalFormatting sqref="E72 E108">
    <cfRule type="cellIs" dxfId="0" priority="17" operator="lessThanOrEqual">
      <formula>"0%"</formula>
    </cfRule>
  </conditionalFormatting>
  <conditionalFormatting sqref="F72 F108">
    <cfRule type="cellIs" dxfId="0" priority="18" operator="lessThanOrEqual">
      <formula>0</formula>
    </cfRule>
  </conditionalFormatting>
  <conditionalFormatting sqref="E72 E108">
    <cfRule type="cellIs" dxfId="3" priority="19" operator="greaterThan">
      <formula>"0%"</formula>
    </cfRule>
  </conditionalFormatting>
  <conditionalFormatting sqref="F72 F108">
    <cfRule type="cellIs" dxfId="3" priority="20" operator="greaterThan">
      <formula>0</formula>
    </cfRule>
  </conditionalFormatting>
  <conditionalFormatting sqref="E43:E71">
    <cfRule type="cellIs" dxfId="0" priority="21" operator="lessThanOrEqual">
      <formula>"0%"</formula>
    </cfRule>
  </conditionalFormatting>
  <conditionalFormatting sqref="E43:E71">
    <cfRule type="cellIs" dxfId="1" priority="22" operator="greaterThan">
      <formula>"0%"</formula>
    </cfRule>
  </conditionalFormatting>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7.75"/>
  </cols>
  <sheetData>
    <row r="1">
      <c r="A1" s="875" t="s">
        <v>189</v>
      </c>
      <c r="B1" s="1">
        <v>45323.0</v>
      </c>
      <c r="C1" s="1">
        <v>45324.0</v>
      </c>
      <c r="D1" s="1">
        <v>45325.0</v>
      </c>
      <c r="E1" s="1">
        <v>45326.0</v>
      </c>
      <c r="F1" s="1">
        <v>45327.0</v>
      </c>
      <c r="G1" s="1">
        <v>45328.0</v>
      </c>
      <c r="H1" s="1">
        <v>45329.0</v>
      </c>
      <c r="I1" s="1">
        <v>45330.0</v>
      </c>
      <c r="J1" s="1">
        <v>45331.0</v>
      </c>
      <c r="K1" s="1">
        <v>45332.0</v>
      </c>
      <c r="L1" s="1">
        <v>45333.0</v>
      </c>
      <c r="M1" s="1">
        <v>45334.0</v>
      </c>
      <c r="N1" s="1">
        <v>45335.0</v>
      </c>
      <c r="O1" s="1">
        <v>45336.0</v>
      </c>
      <c r="P1" s="1">
        <v>45337.0</v>
      </c>
      <c r="Q1" s="1">
        <v>45338.0</v>
      </c>
      <c r="R1" s="1">
        <v>45339.0</v>
      </c>
      <c r="S1" s="1">
        <v>45340.0</v>
      </c>
      <c r="T1" s="1">
        <v>45341.0</v>
      </c>
      <c r="U1" s="1">
        <v>45342.0</v>
      </c>
      <c r="V1" s="1">
        <v>45343.0</v>
      </c>
      <c r="W1" s="1">
        <v>45344.0</v>
      </c>
      <c r="X1" s="1">
        <v>45345.0</v>
      </c>
      <c r="Y1" s="1">
        <v>45346.0</v>
      </c>
      <c r="Z1" s="1">
        <v>45347.0</v>
      </c>
      <c r="AA1" s="1">
        <v>45348.0</v>
      </c>
      <c r="AB1" s="1">
        <v>45349.0</v>
      </c>
      <c r="AC1" s="1">
        <v>45350.0</v>
      </c>
      <c r="AD1" s="1">
        <v>45351.0</v>
      </c>
      <c r="AE1" s="339"/>
    </row>
    <row r="2">
      <c r="A2" s="116" t="s">
        <v>190</v>
      </c>
      <c r="B2" s="117" t="s">
        <v>4</v>
      </c>
      <c r="C2" s="117" t="s">
        <v>5</v>
      </c>
      <c r="D2" s="117" t="s">
        <v>6</v>
      </c>
      <c r="E2" s="117" t="s">
        <v>7</v>
      </c>
      <c r="F2" s="117" t="s">
        <v>8</v>
      </c>
      <c r="G2" s="117" t="s">
        <v>9</v>
      </c>
      <c r="H2" s="117" t="s">
        <v>3</v>
      </c>
      <c r="I2" s="117" t="s">
        <v>4</v>
      </c>
      <c r="J2" s="117" t="s">
        <v>5</v>
      </c>
      <c r="K2" s="117" t="s">
        <v>6</v>
      </c>
      <c r="L2" s="117" t="s">
        <v>7</v>
      </c>
      <c r="M2" s="117" t="s">
        <v>8</v>
      </c>
      <c r="N2" s="117" t="s">
        <v>9</v>
      </c>
      <c r="O2" s="117" t="s">
        <v>3</v>
      </c>
      <c r="P2" s="117" t="s">
        <v>4</v>
      </c>
      <c r="Q2" s="117" t="s">
        <v>5</v>
      </c>
      <c r="R2" s="117" t="s">
        <v>6</v>
      </c>
      <c r="S2" s="117" t="s">
        <v>7</v>
      </c>
      <c r="T2" s="117" t="s">
        <v>8</v>
      </c>
      <c r="U2" s="117" t="s">
        <v>9</v>
      </c>
      <c r="V2" s="117" t="s">
        <v>3</v>
      </c>
      <c r="W2" s="117" t="s">
        <v>4</v>
      </c>
      <c r="X2" s="117" t="s">
        <v>5</v>
      </c>
      <c r="Y2" s="117" t="s">
        <v>6</v>
      </c>
      <c r="Z2" s="117" t="s">
        <v>7</v>
      </c>
      <c r="AA2" s="117" t="s">
        <v>8</v>
      </c>
      <c r="AB2" s="117" t="s">
        <v>9</v>
      </c>
      <c r="AC2" s="117" t="s">
        <v>3</v>
      </c>
      <c r="AD2" s="117" t="s">
        <v>4</v>
      </c>
      <c r="AE2" s="339"/>
    </row>
    <row r="3" ht="29.25" customHeight="1">
      <c r="A3" s="420" t="s">
        <v>2066</v>
      </c>
      <c r="B3" s="172"/>
      <c r="C3" s="172"/>
      <c r="D3" s="172"/>
      <c r="E3" s="172"/>
      <c r="F3" s="172"/>
      <c r="G3" s="172"/>
      <c r="H3" s="172"/>
      <c r="I3" s="172"/>
      <c r="J3" s="172"/>
      <c r="K3" s="172"/>
      <c r="L3" s="172"/>
      <c r="M3" s="172"/>
      <c r="N3" s="172"/>
      <c r="O3" s="172"/>
      <c r="P3" s="172"/>
      <c r="Q3" s="172"/>
      <c r="R3" s="172"/>
      <c r="S3" s="172"/>
      <c r="T3" s="172"/>
      <c r="U3" s="172"/>
      <c r="V3" s="172"/>
      <c r="W3" s="172"/>
      <c r="X3" s="172"/>
      <c r="Y3" s="172"/>
      <c r="Z3" s="172"/>
      <c r="AA3" s="172"/>
      <c r="AB3" s="172"/>
      <c r="AC3" s="172"/>
      <c r="AD3" s="172"/>
      <c r="AE3" s="350"/>
    </row>
    <row r="4" collapsed="1">
      <c r="A4" s="158" t="s">
        <v>170</v>
      </c>
      <c r="B4" s="159">
        <f>Summary!B37</f>
        <v>910.670586</v>
      </c>
      <c r="C4" s="159">
        <f>Summary!C38</f>
        <v>1694.99</v>
      </c>
      <c r="D4" s="159">
        <f>Summary!D38</f>
        <v>2531.99</v>
      </c>
      <c r="E4" s="159">
        <f>Summary!E38</f>
        <v>0</v>
      </c>
      <c r="F4" s="159">
        <f>Summary!F38</f>
        <v>0</v>
      </c>
      <c r="G4" s="159">
        <f>Summary!G38</f>
        <v>2511</v>
      </c>
      <c r="H4" s="159">
        <f>Summary!H38</f>
        <v>2790</v>
      </c>
      <c r="I4" s="159">
        <f>Summary!I38</f>
        <v>1674</v>
      </c>
      <c r="J4" s="159">
        <f>Summary!J38</f>
        <v>1395</v>
      </c>
      <c r="K4" s="159">
        <f>Summary!K38</f>
        <v>1415.99</v>
      </c>
      <c r="L4" s="159">
        <f>Summary!L38</f>
        <v>837</v>
      </c>
      <c r="M4" s="159">
        <f>Summary!M38</f>
        <v>0</v>
      </c>
      <c r="N4" s="159">
        <f>Summary!N38</f>
        <v>279</v>
      </c>
      <c r="O4" s="159">
        <f>Summary!O38</f>
        <v>837</v>
      </c>
      <c r="P4" s="159">
        <f>Summary!P38</f>
        <v>2531.99</v>
      </c>
      <c r="Q4" s="159">
        <f>Summary!Q38</f>
        <v>1694.99</v>
      </c>
      <c r="R4" s="159">
        <f>Summary!R38</f>
        <v>279</v>
      </c>
      <c r="S4" s="159">
        <f>Summary!S38</f>
        <v>279</v>
      </c>
      <c r="T4" s="159">
        <f>Summary!T38</f>
        <v>0</v>
      </c>
      <c r="U4" s="159">
        <f>Summary!U38</f>
        <v>558</v>
      </c>
      <c r="V4" s="159">
        <f>Summary!V37</f>
        <v>0</v>
      </c>
      <c r="W4" s="159">
        <f>Summary!W37</f>
        <v>888.3918</v>
      </c>
      <c r="X4" s="159">
        <f>Summary!X37</f>
        <v>1480.653</v>
      </c>
      <c r="Y4" s="159">
        <f>Summary!Y37</f>
        <v>592.2612</v>
      </c>
      <c r="Z4" s="159">
        <f>Summary!Z37</f>
        <v>592.2612</v>
      </c>
      <c r="AA4" s="159">
        <f>Summary!AA37</f>
        <v>0</v>
      </c>
      <c r="AB4" s="159">
        <f>Summary!AB37</f>
        <v>888.3918</v>
      </c>
      <c r="AC4" s="159">
        <f>Summary!AC37</f>
        <v>592.2612</v>
      </c>
      <c r="AD4" s="159">
        <f>Summary!AD37</f>
        <v>888.3918</v>
      </c>
      <c r="AE4" s="345">
        <f>sum(B4:AD4)</f>
        <v>28142.23259</v>
      </c>
    </row>
    <row r="5" hidden="1" outlineLevel="1">
      <c r="A5" s="876" t="s">
        <v>208</v>
      </c>
      <c r="B5" s="423"/>
      <c r="C5" s="423"/>
      <c r="D5" s="423"/>
      <c r="E5" s="423"/>
      <c r="F5" s="423"/>
      <c r="G5" s="423"/>
      <c r="H5" s="423"/>
      <c r="I5" s="423"/>
      <c r="J5" s="423"/>
      <c r="K5" s="423"/>
      <c r="L5" s="423"/>
      <c r="M5" s="423"/>
      <c r="N5" s="423"/>
      <c r="O5" s="423"/>
      <c r="P5" s="423"/>
      <c r="Q5" s="423"/>
      <c r="R5" s="423"/>
      <c r="S5" s="423"/>
      <c r="T5" s="423"/>
      <c r="U5" s="423"/>
      <c r="V5" s="423"/>
      <c r="W5" s="423"/>
      <c r="X5" s="423"/>
      <c r="Y5" s="423"/>
      <c r="Z5" s="423"/>
      <c r="AA5" s="423"/>
      <c r="AB5" s="423"/>
      <c r="AC5" s="423"/>
      <c r="AD5" s="423"/>
      <c r="AE5" s="877"/>
    </row>
    <row r="6" hidden="1" outlineLevel="1">
      <c r="A6" s="878" t="s">
        <v>61</v>
      </c>
      <c r="B6" s="159">
        <f>Summary!B39</f>
        <v>52.680586</v>
      </c>
      <c r="C6" s="159">
        <f>Summary!C39</f>
        <v>104.072386</v>
      </c>
      <c r="D6" s="159">
        <f>Summary!D39</f>
        <v>155.464186</v>
      </c>
      <c r="E6" s="159">
        <f>Summary!E39</f>
        <v>0</v>
      </c>
      <c r="F6" s="159">
        <f>Summary!F39</f>
        <v>0</v>
      </c>
      <c r="G6" s="159">
        <f>Summary!G39</f>
        <v>154.1754</v>
      </c>
      <c r="H6" s="159">
        <f>Summary!H39</f>
        <v>171.306</v>
      </c>
      <c r="I6" s="159">
        <f>Summary!I39</f>
        <v>102.7836</v>
      </c>
      <c r="J6" s="159">
        <f>Summary!J39</f>
        <v>85.653</v>
      </c>
      <c r="K6" s="159">
        <f>Summary!K39</f>
        <v>86.941786</v>
      </c>
      <c r="L6" s="159">
        <f>Summary!L39</f>
        <v>51.3918</v>
      </c>
      <c r="M6" s="159">
        <f>Summary!M39</f>
        <v>0</v>
      </c>
      <c r="N6" s="159">
        <f>Summary!N39</f>
        <v>17.1306</v>
      </c>
      <c r="O6" s="159">
        <f>Summary!O39</f>
        <v>51.3918</v>
      </c>
      <c r="P6" s="159">
        <f>Summary!P39</f>
        <v>155.464186</v>
      </c>
      <c r="Q6" s="159">
        <f>Summary!Q39</f>
        <v>104.072386</v>
      </c>
      <c r="R6" s="159">
        <f>Summary!R39</f>
        <v>17.1306</v>
      </c>
      <c r="S6" s="159">
        <f>Summary!S39</f>
        <v>17.1306</v>
      </c>
      <c r="T6" s="159">
        <f>Summary!T39</f>
        <v>0</v>
      </c>
      <c r="U6" s="159">
        <f>Summary!U39</f>
        <v>34.2612</v>
      </c>
      <c r="V6" s="159">
        <f>Summary!V39</f>
        <v>0</v>
      </c>
      <c r="W6" s="159">
        <f>Summary!W39</f>
        <v>51.3918</v>
      </c>
      <c r="X6" s="159">
        <f>Summary!X39</f>
        <v>85.653</v>
      </c>
      <c r="Y6" s="159">
        <f>Summary!Y39</f>
        <v>34.2612</v>
      </c>
      <c r="Z6" s="159">
        <f>Summary!Z39</f>
        <v>34.2612</v>
      </c>
      <c r="AA6" s="159">
        <f>Summary!AA39</f>
        <v>0</v>
      </c>
      <c r="AB6" s="159">
        <f>Summary!AB39</f>
        <v>51.3918</v>
      </c>
      <c r="AC6" s="159">
        <f>Summary!AC39</f>
        <v>34.2612</v>
      </c>
      <c r="AD6" s="159">
        <f>Summary!AD39</f>
        <v>51.3918</v>
      </c>
      <c r="AE6" s="350">
        <f t="shared" ref="AE6:AE8" si="1">sum(B6:AD6)</f>
        <v>1703.662116</v>
      </c>
    </row>
    <row r="7" hidden="1" outlineLevel="1">
      <c r="A7" s="878" t="s">
        <v>1351</v>
      </c>
      <c r="B7" s="159" t="str">
        <f>Summary!B40</f>
        <v/>
      </c>
      <c r="C7" s="159" t="str">
        <f>Summary!C40</f>
        <v/>
      </c>
      <c r="D7" s="159" t="str">
        <f>Summary!D40</f>
        <v/>
      </c>
      <c r="E7" s="159" t="str">
        <f>Summary!E40</f>
        <v/>
      </c>
      <c r="F7" s="159" t="str">
        <f>Summary!F40</f>
        <v/>
      </c>
      <c r="G7" s="159" t="str">
        <f>Summary!G40</f>
        <v/>
      </c>
      <c r="H7" s="159" t="str">
        <f>Summary!H40</f>
        <v/>
      </c>
      <c r="I7" s="159" t="str">
        <f>Summary!I40</f>
        <v/>
      </c>
      <c r="J7" s="159" t="str">
        <f>Summary!J40</f>
        <v/>
      </c>
      <c r="K7" s="159" t="str">
        <f>Summary!K40</f>
        <v/>
      </c>
      <c r="L7" s="159" t="str">
        <f>Summary!L40</f>
        <v/>
      </c>
      <c r="M7" s="159" t="str">
        <f>Summary!M40</f>
        <v/>
      </c>
      <c r="N7" s="159" t="str">
        <f>Summary!N40</f>
        <v/>
      </c>
      <c r="O7" s="159" t="str">
        <f>Summary!O40</f>
        <v/>
      </c>
      <c r="P7" s="159" t="str">
        <f>Summary!P40</f>
        <v/>
      </c>
      <c r="Q7" s="159" t="str">
        <f>Summary!Q40</f>
        <v/>
      </c>
      <c r="R7" s="159" t="str">
        <f>Summary!R40</f>
        <v/>
      </c>
      <c r="S7" s="159" t="str">
        <f>Summary!S40</f>
        <v/>
      </c>
      <c r="T7" s="159" t="str">
        <f>Summary!T40</f>
        <v/>
      </c>
      <c r="U7" s="159" t="str">
        <f>Summary!U40</f>
        <v/>
      </c>
      <c r="V7" s="159" t="str">
        <f>Summary!V40</f>
        <v/>
      </c>
      <c r="W7" s="159" t="str">
        <f>Summary!W40</f>
        <v/>
      </c>
      <c r="X7" s="159" t="str">
        <f>Summary!X40</f>
        <v/>
      </c>
      <c r="Y7" s="159" t="str">
        <f>Summary!Y40</f>
        <v/>
      </c>
      <c r="Z7" s="159" t="str">
        <f>Summary!Z40</f>
        <v/>
      </c>
      <c r="AA7" s="159" t="str">
        <f>Summary!AA40</f>
        <v/>
      </c>
      <c r="AB7" s="159" t="str">
        <f>Summary!AB40</f>
        <v/>
      </c>
      <c r="AC7" s="159" t="str">
        <f>Summary!AC40</f>
        <v/>
      </c>
      <c r="AD7" s="159" t="str">
        <f>Summary!AD40</f>
        <v/>
      </c>
      <c r="AE7" s="350">
        <f t="shared" si="1"/>
        <v>0</v>
      </c>
    </row>
    <row r="8">
      <c r="A8" s="158" t="s">
        <v>181</v>
      </c>
      <c r="B8" s="303">
        <f>Summary!B102</f>
        <v>3</v>
      </c>
      <c r="C8" s="303">
        <f>Summary!C102</f>
        <v>6</v>
      </c>
      <c r="D8" s="303">
        <f>Summary!D102</f>
        <v>9</v>
      </c>
      <c r="E8" s="303">
        <f>Summary!E102</f>
        <v>0</v>
      </c>
      <c r="F8" s="303">
        <f>Summary!F102</f>
        <v>0</v>
      </c>
      <c r="G8" s="303">
        <f>Summary!G102</f>
        <v>9</v>
      </c>
      <c r="H8" s="303">
        <f>Summary!H102</f>
        <v>10</v>
      </c>
      <c r="I8" s="303">
        <f>Summary!I102</f>
        <v>6</v>
      </c>
      <c r="J8" s="303">
        <f>Summary!J102</f>
        <v>5</v>
      </c>
      <c r="K8" s="303">
        <f>Summary!K102</f>
        <v>5</v>
      </c>
      <c r="L8" s="303">
        <f>Summary!L102</f>
        <v>3</v>
      </c>
      <c r="M8" s="303">
        <f>Summary!M102</f>
        <v>0</v>
      </c>
      <c r="N8" s="303">
        <f>Summary!N102</f>
        <v>1</v>
      </c>
      <c r="O8" s="303">
        <f>Summary!O102</f>
        <v>3</v>
      </c>
      <c r="P8" s="303">
        <f>Summary!P102</f>
        <v>9</v>
      </c>
      <c r="Q8" s="303">
        <f>Summary!Q102</f>
        <v>6</v>
      </c>
      <c r="R8" s="303">
        <f>Summary!R102</f>
        <v>1</v>
      </c>
      <c r="S8" s="303">
        <f>Summary!S102</f>
        <v>1</v>
      </c>
      <c r="T8" s="303">
        <f>Summary!T102</f>
        <v>0</v>
      </c>
      <c r="U8" s="303">
        <f>Summary!U102</f>
        <v>2</v>
      </c>
      <c r="V8" s="303">
        <f>Summary!V102</f>
        <v>0</v>
      </c>
      <c r="W8" s="303">
        <f>Summary!W102</f>
        <v>3</v>
      </c>
      <c r="X8" s="303">
        <f>Summary!X102</f>
        <v>5</v>
      </c>
      <c r="Y8" s="303">
        <f>Summary!Y102</f>
        <v>2</v>
      </c>
      <c r="Z8" s="303">
        <f>Summary!Z102</f>
        <v>2</v>
      </c>
      <c r="AA8" s="303">
        <f>Summary!AA102</f>
        <v>0</v>
      </c>
      <c r="AB8" s="303">
        <f>Summary!AB102</f>
        <v>3</v>
      </c>
      <c r="AC8" s="303">
        <f>Summary!AC102</f>
        <v>2</v>
      </c>
      <c r="AD8" s="303">
        <f>Summary!AD102</f>
        <v>3</v>
      </c>
      <c r="AE8" s="350">
        <f t="shared" si="1"/>
        <v>99</v>
      </c>
    </row>
    <row r="9">
      <c r="A9" s="127"/>
      <c r="B9" s="120"/>
      <c r="C9" s="120"/>
      <c r="D9" s="120"/>
      <c r="E9" s="120"/>
      <c r="F9" s="120"/>
      <c r="G9" s="120"/>
      <c r="H9" s="120"/>
      <c r="I9" s="120"/>
      <c r="J9" s="120"/>
      <c r="K9" s="120"/>
      <c r="L9" s="120"/>
      <c r="M9" s="120"/>
      <c r="N9" s="120"/>
      <c r="O9" s="120"/>
      <c r="P9" s="120"/>
      <c r="Q9" s="120"/>
      <c r="R9" s="120"/>
      <c r="S9" s="120"/>
      <c r="T9" s="120"/>
      <c r="U9" s="120"/>
      <c r="V9" s="120"/>
      <c r="W9" s="120"/>
      <c r="X9" s="120"/>
      <c r="Y9" s="120"/>
      <c r="Z9" s="120"/>
      <c r="AA9" s="120"/>
      <c r="AB9" s="120"/>
      <c r="AC9" s="120"/>
      <c r="AD9" s="120"/>
      <c r="AE9" s="350"/>
    </row>
    <row r="10">
      <c r="A10" s="222" t="s">
        <v>2067</v>
      </c>
      <c r="B10" s="120"/>
      <c r="C10" s="120"/>
      <c r="D10" s="120"/>
      <c r="E10" s="120"/>
      <c r="F10" s="120"/>
      <c r="G10" s="120"/>
      <c r="H10" s="120"/>
      <c r="I10" s="120"/>
      <c r="J10" s="120"/>
      <c r="K10" s="120"/>
      <c r="L10" s="120"/>
      <c r="M10" s="120"/>
      <c r="N10" s="120"/>
      <c r="O10" s="120"/>
      <c r="P10" s="120"/>
      <c r="Q10" s="120"/>
      <c r="R10" s="120"/>
      <c r="S10" s="120"/>
      <c r="T10" s="120"/>
      <c r="U10" s="120"/>
      <c r="V10" s="120"/>
      <c r="W10" s="120"/>
      <c r="X10" s="120"/>
      <c r="Y10" s="120"/>
      <c r="Z10" s="120"/>
      <c r="AA10" s="120"/>
      <c r="AB10" s="120"/>
      <c r="AC10" s="120"/>
      <c r="AD10" s="120"/>
      <c r="AE10" s="350">
        <f>sum(B10:AD10)</f>
        <v>0</v>
      </c>
    </row>
    <row r="11">
      <c r="A11" s="123" t="s">
        <v>2068</v>
      </c>
      <c r="B11" s="120"/>
      <c r="C11" s="120"/>
      <c r="D11" s="120"/>
      <c r="E11" s="120"/>
      <c r="F11" s="120"/>
      <c r="G11" s="120"/>
      <c r="H11" s="120"/>
      <c r="I11" s="120"/>
      <c r="J11" s="120"/>
      <c r="K11" s="120"/>
      <c r="L11" s="120"/>
      <c r="M11" s="120"/>
      <c r="N11" s="120"/>
      <c r="O11" s="120"/>
      <c r="P11" s="120"/>
      <c r="Q11" s="120"/>
      <c r="R11" s="120"/>
      <c r="S11" s="120"/>
      <c r="T11" s="120"/>
      <c r="U11" s="120"/>
      <c r="V11" s="120"/>
      <c r="W11" s="120"/>
      <c r="X11" s="120"/>
      <c r="Y11" s="120"/>
      <c r="Z11" s="120"/>
      <c r="AA11" s="120"/>
      <c r="AB11" s="120"/>
      <c r="AC11" s="120"/>
      <c r="AD11" s="120"/>
      <c r="AE11" s="346"/>
    </row>
    <row r="12">
      <c r="A12" s="165" t="s">
        <v>2069</v>
      </c>
      <c r="B12" s="186"/>
      <c r="C12" s="120"/>
      <c r="D12" s="120"/>
      <c r="E12" s="120"/>
      <c r="F12" s="120"/>
      <c r="G12" s="120"/>
      <c r="H12" s="120"/>
      <c r="I12" s="120"/>
      <c r="J12" s="120"/>
      <c r="K12" s="120"/>
      <c r="L12" s="120"/>
      <c r="M12" s="120"/>
      <c r="N12" s="120"/>
      <c r="O12" s="120"/>
      <c r="P12" s="120"/>
      <c r="Q12" s="120"/>
      <c r="R12" s="120"/>
      <c r="S12" s="120"/>
      <c r="T12" s="120"/>
      <c r="U12" s="120"/>
      <c r="V12" s="120"/>
      <c r="W12" s="120"/>
      <c r="X12" s="120"/>
      <c r="Y12" s="120"/>
      <c r="Z12" s="120"/>
      <c r="AA12" s="120"/>
      <c r="AB12" s="120"/>
      <c r="AC12" s="120"/>
      <c r="AD12" s="120"/>
      <c r="AE12" s="350"/>
    </row>
    <row r="13">
      <c r="A13" s="183" t="s">
        <v>2070</v>
      </c>
      <c r="B13" s="879"/>
      <c r="C13" s="879"/>
      <c r="D13" s="879"/>
      <c r="E13" s="879"/>
      <c r="F13" s="879"/>
      <c r="G13" s="879"/>
      <c r="H13" s="879"/>
      <c r="I13" s="879"/>
      <c r="J13" s="879"/>
      <c r="K13" s="879"/>
      <c r="L13" s="879"/>
      <c r="M13" s="879"/>
      <c r="N13" s="879"/>
      <c r="O13" s="879"/>
      <c r="P13" s="879"/>
      <c r="Q13" s="879"/>
      <c r="R13" s="879"/>
      <c r="S13" s="879"/>
      <c r="T13" s="879"/>
      <c r="U13" s="879"/>
      <c r="V13" s="879"/>
      <c r="W13" s="879"/>
      <c r="X13" s="879"/>
      <c r="Y13" s="879"/>
      <c r="Z13" s="879"/>
      <c r="AA13" s="879"/>
      <c r="AB13" s="879"/>
      <c r="AC13" s="879"/>
      <c r="AD13" s="879"/>
      <c r="AE13" s="350">
        <f t="shared" ref="AE13:AE17" si="2">sum(B13:AD13)</f>
        <v>0</v>
      </c>
    </row>
    <row r="14">
      <c r="A14" s="183" t="s">
        <v>2071</v>
      </c>
      <c r="B14" s="879"/>
      <c r="C14" s="879"/>
      <c r="D14" s="879"/>
      <c r="E14" s="879"/>
      <c r="F14" s="879"/>
      <c r="G14" s="879"/>
      <c r="H14" s="879"/>
      <c r="I14" s="879"/>
      <c r="J14" s="879"/>
      <c r="K14" s="879"/>
      <c r="L14" s="879"/>
      <c r="M14" s="879"/>
      <c r="N14" s="879"/>
      <c r="O14" s="879"/>
      <c r="P14" s="879"/>
      <c r="Q14" s="879"/>
      <c r="R14" s="879"/>
      <c r="S14" s="879"/>
      <c r="T14" s="879"/>
      <c r="U14" s="879"/>
      <c r="V14" s="879"/>
      <c r="W14" s="879"/>
      <c r="X14" s="879"/>
      <c r="Y14" s="879"/>
      <c r="Z14" s="879"/>
      <c r="AA14" s="879"/>
      <c r="AB14" s="879"/>
      <c r="AC14" s="879"/>
      <c r="AD14" s="879"/>
      <c r="AE14" s="350">
        <f t="shared" si="2"/>
        <v>0</v>
      </c>
    </row>
    <row r="15">
      <c r="A15" s="880" t="s">
        <v>2072</v>
      </c>
      <c r="B15" s="303">
        <f t="shared" ref="B15:AD15" si="3">B8</f>
        <v>3</v>
      </c>
      <c r="C15" s="303">
        <f t="shared" si="3"/>
        <v>6</v>
      </c>
      <c r="D15" s="303">
        <f t="shared" si="3"/>
        <v>9</v>
      </c>
      <c r="E15" s="303">
        <f t="shared" si="3"/>
        <v>0</v>
      </c>
      <c r="F15" s="303">
        <f t="shared" si="3"/>
        <v>0</v>
      </c>
      <c r="G15" s="303">
        <f t="shared" si="3"/>
        <v>9</v>
      </c>
      <c r="H15" s="303">
        <f t="shared" si="3"/>
        <v>10</v>
      </c>
      <c r="I15" s="303">
        <f t="shared" si="3"/>
        <v>6</v>
      </c>
      <c r="J15" s="303">
        <f t="shared" si="3"/>
        <v>5</v>
      </c>
      <c r="K15" s="303">
        <f t="shared" si="3"/>
        <v>5</v>
      </c>
      <c r="L15" s="303">
        <f t="shared" si="3"/>
        <v>3</v>
      </c>
      <c r="M15" s="303">
        <f t="shared" si="3"/>
        <v>0</v>
      </c>
      <c r="N15" s="303">
        <f t="shared" si="3"/>
        <v>1</v>
      </c>
      <c r="O15" s="303">
        <f t="shared" si="3"/>
        <v>3</v>
      </c>
      <c r="P15" s="303">
        <f t="shared" si="3"/>
        <v>9</v>
      </c>
      <c r="Q15" s="303">
        <f t="shared" si="3"/>
        <v>6</v>
      </c>
      <c r="R15" s="303">
        <f t="shared" si="3"/>
        <v>1</v>
      </c>
      <c r="S15" s="303">
        <f t="shared" si="3"/>
        <v>1</v>
      </c>
      <c r="T15" s="303">
        <f t="shared" si="3"/>
        <v>0</v>
      </c>
      <c r="U15" s="303">
        <f t="shared" si="3"/>
        <v>2</v>
      </c>
      <c r="V15" s="303">
        <f t="shared" si="3"/>
        <v>0</v>
      </c>
      <c r="W15" s="303">
        <f t="shared" si="3"/>
        <v>3</v>
      </c>
      <c r="X15" s="303">
        <f t="shared" si="3"/>
        <v>5</v>
      </c>
      <c r="Y15" s="303">
        <f t="shared" si="3"/>
        <v>2</v>
      </c>
      <c r="Z15" s="303">
        <f t="shared" si="3"/>
        <v>2</v>
      </c>
      <c r="AA15" s="303">
        <f t="shared" si="3"/>
        <v>0</v>
      </c>
      <c r="AB15" s="303">
        <f t="shared" si="3"/>
        <v>3</v>
      </c>
      <c r="AC15" s="303">
        <f t="shared" si="3"/>
        <v>2</v>
      </c>
      <c r="AD15" s="303">
        <f t="shared" si="3"/>
        <v>3</v>
      </c>
      <c r="AE15" s="350">
        <f t="shared" si="2"/>
        <v>99</v>
      </c>
    </row>
    <row r="16">
      <c r="A16" s="183" t="s">
        <v>2073</v>
      </c>
      <c r="B16" s="879"/>
      <c r="C16" s="879"/>
      <c r="D16" s="879"/>
      <c r="E16" s="879"/>
      <c r="F16" s="879"/>
      <c r="G16" s="879"/>
      <c r="H16" s="879"/>
      <c r="I16" s="879"/>
      <c r="J16" s="879"/>
      <c r="K16" s="879"/>
      <c r="L16" s="879"/>
      <c r="M16" s="879"/>
      <c r="N16" s="879"/>
      <c r="O16" s="879"/>
      <c r="P16" s="879"/>
      <c r="Q16" s="303"/>
      <c r="R16" s="303"/>
      <c r="S16" s="303"/>
      <c r="T16" s="303"/>
      <c r="U16" s="303"/>
      <c r="V16" s="303"/>
      <c r="W16" s="303"/>
      <c r="X16" s="303"/>
      <c r="Y16" s="303"/>
      <c r="Z16" s="303"/>
      <c r="AA16" s="303"/>
      <c r="AB16" s="303"/>
      <c r="AC16" s="303"/>
      <c r="AD16" s="303"/>
      <c r="AE16" s="350">
        <f t="shared" si="2"/>
        <v>0</v>
      </c>
    </row>
    <row r="17">
      <c r="A17" s="181" t="s">
        <v>219</v>
      </c>
      <c r="B17" s="427">
        <f t="shared" ref="B17:AD17" si="4">SUM(B13:B16)</f>
        <v>3</v>
      </c>
      <c r="C17" s="427">
        <f t="shared" si="4"/>
        <v>6</v>
      </c>
      <c r="D17" s="427">
        <f t="shared" si="4"/>
        <v>9</v>
      </c>
      <c r="E17" s="427">
        <f t="shared" si="4"/>
        <v>0</v>
      </c>
      <c r="F17" s="427">
        <f t="shared" si="4"/>
        <v>0</v>
      </c>
      <c r="G17" s="427">
        <f t="shared" si="4"/>
        <v>9</v>
      </c>
      <c r="H17" s="427">
        <f t="shared" si="4"/>
        <v>10</v>
      </c>
      <c r="I17" s="427">
        <f t="shared" si="4"/>
        <v>6</v>
      </c>
      <c r="J17" s="427">
        <f t="shared" si="4"/>
        <v>5</v>
      </c>
      <c r="K17" s="427">
        <f t="shared" si="4"/>
        <v>5</v>
      </c>
      <c r="L17" s="427">
        <f t="shared" si="4"/>
        <v>3</v>
      </c>
      <c r="M17" s="427">
        <f t="shared" si="4"/>
        <v>0</v>
      </c>
      <c r="N17" s="427">
        <f t="shared" si="4"/>
        <v>1</v>
      </c>
      <c r="O17" s="427">
        <f t="shared" si="4"/>
        <v>3</v>
      </c>
      <c r="P17" s="427">
        <f t="shared" si="4"/>
        <v>9</v>
      </c>
      <c r="Q17" s="427">
        <f t="shared" si="4"/>
        <v>6</v>
      </c>
      <c r="R17" s="427">
        <f t="shared" si="4"/>
        <v>1</v>
      </c>
      <c r="S17" s="427">
        <f t="shared" si="4"/>
        <v>1</v>
      </c>
      <c r="T17" s="427">
        <f t="shared" si="4"/>
        <v>0</v>
      </c>
      <c r="U17" s="427">
        <f t="shared" si="4"/>
        <v>2</v>
      </c>
      <c r="V17" s="427">
        <f t="shared" si="4"/>
        <v>0</v>
      </c>
      <c r="W17" s="427">
        <f t="shared" si="4"/>
        <v>3</v>
      </c>
      <c r="X17" s="427">
        <f t="shared" si="4"/>
        <v>5</v>
      </c>
      <c r="Y17" s="427">
        <f t="shared" si="4"/>
        <v>2</v>
      </c>
      <c r="Z17" s="427">
        <f t="shared" si="4"/>
        <v>2</v>
      </c>
      <c r="AA17" s="427">
        <f t="shared" si="4"/>
        <v>0</v>
      </c>
      <c r="AB17" s="427">
        <f t="shared" si="4"/>
        <v>3</v>
      </c>
      <c r="AC17" s="427">
        <f t="shared" si="4"/>
        <v>2</v>
      </c>
      <c r="AD17" s="427">
        <f t="shared" si="4"/>
        <v>3</v>
      </c>
      <c r="AE17" s="350">
        <f t="shared" si="2"/>
        <v>99</v>
      </c>
    </row>
    <row r="18">
      <c r="A18" s="127"/>
      <c r="B18" s="197"/>
      <c r="C18" s="197"/>
      <c r="D18" s="197"/>
      <c r="E18" s="197"/>
      <c r="F18" s="197"/>
      <c r="G18" s="197"/>
      <c r="H18" s="197"/>
      <c r="I18" s="197"/>
      <c r="J18" s="120"/>
      <c r="K18" s="120"/>
      <c r="L18" s="120"/>
      <c r="M18" s="120"/>
      <c r="N18" s="120"/>
      <c r="O18" s="120"/>
      <c r="P18" s="120"/>
      <c r="Q18" s="120"/>
      <c r="R18" s="120"/>
      <c r="S18" s="120"/>
      <c r="T18" s="120"/>
      <c r="U18" s="120"/>
      <c r="V18" s="120"/>
      <c r="W18" s="120"/>
      <c r="X18" s="120"/>
      <c r="Y18" s="120"/>
      <c r="Z18" s="120"/>
      <c r="AA18" s="120"/>
      <c r="AB18" s="120"/>
      <c r="AC18" s="120"/>
      <c r="AD18" s="120"/>
      <c r="AE18" s="509"/>
    </row>
    <row r="19">
      <c r="A19" s="183" t="s">
        <v>223</v>
      </c>
      <c r="B19" s="881"/>
      <c r="C19" s="881"/>
      <c r="D19" s="881"/>
      <c r="E19" s="881"/>
      <c r="F19" s="881"/>
      <c r="G19" s="881"/>
      <c r="H19" s="881"/>
      <c r="I19" s="881"/>
      <c r="J19" s="881"/>
      <c r="K19" s="881"/>
      <c r="L19" s="881"/>
      <c r="M19" s="879"/>
      <c r="N19" s="879"/>
      <c r="O19" s="879"/>
      <c r="P19" s="879"/>
      <c r="Q19" s="879"/>
      <c r="R19" s="879"/>
      <c r="S19" s="879"/>
      <c r="T19" s="879"/>
      <c r="U19" s="879"/>
      <c r="V19" s="879"/>
      <c r="W19" s="879"/>
      <c r="X19" s="879"/>
      <c r="Y19" s="879"/>
      <c r="Z19" s="879"/>
      <c r="AA19" s="879"/>
      <c r="AB19" s="879"/>
      <c r="AC19" s="879"/>
      <c r="AD19" s="879"/>
      <c r="AE19" s="350">
        <f t="shared" ref="AE19:AE27" si="5">sum(B19:AD19)</f>
        <v>0</v>
      </c>
    </row>
    <row r="20">
      <c r="A20" s="183" t="s">
        <v>224</v>
      </c>
      <c r="B20" s="881"/>
      <c r="C20" s="881"/>
      <c r="D20" s="881"/>
      <c r="E20" s="881"/>
      <c r="F20" s="881"/>
      <c r="G20" s="881"/>
      <c r="H20" s="881"/>
      <c r="I20" s="881"/>
      <c r="J20" s="881"/>
      <c r="K20" s="881"/>
      <c r="L20" s="881"/>
      <c r="M20" s="879"/>
      <c r="N20" s="879"/>
      <c r="O20" s="879"/>
      <c r="P20" s="879"/>
      <c r="Q20" s="879"/>
      <c r="R20" s="879"/>
      <c r="S20" s="879"/>
      <c r="T20" s="879"/>
      <c r="U20" s="879"/>
      <c r="V20" s="879"/>
      <c r="W20" s="879"/>
      <c r="X20" s="879"/>
      <c r="Y20" s="879"/>
      <c r="Z20" s="879"/>
      <c r="AA20" s="879"/>
      <c r="AB20" s="879"/>
      <c r="AC20" s="879"/>
      <c r="AD20" s="879"/>
      <c r="AE20" s="350">
        <f t="shared" si="5"/>
        <v>0</v>
      </c>
    </row>
    <row r="21">
      <c r="A21" s="183" t="s">
        <v>2074</v>
      </c>
      <c r="B21" s="881"/>
      <c r="C21" s="881"/>
      <c r="D21" s="881"/>
      <c r="E21" s="881"/>
      <c r="F21" s="881"/>
      <c r="G21" s="881"/>
      <c r="H21" s="881"/>
      <c r="I21" s="881"/>
      <c r="J21" s="881"/>
      <c r="K21" s="881"/>
      <c r="L21" s="881"/>
      <c r="M21" s="879"/>
      <c r="N21" s="879"/>
      <c r="O21" s="879"/>
      <c r="P21" s="879"/>
      <c r="Q21" s="879"/>
      <c r="R21" s="879"/>
      <c r="S21" s="879"/>
      <c r="T21" s="879"/>
      <c r="U21" s="879"/>
      <c r="V21" s="879"/>
      <c r="W21" s="879"/>
      <c r="X21" s="879"/>
      <c r="Y21" s="879"/>
      <c r="Z21" s="879"/>
      <c r="AA21" s="879"/>
      <c r="AB21" s="879"/>
      <c r="AC21" s="879"/>
      <c r="AD21" s="879"/>
      <c r="AE21" s="350">
        <f t="shared" si="5"/>
        <v>0</v>
      </c>
    </row>
    <row r="22">
      <c r="A22" s="183" t="s">
        <v>2075</v>
      </c>
      <c r="B22" s="882"/>
      <c r="C22" s="882"/>
      <c r="D22" s="882"/>
      <c r="E22" s="882"/>
      <c r="F22" s="882"/>
      <c r="G22" s="881"/>
      <c r="H22" s="881"/>
      <c r="I22" s="881"/>
      <c r="J22" s="881"/>
      <c r="K22" s="881"/>
      <c r="L22" s="881"/>
      <c r="M22" s="879"/>
      <c r="N22" s="879"/>
      <c r="O22" s="879"/>
      <c r="P22" s="879"/>
      <c r="Q22" s="879"/>
      <c r="R22" s="879"/>
      <c r="S22" s="879"/>
      <c r="T22" s="879"/>
      <c r="U22" s="879"/>
      <c r="V22" s="879"/>
      <c r="W22" s="879"/>
      <c r="X22" s="879"/>
      <c r="Y22" s="879"/>
      <c r="Z22" s="879"/>
      <c r="AA22" s="879"/>
      <c r="AB22" s="879"/>
      <c r="AC22" s="879"/>
      <c r="AD22" s="879"/>
      <c r="AE22" s="350">
        <f t="shared" si="5"/>
        <v>0</v>
      </c>
    </row>
    <row r="23">
      <c r="A23" s="183" t="s">
        <v>2076</v>
      </c>
      <c r="B23" s="881"/>
      <c r="C23" s="881"/>
      <c r="D23" s="881"/>
      <c r="E23" s="881"/>
      <c r="F23" s="881"/>
      <c r="G23" s="881"/>
      <c r="H23" s="881"/>
      <c r="I23" s="881"/>
      <c r="J23" s="881"/>
      <c r="K23" s="881"/>
      <c r="L23" s="881"/>
      <c r="M23" s="879"/>
      <c r="N23" s="879"/>
      <c r="O23" s="879"/>
      <c r="P23" s="879"/>
      <c r="Q23" s="879"/>
      <c r="R23" s="879"/>
      <c r="S23" s="879"/>
      <c r="T23" s="879"/>
      <c r="U23" s="879"/>
      <c r="V23" s="879"/>
      <c r="W23" s="879"/>
      <c r="X23" s="879"/>
      <c r="Y23" s="879"/>
      <c r="Z23" s="879"/>
      <c r="AA23" s="879"/>
      <c r="AB23" s="879"/>
      <c r="AC23" s="879"/>
      <c r="AD23" s="879"/>
      <c r="AE23" s="350">
        <f t="shared" si="5"/>
        <v>0</v>
      </c>
    </row>
    <row r="24">
      <c r="A24" s="183" t="s">
        <v>2077</v>
      </c>
      <c r="B24" s="882"/>
      <c r="C24" s="882"/>
      <c r="D24" s="882"/>
      <c r="E24" s="882"/>
      <c r="F24" s="882"/>
      <c r="G24" s="881"/>
      <c r="H24" s="881"/>
      <c r="I24" s="881"/>
      <c r="J24" s="881"/>
      <c r="K24" s="881"/>
      <c r="L24" s="881"/>
      <c r="M24" s="879"/>
      <c r="N24" s="879"/>
      <c r="O24" s="879"/>
      <c r="P24" s="879"/>
      <c r="Q24" s="879"/>
      <c r="R24" s="879"/>
      <c r="S24" s="879"/>
      <c r="T24" s="879"/>
      <c r="U24" s="879"/>
      <c r="V24" s="879"/>
      <c r="W24" s="879"/>
      <c r="X24" s="879"/>
      <c r="Y24" s="879"/>
      <c r="Z24" s="879"/>
      <c r="AA24" s="879"/>
      <c r="AB24" s="879"/>
      <c r="AC24" s="879"/>
      <c r="AD24" s="879"/>
      <c r="AE24" s="350">
        <f t="shared" si="5"/>
        <v>0</v>
      </c>
    </row>
    <row r="25">
      <c r="A25" s="183" t="s">
        <v>2078</v>
      </c>
      <c r="B25" s="881"/>
      <c r="C25" s="881"/>
      <c r="D25" s="881"/>
      <c r="E25" s="881"/>
      <c r="F25" s="881"/>
      <c r="G25" s="881"/>
      <c r="H25" s="881"/>
      <c r="I25" s="881"/>
      <c r="J25" s="881"/>
      <c r="K25" s="881"/>
      <c r="L25" s="881"/>
      <c r="M25" s="879"/>
      <c r="N25" s="879"/>
      <c r="O25" s="879"/>
      <c r="P25" s="879"/>
      <c r="Q25" s="879"/>
      <c r="R25" s="879"/>
      <c r="S25" s="879"/>
      <c r="T25" s="879"/>
      <c r="U25" s="879"/>
      <c r="V25" s="879"/>
      <c r="W25" s="879"/>
      <c r="X25" s="879"/>
      <c r="Y25" s="879"/>
      <c r="Z25" s="879"/>
      <c r="AA25" s="879"/>
      <c r="AB25" s="879"/>
      <c r="AC25" s="879"/>
      <c r="AD25" s="879"/>
      <c r="AE25" s="350">
        <f t="shared" si="5"/>
        <v>0</v>
      </c>
    </row>
    <row r="26">
      <c r="A26" s="183" t="s">
        <v>2079</v>
      </c>
      <c r="B26" s="881"/>
      <c r="C26" s="881"/>
      <c r="D26" s="881"/>
      <c r="E26" s="881"/>
      <c r="F26" s="881"/>
      <c r="G26" s="881"/>
      <c r="H26" s="881"/>
      <c r="I26" s="881"/>
      <c r="J26" s="881"/>
      <c r="K26" s="881"/>
      <c r="L26" s="881"/>
      <c r="M26" s="879"/>
      <c r="N26" s="879"/>
      <c r="O26" s="879"/>
      <c r="P26" s="879"/>
      <c r="Q26" s="879"/>
      <c r="R26" s="879"/>
      <c r="S26" s="879"/>
      <c r="T26" s="879"/>
      <c r="U26" s="879"/>
      <c r="V26" s="879"/>
      <c r="W26" s="879"/>
      <c r="X26" s="879"/>
      <c r="Y26" s="879"/>
      <c r="Z26" s="879"/>
      <c r="AA26" s="879"/>
      <c r="AB26" s="879"/>
      <c r="AC26" s="879"/>
      <c r="AD26" s="879"/>
      <c r="AE26" s="350">
        <f t="shared" si="5"/>
        <v>0</v>
      </c>
    </row>
    <row r="27">
      <c r="A27" s="181" t="s">
        <v>234</v>
      </c>
      <c r="B27" s="427">
        <f t="shared" ref="B27:AD27" si="6">SUM(B19:B26)</f>
        <v>0</v>
      </c>
      <c r="C27" s="427">
        <f t="shared" si="6"/>
        <v>0</v>
      </c>
      <c r="D27" s="427">
        <f t="shared" si="6"/>
        <v>0</v>
      </c>
      <c r="E27" s="427">
        <f t="shared" si="6"/>
        <v>0</v>
      </c>
      <c r="F27" s="427">
        <f t="shared" si="6"/>
        <v>0</v>
      </c>
      <c r="G27" s="427">
        <f t="shared" si="6"/>
        <v>0</v>
      </c>
      <c r="H27" s="427">
        <f t="shared" si="6"/>
        <v>0</v>
      </c>
      <c r="I27" s="427">
        <f t="shared" si="6"/>
        <v>0</v>
      </c>
      <c r="J27" s="427">
        <f t="shared" si="6"/>
        <v>0</v>
      </c>
      <c r="K27" s="427">
        <f t="shared" si="6"/>
        <v>0</v>
      </c>
      <c r="L27" s="427">
        <f t="shared" si="6"/>
        <v>0</v>
      </c>
      <c r="M27" s="427">
        <f t="shared" si="6"/>
        <v>0</v>
      </c>
      <c r="N27" s="427">
        <f t="shared" si="6"/>
        <v>0</v>
      </c>
      <c r="O27" s="427">
        <f t="shared" si="6"/>
        <v>0</v>
      </c>
      <c r="P27" s="427">
        <f t="shared" si="6"/>
        <v>0</v>
      </c>
      <c r="Q27" s="427">
        <f t="shared" si="6"/>
        <v>0</v>
      </c>
      <c r="R27" s="427">
        <f t="shared" si="6"/>
        <v>0</v>
      </c>
      <c r="S27" s="427">
        <f t="shared" si="6"/>
        <v>0</v>
      </c>
      <c r="T27" s="427">
        <f t="shared" si="6"/>
        <v>0</v>
      </c>
      <c r="U27" s="427">
        <f t="shared" si="6"/>
        <v>0</v>
      </c>
      <c r="V27" s="427">
        <f t="shared" si="6"/>
        <v>0</v>
      </c>
      <c r="W27" s="427">
        <f t="shared" si="6"/>
        <v>0</v>
      </c>
      <c r="X27" s="427">
        <f t="shared" si="6"/>
        <v>0</v>
      </c>
      <c r="Y27" s="427">
        <f t="shared" si="6"/>
        <v>0</v>
      </c>
      <c r="Z27" s="427">
        <f t="shared" si="6"/>
        <v>0</v>
      </c>
      <c r="AA27" s="427">
        <f t="shared" si="6"/>
        <v>0</v>
      </c>
      <c r="AB27" s="427">
        <f t="shared" si="6"/>
        <v>0</v>
      </c>
      <c r="AC27" s="427">
        <f t="shared" si="6"/>
        <v>0</v>
      </c>
      <c r="AD27" s="427">
        <f t="shared" si="6"/>
        <v>0</v>
      </c>
      <c r="AE27" s="350">
        <f t="shared" si="5"/>
        <v>0</v>
      </c>
    </row>
    <row r="28">
      <c r="A28" s="127"/>
      <c r="B28" s="120"/>
      <c r="C28" s="120"/>
      <c r="D28" s="120"/>
      <c r="E28" s="120"/>
      <c r="F28" s="120"/>
      <c r="G28" s="120"/>
      <c r="H28" s="120"/>
      <c r="I28" s="120"/>
      <c r="J28" s="120"/>
      <c r="K28" s="120"/>
      <c r="L28" s="120"/>
      <c r="M28" s="120"/>
      <c r="N28" s="120"/>
      <c r="O28" s="120"/>
      <c r="P28" s="120"/>
      <c r="Q28" s="120"/>
      <c r="R28" s="120"/>
      <c r="S28" s="120"/>
      <c r="T28" s="120"/>
      <c r="U28" s="120"/>
      <c r="V28" s="120"/>
      <c r="W28" s="120"/>
      <c r="X28" s="120"/>
      <c r="Y28" s="120"/>
      <c r="Z28" s="120"/>
      <c r="AA28" s="120"/>
      <c r="AB28" s="120"/>
      <c r="AC28" s="120"/>
      <c r="AD28" s="120"/>
      <c r="AE28" s="350"/>
    </row>
    <row r="29">
      <c r="A29" s="883" t="s">
        <v>2080</v>
      </c>
      <c r="B29" s="430"/>
      <c r="C29" s="430"/>
      <c r="D29" s="430"/>
      <c r="E29" s="430"/>
      <c r="F29" s="430"/>
      <c r="G29" s="430"/>
      <c r="H29" s="430"/>
      <c r="I29" s="430"/>
      <c r="J29" s="430"/>
      <c r="K29" s="430"/>
      <c r="L29" s="430"/>
      <c r="M29" s="430"/>
      <c r="N29" s="430"/>
      <c r="O29" s="430"/>
      <c r="P29" s="430"/>
      <c r="Q29" s="430"/>
      <c r="R29" s="430"/>
      <c r="S29" s="430"/>
      <c r="T29" s="430"/>
      <c r="U29" s="430"/>
      <c r="V29" s="430"/>
      <c r="W29" s="430"/>
      <c r="X29" s="430"/>
      <c r="Y29" s="430"/>
      <c r="Z29" s="430"/>
      <c r="AA29" s="430"/>
      <c r="AB29" s="430"/>
      <c r="AC29" s="430"/>
      <c r="AD29" s="430"/>
      <c r="AE29" s="419"/>
    </row>
    <row r="30" outlineLevel="1">
      <c r="A30" s="884"/>
      <c r="AE30" s="419"/>
    </row>
    <row r="31" outlineLevel="1">
      <c r="A31" s="438" t="s">
        <v>2081</v>
      </c>
      <c r="B31" s="885"/>
      <c r="C31" s="885"/>
      <c r="D31" s="885"/>
      <c r="E31" s="885"/>
      <c r="F31" s="885"/>
      <c r="G31" s="885"/>
      <c r="H31" s="885"/>
      <c r="I31" s="886"/>
      <c r="J31" s="886"/>
      <c r="K31" s="886"/>
      <c r="L31" s="886"/>
      <c r="M31" s="886"/>
      <c r="N31" s="886"/>
      <c r="O31" s="886"/>
      <c r="P31" s="886"/>
      <c r="Q31" s="886"/>
      <c r="R31" s="886"/>
      <c r="S31" s="886"/>
      <c r="T31" s="886"/>
      <c r="U31" s="886"/>
      <c r="V31" s="886"/>
      <c r="W31" s="886"/>
      <c r="X31" s="886"/>
      <c r="Y31" s="886"/>
      <c r="Z31" s="886"/>
      <c r="AA31" s="886"/>
      <c r="AB31" s="886"/>
      <c r="AC31" s="886"/>
      <c r="AD31" s="886"/>
      <c r="AE31" s="887"/>
    </row>
    <row r="32" outlineLevel="1">
      <c r="A32" s="222" t="s">
        <v>2082</v>
      </c>
      <c r="B32" s="308"/>
      <c r="C32" s="308"/>
      <c r="D32" s="308"/>
      <c r="E32" s="308"/>
      <c r="F32" s="308"/>
      <c r="G32" s="308"/>
      <c r="H32" s="308"/>
      <c r="I32" s="308"/>
      <c r="J32" s="308"/>
      <c r="K32" s="308"/>
      <c r="L32" s="308"/>
      <c r="M32" s="308"/>
      <c r="N32" s="308"/>
      <c r="O32" s="308"/>
      <c r="P32" s="308"/>
      <c r="Q32" s="308"/>
      <c r="R32" s="308"/>
      <c r="S32" s="308"/>
      <c r="T32" s="308"/>
      <c r="U32" s="308"/>
      <c r="V32" s="308"/>
      <c r="W32" s="308"/>
      <c r="X32" s="308"/>
      <c r="Y32" s="308"/>
      <c r="Z32" s="308"/>
      <c r="AA32" s="308"/>
      <c r="AB32" s="308"/>
      <c r="AC32" s="308"/>
      <c r="AD32" s="308"/>
      <c r="AE32" s="350">
        <f t="shared" ref="AE32:AE37" si="7">SUM(B32:AD32)</f>
        <v>0</v>
      </c>
    </row>
    <row r="33" outlineLevel="1">
      <c r="A33" s="222" t="s">
        <v>2083</v>
      </c>
      <c r="B33" s="308"/>
      <c r="C33" s="308"/>
      <c r="D33" s="308"/>
      <c r="E33" s="308"/>
      <c r="F33" s="308"/>
      <c r="G33" s="308"/>
      <c r="H33" s="308"/>
      <c r="I33" s="308"/>
      <c r="J33" s="308"/>
      <c r="K33" s="308"/>
      <c r="L33" s="308"/>
      <c r="M33" s="308"/>
      <c r="N33" s="308"/>
      <c r="O33" s="308"/>
      <c r="P33" s="308"/>
      <c r="Q33" s="308"/>
      <c r="R33" s="308"/>
      <c r="S33" s="308"/>
      <c r="T33" s="308"/>
      <c r="U33" s="308"/>
      <c r="V33" s="308"/>
      <c r="W33" s="308"/>
      <c r="X33" s="308"/>
      <c r="Y33" s="308"/>
      <c r="Z33" s="308"/>
      <c r="AA33" s="308"/>
      <c r="AB33" s="308"/>
      <c r="AC33" s="308"/>
      <c r="AD33" s="308"/>
      <c r="AE33" s="350">
        <f t="shared" si="7"/>
        <v>0</v>
      </c>
    </row>
    <row r="34" outlineLevel="1">
      <c r="A34" s="222" t="s">
        <v>2084</v>
      </c>
      <c r="B34" s="882"/>
      <c r="C34" s="882"/>
      <c r="D34" s="882"/>
      <c r="E34" s="882"/>
      <c r="F34" s="882"/>
      <c r="G34" s="308"/>
      <c r="H34" s="308"/>
      <c r="I34" s="308"/>
      <c r="J34" s="308"/>
      <c r="K34" s="308"/>
      <c r="L34" s="308"/>
      <c r="M34" s="308"/>
      <c r="N34" s="308"/>
      <c r="O34" s="308"/>
      <c r="P34" s="308"/>
      <c r="Q34" s="308"/>
      <c r="R34" s="308"/>
      <c r="S34" s="308"/>
      <c r="T34" s="308"/>
      <c r="U34" s="308"/>
      <c r="V34" s="308"/>
      <c r="W34" s="308"/>
      <c r="X34" s="308"/>
      <c r="Y34" s="308"/>
      <c r="Z34" s="308"/>
      <c r="AA34" s="308"/>
      <c r="AB34" s="308"/>
      <c r="AC34" s="308"/>
      <c r="AD34" s="308"/>
      <c r="AE34" s="350">
        <f t="shared" si="7"/>
        <v>0</v>
      </c>
    </row>
    <row r="35" outlineLevel="1">
      <c r="A35" s="222" t="s">
        <v>2085</v>
      </c>
      <c r="B35" s="882"/>
      <c r="C35" s="882"/>
      <c r="D35" s="882"/>
      <c r="E35" s="882"/>
      <c r="F35" s="882"/>
      <c r="G35" s="308"/>
      <c r="H35" s="308"/>
      <c r="I35" s="308"/>
      <c r="J35" s="308"/>
      <c r="K35" s="308"/>
      <c r="L35" s="308"/>
      <c r="M35" s="308"/>
      <c r="N35" s="308"/>
      <c r="O35" s="308"/>
      <c r="P35" s="308"/>
      <c r="Q35" s="308"/>
      <c r="R35" s="308"/>
      <c r="S35" s="308"/>
      <c r="T35" s="308"/>
      <c r="U35" s="308"/>
      <c r="V35" s="308"/>
      <c r="W35" s="308"/>
      <c r="X35" s="308"/>
      <c r="Y35" s="308"/>
      <c r="Z35" s="308"/>
      <c r="AA35" s="308"/>
      <c r="AB35" s="308"/>
      <c r="AC35" s="308"/>
      <c r="AD35" s="308"/>
      <c r="AE35" s="350">
        <f t="shared" si="7"/>
        <v>0</v>
      </c>
    </row>
    <row r="36" outlineLevel="1">
      <c r="A36" s="226" t="s">
        <v>334</v>
      </c>
      <c r="B36" s="378">
        <f t="shared" ref="B36:AD36" si="8">SUM(B32:B33)</f>
        <v>0</v>
      </c>
      <c r="C36" s="378">
        <f t="shared" si="8"/>
        <v>0</v>
      </c>
      <c r="D36" s="378">
        <f t="shared" si="8"/>
        <v>0</v>
      </c>
      <c r="E36" s="378">
        <f t="shared" si="8"/>
        <v>0</v>
      </c>
      <c r="F36" s="378">
        <f t="shared" si="8"/>
        <v>0</v>
      </c>
      <c r="G36" s="378">
        <f t="shared" si="8"/>
        <v>0</v>
      </c>
      <c r="H36" s="378">
        <f t="shared" si="8"/>
        <v>0</v>
      </c>
      <c r="I36" s="378">
        <f t="shared" si="8"/>
        <v>0</v>
      </c>
      <c r="J36" s="378">
        <f t="shared" si="8"/>
        <v>0</v>
      </c>
      <c r="K36" s="378">
        <f t="shared" si="8"/>
        <v>0</v>
      </c>
      <c r="L36" s="378">
        <f t="shared" si="8"/>
        <v>0</v>
      </c>
      <c r="M36" s="378">
        <f t="shared" si="8"/>
        <v>0</v>
      </c>
      <c r="N36" s="378">
        <f t="shared" si="8"/>
        <v>0</v>
      </c>
      <c r="O36" s="378">
        <f t="shared" si="8"/>
        <v>0</v>
      </c>
      <c r="P36" s="378">
        <f t="shared" si="8"/>
        <v>0</v>
      </c>
      <c r="Q36" s="378">
        <f t="shared" si="8"/>
        <v>0</v>
      </c>
      <c r="R36" s="378">
        <f t="shared" si="8"/>
        <v>0</v>
      </c>
      <c r="S36" s="378">
        <f t="shared" si="8"/>
        <v>0</v>
      </c>
      <c r="T36" s="378">
        <f t="shared" si="8"/>
        <v>0</v>
      </c>
      <c r="U36" s="378">
        <f t="shared" si="8"/>
        <v>0</v>
      </c>
      <c r="V36" s="378">
        <f t="shared" si="8"/>
        <v>0</v>
      </c>
      <c r="W36" s="378">
        <f t="shared" si="8"/>
        <v>0</v>
      </c>
      <c r="X36" s="378">
        <f t="shared" si="8"/>
        <v>0</v>
      </c>
      <c r="Y36" s="378">
        <f t="shared" si="8"/>
        <v>0</v>
      </c>
      <c r="Z36" s="378">
        <f t="shared" si="8"/>
        <v>0</v>
      </c>
      <c r="AA36" s="378">
        <f t="shared" si="8"/>
        <v>0</v>
      </c>
      <c r="AB36" s="378">
        <f t="shared" si="8"/>
        <v>0</v>
      </c>
      <c r="AC36" s="378">
        <f t="shared" si="8"/>
        <v>0</v>
      </c>
      <c r="AD36" s="378">
        <f t="shared" si="8"/>
        <v>0</v>
      </c>
      <c r="AE36" s="350">
        <f t="shared" si="7"/>
        <v>0</v>
      </c>
    </row>
    <row r="37" outlineLevel="1">
      <c r="A37" s="226" t="s">
        <v>335</v>
      </c>
      <c r="B37" s="378">
        <f t="shared" ref="B37:AD37" si="9">SUM(B34:B35)</f>
        <v>0</v>
      </c>
      <c r="C37" s="378">
        <f t="shared" si="9"/>
        <v>0</v>
      </c>
      <c r="D37" s="378">
        <f t="shared" si="9"/>
        <v>0</v>
      </c>
      <c r="E37" s="378">
        <f t="shared" si="9"/>
        <v>0</v>
      </c>
      <c r="F37" s="378">
        <f t="shared" si="9"/>
        <v>0</v>
      </c>
      <c r="G37" s="378">
        <f t="shared" si="9"/>
        <v>0</v>
      </c>
      <c r="H37" s="378">
        <f t="shared" si="9"/>
        <v>0</v>
      </c>
      <c r="I37" s="378">
        <f t="shared" si="9"/>
        <v>0</v>
      </c>
      <c r="J37" s="378">
        <f t="shared" si="9"/>
        <v>0</v>
      </c>
      <c r="K37" s="378">
        <f t="shared" si="9"/>
        <v>0</v>
      </c>
      <c r="L37" s="378">
        <f t="shared" si="9"/>
        <v>0</v>
      </c>
      <c r="M37" s="378">
        <f t="shared" si="9"/>
        <v>0</v>
      </c>
      <c r="N37" s="378">
        <f t="shared" si="9"/>
        <v>0</v>
      </c>
      <c r="O37" s="378">
        <f t="shared" si="9"/>
        <v>0</v>
      </c>
      <c r="P37" s="378">
        <f t="shared" si="9"/>
        <v>0</v>
      </c>
      <c r="Q37" s="378">
        <f t="shared" si="9"/>
        <v>0</v>
      </c>
      <c r="R37" s="378">
        <f t="shared" si="9"/>
        <v>0</v>
      </c>
      <c r="S37" s="378">
        <f t="shared" si="9"/>
        <v>0</v>
      </c>
      <c r="T37" s="378">
        <f t="shared" si="9"/>
        <v>0</v>
      </c>
      <c r="U37" s="378">
        <f t="shared" si="9"/>
        <v>0</v>
      </c>
      <c r="V37" s="378">
        <f t="shared" si="9"/>
        <v>0</v>
      </c>
      <c r="W37" s="378">
        <f t="shared" si="9"/>
        <v>0</v>
      </c>
      <c r="X37" s="378">
        <f t="shared" si="9"/>
        <v>0</v>
      </c>
      <c r="Y37" s="378">
        <f t="shared" si="9"/>
        <v>0</v>
      </c>
      <c r="Z37" s="378">
        <f t="shared" si="9"/>
        <v>0</v>
      </c>
      <c r="AA37" s="378">
        <f t="shared" si="9"/>
        <v>0</v>
      </c>
      <c r="AB37" s="378">
        <f t="shared" si="9"/>
        <v>0</v>
      </c>
      <c r="AC37" s="378">
        <f t="shared" si="9"/>
        <v>0</v>
      </c>
      <c r="AD37" s="378">
        <f t="shared" si="9"/>
        <v>0</v>
      </c>
      <c r="AE37" s="350">
        <f t="shared" si="7"/>
        <v>0</v>
      </c>
    </row>
    <row r="38" outlineLevel="1">
      <c r="A38" s="127"/>
      <c r="B38" s="152"/>
      <c r="C38" s="152"/>
      <c r="D38" s="152"/>
      <c r="E38" s="152"/>
      <c r="F38" s="152"/>
      <c r="G38" s="152"/>
      <c r="H38" s="152"/>
      <c r="I38" s="120"/>
      <c r="J38" s="120"/>
      <c r="K38" s="120"/>
      <c r="L38" s="120"/>
      <c r="M38" s="120"/>
      <c r="N38" s="120"/>
      <c r="O38" s="120"/>
      <c r="P38" s="120"/>
      <c r="Q38" s="120"/>
      <c r="R38" s="120"/>
      <c r="S38" s="120"/>
      <c r="T38" s="120"/>
      <c r="U38" s="120"/>
      <c r="V38" s="120"/>
      <c r="W38" s="120"/>
      <c r="X38" s="120"/>
      <c r="Y38" s="120"/>
      <c r="Z38" s="120"/>
      <c r="AA38" s="120"/>
      <c r="AB38" s="120"/>
      <c r="AC38" s="120"/>
      <c r="AD38" s="120"/>
      <c r="AE38" s="350"/>
    </row>
    <row r="39" outlineLevel="1">
      <c r="A39" s="222" t="s">
        <v>337</v>
      </c>
      <c r="B39" s="308"/>
      <c r="C39" s="308"/>
      <c r="D39" s="308"/>
      <c r="E39" s="308"/>
      <c r="F39" s="308"/>
      <c r="G39" s="308"/>
      <c r="H39" s="308"/>
      <c r="I39" s="308"/>
      <c r="J39" s="308"/>
      <c r="K39" s="308"/>
      <c r="L39" s="308"/>
      <c r="M39" s="308"/>
      <c r="N39" s="308"/>
      <c r="O39" s="308"/>
      <c r="P39" s="308"/>
      <c r="Q39" s="308"/>
      <c r="R39" s="308"/>
      <c r="S39" s="308"/>
      <c r="T39" s="308"/>
      <c r="U39" s="308"/>
      <c r="V39" s="308"/>
      <c r="W39" s="308"/>
      <c r="X39" s="308"/>
      <c r="Y39" s="308"/>
      <c r="Z39" s="308"/>
      <c r="AA39" s="308"/>
      <c r="AB39" s="308"/>
      <c r="AC39" s="308"/>
      <c r="AD39" s="308"/>
      <c r="AE39" s="350">
        <f t="shared" ref="AE39:AE47" si="10">SUM(B39:AD39)</f>
        <v>0</v>
      </c>
    </row>
    <row r="40" outlineLevel="1">
      <c r="A40" s="222" t="s">
        <v>338</v>
      </c>
      <c r="B40" s="308"/>
      <c r="C40" s="308"/>
      <c r="D40" s="308"/>
      <c r="E40" s="308"/>
      <c r="F40" s="308"/>
      <c r="G40" s="308"/>
      <c r="H40" s="308"/>
      <c r="I40" s="308"/>
      <c r="J40" s="308"/>
      <c r="K40" s="308"/>
      <c r="L40" s="308"/>
      <c r="M40" s="308"/>
      <c r="N40" s="308"/>
      <c r="O40" s="308"/>
      <c r="P40" s="308"/>
      <c r="Q40" s="308"/>
      <c r="R40" s="308"/>
      <c r="S40" s="308"/>
      <c r="T40" s="308"/>
      <c r="U40" s="308"/>
      <c r="V40" s="308"/>
      <c r="W40" s="308"/>
      <c r="X40" s="308"/>
      <c r="Y40" s="308"/>
      <c r="Z40" s="308"/>
      <c r="AA40" s="308"/>
      <c r="AB40" s="308"/>
      <c r="AC40" s="308"/>
      <c r="AD40" s="308"/>
      <c r="AE40" s="350">
        <f t="shared" si="10"/>
        <v>0</v>
      </c>
    </row>
    <row r="41" outlineLevel="1">
      <c r="A41" s="222" t="s">
        <v>2086</v>
      </c>
      <c r="B41" s="308"/>
      <c r="C41" s="308"/>
      <c r="D41" s="308"/>
      <c r="E41" s="308"/>
      <c r="F41" s="308"/>
      <c r="G41" s="308"/>
      <c r="H41" s="308"/>
      <c r="I41" s="308"/>
      <c r="J41" s="308"/>
      <c r="K41" s="308"/>
      <c r="L41" s="308"/>
      <c r="M41" s="308"/>
      <c r="N41" s="308"/>
      <c r="O41" s="308"/>
      <c r="P41" s="308"/>
      <c r="Q41" s="308"/>
      <c r="R41" s="308"/>
      <c r="S41" s="308"/>
      <c r="T41" s="308"/>
      <c r="U41" s="308"/>
      <c r="V41" s="308"/>
      <c r="W41" s="308"/>
      <c r="X41" s="308"/>
      <c r="Y41" s="308"/>
      <c r="Z41" s="308"/>
      <c r="AA41" s="308"/>
      <c r="AB41" s="308"/>
      <c r="AC41" s="308"/>
      <c r="AD41" s="308"/>
      <c r="AE41" s="350">
        <f t="shared" si="10"/>
        <v>0</v>
      </c>
    </row>
    <row r="42" outlineLevel="1">
      <c r="A42" s="222" t="s">
        <v>2087</v>
      </c>
      <c r="B42" s="308"/>
      <c r="C42" s="308"/>
      <c r="D42" s="308"/>
      <c r="E42" s="308"/>
      <c r="F42" s="308"/>
      <c r="G42" s="308"/>
      <c r="H42" s="308"/>
      <c r="I42" s="308"/>
      <c r="J42" s="308"/>
      <c r="K42" s="308"/>
      <c r="L42" s="308"/>
      <c r="M42" s="308"/>
      <c r="N42" s="308"/>
      <c r="O42" s="308"/>
      <c r="P42" s="308"/>
      <c r="Q42" s="308"/>
      <c r="R42" s="308"/>
      <c r="S42" s="308"/>
      <c r="T42" s="308"/>
      <c r="U42" s="308"/>
      <c r="V42" s="308"/>
      <c r="W42" s="308"/>
      <c r="X42" s="308"/>
      <c r="Y42" s="308"/>
      <c r="Z42" s="308"/>
      <c r="AA42" s="308"/>
      <c r="AB42" s="308"/>
      <c r="AC42" s="308"/>
      <c r="AD42" s="308"/>
      <c r="AE42" s="350">
        <f t="shared" si="10"/>
        <v>0</v>
      </c>
    </row>
    <row r="43" outlineLevel="1">
      <c r="A43" s="222" t="s">
        <v>2088</v>
      </c>
      <c r="B43" s="308"/>
      <c r="C43" s="308"/>
      <c r="D43" s="308"/>
      <c r="E43" s="308"/>
      <c r="F43" s="308"/>
      <c r="G43" s="308"/>
      <c r="H43" s="308"/>
      <c r="I43" s="308"/>
      <c r="J43" s="308"/>
      <c r="K43" s="308"/>
      <c r="L43" s="308"/>
      <c r="M43" s="308"/>
      <c r="N43" s="308"/>
      <c r="O43" s="308"/>
      <c r="P43" s="308"/>
      <c r="Q43" s="308"/>
      <c r="R43" s="308"/>
      <c r="S43" s="308"/>
      <c r="T43" s="308"/>
      <c r="U43" s="308"/>
      <c r="V43" s="308"/>
      <c r="W43" s="308"/>
      <c r="X43" s="308"/>
      <c r="Y43" s="308"/>
      <c r="Z43" s="308"/>
      <c r="AA43" s="308"/>
      <c r="AB43" s="308"/>
      <c r="AC43" s="308"/>
      <c r="AD43" s="308"/>
      <c r="AE43" s="350">
        <f t="shared" si="10"/>
        <v>0</v>
      </c>
    </row>
    <row r="44" outlineLevel="1">
      <c r="A44" s="222" t="s">
        <v>2089</v>
      </c>
      <c r="B44" s="308"/>
      <c r="C44" s="308"/>
      <c r="D44" s="308"/>
      <c r="E44" s="308"/>
      <c r="F44" s="308"/>
      <c r="G44" s="308"/>
      <c r="H44" s="308"/>
      <c r="I44" s="308"/>
      <c r="J44" s="308"/>
      <c r="K44" s="308"/>
      <c r="L44" s="308"/>
      <c r="M44" s="308"/>
      <c r="N44" s="308"/>
      <c r="O44" s="308"/>
      <c r="P44" s="308"/>
      <c r="Q44" s="308"/>
      <c r="R44" s="308"/>
      <c r="S44" s="308"/>
      <c r="T44" s="308"/>
      <c r="U44" s="308"/>
      <c r="V44" s="308"/>
      <c r="W44" s="308"/>
      <c r="X44" s="308"/>
      <c r="Y44" s="308"/>
      <c r="Z44" s="308"/>
      <c r="AA44" s="308"/>
      <c r="AB44" s="308"/>
      <c r="AC44" s="308"/>
      <c r="AD44" s="308"/>
      <c r="AE44" s="350">
        <f t="shared" si="10"/>
        <v>0</v>
      </c>
    </row>
    <row r="45" outlineLevel="1">
      <c r="A45" s="222" t="s">
        <v>2090</v>
      </c>
      <c r="B45" s="308"/>
      <c r="C45" s="308"/>
      <c r="D45" s="308"/>
      <c r="E45" s="308"/>
      <c r="F45" s="308"/>
      <c r="G45" s="308"/>
      <c r="H45" s="308"/>
      <c r="I45" s="308"/>
      <c r="J45" s="308"/>
      <c r="K45" s="308"/>
      <c r="L45" s="308"/>
      <c r="M45" s="308"/>
      <c r="N45" s="308"/>
      <c r="O45" s="308"/>
      <c r="P45" s="308"/>
      <c r="Q45" s="308"/>
      <c r="R45" s="308"/>
      <c r="S45" s="308"/>
      <c r="T45" s="308"/>
      <c r="U45" s="308"/>
      <c r="V45" s="308"/>
      <c r="W45" s="308"/>
      <c r="X45" s="308"/>
      <c r="Y45" s="308"/>
      <c r="Z45" s="308"/>
      <c r="AA45" s="308"/>
      <c r="AB45" s="308"/>
      <c r="AC45" s="308"/>
      <c r="AD45" s="308"/>
      <c r="AE45" s="350">
        <f t="shared" si="10"/>
        <v>0</v>
      </c>
    </row>
    <row r="46" outlineLevel="1">
      <c r="A46" s="222" t="s">
        <v>2091</v>
      </c>
      <c r="B46" s="308"/>
      <c r="C46" s="308"/>
      <c r="D46" s="308"/>
      <c r="E46" s="308"/>
      <c r="F46" s="308"/>
      <c r="G46" s="308"/>
      <c r="H46" s="308"/>
      <c r="I46" s="308"/>
      <c r="J46" s="308"/>
      <c r="K46" s="308"/>
      <c r="L46" s="308"/>
      <c r="M46" s="308"/>
      <c r="N46" s="308"/>
      <c r="O46" s="308"/>
      <c r="P46" s="308"/>
      <c r="Q46" s="308"/>
      <c r="R46" s="308"/>
      <c r="S46" s="308"/>
      <c r="T46" s="308"/>
      <c r="U46" s="308"/>
      <c r="V46" s="308"/>
      <c r="W46" s="308"/>
      <c r="X46" s="308"/>
      <c r="Y46" s="308"/>
      <c r="Z46" s="308"/>
      <c r="AA46" s="308"/>
      <c r="AB46" s="308"/>
      <c r="AC46" s="308"/>
      <c r="AD46" s="308"/>
      <c r="AE46" s="350">
        <f t="shared" si="10"/>
        <v>0</v>
      </c>
    </row>
    <row r="47" outlineLevel="1">
      <c r="A47" s="228" t="s">
        <v>234</v>
      </c>
      <c r="B47" s="378">
        <f t="shared" ref="B47:AD47" si="11">SUM(B39:B46)</f>
        <v>0</v>
      </c>
      <c r="C47" s="378">
        <f t="shared" si="11"/>
        <v>0</v>
      </c>
      <c r="D47" s="378">
        <f t="shared" si="11"/>
        <v>0</v>
      </c>
      <c r="E47" s="378">
        <f t="shared" si="11"/>
        <v>0</v>
      </c>
      <c r="F47" s="378">
        <f t="shared" si="11"/>
        <v>0</v>
      </c>
      <c r="G47" s="378">
        <f t="shared" si="11"/>
        <v>0</v>
      </c>
      <c r="H47" s="378">
        <f t="shared" si="11"/>
        <v>0</v>
      </c>
      <c r="I47" s="378">
        <f t="shared" si="11"/>
        <v>0</v>
      </c>
      <c r="J47" s="378">
        <f t="shared" si="11"/>
        <v>0</v>
      </c>
      <c r="K47" s="378">
        <f t="shared" si="11"/>
        <v>0</v>
      </c>
      <c r="L47" s="378">
        <f t="shared" si="11"/>
        <v>0</v>
      </c>
      <c r="M47" s="378">
        <f t="shared" si="11"/>
        <v>0</v>
      </c>
      <c r="N47" s="378">
        <f t="shared" si="11"/>
        <v>0</v>
      </c>
      <c r="O47" s="378">
        <f t="shared" si="11"/>
        <v>0</v>
      </c>
      <c r="P47" s="378">
        <f t="shared" si="11"/>
        <v>0</v>
      </c>
      <c r="Q47" s="378">
        <f t="shared" si="11"/>
        <v>0</v>
      </c>
      <c r="R47" s="378">
        <f t="shared" si="11"/>
        <v>0</v>
      </c>
      <c r="S47" s="378">
        <f t="shared" si="11"/>
        <v>0</v>
      </c>
      <c r="T47" s="378">
        <f t="shared" si="11"/>
        <v>0</v>
      </c>
      <c r="U47" s="378">
        <f t="shared" si="11"/>
        <v>0</v>
      </c>
      <c r="V47" s="378">
        <f t="shared" si="11"/>
        <v>0</v>
      </c>
      <c r="W47" s="378">
        <f t="shared" si="11"/>
        <v>0</v>
      </c>
      <c r="X47" s="378">
        <f t="shared" si="11"/>
        <v>0</v>
      </c>
      <c r="Y47" s="378">
        <f t="shared" si="11"/>
        <v>0</v>
      </c>
      <c r="Z47" s="378">
        <f t="shared" si="11"/>
        <v>0</v>
      </c>
      <c r="AA47" s="378">
        <f t="shared" si="11"/>
        <v>0</v>
      </c>
      <c r="AB47" s="378">
        <f t="shared" si="11"/>
        <v>0</v>
      </c>
      <c r="AC47" s="378">
        <f t="shared" si="11"/>
        <v>0</v>
      </c>
      <c r="AD47" s="378">
        <f t="shared" si="11"/>
        <v>0</v>
      </c>
      <c r="AE47" s="350">
        <f t="shared" si="10"/>
        <v>0</v>
      </c>
    </row>
    <row r="48" outlineLevel="1">
      <c r="A48" s="127"/>
      <c r="B48" s="152"/>
      <c r="C48" s="152"/>
      <c r="D48" s="152"/>
      <c r="E48" s="152"/>
      <c r="F48" s="152"/>
      <c r="G48" s="152"/>
      <c r="H48" s="152"/>
      <c r="I48" s="120"/>
      <c r="J48" s="120"/>
      <c r="K48" s="120"/>
      <c r="L48" s="120"/>
      <c r="M48" s="120"/>
      <c r="N48" s="120"/>
      <c r="O48" s="120"/>
      <c r="P48" s="120"/>
      <c r="Q48" s="120"/>
      <c r="R48" s="120"/>
      <c r="S48" s="120"/>
      <c r="T48" s="120"/>
      <c r="U48" s="120"/>
      <c r="V48" s="120"/>
      <c r="W48" s="120"/>
      <c r="X48" s="120"/>
      <c r="Y48" s="120"/>
      <c r="Z48" s="120"/>
      <c r="AA48" s="120"/>
      <c r="AB48" s="120"/>
      <c r="AC48" s="120"/>
      <c r="AD48" s="120"/>
      <c r="AE48" s="350"/>
    </row>
    <row r="49" outlineLevel="1">
      <c r="A49" s="165" t="s">
        <v>2092</v>
      </c>
      <c r="B49" s="152"/>
      <c r="C49" s="152"/>
      <c r="D49" s="152"/>
      <c r="E49" s="152"/>
      <c r="F49" s="152"/>
      <c r="G49" s="210"/>
      <c r="H49" s="152"/>
      <c r="I49" s="120"/>
      <c r="J49" s="120"/>
      <c r="K49" s="120"/>
      <c r="L49" s="120"/>
      <c r="M49" s="120"/>
      <c r="N49" s="120"/>
      <c r="O49" s="120"/>
      <c r="P49" s="120"/>
      <c r="Q49" s="120"/>
      <c r="R49" s="120"/>
      <c r="S49" s="120"/>
      <c r="T49" s="120"/>
      <c r="U49" s="120"/>
      <c r="V49" s="120"/>
      <c r="W49" s="120"/>
      <c r="X49" s="120"/>
      <c r="Y49" s="120"/>
      <c r="Z49" s="120"/>
      <c r="AA49" s="120"/>
      <c r="AB49" s="120"/>
      <c r="AC49" s="120"/>
      <c r="AD49" s="120"/>
      <c r="AE49" s="383"/>
    </row>
    <row r="50" outlineLevel="1">
      <c r="A50" s="222" t="s">
        <v>1377</v>
      </c>
      <c r="B50" s="210"/>
      <c r="C50" s="210"/>
      <c r="D50" s="210"/>
      <c r="E50" s="210"/>
      <c r="F50" s="210"/>
      <c r="G50" s="210"/>
      <c r="H50" s="210"/>
      <c r="I50" s="210"/>
      <c r="J50" s="210"/>
      <c r="K50" s="210"/>
      <c r="L50" s="210"/>
      <c r="M50" s="210"/>
      <c r="N50" s="210"/>
      <c r="O50" s="210"/>
      <c r="P50" s="210"/>
      <c r="Q50" s="210"/>
      <c r="R50" s="210"/>
      <c r="S50" s="210"/>
      <c r="T50" s="210"/>
      <c r="U50" s="210"/>
      <c r="V50" s="210"/>
      <c r="W50" s="210"/>
      <c r="X50" s="210"/>
      <c r="Y50" s="210"/>
      <c r="Z50" s="210"/>
      <c r="AA50" s="210"/>
      <c r="AB50" s="210"/>
      <c r="AC50" s="210"/>
      <c r="AD50" s="210"/>
      <c r="AE50" s="345">
        <f t="shared" ref="AE50:AE53" si="12">SUM(B50:AD50)</f>
        <v>0</v>
      </c>
    </row>
    <row r="51" outlineLevel="1">
      <c r="A51" s="222" t="s">
        <v>1193</v>
      </c>
      <c r="B51" s="141"/>
      <c r="C51" s="141"/>
      <c r="D51" s="141"/>
      <c r="E51" s="141"/>
      <c r="F51" s="141"/>
      <c r="G51" s="141"/>
      <c r="H51" s="141"/>
      <c r="I51" s="141"/>
      <c r="J51" s="141"/>
      <c r="K51" s="141"/>
      <c r="L51" s="141"/>
      <c r="M51" s="141"/>
      <c r="N51" s="141"/>
      <c r="O51" s="141"/>
      <c r="P51" s="141"/>
      <c r="Q51" s="141"/>
      <c r="R51" s="141"/>
      <c r="S51" s="141"/>
      <c r="T51" s="141"/>
      <c r="U51" s="141"/>
      <c r="V51" s="141"/>
      <c r="W51" s="141"/>
      <c r="X51" s="141"/>
      <c r="Y51" s="141"/>
      <c r="Z51" s="141"/>
      <c r="AA51" s="141"/>
      <c r="AB51" s="141"/>
      <c r="AC51" s="141"/>
      <c r="AD51" s="141"/>
      <c r="AE51" s="345">
        <f t="shared" si="12"/>
        <v>0</v>
      </c>
    </row>
    <row r="52" outlineLevel="1">
      <c r="A52" s="222" t="s">
        <v>1378</v>
      </c>
      <c r="B52" s="141"/>
      <c r="C52" s="141"/>
      <c r="D52" s="141"/>
      <c r="E52" s="141"/>
      <c r="F52" s="141"/>
      <c r="G52" s="141"/>
      <c r="H52" s="141"/>
      <c r="I52" s="141"/>
      <c r="J52" s="141"/>
      <c r="K52" s="141"/>
      <c r="L52" s="141"/>
      <c r="M52" s="141"/>
      <c r="N52" s="141"/>
      <c r="O52" s="141"/>
      <c r="P52" s="141"/>
      <c r="Q52" s="141"/>
      <c r="R52" s="141"/>
      <c r="S52" s="141"/>
      <c r="T52" s="141"/>
      <c r="U52" s="141"/>
      <c r="V52" s="141"/>
      <c r="W52" s="141"/>
      <c r="X52" s="141"/>
      <c r="Y52" s="141"/>
      <c r="Z52" s="141"/>
      <c r="AA52" s="141"/>
      <c r="AB52" s="141"/>
      <c r="AC52" s="141"/>
      <c r="AD52" s="141"/>
      <c r="AE52" s="345">
        <f t="shared" si="12"/>
        <v>0</v>
      </c>
    </row>
    <row r="53" outlineLevel="1">
      <c r="A53" s="402" t="s">
        <v>1379</v>
      </c>
      <c r="B53" s="387">
        <f t="shared" ref="B53:AD53" si="13">SUM(B50:B52)</f>
        <v>0</v>
      </c>
      <c r="C53" s="387">
        <f t="shared" si="13"/>
        <v>0</v>
      </c>
      <c r="D53" s="387">
        <f t="shared" si="13"/>
        <v>0</v>
      </c>
      <c r="E53" s="387">
        <f t="shared" si="13"/>
        <v>0</v>
      </c>
      <c r="F53" s="387">
        <f t="shared" si="13"/>
        <v>0</v>
      </c>
      <c r="G53" s="387">
        <f t="shared" si="13"/>
        <v>0</v>
      </c>
      <c r="H53" s="387">
        <f t="shared" si="13"/>
        <v>0</v>
      </c>
      <c r="I53" s="387">
        <f t="shared" si="13"/>
        <v>0</v>
      </c>
      <c r="J53" s="387">
        <f t="shared" si="13"/>
        <v>0</v>
      </c>
      <c r="K53" s="387">
        <f t="shared" si="13"/>
        <v>0</v>
      </c>
      <c r="L53" s="387">
        <f t="shared" si="13"/>
        <v>0</v>
      </c>
      <c r="M53" s="387">
        <f t="shared" si="13"/>
        <v>0</v>
      </c>
      <c r="N53" s="387">
        <f t="shared" si="13"/>
        <v>0</v>
      </c>
      <c r="O53" s="387">
        <f t="shared" si="13"/>
        <v>0</v>
      </c>
      <c r="P53" s="387">
        <f t="shared" si="13"/>
        <v>0</v>
      </c>
      <c r="Q53" s="387">
        <f t="shared" si="13"/>
        <v>0</v>
      </c>
      <c r="R53" s="387">
        <f t="shared" si="13"/>
        <v>0</v>
      </c>
      <c r="S53" s="387">
        <f t="shared" si="13"/>
        <v>0</v>
      </c>
      <c r="T53" s="387">
        <f t="shared" si="13"/>
        <v>0</v>
      </c>
      <c r="U53" s="387">
        <f t="shared" si="13"/>
        <v>0</v>
      </c>
      <c r="V53" s="387">
        <f t="shared" si="13"/>
        <v>0</v>
      </c>
      <c r="W53" s="387">
        <f t="shared" si="13"/>
        <v>0</v>
      </c>
      <c r="X53" s="387">
        <f t="shared" si="13"/>
        <v>0</v>
      </c>
      <c r="Y53" s="387">
        <f t="shared" si="13"/>
        <v>0</v>
      </c>
      <c r="Z53" s="387">
        <f t="shared" si="13"/>
        <v>0</v>
      </c>
      <c r="AA53" s="387">
        <f t="shared" si="13"/>
        <v>0</v>
      </c>
      <c r="AB53" s="387">
        <f t="shared" si="13"/>
        <v>0</v>
      </c>
      <c r="AC53" s="387">
        <f t="shared" si="13"/>
        <v>0</v>
      </c>
      <c r="AD53" s="387">
        <f t="shared" si="13"/>
        <v>0</v>
      </c>
      <c r="AE53" s="345">
        <f t="shared" si="12"/>
        <v>0</v>
      </c>
    </row>
    <row r="54" outlineLevel="1">
      <c r="A54" s="127"/>
      <c r="B54" s="152"/>
      <c r="C54" s="152"/>
      <c r="D54" s="152"/>
      <c r="E54" s="152"/>
      <c r="F54" s="152"/>
      <c r="G54" s="152"/>
      <c r="H54" s="152"/>
      <c r="I54" s="120"/>
      <c r="J54" s="120"/>
      <c r="K54" s="120"/>
      <c r="L54" s="120"/>
      <c r="M54" s="120"/>
      <c r="N54" s="120"/>
      <c r="O54" s="120"/>
      <c r="P54" s="120"/>
      <c r="Q54" s="120"/>
      <c r="R54" s="120"/>
      <c r="S54" s="120"/>
      <c r="T54" s="120"/>
      <c r="U54" s="120"/>
      <c r="V54" s="120"/>
      <c r="W54" s="120"/>
      <c r="X54" s="120"/>
      <c r="Y54" s="120"/>
      <c r="Z54" s="120"/>
      <c r="AA54" s="120"/>
      <c r="AB54" s="120"/>
      <c r="AC54" s="120"/>
      <c r="AD54" s="120"/>
      <c r="AE54" s="350"/>
    </row>
    <row r="55" outlineLevel="1">
      <c r="A55" s="438" t="s">
        <v>2093</v>
      </c>
      <c r="B55" s="888"/>
      <c r="C55" s="888"/>
      <c r="D55" s="888"/>
      <c r="E55" s="888"/>
      <c r="F55" s="888"/>
      <c r="G55" s="888"/>
      <c r="H55" s="888"/>
      <c r="I55" s="888"/>
      <c r="J55" s="888"/>
      <c r="K55" s="888"/>
      <c r="L55" s="888"/>
      <c r="M55" s="888"/>
      <c r="N55" s="888"/>
      <c r="O55" s="888"/>
      <c r="P55" s="888"/>
      <c r="Q55" s="888"/>
      <c r="R55" s="888"/>
      <c r="S55" s="888"/>
      <c r="T55" s="889"/>
      <c r="U55" s="889"/>
      <c r="V55" s="889"/>
      <c r="W55" s="889"/>
      <c r="X55" s="889"/>
      <c r="Y55" s="889"/>
      <c r="Z55" s="889"/>
      <c r="AA55" s="889"/>
      <c r="AB55" s="889"/>
      <c r="AC55" s="889"/>
      <c r="AD55" s="889"/>
      <c r="AE55" s="887"/>
    </row>
    <row r="56" outlineLevel="1">
      <c r="A56" s="222" t="s">
        <v>2094</v>
      </c>
      <c r="B56" s="308"/>
      <c r="C56" s="308"/>
      <c r="D56" s="308"/>
      <c r="E56" s="308"/>
      <c r="F56" s="308"/>
      <c r="G56" s="308"/>
      <c r="H56" s="308"/>
      <c r="I56" s="308"/>
      <c r="J56" s="308"/>
      <c r="K56" s="308"/>
      <c r="L56" s="308"/>
      <c r="M56" s="308"/>
      <c r="N56" s="308"/>
      <c r="O56" s="308"/>
      <c r="P56" s="308"/>
      <c r="Q56" s="308"/>
      <c r="R56" s="308"/>
      <c r="S56" s="308"/>
      <c r="T56" s="308"/>
      <c r="U56" s="308"/>
      <c r="V56" s="308"/>
      <c r="W56" s="308"/>
      <c r="X56" s="308"/>
      <c r="Y56" s="308"/>
      <c r="Z56" s="308"/>
      <c r="AA56" s="308"/>
      <c r="AB56" s="308"/>
      <c r="AC56" s="308"/>
      <c r="AD56" s="308"/>
      <c r="AE56" s="350">
        <f t="shared" ref="AE56:AE61" si="14">SUM(B56:AD56)</f>
        <v>0</v>
      </c>
    </row>
    <row r="57" outlineLevel="1">
      <c r="A57" s="222" t="s">
        <v>2095</v>
      </c>
      <c r="B57" s="308"/>
      <c r="C57" s="308"/>
      <c r="D57" s="308"/>
      <c r="E57" s="308"/>
      <c r="F57" s="308"/>
      <c r="G57" s="308"/>
      <c r="H57" s="308"/>
      <c r="I57" s="308"/>
      <c r="J57" s="308"/>
      <c r="K57" s="308"/>
      <c r="L57" s="308"/>
      <c r="M57" s="308"/>
      <c r="N57" s="308"/>
      <c r="O57" s="308"/>
      <c r="P57" s="308"/>
      <c r="Q57" s="308"/>
      <c r="R57" s="308"/>
      <c r="S57" s="308"/>
      <c r="T57" s="308"/>
      <c r="U57" s="308"/>
      <c r="V57" s="308"/>
      <c r="W57" s="308"/>
      <c r="X57" s="308"/>
      <c r="Y57" s="308"/>
      <c r="Z57" s="308"/>
      <c r="AA57" s="308"/>
      <c r="AB57" s="308"/>
      <c r="AC57" s="308"/>
      <c r="AD57" s="308"/>
      <c r="AE57" s="350">
        <f t="shared" si="14"/>
        <v>0</v>
      </c>
    </row>
    <row r="58" outlineLevel="1">
      <c r="A58" s="222" t="s">
        <v>2096</v>
      </c>
      <c r="B58" s="308"/>
      <c r="C58" s="308"/>
      <c r="D58" s="308"/>
      <c r="E58" s="308"/>
      <c r="F58" s="308"/>
      <c r="G58" s="308"/>
      <c r="H58" s="308"/>
      <c r="I58" s="308"/>
      <c r="J58" s="308"/>
      <c r="K58" s="308"/>
      <c r="L58" s="308"/>
      <c r="M58" s="308"/>
      <c r="N58" s="308"/>
      <c r="O58" s="308"/>
      <c r="P58" s="308"/>
      <c r="Q58" s="308"/>
      <c r="R58" s="308"/>
      <c r="S58" s="308"/>
      <c r="T58" s="308"/>
      <c r="U58" s="308"/>
      <c r="V58" s="308"/>
      <c r="W58" s="308"/>
      <c r="X58" s="308"/>
      <c r="Y58" s="308"/>
      <c r="Z58" s="308"/>
      <c r="AA58" s="308"/>
      <c r="AB58" s="308"/>
      <c r="AC58" s="308"/>
      <c r="AD58" s="308"/>
      <c r="AE58" s="350">
        <f t="shared" si="14"/>
        <v>0</v>
      </c>
    </row>
    <row r="59" outlineLevel="1">
      <c r="A59" s="222" t="s">
        <v>2097</v>
      </c>
      <c r="B59" s="308"/>
      <c r="C59" s="308"/>
      <c r="D59" s="308"/>
      <c r="E59" s="308"/>
      <c r="F59" s="308"/>
      <c r="G59" s="308"/>
      <c r="H59" s="308"/>
      <c r="I59" s="308"/>
      <c r="J59" s="308"/>
      <c r="K59" s="308"/>
      <c r="L59" s="308"/>
      <c r="M59" s="308"/>
      <c r="N59" s="308"/>
      <c r="O59" s="308"/>
      <c r="P59" s="308"/>
      <c r="Q59" s="308"/>
      <c r="R59" s="308"/>
      <c r="S59" s="308"/>
      <c r="T59" s="308"/>
      <c r="U59" s="308"/>
      <c r="V59" s="308"/>
      <c r="W59" s="308"/>
      <c r="X59" s="308"/>
      <c r="Y59" s="308"/>
      <c r="Z59" s="308"/>
      <c r="AA59" s="308"/>
      <c r="AB59" s="308"/>
      <c r="AC59" s="308"/>
      <c r="AD59" s="308"/>
      <c r="AE59" s="350">
        <f t="shared" si="14"/>
        <v>0</v>
      </c>
    </row>
    <row r="60" outlineLevel="1">
      <c r="A60" s="226" t="s">
        <v>334</v>
      </c>
      <c r="B60" s="378">
        <f t="shared" ref="B60:AD60" si="15">SUM(B56:B57)</f>
        <v>0</v>
      </c>
      <c r="C60" s="378">
        <f t="shared" si="15"/>
        <v>0</v>
      </c>
      <c r="D60" s="378">
        <f t="shared" si="15"/>
        <v>0</v>
      </c>
      <c r="E60" s="378">
        <f t="shared" si="15"/>
        <v>0</v>
      </c>
      <c r="F60" s="378">
        <f t="shared" si="15"/>
        <v>0</v>
      </c>
      <c r="G60" s="378">
        <f t="shared" si="15"/>
        <v>0</v>
      </c>
      <c r="H60" s="378">
        <f t="shared" si="15"/>
        <v>0</v>
      </c>
      <c r="I60" s="378">
        <f t="shared" si="15"/>
        <v>0</v>
      </c>
      <c r="J60" s="378">
        <f t="shared" si="15"/>
        <v>0</v>
      </c>
      <c r="K60" s="378">
        <f t="shared" si="15"/>
        <v>0</v>
      </c>
      <c r="L60" s="378">
        <f t="shared" si="15"/>
        <v>0</v>
      </c>
      <c r="M60" s="378">
        <f t="shared" si="15"/>
        <v>0</v>
      </c>
      <c r="N60" s="378">
        <f t="shared" si="15"/>
        <v>0</v>
      </c>
      <c r="O60" s="378">
        <f t="shared" si="15"/>
        <v>0</v>
      </c>
      <c r="P60" s="378">
        <f t="shared" si="15"/>
        <v>0</v>
      </c>
      <c r="Q60" s="378">
        <f t="shared" si="15"/>
        <v>0</v>
      </c>
      <c r="R60" s="378">
        <f t="shared" si="15"/>
        <v>0</v>
      </c>
      <c r="S60" s="378">
        <f t="shared" si="15"/>
        <v>0</v>
      </c>
      <c r="T60" s="378">
        <f t="shared" si="15"/>
        <v>0</v>
      </c>
      <c r="U60" s="378">
        <f t="shared" si="15"/>
        <v>0</v>
      </c>
      <c r="V60" s="378">
        <f t="shared" si="15"/>
        <v>0</v>
      </c>
      <c r="W60" s="378">
        <f t="shared" si="15"/>
        <v>0</v>
      </c>
      <c r="X60" s="378">
        <f t="shared" si="15"/>
        <v>0</v>
      </c>
      <c r="Y60" s="378">
        <f t="shared" si="15"/>
        <v>0</v>
      </c>
      <c r="Z60" s="378">
        <f t="shared" si="15"/>
        <v>0</v>
      </c>
      <c r="AA60" s="378">
        <f t="shared" si="15"/>
        <v>0</v>
      </c>
      <c r="AB60" s="378">
        <f t="shared" si="15"/>
        <v>0</v>
      </c>
      <c r="AC60" s="378">
        <f t="shared" si="15"/>
        <v>0</v>
      </c>
      <c r="AD60" s="378">
        <f t="shared" si="15"/>
        <v>0</v>
      </c>
      <c r="AE60" s="350">
        <f t="shared" si="14"/>
        <v>0</v>
      </c>
    </row>
    <row r="61" outlineLevel="1">
      <c r="A61" s="226" t="s">
        <v>335</v>
      </c>
      <c r="B61" s="378">
        <f t="shared" ref="B61:AD61" si="16">SUM(B58:B59)</f>
        <v>0</v>
      </c>
      <c r="C61" s="378">
        <f t="shared" si="16"/>
        <v>0</v>
      </c>
      <c r="D61" s="378">
        <f t="shared" si="16"/>
        <v>0</v>
      </c>
      <c r="E61" s="378">
        <f t="shared" si="16"/>
        <v>0</v>
      </c>
      <c r="F61" s="378">
        <f t="shared" si="16"/>
        <v>0</v>
      </c>
      <c r="G61" s="378">
        <f t="shared" si="16"/>
        <v>0</v>
      </c>
      <c r="H61" s="378">
        <f t="shared" si="16"/>
        <v>0</v>
      </c>
      <c r="I61" s="378">
        <f t="shared" si="16"/>
        <v>0</v>
      </c>
      <c r="J61" s="378">
        <f t="shared" si="16"/>
        <v>0</v>
      </c>
      <c r="K61" s="378">
        <f t="shared" si="16"/>
        <v>0</v>
      </c>
      <c r="L61" s="378">
        <f t="shared" si="16"/>
        <v>0</v>
      </c>
      <c r="M61" s="378">
        <f t="shared" si="16"/>
        <v>0</v>
      </c>
      <c r="N61" s="378">
        <f t="shared" si="16"/>
        <v>0</v>
      </c>
      <c r="O61" s="378">
        <f t="shared" si="16"/>
        <v>0</v>
      </c>
      <c r="P61" s="378">
        <f t="shared" si="16"/>
        <v>0</v>
      </c>
      <c r="Q61" s="378">
        <f t="shared" si="16"/>
        <v>0</v>
      </c>
      <c r="R61" s="378">
        <f t="shared" si="16"/>
        <v>0</v>
      </c>
      <c r="S61" s="378">
        <f t="shared" si="16"/>
        <v>0</v>
      </c>
      <c r="T61" s="378">
        <f t="shared" si="16"/>
        <v>0</v>
      </c>
      <c r="U61" s="378">
        <f t="shared" si="16"/>
        <v>0</v>
      </c>
      <c r="V61" s="378">
        <f t="shared" si="16"/>
        <v>0</v>
      </c>
      <c r="W61" s="378">
        <f t="shared" si="16"/>
        <v>0</v>
      </c>
      <c r="X61" s="378">
        <f t="shared" si="16"/>
        <v>0</v>
      </c>
      <c r="Y61" s="378">
        <f t="shared" si="16"/>
        <v>0</v>
      </c>
      <c r="Z61" s="378">
        <f t="shared" si="16"/>
        <v>0</v>
      </c>
      <c r="AA61" s="378">
        <f t="shared" si="16"/>
        <v>0</v>
      </c>
      <c r="AB61" s="378">
        <f t="shared" si="16"/>
        <v>0</v>
      </c>
      <c r="AC61" s="378">
        <f t="shared" si="16"/>
        <v>0</v>
      </c>
      <c r="AD61" s="378">
        <f t="shared" si="16"/>
        <v>0</v>
      </c>
      <c r="AE61" s="350">
        <f t="shared" si="14"/>
        <v>0</v>
      </c>
    </row>
    <row r="62" outlineLevel="1">
      <c r="A62" s="127"/>
      <c r="B62" s="195"/>
      <c r="C62" s="195"/>
      <c r="D62" s="195"/>
      <c r="E62" s="195"/>
      <c r="F62" s="195"/>
      <c r="G62" s="195"/>
      <c r="H62" s="195"/>
      <c r="I62" s="195"/>
      <c r="J62" s="195"/>
      <c r="K62" s="195"/>
      <c r="L62" s="195"/>
      <c r="M62" s="195"/>
      <c r="N62" s="195"/>
      <c r="O62" s="195"/>
      <c r="P62" s="195"/>
      <c r="Q62" s="195"/>
      <c r="R62" s="195"/>
      <c r="S62" s="195"/>
      <c r="T62" s="195"/>
      <c r="U62" s="195"/>
      <c r="V62" s="195"/>
      <c r="W62" s="195"/>
      <c r="X62" s="195"/>
      <c r="Y62" s="195"/>
      <c r="Z62" s="195"/>
      <c r="AA62" s="195"/>
      <c r="AB62" s="195"/>
      <c r="AC62" s="195"/>
      <c r="AD62" s="195"/>
      <c r="AE62" s="383"/>
    </row>
    <row r="63" outlineLevel="1">
      <c r="A63" s="222" t="s">
        <v>337</v>
      </c>
      <c r="B63" s="308"/>
      <c r="C63" s="308"/>
      <c r="D63" s="308"/>
      <c r="E63" s="308"/>
      <c r="F63" s="308"/>
      <c r="G63" s="308"/>
      <c r="H63" s="308"/>
      <c r="I63" s="308"/>
      <c r="J63" s="308"/>
      <c r="K63" s="308"/>
      <c r="L63" s="308"/>
      <c r="M63" s="308"/>
      <c r="N63" s="308"/>
      <c r="O63" s="308"/>
      <c r="P63" s="308"/>
      <c r="Q63" s="308"/>
      <c r="R63" s="308"/>
      <c r="S63" s="308"/>
      <c r="T63" s="308"/>
      <c r="U63" s="308"/>
      <c r="V63" s="308"/>
      <c r="W63" s="308"/>
      <c r="X63" s="308"/>
      <c r="Y63" s="308"/>
      <c r="Z63" s="308"/>
      <c r="AA63" s="308"/>
      <c r="AB63" s="308"/>
      <c r="AC63" s="308"/>
      <c r="AD63" s="308"/>
      <c r="AE63" s="350">
        <f t="shared" ref="AE63:AE71" si="17">SUM(B63:AD63)</f>
        <v>0</v>
      </c>
    </row>
    <row r="64" outlineLevel="1">
      <c r="A64" s="222" t="s">
        <v>338</v>
      </c>
      <c r="B64" s="308"/>
      <c r="C64" s="308"/>
      <c r="D64" s="308"/>
      <c r="E64" s="308"/>
      <c r="F64" s="308"/>
      <c r="G64" s="308"/>
      <c r="H64" s="308"/>
      <c r="I64" s="308"/>
      <c r="J64" s="308"/>
      <c r="K64" s="308"/>
      <c r="L64" s="308"/>
      <c r="M64" s="308"/>
      <c r="N64" s="308"/>
      <c r="O64" s="308"/>
      <c r="P64" s="308"/>
      <c r="Q64" s="308"/>
      <c r="R64" s="308"/>
      <c r="S64" s="308"/>
      <c r="T64" s="308"/>
      <c r="U64" s="308"/>
      <c r="V64" s="308"/>
      <c r="W64" s="308"/>
      <c r="X64" s="308"/>
      <c r="Y64" s="308"/>
      <c r="Z64" s="308"/>
      <c r="AA64" s="308"/>
      <c r="AB64" s="308"/>
      <c r="AC64" s="308"/>
      <c r="AD64" s="308"/>
      <c r="AE64" s="350">
        <f t="shared" si="17"/>
        <v>0</v>
      </c>
    </row>
    <row r="65" outlineLevel="1">
      <c r="A65" s="222" t="s">
        <v>2098</v>
      </c>
      <c r="B65" s="308"/>
      <c r="C65" s="308"/>
      <c r="D65" s="308"/>
      <c r="E65" s="308"/>
      <c r="F65" s="308"/>
      <c r="G65" s="308"/>
      <c r="H65" s="308"/>
      <c r="I65" s="308"/>
      <c r="J65" s="308"/>
      <c r="K65" s="308"/>
      <c r="L65" s="308"/>
      <c r="M65" s="308"/>
      <c r="N65" s="308"/>
      <c r="O65" s="308"/>
      <c r="P65" s="308"/>
      <c r="Q65" s="308"/>
      <c r="R65" s="308"/>
      <c r="S65" s="308"/>
      <c r="T65" s="308"/>
      <c r="U65" s="308"/>
      <c r="V65" s="308"/>
      <c r="W65" s="308"/>
      <c r="X65" s="308"/>
      <c r="Y65" s="308"/>
      <c r="Z65" s="308"/>
      <c r="AA65" s="308"/>
      <c r="AB65" s="308"/>
      <c r="AC65" s="308"/>
      <c r="AD65" s="308"/>
      <c r="AE65" s="350">
        <f t="shared" si="17"/>
        <v>0</v>
      </c>
    </row>
    <row r="66" outlineLevel="1">
      <c r="A66" s="222" t="s">
        <v>2099</v>
      </c>
      <c r="B66" s="308"/>
      <c r="C66" s="308"/>
      <c r="D66" s="308"/>
      <c r="E66" s="308"/>
      <c r="F66" s="308"/>
      <c r="G66" s="308"/>
      <c r="H66" s="308"/>
      <c r="I66" s="308"/>
      <c r="J66" s="308"/>
      <c r="K66" s="308"/>
      <c r="L66" s="308"/>
      <c r="M66" s="308"/>
      <c r="N66" s="308"/>
      <c r="O66" s="308"/>
      <c r="P66" s="308"/>
      <c r="Q66" s="308"/>
      <c r="R66" s="308"/>
      <c r="S66" s="308"/>
      <c r="T66" s="308"/>
      <c r="U66" s="308"/>
      <c r="V66" s="308"/>
      <c r="W66" s="308"/>
      <c r="X66" s="308"/>
      <c r="Y66" s="308"/>
      <c r="Z66" s="308"/>
      <c r="AA66" s="308"/>
      <c r="AB66" s="308"/>
      <c r="AC66" s="308"/>
      <c r="AD66" s="308"/>
      <c r="AE66" s="350">
        <f t="shared" si="17"/>
        <v>0</v>
      </c>
    </row>
    <row r="67" outlineLevel="1">
      <c r="A67" s="222" t="s">
        <v>2100</v>
      </c>
      <c r="B67" s="308"/>
      <c r="C67" s="308"/>
      <c r="D67" s="308"/>
      <c r="E67" s="308"/>
      <c r="F67" s="308"/>
      <c r="G67" s="308"/>
      <c r="H67" s="308"/>
      <c r="I67" s="308"/>
      <c r="J67" s="308"/>
      <c r="K67" s="308"/>
      <c r="L67" s="308"/>
      <c r="M67" s="308"/>
      <c r="N67" s="308"/>
      <c r="O67" s="308"/>
      <c r="P67" s="308"/>
      <c r="Q67" s="308"/>
      <c r="R67" s="308"/>
      <c r="S67" s="308"/>
      <c r="T67" s="308"/>
      <c r="U67" s="308"/>
      <c r="V67" s="308"/>
      <c r="W67" s="308"/>
      <c r="X67" s="308"/>
      <c r="Y67" s="308"/>
      <c r="Z67" s="308"/>
      <c r="AA67" s="308"/>
      <c r="AB67" s="308"/>
      <c r="AC67" s="308"/>
      <c r="AD67" s="308"/>
      <c r="AE67" s="350">
        <f t="shared" si="17"/>
        <v>0</v>
      </c>
    </row>
    <row r="68" outlineLevel="1">
      <c r="A68" s="222" t="s">
        <v>2101</v>
      </c>
      <c r="B68" s="308"/>
      <c r="C68" s="308"/>
      <c r="D68" s="308"/>
      <c r="E68" s="308"/>
      <c r="F68" s="308"/>
      <c r="G68" s="308"/>
      <c r="H68" s="308"/>
      <c r="I68" s="308"/>
      <c r="J68" s="308"/>
      <c r="K68" s="308"/>
      <c r="L68" s="308"/>
      <c r="M68" s="308"/>
      <c r="N68" s="308"/>
      <c r="O68" s="308"/>
      <c r="P68" s="308"/>
      <c r="Q68" s="308"/>
      <c r="R68" s="308"/>
      <c r="S68" s="308"/>
      <c r="T68" s="308"/>
      <c r="U68" s="308"/>
      <c r="V68" s="308"/>
      <c r="W68" s="308"/>
      <c r="X68" s="308"/>
      <c r="Y68" s="308"/>
      <c r="Z68" s="308"/>
      <c r="AA68" s="308"/>
      <c r="AB68" s="308"/>
      <c r="AC68" s="308"/>
      <c r="AD68" s="308"/>
      <c r="AE68" s="350">
        <f t="shared" si="17"/>
        <v>0</v>
      </c>
    </row>
    <row r="69" outlineLevel="1">
      <c r="A69" s="222" t="s">
        <v>2102</v>
      </c>
      <c r="B69" s="308"/>
      <c r="C69" s="308"/>
      <c r="D69" s="308"/>
      <c r="E69" s="308"/>
      <c r="F69" s="308"/>
      <c r="G69" s="308"/>
      <c r="H69" s="308"/>
      <c r="I69" s="308"/>
      <c r="J69" s="308"/>
      <c r="K69" s="308"/>
      <c r="L69" s="308"/>
      <c r="M69" s="308"/>
      <c r="N69" s="308"/>
      <c r="O69" s="308"/>
      <c r="P69" s="308"/>
      <c r="Q69" s="308"/>
      <c r="R69" s="308"/>
      <c r="S69" s="308"/>
      <c r="T69" s="308"/>
      <c r="U69" s="308"/>
      <c r="V69" s="308"/>
      <c r="W69" s="308"/>
      <c r="X69" s="308"/>
      <c r="Y69" s="308"/>
      <c r="Z69" s="308"/>
      <c r="AA69" s="308"/>
      <c r="AB69" s="308"/>
      <c r="AC69" s="308"/>
      <c r="AD69" s="308"/>
      <c r="AE69" s="350">
        <f t="shared" si="17"/>
        <v>0</v>
      </c>
    </row>
    <row r="70" outlineLevel="1">
      <c r="A70" s="222" t="s">
        <v>2103</v>
      </c>
      <c r="B70" s="308"/>
      <c r="C70" s="308"/>
      <c r="D70" s="308"/>
      <c r="E70" s="308"/>
      <c r="F70" s="308"/>
      <c r="G70" s="308"/>
      <c r="H70" s="308"/>
      <c r="I70" s="308"/>
      <c r="J70" s="308"/>
      <c r="K70" s="308"/>
      <c r="L70" s="308"/>
      <c r="M70" s="308"/>
      <c r="N70" s="308"/>
      <c r="O70" s="308"/>
      <c r="P70" s="308"/>
      <c r="Q70" s="308"/>
      <c r="R70" s="308"/>
      <c r="S70" s="308"/>
      <c r="T70" s="308"/>
      <c r="U70" s="308"/>
      <c r="V70" s="308"/>
      <c r="W70" s="308"/>
      <c r="X70" s="308"/>
      <c r="Y70" s="308"/>
      <c r="Z70" s="308"/>
      <c r="AA70" s="308"/>
      <c r="AB70" s="308"/>
      <c r="AC70" s="308"/>
      <c r="AD70" s="308"/>
      <c r="AE70" s="350">
        <f t="shared" si="17"/>
        <v>0</v>
      </c>
    </row>
    <row r="71" outlineLevel="1">
      <c r="A71" s="228" t="s">
        <v>234</v>
      </c>
      <c r="B71" s="378">
        <f t="shared" ref="B71:AD71" si="18">SUM(B63:B70)</f>
        <v>0</v>
      </c>
      <c r="C71" s="378">
        <f t="shared" si="18"/>
        <v>0</v>
      </c>
      <c r="D71" s="378">
        <f t="shared" si="18"/>
        <v>0</v>
      </c>
      <c r="E71" s="378">
        <f t="shared" si="18"/>
        <v>0</v>
      </c>
      <c r="F71" s="378">
        <f t="shared" si="18"/>
        <v>0</v>
      </c>
      <c r="G71" s="378">
        <f t="shared" si="18"/>
        <v>0</v>
      </c>
      <c r="H71" s="378">
        <f t="shared" si="18"/>
        <v>0</v>
      </c>
      <c r="I71" s="378">
        <f t="shared" si="18"/>
        <v>0</v>
      </c>
      <c r="J71" s="378">
        <f t="shared" si="18"/>
        <v>0</v>
      </c>
      <c r="K71" s="378">
        <f t="shared" si="18"/>
        <v>0</v>
      </c>
      <c r="L71" s="378">
        <f t="shared" si="18"/>
        <v>0</v>
      </c>
      <c r="M71" s="378">
        <f t="shared" si="18"/>
        <v>0</v>
      </c>
      <c r="N71" s="378">
        <f t="shared" si="18"/>
        <v>0</v>
      </c>
      <c r="O71" s="378">
        <f t="shared" si="18"/>
        <v>0</v>
      </c>
      <c r="P71" s="378">
        <f t="shared" si="18"/>
        <v>0</v>
      </c>
      <c r="Q71" s="378">
        <f t="shared" si="18"/>
        <v>0</v>
      </c>
      <c r="R71" s="378">
        <f t="shared" si="18"/>
        <v>0</v>
      </c>
      <c r="S71" s="378">
        <f t="shared" si="18"/>
        <v>0</v>
      </c>
      <c r="T71" s="378">
        <f t="shared" si="18"/>
        <v>0</v>
      </c>
      <c r="U71" s="378">
        <f t="shared" si="18"/>
        <v>0</v>
      </c>
      <c r="V71" s="378">
        <f t="shared" si="18"/>
        <v>0</v>
      </c>
      <c r="W71" s="378">
        <f t="shared" si="18"/>
        <v>0</v>
      </c>
      <c r="X71" s="378">
        <f t="shared" si="18"/>
        <v>0</v>
      </c>
      <c r="Y71" s="378">
        <f t="shared" si="18"/>
        <v>0</v>
      </c>
      <c r="Z71" s="378">
        <f t="shared" si="18"/>
        <v>0</v>
      </c>
      <c r="AA71" s="378">
        <f t="shared" si="18"/>
        <v>0</v>
      </c>
      <c r="AB71" s="378">
        <f t="shared" si="18"/>
        <v>0</v>
      </c>
      <c r="AC71" s="378">
        <f t="shared" si="18"/>
        <v>0</v>
      </c>
      <c r="AD71" s="378">
        <f t="shared" si="18"/>
        <v>0</v>
      </c>
      <c r="AE71" s="350">
        <f t="shared" si="17"/>
        <v>0</v>
      </c>
    </row>
    <row r="72" outlineLevel="1">
      <c r="A72" s="187"/>
      <c r="B72" s="195"/>
      <c r="C72" s="195"/>
      <c r="D72" s="195"/>
      <c r="E72" s="195"/>
      <c r="F72" s="195"/>
      <c r="G72" s="195"/>
      <c r="H72" s="195"/>
      <c r="I72" s="195"/>
      <c r="J72" s="195"/>
      <c r="K72" s="195"/>
      <c r="L72" s="195"/>
      <c r="M72" s="195"/>
      <c r="N72" s="195"/>
      <c r="O72" s="195"/>
      <c r="P72" s="195"/>
      <c r="Q72" s="195"/>
      <c r="R72" s="195"/>
      <c r="S72" s="195"/>
      <c r="T72" s="195"/>
      <c r="U72" s="195"/>
      <c r="V72" s="195"/>
      <c r="W72" s="195"/>
      <c r="X72" s="195"/>
      <c r="Y72" s="195"/>
      <c r="Z72" s="195"/>
      <c r="AA72" s="195"/>
      <c r="AB72" s="195"/>
      <c r="AC72" s="195"/>
      <c r="AD72" s="195"/>
      <c r="AE72" s="345"/>
    </row>
    <row r="73" outlineLevel="1">
      <c r="A73" s="165" t="s">
        <v>2104</v>
      </c>
      <c r="B73" s="195"/>
      <c r="C73" s="195"/>
      <c r="D73" s="195"/>
      <c r="E73" s="195"/>
      <c r="F73" s="195"/>
      <c r="G73" s="195"/>
      <c r="H73" s="195"/>
      <c r="I73" s="195"/>
      <c r="J73" s="195"/>
      <c r="K73" s="195"/>
      <c r="L73" s="195"/>
      <c r="M73" s="195"/>
      <c r="N73" s="195"/>
      <c r="O73" s="195"/>
      <c r="P73" s="195"/>
      <c r="Q73" s="195"/>
      <c r="R73" s="195"/>
      <c r="S73" s="195"/>
      <c r="T73" s="195"/>
      <c r="U73" s="195"/>
      <c r="V73" s="195"/>
      <c r="W73" s="195"/>
      <c r="X73" s="195"/>
      <c r="Y73" s="195"/>
      <c r="Z73" s="195"/>
      <c r="AA73" s="195"/>
      <c r="AB73" s="195"/>
      <c r="AC73" s="195"/>
      <c r="AD73" s="195"/>
      <c r="AE73" s="383"/>
    </row>
    <row r="74" outlineLevel="1">
      <c r="A74" s="222" t="s">
        <v>1377</v>
      </c>
      <c r="B74" s="210"/>
      <c r="C74" s="210"/>
      <c r="D74" s="210"/>
      <c r="E74" s="331"/>
      <c r="F74" s="331"/>
      <c r="G74" s="331"/>
      <c r="H74" s="331"/>
      <c r="I74" s="331"/>
      <c r="J74" s="331"/>
      <c r="K74" s="331"/>
      <c r="L74" s="210"/>
      <c r="M74" s="331"/>
      <c r="N74" s="331"/>
      <c r="O74" s="331"/>
      <c r="P74" s="331"/>
      <c r="Q74" s="331"/>
      <c r="R74" s="331"/>
      <c r="S74" s="331"/>
      <c r="T74" s="331"/>
      <c r="U74" s="331"/>
      <c r="V74" s="331"/>
      <c r="W74" s="331"/>
      <c r="X74" s="210"/>
      <c r="Y74" s="331"/>
      <c r="Z74" s="331"/>
      <c r="AA74" s="331"/>
      <c r="AB74" s="331"/>
      <c r="AC74" s="331"/>
      <c r="AD74" s="210"/>
      <c r="AE74" s="345">
        <f t="shared" ref="AE74:AE77" si="19">SUM(B74:AD74)</f>
        <v>0</v>
      </c>
    </row>
    <row r="75" outlineLevel="1">
      <c r="A75" s="222" t="s">
        <v>1193</v>
      </c>
      <c r="B75" s="126"/>
      <c r="C75" s="126"/>
      <c r="D75" s="126"/>
      <c r="E75" s="126"/>
      <c r="F75" s="126"/>
      <c r="G75" s="435"/>
      <c r="H75" s="435"/>
      <c r="I75" s="435"/>
      <c r="J75" s="435"/>
      <c r="K75" s="126"/>
      <c r="L75" s="435"/>
      <c r="M75" s="435"/>
      <c r="N75" s="435"/>
      <c r="O75" s="435"/>
      <c r="P75" s="435"/>
      <c r="Q75" s="435"/>
      <c r="R75" s="435"/>
      <c r="S75" s="435"/>
      <c r="T75" s="435"/>
      <c r="U75" s="435"/>
      <c r="V75" s="435"/>
      <c r="W75" s="435"/>
      <c r="X75" s="435"/>
      <c r="Y75" s="435"/>
      <c r="Z75" s="435"/>
      <c r="AA75" s="435"/>
      <c r="AB75" s="435"/>
      <c r="AC75" s="435"/>
      <c r="AD75" s="435"/>
      <c r="AE75" s="345">
        <f t="shared" si="19"/>
        <v>0</v>
      </c>
    </row>
    <row r="76" outlineLevel="1">
      <c r="A76" s="222" t="s">
        <v>1378</v>
      </c>
      <c r="B76" s="126"/>
      <c r="C76" s="126"/>
      <c r="D76" s="126"/>
      <c r="E76" s="126"/>
      <c r="F76" s="126"/>
      <c r="G76" s="435"/>
      <c r="H76" s="435"/>
      <c r="I76" s="435"/>
      <c r="J76" s="435"/>
      <c r="K76" s="126"/>
      <c r="L76" s="435"/>
      <c r="M76" s="435"/>
      <c r="N76" s="435"/>
      <c r="O76" s="435"/>
      <c r="P76" s="435"/>
      <c r="Q76" s="435"/>
      <c r="R76" s="435"/>
      <c r="S76" s="435"/>
      <c r="T76" s="435"/>
      <c r="U76" s="435"/>
      <c r="V76" s="435"/>
      <c r="W76" s="435"/>
      <c r="X76" s="435"/>
      <c r="Y76" s="435"/>
      <c r="Z76" s="435"/>
      <c r="AA76" s="435"/>
      <c r="AB76" s="435"/>
      <c r="AC76" s="435"/>
      <c r="AD76" s="435"/>
      <c r="AE76" s="345">
        <f t="shared" si="19"/>
        <v>0</v>
      </c>
    </row>
    <row r="77" outlineLevel="1">
      <c r="A77" s="436" t="s">
        <v>1379</v>
      </c>
      <c r="B77" s="437">
        <f t="shared" ref="B77:AD77" si="20">sum(B74:B76)</f>
        <v>0</v>
      </c>
      <c r="C77" s="437">
        <f t="shared" si="20"/>
        <v>0</v>
      </c>
      <c r="D77" s="437">
        <f t="shared" si="20"/>
        <v>0</v>
      </c>
      <c r="E77" s="437">
        <f t="shared" si="20"/>
        <v>0</v>
      </c>
      <c r="F77" s="437">
        <f t="shared" si="20"/>
        <v>0</v>
      </c>
      <c r="G77" s="437">
        <f t="shared" si="20"/>
        <v>0</v>
      </c>
      <c r="H77" s="437">
        <f t="shared" si="20"/>
        <v>0</v>
      </c>
      <c r="I77" s="437">
        <f t="shared" si="20"/>
        <v>0</v>
      </c>
      <c r="J77" s="437">
        <f t="shared" si="20"/>
        <v>0</v>
      </c>
      <c r="K77" s="437">
        <f t="shared" si="20"/>
        <v>0</v>
      </c>
      <c r="L77" s="437">
        <f t="shared" si="20"/>
        <v>0</v>
      </c>
      <c r="M77" s="437">
        <f t="shared" si="20"/>
        <v>0</v>
      </c>
      <c r="N77" s="437">
        <f t="shared" si="20"/>
        <v>0</v>
      </c>
      <c r="O77" s="437">
        <f t="shared" si="20"/>
        <v>0</v>
      </c>
      <c r="P77" s="437">
        <f t="shared" si="20"/>
        <v>0</v>
      </c>
      <c r="Q77" s="437">
        <f t="shared" si="20"/>
        <v>0</v>
      </c>
      <c r="R77" s="437">
        <f t="shared" si="20"/>
        <v>0</v>
      </c>
      <c r="S77" s="437">
        <f t="shared" si="20"/>
        <v>0</v>
      </c>
      <c r="T77" s="437">
        <f t="shared" si="20"/>
        <v>0</v>
      </c>
      <c r="U77" s="437">
        <f t="shared" si="20"/>
        <v>0</v>
      </c>
      <c r="V77" s="437">
        <f t="shared" si="20"/>
        <v>0</v>
      </c>
      <c r="W77" s="437">
        <f t="shared" si="20"/>
        <v>0</v>
      </c>
      <c r="X77" s="437">
        <f t="shared" si="20"/>
        <v>0</v>
      </c>
      <c r="Y77" s="437">
        <f t="shared" si="20"/>
        <v>0</v>
      </c>
      <c r="Z77" s="437">
        <f t="shared" si="20"/>
        <v>0</v>
      </c>
      <c r="AA77" s="437">
        <f t="shared" si="20"/>
        <v>0</v>
      </c>
      <c r="AB77" s="437">
        <f t="shared" si="20"/>
        <v>0</v>
      </c>
      <c r="AC77" s="437">
        <f t="shared" si="20"/>
        <v>0</v>
      </c>
      <c r="AD77" s="437">
        <f t="shared" si="20"/>
        <v>0</v>
      </c>
      <c r="AE77" s="890">
        <f t="shared" si="19"/>
        <v>0</v>
      </c>
    </row>
    <row r="78">
      <c r="A78" s="120"/>
      <c r="B78" s="120"/>
      <c r="C78" s="120"/>
      <c r="D78" s="120"/>
      <c r="E78" s="120"/>
      <c r="F78" s="120"/>
      <c r="G78" s="120"/>
      <c r="H78" s="120"/>
      <c r="I78" s="120"/>
      <c r="J78" s="120"/>
      <c r="K78" s="120"/>
      <c r="L78" s="120"/>
      <c r="M78" s="120"/>
      <c r="N78" s="120"/>
      <c r="O78" s="120"/>
      <c r="P78" s="120"/>
      <c r="Q78" s="120"/>
      <c r="R78" s="120"/>
      <c r="S78" s="120"/>
      <c r="T78" s="120"/>
      <c r="U78" s="120"/>
      <c r="V78" s="120"/>
      <c r="W78" s="120"/>
      <c r="X78" s="120"/>
      <c r="Y78" s="120"/>
      <c r="Z78" s="120"/>
      <c r="AA78" s="120"/>
      <c r="AB78" s="120"/>
      <c r="AC78" s="120"/>
      <c r="AD78" s="120"/>
      <c r="AE78" s="350"/>
    </row>
    <row r="79">
      <c r="A79" s="120"/>
      <c r="B79" s="120"/>
      <c r="C79" s="120"/>
      <c r="D79" s="120"/>
      <c r="E79" s="120"/>
      <c r="F79" s="120"/>
      <c r="G79" s="120"/>
      <c r="H79" s="120"/>
      <c r="I79" s="120"/>
      <c r="J79" s="120"/>
      <c r="K79" s="120"/>
      <c r="L79" s="120"/>
      <c r="M79" s="120"/>
      <c r="N79" s="120"/>
      <c r="O79" s="120"/>
      <c r="P79" s="120"/>
      <c r="Q79" s="120"/>
      <c r="R79" s="120"/>
      <c r="S79" s="120"/>
      <c r="T79" s="120"/>
      <c r="U79" s="120"/>
      <c r="V79" s="120"/>
      <c r="W79" s="120"/>
      <c r="X79" s="120"/>
      <c r="Y79" s="120"/>
      <c r="Z79" s="120"/>
      <c r="AA79" s="120"/>
      <c r="AB79" s="120"/>
      <c r="AC79" s="120"/>
      <c r="AD79" s="120"/>
      <c r="AE79" s="350"/>
    </row>
    <row r="80">
      <c r="A80" s="120"/>
      <c r="B80" s="120"/>
      <c r="C80" s="120"/>
      <c r="D80" s="120"/>
      <c r="E80" s="120"/>
      <c r="F80" s="120"/>
      <c r="G80" s="120"/>
      <c r="H80" s="120"/>
      <c r="I80" s="120"/>
      <c r="J80" s="120"/>
      <c r="K80" s="120"/>
      <c r="L80" s="120"/>
      <c r="M80" s="120"/>
      <c r="N80" s="120"/>
      <c r="O80" s="120"/>
      <c r="P80" s="120"/>
      <c r="Q80" s="120"/>
      <c r="R80" s="120"/>
      <c r="S80" s="120"/>
      <c r="T80" s="120"/>
      <c r="U80" s="120"/>
      <c r="V80" s="120"/>
      <c r="W80" s="120"/>
      <c r="X80" s="120"/>
      <c r="Y80" s="120"/>
      <c r="Z80" s="120"/>
      <c r="AA80" s="120"/>
      <c r="AB80" s="120"/>
      <c r="AC80" s="120"/>
      <c r="AD80" s="120"/>
      <c r="AE80" s="350"/>
    </row>
    <row r="81" ht="30.75" customHeight="1">
      <c r="A81" s="420" t="s">
        <v>2105</v>
      </c>
      <c r="B81" s="172"/>
      <c r="C81" s="172"/>
      <c r="D81" s="172"/>
      <c r="E81" s="172"/>
      <c r="F81" s="172"/>
      <c r="G81" s="172"/>
      <c r="H81" s="172"/>
      <c r="I81" s="172"/>
      <c r="J81" s="172"/>
      <c r="K81" s="172"/>
      <c r="L81" s="172"/>
      <c r="M81" s="172"/>
      <c r="N81" s="172"/>
      <c r="O81" s="172"/>
      <c r="P81" s="172"/>
      <c r="Q81" s="172"/>
      <c r="R81" s="172"/>
      <c r="S81" s="172"/>
      <c r="T81" s="172"/>
      <c r="U81" s="172"/>
      <c r="V81" s="172"/>
      <c r="W81" s="172"/>
      <c r="X81" s="172"/>
      <c r="Y81" s="172"/>
      <c r="Z81" s="172"/>
      <c r="AA81" s="172"/>
      <c r="AB81" s="172"/>
      <c r="AC81" s="172"/>
      <c r="AD81" s="172"/>
      <c r="AE81" s="350"/>
    </row>
    <row r="82" collapsed="1">
      <c r="A82" s="158" t="s">
        <v>170</v>
      </c>
      <c r="B82" s="159">
        <f>Summary!B41</f>
        <v>4887.747</v>
      </c>
      <c r="C82" s="159">
        <f>Summary!C41</f>
        <v>4781.607</v>
      </c>
      <c r="D82" s="159">
        <f>Summary!D41</f>
        <v>3887.9082</v>
      </c>
      <c r="E82" s="159">
        <f>Summary!E41</f>
        <v>7842.6846</v>
      </c>
      <c r="F82" s="159">
        <f>Summary!F41</f>
        <v>4855.905</v>
      </c>
      <c r="G82" s="159">
        <f>Summary!G41</f>
        <v>3156.6036</v>
      </c>
      <c r="H82" s="159">
        <f>Summary!H41</f>
        <v>4675.467</v>
      </c>
      <c r="I82" s="159">
        <f>Summary!I41</f>
        <v>4370.8452</v>
      </c>
      <c r="J82" s="159">
        <f>Summary!J41</f>
        <v>4919.589</v>
      </c>
      <c r="K82" s="159">
        <f>Summary!K41</f>
        <v>4145.8284</v>
      </c>
      <c r="L82" s="159">
        <f>Summary!L41</f>
        <v>7189.9236</v>
      </c>
      <c r="M82" s="159">
        <f>Summary!M41</f>
        <v>3178.893</v>
      </c>
      <c r="N82" s="159">
        <f>Summary!N41</f>
        <v>3745.6806</v>
      </c>
      <c r="O82" s="159">
        <f>Summary!O41</f>
        <v>2302.1766</v>
      </c>
      <c r="P82" s="159">
        <f>Summary!P41</f>
        <v>4327.3278</v>
      </c>
      <c r="Q82" s="159">
        <f>Summary!Q41</f>
        <v>1871.2482</v>
      </c>
      <c r="R82" s="159">
        <f>Summary!R41</f>
        <v>2987.841</v>
      </c>
      <c r="S82" s="159">
        <f>Summary!S41</f>
        <v>5034.2202</v>
      </c>
      <c r="T82" s="159">
        <f>Summary!T41</f>
        <v>2756.4558</v>
      </c>
      <c r="U82" s="159">
        <f>Summary!U41</f>
        <v>2047.4406</v>
      </c>
      <c r="V82" s="159">
        <f>Summary!V41</f>
        <v>1721.5908</v>
      </c>
      <c r="W82" s="159">
        <f>Summary!W41</f>
        <v>297.192</v>
      </c>
      <c r="X82" s="159">
        <f>Summary!X41</f>
        <v>1460.4864</v>
      </c>
      <c r="Y82" s="159">
        <f>Summary!Y41</f>
        <v>1411.662</v>
      </c>
      <c r="Z82" s="159">
        <f>Summary!Z41</f>
        <v>3116.2704</v>
      </c>
      <c r="AA82" s="159">
        <f>Summary!AA41</f>
        <v>2530.3776</v>
      </c>
      <c r="AB82" s="159">
        <f>Summary!AB41</f>
        <v>1137.8208</v>
      </c>
      <c r="AC82" s="159">
        <f>Summary!AC41</f>
        <v>757.8396</v>
      </c>
      <c r="AD82" s="159">
        <f>Summary!AD41</f>
        <v>1275.8028</v>
      </c>
      <c r="AE82" s="350">
        <f>sum(B82:AD82)</f>
        <v>96674.4348</v>
      </c>
    </row>
    <row r="83" hidden="1" outlineLevel="1">
      <c r="A83" s="876" t="s">
        <v>208</v>
      </c>
      <c r="B83" s="423"/>
      <c r="C83" s="423"/>
      <c r="D83" s="423"/>
      <c r="E83" s="423"/>
      <c r="F83" s="423"/>
      <c r="G83" s="423"/>
      <c r="H83" s="423"/>
      <c r="I83" s="423"/>
      <c r="J83" s="423"/>
      <c r="K83" s="423"/>
      <c r="L83" s="423"/>
      <c r="M83" s="423"/>
      <c r="N83" s="423"/>
      <c r="O83" s="423"/>
      <c r="P83" s="423"/>
      <c r="Q83" s="423"/>
      <c r="R83" s="423"/>
      <c r="S83" s="423"/>
      <c r="T83" s="423"/>
      <c r="U83" s="423"/>
      <c r="V83" s="423"/>
      <c r="W83" s="423"/>
      <c r="X83" s="423"/>
      <c r="Y83" s="423"/>
      <c r="Z83" s="423"/>
      <c r="AA83" s="423"/>
      <c r="AB83" s="423"/>
      <c r="AC83" s="423"/>
      <c r="AD83" s="423"/>
      <c r="AE83" s="350"/>
    </row>
    <row r="84" hidden="1" outlineLevel="1">
      <c r="A84" s="878" t="s">
        <v>61</v>
      </c>
      <c r="B84" s="159">
        <f>Summary!B43</f>
        <v>282.747</v>
      </c>
      <c r="C84" s="159">
        <f>Summary!C43</f>
        <v>276.607</v>
      </c>
      <c r="D84" s="159">
        <f>Summary!D43</f>
        <v>224.9082</v>
      </c>
      <c r="E84" s="159">
        <f>Summary!E43</f>
        <v>453.6846</v>
      </c>
      <c r="F84" s="159">
        <f>Summary!F43</f>
        <v>280.905</v>
      </c>
      <c r="G84" s="159">
        <f>Summary!G43</f>
        <v>182.6036</v>
      </c>
      <c r="H84" s="159">
        <f>Summary!H43</f>
        <v>270.467</v>
      </c>
      <c r="I84" s="159">
        <f>Summary!I43</f>
        <v>252.8452</v>
      </c>
      <c r="J84" s="159">
        <f>Summary!J43</f>
        <v>284.589</v>
      </c>
      <c r="K84" s="159">
        <f>Summary!K43</f>
        <v>239.8284</v>
      </c>
      <c r="L84" s="159">
        <f>Summary!L43</f>
        <v>415.9236</v>
      </c>
      <c r="M84" s="159">
        <f>Summary!M43</f>
        <v>183.893</v>
      </c>
      <c r="N84" s="159">
        <f>Summary!N43</f>
        <v>216.6806</v>
      </c>
      <c r="O84" s="159">
        <f>Summary!O43</f>
        <v>133.1766</v>
      </c>
      <c r="P84" s="159">
        <f>Summary!P43</f>
        <v>250.3278</v>
      </c>
      <c r="Q84" s="159">
        <f>Summary!Q43</f>
        <v>108.2482</v>
      </c>
      <c r="R84" s="159">
        <f>Summary!R43</f>
        <v>172.841</v>
      </c>
      <c r="S84" s="159">
        <f>Summary!S43</f>
        <v>291.2202</v>
      </c>
      <c r="T84" s="159">
        <f>Summary!T43</f>
        <v>159.4558</v>
      </c>
      <c r="U84" s="159">
        <f>Summary!U43</f>
        <v>118.4406</v>
      </c>
      <c r="V84" s="159">
        <f>Summary!V43</f>
        <v>99.5908</v>
      </c>
      <c r="W84" s="159">
        <f>Summary!W43</f>
        <v>17.192</v>
      </c>
      <c r="X84" s="159">
        <f>Summary!X43</f>
        <v>84.4864</v>
      </c>
      <c r="Y84" s="159">
        <f>Summary!Y43</f>
        <v>81.662</v>
      </c>
      <c r="Z84" s="159">
        <f>Summary!Z43</f>
        <v>180.2704</v>
      </c>
      <c r="AA84" s="159">
        <f>Summary!AA43</f>
        <v>146.3776</v>
      </c>
      <c r="AB84" s="159">
        <f>Summary!AB43</f>
        <v>65.8208</v>
      </c>
      <c r="AC84" s="159">
        <f>Summary!AC43</f>
        <v>43.8396</v>
      </c>
      <c r="AD84" s="159">
        <f>Summary!AD43</f>
        <v>73.8028</v>
      </c>
      <c r="AE84" s="350">
        <f t="shared" ref="AE84:AE86" si="21">sum(B84:AD84)</f>
        <v>5592.4348</v>
      </c>
    </row>
    <row r="85" hidden="1" outlineLevel="1">
      <c r="A85" s="878" t="s">
        <v>1351</v>
      </c>
      <c r="B85" s="159" t="str">
        <f>Summary!B44</f>
        <v/>
      </c>
      <c r="C85" s="159" t="str">
        <f>Summary!C44</f>
        <v/>
      </c>
      <c r="D85" s="159" t="str">
        <f>Summary!D44</f>
        <v/>
      </c>
      <c r="E85" s="159" t="str">
        <f>Summary!E44</f>
        <v/>
      </c>
      <c r="F85" s="159" t="str">
        <f>Summary!F44</f>
        <v/>
      </c>
      <c r="G85" s="159" t="str">
        <f>Summary!G44</f>
        <v/>
      </c>
      <c r="H85" s="159" t="str">
        <f>Summary!H44</f>
        <v/>
      </c>
      <c r="I85" s="159" t="str">
        <f>Summary!I44</f>
        <v/>
      </c>
      <c r="J85" s="159" t="str">
        <f>Summary!J44</f>
        <v/>
      </c>
      <c r="K85" s="159" t="str">
        <f>Summary!K44</f>
        <v/>
      </c>
      <c r="L85" s="159" t="str">
        <f>Summary!L44</f>
        <v/>
      </c>
      <c r="M85" s="159" t="str">
        <f>Summary!M44</f>
        <v/>
      </c>
      <c r="N85" s="159" t="str">
        <f>Summary!N44</f>
        <v/>
      </c>
      <c r="O85" s="159" t="str">
        <f>Summary!O44</f>
        <v/>
      </c>
      <c r="P85" s="159" t="str">
        <f>Summary!P44</f>
        <v/>
      </c>
      <c r="Q85" s="159" t="str">
        <f>Summary!Q44</f>
        <v/>
      </c>
      <c r="R85" s="159" t="str">
        <f>Summary!R44</f>
        <v/>
      </c>
      <c r="S85" s="159" t="str">
        <f>Summary!S44</f>
        <v/>
      </c>
      <c r="T85" s="159" t="str">
        <f>Summary!T44</f>
        <v/>
      </c>
      <c r="U85" s="159" t="str">
        <f>Summary!U44</f>
        <v/>
      </c>
      <c r="V85" s="159" t="str">
        <f>Summary!V44</f>
        <v/>
      </c>
      <c r="W85" s="159" t="str">
        <f>Summary!W44</f>
        <v/>
      </c>
      <c r="X85" s="159" t="str">
        <f>Summary!X44</f>
        <v/>
      </c>
      <c r="Y85" s="159" t="str">
        <f>Summary!Y44</f>
        <v/>
      </c>
      <c r="Z85" s="159" t="str">
        <f>Summary!Z44</f>
        <v/>
      </c>
      <c r="AA85" s="159" t="str">
        <f>Summary!AA44</f>
        <v/>
      </c>
      <c r="AB85" s="159" t="str">
        <f>Summary!AB44</f>
        <v/>
      </c>
      <c r="AC85" s="159" t="str">
        <f>Summary!AC44</f>
        <v/>
      </c>
      <c r="AD85" s="159" t="str">
        <f>Summary!AD44</f>
        <v/>
      </c>
      <c r="AE85" s="350">
        <f t="shared" si="21"/>
        <v>0</v>
      </c>
    </row>
    <row r="86">
      <c r="A86" s="158" t="s">
        <v>181</v>
      </c>
      <c r="B86" s="303">
        <f>Summary!B103</f>
        <v>17</v>
      </c>
      <c r="C86" s="303">
        <f>Summary!C103</f>
        <v>17</v>
      </c>
      <c r="D86" s="303">
        <f>Summary!D103</f>
        <v>14</v>
      </c>
      <c r="E86" s="303">
        <f>Summary!E103</f>
        <v>27</v>
      </c>
      <c r="F86" s="303">
        <f>Summary!F103</f>
        <v>18</v>
      </c>
      <c r="G86" s="303">
        <f>Summary!G103</f>
        <v>12</v>
      </c>
      <c r="H86" s="303">
        <f>Summary!H103</f>
        <v>16</v>
      </c>
      <c r="I86" s="303">
        <f>Summary!I103</f>
        <v>15</v>
      </c>
      <c r="J86" s="303">
        <f>Summary!J103</f>
        <v>18</v>
      </c>
      <c r="K86" s="303">
        <f>Summary!K103</f>
        <v>14</v>
      </c>
      <c r="L86" s="303">
        <f>Summary!L103</f>
        <v>25</v>
      </c>
      <c r="M86" s="303">
        <f>Summary!M103</f>
        <v>11</v>
      </c>
      <c r="N86" s="303">
        <f>Summary!N103</f>
        <v>13</v>
      </c>
      <c r="O86" s="303">
        <f>Summary!O103</f>
        <v>8</v>
      </c>
      <c r="P86" s="303">
        <f>Summary!P103</f>
        <v>15</v>
      </c>
      <c r="Q86" s="303">
        <f>Summary!Q103</f>
        <v>7</v>
      </c>
      <c r="R86" s="303">
        <f>Summary!R103</f>
        <v>11</v>
      </c>
      <c r="S86" s="303">
        <f>Summary!S103</f>
        <v>18</v>
      </c>
      <c r="T86" s="303">
        <f>Summary!T103</f>
        <v>10</v>
      </c>
      <c r="U86" s="303">
        <f>Summary!U103</f>
        <v>7</v>
      </c>
      <c r="V86" s="303">
        <f>Summary!V103</f>
        <v>6</v>
      </c>
      <c r="W86" s="303">
        <f>Summary!W103</f>
        <v>1</v>
      </c>
      <c r="X86" s="303">
        <f>Summary!X103</f>
        <v>5</v>
      </c>
      <c r="Y86" s="303">
        <f>Summary!Y103</f>
        <v>5</v>
      </c>
      <c r="Z86" s="303">
        <f>Summary!Z103</f>
        <v>11</v>
      </c>
      <c r="AA86" s="303">
        <f>Summary!AA103</f>
        <v>9</v>
      </c>
      <c r="AB86" s="303">
        <f>Summary!AB103</f>
        <v>4</v>
      </c>
      <c r="AC86" s="303">
        <f>Summary!AC103</f>
        <v>3</v>
      </c>
      <c r="AD86" s="303">
        <f>Summary!AD103</f>
        <v>5</v>
      </c>
      <c r="AE86" s="350">
        <f t="shared" si="21"/>
        <v>342</v>
      </c>
    </row>
    <row r="87">
      <c r="A87" s="127"/>
      <c r="B87" s="120"/>
      <c r="C87" s="120"/>
      <c r="D87" s="120"/>
      <c r="E87" s="120"/>
      <c r="F87" s="120"/>
      <c r="G87" s="120"/>
      <c r="H87" s="120"/>
      <c r="I87" s="120"/>
      <c r="J87" s="120"/>
      <c r="K87" s="120"/>
      <c r="L87" s="120"/>
      <c r="M87" s="120"/>
      <c r="N87" s="120"/>
      <c r="O87" s="120"/>
      <c r="P87" s="120"/>
      <c r="Q87" s="120"/>
      <c r="R87" s="120"/>
      <c r="S87" s="120"/>
      <c r="T87" s="120"/>
      <c r="U87" s="120"/>
      <c r="V87" s="120"/>
      <c r="W87" s="120"/>
      <c r="X87" s="120"/>
      <c r="Y87" s="120"/>
      <c r="Z87" s="120"/>
      <c r="AA87" s="120"/>
      <c r="AB87" s="120"/>
      <c r="AC87" s="120"/>
      <c r="AD87" s="120"/>
      <c r="AE87" s="346"/>
    </row>
    <row r="88">
      <c r="A88" s="222" t="s">
        <v>2106</v>
      </c>
      <c r="B88" s="120"/>
      <c r="C88" s="120"/>
      <c r="D88" s="120"/>
      <c r="E88" s="120"/>
      <c r="F88" s="120"/>
      <c r="G88" s="120"/>
      <c r="H88" s="120"/>
      <c r="I88" s="120"/>
      <c r="J88" s="120"/>
      <c r="K88" s="120"/>
      <c r="L88" s="120"/>
      <c r="M88" s="120"/>
      <c r="N88" s="120"/>
      <c r="O88" s="120"/>
      <c r="P88" s="120"/>
      <c r="Q88" s="120"/>
      <c r="R88" s="120"/>
      <c r="S88" s="120"/>
      <c r="T88" s="120"/>
      <c r="U88" s="120"/>
      <c r="V88" s="120"/>
      <c r="W88" s="120"/>
      <c r="X88" s="120"/>
      <c r="Y88" s="120"/>
      <c r="Z88" s="120"/>
      <c r="AA88" s="120"/>
      <c r="AB88" s="120"/>
      <c r="AC88" s="120"/>
      <c r="AD88" s="120"/>
      <c r="AE88" s="346"/>
    </row>
    <row r="89">
      <c r="A89" s="127"/>
      <c r="B89" s="120"/>
      <c r="C89" s="120"/>
      <c r="D89" s="120"/>
      <c r="E89" s="120"/>
      <c r="F89" s="120"/>
      <c r="G89" s="120"/>
      <c r="H89" s="120"/>
      <c r="I89" s="120"/>
      <c r="J89" s="120"/>
      <c r="K89" s="120"/>
      <c r="L89" s="120"/>
      <c r="M89" s="120"/>
      <c r="N89" s="120"/>
      <c r="O89" s="120"/>
      <c r="P89" s="120"/>
      <c r="Q89" s="120"/>
      <c r="R89" s="120"/>
      <c r="S89" s="120"/>
      <c r="T89" s="120"/>
      <c r="U89" s="120"/>
      <c r="V89" s="120"/>
      <c r="W89" s="120"/>
      <c r="X89" s="120"/>
      <c r="Y89" s="120"/>
      <c r="Z89" s="120"/>
      <c r="AA89" s="120"/>
      <c r="AB89" s="120"/>
      <c r="AC89" s="120"/>
      <c r="AD89" s="120"/>
      <c r="AE89" s="346"/>
    </row>
    <row r="90">
      <c r="A90" s="165" t="s">
        <v>2107</v>
      </c>
      <c r="B90" s="186"/>
      <c r="C90" s="120"/>
      <c r="D90" s="120"/>
      <c r="E90" s="120"/>
      <c r="F90" s="120"/>
      <c r="G90" s="120"/>
      <c r="H90" s="120"/>
      <c r="I90" s="891"/>
      <c r="J90" s="120"/>
      <c r="K90" s="120"/>
      <c r="L90" s="120"/>
      <c r="M90" s="120"/>
      <c r="N90" s="120"/>
      <c r="O90" s="120"/>
      <c r="P90" s="120"/>
      <c r="Q90" s="120"/>
      <c r="R90" s="120"/>
      <c r="S90" s="120"/>
      <c r="T90" s="120"/>
      <c r="U90" s="120"/>
      <c r="V90" s="120"/>
      <c r="W90" s="120"/>
      <c r="X90" s="120"/>
      <c r="Y90" s="120"/>
      <c r="Z90" s="120"/>
      <c r="AA90" s="120"/>
      <c r="AB90" s="120"/>
      <c r="AC90" s="120"/>
      <c r="AD90" s="120"/>
      <c r="AE90" s="350"/>
    </row>
    <row r="91">
      <c r="A91" s="183" t="s">
        <v>2108</v>
      </c>
      <c r="B91" s="186">
        <f t="shared" ref="B91:AD91" si="22">B86</f>
        <v>17</v>
      </c>
      <c r="C91" s="186">
        <f t="shared" si="22"/>
        <v>17</v>
      </c>
      <c r="D91" s="186">
        <f t="shared" si="22"/>
        <v>14</v>
      </c>
      <c r="E91" s="186">
        <f t="shared" si="22"/>
        <v>27</v>
      </c>
      <c r="F91" s="186">
        <f t="shared" si="22"/>
        <v>18</v>
      </c>
      <c r="G91" s="186">
        <f t="shared" si="22"/>
        <v>12</v>
      </c>
      <c r="H91" s="186">
        <f t="shared" si="22"/>
        <v>16</v>
      </c>
      <c r="I91" s="186">
        <f t="shared" si="22"/>
        <v>15</v>
      </c>
      <c r="J91" s="186">
        <f t="shared" si="22"/>
        <v>18</v>
      </c>
      <c r="K91" s="186">
        <f t="shared" si="22"/>
        <v>14</v>
      </c>
      <c r="L91" s="186">
        <f t="shared" si="22"/>
        <v>25</v>
      </c>
      <c r="M91" s="186">
        <f t="shared" si="22"/>
        <v>11</v>
      </c>
      <c r="N91" s="186">
        <f t="shared" si="22"/>
        <v>13</v>
      </c>
      <c r="O91" s="186">
        <f t="shared" si="22"/>
        <v>8</v>
      </c>
      <c r="P91" s="186">
        <f t="shared" si="22"/>
        <v>15</v>
      </c>
      <c r="Q91" s="186">
        <f t="shared" si="22"/>
        <v>7</v>
      </c>
      <c r="R91" s="186">
        <f t="shared" si="22"/>
        <v>11</v>
      </c>
      <c r="S91" s="186">
        <f t="shared" si="22"/>
        <v>18</v>
      </c>
      <c r="T91" s="186">
        <f t="shared" si="22"/>
        <v>10</v>
      </c>
      <c r="U91" s="186">
        <f t="shared" si="22"/>
        <v>7</v>
      </c>
      <c r="V91" s="186">
        <f t="shared" si="22"/>
        <v>6</v>
      </c>
      <c r="W91" s="186">
        <f t="shared" si="22"/>
        <v>1</v>
      </c>
      <c r="X91" s="186">
        <f t="shared" si="22"/>
        <v>5</v>
      </c>
      <c r="Y91" s="186">
        <f t="shared" si="22"/>
        <v>5</v>
      </c>
      <c r="Z91" s="186">
        <f t="shared" si="22"/>
        <v>11</v>
      </c>
      <c r="AA91" s="186">
        <f t="shared" si="22"/>
        <v>9</v>
      </c>
      <c r="AB91" s="186">
        <f t="shared" si="22"/>
        <v>4</v>
      </c>
      <c r="AC91" s="186">
        <f t="shared" si="22"/>
        <v>3</v>
      </c>
      <c r="AD91" s="186">
        <f t="shared" si="22"/>
        <v>5</v>
      </c>
      <c r="AE91" s="350">
        <f t="shared" ref="AE91:AE95" si="23">sum(B91:AD91)</f>
        <v>342</v>
      </c>
    </row>
    <row r="92">
      <c r="A92" s="183" t="s">
        <v>2109</v>
      </c>
      <c r="B92" s="881"/>
      <c r="C92" s="881"/>
      <c r="D92" s="881"/>
      <c r="E92" s="881"/>
      <c r="F92" s="881"/>
      <c r="G92" s="881"/>
      <c r="H92" s="881"/>
      <c r="I92" s="879"/>
      <c r="J92" s="879"/>
      <c r="K92" s="879"/>
      <c r="L92" s="879"/>
      <c r="M92" s="879"/>
      <c r="N92" s="879"/>
      <c r="O92" s="892"/>
      <c r="P92" s="892"/>
      <c r="Q92" s="892"/>
      <c r="R92" s="879"/>
      <c r="S92" s="893"/>
      <c r="T92" s="893"/>
      <c r="U92" s="893"/>
      <c r="V92" s="893"/>
      <c r="W92" s="893"/>
      <c r="X92" s="893"/>
      <c r="Y92" s="893"/>
      <c r="Z92" s="894"/>
      <c r="AA92" s="893"/>
      <c r="AB92" s="893"/>
      <c r="AC92" s="894"/>
      <c r="AD92" s="894"/>
      <c r="AE92" s="350">
        <f t="shared" si="23"/>
        <v>0</v>
      </c>
    </row>
    <row r="93">
      <c r="A93" s="880" t="s">
        <v>2110</v>
      </c>
      <c r="B93" s="881"/>
      <c r="C93" s="881"/>
      <c r="D93" s="881"/>
      <c r="E93" s="881"/>
      <c r="F93" s="881"/>
      <c r="G93" s="881"/>
      <c r="H93" s="881"/>
      <c r="I93" s="879"/>
      <c r="J93" s="879"/>
      <c r="K93" s="879"/>
      <c r="L93" s="879"/>
      <c r="M93" s="879"/>
      <c r="N93" s="879"/>
      <c r="O93" s="892"/>
      <c r="P93" s="892"/>
      <c r="Q93" s="892"/>
      <c r="R93" s="879"/>
      <c r="S93" s="893"/>
      <c r="T93" s="893"/>
      <c r="U93" s="893"/>
      <c r="V93" s="893"/>
      <c r="W93" s="893"/>
      <c r="X93" s="893"/>
      <c r="Y93" s="893"/>
      <c r="Z93" s="895"/>
      <c r="AA93" s="893"/>
      <c r="AB93" s="893"/>
      <c r="AC93" s="893"/>
      <c r="AD93" s="893"/>
      <c r="AE93" s="350">
        <f t="shared" si="23"/>
        <v>0</v>
      </c>
    </row>
    <row r="94">
      <c r="A94" s="183" t="s">
        <v>2111</v>
      </c>
      <c r="B94" s="881"/>
      <c r="C94" s="881"/>
      <c r="D94" s="881"/>
      <c r="E94" s="881"/>
      <c r="F94" s="881"/>
      <c r="G94" s="881"/>
      <c r="H94" s="881"/>
      <c r="I94" s="879"/>
      <c r="J94" s="879"/>
      <c r="K94" s="879"/>
      <c r="L94" s="879"/>
      <c r="M94" s="879"/>
      <c r="N94" s="879"/>
      <c r="O94" s="892"/>
      <c r="P94" s="892"/>
      <c r="Q94" s="892"/>
      <c r="R94" s="879"/>
      <c r="S94" s="893"/>
      <c r="T94" s="893"/>
      <c r="U94" s="893"/>
      <c r="V94" s="893"/>
      <c r="W94" s="893"/>
      <c r="X94" s="893"/>
      <c r="Y94" s="893"/>
      <c r="Z94" s="895"/>
      <c r="AA94" s="893"/>
      <c r="AB94" s="893"/>
      <c r="AC94" s="893"/>
      <c r="AD94" s="893"/>
      <c r="AE94" s="350">
        <f t="shared" si="23"/>
        <v>0</v>
      </c>
    </row>
    <row r="95">
      <c r="A95" s="181" t="s">
        <v>219</v>
      </c>
      <c r="B95" s="427">
        <f t="shared" ref="B95:AD95" si="24">SUM(B91:B94)</f>
        <v>17</v>
      </c>
      <c r="C95" s="427">
        <f t="shared" si="24"/>
        <v>17</v>
      </c>
      <c r="D95" s="427">
        <f t="shared" si="24"/>
        <v>14</v>
      </c>
      <c r="E95" s="427">
        <f t="shared" si="24"/>
        <v>27</v>
      </c>
      <c r="F95" s="427">
        <f t="shared" si="24"/>
        <v>18</v>
      </c>
      <c r="G95" s="427">
        <f t="shared" si="24"/>
        <v>12</v>
      </c>
      <c r="H95" s="427">
        <f t="shared" si="24"/>
        <v>16</v>
      </c>
      <c r="I95" s="427">
        <f t="shared" si="24"/>
        <v>15</v>
      </c>
      <c r="J95" s="427">
        <f t="shared" si="24"/>
        <v>18</v>
      </c>
      <c r="K95" s="427">
        <f t="shared" si="24"/>
        <v>14</v>
      </c>
      <c r="L95" s="427">
        <f t="shared" si="24"/>
        <v>25</v>
      </c>
      <c r="M95" s="427">
        <f t="shared" si="24"/>
        <v>11</v>
      </c>
      <c r="N95" s="427">
        <f t="shared" si="24"/>
        <v>13</v>
      </c>
      <c r="O95" s="427">
        <f t="shared" si="24"/>
        <v>8</v>
      </c>
      <c r="P95" s="427">
        <f t="shared" si="24"/>
        <v>15</v>
      </c>
      <c r="Q95" s="427">
        <f t="shared" si="24"/>
        <v>7</v>
      </c>
      <c r="R95" s="427">
        <f t="shared" si="24"/>
        <v>11</v>
      </c>
      <c r="S95" s="427">
        <f t="shared" si="24"/>
        <v>18</v>
      </c>
      <c r="T95" s="427">
        <f t="shared" si="24"/>
        <v>10</v>
      </c>
      <c r="U95" s="427">
        <f t="shared" si="24"/>
        <v>7</v>
      </c>
      <c r="V95" s="427">
        <f t="shared" si="24"/>
        <v>6</v>
      </c>
      <c r="W95" s="427">
        <f t="shared" si="24"/>
        <v>1</v>
      </c>
      <c r="X95" s="427">
        <f t="shared" si="24"/>
        <v>5</v>
      </c>
      <c r="Y95" s="427">
        <f t="shared" si="24"/>
        <v>5</v>
      </c>
      <c r="Z95" s="427">
        <f t="shared" si="24"/>
        <v>11</v>
      </c>
      <c r="AA95" s="427">
        <f t="shared" si="24"/>
        <v>9</v>
      </c>
      <c r="AB95" s="427">
        <f t="shared" si="24"/>
        <v>4</v>
      </c>
      <c r="AC95" s="427">
        <f t="shared" si="24"/>
        <v>3</v>
      </c>
      <c r="AD95" s="427">
        <f t="shared" si="24"/>
        <v>5</v>
      </c>
      <c r="AE95" s="350">
        <f t="shared" si="23"/>
        <v>342</v>
      </c>
    </row>
    <row r="96">
      <c r="A96" s="127"/>
      <c r="B96" s="197"/>
      <c r="C96" s="197"/>
      <c r="D96" s="197"/>
      <c r="E96" s="197"/>
      <c r="F96" s="197"/>
      <c r="G96" s="197"/>
      <c r="H96" s="197"/>
      <c r="I96" s="197"/>
      <c r="J96" s="120"/>
      <c r="K96" s="120"/>
      <c r="L96" s="120"/>
      <c r="M96" s="120"/>
      <c r="N96" s="120"/>
      <c r="O96" s="120"/>
      <c r="P96" s="120"/>
      <c r="Q96" s="120"/>
      <c r="R96" s="120"/>
      <c r="S96" s="120"/>
      <c r="T96" s="120"/>
      <c r="U96" s="120"/>
      <c r="V96" s="120"/>
      <c r="W96" s="120"/>
      <c r="X96" s="120"/>
      <c r="Y96" s="120"/>
      <c r="Z96" s="120"/>
      <c r="AA96" s="120"/>
      <c r="AB96" s="120"/>
      <c r="AC96" s="120"/>
      <c r="AD96" s="120"/>
      <c r="AE96" s="509"/>
    </row>
    <row r="97">
      <c r="A97" s="183" t="s">
        <v>223</v>
      </c>
      <c r="B97" s="881"/>
      <c r="C97" s="881"/>
      <c r="D97" s="881"/>
      <c r="E97" s="881"/>
      <c r="F97" s="881"/>
      <c r="G97" s="881"/>
      <c r="H97" s="881"/>
      <c r="I97" s="881"/>
      <c r="J97" s="881"/>
      <c r="K97" s="881"/>
      <c r="L97" s="881"/>
      <c r="M97" s="879"/>
      <c r="N97" s="879"/>
      <c r="O97" s="879"/>
      <c r="P97" s="879"/>
      <c r="Q97" s="879"/>
      <c r="R97" s="879"/>
      <c r="S97" s="893"/>
      <c r="T97" s="893"/>
      <c r="U97" s="893"/>
      <c r="V97" s="893"/>
      <c r="W97" s="893"/>
      <c r="X97" s="893"/>
      <c r="Y97" s="893"/>
      <c r="Z97" s="896"/>
      <c r="AA97" s="893"/>
      <c r="AB97" s="893"/>
      <c r="AC97" s="896"/>
      <c r="AD97" s="896"/>
      <c r="AE97" s="350">
        <f t="shared" ref="AE97:AE105" si="25">sum(B97:AD97)</f>
        <v>0</v>
      </c>
    </row>
    <row r="98">
      <c r="A98" s="183" t="s">
        <v>224</v>
      </c>
      <c r="B98" s="881"/>
      <c r="C98" s="881"/>
      <c r="D98" s="881"/>
      <c r="E98" s="881"/>
      <c r="F98" s="881"/>
      <c r="G98" s="881"/>
      <c r="H98" s="881"/>
      <c r="I98" s="881"/>
      <c r="J98" s="881"/>
      <c r="K98" s="881"/>
      <c r="L98" s="881"/>
      <c r="M98" s="879"/>
      <c r="N98" s="879"/>
      <c r="O98" s="879"/>
      <c r="P98" s="879"/>
      <c r="Q98" s="879"/>
      <c r="R98" s="879"/>
      <c r="S98" s="893"/>
      <c r="T98" s="893"/>
      <c r="U98" s="893"/>
      <c r="V98" s="893"/>
      <c r="W98" s="893"/>
      <c r="X98" s="893"/>
      <c r="Y98" s="893"/>
      <c r="Z98" s="894"/>
      <c r="AA98" s="897"/>
      <c r="AB98" s="893"/>
      <c r="AC98" s="897"/>
      <c r="AD98" s="897"/>
      <c r="AE98" s="350">
        <f t="shared" si="25"/>
        <v>0</v>
      </c>
    </row>
    <row r="99">
      <c r="A99" s="183" t="s">
        <v>2112</v>
      </c>
      <c r="B99" s="881"/>
      <c r="C99" s="881"/>
      <c r="D99" s="881"/>
      <c r="E99" s="881"/>
      <c r="F99" s="881"/>
      <c r="G99" s="881"/>
      <c r="H99" s="881"/>
      <c r="I99" s="881"/>
      <c r="J99" s="881"/>
      <c r="K99" s="881"/>
      <c r="L99" s="881"/>
      <c r="M99" s="881"/>
      <c r="N99" s="881"/>
      <c r="O99" s="881"/>
      <c r="P99" s="881"/>
      <c r="Q99" s="881"/>
      <c r="R99" s="881"/>
      <c r="S99" s="881"/>
      <c r="T99" s="881"/>
      <c r="U99" s="881"/>
      <c r="V99" s="881"/>
      <c r="W99" s="881"/>
      <c r="X99" s="881"/>
      <c r="Y99" s="881"/>
      <c r="Z99" s="898"/>
      <c r="AA99" s="881"/>
      <c r="AB99" s="881"/>
      <c r="AC99" s="898"/>
      <c r="AD99" s="898"/>
      <c r="AE99" s="350">
        <f t="shared" si="25"/>
        <v>0</v>
      </c>
    </row>
    <row r="100">
      <c r="A100" s="183" t="s">
        <v>2113</v>
      </c>
      <c r="B100" s="882"/>
      <c r="C100" s="882"/>
      <c r="D100" s="882"/>
      <c r="E100" s="882"/>
      <c r="F100" s="882"/>
      <c r="G100" s="881"/>
      <c r="H100" s="881"/>
      <c r="I100" s="881"/>
      <c r="J100" s="881"/>
      <c r="K100" s="881"/>
      <c r="L100" s="881"/>
      <c r="M100" s="879"/>
      <c r="N100" s="879"/>
      <c r="O100" s="892"/>
      <c r="P100" s="892"/>
      <c r="Q100" s="892"/>
      <c r="R100" s="892"/>
      <c r="S100" s="893"/>
      <c r="T100" s="893"/>
      <c r="U100" s="893"/>
      <c r="V100" s="881"/>
      <c r="W100" s="881"/>
      <c r="X100" s="881"/>
      <c r="Y100" s="881"/>
      <c r="Z100" s="898"/>
      <c r="AA100" s="881"/>
      <c r="AB100" s="881"/>
      <c r="AC100" s="898"/>
      <c r="AD100" s="898"/>
      <c r="AE100" s="350">
        <f t="shared" si="25"/>
        <v>0</v>
      </c>
    </row>
    <row r="101">
      <c r="A101" s="183" t="s">
        <v>2114</v>
      </c>
      <c r="B101" s="881"/>
      <c r="C101" s="881"/>
      <c r="D101" s="881"/>
      <c r="E101" s="881"/>
      <c r="F101" s="881"/>
      <c r="G101" s="881"/>
      <c r="H101" s="881"/>
      <c r="I101" s="881"/>
      <c r="J101" s="881"/>
      <c r="K101" s="881"/>
      <c r="L101" s="881"/>
      <c r="M101" s="881"/>
      <c r="N101" s="881"/>
      <c r="O101" s="881"/>
      <c r="P101" s="881"/>
      <c r="Q101" s="881"/>
      <c r="R101" s="881"/>
      <c r="S101" s="881"/>
      <c r="T101" s="881"/>
      <c r="U101" s="881"/>
      <c r="V101" s="881"/>
      <c r="W101" s="881"/>
      <c r="X101" s="881"/>
      <c r="Y101" s="881"/>
      <c r="Z101" s="881"/>
      <c r="AA101" s="893"/>
      <c r="AB101" s="881"/>
      <c r="AC101" s="898"/>
      <c r="AD101" s="898"/>
      <c r="AE101" s="350">
        <f t="shared" si="25"/>
        <v>0</v>
      </c>
    </row>
    <row r="102">
      <c r="A102" s="183" t="s">
        <v>2115</v>
      </c>
      <c r="B102" s="882"/>
      <c r="C102" s="882"/>
      <c r="D102" s="882"/>
      <c r="E102" s="882"/>
      <c r="F102" s="882"/>
      <c r="G102" s="881"/>
      <c r="H102" s="881"/>
      <c r="I102" s="881"/>
      <c r="J102" s="881"/>
      <c r="K102" s="881"/>
      <c r="L102" s="881"/>
      <c r="M102" s="879"/>
      <c r="N102" s="879"/>
      <c r="O102" s="892"/>
      <c r="P102" s="892"/>
      <c r="Q102" s="892"/>
      <c r="R102" s="892"/>
      <c r="S102" s="893"/>
      <c r="T102" s="893"/>
      <c r="U102" s="893"/>
      <c r="V102" s="881"/>
      <c r="W102" s="881"/>
      <c r="X102" s="881"/>
      <c r="Y102" s="881"/>
      <c r="Z102" s="881"/>
      <c r="AA102" s="893"/>
      <c r="AB102" s="881"/>
      <c r="AC102" s="898"/>
      <c r="AD102" s="898"/>
      <c r="AE102" s="350">
        <f t="shared" si="25"/>
        <v>0</v>
      </c>
    </row>
    <row r="103">
      <c r="A103" s="183" t="s">
        <v>2116</v>
      </c>
      <c r="B103" s="881"/>
      <c r="C103" s="881"/>
      <c r="D103" s="881"/>
      <c r="E103" s="881"/>
      <c r="F103" s="881"/>
      <c r="G103" s="881"/>
      <c r="H103" s="881"/>
      <c r="I103" s="881"/>
      <c r="J103" s="881"/>
      <c r="K103" s="881"/>
      <c r="L103" s="881"/>
      <c r="M103" s="881"/>
      <c r="N103" s="881"/>
      <c r="O103" s="881"/>
      <c r="P103" s="881"/>
      <c r="Q103" s="881"/>
      <c r="R103" s="881"/>
      <c r="S103" s="881"/>
      <c r="T103" s="881"/>
      <c r="U103" s="881"/>
      <c r="V103" s="881"/>
      <c r="W103" s="881"/>
      <c r="X103" s="881"/>
      <c r="Y103" s="881"/>
      <c r="Z103" s="881"/>
      <c r="AA103" s="893"/>
      <c r="AB103" s="881"/>
      <c r="AC103" s="898"/>
      <c r="AD103" s="898"/>
      <c r="AE103" s="350">
        <f t="shared" si="25"/>
        <v>0</v>
      </c>
    </row>
    <row r="104">
      <c r="A104" s="183" t="s">
        <v>2117</v>
      </c>
      <c r="B104" s="881"/>
      <c r="C104" s="881"/>
      <c r="D104" s="881"/>
      <c r="E104" s="881"/>
      <c r="F104" s="881"/>
      <c r="G104" s="881"/>
      <c r="H104" s="881"/>
      <c r="I104" s="881"/>
      <c r="J104" s="881"/>
      <c r="K104" s="881"/>
      <c r="L104" s="881"/>
      <c r="M104" s="881"/>
      <c r="N104" s="881"/>
      <c r="O104" s="881"/>
      <c r="P104" s="881"/>
      <c r="Q104" s="881"/>
      <c r="R104" s="881"/>
      <c r="S104" s="893"/>
      <c r="T104" s="893"/>
      <c r="U104" s="893"/>
      <c r="V104" s="881"/>
      <c r="W104" s="881"/>
      <c r="X104" s="881"/>
      <c r="Y104" s="881"/>
      <c r="Z104" s="881"/>
      <c r="AA104" s="893"/>
      <c r="AB104" s="881"/>
      <c r="AC104" s="898"/>
      <c r="AD104" s="898"/>
      <c r="AE104" s="350">
        <f t="shared" si="25"/>
        <v>0</v>
      </c>
    </row>
    <row r="105">
      <c r="A105" s="899" t="s">
        <v>234</v>
      </c>
      <c r="B105" s="900">
        <f t="shared" ref="B105:AD105" si="26">SUM(B97:B104)</f>
        <v>0</v>
      </c>
      <c r="C105" s="900">
        <f t="shared" si="26"/>
        <v>0</v>
      </c>
      <c r="D105" s="900">
        <f t="shared" si="26"/>
        <v>0</v>
      </c>
      <c r="E105" s="900">
        <f t="shared" si="26"/>
        <v>0</v>
      </c>
      <c r="F105" s="900">
        <f t="shared" si="26"/>
        <v>0</v>
      </c>
      <c r="G105" s="900">
        <f t="shared" si="26"/>
        <v>0</v>
      </c>
      <c r="H105" s="900">
        <f t="shared" si="26"/>
        <v>0</v>
      </c>
      <c r="I105" s="900">
        <f t="shared" si="26"/>
        <v>0</v>
      </c>
      <c r="J105" s="900">
        <f t="shared" si="26"/>
        <v>0</v>
      </c>
      <c r="K105" s="900">
        <f t="shared" si="26"/>
        <v>0</v>
      </c>
      <c r="L105" s="900">
        <f t="shared" si="26"/>
        <v>0</v>
      </c>
      <c r="M105" s="900">
        <f t="shared" si="26"/>
        <v>0</v>
      </c>
      <c r="N105" s="900">
        <f t="shared" si="26"/>
        <v>0</v>
      </c>
      <c r="O105" s="900">
        <f t="shared" si="26"/>
        <v>0</v>
      </c>
      <c r="P105" s="900">
        <f t="shared" si="26"/>
        <v>0</v>
      </c>
      <c r="Q105" s="900">
        <f t="shared" si="26"/>
        <v>0</v>
      </c>
      <c r="R105" s="900">
        <f t="shared" si="26"/>
        <v>0</v>
      </c>
      <c r="S105" s="900">
        <f t="shared" si="26"/>
        <v>0</v>
      </c>
      <c r="T105" s="900">
        <f t="shared" si="26"/>
        <v>0</v>
      </c>
      <c r="U105" s="900">
        <f t="shared" si="26"/>
        <v>0</v>
      </c>
      <c r="V105" s="900">
        <f t="shared" si="26"/>
        <v>0</v>
      </c>
      <c r="W105" s="900">
        <f t="shared" si="26"/>
        <v>0</v>
      </c>
      <c r="X105" s="900">
        <f t="shared" si="26"/>
        <v>0</v>
      </c>
      <c r="Y105" s="900">
        <f t="shared" si="26"/>
        <v>0</v>
      </c>
      <c r="Z105" s="900">
        <f t="shared" si="26"/>
        <v>0</v>
      </c>
      <c r="AA105" s="900">
        <f t="shared" si="26"/>
        <v>0</v>
      </c>
      <c r="AB105" s="900">
        <f t="shared" si="26"/>
        <v>0</v>
      </c>
      <c r="AC105" s="900">
        <f t="shared" si="26"/>
        <v>0</v>
      </c>
      <c r="AD105" s="900">
        <f t="shared" si="26"/>
        <v>0</v>
      </c>
      <c r="AE105" s="901">
        <f t="shared" si="25"/>
        <v>0</v>
      </c>
    </row>
    <row r="106">
      <c r="A106" s="120"/>
      <c r="B106" s="152"/>
      <c r="C106" s="152"/>
      <c r="D106" s="152"/>
      <c r="E106" s="152"/>
      <c r="F106" s="152"/>
      <c r="G106" s="152"/>
      <c r="H106" s="152"/>
      <c r="I106" s="120"/>
      <c r="J106" s="120"/>
      <c r="K106" s="120"/>
      <c r="L106" s="120"/>
      <c r="M106" s="120"/>
      <c r="N106" s="120"/>
      <c r="O106" s="120"/>
      <c r="P106" s="120"/>
      <c r="Q106" s="120"/>
      <c r="R106" s="120"/>
      <c r="S106" s="120"/>
      <c r="T106" s="120"/>
      <c r="U106" s="120"/>
      <c r="V106" s="120"/>
      <c r="W106" s="120"/>
      <c r="X106" s="120"/>
      <c r="Y106" s="120"/>
      <c r="Z106" s="120"/>
      <c r="AA106" s="120"/>
      <c r="AB106" s="120"/>
      <c r="AC106" s="120"/>
      <c r="AD106" s="120"/>
      <c r="AE106" s="350"/>
    </row>
    <row r="107">
      <c r="A107" s="883" t="s">
        <v>2118</v>
      </c>
      <c r="B107" s="430"/>
      <c r="C107" s="430"/>
      <c r="D107" s="430"/>
      <c r="E107" s="430"/>
      <c r="F107" s="430"/>
      <c r="G107" s="430"/>
      <c r="H107" s="430"/>
      <c r="I107" s="430"/>
      <c r="J107" s="430"/>
      <c r="K107" s="430"/>
      <c r="L107" s="430"/>
      <c r="M107" s="430"/>
      <c r="N107" s="430"/>
      <c r="O107" s="430"/>
      <c r="P107" s="430"/>
      <c r="Q107" s="430"/>
      <c r="R107" s="430"/>
      <c r="S107" s="430"/>
      <c r="T107" s="430"/>
      <c r="U107" s="430"/>
      <c r="V107" s="430"/>
      <c r="W107" s="430"/>
      <c r="X107" s="430"/>
      <c r="Y107" s="430"/>
      <c r="Z107" s="430"/>
      <c r="AA107" s="430"/>
      <c r="AB107" s="430"/>
      <c r="AC107" s="430"/>
      <c r="AD107" s="430"/>
      <c r="AE107" s="419"/>
    </row>
    <row r="108" outlineLevel="1">
      <c r="A108" s="884"/>
      <c r="AE108" s="419"/>
    </row>
    <row r="109" outlineLevel="1">
      <c r="A109" s="438" t="s">
        <v>2119</v>
      </c>
      <c r="B109" s="885"/>
      <c r="C109" s="885"/>
      <c r="D109" s="885"/>
      <c r="E109" s="885"/>
      <c r="F109" s="885"/>
      <c r="G109" s="885"/>
      <c r="H109" s="885"/>
      <c r="I109" s="886"/>
      <c r="J109" s="886"/>
      <c r="K109" s="886"/>
      <c r="L109" s="886"/>
      <c r="M109" s="886"/>
      <c r="N109" s="886"/>
      <c r="O109" s="886"/>
      <c r="P109" s="886"/>
      <c r="Q109" s="886"/>
      <c r="R109" s="886"/>
      <c r="S109" s="886"/>
      <c r="T109" s="886"/>
      <c r="U109" s="886"/>
      <c r="V109" s="886"/>
      <c r="W109" s="886"/>
      <c r="X109" s="886"/>
      <c r="Y109" s="886"/>
      <c r="Z109" s="886"/>
      <c r="AA109" s="886"/>
      <c r="AB109" s="886"/>
      <c r="AC109" s="886"/>
      <c r="AD109" s="886"/>
      <c r="AE109" s="887"/>
    </row>
    <row r="110" outlineLevel="1">
      <c r="A110" s="222" t="s">
        <v>2120</v>
      </c>
      <c r="B110" s="308"/>
      <c r="C110" s="308"/>
      <c r="D110" s="308"/>
      <c r="E110" s="308"/>
      <c r="F110" s="308"/>
      <c r="G110" s="308"/>
      <c r="H110" s="308"/>
      <c r="I110" s="308"/>
      <c r="J110" s="308"/>
      <c r="K110" s="308"/>
      <c r="L110" s="308"/>
      <c r="M110" s="308"/>
      <c r="N110" s="308"/>
      <c r="O110" s="308"/>
      <c r="P110" s="308"/>
      <c r="Q110" s="308"/>
      <c r="R110" s="308"/>
      <c r="S110" s="308"/>
      <c r="T110" s="308"/>
      <c r="U110" s="308"/>
      <c r="V110" s="308"/>
      <c r="W110" s="308"/>
      <c r="X110" s="308"/>
      <c r="Y110" s="308"/>
      <c r="Z110" s="308"/>
      <c r="AA110" s="308"/>
      <c r="AB110" s="308"/>
      <c r="AC110" s="308"/>
      <c r="AD110" s="308"/>
      <c r="AE110" s="350">
        <f t="shared" ref="AE110:AE115" si="27">SUM(B110:AD110)</f>
        <v>0</v>
      </c>
    </row>
    <row r="111" outlineLevel="1">
      <c r="A111" s="222" t="s">
        <v>2121</v>
      </c>
      <c r="B111" s="308"/>
      <c r="C111" s="308"/>
      <c r="D111" s="308"/>
      <c r="E111" s="308"/>
      <c r="F111" s="308"/>
      <c r="G111" s="308"/>
      <c r="H111" s="308"/>
      <c r="I111" s="308"/>
      <c r="J111" s="308"/>
      <c r="K111" s="308"/>
      <c r="L111" s="308"/>
      <c r="M111" s="308"/>
      <c r="N111" s="308"/>
      <c r="O111" s="308"/>
      <c r="P111" s="308"/>
      <c r="Q111" s="308"/>
      <c r="R111" s="308"/>
      <c r="S111" s="308"/>
      <c r="T111" s="308"/>
      <c r="U111" s="308"/>
      <c r="V111" s="308"/>
      <c r="W111" s="308"/>
      <c r="X111" s="308"/>
      <c r="Y111" s="308"/>
      <c r="Z111" s="308"/>
      <c r="AA111" s="308"/>
      <c r="AB111" s="308"/>
      <c r="AC111" s="308"/>
      <c r="AD111" s="308"/>
      <c r="AE111" s="350">
        <f t="shared" si="27"/>
        <v>0</v>
      </c>
    </row>
    <row r="112" outlineLevel="1">
      <c r="A112" s="222" t="s">
        <v>2122</v>
      </c>
      <c r="B112" s="882"/>
      <c r="C112" s="882"/>
      <c r="D112" s="882"/>
      <c r="E112" s="882"/>
      <c r="F112" s="882"/>
      <c r="G112" s="308"/>
      <c r="H112" s="308"/>
      <c r="I112" s="308"/>
      <c r="J112" s="308"/>
      <c r="K112" s="308"/>
      <c r="L112" s="308"/>
      <c r="M112" s="308"/>
      <c r="N112" s="308"/>
      <c r="O112" s="308"/>
      <c r="P112" s="308"/>
      <c r="Q112" s="308"/>
      <c r="R112" s="308"/>
      <c r="S112" s="308"/>
      <c r="T112" s="308"/>
      <c r="U112" s="308"/>
      <c r="V112" s="308"/>
      <c r="W112" s="308"/>
      <c r="X112" s="308"/>
      <c r="Y112" s="308"/>
      <c r="Z112" s="308"/>
      <c r="AA112" s="308"/>
      <c r="AB112" s="308"/>
      <c r="AC112" s="308"/>
      <c r="AD112" s="308"/>
      <c r="AE112" s="350">
        <f t="shared" si="27"/>
        <v>0</v>
      </c>
    </row>
    <row r="113" outlineLevel="1">
      <c r="A113" s="222" t="s">
        <v>2123</v>
      </c>
      <c r="B113" s="882"/>
      <c r="C113" s="882"/>
      <c r="D113" s="882"/>
      <c r="E113" s="882"/>
      <c r="F113" s="882"/>
      <c r="G113" s="308"/>
      <c r="H113" s="308"/>
      <c r="I113" s="308"/>
      <c r="J113" s="308"/>
      <c r="K113" s="308"/>
      <c r="L113" s="308"/>
      <c r="M113" s="308"/>
      <c r="N113" s="308"/>
      <c r="O113" s="308"/>
      <c r="P113" s="308"/>
      <c r="Q113" s="308"/>
      <c r="R113" s="308"/>
      <c r="S113" s="308"/>
      <c r="T113" s="308"/>
      <c r="U113" s="308"/>
      <c r="V113" s="308"/>
      <c r="W113" s="308"/>
      <c r="X113" s="308"/>
      <c r="Y113" s="308"/>
      <c r="Z113" s="308"/>
      <c r="AA113" s="308"/>
      <c r="AB113" s="308"/>
      <c r="AC113" s="308"/>
      <c r="AD113" s="308"/>
      <c r="AE113" s="350">
        <f t="shared" si="27"/>
        <v>0</v>
      </c>
    </row>
    <row r="114" outlineLevel="1">
      <c r="A114" s="226" t="s">
        <v>334</v>
      </c>
      <c r="B114" s="378">
        <f t="shared" ref="B114:AD114" si="28">SUM(B110:B111)</f>
        <v>0</v>
      </c>
      <c r="C114" s="378">
        <f t="shared" si="28"/>
        <v>0</v>
      </c>
      <c r="D114" s="378">
        <f t="shared" si="28"/>
        <v>0</v>
      </c>
      <c r="E114" s="378">
        <f t="shared" si="28"/>
        <v>0</v>
      </c>
      <c r="F114" s="378">
        <f t="shared" si="28"/>
        <v>0</v>
      </c>
      <c r="G114" s="378">
        <f t="shared" si="28"/>
        <v>0</v>
      </c>
      <c r="H114" s="378">
        <f t="shared" si="28"/>
        <v>0</v>
      </c>
      <c r="I114" s="378">
        <f t="shared" si="28"/>
        <v>0</v>
      </c>
      <c r="J114" s="378">
        <f t="shared" si="28"/>
        <v>0</v>
      </c>
      <c r="K114" s="378">
        <f t="shared" si="28"/>
        <v>0</v>
      </c>
      <c r="L114" s="378">
        <f t="shared" si="28"/>
        <v>0</v>
      </c>
      <c r="M114" s="378">
        <f t="shared" si="28"/>
        <v>0</v>
      </c>
      <c r="N114" s="378">
        <f t="shared" si="28"/>
        <v>0</v>
      </c>
      <c r="O114" s="378">
        <f t="shared" si="28"/>
        <v>0</v>
      </c>
      <c r="P114" s="378">
        <f t="shared" si="28"/>
        <v>0</v>
      </c>
      <c r="Q114" s="378">
        <f t="shared" si="28"/>
        <v>0</v>
      </c>
      <c r="R114" s="378">
        <f t="shared" si="28"/>
        <v>0</v>
      </c>
      <c r="S114" s="378">
        <f t="shared" si="28"/>
        <v>0</v>
      </c>
      <c r="T114" s="378">
        <f t="shared" si="28"/>
        <v>0</v>
      </c>
      <c r="U114" s="378">
        <f t="shared" si="28"/>
        <v>0</v>
      </c>
      <c r="V114" s="378">
        <f t="shared" si="28"/>
        <v>0</v>
      </c>
      <c r="W114" s="378">
        <f t="shared" si="28"/>
        <v>0</v>
      </c>
      <c r="X114" s="378">
        <f t="shared" si="28"/>
        <v>0</v>
      </c>
      <c r="Y114" s="378">
        <f t="shared" si="28"/>
        <v>0</v>
      </c>
      <c r="Z114" s="378">
        <f t="shared" si="28"/>
        <v>0</v>
      </c>
      <c r="AA114" s="378">
        <f t="shared" si="28"/>
        <v>0</v>
      </c>
      <c r="AB114" s="378">
        <f t="shared" si="28"/>
        <v>0</v>
      </c>
      <c r="AC114" s="378">
        <f t="shared" si="28"/>
        <v>0</v>
      </c>
      <c r="AD114" s="378">
        <f t="shared" si="28"/>
        <v>0</v>
      </c>
      <c r="AE114" s="350">
        <f t="shared" si="27"/>
        <v>0</v>
      </c>
    </row>
    <row r="115" outlineLevel="1">
      <c r="A115" s="226" t="s">
        <v>335</v>
      </c>
      <c r="B115" s="378">
        <f t="shared" ref="B115:AD115" si="29">SUM(B112:B113)</f>
        <v>0</v>
      </c>
      <c r="C115" s="378">
        <f t="shared" si="29"/>
        <v>0</v>
      </c>
      <c r="D115" s="378">
        <f t="shared" si="29"/>
        <v>0</v>
      </c>
      <c r="E115" s="378">
        <f t="shared" si="29"/>
        <v>0</v>
      </c>
      <c r="F115" s="378">
        <f t="shared" si="29"/>
        <v>0</v>
      </c>
      <c r="G115" s="378">
        <f t="shared" si="29"/>
        <v>0</v>
      </c>
      <c r="H115" s="378">
        <f t="shared" si="29"/>
        <v>0</v>
      </c>
      <c r="I115" s="378">
        <f t="shared" si="29"/>
        <v>0</v>
      </c>
      <c r="J115" s="378">
        <f t="shared" si="29"/>
        <v>0</v>
      </c>
      <c r="K115" s="378">
        <f t="shared" si="29"/>
        <v>0</v>
      </c>
      <c r="L115" s="378">
        <f t="shared" si="29"/>
        <v>0</v>
      </c>
      <c r="M115" s="378">
        <f t="shared" si="29"/>
        <v>0</v>
      </c>
      <c r="N115" s="378">
        <f t="shared" si="29"/>
        <v>0</v>
      </c>
      <c r="O115" s="378">
        <f t="shared" si="29"/>
        <v>0</v>
      </c>
      <c r="P115" s="378">
        <f t="shared" si="29"/>
        <v>0</v>
      </c>
      <c r="Q115" s="378">
        <f t="shared" si="29"/>
        <v>0</v>
      </c>
      <c r="R115" s="378">
        <f t="shared" si="29"/>
        <v>0</v>
      </c>
      <c r="S115" s="378">
        <f t="shared" si="29"/>
        <v>0</v>
      </c>
      <c r="T115" s="378">
        <f t="shared" si="29"/>
        <v>0</v>
      </c>
      <c r="U115" s="378">
        <f t="shared" si="29"/>
        <v>0</v>
      </c>
      <c r="V115" s="378">
        <f t="shared" si="29"/>
        <v>0</v>
      </c>
      <c r="W115" s="378">
        <f t="shared" si="29"/>
        <v>0</v>
      </c>
      <c r="X115" s="378">
        <f t="shared" si="29"/>
        <v>0</v>
      </c>
      <c r="Y115" s="378">
        <f t="shared" si="29"/>
        <v>0</v>
      </c>
      <c r="Z115" s="378">
        <f t="shared" si="29"/>
        <v>0</v>
      </c>
      <c r="AA115" s="378">
        <f t="shared" si="29"/>
        <v>0</v>
      </c>
      <c r="AB115" s="378">
        <f t="shared" si="29"/>
        <v>0</v>
      </c>
      <c r="AC115" s="378">
        <f t="shared" si="29"/>
        <v>0</v>
      </c>
      <c r="AD115" s="378">
        <f t="shared" si="29"/>
        <v>0</v>
      </c>
      <c r="AE115" s="350">
        <f t="shared" si="27"/>
        <v>0</v>
      </c>
    </row>
    <row r="116" outlineLevel="1">
      <c r="A116" s="127"/>
      <c r="B116" s="152"/>
      <c r="C116" s="152"/>
      <c r="D116" s="152"/>
      <c r="E116" s="152"/>
      <c r="F116" s="152"/>
      <c r="G116" s="152"/>
      <c r="H116" s="152"/>
      <c r="I116" s="120"/>
      <c r="J116" s="120"/>
      <c r="K116" s="120"/>
      <c r="L116" s="120"/>
      <c r="M116" s="120"/>
      <c r="N116" s="120"/>
      <c r="O116" s="120"/>
      <c r="P116" s="120"/>
      <c r="Q116" s="120"/>
      <c r="R116" s="120"/>
      <c r="S116" s="120"/>
      <c r="T116" s="120"/>
      <c r="U116" s="120"/>
      <c r="V116" s="120"/>
      <c r="W116" s="120"/>
      <c r="X116" s="120"/>
      <c r="Y116" s="120"/>
      <c r="Z116" s="120"/>
      <c r="AA116" s="120"/>
      <c r="AB116" s="120"/>
      <c r="AC116" s="120"/>
      <c r="AD116" s="120"/>
      <c r="AE116" s="350"/>
    </row>
    <row r="117" outlineLevel="1">
      <c r="A117" s="222" t="s">
        <v>337</v>
      </c>
      <c r="B117" s="308"/>
      <c r="C117" s="308"/>
      <c r="D117" s="308"/>
      <c r="E117" s="308"/>
      <c r="F117" s="308"/>
      <c r="G117" s="308"/>
      <c r="H117" s="308"/>
      <c r="I117" s="308"/>
      <c r="J117" s="308"/>
      <c r="K117" s="308"/>
      <c r="L117" s="308"/>
      <c r="M117" s="308"/>
      <c r="N117" s="308"/>
      <c r="O117" s="308"/>
      <c r="P117" s="308"/>
      <c r="Q117" s="308"/>
      <c r="R117" s="308"/>
      <c r="S117" s="308"/>
      <c r="T117" s="308"/>
      <c r="U117" s="308"/>
      <c r="V117" s="308"/>
      <c r="W117" s="308"/>
      <c r="X117" s="308"/>
      <c r="Y117" s="308"/>
      <c r="Z117" s="308"/>
      <c r="AA117" s="308"/>
      <c r="AB117" s="308"/>
      <c r="AC117" s="308"/>
      <c r="AD117" s="308"/>
      <c r="AE117" s="350">
        <f t="shared" ref="AE117:AE125" si="30">SUM(B117:AD117)</f>
        <v>0</v>
      </c>
    </row>
    <row r="118" outlineLevel="1">
      <c r="A118" s="222" t="s">
        <v>338</v>
      </c>
      <c r="B118" s="308"/>
      <c r="C118" s="308"/>
      <c r="D118" s="308"/>
      <c r="E118" s="308"/>
      <c r="F118" s="308"/>
      <c r="G118" s="308"/>
      <c r="H118" s="308"/>
      <c r="I118" s="308"/>
      <c r="J118" s="308"/>
      <c r="K118" s="308"/>
      <c r="L118" s="308"/>
      <c r="M118" s="308"/>
      <c r="N118" s="308"/>
      <c r="O118" s="308"/>
      <c r="P118" s="308"/>
      <c r="Q118" s="308"/>
      <c r="R118" s="308"/>
      <c r="S118" s="308"/>
      <c r="T118" s="308"/>
      <c r="U118" s="308"/>
      <c r="V118" s="308"/>
      <c r="W118" s="308"/>
      <c r="X118" s="308"/>
      <c r="Y118" s="308"/>
      <c r="Z118" s="308"/>
      <c r="AA118" s="308"/>
      <c r="AB118" s="308"/>
      <c r="AC118" s="308"/>
      <c r="AD118" s="308"/>
      <c r="AE118" s="350">
        <f t="shared" si="30"/>
        <v>0</v>
      </c>
    </row>
    <row r="119" outlineLevel="1">
      <c r="A119" s="222" t="s">
        <v>2124</v>
      </c>
      <c r="B119" s="308"/>
      <c r="C119" s="308"/>
      <c r="D119" s="308"/>
      <c r="E119" s="308"/>
      <c r="F119" s="308"/>
      <c r="G119" s="308"/>
      <c r="H119" s="308"/>
      <c r="I119" s="308"/>
      <c r="J119" s="308"/>
      <c r="K119" s="308"/>
      <c r="L119" s="308"/>
      <c r="M119" s="308"/>
      <c r="N119" s="308"/>
      <c r="O119" s="308"/>
      <c r="P119" s="308"/>
      <c r="Q119" s="308"/>
      <c r="R119" s="308"/>
      <c r="S119" s="308"/>
      <c r="T119" s="308"/>
      <c r="U119" s="308"/>
      <c r="V119" s="308"/>
      <c r="W119" s="308"/>
      <c r="X119" s="308"/>
      <c r="Y119" s="308"/>
      <c r="Z119" s="308"/>
      <c r="AA119" s="308"/>
      <c r="AB119" s="308"/>
      <c r="AC119" s="308"/>
      <c r="AD119" s="308"/>
      <c r="AE119" s="350">
        <f t="shared" si="30"/>
        <v>0</v>
      </c>
    </row>
    <row r="120" outlineLevel="1">
      <c r="A120" s="222" t="s">
        <v>2125</v>
      </c>
      <c r="B120" s="308"/>
      <c r="C120" s="308"/>
      <c r="D120" s="308"/>
      <c r="E120" s="308"/>
      <c r="F120" s="308"/>
      <c r="G120" s="308"/>
      <c r="H120" s="308"/>
      <c r="I120" s="308"/>
      <c r="J120" s="308"/>
      <c r="K120" s="308"/>
      <c r="L120" s="308"/>
      <c r="M120" s="308"/>
      <c r="N120" s="308"/>
      <c r="O120" s="308"/>
      <c r="P120" s="308"/>
      <c r="Q120" s="308"/>
      <c r="R120" s="308"/>
      <c r="S120" s="308"/>
      <c r="T120" s="308"/>
      <c r="U120" s="308"/>
      <c r="V120" s="308"/>
      <c r="W120" s="308"/>
      <c r="X120" s="308"/>
      <c r="Y120" s="308"/>
      <c r="Z120" s="308"/>
      <c r="AA120" s="308"/>
      <c r="AB120" s="308"/>
      <c r="AC120" s="308"/>
      <c r="AD120" s="308"/>
      <c r="AE120" s="350">
        <f t="shared" si="30"/>
        <v>0</v>
      </c>
    </row>
    <row r="121" outlineLevel="1">
      <c r="A121" s="222" t="s">
        <v>2126</v>
      </c>
      <c r="B121" s="308"/>
      <c r="C121" s="308"/>
      <c r="D121" s="308"/>
      <c r="E121" s="308"/>
      <c r="F121" s="308"/>
      <c r="G121" s="308"/>
      <c r="H121" s="308"/>
      <c r="I121" s="308"/>
      <c r="J121" s="308"/>
      <c r="K121" s="308"/>
      <c r="L121" s="308"/>
      <c r="M121" s="308"/>
      <c r="N121" s="308"/>
      <c r="O121" s="308"/>
      <c r="P121" s="308"/>
      <c r="Q121" s="308"/>
      <c r="R121" s="308"/>
      <c r="S121" s="308"/>
      <c r="T121" s="308"/>
      <c r="U121" s="308"/>
      <c r="V121" s="308"/>
      <c r="W121" s="308"/>
      <c r="X121" s="308"/>
      <c r="Y121" s="308"/>
      <c r="Z121" s="308"/>
      <c r="AA121" s="308"/>
      <c r="AB121" s="308"/>
      <c r="AC121" s="308"/>
      <c r="AD121" s="308"/>
      <c r="AE121" s="350">
        <f t="shared" si="30"/>
        <v>0</v>
      </c>
    </row>
    <row r="122" outlineLevel="1">
      <c r="A122" s="222" t="s">
        <v>2127</v>
      </c>
      <c r="B122" s="308"/>
      <c r="C122" s="308"/>
      <c r="D122" s="308"/>
      <c r="E122" s="308"/>
      <c r="F122" s="308"/>
      <c r="G122" s="308"/>
      <c r="H122" s="308"/>
      <c r="I122" s="308"/>
      <c r="J122" s="308"/>
      <c r="K122" s="308"/>
      <c r="L122" s="308"/>
      <c r="M122" s="308"/>
      <c r="N122" s="308"/>
      <c r="O122" s="308"/>
      <c r="P122" s="308"/>
      <c r="Q122" s="308"/>
      <c r="R122" s="308"/>
      <c r="S122" s="308"/>
      <c r="T122" s="308"/>
      <c r="U122" s="308"/>
      <c r="V122" s="308"/>
      <c r="W122" s="308"/>
      <c r="X122" s="308"/>
      <c r="Y122" s="308"/>
      <c r="Z122" s="308"/>
      <c r="AA122" s="308"/>
      <c r="AB122" s="308"/>
      <c r="AC122" s="308"/>
      <c r="AD122" s="308"/>
      <c r="AE122" s="350">
        <f t="shared" si="30"/>
        <v>0</v>
      </c>
    </row>
    <row r="123" outlineLevel="1">
      <c r="A123" s="222" t="s">
        <v>2128</v>
      </c>
      <c r="B123" s="308"/>
      <c r="C123" s="308"/>
      <c r="D123" s="308"/>
      <c r="E123" s="308"/>
      <c r="F123" s="308"/>
      <c r="G123" s="308"/>
      <c r="H123" s="308"/>
      <c r="I123" s="308"/>
      <c r="J123" s="308"/>
      <c r="K123" s="308"/>
      <c r="L123" s="308"/>
      <c r="M123" s="308"/>
      <c r="N123" s="308"/>
      <c r="O123" s="308"/>
      <c r="P123" s="308"/>
      <c r="Q123" s="308"/>
      <c r="R123" s="308"/>
      <c r="S123" s="308"/>
      <c r="T123" s="308"/>
      <c r="U123" s="308"/>
      <c r="V123" s="308"/>
      <c r="W123" s="308"/>
      <c r="X123" s="308"/>
      <c r="Y123" s="308"/>
      <c r="Z123" s="308"/>
      <c r="AA123" s="308"/>
      <c r="AB123" s="308"/>
      <c r="AC123" s="308"/>
      <c r="AD123" s="308"/>
      <c r="AE123" s="350">
        <f t="shared" si="30"/>
        <v>0</v>
      </c>
    </row>
    <row r="124" outlineLevel="1">
      <c r="A124" s="222" t="s">
        <v>2129</v>
      </c>
      <c r="B124" s="308"/>
      <c r="C124" s="308"/>
      <c r="D124" s="308"/>
      <c r="E124" s="308"/>
      <c r="F124" s="308"/>
      <c r="G124" s="308"/>
      <c r="H124" s="308"/>
      <c r="I124" s="308"/>
      <c r="J124" s="308"/>
      <c r="K124" s="308"/>
      <c r="L124" s="308"/>
      <c r="M124" s="308"/>
      <c r="N124" s="308"/>
      <c r="O124" s="308"/>
      <c r="P124" s="308"/>
      <c r="Q124" s="308"/>
      <c r="R124" s="308"/>
      <c r="S124" s="308"/>
      <c r="T124" s="308"/>
      <c r="U124" s="308"/>
      <c r="V124" s="308"/>
      <c r="W124" s="308"/>
      <c r="X124" s="308"/>
      <c r="Y124" s="308"/>
      <c r="Z124" s="308"/>
      <c r="AA124" s="308"/>
      <c r="AB124" s="308"/>
      <c r="AC124" s="308"/>
      <c r="AD124" s="308"/>
      <c r="AE124" s="350">
        <f t="shared" si="30"/>
        <v>0</v>
      </c>
    </row>
    <row r="125" outlineLevel="1">
      <c r="A125" s="228" t="s">
        <v>234</v>
      </c>
      <c r="B125" s="378">
        <f t="shared" ref="B125:AD125" si="31">SUM(B117:B124)</f>
        <v>0</v>
      </c>
      <c r="C125" s="378">
        <f t="shared" si="31"/>
        <v>0</v>
      </c>
      <c r="D125" s="378">
        <f t="shared" si="31"/>
        <v>0</v>
      </c>
      <c r="E125" s="378">
        <f t="shared" si="31"/>
        <v>0</v>
      </c>
      <c r="F125" s="378">
        <f t="shared" si="31"/>
        <v>0</v>
      </c>
      <c r="G125" s="378">
        <f t="shared" si="31"/>
        <v>0</v>
      </c>
      <c r="H125" s="378">
        <f t="shared" si="31"/>
        <v>0</v>
      </c>
      <c r="I125" s="378">
        <f t="shared" si="31"/>
        <v>0</v>
      </c>
      <c r="J125" s="378">
        <f t="shared" si="31"/>
        <v>0</v>
      </c>
      <c r="K125" s="378">
        <f t="shared" si="31"/>
        <v>0</v>
      </c>
      <c r="L125" s="378">
        <f t="shared" si="31"/>
        <v>0</v>
      </c>
      <c r="M125" s="378">
        <f t="shared" si="31"/>
        <v>0</v>
      </c>
      <c r="N125" s="378">
        <f t="shared" si="31"/>
        <v>0</v>
      </c>
      <c r="O125" s="378">
        <f t="shared" si="31"/>
        <v>0</v>
      </c>
      <c r="P125" s="378">
        <f t="shared" si="31"/>
        <v>0</v>
      </c>
      <c r="Q125" s="378">
        <f t="shared" si="31"/>
        <v>0</v>
      </c>
      <c r="R125" s="378">
        <f t="shared" si="31"/>
        <v>0</v>
      </c>
      <c r="S125" s="378">
        <f t="shared" si="31"/>
        <v>0</v>
      </c>
      <c r="T125" s="378">
        <f t="shared" si="31"/>
        <v>0</v>
      </c>
      <c r="U125" s="378">
        <f t="shared" si="31"/>
        <v>0</v>
      </c>
      <c r="V125" s="378">
        <f t="shared" si="31"/>
        <v>0</v>
      </c>
      <c r="W125" s="378">
        <f t="shared" si="31"/>
        <v>0</v>
      </c>
      <c r="X125" s="378">
        <f t="shared" si="31"/>
        <v>0</v>
      </c>
      <c r="Y125" s="378">
        <f t="shared" si="31"/>
        <v>0</v>
      </c>
      <c r="Z125" s="378">
        <f t="shared" si="31"/>
        <v>0</v>
      </c>
      <c r="AA125" s="378">
        <f t="shared" si="31"/>
        <v>0</v>
      </c>
      <c r="AB125" s="378">
        <f t="shared" si="31"/>
        <v>0</v>
      </c>
      <c r="AC125" s="378">
        <f t="shared" si="31"/>
        <v>0</v>
      </c>
      <c r="AD125" s="378">
        <f t="shared" si="31"/>
        <v>0</v>
      </c>
      <c r="AE125" s="350">
        <f t="shared" si="30"/>
        <v>0</v>
      </c>
    </row>
    <row r="126" outlineLevel="1">
      <c r="A126" s="127"/>
      <c r="B126" s="152"/>
      <c r="C126" s="152"/>
      <c r="D126" s="152"/>
      <c r="E126" s="152"/>
      <c r="F126" s="152"/>
      <c r="G126" s="152"/>
      <c r="H126" s="152"/>
      <c r="I126" s="120"/>
      <c r="J126" s="120"/>
      <c r="K126" s="120"/>
      <c r="L126" s="120"/>
      <c r="M126" s="120"/>
      <c r="N126" s="120"/>
      <c r="O126" s="120"/>
      <c r="P126" s="120"/>
      <c r="Q126" s="120"/>
      <c r="R126" s="120"/>
      <c r="S126" s="120"/>
      <c r="T126" s="120"/>
      <c r="U126" s="120"/>
      <c r="V126" s="120"/>
      <c r="W126" s="120"/>
      <c r="X126" s="120"/>
      <c r="Y126" s="120"/>
      <c r="Z126" s="120"/>
      <c r="AA126" s="120"/>
      <c r="AB126" s="120"/>
      <c r="AC126" s="120"/>
      <c r="AD126" s="120"/>
      <c r="AE126" s="350"/>
    </row>
    <row r="127" outlineLevel="1">
      <c r="A127" s="165" t="s">
        <v>2130</v>
      </c>
      <c r="B127" s="152"/>
      <c r="C127" s="152"/>
      <c r="D127" s="152"/>
      <c r="E127" s="152"/>
      <c r="F127" s="152"/>
      <c r="G127" s="210"/>
      <c r="H127" s="152"/>
      <c r="I127" s="120"/>
      <c r="J127" s="120"/>
      <c r="K127" s="120"/>
      <c r="L127" s="120"/>
      <c r="M127" s="120"/>
      <c r="N127" s="120"/>
      <c r="O127" s="120"/>
      <c r="P127" s="120"/>
      <c r="Q127" s="120"/>
      <c r="R127" s="120"/>
      <c r="S127" s="120"/>
      <c r="T127" s="120"/>
      <c r="U127" s="120"/>
      <c r="V127" s="120"/>
      <c r="W127" s="120"/>
      <c r="X127" s="120"/>
      <c r="Y127" s="120"/>
      <c r="Z127" s="120"/>
      <c r="AA127" s="120"/>
      <c r="AB127" s="120"/>
      <c r="AC127" s="120"/>
      <c r="AD127" s="120"/>
      <c r="AE127" s="419"/>
    </row>
    <row r="128" outlineLevel="1">
      <c r="A128" s="222" t="s">
        <v>1377</v>
      </c>
      <c r="B128" s="210"/>
      <c r="C128" s="210"/>
      <c r="D128" s="210"/>
      <c r="E128" s="210"/>
      <c r="F128" s="210"/>
      <c r="G128" s="210"/>
      <c r="H128" s="210"/>
      <c r="I128" s="210"/>
      <c r="J128" s="210"/>
      <c r="K128" s="210"/>
      <c r="L128" s="210"/>
      <c r="M128" s="210"/>
      <c r="N128" s="210"/>
      <c r="O128" s="210"/>
      <c r="P128" s="210"/>
      <c r="Q128" s="210"/>
      <c r="R128" s="210"/>
      <c r="S128" s="210"/>
      <c r="T128" s="210"/>
      <c r="U128" s="210"/>
      <c r="V128" s="210"/>
      <c r="W128" s="210"/>
      <c r="X128" s="210"/>
      <c r="Y128" s="210"/>
      <c r="Z128" s="210"/>
      <c r="AA128" s="210"/>
      <c r="AB128" s="210"/>
      <c r="AC128" s="210"/>
      <c r="AD128" s="210"/>
      <c r="AE128" s="419"/>
    </row>
    <row r="129" outlineLevel="1">
      <c r="A129" s="222" t="s">
        <v>1193</v>
      </c>
      <c r="B129" s="141"/>
      <c r="C129" s="141"/>
      <c r="D129" s="141"/>
      <c r="E129" s="141"/>
      <c r="F129" s="141"/>
      <c r="G129" s="141"/>
      <c r="H129" s="141"/>
      <c r="I129" s="141"/>
      <c r="J129" s="141"/>
      <c r="K129" s="141"/>
      <c r="L129" s="141"/>
      <c r="M129" s="141"/>
      <c r="N129" s="141"/>
      <c r="O129" s="141"/>
      <c r="P129" s="141"/>
      <c r="Q129" s="141"/>
      <c r="R129" s="141"/>
      <c r="S129" s="141"/>
      <c r="T129" s="141"/>
      <c r="U129" s="141"/>
      <c r="V129" s="141"/>
      <c r="W129" s="141"/>
      <c r="X129" s="141"/>
      <c r="Y129" s="141"/>
      <c r="Z129" s="141"/>
      <c r="AA129" s="141"/>
      <c r="AB129" s="141"/>
      <c r="AC129" s="141"/>
      <c r="AD129" s="141"/>
      <c r="AE129" s="419"/>
    </row>
    <row r="130" outlineLevel="1">
      <c r="A130" s="222" t="s">
        <v>1378</v>
      </c>
      <c r="B130" s="141"/>
      <c r="C130" s="141"/>
      <c r="D130" s="141"/>
      <c r="E130" s="141"/>
      <c r="F130" s="141"/>
      <c r="G130" s="141"/>
      <c r="H130" s="141"/>
      <c r="I130" s="141"/>
      <c r="J130" s="141"/>
      <c r="K130" s="141"/>
      <c r="L130" s="141"/>
      <c r="M130" s="141"/>
      <c r="N130" s="141"/>
      <c r="O130" s="141"/>
      <c r="P130" s="141"/>
      <c r="Q130" s="141"/>
      <c r="R130" s="141"/>
      <c r="S130" s="141"/>
      <c r="T130" s="141"/>
      <c r="U130" s="141"/>
      <c r="V130" s="141"/>
      <c r="W130" s="141"/>
      <c r="X130" s="141"/>
      <c r="Y130" s="141"/>
      <c r="Z130" s="141"/>
      <c r="AA130" s="141"/>
      <c r="AB130" s="141"/>
      <c r="AC130" s="141"/>
      <c r="AD130" s="141"/>
      <c r="AE130" s="419"/>
    </row>
    <row r="131" outlineLevel="1">
      <c r="A131" s="402" t="s">
        <v>1379</v>
      </c>
      <c r="B131" s="387">
        <f t="shared" ref="B131:AD131" si="32">SUM(B128:B130)</f>
        <v>0</v>
      </c>
      <c r="C131" s="387">
        <f t="shared" si="32"/>
        <v>0</v>
      </c>
      <c r="D131" s="387">
        <f t="shared" si="32"/>
        <v>0</v>
      </c>
      <c r="E131" s="387">
        <f t="shared" si="32"/>
        <v>0</v>
      </c>
      <c r="F131" s="387">
        <f t="shared" si="32"/>
        <v>0</v>
      </c>
      <c r="G131" s="387">
        <f t="shared" si="32"/>
        <v>0</v>
      </c>
      <c r="H131" s="387">
        <f t="shared" si="32"/>
        <v>0</v>
      </c>
      <c r="I131" s="387">
        <f t="shared" si="32"/>
        <v>0</v>
      </c>
      <c r="J131" s="387">
        <f t="shared" si="32"/>
        <v>0</v>
      </c>
      <c r="K131" s="387">
        <f t="shared" si="32"/>
        <v>0</v>
      </c>
      <c r="L131" s="387">
        <f t="shared" si="32"/>
        <v>0</v>
      </c>
      <c r="M131" s="387">
        <f t="shared" si="32"/>
        <v>0</v>
      </c>
      <c r="N131" s="387">
        <f t="shared" si="32"/>
        <v>0</v>
      </c>
      <c r="O131" s="387">
        <f t="shared" si="32"/>
        <v>0</v>
      </c>
      <c r="P131" s="387">
        <f t="shared" si="32"/>
        <v>0</v>
      </c>
      <c r="Q131" s="387">
        <f t="shared" si="32"/>
        <v>0</v>
      </c>
      <c r="R131" s="387">
        <f t="shared" si="32"/>
        <v>0</v>
      </c>
      <c r="S131" s="387">
        <f t="shared" si="32"/>
        <v>0</v>
      </c>
      <c r="T131" s="387">
        <f t="shared" si="32"/>
        <v>0</v>
      </c>
      <c r="U131" s="387">
        <f t="shared" si="32"/>
        <v>0</v>
      </c>
      <c r="V131" s="387">
        <f t="shared" si="32"/>
        <v>0</v>
      </c>
      <c r="W131" s="387">
        <f t="shared" si="32"/>
        <v>0</v>
      </c>
      <c r="X131" s="387">
        <f t="shared" si="32"/>
        <v>0</v>
      </c>
      <c r="Y131" s="387">
        <f t="shared" si="32"/>
        <v>0</v>
      </c>
      <c r="Z131" s="387">
        <f t="shared" si="32"/>
        <v>0</v>
      </c>
      <c r="AA131" s="387">
        <f t="shared" si="32"/>
        <v>0</v>
      </c>
      <c r="AB131" s="387">
        <f t="shared" si="32"/>
        <v>0</v>
      </c>
      <c r="AC131" s="387">
        <f t="shared" si="32"/>
        <v>0</v>
      </c>
      <c r="AD131" s="387">
        <f t="shared" si="32"/>
        <v>0</v>
      </c>
      <c r="AE131" s="350"/>
    </row>
    <row r="132" outlineLevel="1">
      <c r="A132" s="127"/>
      <c r="B132" s="152"/>
      <c r="C132" s="152"/>
      <c r="D132" s="152"/>
      <c r="E132" s="152"/>
      <c r="F132" s="152"/>
      <c r="G132" s="152"/>
      <c r="H132" s="152"/>
      <c r="I132" s="120"/>
      <c r="J132" s="120"/>
      <c r="K132" s="120"/>
      <c r="L132" s="120"/>
      <c r="M132" s="120"/>
      <c r="N132" s="120"/>
      <c r="O132" s="120"/>
      <c r="P132" s="120"/>
      <c r="Q132" s="120"/>
      <c r="R132" s="120"/>
      <c r="S132" s="120"/>
      <c r="T132" s="120"/>
      <c r="U132" s="120"/>
      <c r="V132" s="120"/>
      <c r="W132" s="120"/>
      <c r="X132" s="120"/>
      <c r="Y132" s="120"/>
      <c r="Z132" s="120"/>
      <c r="AA132" s="120"/>
      <c r="AB132" s="120"/>
      <c r="AC132" s="120"/>
      <c r="AD132" s="120"/>
      <c r="AE132" s="350"/>
    </row>
    <row r="133" outlineLevel="1">
      <c r="A133" s="438" t="s">
        <v>2131</v>
      </c>
      <c r="B133" s="888"/>
      <c r="C133" s="888"/>
      <c r="D133" s="888"/>
      <c r="E133" s="888"/>
      <c r="F133" s="888"/>
      <c r="G133" s="888"/>
      <c r="H133" s="888"/>
      <c r="I133" s="888"/>
      <c r="J133" s="888"/>
      <c r="K133" s="888"/>
      <c r="L133" s="888"/>
      <c r="M133" s="888"/>
      <c r="N133" s="888"/>
      <c r="O133" s="888"/>
      <c r="P133" s="888"/>
      <c r="Q133" s="888"/>
      <c r="R133" s="888"/>
      <c r="S133" s="888"/>
      <c r="T133" s="889"/>
      <c r="U133" s="889"/>
      <c r="V133" s="889"/>
      <c r="W133" s="889"/>
      <c r="X133" s="889"/>
      <c r="Y133" s="889"/>
      <c r="Z133" s="889"/>
      <c r="AA133" s="889"/>
      <c r="AB133" s="889"/>
      <c r="AC133" s="889"/>
      <c r="AD133" s="889"/>
      <c r="AE133" s="887"/>
    </row>
    <row r="134" outlineLevel="1">
      <c r="A134" s="222" t="s">
        <v>2132</v>
      </c>
      <c r="B134" s="184"/>
      <c r="C134" s="184"/>
      <c r="D134" s="184"/>
      <c r="E134" s="184"/>
      <c r="F134" s="184"/>
      <c r="G134" s="184"/>
      <c r="H134" s="184"/>
      <c r="I134" s="184"/>
      <c r="J134" s="184">
        <v>1.0</v>
      </c>
      <c r="K134" s="184"/>
      <c r="L134" s="184"/>
      <c r="M134" s="184"/>
      <c r="N134" s="184"/>
      <c r="O134" s="184"/>
      <c r="P134" s="184"/>
      <c r="Q134" s="184"/>
      <c r="R134" s="184"/>
      <c r="S134" s="184"/>
      <c r="T134" s="184"/>
      <c r="U134" s="184"/>
      <c r="V134" s="184"/>
      <c r="W134" s="184"/>
      <c r="X134" s="184"/>
      <c r="Y134" s="184"/>
      <c r="Z134" s="184"/>
      <c r="AA134" s="184"/>
      <c r="AB134" s="184"/>
      <c r="AC134" s="184"/>
      <c r="AD134" s="184"/>
      <c r="AE134" s="350">
        <f t="shared" ref="AE134:AE139" si="33">SUM(B134:AD134)</f>
        <v>1</v>
      </c>
    </row>
    <row r="135" outlineLevel="1">
      <c r="A135" s="222" t="s">
        <v>2133</v>
      </c>
      <c r="B135" s="308"/>
      <c r="C135" s="308"/>
      <c r="D135" s="308"/>
      <c r="E135" s="308"/>
      <c r="F135" s="308"/>
      <c r="G135" s="308"/>
      <c r="H135" s="308"/>
      <c r="I135" s="308"/>
      <c r="J135" s="308"/>
      <c r="K135" s="308"/>
      <c r="L135" s="308"/>
      <c r="M135" s="308"/>
      <c r="N135" s="308"/>
      <c r="O135" s="308"/>
      <c r="P135" s="308"/>
      <c r="Q135" s="308"/>
      <c r="R135" s="308"/>
      <c r="S135" s="308"/>
      <c r="T135" s="308"/>
      <c r="U135" s="308"/>
      <c r="V135" s="308"/>
      <c r="W135" s="308"/>
      <c r="X135" s="308"/>
      <c r="Y135" s="308"/>
      <c r="Z135" s="308"/>
      <c r="AA135" s="308"/>
      <c r="AB135" s="308"/>
      <c r="AC135" s="308"/>
      <c r="AD135" s="308"/>
      <c r="AE135" s="350">
        <f t="shared" si="33"/>
        <v>0</v>
      </c>
    </row>
    <row r="136" outlineLevel="1">
      <c r="A136" s="222" t="s">
        <v>2134</v>
      </c>
      <c r="B136" s="308"/>
      <c r="C136" s="308"/>
      <c r="D136" s="308"/>
      <c r="E136" s="308"/>
      <c r="F136" s="308"/>
      <c r="G136" s="308"/>
      <c r="H136" s="308"/>
      <c r="I136" s="308"/>
      <c r="J136" s="308"/>
      <c r="K136" s="308"/>
      <c r="L136" s="308"/>
      <c r="M136" s="308"/>
      <c r="N136" s="308"/>
      <c r="O136" s="308"/>
      <c r="P136" s="308"/>
      <c r="Q136" s="308"/>
      <c r="R136" s="308"/>
      <c r="S136" s="308"/>
      <c r="T136" s="308"/>
      <c r="U136" s="308"/>
      <c r="V136" s="308"/>
      <c r="W136" s="308"/>
      <c r="X136" s="308"/>
      <c r="Y136" s="308"/>
      <c r="Z136" s="308"/>
      <c r="AA136" s="308"/>
      <c r="AB136" s="308"/>
      <c r="AC136" s="308"/>
      <c r="AD136" s="308"/>
      <c r="AE136" s="350">
        <f t="shared" si="33"/>
        <v>0</v>
      </c>
    </row>
    <row r="137" outlineLevel="1">
      <c r="A137" s="222" t="s">
        <v>2135</v>
      </c>
      <c r="B137" s="308"/>
      <c r="C137" s="308"/>
      <c r="D137" s="308"/>
      <c r="E137" s="308"/>
      <c r="F137" s="308"/>
      <c r="G137" s="308"/>
      <c r="H137" s="308"/>
      <c r="I137" s="308"/>
      <c r="J137" s="308"/>
      <c r="K137" s="308"/>
      <c r="L137" s="308"/>
      <c r="M137" s="308"/>
      <c r="N137" s="308"/>
      <c r="O137" s="308"/>
      <c r="P137" s="308"/>
      <c r="Q137" s="308"/>
      <c r="R137" s="308"/>
      <c r="S137" s="308"/>
      <c r="T137" s="308"/>
      <c r="U137" s="308"/>
      <c r="V137" s="308"/>
      <c r="W137" s="308"/>
      <c r="X137" s="308"/>
      <c r="Y137" s="308"/>
      <c r="Z137" s="308"/>
      <c r="AA137" s="308"/>
      <c r="AB137" s="308"/>
      <c r="AC137" s="308"/>
      <c r="AD137" s="308"/>
      <c r="AE137" s="350">
        <f t="shared" si="33"/>
        <v>0</v>
      </c>
    </row>
    <row r="138" outlineLevel="1">
      <c r="A138" s="226" t="s">
        <v>334</v>
      </c>
      <c r="B138" s="378">
        <f t="shared" ref="B138:AD138" si="34">SUM(B134:B135)</f>
        <v>0</v>
      </c>
      <c r="C138" s="378">
        <f t="shared" si="34"/>
        <v>0</v>
      </c>
      <c r="D138" s="378">
        <f t="shared" si="34"/>
        <v>0</v>
      </c>
      <c r="E138" s="378">
        <f t="shared" si="34"/>
        <v>0</v>
      </c>
      <c r="F138" s="378">
        <f t="shared" si="34"/>
        <v>0</v>
      </c>
      <c r="G138" s="378">
        <f t="shared" si="34"/>
        <v>0</v>
      </c>
      <c r="H138" s="378">
        <f t="shared" si="34"/>
        <v>0</v>
      </c>
      <c r="I138" s="378">
        <f t="shared" si="34"/>
        <v>0</v>
      </c>
      <c r="J138" s="378">
        <f t="shared" si="34"/>
        <v>1</v>
      </c>
      <c r="K138" s="378">
        <f t="shared" si="34"/>
        <v>0</v>
      </c>
      <c r="L138" s="378">
        <f t="shared" si="34"/>
        <v>0</v>
      </c>
      <c r="M138" s="378">
        <f t="shared" si="34"/>
        <v>0</v>
      </c>
      <c r="N138" s="378">
        <f t="shared" si="34"/>
        <v>0</v>
      </c>
      <c r="O138" s="378">
        <f t="shared" si="34"/>
        <v>0</v>
      </c>
      <c r="P138" s="378">
        <f t="shared" si="34"/>
        <v>0</v>
      </c>
      <c r="Q138" s="378">
        <f t="shared" si="34"/>
        <v>0</v>
      </c>
      <c r="R138" s="378">
        <f t="shared" si="34"/>
        <v>0</v>
      </c>
      <c r="S138" s="378">
        <f t="shared" si="34"/>
        <v>0</v>
      </c>
      <c r="T138" s="378">
        <f t="shared" si="34"/>
        <v>0</v>
      </c>
      <c r="U138" s="378">
        <f t="shared" si="34"/>
        <v>0</v>
      </c>
      <c r="V138" s="378">
        <f t="shared" si="34"/>
        <v>0</v>
      </c>
      <c r="W138" s="378">
        <f t="shared" si="34"/>
        <v>0</v>
      </c>
      <c r="X138" s="378">
        <f t="shared" si="34"/>
        <v>0</v>
      </c>
      <c r="Y138" s="378">
        <f t="shared" si="34"/>
        <v>0</v>
      </c>
      <c r="Z138" s="378">
        <f t="shared" si="34"/>
        <v>0</v>
      </c>
      <c r="AA138" s="378">
        <f t="shared" si="34"/>
        <v>0</v>
      </c>
      <c r="AB138" s="378">
        <f t="shared" si="34"/>
        <v>0</v>
      </c>
      <c r="AC138" s="378">
        <f t="shared" si="34"/>
        <v>0</v>
      </c>
      <c r="AD138" s="378">
        <f t="shared" si="34"/>
        <v>0</v>
      </c>
      <c r="AE138" s="350">
        <f t="shared" si="33"/>
        <v>1</v>
      </c>
    </row>
    <row r="139" outlineLevel="1">
      <c r="A139" s="226" t="s">
        <v>335</v>
      </c>
      <c r="B139" s="378">
        <f t="shared" ref="B139:AD139" si="35">SUM(B136:B137)</f>
        <v>0</v>
      </c>
      <c r="C139" s="378">
        <f t="shared" si="35"/>
        <v>0</v>
      </c>
      <c r="D139" s="378">
        <f t="shared" si="35"/>
        <v>0</v>
      </c>
      <c r="E139" s="378">
        <f t="shared" si="35"/>
        <v>0</v>
      </c>
      <c r="F139" s="378">
        <f t="shared" si="35"/>
        <v>0</v>
      </c>
      <c r="G139" s="378">
        <f t="shared" si="35"/>
        <v>0</v>
      </c>
      <c r="H139" s="378">
        <f t="shared" si="35"/>
        <v>0</v>
      </c>
      <c r="I139" s="378">
        <f t="shared" si="35"/>
        <v>0</v>
      </c>
      <c r="J139" s="378">
        <f t="shared" si="35"/>
        <v>0</v>
      </c>
      <c r="K139" s="378">
        <f t="shared" si="35"/>
        <v>0</v>
      </c>
      <c r="L139" s="378">
        <f t="shared" si="35"/>
        <v>0</v>
      </c>
      <c r="M139" s="378">
        <f t="shared" si="35"/>
        <v>0</v>
      </c>
      <c r="N139" s="378">
        <f t="shared" si="35"/>
        <v>0</v>
      </c>
      <c r="O139" s="378">
        <f t="shared" si="35"/>
        <v>0</v>
      </c>
      <c r="P139" s="378">
        <f t="shared" si="35"/>
        <v>0</v>
      </c>
      <c r="Q139" s="378">
        <f t="shared" si="35"/>
        <v>0</v>
      </c>
      <c r="R139" s="378">
        <f t="shared" si="35"/>
        <v>0</v>
      </c>
      <c r="S139" s="378">
        <f t="shared" si="35"/>
        <v>0</v>
      </c>
      <c r="T139" s="378">
        <f t="shared" si="35"/>
        <v>0</v>
      </c>
      <c r="U139" s="378">
        <f t="shared" si="35"/>
        <v>0</v>
      </c>
      <c r="V139" s="378">
        <f t="shared" si="35"/>
        <v>0</v>
      </c>
      <c r="W139" s="378">
        <f t="shared" si="35"/>
        <v>0</v>
      </c>
      <c r="X139" s="378">
        <f t="shared" si="35"/>
        <v>0</v>
      </c>
      <c r="Y139" s="378">
        <f t="shared" si="35"/>
        <v>0</v>
      </c>
      <c r="Z139" s="378">
        <f t="shared" si="35"/>
        <v>0</v>
      </c>
      <c r="AA139" s="378">
        <f t="shared" si="35"/>
        <v>0</v>
      </c>
      <c r="AB139" s="378">
        <f t="shared" si="35"/>
        <v>0</v>
      </c>
      <c r="AC139" s="378">
        <f t="shared" si="35"/>
        <v>0</v>
      </c>
      <c r="AD139" s="378">
        <f t="shared" si="35"/>
        <v>0</v>
      </c>
      <c r="AE139" s="350">
        <f t="shared" si="33"/>
        <v>0</v>
      </c>
    </row>
    <row r="140" outlineLevel="1">
      <c r="A140" s="127"/>
      <c r="B140" s="195"/>
      <c r="C140" s="195"/>
      <c r="D140" s="195"/>
      <c r="E140" s="195"/>
      <c r="F140" s="195"/>
      <c r="G140" s="195"/>
      <c r="H140" s="195"/>
      <c r="I140" s="195"/>
      <c r="J140" s="195"/>
      <c r="K140" s="195"/>
      <c r="L140" s="195"/>
      <c r="M140" s="195"/>
      <c r="N140" s="195"/>
      <c r="O140" s="195"/>
      <c r="P140" s="195"/>
      <c r="Q140" s="195"/>
      <c r="R140" s="195"/>
      <c r="S140" s="195"/>
      <c r="T140" s="195"/>
      <c r="U140" s="195"/>
      <c r="V140" s="195"/>
      <c r="W140" s="195"/>
      <c r="X140" s="195"/>
      <c r="Y140" s="195"/>
      <c r="Z140" s="195"/>
      <c r="AA140" s="195"/>
      <c r="AB140" s="195"/>
      <c r="AC140" s="195"/>
      <c r="AD140" s="195"/>
      <c r="AE140" s="383"/>
    </row>
    <row r="141" outlineLevel="1">
      <c r="A141" s="222" t="s">
        <v>337</v>
      </c>
      <c r="B141" s="308"/>
      <c r="C141" s="308"/>
      <c r="D141" s="308"/>
      <c r="E141" s="308"/>
      <c r="F141" s="308"/>
      <c r="G141" s="308"/>
      <c r="H141" s="308"/>
      <c r="I141" s="308"/>
      <c r="J141" s="308"/>
      <c r="K141" s="308"/>
      <c r="L141" s="308"/>
      <c r="M141" s="308"/>
      <c r="N141" s="308"/>
      <c r="O141" s="308"/>
      <c r="P141" s="308"/>
      <c r="Q141" s="308"/>
      <c r="R141" s="308"/>
      <c r="S141" s="308"/>
      <c r="T141" s="308"/>
      <c r="U141" s="308"/>
      <c r="V141" s="308"/>
      <c r="W141" s="308"/>
      <c r="X141" s="308"/>
      <c r="Y141" s="308"/>
      <c r="Z141" s="308"/>
      <c r="AA141" s="308"/>
      <c r="AB141" s="308"/>
      <c r="AC141" s="308"/>
      <c r="AD141" s="308"/>
      <c r="AE141" s="350">
        <f t="shared" ref="AE141:AE149" si="36">SUM(B141:AD141)</f>
        <v>0</v>
      </c>
    </row>
    <row r="142" outlineLevel="1">
      <c r="A142" s="222" t="s">
        <v>338</v>
      </c>
      <c r="B142" s="308"/>
      <c r="C142" s="308"/>
      <c r="D142" s="308"/>
      <c r="E142" s="308"/>
      <c r="F142" s="308"/>
      <c r="G142" s="308"/>
      <c r="H142" s="308"/>
      <c r="I142" s="308"/>
      <c r="J142" s="308"/>
      <c r="K142" s="308"/>
      <c r="L142" s="308"/>
      <c r="M142" s="308"/>
      <c r="N142" s="308"/>
      <c r="O142" s="308"/>
      <c r="P142" s="308"/>
      <c r="Q142" s="308"/>
      <c r="R142" s="308"/>
      <c r="S142" s="308"/>
      <c r="T142" s="308"/>
      <c r="U142" s="308"/>
      <c r="V142" s="308"/>
      <c r="W142" s="308"/>
      <c r="X142" s="308"/>
      <c r="Y142" s="308"/>
      <c r="Z142" s="308"/>
      <c r="AA142" s="308"/>
      <c r="AB142" s="308"/>
      <c r="AC142" s="308"/>
      <c r="AD142" s="308"/>
      <c r="AE142" s="350">
        <f t="shared" si="36"/>
        <v>0</v>
      </c>
    </row>
    <row r="143" outlineLevel="1">
      <c r="A143" s="222" t="s">
        <v>2136</v>
      </c>
      <c r="B143" s="308"/>
      <c r="C143" s="308"/>
      <c r="D143" s="308"/>
      <c r="E143" s="308"/>
      <c r="F143" s="308"/>
      <c r="G143" s="308"/>
      <c r="H143" s="308"/>
      <c r="I143" s="308"/>
      <c r="J143" s="308"/>
      <c r="K143" s="308"/>
      <c r="L143" s="308"/>
      <c r="M143" s="308"/>
      <c r="N143" s="308"/>
      <c r="O143" s="308"/>
      <c r="P143" s="308"/>
      <c r="Q143" s="308"/>
      <c r="R143" s="308"/>
      <c r="S143" s="308"/>
      <c r="T143" s="308"/>
      <c r="U143" s="308"/>
      <c r="V143" s="308"/>
      <c r="W143" s="308"/>
      <c r="X143" s="308"/>
      <c r="Y143" s="308"/>
      <c r="Z143" s="308"/>
      <c r="AA143" s="308"/>
      <c r="AB143" s="308"/>
      <c r="AC143" s="308"/>
      <c r="AD143" s="308"/>
      <c r="AE143" s="350">
        <f t="shared" si="36"/>
        <v>0</v>
      </c>
    </row>
    <row r="144" outlineLevel="1">
      <c r="A144" s="222" t="s">
        <v>2137</v>
      </c>
      <c r="B144" s="308"/>
      <c r="C144" s="308"/>
      <c r="D144" s="308"/>
      <c r="E144" s="308"/>
      <c r="F144" s="308"/>
      <c r="G144" s="308"/>
      <c r="H144" s="308"/>
      <c r="I144" s="308"/>
      <c r="J144" s="308"/>
      <c r="K144" s="308"/>
      <c r="L144" s="308"/>
      <c r="M144" s="308"/>
      <c r="N144" s="308"/>
      <c r="O144" s="308"/>
      <c r="P144" s="308"/>
      <c r="Q144" s="308"/>
      <c r="R144" s="308"/>
      <c r="S144" s="308"/>
      <c r="T144" s="308"/>
      <c r="U144" s="308"/>
      <c r="V144" s="308"/>
      <c r="W144" s="308"/>
      <c r="X144" s="308"/>
      <c r="Y144" s="308"/>
      <c r="Z144" s="308"/>
      <c r="AA144" s="308"/>
      <c r="AB144" s="308"/>
      <c r="AC144" s="308"/>
      <c r="AD144" s="308"/>
      <c r="AE144" s="350">
        <f t="shared" si="36"/>
        <v>0</v>
      </c>
    </row>
    <row r="145" outlineLevel="1">
      <c r="A145" s="222" t="s">
        <v>2138</v>
      </c>
      <c r="B145" s="308"/>
      <c r="C145" s="308"/>
      <c r="D145" s="308"/>
      <c r="E145" s="308"/>
      <c r="F145" s="308"/>
      <c r="G145" s="308"/>
      <c r="H145" s="308"/>
      <c r="I145" s="308"/>
      <c r="J145" s="308"/>
      <c r="K145" s="308"/>
      <c r="L145" s="308"/>
      <c r="M145" s="308"/>
      <c r="N145" s="308"/>
      <c r="O145" s="308"/>
      <c r="P145" s="308"/>
      <c r="Q145" s="308"/>
      <c r="R145" s="308"/>
      <c r="S145" s="308"/>
      <c r="T145" s="308"/>
      <c r="U145" s="308"/>
      <c r="V145" s="308"/>
      <c r="W145" s="308"/>
      <c r="X145" s="308"/>
      <c r="Y145" s="308"/>
      <c r="Z145" s="308"/>
      <c r="AA145" s="308"/>
      <c r="AB145" s="308"/>
      <c r="AC145" s="308"/>
      <c r="AD145" s="308"/>
      <c r="AE145" s="350">
        <f t="shared" si="36"/>
        <v>0</v>
      </c>
    </row>
    <row r="146" outlineLevel="1">
      <c r="A146" s="222" t="s">
        <v>2139</v>
      </c>
      <c r="B146" s="308"/>
      <c r="C146" s="308"/>
      <c r="D146" s="308"/>
      <c r="E146" s="308"/>
      <c r="F146" s="308"/>
      <c r="G146" s="308"/>
      <c r="H146" s="308"/>
      <c r="I146" s="308"/>
      <c r="J146" s="308"/>
      <c r="K146" s="308"/>
      <c r="L146" s="308"/>
      <c r="M146" s="308"/>
      <c r="N146" s="308"/>
      <c r="O146" s="308"/>
      <c r="P146" s="308"/>
      <c r="Q146" s="308"/>
      <c r="R146" s="308"/>
      <c r="S146" s="308"/>
      <c r="T146" s="308"/>
      <c r="U146" s="308"/>
      <c r="V146" s="308"/>
      <c r="W146" s="308"/>
      <c r="X146" s="308"/>
      <c r="Y146" s="308"/>
      <c r="Z146" s="308"/>
      <c r="AA146" s="308"/>
      <c r="AB146" s="308"/>
      <c r="AC146" s="308"/>
      <c r="AD146" s="308"/>
      <c r="AE146" s="350">
        <f t="shared" si="36"/>
        <v>0</v>
      </c>
    </row>
    <row r="147" outlineLevel="1">
      <c r="A147" s="222" t="s">
        <v>2140</v>
      </c>
      <c r="B147" s="308"/>
      <c r="C147" s="308"/>
      <c r="D147" s="308"/>
      <c r="E147" s="308"/>
      <c r="F147" s="308"/>
      <c r="G147" s="308"/>
      <c r="H147" s="308"/>
      <c r="I147" s="308"/>
      <c r="J147" s="308"/>
      <c r="K147" s="308"/>
      <c r="L147" s="308"/>
      <c r="M147" s="308"/>
      <c r="N147" s="308"/>
      <c r="O147" s="308"/>
      <c r="P147" s="308"/>
      <c r="Q147" s="308"/>
      <c r="R147" s="308"/>
      <c r="S147" s="308"/>
      <c r="T147" s="308"/>
      <c r="U147" s="308"/>
      <c r="V147" s="308"/>
      <c r="W147" s="308"/>
      <c r="X147" s="308"/>
      <c r="Y147" s="308"/>
      <c r="Z147" s="308"/>
      <c r="AA147" s="308"/>
      <c r="AB147" s="308"/>
      <c r="AC147" s="308"/>
      <c r="AD147" s="308"/>
      <c r="AE147" s="350">
        <f t="shared" si="36"/>
        <v>0</v>
      </c>
    </row>
    <row r="148" outlineLevel="1">
      <c r="A148" s="222" t="s">
        <v>2141</v>
      </c>
      <c r="B148" s="308"/>
      <c r="C148" s="308"/>
      <c r="D148" s="308"/>
      <c r="E148" s="308"/>
      <c r="F148" s="308"/>
      <c r="G148" s="308"/>
      <c r="H148" s="308"/>
      <c r="I148" s="308"/>
      <c r="J148" s="308"/>
      <c r="K148" s="308"/>
      <c r="L148" s="308"/>
      <c r="M148" s="308"/>
      <c r="N148" s="308"/>
      <c r="O148" s="308"/>
      <c r="P148" s="308"/>
      <c r="Q148" s="308"/>
      <c r="R148" s="308"/>
      <c r="S148" s="308"/>
      <c r="T148" s="308"/>
      <c r="U148" s="308"/>
      <c r="V148" s="308"/>
      <c r="W148" s="308"/>
      <c r="X148" s="308"/>
      <c r="Y148" s="308"/>
      <c r="Z148" s="308"/>
      <c r="AA148" s="308"/>
      <c r="AB148" s="308"/>
      <c r="AC148" s="308"/>
      <c r="AD148" s="308"/>
      <c r="AE148" s="350">
        <f t="shared" si="36"/>
        <v>0</v>
      </c>
    </row>
    <row r="149" outlineLevel="1">
      <c r="A149" s="228" t="s">
        <v>234</v>
      </c>
      <c r="B149" s="378">
        <f t="shared" ref="B149:AD149" si="37">SUM(B141:B148)</f>
        <v>0</v>
      </c>
      <c r="C149" s="378">
        <f t="shared" si="37"/>
        <v>0</v>
      </c>
      <c r="D149" s="378">
        <f t="shared" si="37"/>
        <v>0</v>
      </c>
      <c r="E149" s="378">
        <f t="shared" si="37"/>
        <v>0</v>
      </c>
      <c r="F149" s="378">
        <f t="shared" si="37"/>
        <v>0</v>
      </c>
      <c r="G149" s="378">
        <f t="shared" si="37"/>
        <v>0</v>
      </c>
      <c r="H149" s="378">
        <f t="shared" si="37"/>
        <v>0</v>
      </c>
      <c r="I149" s="378">
        <f t="shared" si="37"/>
        <v>0</v>
      </c>
      <c r="J149" s="378">
        <f t="shared" si="37"/>
        <v>0</v>
      </c>
      <c r="K149" s="378">
        <f t="shared" si="37"/>
        <v>0</v>
      </c>
      <c r="L149" s="378">
        <f t="shared" si="37"/>
        <v>0</v>
      </c>
      <c r="M149" s="378">
        <f t="shared" si="37"/>
        <v>0</v>
      </c>
      <c r="N149" s="378">
        <f t="shared" si="37"/>
        <v>0</v>
      </c>
      <c r="O149" s="378">
        <f t="shared" si="37"/>
        <v>0</v>
      </c>
      <c r="P149" s="378">
        <f t="shared" si="37"/>
        <v>0</v>
      </c>
      <c r="Q149" s="378">
        <f t="shared" si="37"/>
        <v>0</v>
      </c>
      <c r="R149" s="378">
        <f t="shared" si="37"/>
        <v>0</v>
      </c>
      <c r="S149" s="378">
        <f t="shared" si="37"/>
        <v>0</v>
      </c>
      <c r="T149" s="378">
        <f t="shared" si="37"/>
        <v>0</v>
      </c>
      <c r="U149" s="378">
        <f t="shared" si="37"/>
        <v>0</v>
      </c>
      <c r="V149" s="378">
        <f t="shared" si="37"/>
        <v>0</v>
      </c>
      <c r="W149" s="378">
        <f t="shared" si="37"/>
        <v>0</v>
      </c>
      <c r="X149" s="378">
        <f t="shared" si="37"/>
        <v>0</v>
      </c>
      <c r="Y149" s="378">
        <f t="shared" si="37"/>
        <v>0</v>
      </c>
      <c r="Z149" s="378">
        <f t="shared" si="37"/>
        <v>0</v>
      </c>
      <c r="AA149" s="378">
        <f t="shared" si="37"/>
        <v>0</v>
      </c>
      <c r="AB149" s="378">
        <f t="shared" si="37"/>
        <v>0</v>
      </c>
      <c r="AC149" s="378">
        <f t="shared" si="37"/>
        <v>0</v>
      </c>
      <c r="AD149" s="378">
        <f t="shared" si="37"/>
        <v>0</v>
      </c>
      <c r="AE149" s="350">
        <f t="shared" si="36"/>
        <v>0</v>
      </c>
    </row>
    <row r="150" outlineLevel="1">
      <c r="A150" s="187"/>
      <c r="B150" s="195"/>
      <c r="C150" s="195"/>
      <c r="D150" s="195"/>
      <c r="E150" s="195"/>
      <c r="F150" s="195"/>
      <c r="G150" s="195"/>
      <c r="H150" s="195"/>
      <c r="I150" s="195"/>
      <c r="J150" s="195"/>
      <c r="K150" s="195"/>
      <c r="L150" s="195"/>
      <c r="M150" s="195"/>
      <c r="N150" s="195"/>
      <c r="O150" s="195"/>
      <c r="P150" s="195"/>
      <c r="Q150" s="195"/>
      <c r="R150" s="195"/>
      <c r="S150" s="195"/>
      <c r="T150" s="195"/>
      <c r="U150" s="195"/>
      <c r="V150" s="195"/>
      <c r="W150" s="195"/>
      <c r="X150" s="195"/>
      <c r="Y150" s="195"/>
      <c r="Z150" s="195"/>
      <c r="AA150" s="195"/>
      <c r="AB150" s="195"/>
      <c r="AC150" s="195"/>
      <c r="AD150" s="195"/>
      <c r="AE150" s="350"/>
    </row>
    <row r="151" outlineLevel="1">
      <c r="A151" s="165" t="s">
        <v>2142</v>
      </c>
      <c r="B151" s="195"/>
      <c r="C151" s="195"/>
      <c r="D151" s="195"/>
      <c r="E151" s="195"/>
      <c r="F151" s="195"/>
      <c r="G151" s="195"/>
      <c r="H151" s="195"/>
      <c r="I151" s="195"/>
      <c r="J151" s="195"/>
      <c r="K151" s="195"/>
      <c r="L151" s="195"/>
      <c r="M151" s="195"/>
      <c r="N151" s="195"/>
      <c r="O151" s="195"/>
      <c r="P151" s="195"/>
      <c r="Q151" s="195"/>
      <c r="R151" s="195"/>
      <c r="S151" s="195"/>
      <c r="T151" s="195"/>
      <c r="U151" s="195"/>
      <c r="V151" s="195"/>
      <c r="W151" s="195"/>
      <c r="X151" s="195"/>
      <c r="Y151" s="195"/>
      <c r="Z151" s="195"/>
      <c r="AA151" s="195"/>
      <c r="AB151" s="195"/>
      <c r="AC151" s="195"/>
      <c r="AD151" s="195"/>
      <c r="AE151" s="350"/>
    </row>
    <row r="152" outlineLevel="1">
      <c r="A152" s="222" t="s">
        <v>1377</v>
      </c>
      <c r="B152" s="210"/>
      <c r="C152" s="210"/>
      <c r="D152" s="210"/>
      <c r="E152" s="331"/>
      <c r="F152" s="331"/>
      <c r="G152" s="331"/>
      <c r="H152" s="331"/>
      <c r="I152" s="331"/>
      <c r="J152" s="331"/>
      <c r="K152" s="331"/>
      <c r="L152" s="210"/>
      <c r="M152" s="331"/>
      <c r="N152" s="331"/>
      <c r="O152" s="331"/>
      <c r="P152" s="331"/>
      <c r="Q152" s="331"/>
      <c r="R152" s="331"/>
      <c r="S152" s="331"/>
      <c r="T152" s="331"/>
      <c r="U152" s="331"/>
      <c r="V152" s="331"/>
      <c r="W152" s="331"/>
      <c r="X152" s="210"/>
      <c r="Y152" s="331"/>
      <c r="Z152" s="331"/>
      <c r="AA152" s="331"/>
      <c r="AB152" s="331"/>
      <c r="AC152" s="331"/>
      <c r="AD152" s="210"/>
      <c r="AE152" s="350"/>
    </row>
    <row r="153" outlineLevel="1">
      <c r="A153" s="222" t="s">
        <v>1193</v>
      </c>
      <c r="B153" s="126"/>
      <c r="C153" s="126"/>
      <c r="D153" s="126"/>
      <c r="E153" s="126"/>
      <c r="F153" s="126"/>
      <c r="G153" s="435"/>
      <c r="H153" s="435"/>
      <c r="I153" s="435"/>
      <c r="J153" s="435"/>
      <c r="K153" s="126"/>
      <c r="L153" s="435"/>
      <c r="M153" s="435"/>
      <c r="N153" s="435"/>
      <c r="O153" s="435"/>
      <c r="P153" s="435"/>
      <c r="Q153" s="435"/>
      <c r="R153" s="435"/>
      <c r="S153" s="435"/>
      <c r="T153" s="435"/>
      <c r="U153" s="435"/>
      <c r="V153" s="435"/>
      <c r="W153" s="435"/>
      <c r="X153" s="435"/>
      <c r="Y153" s="435"/>
      <c r="Z153" s="435"/>
      <c r="AA153" s="435"/>
      <c r="AB153" s="435"/>
      <c r="AC153" s="435"/>
      <c r="AD153" s="435"/>
      <c r="AE153" s="350"/>
    </row>
    <row r="154" outlineLevel="1">
      <c r="A154" s="222" t="s">
        <v>1378</v>
      </c>
      <c r="B154" s="126"/>
      <c r="C154" s="126"/>
      <c r="D154" s="126"/>
      <c r="E154" s="126"/>
      <c r="F154" s="126"/>
      <c r="G154" s="435"/>
      <c r="H154" s="435"/>
      <c r="I154" s="435"/>
      <c r="J154" s="435"/>
      <c r="K154" s="126"/>
      <c r="L154" s="435"/>
      <c r="M154" s="435"/>
      <c r="N154" s="435"/>
      <c r="O154" s="435"/>
      <c r="P154" s="435"/>
      <c r="Q154" s="435"/>
      <c r="R154" s="435"/>
      <c r="S154" s="435"/>
      <c r="T154" s="435"/>
      <c r="U154" s="435"/>
      <c r="V154" s="435"/>
      <c r="W154" s="435"/>
      <c r="X154" s="435"/>
      <c r="Y154" s="435"/>
      <c r="Z154" s="435"/>
      <c r="AA154" s="435"/>
      <c r="AB154" s="435"/>
      <c r="AC154" s="435"/>
      <c r="AD154" s="435"/>
      <c r="AE154" s="350"/>
    </row>
    <row r="155" outlineLevel="1">
      <c r="A155" s="402" t="s">
        <v>1379</v>
      </c>
      <c r="B155" s="391">
        <f t="shared" ref="B155:AD155" si="38">sum(B152:B154)</f>
        <v>0</v>
      </c>
      <c r="C155" s="391">
        <f t="shared" si="38"/>
        <v>0</v>
      </c>
      <c r="D155" s="391">
        <f t="shared" si="38"/>
        <v>0</v>
      </c>
      <c r="E155" s="391">
        <f t="shared" si="38"/>
        <v>0</v>
      </c>
      <c r="F155" s="391">
        <f t="shared" si="38"/>
        <v>0</v>
      </c>
      <c r="G155" s="391">
        <f t="shared" si="38"/>
        <v>0</v>
      </c>
      <c r="H155" s="391">
        <f t="shared" si="38"/>
        <v>0</v>
      </c>
      <c r="I155" s="391">
        <f t="shared" si="38"/>
        <v>0</v>
      </c>
      <c r="J155" s="391">
        <f t="shared" si="38"/>
        <v>0</v>
      </c>
      <c r="K155" s="391">
        <f t="shared" si="38"/>
        <v>0</v>
      </c>
      <c r="L155" s="391">
        <f t="shared" si="38"/>
        <v>0</v>
      </c>
      <c r="M155" s="391">
        <f t="shared" si="38"/>
        <v>0</v>
      </c>
      <c r="N155" s="391">
        <f t="shared" si="38"/>
        <v>0</v>
      </c>
      <c r="O155" s="391">
        <f t="shared" si="38"/>
        <v>0</v>
      </c>
      <c r="P155" s="391">
        <f t="shared" si="38"/>
        <v>0</v>
      </c>
      <c r="Q155" s="391">
        <f t="shared" si="38"/>
        <v>0</v>
      </c>
      <c r="R155" s="391">
        <f t="shared" si="38"/>
        <v>0</v>
      </c>
      <c r="S155" s="391">
        <f t="shared" si="38"/>
        <v>0</v>
      </c>
      <c r="T155" s="391">
        <f t="shared" si="38"/>
        <v>0</v>
      </c>
      <c r="U155" s="391">
        <f t="shared" si="38"/>
        <v>0</v>
      </c>
      <c r="V155" s="391">
        <f t="shared" si="38"/>
        <v>0</v>
      </c>
      <c r="W155" s="391">
        <f t="shared" si="38"/>
        <v>0</v>
      </c>
      <c r="X155" s="391">
        <f t="shared" si="38"/>
        <v>0</v>
      </c>
      <c r="Y155" s="391">
        <f t="shared" si="38"/>
        <v>0</v>
      </c>
      <c r="Z155" s="391">
        <f t="shared" si="38"/>
        <v>0</v>
      </c>
      <c r="AA155" s="391">
        <f t="shared" si="38"/>
        <v>0</v>
      </c>
      <c r="AB155" s="391">
        <f t="shared" si="38"/>
        <v>0</v>
      </c>
      <c r="AC155" s="391">
        <f t="shared" si="38"/>
        <v>0</v>
      </c>
      <c r="AD155" s="391">
        <f t="shared" si="38"/>
        <v>0</v>
      </c>
      <c r="AE155" s="350"/>
    </row>
    <row r="156">
      <c r="A156" s="120"/>
      <c r="B156" s="152"/>
      <c r="C156" s="152"/>
      <c r="D156" s="152"/>
      <c r="E156" s="152"/>
      <c r="F156" s="152"/>
      <c r="G156" s="152"/>
      <c r="H156" s="152"/>
      <c r="I156" s="120"/>
      <c r="J156" s="120"/>
      <c r="K156" s="120"/>
      <c r="L156" s="120"/>
      <c r="M156" s="120"/>
      <c r="N156" s="120"/>
      <c r="O156" s="120"/>
      <c r="P156" s="120"/>
      <c r="Q156" s="120"/>
      <c r="R156" s="120"/>
      <c r="S156" s="120"/>
      <c r="T156" s="120"/>
      <c r="U156" s="120"/>
      <c r="V156" s="120"/>
      <c r="W156" s="120"/>
      <c r="X156" s="120"/>
      <c r="Y156" s="120"/>
      <c r="Z156" s="120"/>
      <c r="AA156" s="120"/>
      <c r="AB156" s="120"/>
      <c r="AC156" s="120"/>
      <c r="AD156" s="120"/>
      <c r="AE156" s="350"/>
    </row>
    <row r="157">
      <c r="A157" s="724"/>
      <c r="B157" s="481"/>
      <c r="C157" s="481"/>
      <c r="D157" s="481"/>
      <c r="E157" s="481"/>
      <c r="F157" s="481"/>
      <c r="G157" s="481"/>
      <c r="H157" s="481"/>
      <c r="I157" s="481"/>
      <c r="J157" s="481"/>
      <c r="K157" s="481"/>
      <c r="L157" s="481"/>
      <c r="M157" s="481"/>
      <c r="N157" s="481"/>
      <c r="O157" s="481"/>
      <c r="P157" s="481"/>
      <c r="Q157" s="481"/>
      <c r="R157" s="481"/>
      <c r="S157" s="481"/>
      <c r="T157" s="481"/>
      <c r="U157" s="481"/>
      <c r="V157" s="481"/>
      <c r="W157" s="481"/>
      <c r="X157" s="481"/>
      <c r="Y157" s="481"/>
      <c r="Z157" s="481"/>
      <c r="AA157" s="481"/>
      <c r="AB157" s="481"/>
      <c r="AC157" s="481"/>
      <c r="AD157" s="481"/>
      <c r="AE157" s="383"/>
    </row>
    <row r="158">
      <c r="AE158" s="419"/>
    </row>
    <row r="159">
      <c r="A159" s="902" t="s">
        <v>536</v>
      </c>
      <c r="B159" s="120"/>
      <c r="C159" s="120"/>
      <c r="D159" s="120"/>
      <c r="E159" s="120"/>
      <c r="F159" s="120"/>
      <c r="G159" s="120"/>
      <c r="H159" s="120"/>
      <c r="I159" s="120"/>
      <c r="J159" s="120"/>
      <c r="K159" s="120"/>
      <c r="L159" s="120"/>
      <c r="M159" s="120"/>
      <c r="N159" s="120"/>
      <c r="O159" s="120"/>
      <c r="P159" s="120"/>
      <c r="Q159" s="120"/>
      <c r="R159" s="120"/>
      <c r="S159" s="120"/>
      <c r="T159" s="120"/>
      <c r="U159" s="120"/>
      <c r="V159" s="120"/>
      <c r="W159" s="120"/>
      <c r="X159" s="120"/>
      <c r="Y159" s="120"/>
      <c r="Z159" s="120"/>
      <c r="AA159" s="120"/>
      <c r="AB159" s="120"/>
      <c r="AC159" s="120"/>
      <c r="AD159" s="120"/>
      <c r="AE159" s="383"/>
    </row>
    <row r="160">
      <c r="A160" s="903" t="s">
        <v>2143</v>
      </c>
      <c r="B160" s="261">
        <f t="shared" ref="B160:AD160" si="39">B10+B88</f>
        <v>0</v>
      </c>
      <c r="C160" s="261">
        <f t="shared" si="39"/>
        <v>0</v>
      </c>
      <c r="D160" s="261">
        <f t="shared" si="39"/>
        <v>0</v>
      </c>
      <c r="E160" s="261">
        <f t="shared" si="39"/>
        <v>0</v>
      </c>
      <c r="F160" s="261">
        <f t="shared" si="39"/>
        <v>0</v>
      </c>
      <c r="G160" s="261">
        <f t="shared" si="39"/>
        <v>0</v>
      </c>
      <c r="H160" s="261">
        <f t="shared" si="39"/>
        <v>0</v>
      </c>
      <c r="I160" s="261">
        <f t="shared" si="39"/>
        <v>0</v>
      </c>
      <c r="J160" s="261">
        <f t="shared" si="39"/>
        <v>0</v>
      </c>
      <c r="K160" s="261">
        <f t="shared" si="39"/>
        <v>0</v>
      </c>
      <c r="L160" s="261">
        <f t="shared" si="39"/>
        <v>0</v>
      </c>
      <c r="M160" s="261">
        <f t="shared" si="39"/>
        <v>0</v>
      </c>
      <c r="N160" s="261">
        <f t="shared" si="39"/>
        <v>0</v>
      </c>
      <c r="O160" s="261">
        <f t="shared" si="39"/>
        <v>0</v>
      </c>
      <c r="P160" s="261">
        <f t="shared" si="39"/>
        <v>0</v>
      </c>
      <c r="Q160" s="261">
        <f t="shared" si="39"/>
        <v>0</v>
      </c>
      <c r="R160" s="261">
        <f t="shared" si="39"/>
        <v>0</v>
      </c>
      <c r="S160" s="261">
        <f t="shared" si="39"/>
        <v>0</v>
      </c>
      <c r="T160" s="261">
        <f t="shared" si="39"/>
        <v>0</v>
      </c>
      <c r="U160" s="261">
        <f t="shared" si="39"/>
        <v>0</v>
      </c>
      <c r="V160" s="261">
        <f t="shared" si="39"/>
        <v>0</v>
      </c>
      <c r="W160" s="261">
        <f t="shared" si="39"/>
        <v>0</v>
      </c>
      <c r="X160" s="261">
        <f t="shared" si="39"/>
        <v>0</v>
      </c>
      <c r="Y160" s="261">
        <f t="shared" si="39"/>
        <v>0</v>
      </c>
      <c r="Z160" s="261">
        <f t="shared" si="39"/>
        <v>0</v>
      </c>
      <c r="AA160" s="261">
        <f t="shared" si="39"/>
        <v>0</v>
      </c>
      <c r="AB160" s="261">
        <f t="shared" si="39"/>
        <v>0</v>
      </c>
      <c r="AC160" s="261">
        <f t="shared" si="39"/>
        <v>0</v>
      </c>
      <c r="AD160" s="261">
        <f t="shared" si="39"/>
        <v>0</v>
      </c>
      <c r="AE160" s="904">
        <f t="shared" ref="AE160:AE171" si="40">SUM(B160:AD160)</f>
        <v>0</v>
      </c>
    </row>
    <row r="161">
      <c r="A161" s="252" t="s">
        <v>2144</v>
      </c>
      <c r="B161" s="159">
        <f>(B13+B14+B91+B92)*'Data - P&amp;L'!$C$3</f>
        <v>1425.79</v>
      </c>
      <c r="C161" s="159">
        <f>(C13+C14+C91+C92)*'Data - P&amp;L'!$C$3</f>
        <v>1425.79</v>
      </c>
      <c r="D161" s="159">
        <f>(D13+D14+D91+D92)*'Data - P&amp;L'!$C$3</f>
        <v>1174.18</v>
      </c>
      <c r="E161" s="159">
        <f>(E13+E14+E91+E92)*'Data - P&amp;L'!$C$3</f>
        <v>2264.49</v>
      </c>
      <c r="F161" s="159">
        <f>(F13+F14+F91+F92)*'Data - P&amp;L'!$C$3</f>
        <v>1509.66</v>
      </c>
      <c r="G161" s="159">
        <f>(G13+G14+G91+G92)*'Data - P&amp;L'!$C$3</f>
        <v>1006.44</v>
      </c>
      <c r="H161" s="159">
        <f>(H13+H14+H91+H92)*'Data - P&amp;L'!$C$3</f>
        <v>1341.92</v>
      </c>
      <c r="I161" s="159">
        <f>(I13+I14+I91+I92)*'Data - P&amp;L'!$C$3</f>
        <v>1258.05</v>
      </c>
      <c r="J161" s="159">
        <f>(J13+J14+J91+J92)*'Data - P&amp;L'!$C$3</f>
        <v>1509.66</v>
      </c>
      <c r="K161" s="159">
        <f>(K13+K14+K91+K92)*'Data - P&amp;L'!$C$3</f>
        <v>1174.18</v>
      </c>
      <c r="L161" s="159">
        <f>(L13+L14+L91+L92)*'Data - P&amp;L'!$C$3</f>
        <v>2096.75</v>
      </c>
      <c r="M161" s="159">
        <f>(M13+M14+M91+M92)*'Data - P&amp;L'!$C$3</f>
        <v>922.57</v>
      </c>
      <c r="N161" s="159">
        <f>(N13+N14+N91+N92)*'Data - P&amp;L'!$C$3</f>
        <v>1090.31</v>
      </c>
      <c r="O161" s="159">
        <f>(O13+O14+O91+O92)*'Data - P&amp;L'!$C$3</f>
        <v>670.96</v>
      </c>
      <c r="P161" s="159">
        <f>(P13+P14+P91+P92)*'Data - P&amp;L'!$C$3</f>
        <v>1258.05</v>
      </c>
      <c r="Q161" s="159">
        <f>(Q13+Q14+Q91+Q92)*'Data - P&amp;L'!$C$3</f>
        <v>587.09</v>
      </c>
      <c r="R161" s="159">
        <f>(R13+R14+R91+R92)*'Data - P&amp;L'!$C$3</f>
        <v>922.57</v>
      </c>
      <c r="S161" s="159">
        <f>(S13+S14+S91+S92)*'Data - P&amp;L'!$C$3</f>
        <v>1509.66</v>
      </c>
      <c r="T161" s="159">
        <f>(T13+T14+T91+T92)*'Data - P&amp;L'!$C$3</f>
        <v>838.7</v>
      </c>
      <c r="U161" s="159">
        <f>(U13+U14+U91+U92)*'Data - P&amp;L'!$C$3</f>
        <v>587.09</v>
      </c>
      <c r="V161" s="159">
        <f>(V13+V14+V91+V92)*'Data - P&amp;L'!$C$3</f>
        <v>503.22</v>
      </c>
      <c r="W161" s="159">
        <f>(W13+W14+W91+W92)*'Data - P&amp;L'!$C$3</f>
        <v>83.87</v>
      </c>
      <c r="X161" s="159">
        <f>(X13+X14+X91+X92)*'Data - P&amp;L'!$C$3</f>
        <v>419.35</v>
      </c>
      <c r="Y161" s="159">
        <f>(Y13+Y14+Y91+Y92)*'Data - P&amp;L'!$C$3</f>
        <v>419.35</v>
      </c>
      <c r="Z161" s="159">
        <f>(Z13+Z14+Z91+Z92)*'Data - P&amp;L'!$C$3</f>
        <v>922.57</v>
      </c>
      <c r="AA161" s="159">
        <f>(AA13+AA14+AA91+AA92)*'Data - P&amp;L'!$C$3</f>
        <v>754.83</v>
      </c>
      <c r="AB161" s="159">
        <f>(AB13+AB14+AB91+AB92)*'Data - P&amp;L'!$C$3</f>
        <v>335.48</v>
      </c>
      <c r="AC161" s="159">
        <f>(AC13+AC14+AC91+AC92)*'Data - P&amp;L'!$C$3</f>
        <v>251.61</v>
      </c>
      <c r="AD161" s="159">
        <f>(AD13+AD14+AD91+AD92)*'Data - P&amp;L'!$C$3</f>
        <v>419.35</v>
      </c>
      <c r="AE161" s="342">
        <f t="shared" si="40"/>
        <v>28683.54</v>
      </c>
    </row>
    <row r="162">
      <c r="A162" s="254" t="s">
        <v>2145</v>
      </c>
      <c r="B162" s="159">
        <f>(B15+B16+B93+B94)*'Data - P&amp;L'!$C$4</f>
        <v>286.74</v>
      </c>
      <c r="C162" s="159">
        <f>(C15+C16+C93+C94)*'Data - P&amp;L'!$C$4</f>
        <v>573.48</v>
      </c>
      <c r="D162" s="159">
        <f>(D15+D16+D93+D94)*'Data - P&amp;L'!$C$4</f>
        <v>860.22</v>
      </c>
      <c r="E162" s="159">
        <f>(E15+E16+E93+E94)*'Data - P&amp;L'!$C$4</f>
        <v>0</v>
      </c>
      <c r="F162" s="159">
        <f>(F15+F16+F93+F94)*'Data - P&amp;L'!$C$4</f>
        <v>0</v>
      </c>
      <c r="G162" s="159">
        <f>(G15+G16+G93+G94)*'Data - P&amp;L'!$C$4</f>
        <v>860.22</v>
      </c>
      <c r="H162" s="159">
        <f>(H15+H16+H93+H94)*'Data - P&amp;L'!$C$4</f>
        <v>955.8</v>
      </c>
      <c r="I162" s="159">
        <f>(I15+I16+I93+I94)*'Data - P&amp;L'!$C$4</f>
        <v>573.48</v>
      </c>
      <c r="J162" s="159">
        <f>(J15+J16+J93+J94)*'Data - P&amp;L'!$C$4</f>
        <v>477.9</v>
      </c>
      <c r="K162" s="159">
        <f>(K15+K16+K93+K94)*'Data - P&amp;L'!$C$4</f>
        <v>477.9</v>
      </c>
      <c r="L162" s="159">
        <f>(L15+L16+L93+L94)*'Data - P&amp;L'!$C$4</f>
        <v>286.74</v>
      </c>
      <c r="M162" s="159">
        <f>(M15+M16+M93+M94)*'Data - P&amp;L'!$C$4</f>
        <v>0</v>
      </c>
      <c r="N162" s="159">
        <f>(N15+N16+N93+N94)*'Data - P&amp;L'!$C$4</f>
        <v>95.58</v>
      </c>
      <c r="O162" s="159">
        <f>(O15+O16+O93+O94)*'Data - P&amp;L'!$C$4</f>
        <v>286.74</v>
      </c>
      <c r="P162" s="159">
        <f>(P15+P16+P93+P94)*'Data - P&amp;L'!$C$4</f>
        <v>860.22</v>
      </c>
      <c r="Q162" s="159">
        <f>(Q15+Q16+Q93+Q94)*'Data - P&amp;L'!$C$4</f>
        <v>573.48</v>
      </c>
      <c r="R162" s="159">
        <f>(R15+R16+R93+R94)*'Data - P&amp;L'!$C$4</f>
        <v>95.58</v>
      </c>
      <c r="S162" s="159">
        <f>(S15+S16+S93+S94)*'Data - P&amp;L'!$C$4</f>
        <v>95.58</v>
      </c>
      <c r="T162" s="159">
        <f>(T15+T16+T93+T94)*'Data - P&amp;L'!$C$4</f>
        <v>0</v>
      </c>
      <c r="U162" s="159">
        <f>(U15+U16+U93+U94)*'Data - P&amp;L'!$C$4</f>
        <v>191.16</v>
      </c>
      <c r="V162" s="159">
        <f>(V15+V16+V93+V94)*'Data - P&amp;L'!$C$4</f>
        <v>0</v>
      </c>
      <c r="W162" s="159">
        <f>(W15+W16+W93+W94)*'Data - P&amp;L'!$C$4</f>
        <v>286.74</v>
      </c>
      <c r="X162" s="159">
        <f>(X15+X16+X93+X94)*'Data - P&amp;L'!$C$4</f>
        <v>477.9</v>
      </c>
      <c r="Y162" s="159">
        <f>(Y15+Y16+Y93+Y94)*'Data - P&amp;L'!$C$4</f>
        <v>191.16</v>
      </c>
      <c r="Z162" s="159">
        <f>(Z15+Z16+Z93+Z94)*'Data - P&amp;L'!$C$4</f>
        <v>191.16</v>
      </c>
      <c r="AA162" s="159">
        <f>(AA15+AA16+AA93+AA94)*'Data - P&amp;L'!$C$4</f>
        <v>0</v>
      </c>
      <c r="AB162" s="159">
        <f>(AB15+AB16+AB93+AB94)*'Data - P&amp;L'!$C$4</f>
        <v>286.74</v>
      </c>
      <c r="AC162" s="159">
        <f>(AC15+AC16+AC93+AC94)*'Data - P&amp;L'!$C$4</f>
        <v>191.16</v>
      </c>
      <c r="AD162" s="159">
        <f>(AD15+AD16+AD93+AD94)*'Data - P&amp;L'!$C$4</f>
        <v>286.74</v>
      </c>
      <c r="AE162" s="342">
        <f t="shared" si="40"/>
        <v>9462.42</v>
      </c>
    </row>
    <row r="163">
      <c r="A163" s="254" t="s">
        <v>2146</v>
      </c>
      <c r="B163" s="159">
        <f>(B19+B97)*'Data - P&amp;L'!$C$6</f>
        <v>0</v>
      </c>
      <c r="C163" s="159">
        <f>(C19+C97)*'Data - P&amp;L'!$C$6</f>
        <v>0</v>
      </c>
      <c r="D163" s="159">
        <f>(D19+D97)*'Data - P&amp;L'!$C$6</f>
        <v>0</v>
      </c>
      <c r="E163" s="159">
        <f>(E19+E97)*'Data - P&amp;L'!$C$6</f>
        <v>0</v>
      </c>
      <c r="F163" s="159">
        <f>(F19+F97)*'Data - P&amp;L'!$C$6</f>
        <v>0</v>
      </c>
      <c r="G163" s="159">
        <f>(G19+G97)*'Data - P&amp;L'!$C$6</f>
        <v>0</v>
      </c>
      <c r="H163" s="159">
        <f>(H19+H97)*'Data - P&amp;L'!$C$6</f>
        <v>0</v>
      </c>
      <c r="I163" s="159">
        <f>(I19+I97)*'Data - P&amp;L'!$C$6</f>
        <v>0</v>
      </c>
      <c r="J163" s="159">
        <f>(J19+J97)*'Data - P&amp;L'!$C$6</f>
        <v>0</v>
      </c>
      <c r="K163" s="159">
        <f>(K19+K97)*'Data - P&amp;L'!$C$6</f>
        <v>0</v>
      </c>
      <c r="L163" s="159">
        <f>(L19+L97)*'Data - P&amp;L'!$C$6</f>
        <v>0</v>
      </c>
      <c r="M163" s="159">
        <f>(M19+M97)*'Data - P&amp;L'!$C$6</f>
        <v>0</v>
      </c>
      <c r="N163" s="159">
        <f>(N19+N97)*'Data - P&amp;L'!$C$6</f>
        <v>0</v>
      </c>
      <c r="O163" s="159">
        <f>(O19+O97)*'Data - P&amp;L'!$C$6</f>
        <v>0</v>
      </c>
      <c r="P163" s="159">
        <f>(P19+P97)*'Data - P&amp;L'!$C$6</f>
        <v>0</v>
      </c>
      <c r="Q163" s="159">
        <f>(Q19+Q97)*'Data - P&amp;L'!$C$6</f>
        <v>0</v>
      </c>
      <c r="R163" s="159">
        <f>(R19+R97)*'Data - P&amp;L'!$C$6</f>
        <v>0</v>
      </c>
      <c r="S163" s="159">
        <f>(S19+S97)*'Data - P&amp;L'!$C$6</f>
        <v>0</v>
      </c>
      <c r="T163" s="159">
        <f>(T19+T97)*'Data - P&amp;L'!$C$6</f>
        <v>0</v>
      </c>
      <c r="U163" s="159">
        <f>(U19+U97)*'Data - P&amp;L'!$C$6</f>
        <v>0</v>
      </c>
      <c r="V163" s="159">
        <f>(V19+V97)*'Data - P&amp;L'!$C$6</f>
        <v>0</v>
      </c>
      <c r="W163" s="159">
        <f>(W19+W97)*'Data - P&amp;L'!$C$6</f>
        <v>0</v>
      </c>
      <c r="X163" s="159">
        <f>(X19+X97)*'Data - P&amp;L'!$C$6</f>
        <v>0</v>
      </c>
      <c r="Y163" s="159">
        <f>(Y19+Y97)*'Data - P&amp;L'!$C$6</f>
        <v>0</v>
      </c>
      <c r="Z163" s="159">
        <f>(Z19+Z97)*'Data - P&amp;L'!$C$6</f>
        <v>0</v>
      </c>
      <c r="AA163" s="159">
        <f>(AA19+AA97)*'Data - P&amp;L'!$C$6</f>
        <v>0</v>
      </c>
      <c r="AB163" s="159">
        <f>(AB19+AB97)*'Data - P&amp;L'!$C$6</f>
        <v>0</v>
      </c>
      <c r="AC163" s="159">
        <f>(AC19+AC97)*'Data - P&amp;L'!$C$6</f>
        <v>0</v>
      </c>
      <c r="AD163" s="159">
        <f>(AD19+AD97)*'Data - P&amp;L'!$C$6</f>
        <v>0</v>
      </c>
      <c r="AE163" s="342">
        <f t="shared" si="40"/>
        <v>0</v>
      </c>
    </row>
    <row r="164">
      <c r="A164" s="254" t="s">
        <v>2147</v>
      </c>
      <c r="B164" s="159">
        <f>(B20+B98)*'Data - P&amp;L'!$C$8</f>
        <v>0</v>
      </c>
      <c r="C164" s="159">
        <f>(C20+C98)*'Data - P&amp;L'!$C$8</f>
        <v>0</v>
      </c>
      <c r="D164" s="159">
        <f>(D20+D98)*'Data - P&amp;L'!$C$8</f>
        <v>0</v>
      </c>
      <c r="E164" s="159">
        <f>(E20+E98)*'Data - P&amp;L'!$C$8</f>
        <v>0</v>
      </c>
      <c r="F164" s="159">
        <f>(F20+F98)*'Data - P&amp;L'!$C$8</f>
        <v>0</v>
      </c>
      <c r="G164" s="159">
        <f>(G20+G98)*'Data - P&amp;L'!$C$8</f>
        <v>0</v>
      </c>
      <c r="H164" s="159">
        <f>(H20+H98)*'Data - P&amp;L'!$C$8</f>
        <v>0</v>
      </c>
      <c r="I164" s="159">
        <f>(I20+I98)*'Data - P&amp;L'!$C$8</f>
        <v>0</v>
      </c>
      <c r="J164" s="159">
        <f>(J20+J98)*'Data - P&amp;L'!$C$8</f>
        <v>0</v>
      </c>
      <c r="K164" s="159">
        <f>(K20+K98)*'Data - P&amp;L'!$C$8</f>
        <v>0</v>
      </c>
      <c r="L164" s="159">
        <f>(L20+L98)*'Data - P&amp;L'!$C$8</f>
        <v>0</v>
      </c>
      <c r="M164" s="159">
        <f>(M20+M98)*'Data - P&amp;L'!$C$8</f>
        <v>0</v>
      </c>
      <c r="N164" s="159">
        <f>(N20+N98)*'Data - P&amp;L'!$C$8</f>
        <v>0</v>
      </c>
      <c r="O164" s="159">
        <f>(O20+O98)*'Data - P&amp;L'!$C$8</f>
        <v>0</v>
      </c>
      <c r="P164" s="159">
        <f>(P20+P98)*'Data - P&amp;L'!$C$8</f>
        <v>0</v>
      </c>
      <c r="Q164" s="159">
        <f>(Q20+Q98)*'Data - P&amp;L'!$C$8</f>
        <v>0</v>
      </c>
      <c r="R164" s="159">
        <f>(R20+R98)*'Data - P&amp;L'!$C$8</f>
        <v>0</v>
      </c>
      <c r="S164" s="159">
        <f>(S20+S98)*'Data - P&amp;L'!$C$8</f>
        <v>0</v>
      </c>
      <c r="T164" s="159">
        <f>(T20+T98)*'Data - P&amp;L'!$C$8</f>
        <v>0</v>
      </c>
      <c r="U164" s="159">
        <f>(U20+U98)*'Data - P&amp;L'!$C$8</f>
        <v>0</v>
      </c>
      <c r="V164" s="159">
        <f>(V20+V98)*'Data - P&amp;L'!$C$8</f>
        <v>0</v>
      </c>
      <c r="W164" s="159">
        <f>(W20+W98)*'Data - P&amp;L'!$C$8</f>
        <v>0</v>
      </c>
      <c r="X164" s="159">
        <f>(X20+X98)*'Data - P&amp;L'!$C$8</f>
        <v>0</v>
      </c>
      <c r="Y164" s="159">
        <f>(Y20+Y98)*'Data - P&amp;L'!$C$8</f>
        <v>0</v>
      </c>
      <c r="Z164" s="159">
        <f>(Z20+Z98)*'Data - P&amp;L'!$C$8</f>
        <v>0</v>
      </c>
      <c r="AA164" s="159">
        <f>(AA20+AA98)*'Data - P&amp;L'!$C$8</f>
        <v>0</v>
      </c>
      <c r="AB164" s="159">
        <f>(AB20+AB98)*'Data - P&amp;L'!$C$8</f>
        <v>0</v>
      </c>
      <c r="AC164" s="159">
        <f>(AC20+AC98)*'Data - P&amp;L'!$C$8</f>
        <v>0</v>
      </c>
      <c r="AD164" s="159">
        <f>(AD20+AD98)*'Data - P&amp;L'!$C$8</f>
        <v>0</v>
      </c>
      <c r="AE164" s="342">
        <f t="shared" si="40"/>
        <v>0</v>
      </c>
    </row>
    <row r="165">
      <c r="A165" s="254" t="s">
        <v>2148</v>
      </c>
      <c r="B165" s="159">
        <f>(B21+B22+B99+B100)*'Data - P&amp;L'!$C$9</f>
        <v>0</v>
      </c>
      <c r="C165" s="159">
        <f>(C21+C22+C99+C100)*'Data - P&amp;L'!$C$9</f>
        <v>0</v>
      </c>
      <c r="D165" s="159">
        <f>(D21+D22+D99+D100)*'Data - P&amp;L'!$C$9</f>
        <v>0</v>
      </c>
      <c r="E165" s="159">
        <f>(E21+E22+E99+E100)*'Data - P&amp;L'!$C$9</f>
        <v>0</v>
      </c>
      <c r="F165" s="159">
        <f>(F21+F22+F99+F100)*'Data - P&amp;L'!$C$9</f>
        <v>0</v>
      </c>
      <c r="G165" s="159">
        <f>(G21+G22+G99+G100)*'Data - P&amp;L'!$C$9</f>
        <v>0</v>
      </c>
      <c r="H165" s="159">
        <f>(H21+H22+H99+H100)*'Data - P&amp;L'!$C$9</f>
        <v>0</v>
      </c>
      <c r="I165" s="159">
        <f>(I21+I22+I99+I100)*'Data - P&amp;L'!$C$9</f>
        <v>0</v>
      </c>
      <c r="J165" s="159">
        <f>(J21+J22+J99+J100)*'Data - P&amp;L'!$C$9</f>
        <v>0</v>
      </c>
      <c r="K165" s="159">
        <f>(K21+K22+K99+K100)*'Data - P&amp;L'!$C$9</f>
        <v>0</v>
      </c>
      <c r="L165" s="159">
        <f>(L21+L22+L99+L100)*'Data - P&amp;L'!$C$9</f>
        <v>0</v>
      </c>
      <c r="M165" s="159">
        <f>(M21+M22+M99+M100)*'Data - P&amp;L'!$C$9</f>
        <v>0</v>
      </c>
      <c r="N165" s="159">
        <f>(N21+N22+N99+N100)*'Data - P&amp;L'!$C$9</f>
        <v>0</v>
      </c>
      <c r="O165" s="159">
        <f>(O21+O22+O99+O100)*'Data - P&amp;L'!$C$9</f>
        <v>0</v>
      </c>
      <c r="P165" s="159">
        <f>(P21+P22+P99+P100)*'Data - P&amp;L'!$C$9</f>
        <v>0</v>
      </c>
      <c r="Q165" s="159">
        <f>(Q21+Q22+Q99+Q100)*'Data - P&amp;L'!$C$9</f>
        <v>0</v>
      </c>
      <c r="R165" s="159">
        <f>(R21+R22+R99+R100)*'Data - P&amp;L'!$C$9</f>
        <v>0</v>
      </c>
      <c r="S165" s="159">
        <f>(S21+S22+S99+S100)*'Data - P&amp;L'!$C$9</f>
        <v>0</v>
      </c>
      <c r="T165" s="159">
        <f>(T21+T22+T99+T100)*'Data - P&amp;L'!$C$9</f>
        <v>0</v>
      </c>
      <c r="U165" s="159">
        <f>(U21+U22+U99+U100)*'Data - P&amp;L'!$C$9</f>
        <v>0</v>
      </c>
      <c r="V165" s="159">
        <f>(V21+V22+V99+V100)*'Data - P&amp;L'!$C$9</f>
        <v>0</v>
      </c>
      <c r="W165" s="159">
        <f>(W21+W22+W99+W100)*'Data - P&amp;L'!$C$9</f>
        <v>0</v>
      </c>
      <c r="X165" s="159">
        <f>(X21+X22+X99+X100)*'Data - P&amp;L'!$C$9</f>
        <v>0</v>
      </c>
      <c r="Y165" s="159">
        <f>(Y21+Y22+Y99+Y100)*'Data - P&amp;L'!$C$9</f>
        <v>0</v>
      </c>
      <c r="Z165" s="159">
        <f>(Z21+Z22+Z99+Z100)*'Data - P&amp;L'!$C$9</f>
        <v>0</v>
      </c>
      <c r="AA165" s="159">
        <f>(AA21+AA22+AA99+AA100)*'Data - P&amp;L'!$C$9</f>
        <v>0</v>
      </c>
      <c r="AB165" s="159">
        <f>(AB21+AB22+AB99+AB100)*'Data - P&amp;L'!$C$9</f>
        <v>0</v>
      </c>
      <c r="AC165" s="159">
        <f>(AC21+AC22+AC99+AC100)*'Data - P&amp;L'!$C$9</f>
        <v>0</v>
      </c>
      <c r="AD165" s="159">
        <f>(AD21+AD22+AD99+AD100)*'Data - P&amp;L'!$C$9</f>
        <v>0</v>
      </c>
      <c r="AE165" s="342">
        <f t="shared" si="40"/>
        <v>0</v>
      </c>
    </row>
    <row r="166">
      <c r="A166" s="254" t="s">
        <v>2149</v>
      </c>
      <c r="B166" s="159">
        <f>(B23+B24+B101+B102)*'Data - P&amp;L'!$C$5</f>
        <v>0</v>
      </c>
      <c r="C166" s="159">
        <f>(C23+C24+C101+C102)*'Data - P&amp;L'!$C$5</f>
        <v>0</v>
      </c>
      <c r="D166" s="159">
        <f>(D23+D24+D101+D102)*'Data - P&amp;L'!$C$5</f>
        <v>0</v>
      </c>
      <c r="E166" s="159">
        <f>(E23+E24+E101+E102)*'Data - P&amp;L'!$C$5</f>
        <v>0</v>
      </c>
      <c r="F166" s="159">
        <f>(F23+F24+F101+F102)*'Data - P&amp;L'!$C$5</f>
        <v>0</v>
      </c>
      <c r="G166" s="159">
        <f>(G23+G24+G101+G102)*'Data - P&amp;L'!$C$5</f>
        <v>0</v>
      </c>
      <c r="H166" s="159">
        <f>(H23+H24+H101+H102)*'Data - P&amp;L'!$C$5</f>
        <v>0</v>
      </c>
      <c r="I166" s="159">
        <f>(I23+I24+I101+I102)*'Data - P&amp;L'!$C$5</f>
        <v>0</v>
      </c>
      <c r="J166" s="159">
        <f>(J23+J24+J101+J102)*'Data - P&amp;L'!$C$5</f>
        <v>0</v>
      </c>
      <c r="K166" s="159">
        <f>(K23+K24+K101+K102)*'Data - P&amp;L'!$C$5</f>
        <v>0</v>
      </c>
      <c r="L166" s="159">
        <f>(L23+L24+L101+L102)*'Data - P&amp;L'!$C$5</f>
        <v>0</v>
      </c>
      <c r="M166" s="159">
        <f>(M23+M24+M101+M102)*'Data - P&amp;L'!$C$5</f>
        <v>0</v>
      </c>
      <c r="N166" s="159">
        <f>(N23+N24+N101+N102)*'Data - P&amp;L'!$C$5</f>
        <v>0</v>
      </c>
      <c r="O166" s="159">
        <f>(O23+O24+O101+O102)*'Data - P&amp;L'!$C$5</f>
        <v>0</v>
      </c>
      <c r="P166" s="159">
        <f>(P23+P24+P101+P102)*'Data - P&amp;L'!$C$5</f>
        <v>0</v>
      </c>
      <c r="Q166" s="159">
        <f>(Q23+Q24+Q101+Q102)*'Data - P&amp;L'!$C$5</f>
        <v>0</v>
      </c>
      <c r="R166" s="159">
        <f>(R23+R24+R101+R102)*'Data - P&amp;L'!$C$5</f>
        <v>0</v>
      </c>
      <c r="S166" s="159">
        <f>(S23+S24+S101+S102)*'Data - P&amp;L'!$C$5</f>
        <v>0</v>
      </c>
      <c r="T166" s="159">
        <f>(T23+T24+T101+T102)*'Data - P&amp;L'!$C$5</f>
        <v>0</v>
      </c>
      <c r="U166" s="159">
        <f>(U23+U24+U101+U102)*'Data - P&amp;L'!$C$5</f>
        <v>0</v>
      </c>
      <c r="V166" s="159">
        <f>(V23+V24+V101+V102)*'Data - P&amp;L'!$C$5</f>
        <v>0</v>
      </c>
      <c r="W166" s="159">
        <f>(W23+W24+W101+W102)*'Data - P&amp;L'!$C$5</f>
        <v>0</v>
      </c>
      <c r="X166" s="159">
        <f>(X23+X24+X101+X102)*'Data - P&amp;L'!$C$5</f>
        <v>0</v>
      </c>
      <c r="Y166" s="159">
        <f>(Y23+Y24+Y101+Y102)*'Data - P&amp;L'!$C$5</f>
        <v>0</v>
      </c>
      <c r="Z166" s="159">
        <f>(Z23+Z24+Z101+Z102)*'Data - P&amp;L'!$C$5</f>
        <v>0</v>
      </c>
      <c r="AA166" s="159">
        <f>(AA23+AA24+AA101+AA102)*'Data - P&amp;L'!$C$5</f>
        <v>0</v>
      </c>
      <c r="AB166" s="159">
        <f>(AB23+AB24+AB101+AB102)*'Data - P&amp;L'!$C$5</f>
        <v>0</v>
      </c>
      <c r="AC166" s="159">
        <f>(AC23+AC24+AC101+AC102)*'Data - P&amp;L'!$C$5</f>
        <v>0</v>
      </c>
      <c r="AD166" s="159">
        <f>(AD23+AD24+AD101+AD102)*'Data - P&amp;L'!$C$5</f>
        <v>0</v>
      </c>
      <c r="AE166" s="342">
        <f t="shared" si="40"/>
        <v>0</v>
      </c>
    </row>
    <row r="167">
      <c r="A167" s="254" t="s">
        <v>2150</v>
      </c>
      <c r="B167" s="159">
        <f>(B25+B26+B103+B104)*'Data - P&amp;L'!$C$10</f>
        <v>0</v>
      </c>
      <c r="C167" s="159">
        <f>(C25+C26+C103+C104)*'Data - P&amp;L'!$C$10</f>
        <v>0</v>
      </c>
      <c r="D167" s="159">
        <f>(D25+D26+D103+D104)*'Data - P&amp;L'!$C$10</f>
        <v>0</v>
      </c>
      <c r="E167" s="159">
        <f>(E25+E26+E103+E104)*'Data - P&amp;L'!$C$10</f>
        <v>0</v>
      </c>
      <c r="F167" s="159">
        <f>(F25+F26+F103+F104)*'Data - P&amp;L'!$C$10</f>
        <v>0</v>
      </c>
      <c r="G167" s="159">
        <f>(G25+G26+G103+G104)*'Data - P&amp;L'!$C$10</f>
        <v>0</v>
      </c>
      <c r="H167" s="159">
        <f>(H25+H26+H103+H104)*'Data - P&amp;L'!$C$10</f>
        <v>0</v>
      </c>
      <c r="I167" s="159">
        <f>(I25+I26+I103+I104)*'Data - P&amp;L'!$C$10</f>
        <v>0</v>
      </c>
      <c r="J167" s="159">
        <f>(J25+J26+J103+J104)*'Data - P&amp;L'!$C$10</f>
        <v>0</v>
      </c>
      <c r="K167" s="159">
        <f>(K25+K26+K103+K104)*'Data - P&amp;L'!$C$10</f>
        <v>0</v>
      </c>
      <c r="L167" s="159">
        <f>(L25+L26+L103+L104)*'Data - P&amp;L'!$C$10</f>
        <v>0</v>
      </c>
      <c r="M167" s="159">
        <f>(M25+M26+M103+M104)*'Data - P&amp;L'!$C$10</f>
        <v>0</v>
      </c>
      <c r="N167" s="159">
        <f>(N25+N26+N103+N104)*'Data - P&amp;L'!$C$10</f>
        <v>0</v>
      </c>
      <c r="O167" s="159">
        <f>(O25+O26+O103+O104)*'Data - P&amp;L'!$C$10</f>
        <v>0</v>
      </c>
      <c r="P167" s="159">
        <f>(P25+P26+P103+P104)*'Data - P&amp;L'!$C$10</f>
        <v>0</v>
      </c>
      <c r="Q167" s="159">
        <f>(Q25+Q26+Q103+Q104)*'Data - P&amp;L'!$C$10</f>
        <v>0</v>
      </c>
      <c r="R167" s="159">
        <f>(R25+R26+R103+R104)*'Data - P&amp;L'!$C$10</f>
        <v>0</v>
      </c>
      <c r="S167" s="159">
        <f>(S25+S26+S103+S104)*'Data - P&amp;L'!$C$10</f>
        <v>0</v>
      </c>
      <c r="T167" s="159">
        <f>(T25+T26+T103+T104)*'Data - P&amp;L'!$C$10</f>
        <v>0</v>
      </c>
      <c r="U167" s="159">
        <f>(U25+U26+U103+U104)*'Data - P&amp;L'!$C$10</f>
        <v>0</v>
      </c>
      <c r="V167" s="159">
        <f>(V25+V26+V103+V104)*'Data - P&amp;L'!$C$10</f>
        <v>0</v>
      </c>
      <c r="W167" s="159">
        <f>(W25+W26+W103+W104)*'Data - P&amp;L'!$C$10</f>
        <v>0</v>
      </c>
      <c r="X167" s="159">
        <f>(X25+X26+X103+X104)*'Data - P&amp;L'!$C$10</f>
        <v>0</v>
      </c>
      <c r="Y167" s="159">
        <f>(Y25+Y26+Y103+Y104)*'Data - P&amp;L'!$C$10</f>
        <v>0</v>
      </c>
      <c r="Z167" s="159">
        <f>(Z25+Z26+Z103+Z104)*'Data - P&amp;L'!$C$10</f>
        <v>0</v>
      </c>
      <c r="AA167" s="159">
        <f>(AA25+AA26+AA103+AA104)*'Data - P&amp;L'!$C$10</f>
        <v>0</v>
      </c>
      <c r="AB167" s="159">
        <f>(AB25+AB26+AB103+AB104)*'Data - P&amp;L'!$C$10</f>
        <v>0</v>
      </c>
      <c r="AC167" s="159">
        <f>(AC25+AC26+AC103+AC104)*'Data - P&amp;L'!$C$10</f>
        <v>0</v>
      </c>
      <c r="AD167" s="159">
        <f>(AD25+AD26+AD103+AD104)*'Data - P&amp;L'!$C$10</f>
        <v>0</v>
      </c>
      <c r="AE167" s="342">
        <f t="shared" si="40"/>
        <v>0</v>
      </c>
    </row>
    <row r="168">
      <c r="A168" s="449" t="s">
        <v>2151</v>
      </c>
      <c r="B168" s="255">
        <f>(B17*'Data - P&amp;L'!$C$38)+(B95*'Data - P&amp;L'!$C$39)</f>
        <v>238.8</v>
      </c>
      <c r="C168" s="255">
        <f>(C17*'Data - P&amp;L'!$C$38)+(C95*'Data - P&amp;L'!$C$39)</f>
        <v>274.62</v>
      </c>
      <c r="D168" s="255">
        <f>(D17*'Data - P&amp;L'!$C$38)+(D95*'Data - P&amp;L'!$C$39)</f>
        <v>274.62</v>
      </c>
      <c r="E168" s="255">
        <f>(E17*'Data - P&amp;L'!$C$38)+(E95*'Data - P&amp;L'!$C$39)</f>
        <v>322.38</v>
      </c>
      <c r="F168" s="255">
        <f>(F17*'Data - P&amp;L'!$C$38)+(F95*'Data - P&amp;L'!$C$39)</f>
        <v>214.92</v>
      </c>
      <c r="G168" s="255">
        <f>(G17*'Data - P&amp;L'!$C$38)+(G95*'Data - P&amp;L'!$C$39)</f>
        <v>250.74</v>
      </c>
      <c r="H168" s="255">
        <f>(H17*'Data - P&amp;L'!$C$38)+(H95*'Data - P&amp;L'!$C$39)</f>
        <v>310.44</v>
      </c>
      <c r="I168" s="255">
        <f>(I17*'Data - P&amp;L'!$C$38)+(I95*'Data - P&amp;L'!$C$39)</f>
        <v>250.74</v>
      </c>
      <c r="J168" s="255">
        <f>(J17*'Data - P&amp;L'!$C$38)+(J95*'Data - P&amp;L'!$C$39)</f>
        <v>274.62</v>
      </c>
      <c r="K168" s="255">
        <f>(K17*'Data - P&amp;L'!$C$38)+(K95*'Data - P&amp;L'!$C$39)</f>
        <v>226.86</v>
      </c>
      <c r="L168" s="255">
        <f>(L17*'Data - P&amp;L'!$C$38)+(L95*'Data - P&amp;L'!$C$39)</f>
        <v>334.32</v>
      </c>
      <c r="M168" s="255">
        <f>(M17*'Data - P&amp;L'!$C$38)+(M95*'Data - P&amp;L'!$C$39)</f>
        <v>131.34</v>
      </c>
      <c r="N168" s="255">
        <f>(N17*'Data - P&amp;L'!$C$38)+(N95*'Data - P&amp;L'!$C$39)</f>
        <v>167.16</v>
      </c>
      <c r="O168" s="255">
        <f>(O17*'Data - P&amp;L'!$C$38)+(O95*'Data - P&amp;L'!$C$39)</f>
        <v>131.34</v>
      </c>
      <c r="P168" s="255">
        <f>(P17*'Data - P&amp;L'!$C$38)+(P95*'Data - P&amp;L'!$C$39)</f>
        <v>286.56</v>
      </c>
      <c r="Q168" s="255">
        <f>(Q17*'Data - P&amp;L'!$C$38)+(Q95*'Data - P&amp;L'!$C$39)</f>
        <v>155.22</v>
      </c>
      <c r="R168" s="255">
        <f>(R17*'Data - P&amp;L'!$C$38)+(R95*'Data - P&amp;L'!$C$39)</f>
        <v>143.28</v>
      </c>
      <c r="S168" s="255">
        <f>(S17*'Data - P&amp;L'!$C$38)+(S95*'Data - P&amp;L'!$C$39)</f>
        <v>226.86</v>
      </c>
      <c r="T168" s="255">
        <f>(T17*'Data - P&amp;L'!$C$38)+(T95*'Data - P&amp;L'!$C$39)</f>
        <v>119.4</v>
      </c>
      <c r="U168" s="255">
        <f>(U17*'Data - P&amp;L'!$C$38)+(U95*'Data - P&amp;L'!$C$39)</f>
        <v>107.46</v>
      </c>
      <c r="V168" s="255">
        <f>(V17*'Data - P&amp;L'!$C$38)+(V95*'Data - P&amp;L'!$C$39)</f>
        <v>71.64</v>
      </c>
      <c r="W168" s="255">
        <f>(W17*'Data - P&amp;L'!$C$38)+(W95*'Data - P&amp;L'!$C$39)</f>
        <v>47.76</v>
      </c>
      <c r="X168" s="255">
        <f>(X17*'Data - P&amp;L'!$C$38)+(X95*'Data - P&amp;L'!$C$39)</f>
        <v>119.4</v>
      </c>
      <c r="Y168" s="255">
        <f>(Y17*'Data - P&amp;L'!$C$38)+(Y95*'Data - P&amp;L'!$C$39)</f>
        <v>83.58</v>
      </c>
      <c r="Z168" s="255">
        <f>(Z17*'Data - P&amp;L'!$C$38)+(Z95*'Data - P&amp;L'!$C$39)</f>
        <v>155.22</v>
      </c>
      <c r="AA168" s="255">
        <f>(AA17*'Data - P&amp;L'!$C$38)+(AA95*'Data - P&amp;L'!$C$39)</f>
        <v>107.46</v>
      </c>
      <c r="AB168" s="255">
        <f>(AB17*'Data - P&amp;L'!$C$38)+(AB95*'Data - P&amp;L'!$C$39)</f>
        <v>83.58</v>
      </c>
      <c r="AC168" s="255">
        <f>(AC17*'Data - P&amp;L'!$C$38)+(AC95*'Data - P&amp;L'!$C$39)</f>
        <v>59.7</v>
      </c>
      <c r="AD168" s="255">
        <f>(AD17*'Data - P&amp;L'!$C$38)+(AD95*'Data - P&amp;L'!$C$39)</f>
        <v>95.52</v>
      </c>
      <c r="AE168" s="905">
        <f t="shared" si="40"/>
        <v>5265.54</v>
      </c>
    </row>
    <row r="169">
      <c r="A169" s="254" t="s">
        <v>2152</v>
      </c>
      <c r="B169" s="159">
        <f>(B17*'Data - P&amp;L'!$C$34)+(B95*'Data - P&amp;L'!$C$35)</f>
        <v>291.84</v>
      </c>
      <c r="C169" s="159">
        <f>(C17*'Data - P&amp;L'!$C$34)+(C95*'Data - P&amp;L'!$C$35)</f>
        <v>327.66</v>
      </c>
      <c r="D169" s="159">
        <f>(D17*'Data - P&amp;L'!$C$34)+(D95*'Data - P&amp;L'!$C$35)</f>
        <v>318.3</v>
      </c>
      <c r="E169" s="159">
        <f>(E17*'Data - P&amp;L'!$C$34)+(E95*'Data - P&amp;L'!$C$35)</f>
        <v>406.62</v>
      </c>
      <c r="F169" s="159">
        <f>(F17*'Data - P&amp;L'!$C$34)+(F95*'Data - P&amp;L'!$C$35)</f>
        <v>271.08</v>
      </c>
      <c r="G169" s="159">
        <f>(G17*'Data - P&amp;L'!$C$34)+(G95*'Data - P&amp;L'!$C$35)</f>
        <v>288.18</v>
      </c>
      <c r="H169" s="159">
        <f>(H17*'Data - P&amp;L'!$C$34)+(H95*'Data - P&amp;L'!$C$35)</f>
        <v>360.36</v>
      </c>
      <c r="I169" s="159">
        <f>(I17*'Data - P&amp;L'!$C$34)+(I95*'Data - P&amp;L'!$C$35)</f>
        <v>297.54</v>
      </c>
      <c r="J169" s="159">
        <f>(J17*'Data - P&amp;L'!$C$34)+(J95*'Data - P&amp;L'!$C$35)</f>
        <v>330.78</v>
      </c>
      <c r="K169" s="159">
        <f>(K17*'Data - P&amp;L'!$C$34)+(K95*'Data - P&amp;L'!$C$35)</f>
        <v>270.54</v>
      </c>
      <c r="L169" s="159">
        <f>(L17*'Data - P&amp;L'!$C$34)+(L95*'Data - P&amp;L'!$C$35)</f>
        <v>412.32</v>
      </c>
      <c r="M169" s="159">
        <f>(M17*'Data - P&amp;L'!$C$34)+(M95*'Data - P&amp;L'!$C$35)</f>
        <v>165.66</v>
      </c>
      <c r="N169" s="159">
        <f>(N17*'Data - P&amp;L'!$C$34)+(N95*'Data - P&amp;L'!$C$35)</f>
        <v>207.72</v>
      </c>
      <c r="O169" s="159">
        <f>(O17*'Data - P&amp;L'!$C$34)+(O95*'Data - P&amp;L'!$C$35)</f>
        <v>156.3</v>
      </c>
      <c r="P169" s="159">
        <f>(P17*'Data - P&amp;L'!$C$34)+(P95*'Data - P&amp;L'!$C$35)</f>
        <v>333.36</v>
      </c>
      <c r="Q169" s="159">
        <f>(Q17*'Data - P&amp;L'!$C$34)+(Q95*'Data - P&amp;L'!$C$35)</f>
        <v>177.06</v>
      </c>
      <c r="R169" s="159">
        <f>(R17*'Data - P&amp;L'!$C$34)+(R95*'Data - P&amp;L'!$C$35)</f>
        <v>177.6</v>
      </c>
      <c r="S169" s="159">
        <f>(S17*'Data - P&amp;L'!$C$34)+(S95*'Data - P&amp;L'!$C$35)</f>
        <v>283.02</v>
      </c>
      <c r="T169" s="159">
        <f>(T17*'Data - P&amp;L'!$C$34)+(T95*'Data - P&amp;L'!$C$35)</f>
        <v>150.6</v>
      </c>
      <c r="U169" s="159">
        <f>(U17*'Data - P&amp;L'!$C$34)+(U95*'Data - P&amp;L'!$C$35)</f>
        <v>129.3</v>
      </c>
      <c r="V169" s="159">
        <f>(V17*'Data - P&amp;L'!$C$34)+(V95*'Data - P&amp;L'!$C$35)</f>
        <v>90.36</v>
      </c>
      <c r="W169" s="159">
        <f>(W17*'Data - P&amp;L'!$C$34)+(W95*'Data - P&amp;L'!$C$35)</f>
        <v>50.88</v>
      </c>
      <c r="X169" s="159">
        <f>(X17*'Data - P&amp;L'!$C$34)+(X95*'Data - P&amp;L'!$C$35)</f>
        <v>135</v>
      </c>
      <c r="Y169" s="159">
        <f>(Y17*'Data - P&amp;L'!$C$34)+(Y95*'Data - P&amp;L'!$C$35)</f>
        <v>99.18</v>
      </c>
      <c r="Z169" s="159">
        <f>(Z17*'Data - P&amp;L'!$C$34)+(Z95*'Data - P&amp;L'!$C$35)</f>
        <v>189.54</v>
      </c>
      <c r="AA169" s="159">
        <f>(AA17*'Data - P&amp;L'!$C$34)+(AA95*'Data - P&amp;L'!$C$35)</f>
        <v>135.54</v>
      </c>
      <c r="AB169" s="159">
        <f>(AB17*'Data - P&amp;L'!$C$34)+(AB95*'Data - P&amp;L'!$C$35)</f>
        <v>96.06</v>
      </c>
      <c r="AC169" s="159">
        <f>(AC17*'Data - P&amp;L'!$C$34)+(AC95*'Data - P&amp;L'!$C$35)</f>
        <v>69.06</v>
      </c>
      <c r="AD169" s="159">
        <f>(AD17*'Data - P&amp;L'!$C$34)+(AD95*'Data - P&amp;L'!$C$35)</f>
        <v>111.12</v>
      </c>
      <c r="AE169" s="342">
        <f t="shared" si="40"/>
        <v>6332.58</v>
      </c>
    </row>
    <row r="170">
      <c r="A170" s="254" t="s">
        <v>2153</v>
      </c>
      <c r="B170" s="159">
        <f>(B27*'Data - P&amp;L'!$D$38)+(B105*'Data - P&amp;L'!$D$39)</f>
        <v>0</v>
      </c>
      <c r="C170" s="159">
        <f>(C27*'Data - P&amp;L'!$D$38)+(C105*'Data - P&amp;L'!$D$39)</f>
        <v>0</v>
      </c>
      <c r="D170" s="159">
        <f>(D27*'Data - P&amp;L'!$D$38)+(D105*'Data - P&amp;L'!$D$39)</f>
        <v>0</v>
      </c>
      <c r="E170" s="159">
        <f>(E27*'Data - P&amp;L'!$D$38)+(E105*'Data - P&amp;L'!$D$39)</f>
        <v>0</v>
      </c>
      <c r="F170" s="159">
        <f>(F27*'Data - P&amp;L'!$D$38)+(F105*'Data - P&amp;L'!$D$39)</f>
        <v>0</v>
      </c>
      <c r="G170" s="159">
        <f>(G27*'Data - P&amp;L'!$D$38)+(G105*'Data - P&amp;L'!$D$39)</f>
        <v>0</v>
      </c>
      <c r="H170" s="159">
        <f>(H27*'Data - P&amp;L'!$D$38)+(H105*'Data - P&amp;L'!$D$39)</f>
        <v>0</v>
      </c>
      <c r="I170" s="159">
        <f>(I27*'Data - P&amp;L'!$D$38)+(I105*'Data - P&amp;L'!$D$39)</f>
        <v>0</v>
      </c>
      <c r="J170" s="159">
        <f>(J27*'Data - P&amp;L'!$D$38)+(J105*'Data - P&amp;L'!$D$39)</f>
        <v>0</v>
      </c>
      <c r="K170" s="159">
        <f>(K27*'Data - P&amp;L'!$D$38)+(K105*'Data - P&amp;L'!$D$39)</f>
        <v>0</v>
      </c>
      <c r="L170" s="159">
        <f>(L27*'Data - P&amp;L'!$D$38)+(L105*'Data - P&amp;L'!$D$39)</f>
        <v>0</v>
      </c>
      <c r="M170" s="159">
        <f>(M27*'Data - P&amp;L'!$D$38)+(M105*'Data - P&amp;L'!$D$39)</f>
        <v>0</v>
      </c>
      <c r="N170" s="159">
        <f>(N27*'Data - P&amp;L'!$D$38)+(N105*'Data - P&amp;L'!$D$39)</f>
        <v>0</v>
      </c>
      <c r="O170" s="159">
        <f>(O27*'Data - P&amp;L'!$D$38)+(O105*'Data - P&amp;L'!$D$39)</f>
        <v>0</v>
      </c>
      <c r="P170" s="159">
        <f>(P27*'Data - P&amp;L'!$D$38)+(P105*'Data - P&amp;L'!$D$39)</f>
        <v>0</v>
      </c>
      <c r="Q170" s="159">
        <f>(Q27*'Data - P&amp;L'!$D$38)+(Q105*'Data - P&amp;L'!$D$39)</f>
        <v>0</v>
      </c>
      <c r="R170" s="159">
        <f>(R27*'Data - P&amp;L'!$D$38)+(R105*'Data - P&amp;L'!$D$39)</f>
        <v>0</v>
      </c>
      <c r="S170" s="159">
        <f>(S27*'Data - P&amp;L'!$D$38)+(S105*'Data - P&amp;L'!$D$39)</f>
        <v>0</v>
      </c>
      <c r="T170" s="159">
        <f>(T27*'Data - P&amp;L'!$D$38)+(T105*'Data - P&amp;L'!$D$39)</f>
        <v>0</v>
      </c>
      <c r="U170" s="159">
        <f>(U27*'Data - P&amp;L'!$D$38)+(U105*'Data - P&amp;L'!$D$39)</f>
        <v>0</v>
      </c>
      <c r="V170" s="159">
        <f>(V27*'Data - P&amp;L'!$D$38)+(V105*'Data - P&amp;L'!$D$39)</f>
        <v>0</v>
      </c>
      <c r="W170" s="159">
        <f>(W27*'Data - P&amp;L'!$D$38)+(W105*'Data - P&amp;L'!$D$39)</f>
        <v>0</v>
      </c>
      <c r="X170" s="159">
        <f>(X27*'Data - P&amp;L'!$D$38)+(X105*'Data - P&amp;L'!$D$39)</f>
        <v>0</v>
      </c>
      <c r="Y170" s="159">
        <f>(Y27*'Data - P&amp;L'!$D$38)+(Y105*'Data - P&amp;L'!$D$39)</f>
        <v>0</v>
      </c>
      <c r="Z170" s="159">
        <f>(Z27*'Data - P&amp;L'!$D$38)+(Z105*'Data - P&amp;L'!$D$39)</f>
        <v>0</v>
      </c>
      <c r="AA170" s="159">
        <f>(AA27*'Data - P&amp;L'!$D$38)+(AA105*'Data - P&amp;L'!$D$39)</f>
        <v>0</v>
      </c>
      <c r="AB170" s="159">
        <f>(AB27*'Data - P&amp;L'!$D$38)+(AB105*'Data - P&amp;L'!$D$39)</f>
        <v>0</v>
      </c>
      <c r="AC170" s="159">
        <f>(AC27*'Data - P&amp;L'!$D$38)+(AC105*'Data - P&amp;L'!$D$39)</f>
        <v>0</v>
      </c>
      <c r="AD170" s="159">
        <f>(AD27*'Data - P&amp;L'!$D$38)+(AD105*'Data - P&amp;L'!$D$39)</f>
        <v>0</v>
      </c>
      <c r="AE170" s="342">
        <f t="shared" si="40"/>
        <v>0</v>
      </c>
    </row>
    <row r="171">
      <c r="A171" s="260" t="s">
        <v>2154</v>
      </c>
      <c r="B171" s="261">
        <f>(B27*'Data - P&amp;L'!$D$34)+(B105*'Data - P&amp;L'!$D$35)</f>
        <v>0</v>
      </c>
      <c r="C171" s="261">
        <f>(C27*'Data - P&amp;L'!$D$34)+(C105*'Data - P&amp;L'!$D$35)</f>
        <v>0</v>
      </c>
      <c r="D171" s="261">
        <f>(D27*'Data - P&amp;L'!$D$34)+(D105*'Data - P&amp;L'!$D$35)</f>
        <v>0</v>
      </c>
      <c r="E171" s="261">
        <f>(E27*'Data - P&amp;L'!$D$34)+(E105*'Data - P&amp;L'!$D$35)</f>
        <v>0</v>
      </c>
      <c r="F171" s="261">
        <f>(F27*'Data - P&amp;L'!$D$34)+(F105*'Data - P&amp;L'!$D$35)</f>
        <v>0</v>
      </c>
      <c r="G171" s="261">
        <f>(G27*'Data - P&amp;L'!$D$34)+(G105*'Data - P&amp;L'!$D$35)</f>
        <v>0</v>
      </c>
      <c r="H171" s="261">
        <f>(H27*'Data - P&amp;L'!$D$34)+(H105*'Data - P&amp;L'!$D$35)</f>
        <v>0</v>
      </c>
      <c r="I171" s="261">
        <f>(I27*'Data - P&amp;L'!$D$34)+(I105*'Data - P&amp;L'!$D$35)</f>
        <v>0</v>
      </c>
      <c r="J171" s="261">
        <f>(J27*'Data - P&amp;L'!$D$34)+(J105*'Data - P&amp;L'!$D$35)</f>
        <v>0</v>
      </c>
      <c r="K171" s="261">
        <f>(K27*'Data - P&amp;L'!$D$34)+(K105*'Data - P&amp;L'!$D$35)</f>
        <v>0</v>
      </c>
      <c r="L171" s="261">
        <f>(L27*'Data - P&amp;L'!$D$34)+(L105*'Data - P&amp;L'!$D$35)</f>
        <v>0</v>
      </c>
      <c r="M171" s="261">
        <f>(M27*'Data - P&amp;L'!$D$34)+(M105*'Data - P&amp;L'!$D$35)</f>
        <v>0</v>
      </c>
      <c r="N171" s="261">
        <f>(N27*'Data - P&amp;L'!$D$34)+(N105*'Data - P&amp;L'!$D$35)</f>
        <v>0</v>
      </c>
      <c r="O171" s="261">
        <f>(O27*'Data - P&amp;L'!$D$34)+(O105*'Data - P&amp;L'!$D$35)</f>
        <v>0</v>
      </c>
      <c r="P171" s="261">
        <f>(P27*'Data - P&amp;L'!$D$34)+(P105*'Data - P&amp;L'!$D$35)</f>
        <v>0</v>
      </c>
      <c r="Q171" s="261">
        <f>(Q27*'Data - P&amp;L'!$D$34)+(Q105*'Data - P&amp;L'!$D$35)</f>
        <v>0</v>
      </c>
      <c r="R171" s="261">
        <f>(R27*'Data - P&amp;L'!$D$34)+(R105*'Data - P&amp;L'!$D$35)</f>
        <v>0</v>
      </c>
      <c r="S171" s="261">
        <f>(S27*'Data - P&amp;L'!$D$34)+(S105*'Data - P&amp;L'!$D$35)</f>
        <v>0</v>
      </c>
      <c r="T171" s="261">
        <f>(T27*'Data - P&amp;L'!$D$34)+(T105*'Data - P&amp;L'!$D$35)</f>
        <v>0</v>
      </c>
      <c r="U171" s="261">
        <f>(U27*'Data - P&amp;L'!$D$34)+(U105*'Data - P&amp;L'!$D$35)</f>
        <v>0</v>
      </c>
      <c r="V171" s="261">
        <f>(V27*'Data - P&amp;L'!$D$34)+(V105*'Data - P&amp;L'!$D$35)</f>
        <v>0</v>
      </c>
      <c r="W171" s="261">
        <f>(W27*'Data - P&amp;L'!$D$34)+(W105*'Data - P&amp;L'!$D$35)</f>
        <v>0</v>
      </c>
      <c r="X171" s="261">
        <f>(X27*'Data - P&amp;L'!$D$34)+(X105*'Data - P&amp;L'!$D$35)</f>
        <v>0</v>
      </c>
      <c r="Y171" s="261">
        <f>(Y27*'Data - P&amp;L'!$D$34)+(Y105*'Data - P&amp;L'!$D$35)</f>
        <v>0</v>
      </c>
      <c r="Z171" s="261">
        <f>(Z27*'Data - P&amp;L'!$D$34)+(Z105*'Data - P&amp;L'!$D$35)</f>
        <v>0</v>
      </c>
      <c r="AA171" s="261">
        <f>(AA27*'Data - P&amp;L'!$D$34)+(AA105*'Data - P&amp;L'!$D$35)</f>
        <v>0</v>
      </c>
      <c r="AB171" s="261">
        <f>(AB27*'Data - P&amp;L'!$D$34)+(AB105*'Data - P&amp;L'!$D$35)</f>
        <v>0</v>
      </c>
      <c r="AC171" s="261">
        <f>(AC27*'Data - P&amp;L'!$D$34)+(AC105*'Data - P&amp;L'!$D$35)</f>
        <v>0</v>
      </c>
      <c r="AD171" s="261">
        <f>(AD27*'Data - P&amp;L'!$D$34)+(AD105*'Data - P&amp;L'!$D$35)</f>
        <v>0</v>
      </c>
      <c r="AE171" s="904">
        <f t="shared" si="40"/>
        <v>0</v>
      </c>
    </row>
    <row r="172">
      <c r="AE172" s="419"/>
    </row>
    <row r="173">
      <c r="A173" s="906" t="s">
        <v>2155</v>
      </c>
      <c r="B173" s="271"/>
      <c r="C173" s="271"/>
      <c r="D173" s="271"/>
      <c r="E173" s="271"/>
      <c r="F173" s="271"/>
      <c r="G173" s="271"/>
      <c r="H173" s="271"/>
      <c r="I173" s="271"/>
      <c r="J173" s="271"/>
      <c r="K173" s="271"/>
      <c r="L173" s="271"/>
      <c r="M173" s="271"/>
      <c r="N173" s="271"/>
      <c r="O173" s="271"/>
      <c r="P173" s="271"/>
      <c r="Q173" s="271"/>
      <c r="R173" s="271"/>
      <c r="S173" s="271"/>
      <c r="T173" s="271"/>
      <c r="U173" s="271"/>
      <c r="V173" s="271"/>
      <c r="W173" s="271"/>
      <c r="X173" s="271"/>
      <c r="Y173" s="271"/>
      <c r="Z173" s="271"/>
      <c r="AA173" s="271"/>
      <c r="AB173" s="271"/>
      <c r="AC173" s="271"/>
      <c r="AD173" s="271"/>
      <c r="AE173" s="407"/>
    </row>
    <row r="174">
      <c r="A174" s="273">
        <f>SUM(B173:AD173)</f>
        <v>0</v>
      </c>
      <c r="B174" s="267"/>
      <c r="C174" s="267"/>
      <c r="D174" s="267"/>
      <c r="E174" s="267"/>
      <c r="F174" s="267"/>
      <c r="G174" s="267"/>
      <c r="H174" s="267"/>
      <c r="I174" s="267"/>
      <c r="J174" s="267"/>
      <c r="K174" s="267"/>
      <c r="L174" s="267"/>
      <c r="M174" s="267"/>
      <c r="N174" s="267"/>
      <c r="O174" s="267"/>
      <c r="P174" s="267"/>
      <c r="Q174" s="267"/>
      <c r="R174" s="267"/>
      <c r="S174" s="267"/>
      <c r="T174" s="267"/>
      <c r="U174" s="267"/>
      <c r="V174" s="267"/>
      <c r="W174" s="267"/>
      <c r="X174" s="267"/>
      <c r="Y174" s="267"/>
      <c r="Z174" s="267"/>
      <c r="AA174" s="267"/>
      <c r="AB174" s="267"/>
      <c r="AC174" s="267"/>
      <c r="AD174" s="267"/>
      <c r="AE174" s="342"/>
    </row>
    <row r="175">
      <c r="A175" s="907" t="s">
        <v>2156</v>
      </c>
      <c r="B175" s="267"/>
      <c r="C175" s="267"/>
      <c r="D175" s="267"/>
      <c r="E175" s="267"/>
      <c r="F175" s="267"/>
      <c r="G175" s="267"/>
      <c r="H175" s="267"/>
      <c r="I175" s="267"/>
      <c r="J175" s="267"/>
      <c r="K175" s="267"/>
      <c r="L175" s="267"/>
      <c r="M175" s="267"/>
      <c r="N175" s="267"/>
      <c r="O175" s="267"/>
      <c r="P175" s="267"/>
      <c r="Q175" s="267"/>
      <c r="R175" s="267"/>
      <c r="S175" s="267"/>
      <c r="T175" s="267"/>
      <c r="U175" s="267"/>
      <c r="V175" s="267"/>
      <c r="W175" s="267"/>
      <c r="X175" s="267"/>
      <c r="Y175" s="267"/>
      <c r="Z175" s="267"/>
      <c r="AA175" s="267"/>
      <c r="AB175" s="267"/>
      <c r="AC175" s="267"/>
      <c r="AD175" s="267"/>
      <c r="AE175" s="342"/>
    </row>
    <row r="176">
      <c r="A176" s="273">
        <f>SUM(B175:AD175)</f>
        <v>0</v>
      </c>
      <c r="B176" s="267"/>
      <c r="C176" s="267"/>
      <c r="D176" s="267"/>
      <c r="E176" s="267"/>
      <c r="F176" s="267"/>
      <c r="G176" s="267"/>
      <c r="H176" s="267"/>
      <c r="I176" s="267"/>
      <c r="J176" s="267"/>
      <c r="K176" s="267"/>
      <c r="L176" s="267"/>
      <c r="M176" s="267"/>
      <c r="N176" s="267"/>
      <c r="O176" s="267"/>
      <c r="P176" s="267"/>
      <c r="Q176" s="267"/>
      <c r="R176" s="267"/>
      <c r="S176" s="267"/>
      <c r="T176" s="267"/>
      <c r="U176" s="267"/>
      <c r="V176" s="267"/>
      <c r="W176" s="267"/>
      <c r="X176" s="267"/>
      <c r="Y176" s="267"/>
      <c r="Z176" s="267"/>
      <c r="AA176" s="267"/>
      <c r="AB176" s="267"/>
      <c r="AC176" s="267"/>
      <c r="AD176" s="267"/>
      <c r="AE176" s="342"/>
    </row>
    <row r="177">
      <c r="A177" s="906" t="s">
        <v>2157</v>
      </c>
      <c r="B177" s="271" t="str">
        <f t="shared" ref="B177:AD177" si="41">#REF!-B169</f>
        <v>#REF!</v>
      </c>
      <c r="C177" s="271" t="str">
        <f t="shared" si="41"/>
        <v>#REF!</v>
      </c>
      <c r="D177" s="271" t="str">
        <f t="shared" si="41"/>
        <v>#REF!</v>
      </c>
      <c r="E177" s="271" t="str">
        <f t="shared" si="41"/>
        <v>#REF!</v>
      </c>
      <c r="F177" s="271" t="str">
        <f t="shared" si="41"/>
        <v>#REF!</v>
      </c>
      <c r="G177" s="271" t="str">
        <f t="shared" si="41"/>
        <v>#REF!</v>
      </c>
      <c r="H177" s="271" t="str">
        <f t="shared" si="41"/>
        <v>#REF!</v>
      </c>
      <c r="I177" s="271" t="str">
        <f t="shared" si="41"/>
        <v>#REF!</v>
      </c>
      <c r="J177" s="271" t="str">
        <f t="shared" si="41"/>
        <v>#REF!</v>
      </c>
      <c r="K177" s="271" t="str">
        <f t="shared" si="41"/>
        <v>#REF!</v>
      </c>
      <c r="L177" s="271" t="str">
        <f t="shared" si="41"/>
        <v>#REF!</v>
      </c>
      <c r="M177" s="271" t="str">
        <f t="shared" si="41"/>
        <v>#REF!</v>
      </c>
      <c r="N177" s="271" t="str">
        <f t="shared" si="41"/>
        <v>#REF!</v>
      </c>
      <c r="O177" s="271" t="str">
        <f t="shared" si="41"/>
        <v>#REF!</v>
      </c>
      <c r="P177" s="271" t="str">
        <f t="shared" si="41"/>
        <v>#REF!</v>
      </c>
      <c r="Q177" s="271" t="str">
        <f t="shared" si="41"/>
        <v>#REF!</v>
      </c>
      <c r="R177" s="271" t="str">
        <f t="shared" si="41"/>
        <v>#REF!</v>
      </c>
      <c r="S177" s="271" t="str">
        <f t="shared" si="41"/>
        <v>#REF!</v>
      </c>
      <c r="T177" s="271" t="str">
        <f t="shared" si="41"/>
        <v>#REF!</v>
      </c>
      <c r="U177" s="271" t="str">
        <f t="shared" si="41"/>
        <v>#REF!</v>
      </c>
      <c r="V177" s="271" t="str">
        <f t="shared" si="41"/>
        <v>#REF!</v>
      </c>
      <c r="W177" s="271" t="str">
        <f t="shared" si="41"/>
        <v>#REF!</v>
      </c>
      <c r="X177" s="271" t="str">
        <f t="shared" si="41"/>
        <v>#REF!</v>
      </c>
      <c r="Y177" s="271" t="str">
        <f t="shared" si="41"/>
        <v>#REF!</v>
      </c>
      <c r="Z177" s="271" t="str">
        <f t="shared" si="41"/>
        <v>#REF!</v>
      </c>
      <c r="AA177" s="271" t="str">
        <f t="shared" si="41"/>
        <v>#REF!</v>
      </c>
      <c r="AB177" s="271" t="str">
        <f t="shared" si="41"/>
        <v>#REF!</v>
      </c>
      <c r="AC177" s="271" t="str">
        <f t="shared" si="41"/>
        <v>#REF!</v>
      </c>
      <c r="AD177" s="271" t="str">
        <f t="shared" si="41"/>
        <v>#REF!</v>
      </c>
      <c r="AE177" s="407" t="str">
        <f>SUM(B177:AD177)</f>
        <v>#REF!</v>
      </c>
    </row>
    <row r="178">
      <c r="A178" s="465" t="str">
        <f>SUM(B177:AD177)</f>
        <v>#REF!</v>
      </c>
      <c r="B178" s="276"/>
      <c r="C178" s="276"/>
      <c r="D178" s="276"/>
      <c r="E178" s="276"/>
      <c r="F178" s="276"/>
      <c r="G178" s="276"/>
      <c r="H178" s="276"/>
      <c r="I178" s="276"/>
      <c r="J178" s="276"/>
      <c r="K178" s="276"/>
      <c r="L178" s="276"/>
      <c r="M178" s="276"/>
      <c r="N178" s="276"/>
      <c r="O178" s="276"/>
      <c r="P178" s="276"/>
      <c r="Q178" s="276"/>
      <c r="R178" s="276"/>
      <c r="S178" s="276"/>
      <c r="T178" s="276"/>
      <c r="U178" s="276"/>
      <c r="V178" s="276"/>
      <c r="W178" s="276"/>
      <c r="X178" s="276"/>
      <c r="Y178" s="276"/>
      <c r="Z178" s="276"/>
      <c r="AA178" s="276"/>
      <c r="AB178" s="276"/>
      <c r="AC178" s="276"/>
      <c r="AD178" s="276"/>
      <c r="AE178" s="342"/>
    </row>
    <row r="179">
      <c r="A179" s="907" t="s">
        <v>2158</v>
      </c>
      <c r="B179" s="267" t="str">
        <f t="shared" ref="B179:AD179" si="42">#REF!-B171</f>
        <v>#REF!</v>
      </c>
      <c r="C179" s="267" t="str">
        <f t="shared" si="42"/>
        <v>#REF!</v>
      </c>
      <c r="D179" s="267" t="str">
        <f t="shared" si="42"/>
        <v>#REF!</v>
      </c>
      <c r="E179" s="267" t="str">
        <f t="shared" si="42"/>
        <v>#REF!</v>
      </c>
      <c r="F179" s="267" t="str">
        <f t="shared" si="42"/>
        <v>#REF!</v>
      </c>
      <c r="G179" s="267" t="str">
        <f t="shared" si="42"/>
        <v>#REF!</v>
      </c>
      <c r="H179" s="267" t="str">
        <f t="shared" si="42"/>
        <v>#REF!</v>
      </c>
      <c r="I179" s="267" t="str">
        <f t="shared" si="42"/>
        <v>#REF!</v>
      </c>
      <c r="J179" s="267" t="str">
        <f t="shared" si="42"/>
        <v>#REF!</v>
      </c>
      <c r="K179" s="267" t="str">
        <f t="shared" si="42"/>
        <v>#REF!</v>
      </c>
      <c r="L179" s="267" t="str">
        <f t="shared" si="42"/>
        <v>#REF!</v>
      </c>
      <c r="M179" s="267" t="str">
        <f t="shared" si="42"/>
        <v>#REF!</v>
      </c>
      <c r="N179" s="267" t="str">
        <f t="shared" si="42"/>
        <v>#REF!</v>
      </c>
      <c r="O179" s="267" t="str">
        <f t="shared" si="42"/>
        <v>#REF!</v>
      </c>
      <c r="P179" s="267" t="str">
        <f t="shared" si="42"/>
        <v>#REF!</v>
      </c>
      <c r="Q179" s="267" t="str">
        <f t="shared" si="42"/>
        <v>#REF!</v>
      </c>
      <c r="R179" s="267" t="str">
        <f t="shared" si="42"/>
        <v>#REF!</v>
      </c>
      <c r="S179" s="267" t="str">
        <f t="shared" si="42"/>
        <v>#REF!</v>
      </c>
      <c r="T179" s="267" t="str">
        <f t="shared" si="42"/>
        <v>#REF!</v>
      </c>
      <c r="U179" s="267" t="str">
        <f t="shared" si="42"/>
        <v>#REF!</v>
      </c>
      <c r="V179" s="267" t="str">
        <f t="shared" si="42"/>
        <v>#REF!</v>
      </c>
      <c r="W179" s="267" t="str">
        <f t="shared" si="42"/>
        <v>#REF!</v>
      </c>
      <c r="X179" s="267" t="str">
        <f t="shared" si="42"/>
        <v>#REF!</v>
      </c>
      <c r="Y179" s="267" t="str">
        <f t="shared" si="42"/>
        <v>#REF!</v>
      </c>
      <c r="Z179" s="267" t="str">
        <f t="shared" si="42"/>
        <v>#REF!</v>
      </c>
      <c r="AA179" s="267" t="str">
        <f t="shared" si="42"/>
        <v>#REF!</v>
      </c>
      <c r="AB179" s="267" t="str">
        <f t="shared" si="42"/>
        <v>#REF!</v>
      </c>
      <c r="AC179" s="267" t="str">
        <f t="shared" si="42"/>
        <v>#REF!</v>
      </c>
      <c r="AD179" s="267" t="str">
        <f t="shared" si="42"/>
        <v>#REF!</v>
      </c>
      <c r="AE179" s="342" t="str">
        <f>SUM(B179:AD179)</f>
        <v>#REF!</v>
      </c>
    </row>
    <row r="180">
      <c r="A180" s="908" t="str">
        <f>SUM(B179:AD179)</f>
        <v>#REF!</v>
      </c>
      <c r="B180" s="469"/>
      <c r="C180" s="469"/>
      <c r="D180" s="469"/>
      <c r="E180" s="469"/>
      <c r="F180" s="469"/>
      <c r="G180" s="469"/>
      <c r="H180" s="469"/>
      <c r="I180" s="469"/>
      <c r="J180" s="469"/>
      <c r="K180" s="469"/>
      <c r="L180" s="469"/>
      <c r="M180" s="469"/>
      <c r="N180" s="469"/>
      <c r="O180" s="469"/>
      <c r="P180" s="469"/>
      <c r="Q180" s="469"/>
      <c r="R180" s="469"/>
      <c r="S180" s="469"/>
      <c r="T180" s="469"/>
      <c r="U180" s="469"/>
      <c r="V180" s="469"/>
      <c r="W180" s="469"/>
      <c r="X180" s="469"/>
      <c r="Y180" s="469"/>
      <c r="Z180" s="469"/>
      <c r="AA180" s="469"/>
      <c r="AB180" s="469"/>
      <c r="AC180" s="469"/>
      <c r="AD180" s="469"/>
      <c r="AE180" s="410"/>
    </row>
    <row r="181">
      <c r="AE181" s="419"/>
    </row>
    <row r="182">
      <c r="AE182" s="419"/>
    </row>
    <row r="183">
      <c r="AE183" s="419"/>
    </row>
    <row r="184">
      <c r="AE184" s="419"/>
    </row>
    <row r="185">
      <c r="AE185" s="419"/>
    </row>
    <row r="186">
      <c r="AE186" s="419"/>
    </row>
    <row r="187">
      <c r="AE187" s="419"/>
    </row>
    <row r="188">
      <c r="AE188" s="419"/>
    </row>
    <row r="189">
      <c r="AE189" s="419"/>
    </row>
    <row r="190">
      <c r="AE190" s="419"/>
    </row>
    <row r="191">
      <c r="AE191" s="419"/>
    </row>
    <row r="192">
      <c r="AE192" s="419"/>
    </row>
    <row r="193">
      <c r="AE193" s="419"/>
    </row>
    <row r="194">
      <c r="AE194" s="419"/>
    </row>
    <row r="195">
      <c r="AE195" s="419"/>
    </row>
    <row r="196">
      <c r="AE196" s="419"/>
    </row>
    <row r="197">
      <c r="AE197" s="419"/>
    </row>
    <row r="198">
      <c r="AE198" s="419"/>
    </row>
    <row r="199">
      <c r="AE199" s="419"/>
    </row>
    <row r="200">
      <c r="AE200" s="419"/>
    </row>
    <row r="201">
      <c r="AE201" s="419"/>
    </row>
    <row r="202">
      <c r="AE202" s="419"/>
    </row>
    <row r="203">
      <c r="AE203" s="419"/>
    </row>
    <row r="204">
      <c r="AE204" s="419"/>
    </row>
    <row r="205">
      <c r="AE205" s="419"/>
    </row>
    <row r="206">
      <c r="AE206" s="419"/>
    </row>
    <row r="207">
      <c r="AE207" s="419"/>
    </row>
    <row r="208">
      <c r="AE208" s="419"/>
    </row>
    <row r="209">
      <c r="AE209" s="419"/>
    </row>
    <row r="210">
      <c r="AE210" s="419"/>
    </row>
    <row r="211">
      <c r="AE211" s="419"/>
    </row>
    <row r="212">
      <c r="AE212" s="419"/>
    </row>
    <row r="213">
      <c r="AE213" s="419"/>
    </row>
    <row r="214">
      <c r="AE214" s="419"/>
    </row>
    <row r="215">
      <c r="AE215" s="419"/>
    </row>
    <row r="216">
      <c r="AE216" s="419"/>
    </row>
    <row r="217">
      <c r="AE217" s="419"/>
    </row>
    <row r="218">
      <c r="AE218" s="419"/>
    </row>
    <row r="219">
      <c r="AE219" s="419"/>
    </row>
    <row r="220">
      <c r="AE220" s="419"/>
    </row>
    <row r="221">
      <c r="AE221" s="419"/>
    </row>
    <row r="222">
      <c r="AE222" s="419"/>
    </row>
    <row r="223">
      <c r="AE223" s="419"/>
    </row>
    <row r="224">
      <c r="AE224" s="419"/>
    </row>
    <row r="225">
      <c r="AE225" s="419"/>
    </row>
    <row r="226">
      <c r="AE226" s="419"/>
    </row>
    <row r="227">
      <c r="AE227" s="419"/>
    </row>
    <row r="228">
      <c r="AE228" s="419"/>
    </row>
    <row r="229">
      <c r="AE229" s="419"/>
    </row>
    <row r="230">
      <c r="AE230" s="419"/>
    </row>
    <row r="231">
      <c r="AE231" s="419"/>
    </row>
    <row r="232">
      <c r="AE232" s="419"/>
    </row>
    <row r="233">
      <c r="AE233" s="419"/>
    </row>
    <row r="234">
      <c r="AE234" s="419"/>
    </row>
    <row r="235">
      <c r="AE235" s="419"/>
    </row>
    <row r="236">
      <c r="AE236" s="419"/>
    </row>
    <row r="237">
      <c r="AE237" s="419"/>
    </row>
    <row r="238">
      <c r="AE238" s="419"/>
    </row>
    <row r="239">
      <c r="AE239" s="419"/>
    </row>
    <row r="240">
      <c r="AE240" s="419"/>
    </row>
    <row r="241">
      <c r="AE241" s="419"/>
    </row>
    <row r="242">
      <c r="AE242" s="419"/>
    </row>
    <row r="243">
      <c r="AE243" s="419"/>
    </row>
    <row r="244">
      <c r="AE244" s="419"/>
    </row>
    <row r="245">
      <c r="AE245" s="419"/>
    </row>
    <row r="246">
      <c r="AE246" s="419"/>
    </row>
    <row r="247">
      <c r="AE247" s="419"/>
    </row>
    <row r="248">
      <c r="AE248" s="419"/>
    </row>
    <row r="249">
      <c r="AE249" s="419"/>
    </row>
    <row r="250">
      <c r="AE250" s="419"/>
    </row>
    <row r="251">
      <c r="AE251" s="419"/>
    </row>
    <row r="252">
      <c r="AE252" s="419"/>
    </row>
    <row r="253">
      <c r="AE253" s="419"/>
    </row>
    <row r="254">
      <c r="AE254" s="419"/>
    </row>
    <row r="255">
      <c r="AE255" s="419"/>
    </row>
    <row r="256">
      <c r="AE256" s="419"/>
    </row>
    <row r="257">
      <c r="AE257" s="419"/>
    </row>
    <row r="258">
      <c r="AE258" s="419"/>
    </row>
    <row r="259">
      <c r="AE259" s="419"/>
    </row>
    <row r="260">
      <c r="AE260" s="419"/>
    </row>
    <row r="261">
      <c r="AE261" s="419"/>
    </row>
    <row r="262">
      <c r="AE262" s="419"/>
    </row>
    <row r="263">
      <c r="AE263" s="419"/>
    </row>
    <row r="264">
      <c r="AE264" s="419"/>
    </row>
    <row r="265">
      <c r="AE265" s="419"/>
    </row>
    <row r="266">
      <c r="AE266" s="419"/>
    </row>
    <row r="267">
      <c r="AE267" s="419"/>
    </row>
    <row r="268">
      <c r="AE268" s="419"/>
    </row>
    <row r="269">
      <c r="AE269" s="419"/>
    </row>
    <row r="270">
      <c r="AE270" s="419"/>
    </row>
    <row r="271">
      <c r="AE271" s="419"/>
    </row>
    <row r="272">
      <c r="AE272" s="419"/>
    </row>
    <row r="273">
      <c r="AE273" s="419"/>
    </row>
    <row r="274">
      <c r="AE274" s="419"/>
    </row>
    <row r="275">
      <c r="AE275" s="419"/>
    </row>
    <row r="276">
      <c r="AE276" s="419"/>
    </row>
    <row r="277">
      <c r="AE277" s="419"/>
    </row>
    <row r="278">
      <c r="AE278" s="419"/>
    </row>
    <row r="279">
      <c r="AE279" s="419"/>
    </row>
    <row r="280">
      <c r="AE280" s="419"/>
    </row>
    <row r="281">
      <c r="AE281" s="419"/>
    </row>
    <row r="282">
      <c r="AE282" s="419"/>
    </row>
    <row r="283">
      <c r="AE283" s="419"/>
    </row>
    <row r="284">
      <c r="AE284" s="419"/>
    </row>
    <row r="285">
      <c r="AE285" s="419"/>
    </row>
    <row r="286">
      <c r="AE286" s="419"/>
    </row>
    <row r="287">
      <c r="AE287" s="419"/>
    </row>
    <row r="288">
      <c r="AE288" s="419"/>
    </row>
    <row r="289">
      <c r="AE289" s="419"/>
    </row>
    <row r="290">
      <c r="AE290" s="419"/>
    </row>
    <row r="291">
      <c r="AE291" s="419"/>
    </row>
    <row r="292">
      <c r="AE292" s="419"/>
    </row>
    <row r="293">
      <c r="AE293" s="419"/>
    </row>
    <row r="294">
      <c r="AE294" s="419"/>
    </row>
    <row r="295">
      <c r="AE295" s="419"/>
    </row>
    <row r="296">
      <c r="AE296" s="419"/>
    </row>
    <row r="297">
      <c r="AE297" s="419"/>
    </row>
    <row r="298">
      <c r="AE298" s="419"/>
    </row>
    <row r="299">
      <c r="AE299" s="419"/>
    </row>
    <row r="300">
      <c r="AE300" s="419"/>
    </row>
    <row r="301">
      <c r="AE301" s="419"/>
    </row>
    <row r="302">
      <c r="AE302" s="419"/>
    </row>
    <row r="303">
      <c r="AE303" s="419"/>
    </row>
    <row r="304">
      <c r="AE304" s="419"/>
    </row>
    <row r="305">
      <c r="AE305" s="419"/>
    </row>
    <row r="306">
      <c r="AE306" s="419"/>
    </row>
    <row r="307">
      <c r="AE307" s="419"/>
    </row>
    <row r="308">
      <c r="AE308" s="419"/>
    </row>
    <row r="309">
      <c r="AE309" s="419"/>
    </row>
    <row r="310">
      <c r="AE310" s="419"/>
    </row>
    <row r="311">
      <c r="AE311" s="419"/>
    </row>
    <row r="312">
      <c r="AE312" s="419"/>
    </row>
    <row r="313">
      <c r="AE313" s="419"/>
    </row>
    <row r="314">
      <c r="AE314" s="419"/>
    </row>
    <row r="315">
      <c r="AE315" s="419"/>
    </row>
    <row r="316">
      <c r="AE316" s="419"/>
    </row>
    <row r="317">
      <c r="AE317" s="419"/>
    </row>
    <row r="318">
      <c r="AE318" s="419"/>
    </row>
    <row r="319">
      <c r="AE319" s="419"/>
    </row>
    <row r="320">
      <c r="AE320" s="419"/>
    </row>
    <row r="321">
      <c r="AE321" s="419"/>
    </row>
    <row r="322">
      <c r="AE322" s="419"/>
    </row>
    <row r="323">
      <c r="AE323" s="419"/>
    </row>
    <row r="324">
      <c r="AE324" s="419"/>
    </row>
    <row r="325">
      <c r="AE325" s="419"/>
    </row>
    <row r="326">
      <c r="AE326" s="419"/>
    </row>
    <row r="327">
      <c r="AE327" s="419"/>
    </row>
    <row r="328">
      <c r="AE328" s="419"/>
    </row>
    <row r="329">
      <c r="AE329" s="419"/>
    </row>
    <row r="330">
      <c r="AE330" s="419"/>
    </row>
    <row r="331">
      <c r="AE331" s="419"/>
    </row>
    <row r="332">
      <c r="AE332" s="419"/>
    </row>
    <row r="333">
      <c r="AE333" s="419"/>
    </row>
    <row r="334">
      <c r="AE334" s="419"/>
    </row>
    <row r="335">
      <c r="AE335" s="419"/>
    </row>
    <row r="336">
      <c r="AE336" s="419"/>
    </row>
    <row r="337">
      <c r="AE337" s="419"/>
    </row>
    <row r="338">
      <c r="AE338" s="419"/>
    </row>
    <row r="339">
      <c r="AE339" s="419"/>
    </row>
    <row r="340">
      <c r="AE340" s="419"/>
    </row>
    <row r="341">
      <c r="AE341" s="419"/>
    </row>
    <row r="342">
      <c r="AE342" s="419"/>
    </row>
    <row r="343">
      <c r="AE343" s="419"/>
    </row>
    <row r="344">
      <c r="AE344" s="419"/>
    </row>
    <row r="345">
      <c r="AE345" s="419"/>
    </row>
    <row r="346">
      <c r="AE346" s="419"/>
    </row>
    <row r="347">
      <c r="AE347" s="419"/>
    </row>
    <row r="348">
      <c r="AE348" s="419"/>
    </row>
    <row r="349">
      <c r="AE349" s="419"/>
    </row>
    <row r="350">
      <c r="AE350" s="419"/>
    </row>
    <row r="351">
      <c r="AE351" s="419"/>
    </row>
    <row r="352">
      <c r="AE352" s="419"/>
    </row>
    <row r="353">
      <c r="AE353" s="419"/>
    </row>
    <row r="354">
      <c r="AE354" s="419"/>
    </row>
    <row r="355">
      <c r="AE355" s="419"/>
    </row>
    <row r="356">
      <c r="AE356" s="419"/>
    </row>
    <row r="357">
      <c r="AE357" s="419"/>
    </row>
    <row r="358">
      <c r="AE358" s="419"/>
    </row>
    <row r="359">
      <c r="AE359" s="419"/>
    </row>
    <row r="360">
      <c r="AE360" s="419"/>
    </row>
    <row r="361">
      <c r="AE361" s="419"/>
    </row>
    <row r="362">
      <c r="AE362" s="419"/>
    </row>
    <row r="363">
      <c r="AE363" s="419"/>
    </row>
    <row r="364">
      <c r="AE364" s="419"/>
    </row>
    <row r="365">
      <c r="AE365" s="419"/>
    </row>
    <row r="366">
      <c r="AE366" s="419"/>
    </row>
    <row r="367">
      <c r="AE367" s="419"/>
    </row>
    <row r="368">
      <c r="AE368" s="419"/>
    </row>
    <row r="369">
      <c r="AE369" s="419"/>
    </row>
    <row r="370">
      <c r="AE370" s="419"/>
    </row>
    <row r="371">
      <c r="AE371" s="419"/>
    </row>
    <row r="372">
      <c r="AE372" s="419"/>
    </row>
    <row r="373">
      <c r="AE373" s="419"/>
    </row>
    <row r="374">
      <c r="AE374" s="419"/>
    </row>
    <row r="375">
      <c r="AE375" s="419"/>
    </row>
    <row r="376">
      <c r="AE376" s="419"/>
    </row>
    <row r="377">
      <c r="AE377" s="419"/>
    </row>
    <row r="378">
      <c r="AE378" s="419"/>
    </row>
    <row r="379">
      <c r="AE379" s="419"/>
    </row>
    <row r="380">
      <c r="AE380" s="419"/>
    </row>
    <row r="381">
      <c r="AE381" s="419"/>
    </row>
    <row r="382">
      <c r="AE382" s="419"/>
    </row>
    <row r="383">
      <c r="AE383" s="419"/>
    </row>
    <row r="384">
      <c r="AE384" s="419"/>
    </row>
    <row r="385">
      <c r="AE385" s="419"/>
    </row>
    <row r="386">
      <c r="AE386" s="419"/>
    </row>
    <row r="387">
      <c r="AE387" s="419"/>
    </row>
    <row r="388">
      <c r="AE388" s="419"/>
    </row>
    <row r="389">
      <c r="AE389" s="419"/>
    </row>
    <row r="390">
      <c r="AE390" s="419"/>
    </row>
    <row r="391">
      <c r="AE391" s="419"/>
    </row>
    <row r="392">
      <c r="AE392" s="419"/>
    </row>
    <row r="393">
      <c r="AE393" s="419"/>
    </row>
    <row r="394">
      <c r="AE394" s="419"/>
    </row>
    <row r="395">
      <c r="AE395" s="419"/>
    </row>
    <row r="396">
      <c r="AE396" s="419"/>
    </row>
    <row r="397">
      <c r="AE397" s="419"/>
    </row>
    <row r="398">
      <c r="AE398" s="419"/>
    </row>
    <row r="399">
      <c r="AE399" s="419"/>
    </row>
    <row r="400">
      <c r="AE400" s="419"/>
    </row>
    <row r="401">
      <c r="AE401" s="419"/>
    </row>
    <row r="402">
      <c r="AE402" s="419"/>
    </row>
    <row r="403">
      <c r="AE403" s="419"/>
    </row>
    <row r="404">
      <c r="AE404" s="419"/>
    </row>
    <row r="405">
      <c r="AE405" s="419"/>
    </row>
    <row r="406">
      <c r="AE406" s="419"/>
    </row>
    <row r="407">
      <c r="AE407" s="419"/>
    </row>
    <row r="408">
      <c r="AE408" s="419"/>
    </row>
    <row r="409">
      <c r="AE409" s="419"/>
    </row>
    <row r="410">
      <c r="AE410" s="419"/>
    </row>
    <row r="411">
      <c r="AE411" s="419"/>
    </row>
    <row r="412">
      <c r="AE412" s="419"/>
    </row>
    <row r="413">
      <c r="AE413" s="419"/>
    </row>
    <row r="414">
      <c r="AE414" s="419"/>
    </row>
    <row r="415">
      <c r="AE415" s="419"/>
    </row>
    <row r="416">
      <c r="AE416" s="419"/>
    </row>
    <row r="417">
      <c r="AE417" s="419"/>
    </row>
    <row r="418">
      <c r="AE418" s="419"/>
    </row>
    <row r="419">
      <c r="AE419" s="419"/>
    </row>
    <row r="420">
      <c r="AE420" s="419"/>
    </row>
    <row r="421">
      <c r="AE421" s="419"/>
    </row>
    <row r="422">
      <c r="AE422" s="419"/>
    </row>
    <row r="423">
      <c r="AE423" s="419"/>
    </row>
    <row r="424">
      <c r="AE424" s="419"/>
    </row>
    <row r="425">
      <c r="AE425" s="419"/>
    </row>
    <row r="426">
      <c r="AE426" s="419"/>
    </row>
    <row r="427">
      <c r="AE427" s="419"/>
    </row>
    <row r="428">
      <c r="AE428" s="419"/>
    </row>
    <row r="429">
      <c r="AE429" s="419"/>
    </row>
    <row r="430">
      <c r="AE430" s="419"/>
    </row>
    <row r="431">
      <c r="AE431" s="419"/>
    </row>
    <row r="432">
      <c r="AE432" s="419"/>
    </row>
    <row r="433">
      <c r="AE433" s="419"/>
    </row>
    <row r="434">
      <c r="AE434" s="419"/>
    </row>
    <row r="435">
      <c r="AE435" s="419"/>
    </row>
    <row r="436">
      <c r="AE436" s="419"/>
    </row>
    <row r="437">
      <c r="AE437" s="419"/>
    </row>
    <row r="438">
      <c r="AE438" s="419"/>
    </row>
    <row r="439">
      <c r="AE439" s="419"/>
    </row>
    <row r="440">
      <c r="AE440" s="419"/>
    </row>
    <row r="441">
      <c r="AE441" s="419"/>
    </row>
    <row r="442">
      <c r="AE442" s="419"/>
    </row>
    <row r="443">
      <c r="AE443" s="419"/>
    </row>
    <row r="444">
      <c r="AE444" s="419"/>
    </row>
    <row r="445">
      <c r="AE445" s="419"/>
    </row>
    <row r="446">
      <c r="AE446" s="419"/>
    </row>
    <row r="447">
      <c r="AE447" s="419"/>
    </row>
    <row r="448">
      <c r="AE448" s="419"/>
    </row>
    <row r="449">
      <c r="AE449" s="419"/>
    </row>
    <row r="450">
      <c r="AE450" s="419"/>
    </row>
    <row r="451">
      <c r="AE451" s="419"/>
    </row>
    <row r="452">
      <c r="AE452" s="419"/>
    </row>
    <row r="453">
      <c r="AE453" s="419"/>
    </row>
    <row r="454">
      <c r="AE454" s="419"/>
    </row>
    <row r="455">
      <c r="AE455" s="419"/>
    </row>
    <row r="456">
      <c r="AE456" s="419"/>
    </row>
    <row r="457">
      <c r="AE457" s="419"/>
    </row>
    <row r="458">
      <c r="AE458" s="419"/>
    </row>
    <row r="459">
      <c r="AE459" s="419"/>
    </row>
    <row r="460">
      <c r="AE460" s="419"/>
    </row>
    <row r="461">
      <c r="AE461" s="419"/>
    </row>
    <row r="462">
      <c r="AE462" s="419"/>
    </row>
    <row r="463">
      <c r="AE463" s="419"/>
    </row>
    <row r="464">
      <c r="AE464" s="419"/>
    </row>
    <row r="465">
      <c r="AE465" s="419"/>
    </row>
    <row r="466">
      <c r="AE466" s="419"/>
    </row>
    <row r="467">
      <c r="AE467" s="419"/>
    </row>
    <row r="468">
      <c r="AE468" s="419"/>
    </row>
    <row r="469">
      <c r="AE469" s="419"/>
    </row>
    <row r="470">
      <c r="AE470" s="419"/>
    </row>
    <row r="471">
      <c r="AE471" s="419"/>
    </row>
    <row r="472">
      <c r="AE472" s="419"/>
    </row>
    <row r="473">
      <c r="AE473" s="419"/>
    </row>
    <row r="474">
      <c r="AE474" s="419"/>
    </row>
    <row r="475">
      <c r="AE475" s="419"/>
    </row>
    <row r="476">
      <c r="AE476" s="419"/>
    </row>
    <row r="477">
      <c r="AE477" s="419"/>
    </row>
    <row r="478">
      <c r="AE478" s="419"/>
    </row>
    <row r="479">
      <c r="AE479" s="419"/>
    </row>
    <row r="480">
      <c r="AE480" s="419"/>
    </row>
    <row r="481">
      <c r="AE481" s="419"/>
    </row>
    <row r="482">
      <c r="AE482" s="419"/>
    </row>
    <row r="483">
      <c r="AE483" s="419"/>
    </row>
    <row r="484">
      <c r="AE484" s="419"/>
    </row>
    <row r="485">
      <c r="AE485" s="419"/>
    </row>
    <row r="486">
      <c r="AE486" s="419"/>
    </row>
    <row r="487">
      <c r="AE487" s="419"/>
    </row>
    <row r="488">
      <c r="AE488" s="419"/>
    </row>
    <row r="489">
      <c r="AE489" s="419"/>
    </row>
    <row r="490">
      <c r="AE490" s="419"/>
    </row>
    <row r="491">
      <c r="AE491" s="419"/>
    </row>
    <row r="492">
      <c r="AE492" s="419"/>
    </row>
    <row r="493">
      <c r="AE493" s="419"/>
    </row>
    <row r="494">
      <c r="AE494" s="419"/>
    </row>
    <row r="495">
      <c r="AE495" s="419"/>
    </row>
    <row r="496">
      <c r="AE496" s="419"/>
    </row>
    <row r="497">
      <c r="AE497" s="419"/>
    </row>
    <row r="498">
      <c r="AE498" s="419"/>
    </row>
    <row r="499">
      <c r="AE499" s="419"/>
    </row>
    <row r="500">
      <c r="AE500" s="419"/>
    </row>
    <row r="501">
      <c r="AE501" s="419"/>
    </row>
    <row r="502">
      <c r="AE502" s="419"/>
    </row>
    <row r="503">
      <c r="AE503" s="419"/>
    </row>
    <row r="504">
      <c r="AE504" s="419"/>
    </row>
    <row r="505">
      <c r="AE505" s="419"/>
    </row>
    <row r="506">
      <c r="AE506" s="419"/>
    </row>
    <row r="507">
      <c r="AE507" s="419"/>
    </row>
    <row r="508">
      <c r="AE508" s="419"/>
    </row>
    <row r="509">
      <c r="AE509" s="419"/>
    </row>
    <row r="510">
      <c r="AE510" s="419"/>
    </row>
    <row r="511">
      <c r="AE511" s="419"/>
    </row>
    <row r="512">
      <c r="AE512" s="419"/>
    </row>
    <row r="513">
      <c r="AE513" s="419"/>
    </row>
    <row r="514">
      <c r="AE514" s="419"/>
    </row>
    <row r="515">
      <c r="AE515" s="419"/>
    </row>
    <row r="516">
      <c r="AE516" s="419"/>
    </row>
    <row r="517">
      <c r="AE517" s="419"/>
    </row>
    <row r="518">
      <c r="AE518" s="419"/>
    </row>
    <row r="519">
      <c r="AE519" s="419"/>
    </row>
    <row r="520">
      <c r="AE520" s="419"/>
    </row>
    <row r="521">
      <c r="AE521" s="419"/>
    </row>
    <row r="522">
      <c r="AE522" s="419"/>
    </row>
    <row r="523">
      <c r="AE523" s="419"/>
    </row>
    <row r="524">
      <c r="AE524" s="419"/>
    </row>
    <row r="525">
      <c r="AE525" s="419"/>
    </row>
    <row r="526">
      <c r="AE526" s="419"/>
    </row>
    <row r="527">
      <c r="AE527" s="419"/>
    </row>
    <row r="528">
      <c r="AE528" s="419"/>
    </row>
    <row r="529">
      <c r="AE529" s="419"/>
    </row>
    <row r="530">
      <c r="AE530" s="419"/>
    </row>
    <row r="531">
      <c r="AE531" s="419"/>
    </row>
    <row r="532">
      <c r="AE532" s="419"/>
    </row>
    <row r="533">
      <c r="AE533" s="419"/>
    </row>
    <row r="534">
      <c r="AE534" s="419"/>
    </row>
    <row r="535">
      <c r="AE535" s="419"/>
    </row>
    <row r="536">
      <c r="AE536" s="419"/>
    </row>
    <row r="537">
      <c r="AE537" s="419"/>
    </row>
    <row r="538">
      <c r="AE538" s="419"/>
    </row>
    <row r="539">
      <c r="AE539" s="419"/>
    </row>
    <row r="540">
      <c r="AE540" s="419"/>
    </row>
    <row r="541">
      <c r="AE541" s="419"/>
    </row>
    <row r="542">
      <c r="AE542" s="419"/>
    </row>
    <row r="543">
      <c r="AE543" s="419"/>
    </row>
    <row r="544">
      <c r="AE544" s="419"/>
    </row>
    <row r="545">
      <c r="AE545" s="419"/>
    </row>
    <row r="546">
      <c r="AE546" s="419"/>
    </row>
    <row r="547">
      <c r="AE547" s="419"/>
    </row>
    <row r="548">
      <c r="AE548" s="419"/>
    </row>
    <row r="549">
      <c r="AE549" s="419"/>
    </row>
    <row r="550">
      <c r="AE550" s="419"/>
    </row>
    <row r="551">
      <c r="AE551" s="419"/>
    </row>
    <row r="552">
      <c r="AE552" s="419"/>
    </row>
    <row r="553">
      <c r="AE553" s="419"/>
    </row>
    <row r="554">
      <c r="AE554" s="419"/>
    </row>
    <row r="555">
      <c r="AE555" s="419"/>
    </row>
    <row r="556">
      <c r="AE556" s="419"/>
    </row>
    <row r="557">
      <c r="AE557" s="419"/>
    </row>
    <row r="558">
      <c r="AE558" s="419"/>
    </row>
    <row r="559">
      <c r="AE559" s="419"/>
    </row>
    <row r="560">
      <c r="AE560" s="419"/>
    </row>
    <row r="561">
      <c r="AE561" s="419"/>
    </row>
    <row r="562">
      <c r="AE562" s="419"/>
    </row>
    <row r="563">
      <c r="AE563" s="419"/>
    </row>
    <row r="564">
      <c r="AE564" s="419"/>
    </row>
    <row r="565">
      <c r="AE565" s="419"/>
    </row>
    <row r="566">
      <c r="AE566" s="419"/>
    </row>
    <row r="567">
      <c r="AE567" s="419"/>
    </row>
    <row r="568">
      <c r="AE568" s="419"/>
    </row>
    <row r="569">
      <c r="AE569" s="419"/>
    </row>
    <row r="570">
      <c r="AE570" s="419"/>
    </row>
    <row r="571">
      <c r="AE571" s="419"/>
    </row>
    <row r="572">
      <c r="AE572" s="419"/>
    </row>
    <row r="573">
      <c r="AE573" s="419"/>
    </row>
    <row r="574">
      <c r="AE574" s="419"/>
    </row>
    <row r="575">
      <c r="AE575" s="419"/>
    </row>
    <row r="576">
      <c r="AE576" s="419"/>
    </row>
    <row r="577">
      <c r="AE577" s="419"/>
    </row>
    <row r="578">
      <c r="AE578" s="419"/>
    </row>
    <row r="579">
      <c r="AE579" s="419"/>
    </row>
    <row r="580">
      <c r="AE580" s="419"/>
    </row>
    <row r="581">
      <c r="AE581" s="419"/>
    </row>
    <row r="582">
      <c r="AE582" s="419"/>
    </row>
    <row r="583">
      <c r="AE583" s="419"/>
    </row>
    <row r="584">
      <c r="AE584" s="419"/>
    </row>
    <row r="585">
      <c r="AE585" s="419"/>
    </row>
    <row r="586">
      <c r="AE586" s="419"/>
    </row>
    <row r="587">
      <c r="AE587" s="419"/>
    </row>
    <row r="588">
      <c r="AE588" s="419"/>
    </row>
    <row r="589">
      <c r="AE589" s="419"/>
    </row>
    <row r="590">
      <c r="AE590" s="419"/>
    </row>
    <row r="591">
      <c r="AE591" s="419"/>
    </row>
    <row r="592">
      <c r="AE592" s="419"/>
    </row>
    <row r="593">
      <c r="AE593" s="419"/>
    </row>
    <row r="594">
      <c r="AE594" s="419"/>
    </row>
    <row r="595">
      <c r="AE595" s="419"/>
    </row>
    <row r="596">
      <c r="AE596" s="419"/>
    </row>
    <row r="597">
      <c r="AE597" s="419"/>
    </row>
    <row r="598">
      <c r="AE598" s="419"/>
    </row>
    <row r="599">
      <c r="AE599" s="419"/>
    </row>
    <row r="600">
      <c r="AE600" s="419"/>
    </row>
    <row r="601">
      <c r="AE601" s="419"/>
    </row>
    <row r="602">
      <c r="AE602" s="419"/>
    </row>
    <row r="603">
      <c r="AE603" s="419"/>
    </row>
    <row r="604">
      <c r="AE604" s="419"/>
    </row>
    <row r="605">
      <c r="AE605" s="419"/>
    </row>
    <row r="606">
      <c r="AE606" s="419"/>
    </row>
    <row r="607">
      <c r="AE607" s="419"/>
    </row>
    <row r="608">
      <c r="AE608" s="419"/>
    </row>
    <row r="609">
      <c r="AE609" s="419"/>
    </row>
    <row r="610">
      <c r="AE610" s="419"/>
    </row>
    <row r="611">
      <c r="AE611" s="419"/>
    </row>
    <row r="612">
      <c r="AE612" s="419"/>
    </row>
    <row r="613">
      <c r="AE613" s="419"/>
    </row>
    <row r="614">
      <c r="AE614" s="419"/>
    </row>
    <row r="615">
      <c r="AE615" s="419"/>
    </row>
    <row r="616">
      <c r="AE616" s="419"/>
    </row>
    <row r="617">
      <c r="AE617" s="419"/>
    </row>
    <row r="618">
      <c r="AE618" s="419"/>
    </row>
    <row r="619">
      <c r="AE619" s="419"/>
    </row>
    <row r="620">
      <c r="AE620" s="419"/>
    </row>
    <row r="621">
      <c r="AE621" s="419"/>
    </row>
    <row r="622">
      <c r="AE622" s="419"/>
    </row>
    <row r="623">
      <c r="AE623" s="419"/>
    </row>
    <row r="624">
      <c r="AE624" s="419"/>
    </row>
    <row r="625">
      <c r="AE625" s="419"/>
    </row>
    <row r="626">
      <c r="AE626" s="419"/>
    </row>
    <row r="627">
      <c r="AE627" s="419"/>
    </row>
    <row r="628">
      <c r="AE628" s="419"/>
    </row>
    <row r="629">
      <c r="AE629" s="419"/>
    </row>
    <row r="630">
      <c r="AE630" s="419"/>
    </row>
    <row r="631">
      <c r="AE631" s="419"/>
    </row>
    <row r="632">
      <c r="AE632" s="419"/>
    </row>
    <row r="633">
      <c r="AE633" s="419"/>
    </row>
    <row r="634">
      <c r="AE634" s="419"/>
    </row>
    <row r="635">
      <c r="AE635" s="419"/>
    </row>
    <row r="636">
      <c r="AE636" s="419"/>
    </row>
    <row r="637">
      <c r="AE637" s="419"/>
    </row>
    <row r="638">
      <c r="AE638" s="419"/>
    </row>
    <row r="639">
      <c r="AE639" s="419"/>
    </row>
    <row r="640">
      <c r="AE640" s="419"/>
    </row>
    <row r="641">
      <c r="AE641" s="419"/>
    </row>
    <row r="642">
      <c r="AE642" s="419"/>
    </row>
    <row r="643">
      <c r="AE643" s="419"/>
    </row>
    <row r="644">
      <c r="AE644" s="419"/>
    </row>
    <row r="645">
      <c r="AE645" s="419"/>
    </row>
    <row r="646">
      <c r="AE646" s="419"/>
    </row>
    <row r="647">
      <c r="AE647" s="419"/>
    </row>
    <row r="648">
      <c r="AE648" s="419"/>
    </row>
    <row r="649">
      <c r="AE649" s="419"/>
    </row>
    <row r="650">
      <c r="AE650" s="419"/>
    </row>
    <row r="651">
      <c r="AE651" s="419"/>
    </row>
    <row r="652">
      <c r="AE652" s="419"/>
    </row>
    <row r="653">
      <c r="AE653" s="419"/>
    </row>
    <row r="654">
      <c r="AE654" s="419"/>
    </row>
    <row r="655">
      <c r="AE655" s="419"/>
    </row>
    <row r="656">
      <c r="AE656" s="419"/>
    </row>
    <row r="657">
      <c r="AE657" s="419"/>
    </row>
    <row r="658">
      <c r="AE658" s="419"/>
    </row>
    <row r="659">
      <c r="AE659" s="419"/>
    </row>
    <row r="660">
      <c r="AE660" s="419"/>
    </row>
    <row r="661">
      <c r="AE661" s="419"/>
    </row>
    <row r="662">
      <c r="AE662" s="419"/>
    </row>
    <row r="663">
      <c r="AE663" s="419"/>
    </row>
    <row r="664">
      <c r="AE664" s="419"/>
    </row>
    <row r="665">
      <c r="AE665" s="419"/>
    </row>
    <row r="666">
      <c r="AE666" s="419"/>
    </row>
    <row r="667">
      <c r="AE667" s="419"/>
    </row>
    <row r="668">
      <c r="AE668" s="419"/>
    </row>
    <row r="669">
      <c r="AE669" s="419"/>
    </row>
    <row r="670">
      <c r="AE670" s="419"/>
    </row>
    <row r="671">
      <c r="AE671" s="419"/>
    </row>
    <row r="672">
      <c r="AE672" s="419"/>
    </row>
    <row r="673">
      <c r="AE673" s="419"/>
    </row>
    <row r="674">
      <c r="AE674" s="419"/>
    </row>
    <row r="675">
      <c r="AE675" s="419"/>
    </row>
    <row r="676">
      <c r="AE676" s="419"/>
    </row>
    <row r="677">
      <c r="AE677" s="419"/>
    </row>
    <row r="678">
      <c r="AE678" s="419"/>
    </row>
    <row r="679">
      <c r="AE679" s="419"/>
    </row>
    <row r="680">
      <c r="AE680" s="419"/>
    </row>
    <row r="681">
      <c r="AE681" s="419"/>
    </row>
    <row r="682">
      <c r="AE682" s="419"/>
    </row>
    <row r="683">
      <c r="AE683" s="419"/>
    </row>
    <row r="684">
      <c r="AE684" s="419"/>
    </row>
    <row r="685">
      <c r="AE685" s="419"/>
    </row>
    <row r="686">
      <c r="AE686" s="419"/>
    </row>
    <row r="687">
      <c r="AE687" s="419"/>
    </row>
    <row r="688">
      <c r="AE688" s="419"/>
    </row>
    <row r="689">
      <c r="AE689" s="419"/>
    </row>
    <row r="690">
      <c r="AE690" s="419"/>
    </row>
    <row r="691">
      <c r="AE691" s="419"/>
    </row>
    <row r="692">
      <c r="AE692" s="419"/>
    </row>
    <row r="693">
      <c r="AE693" s="419"/>
    </row>
    <row r="694">
      <c r="AE694" s="419"/>
    </row>
    <row r="695">
      <c r="AE695" s="419"/>
    </row>
    <row r="696">
      <c r="AE696" s="419"/>
    </row>
    <row r="697">
      <c r="AE697" s="419"/>
    </row>
    <row r="698">
      <c r="AE698" s="419"/>
    </row>
    <row r="699">
      <c r="AE699" s="419"/>
    </row>
    <row r="700">
      <c r="AE700" s="419"/>
    </row>
    <row r="701">
      <c r="AE701" s="419"/>
    </row>
    <row r="702">
      <c r="AE702" s="419"/>
    </row>
    <row r="703">
      <c r="AE703" s="419"/>
    </row>
    <row r="704">
      <c r="AE704" s="419"/>
    </row>
    <row r="705">
      <c r="AE705" s="419"/>
    </row>
    <row r="706">
      <c r="AE706" s="419"/>
    </row>
    <row r="707">
      <c r="AE707" s="419"/>
    </row>
    <row r="708">
      <c r="AE708" s="419"/>
    </row>
    <row r="709">
      <c r="AE709" s="419"/>
    </row>
    <row r="710">
      <c r="AE710" s="419"/>
    </row>
    <row r="711">
      <c r="AE711" s="419"/>
    </row>
    <row r="712">
      <c r="AE712" s="419"/>
    </row>
    <row r="713">
      <c r="AE713" s="419"/>
    </row>
    <row r="714">
      <c r="AE714" s="419"/>
    </row>
    <row r="715">
      <c r="AE715" s="419"/>
    </row>
    <row r="716">
      <c r="AE716" s="419"/>
    </row>
    <row r="717">
      <c r="AE717" s="419"/>
    </row>
    <row r="718">
      <c r="AE718" s="419"/>
    </row>
    <row r="719">
      <c r="AE719" s="419"/>
    </row>
    <row r="720">
      <c r="AE720" s="419"/>
    </row>
    <row r="721">
      <c r="AE721" s="419"/>
    </row>
    <row r="722">
      <c r="AE722" s="419"/>
    </row>
    <row r="723">
      <c r="AE723" s="419"/>
    </row>
    <row r="724">
      <c r="AE724" s="419"/>
    </row>
    <row r="725">
      <c r="AE725" s="419"/>
    </row>
    <row r="726">
      <c r="AE726" s="419"/>
    </row>
    <row r="727">
      <c r="AE727" s="419"/>
    </row>
    <row r="728">
      <c r="AE728" s="419"/>
    </row>
    <row r="729">
      <c r="AE729" s="419"/>
    </row>
    <row r="730">
      <c r="AE730" s="419"/>
    </row>
    <row r="731">
      <c r="AE731" s="419"/>
    </row>
    <row r="732">
      <c r="AE732" s="419"/>
    </row>
    <row r="733">
      <c r="AE733" s="419"/>
    </row>
    <row r="734">
      <c r="AE734" s="419"/>
    </row>
    <row r="735">
      <c r="AE735" s="419"/>
    </row>
    <row r="736">
      <c r="AE736" s="419"/>
    </row>
    <row r="737">
      <c r="AE737" s="419"/>
    </row>
    <row r="738">
      <c r="AE738" s="419"/>
    </row>
    <row r="739">
      <c r="AE739" s="419"/>
    </row>
    <row r="740">
      <c r="AE740" s="419"/>
    </row>
    <row r="741">
      <c r="AE741" s="419"/>
    </row>
    <row r="742">
      <c r="AE742" s="419"/>
    </row>
    <row r="743">
      <c r="AE743" s="419"/>
    </row>
    <row r="744">
      <c r="AE744" s="419"/>
    </row>
    <row r="745">
      <c r="AE745" s="419"/>
    </row>
    <row r="746">
      <c r="AE746" s="419"/>
    </row>
    <row r="747">
      <c r="AE747" s="419"/>
    </row>
    <row r="748">
      <c r="AE748" s="419"/>
    </row>
    <row r="749">
      <c r="AE749" s="419"/>
    </row>
    <row r="750">
      <c r="AE750" s="419"/>
    </row>
    <row r="751">
      <c r="AE751" s="419"/>
    </row>
    <row r="752">
      <c r="AE752" s="419"/>
    </row>
    <row r="753">
      <c r="AE753" s="419"/>
    </row>
    <row r="754">
      <c r="AE754" s="419"/>
    </row>
    <row r="755">
      <c r="AE755" s="419"/>
    </row>
    <row r="756">
      <c r="AE756" s="419"/>
    </row>
    <row r="757">
      <c r="AE757" s="419"/>
    </row>
    <row r="758">
      <c r="AE758" s="419"/>
    </row>
    <row r="759">
      <c r="AE759" s="419"/>
    </row>
    <row r="760">
      <c r="AE760" s="419"/>
    </row>
    <row r="761">
      <c r="AE761" s="419"/>
    </row>
    <row r="762">
      <c r="AE762" s="419"/>
    </row>
    <row r="763">
      <c r="AE763" s="419"/>
    </row>
    <row r="764">
      <c r="AE764" s="419"/>
    </row>
    <row r="765">
      <c r="AE765" s="419"/>
    </row>
    <row r="766">
      <c r="AE766" s="419"/>
    </row>
    <row r="767">
      <c r="AE767" s="419"/>
    </row>
    <row r="768">
      <c r="AE768" s="419"/>
    </row>
    <row r="769">
      <c r="AE769" s="419"/>
    </row>
    <row r="770">
      <c r="AE770" s="419"/>
    </row>
    <row r="771">
      <c r="AE771" s="419"/>
    </row>
    <row r="772">
      <c r="AE772" s="419"/>
    </row>
    <row r="773">
      <c r="AE773" s="419"/>
    </row>
    <row r="774">
      <c r="AE774" s="419"/>
    </row>
    <row r="775">
      <c r="AE775" s="419"/>
    </row>
    <row r="776">
      <c r="AE776" s="419"/>
    </row>
    <row r="777">
      <c r="AE777" s="419"/>
    </row>
    <row r="778">
      <c r="AE778" s="419"/>
    </row>
    <row r="779">
      <c r="AE779" s="419"/>
    </row>
  </sheetData>
  <conditionalFormatting sqref="B177:AD177 B179:AD179">
    <cfRule type="cellIs" dxfId="0" priority="1" operator="greaterThan">
      <formula>0</formula>
    </cfRule>
  </conditionalFormatting>
  <conditionalFormatting sqref="B177:AD177 B179:AD179">
    <cfRule type="cellIs" dxfId="1" priority="2" operator="lessThan">
      <formula>0</formula>
    </cfRule>
  </conditionalFormatting>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s>
  <sheetData>
    <row r="1">
      <c r="A1" s="875" t="s">
        <v>189</v>
      </c>
      <c r="B1" s="1">
        <v>45292.0</v>
      </c>
      <c r="C1" s="1">
        <v>45293.0</v>
      </c>
      <c r="D1" s="1">
        <v>45294.0</v>
      </c>
      <c r="E1" s="1">
        <v>45295.0</v>
      </c>
      <c r="F1" s="1">
        <v>45296.0</v>
      </c>
      <c r="G1" s="1">
        <v>45297.0</v>
      </c>
      <c r="H1" s="1">
        <v>45298.0</v>
      </c>
      <c r="I1" s="1">
        <v>45299.0</v>
      </c>
      <c r="J1" s="1">
        <v>45300.0</v>
      </c>
      <c r="K1" s="1">
        <v>45301.0</v>
      </c>
      <c r="L1" s="1">
        <v>45302.0</v>
      </c>
      <c r="M1" s="1">
        <v>45303.0</v>
      </c>
      <c r="N1" s="1">
        <v>45304.0</v>
      </c>
      <c r="O1" s="1">
        <v>45305.0</v>
      </c>
      <c r="P1" s="1">
        <v>45306.0</v>
      </c>
      <c r="Q1" s="1">
        <v>45307.0</v>
      </c>
      <c r="R1" s="1">
        <v>45308.0</v>
      </c>
      <c r="S1" s="1">
        <v>45309.0</v>
      </c>
      <c r="T1" s="1">
        <v>45310.0</v>
      </c>
      <c r="U1" s="1">
        <v>45311.0</v>
      </c>
      <c r="V1" s="1">
        <v>45312.0</v>
      </c>
      <c r="W1" s="1">
        <v>45313.0</v>
      </c>
      <c r="X1" s="1">
        <v>45314.0</v>
      </c>
      <c r="Y1" s="1">
        <v>45315.0</v>
      </c>
      <c r="Z1" s="1">
        <v>45316.0</v>
      </c>
      <c r="AA1" s="1">
        <v>45317.0</v>
      </c>
      <c r="AB1" s="1">
        <v>45318.0</v>
      </c>
      <c r="AC1" s="1">
        <v>45319.0</v>
      </c>
      <c r="AD1" s="1">
        <v>45320.0</v>
      </c>
      <c r="AE1" s="1">
        <v>45321.0</v>
      </c>
      <c r="AF1" s="1">
        <v>45322.0</v>
      </c>
      <c r="AG1" s="909"/>
    </row>
    <row r="2">
      <c r="A2" s="116" t="s">
        <v>190</v>
      </c>
      <c r="B2" s="117" t="s">
        <v>8</v>
      </c>
      <c r="C2" s="117" t="s">
        <v>9</v>
      </c>
      <c r="D2" s="117" t="s">
        <v>3</v>
      </c>
      <c r="E2" s="117" t="s">
        <v>4</v>
      </c>
      <c r="F2" s="117" t="s">
        <v>5</v>
      </c>
      <c r="G2" s="117" t="s">
        <v>6</v>
      </c>
      <c r="H2" s="117" t="s">
        <v>7</v>
      </c>
      <c r="I2" s="117" t="s">
        <v>8</v>
      </c>
      <c r="J2" s="117" t="s">
        <v>9</v>
      </c>
      <c r="K2" s="117" t="s">
        <v>3</v>
      </c>
      <c r="L2" s="117" t="s">
        <v>4</v>
      </c>
      <c r="M2" s="117" t="s">
        <v>5</v>
      </c>
      <c r="N2" s="117" t="s">
        <v>6</v>
      </c>
      <c r="O2" s="117" t="s">
        <v>7</v>
      </c>
      <c r="P2" s="117" t="s">
        <v>8</v>
      </c>
      <c r="Q2" s="117" t="s">
        <v>9</v>
      </c>
      <c r="R2" s="117" t="s">
        <v>3</v>
      </c>
      <c r="S2" s="117" t="s">
        <v>4</v>
      </c>
      <c r="T2" s="117" t="s">
        <v>5</v>
      </c>
      <c r="U2" s="117" t="s">
        <v>6</v>
      </c>
      <c r="V2" s="117" t="s">
        <v>7</v>
      </c>
      <c r="W2" s="117" t="s">
        <v>8</v>
      </c>
      <c r="X2" s="117" t="s">
        <v>9</v>
      </c>
      <c r="Y2" s="117" t="s">
        <v>3</v>
      </c>
      <c r="Z2" s="117" t="s">
        <v>4</v>
      </c>
      <c r="AA2" s="117" t="s">
        <v>5</v>
      </c>
      <c r="AB2" s="117" t="s">
        <v>6</v>
      </c>
      <c r="AC2" s="117" t="s">
        <v>7</v>
      </c>
      <c r="AD2" s="117" t="s">
        <v>8</v>
      </c>
      <c r="AE2" s="117" t="s">
        <v>9</v>
      </c>
      <c r="AF2" s="117" t="s">
        <v>3</v>
      </c>
      <c r="AG2" s="909"/>
    </row>
    <row r="3">
      <c r="A3" s="157" t="s">
        <v>170</v>
      </c>
      <c r="B3" s="120"/>
      <c r="C3" s="120"/>
      <c r="D3" s="120"/>
      <c r="E3" s="120"/>
      <c r="F3" s="120"/>
      <c r="G3" s="120"/>
      <c r="H3" s="120"/>
      <c r="I3" s="120"/>
      <c r="J3" s="120"/>
      <c r="K3" s="120"/>
      <c r="L3" s="120"/>
      <c r="M3" s="120"/>
      <c r="N3" s="120"/>
      <c r="O3" s="120"/>
      <c r="P3" s="120"/>
      <c r="Q3" s="120"/>
      <c r="R3" s="120"/>
      <c r="S3" s="120"/>
      <c r="T3" s="120"/>
      <c r="U3" s="120"/>
      <c r="V3" s="120"/>
      <c r="W3" s="120"/>
      <c r="X3" s="120"/>
      <c r="Y3" s="120"/>
      <c r="Z3" s="120"/>
      <c r="AA3" s="120"/>
      <c r="AB3" s="120"/>
      <c r="AC3" s="120"/>
      <c r="AD3" s="120"/>
      <c r="AE3" s="120"/>
      <c r="AF3" s="120"/>
      <c r="AG3" s="910"/>
    </row>
    <row r="4">
      <c r="A4" s="158" t="s">
        <v>2159</v>
      </c>
      <c r="B4" s="159" t="str">
        <f t="shared" ref="B4:AF4" si="1">#REF!</f>
        <v>#REF!</v>
      </c>
      <c r="C4" s="159" t="str">
        <f t="shared" si="1"/>
        <v>#REF!</v>
      </c>
      <c r="D4" s="159" t="str">
        <f t="shared" si="1"/>
        <v>#REF!</v>
      </c>
      <c r="E4" s="159" t="str">
        <f t="shared" si="1"/>
        <v>#REF!</v>
      </c>
      <c r="F4" s="159" t="str">
        <f t="shared" si="1"/>
        <v>#REF!</v>
      </c>
      <c r="G4" s="159" t="str">
        <f t="shared" si="1"/>
        <v>#REF!</v>
      </c>
      <c r="H4" s="159" t="str">
        <f t="shared" si="1"/>
        <v>#REF!</v>
      </c>
      <c r="I4" s="159" t="str">
        <f t="shared" si="1"/>
        <v>#REF!</v>
      </c>
      <c r="J4" s="159" t="str">
        <f t="shared" si="1"/>
        <v>#REF!</v>
      </c>
      <c r="K4" s="159" t="str">
        <f t="shared" si="1"/>
        <v>#REF!</v>
      </c>
      <c r="L4" s="159" t="str">
        <f t="shared" si="1"/>
        <v>#REF!</v>
      </c>
      <c r="M4" s="159" t="str">
        <f t="shared" si="1"/>
        <v>#REF!</v>
      </c>
      <c r="N4" s="159" t="str">
        <f t="shared" si="1"/>
        <v>#REF!</v>
      </c>
      <c r="O4" s="159" t="str">
        <f t="shared" si="1"/>
        <v>#REF!</v>
      </c>
      <c r="P4" s="159" t="str">
        <f t="shared" si="1"/>
        <v>#REF!</v>
      </c>
      <c r="Q4" s="159" t="str">
        <f t="shared" si="1"/>
        <v>#REF!</v>
      </c>
      <c r="R4" s="159" t="str">
        <f t="shared" si="1"/>
        <v>#REF!</v>
      </c>
      <c r="S4" s="159" t="str">
        <f t="shared" si="1"/>
        <v>#REF!</v>
      </c>
      <c r="T4" s="159" t="str">
        <f t="shared" si="1"/>
        <v>#REF!</v>
      </c>
      <c r="U4" s="159" t="str">
        <f t="shared" si="1"/>
        <v>#REF!</v>
      </c>
      <c r="V4" s="159" t="str">
        <f t="shared" si="1"/>
        <v>#REF!</v>
      </c>
      <c r="W4" s="159" t="str">
        <f t="shared" si="1"/>
        <v>#REF!</v>
      </c>
      <c r="X4" s="159" t="str">
        <f t="shared" si="1"/>
        <v>#REF!</v>
      </c>
      <c r="Y4" s="159" t="str">
        <f t="shared" si="1"/>
        <v>#REF!</v>
      </c>
      <c r="Z4" s="159" t="str">
        <f t="shared" si="1"/>
        <v>#REF!</v>
      </c>
      <c r="AA4" s="159" t="str">
        <f t="shared" si="1"/>
        <v>#REF!</v>
      </c>
      <c r="AB4" s="159" t="str">
        <f t="shared" si="1"/>
        <v>#REF!</v>
      </c>
      <c r="AC4" s="159" t="str">
        <f t="shared" si="1"/>
        <v>#REF!</v>
      </c>
      <c r="AD4" s="159" t="str">
        <f t="shared" si="1"/>
        <v>#REF!</v>
      </c>
      <c r="AE4" s="159" t="str">
        <f t="shared" si="1"/>
        <v>#REF!</v>
      </c>
      <c r="AF4" s="159" t="str">
        <f t="shared" si="1"/>
        <v>#REF!</v>
      </c>
      <c r="AG4" s="910" t="str">
        <f t="shared" ref="AG4:AG7" si="3">sum(B4:AF4)</f>
        <v>#REF!</v>
      </c>
    </row>
    <row r="5">
      <c r="A5" s="158" t="s">
        <v>2160</v>
      </c>
      <c r="B5" s="911" t="str">
        <f t="shared" ref="B5:AF5" si="2">#REF!</f>
        <v>#REF!</v>
      </c>
      <c r="C5" s="911" t="str">
        <f t="shared" si="2"/>
        <v>#REF!</v>
      </c>
      <c r="D5" s="911" t="str">
        <f t="shared" si="2"/>
        <v>#REF!</v>
      </c>
      <c r="E5" s="911" t="str">
        <f t="shared" si="2"/>
        <v>#REF!</v>
      </c>
      <c r="F5" s="911" t="str">
        <f t="shared" si="2"/>
        <v>#REF!</v>
      </c>
      <c r="G5" s="911" t="str">
        <f t="shared" si="2"/>
        <v>#REF!</v>
      </c>
      <c r="H5" s="159" t="str">
        <f t="shared" si="2"/>
        <v>#REF!</v>
      </c>
      <c r="I5" s="159" t="str">
        <f t="shared" si="2"/>
        <v>#REF!</v>
      </c>
      <c r="J5" s="159" t="str">
        <f t="shared" si="2"/>
        <v>#REF!</v>
      </c>
      <c r="K5" s="159" t="str">
        <f t="shared" si="2"/>
        <v>#REF!</v>
      </c>
      <c r="L5" s="159" t="str">
        <f t="shared" si="2"/>
        <v>#REF!</v>
      </c>
      <c r="M5" s="159" t="str">
        <f t="shared" si="2"/>
        <v>#REF!</v>
      </c>
      <c r="N5" s="159" t="str">
        <f t="shared" si="2"/>
        <v>#REF!</v>
      </c>
      <c r="O5" s="159" t="str">
        <f t="shared" si="2"/>
        <v>#REF!</v>
      </c>
      <c r="P5" s="159" t="str">
        <f t="shared" si="2"/>
        <v>#REF!</v>
      </c>
      <c r="Q5" s="159" t="str">
        <f t="shared" si="2"/>
        <v>#REF!</v>
      </c>
      <c r="R5" s="159" t="str">
        <f t="shared" si="2"/>
        <v>#REF!</v>
      </c>
      <c r="S5" s="159" t="str">
        <f t="shared" si="2"/>
        <v>#REF!</v>
      </c>
      <c r="T5" s="159" t="str">
        <f t="shared" si="2"/>
        <v>#REF!</v>
      </c>
      <c r="U5" s="159" t="str">
        <f t="shared" si="2"/>
        <v>#REF!</v>
      </c>
      <c r="V5" s="159" t="str">
        <f t="shared" si="2"/>
        <v>#REF!</v>
      </c>
      <c r="W5" s="159" t="str">
        <f t="shared" si="2"/>
        <v>#REF!</v>
      </c>
      <c r="X5" s="159" t="str">
        <f t="shared" si="2"/>
        <v>#REF!</v>
      </c>
      <c r="Y5" s="159" t="str">
        <f t="shared" si="2"/>
        <v>#REF!</v>
      </c>
      <c r="Z5" s="159" t="str">
        <f t="shared" si="2"/>
        <v>#REF!</v>
      </c>
      <c r="AA5" s="159" t="str">
        <f t="shared" si="2"/>
        <v>#REF!</v>
      </c>
      <c r="AB5" s="159" t="str">
        <f t="shared" si="2"/>
        <v>#REF!</v>
      </c>
      <c r="AC5" s="159" t="str">
        <f t="shared" si="2"/>
        <v>#REF!</v>
      </c>
      <c r="AD5" s="159" t="str">
        <f t="shared" si="2"/>
        <v>#REF!</v>
      </c>
      <c r="AE5" s="159" t="str">
        <f t="shared" si="2"/>
        <v>#REF!</v>
      </c>
      <c r="AF5" s="159" t="str">
        <f t="shared" si="2"/>
        <v>#REF!</v>
      </c>
      <c r="AG5" s="910" t="str">
        <f t="shared" si="3"/>
        <v>#REF!</v>
      </c>
    </row>
    <row r="6">
      <c r="A6" s="158" t="s">
        <v>2161</v>
      </c>
      <c r="B6" s="912">
        <f>Summary!B37</f>
        <v>910.670586</v>
      </c>
      <c r="C6" s="912">
        <f>Summary!C38</f>
        <v>1694.99</v>
      </c>
      <c r="D6" s="912">
        <f>Summary!D38</f>
        <v>2531.99</v>
      </c>
      <c r="E6" s="912">
        <f>Summary!E38</f>
        <v>0</v>
      </c>
      <c r="F6" s="912">
        <f>Summary!F38</f>
        <v>0</v>
      </c>
      <c r="G6" s="912">
        <f>Summary!G38</f>
        <v>2511</v>
      </c>
      <c r="H6" s="912">
        <f>Summary!H38</f>
        <v>2790</v>
      </c>
      <c r="I6" s="912">
        <f>Summary!I38</f>
        <v>1674</v>
      </c>
      <c r="J6" s="912">
        <f>Summary!J38</f>
        <v>1395</v>
      </c>
      <c r="K6" s="912">
        <f>Summary!K38</f>
        <v>1415.99</v>
      </c>
      <c r="L6" s="912">
        <f>Summary!L38</f>
        <v>837</v>
      </c>
      <c r="M6" s="912">
        <f>Summary!M38</f>
        <v>0</v>
      </c>
      <c r="N6" s="912">
        <f>Summary!N38</f>
        <v>279</v>
      </c>
      <c r="O6" s="912">
        <f>Summary!O38</f>
        <v>837</v>
      </c>
      <c r="P6" s="912">
        <f>Summary!P38</f>
        <v>2531.99</v>
      </c>
      <c r="Q6" s="912">
        <f>Summary!Q38</f>
        <v>1694.99</v>
      </c>
      <c r="R6" s="912">
        <f>Summary!R38</f>
        <v>279</v>
      </c>
      <c r="S6" s="912">
        <f>Summary!S38</f>
        <v>279</v>
      </c>
      <c r="T6" s="912">
        <f>Summary!T38</f>
        <v>0</v>
      </c>
      <c r="U6" s="912">
        <f>Summary!U38</f>
        <v>558</v>
      </c>
      <c r="V6" s="912">
        <f>Summary!V37</f>
        <v>0</v>
      </c>
      <c r="W6" s="912">
        <f>Summary!W37</f>
        <v>888.3918</v>
      </c>
      <c r="X6" s="912">
        <f>Summary!X37</f>
        <v>1480.653</v>
      </c>
      <c r="Y6" s="912">
        <f>Summary!Y37</f>
        <v>592.2612</v>
      </c>
      <c r="Z6" s="912">
        <f>Summary!Z37</f>
        <v>592.2612</v>
      </c>
      <c r="AA6" s="912">
        <f>Summary!AA37</f>
        <v>0</v>
      </c>
      <c r="AB6" s="912">
        <f>Summary!AB37</f>
        <v>888.3918</v>
      </c>
      <c r="AC6" s="912">
        <f>Summary!AC37</f>
        <v>592.2612</v>
      </c>
      <c r="AD6" s="912">
        <f>Summary!AD37</f>
        <v>888.3918</v>
      </c>
      <c r="AE6" s="912" t="str">
        <f t="shared" ref="AE6:AF6" si="4">#REF!</f>
        <v>#REF!</v>
      </c>
      <c r="AF6" s="912" t="str">
        <f t="shared" si="4"/>
        <v>#REF!</v>
      </c>
      <c r="AG6" s="910" t="str">
        <f t="shared" si="3"/>
        <v>#REF!</v>
      </c>
    </row>
    <row r="7">
      <c r="A7" s="913" t="s">
        <v>2162</v>
      </c>
      <c r="B7" s="912" t="str">
        <f t="shared" ref="B7:AF7" si="5">SUM(B4:B6)</f>
        <v>#REF!</v>
      </c>
      <c r="C7" s="912" t="str">
        <f t="shared" si="5"/>
        <v>#REF!</v>
      </c>
      <c r="D7" s="912" t="str">
        <f t="shared" si="5"/>
        <v>#REF!</v>
      </c>
      <c r="E7" s="912" t="str">
        <f t="shared" si="5"/>
        <v>#REF!</v>
      </c>
      <c r="F7" s="912" t="str">
        <f t="shared" si="5"/>
        <v>#REF!</v>
      </c>
      <c r="G7" s="912" t="str">
        <f t="shared" si="5"/>
        <v>#REF!</v>
      </c>
      <c r="H7" s="912" t="str">
        <f t="shared" si="5"/>
        <v>#REF!</v>
      </c>
      <c r="I7" s="912" t="str">
        <f t="shared" si="5"/>
        <v>#REF!</v>
      </c>
      <c r="J7" s="912" t="str">
        <f t="shared" si="5"/>
        <v>#REF!</v>
      </c>
      <c r="K7" s="912" t="str">
        <f t="shared" si="5"/>
        <v>#REF!</v>
      </c>
      <c r="L7" s="912" t="str">
        <f t="shared" si="5"/>
        <v>#REF!</v>
      </c>
      <c r="M7" s="912" t="str">
        <f t="shared" si="5"/>
        <v>#REF!</v>
      </c>
      <c r="N7" s="912" t="str">
        <f t="shared" si="5"/>
        <v>#REF!</v>
      </c>
      <c r="O7" s="912" t="str">
        <f t="shared" si="5"/>
        <v>#REF!</v>
      </c>
      <c r="P7" s="912" t="str">
        <f t="shared" si="5"/>
        <v>#REF!</v>
      </c>
      <c r="Q7" s="912" t="str">
        <f t="shared" si="5"/>
        <v>#REF!</v>
      </c>
      <c r="R7" s="912" t="str">
        <f t="shared" si="5"/>
        <v>#REF!</v>
      </c>
      <c r="S7" s="912" t="str">
        <f t="shared" si="5"/>
        <v>#REF!</v>
      </c>
      <c r="T7" s="912" t="str">
        <f t="shared" si="5"/>
        <v>#REF!</v>
      </c>
      <c r="U7" s="912" t="str">
        <f t="shared" si="5"/>
        <v>#REF!</v>
      </c>
      <c r="V7" s="912" t="str">
        <f t="shared" si="5"/>
        <v>#REF!</v>
      </c>
      <c r="W7" s="912" t="str">
        <f t="shared" si="5"/>
        <v>#REF!</v>
      </c>
      <c r="X7" s="912" t="str">
        <f t="shared" si="5"/>
        <v>#REF!</v>
      </c>
      <c r="Y7" s="912" t="str">
        <f t="shared" si="5"/>
        <v>#REF!</v>
      </c>
      <c r="Z7" s="912" t="str">
        <f t="shared" si="5"/>
        <v>#REF!</v>
      </c>
      <c r="AA7" s="912" t="str">
        <f t="shared" si="5"/>
        <v>#REF!</v>
      </c>
      <c r="AB7" s="912" t="str">
        <f t="shared" si="5"/>
        <v>#REF!</v>
      </c>
      <c r="AC7" s="912" t="str">
        <f t="shared" si="5"/>
        <v>#REF!</v>
      </c>
      <c r="AD7" s="912" t="str">
        <f t="shared" si="5"/>
        <v>#REF!</v>
      </c>
      <c r="AE7" s="912" t="str">
        <f t="shared" si="5"/>
        <v>#REF!</v>
      </c>
      <c r="AF7" s="912" t="str">
        <f t="shared" si="5"/>
        <v>#REF!</v>
      </c>
      <c r="AG7" s="910" t="str">
        <f t="shared" si="3"/>
        <v>#REF!</v>
      </c>
    </row>
    <row r="8">
      <c r="A8" s="127"/>
      <c r="B8" s="120"/>
      <c r="C8" s="120"/>
      <c r="D8" s="120"/>
      <c r="E8" s="120"/>
      <c r="F8" s="120"/>
      <c r="G8" s="120"/>
      <c r="H8" s="120"/>
      <c r="I8" s="120"/>
      <c r="J8" s="120"/>
      <c r="K8" s="120"/>
      <c r="L8" s="120"/>
      <c r="M8" s="120"/>
      <c r="N8" s="120"/>
      <c r="O8" s="120"/>
      <c r="P8" s="120"/>
      <c r="Q8" s="120"/>
      <c r="R8" s="120"/>
      <c r="S8" s="120"/>
      <c r="T8" s="120"/>
      <c r="U8" s="120"/>
      <c r="V8" s="120"/>
      <c r="W8" s="120"/>
      <c r="X8" s="120"/>
      <c r="Y8" s="120"/>
      <c r="Z8" s="120"/>
      <c r="AA8" s="120"/>
      <c r="AB8" s="120"/>
      <c r="AC8" s="120"/>
      <c r="AD8" s="120"/>
      <c r="AE8" s="120"/>
      <c r="AF8" s="120"/>
      <c r="AG8" s="914"/>
    </row>
    <row r="9">
      <c r="A9" s="165" t="s">
        <v>181</v>
      </c>
      <c r="B9" s="120"/>
      <c r="C9" s="120"/>
      <c r="D9" s="120"/>
      <c r="E9" s="120"/>
      <c r="F9" s="120"/>
      <c r="G9" s="120"/>
      <c r="H9" s="120"/>
      <c r="I9" s="120"/>
      <c r="J9" s="120"/>
      <c r="K9" s="120"/>
      <c r="L9" s="120"/>
      <c r="M9" s="120"/>
      <c r="N9" s="120"/>
      <c r="O9" s="120"/>
      <c r="P9" s="120"/>
      <c r="Q9" s="120"/>
      <c r="R9" s="120"/>
      <c r="S9" s="120"/>
      <c r="T9" s="120"/>
      <c r="U9" s="120"/>
      <c r="V9" s="120"/>
      <c r="W9" s="120"/>
      <c r="X9" s="120"/>
      <c r="Y9" s="120"/>
      <c r="Z9" s="120"/>
      <c r="AA9" s="120"/>
      <c r="AB9" s="120"/>
      <c r="AC9" s="120"/>
      <c r="AD9" s="120"/>
      <c r="AE9" s="120"/>
      <c r="AF9" s="120"/>
      <c r="AG9" s="914"/>
    </row>
    <row r="10">
      <c r="A10" s="166" t="s">
        <v>2163</v>
      </c>
      <c r="B10" s="303" t="str">
        <f t="shared" ref="B10:AF10" si="6">#REF!</f>
        <v>#REF!</v>
      </c>
      <c r="C10" s="303" t="str">
        <f t="shared" si="6"/>
        <v>#REF!</v>
      </c>
      <c r="D10" s="303" t="str">
        <f t="shared" si="6"/>
        <v>#REF!</v>
      </c>
      <c r="E10" s="303" t="str">
        <f t="shared" si="6"/>
        <v>#REF!</v>
      </c>
      <c r="F10" s="303" t="str">
        <f t="shared" si="6"/>
        <v>#REF!</v>
      </c>
      <c r="G10" s="303" t="str">
        <f t="shared" si="6"/>
        <v>#REF!</v>
      </c>
      <c r="H10" s="303" t="str">
        <f t="shared" si="6"/>
        <v>#REF!</v>
      </c>
      <c r="I10" s="303" t="str">
        <f t="shared" si="6"/>
        <v>#REF!</v>
      </c>
      <c r="J10" s="303" t="str">
        <f t="shared" si="6"/>
        <v>#REF!</v>
      </c>
      <c r="K10" s="303" t="str">
        <f t="shared" si="6"/>
        <v>#REF!</v>
      </c>
      <c r="L10" s="303" t="str">
        <f t="shared" si="6"/>
        <v>#REF!</v>
      </c>
      <c r="M10" s="303" t="str">
        <f t="shared" si="6"/>
        <v>#REF!</v>
      </c>
      <c r="N10" s="303" t="str">
        <f t="shared" si="6"/>
        <v>#REF!</v>
      </c>
      <c r="O10" s="303" t="str">
        <f t="shared" si="6"/>
        <v>#REF!</v>
      </c>
      <c r="P10" s="303" t="str">
        <f t="shared" si="6"/>
        <v>#REF!</v>
      </c>
      <c r="Q10" s="303" t="str">
        <f t="shared" si="6"/>
        <v>#REF!</v>
      </c>
      <c r="R10" s="303" t="str">
        <f t="shared" si="6"/>
        <v>#REF!</v>
      </c>
      <c r="S10" s="303" t="str">
        <f t="shared" si="6"/>
        <v>#REF!</v>
      </c>
      <c r="T10" s="303" t="str">
        <f t="shared" si="6"/>
        <v>#REF!</v>
      </c>
      <c r="U10" s="303" t="str">
        <f t="shared" si="6"/>
        <v>#REF!</v>
      </c>
      <c r="V10" s="303" t="str">
        <f t="shared" si="6"/>
        <v>#REF!</v>
      </c>
      <c r="W10" s="303" t="str">
        <f t="shared" si="6"/>
        <v>#REF!</v>
      </c>
      <c r="X10" s="303" t="str">
        <f t="shared" si="6"/>
        <v>#REF!</v>
      </c>
      <c r="Y10" s="303" t="str">
        <f t="shared" si="6"/>
        <v>#REF!</v>
      </c>
      <c r="Z10" s="303" t="str">
        <f t="shared" si="6"/>
        <v>#REF!</v>
      </c>
      <c r="AA10" s="303" t="str">
        <f t="shared" si="6"/>
        <v>#REF!</v>
      </c>
      <c r="AB10" s="303" t="str">
        <f t="shared" si="6"/>
        <v>#REF!</v>
      </c>
      <c r="AC10" s="303" t="str">
        <f t="shared" si="6"/>
        <v>#REF!</v>
      </c>
      <c r="AD10" s="303" t="str">
        <f t="shared" si="6"/>
        <v>#REF!</v>
      </c>
      <c r="AE10" s="303" t="str">
        <f t="shared" si="6"/>
        <v>#REF!</v>
      </c>
      <c r="AF10" s="303" t="str">
        <f t="shared" si="6"/>
        <v>#REF!</v>
      </c>
      <c r="AG10" s="910" t="str">
        <f t="shared" ref="AG10:AG13" si="8">sum(B10:AF10)</f>
        <v>#REF!</v>
      </c>
    </row>
    <row r="11">
      <c r="A11" s="166" t="s">
        <v>2164</v>
      </c>
      <c r="B11" s="493" t="str">
        <f t="shared" ref="B11:AF11" si="7">#REF!</f>
        <v>#REF!</v>
      </c>
      <c r="C11" s="493" t="str">
        <f t="shared" si="7"/>
        <v>#REF!</v>
      </c>
      <c r="D11" s="493" t="str">
        <f t="shared" si="7"/>
        <v>#REF!</v>
      </c>
      <c r="E11" s="493" t="str">
        <f t="shared" si="7"/>
        <v>#REF!</v>
      </c>
      <c r="F11" s="493" t="str">
        <f t="shared" si="7"/>
        <v>#REF!</v>
      </c>
      <c r="G11" s="493" t="str">
        <f t="shared" si="7"/>
        <v>#REF!</v>
      </c>
      <c r="H11" s="303" t="str">
        <f t="shared" si="7"/>
        <v>#REF!</v>
      </c>
      <c r="I11" s="303" t="str">
        <f t="shared" si="7"/>
        <v>#REF!</v>
      </c>
      <c r="J11" s="303" t="str">
        <f t="shared" si="7"/>
        <v>#REF!</v>
      </c>
      <c r="K11" s="303" t="str">
        <f t="shared" si="7"/>
        <v>#REF!</v>
      </c>
      <c r="L11" s="303" t="str">
        <f t="shared" si="7"/>
        <v>#REF!</v>
      </c>
      <c r="M11" s="303" t="str">
        <f t="shared" si="7"/>
        <v>#REF!</v>
      </c>
      <c r="N11" s="303" t="str">
        <f t="shared" si="7"/>
        <v>#REF!</v>
      </c>
      <c r="O11" s="303" t="str">
        <f t="shared" si="7"/>
        <v>#REF!</v>
      </c>
      <c r="P11" s="303" t="str">
        <f t="shared" si="7"/>
        <v>#REF!</v>
      </c>
      <c r="Q11" s="303" t="str">
        <f t="shared" si="7"/>
        <v>#REF!</v>
      </c>
      <c r="R11" s="303" t="str">
        <f t="shared" si="7"/>
        <v>#REF!</v>
      </c>
      <c r="S11" s="303" t="str">
        <f t="shared" si="7"/>
        <v>#REF!</v>
      </c>
      <c r="T11" s="303" t="str">
        <f t="shared" si="7"/>
        <v>#REF!</v>
      </c>
      <c r="U11" s="303" t="str">
        <f t="shared" si="7"/>
        <v>#REF!</v>
      </c>
      <c r="V11" s="303" t="str">
        <f t="shared" si="7"/>
        <v>#REF!</v>
      </c>
      <c r="W11" s="303" t="str">
        <f t="shared" si="7"/>
        <v>#REF!</v>
      </c>
      <c r="X11" s="303" t="str">
        <f t="shared" si="7"/>
        <v>#REF!</v>
      </c>
      <c r="Y11" s="303" t="str">
        <f t="shared" si="7"/>
        <v>#REF!</v>
      </c>
      <c r="Z11" s="303" t="str">
        <f t="shared" si="7"/>
        <v>#REF!</v>
      </c>
      <c r="AA11" s="303" t="str">
        <f t="shared" si="7"/>
        <v>#REF!</v>
      </c>
      <c r="AB11" s="303" t="str">
        <f t="shared" si="7"/>
        <v>#REF!</v>
      </c>
      <c r="AC11" s="303" t="str">
        <f t="shared" si="7"/>
        <v>#REF!</v>
      </c>
      <c r="AD11" s="303" t="str">
        <f t="shared" si="7"/>
        <v>#REF!</v>
      </c>
      <c r="AE11" s="303" t="str">
        <f t="shared" si="7"/>
        <v>#REF!</v>
      </c>
      <c r="AF11" s="303" t="str">
        <f t="shared" si="7"/>
        <v>#REF!</v>
      </c>
      <c r="AG11" s="910" t="str">
        <f t="shared" si="8"/>
        <v>#REF!</v>
      </c>
    </row>
    <row r="12">
      <c r="A12" s="166" t="s">
        <v>2165</v>
      </c>
      <c r="B12" s="915">
        <f>Summary!B102</f>
        <v>3</v>
      </c>
      <c r="C12" s="915">
        <f>Summary!C102</f>
        <v>6</v>
      </c>
      <c r="D12" s="915">
        <f>Summary!D102</f>
        <v>9</v>
      </c>
      <c r="E12" s="915">
        <f>Summary!E102</f>
        <v>0</v>
      </c>
      <c r="F12" s="915">
        <f>Summary!F102</f>
        <v>0</v>
      </c>
      <c r="G12" s="915">
        <f>Summary!G102</f>
        <v>9</v>
      </c>
      <c r="H12" s="915">
        <f>Summary!H102</f>
        <v>10</v>
      </c>
      <c r="I12" s="915">
        <f>Summary!I102</f>
        <v>6</v>
      </c>
      <c r="J12" s="915">
        <f>Summary!J102</f>
        <v>5</v>
      </c>
      <c r="K12" s="915">
        <f>Summary!K102</f>
        <v>5</v>
      </c>
      <c r="L12" s="915">
        <f>Summary!L102</f>
        <v>3</v>
      </c>
      <c r="M12" s="915">
        <f>Summary!M102</f>
        <v>0</v>
      </c>
      <c r="N12" s="915">
        <f>Summary!N102</f>
        <v>1</v>
      </c>
      <c r="O12" s="915">
        <f>Summary!O102</f>
        <v>3</v>
      </c>
      <c r="P12" s="915">
        <f>Summary!P102</f>
        <v>9</v>
      </c>
      <c r="Q12" s="915">
        <f>Summary!Q102</f>
        <v>6</v>
      </c>
      <c r="R12" s="915">
        <f>Summary!R102</f>
        <v>1</v>
      </c>
      <c r="S12" s="915">
        <f>Summary!S102</f>
        <v>1</v>
      </c>
      <c r="T12" s="915">
        <f>Summary!T102</f>
        <v>0</v>
      </c>
      <c r="U12" s="915">
        <f>Summary!U102</f>
        <v>2</v>
      </c>
      <c r="V12" s="915">
        <f>Summary!V102</f>
        <v>0</v>
      </c>
      <c r="W12" s="915">
        <f>Summary!W102</f>
        <v>3</v>
      </c>
      <c r="X12" s="915">
        <f>Summary!X102</f>
        <v>5</v>
      </c>
      <c r="Y12" s="915">
        <f>Summary!Y102</f>
        <v>2</v>
      </c>
      <c r="Z12" s="915">
        <f>Summary!Z102</f>
        <v>2</v>
      </c>
      <c r="AA12" s="915">
        <f>Summary!AA102</f>
        <v>0</v>
      </c>
      <c r="AB12" s="915">
        <f>Summary!AB102</f>
        <v>3</v>
      </c>
      <c r="AC12" s="915">
        <f>Summary!AC102</f>
        <v>2</v>
      </c>
      <c r="AD12" s="915">
        <f>Summary!AD102</f>
        <v>3</v>
      </c>
      <c r="AE12" s="915" t="str">
        <f t="shared" ref="AE12:AF12" si="9">#REF!</f>
        <v>#REF!</v>
      </c>
      <c r="AF12" s="915" t="str">
        <f t="shared" si="9"/>
        <v>#REF!</v>
      </c>
      <c r="AG12" s="910" t="str">
        <f t="shared" si="8"/>
        <v>#REF!</v>
      </c>
    </row>
    <row r="13">
      <c r="A13" s="166" t="s">
        <v>2166</v>
      </c>
      <c r="B13" s="915" t="str">
        <f t="shared" ref="B13:AF13" si="10">SUM(B10:B12)</f>
        <v>#REF!</v>
      </c>
      <c r="C13" s="915" t="str">
        <f t="shared" si="10"/>
        <v>#REF!</v>
      </c>
      <c r="D13" s="915" t="str">
        <f t="shared" si="10"/>
        <v>#REF!</v>
      </c>
      <c r="E13" s="915" t="str">
        <f t="shared" si="10"/>
        <v>#REF!</v>
      </c>
      <c r="F13" s="915" t="str">
        <f t="shared" si="10"/>
        <v>#REF!</v>
      </c>
      <c r="G13" s="915" t="str">
        <f t="shared" si="10"/>
        <v>#REF!</v>
      </c>
      <c r="H13" s="915" t="str">
        <f t="shared" si="10"/>
        <v>#REF!</v>
      </c>
      <c r="I13" s="915" t="str">
        <f t="shared" si="10"/>
        <v>#REF!</v>
      </c>
      <c r="J13" s="915" t="str">
        <f t="shared" si="10"/>
        <v>#REF!</v>
      </c>
      <c r="K13" s="915" t="str">
        <f t="shared" si="10"/>
        <v>#REF!</v>
      </c>
      <c r="L13" s="915" t="str">
        <f t="shared" si="10"/>
        <v>#REF!</v>
      </c>
      <c r="M13" s="915" t="str">
        <f t="shared" si="10"/>
        <v>#REF!</v>
      </c>
      <c r="N13" s="915" t="str">
        <f t="shared" si="10"/>
        <v>#REF!</v>
      </c>
      <c r="O13" s="915" t="str">
        <f t="shared" si="10"/>
        <v>#REF!</v>
      </c>
      <c r="P13" s="915" t="str">
        <f t="shared" si="10"/>
        <v>#REF!</v>
      </c>
      <c r="Q13" s="915" t="str">
        <f t="shared" si="10"/>
        <v>#REF!</v>
      </c>
      <c r="R13" s="915" t="str">
        <f t="shared" si="10"/>
        <v>#REF!</v>
      </c>
      <c r="S13" s="915" t="str">
        <f t="shared" si="10"/>
        <v>#REF!</v>
      </c>
      <c r="T13" s="915" t="str">
        <f t="shared" si="10"/>
        <v>#REF!</v>
      </c>
      <c r="U13" s="915" t="str">
        <f t="shared" si="10"/>
        <v>#REF!</v>
      </c>
      <c r="V13" s="915" t="str">
        <f t="shared" si="10"/>
        <v>#REF!</v>
      </c>
      <c r="W13" s="915" t="str">
        <f t="shared" si="10"/>
        <v>#REF!</v>
      </c>
      <c r="X13" s="915" t="str">
        <f t="shared" si="10"/>
        <v>#REF!</v>
      </c>
      <c r="Y13" s="915" t="str">
        <f t="shared" si="10"/>
        <v>#REF!</v>
      </c>
      <c r="Z13" s="915" t="str">
        <f t="shared" si="10"/>
        <v>#REF!</v>
      </c>
      <c r="AA13" s="915" t="str">
        <f t="shared" si="10"/>
        <v>#REF!</v>
      </c>
      <c r="AB13" s="915" t="str">
        <f t="shared" si="10"/>
        <v>#REF!</v>
      </c>
      <c r="AC13" s="915" t="str">
        <f t="shared" si="10"/>
        <v>#REF!</v>
      </c>
      <c r="AD13" s="915" t="str">
        <f t="shared" si="10"/>
        <v>#REF!</v>
      </c>
      <c r="AE13" s="915" t="str">
        <f t="shared" si="10"/>
        <v>#REF!</v>
      </c>
      <c r="AF13" s="915" t="str">
        <f t="shared" si="10"/>
        <v>#REF!</v>
      </c>
      <c r="AG13" s="910" t="str">
        <f t="shared" si="8"/>
        <v>#REF!</v>
      </c>
    </row>
    <row r="14">
      <c r="A14" s="127"/>
      <c r="B14" s="120"/>
      <c r="C14" s="120"/>
      <c r="D14" s="120"/>
      <c r="E14" s="120"/>
      <c r="F14" s="120"/>
      <c r="G14" s="120"/>
      <c r="H14" s="120"/>
      <c r="I14" s="120"/>
      <c r="J14" s="120"/>
      <c r="K14" s="120"/>
      <c r="L14" s="120"/>
      <c r="M14" s="120"/>
      <c r="N14" s="120"/>
      <c r="O14" s="120"/>
      <c r="P14" s="120"/>
      <c r="Q14" s="120"/>
      <c r="R14" s="120"/>
      <c r="S14" s="120"/>
      <c r="T14" s="120"/>
      <c r="U14" s="120"/>
      <c r="V14" s="120"/>
      <c r="W14" s="120"/>
      <c r="X14" s="120"/>
      <c r="Y14" s="120"/>
      <c r="Z14" s="120"/>
      <c r="AA14" s="120"/>
      <c r="AB14" s="120"/>
      <c r="AC14" s="120"/>
      <c r="AD14" s="120"/>
      <c r="AE14" s="120"/>
      <c r="AF14" s="120"/>
      <c r="AG14" s="914"/>
    </row>
    <row r="15">
      <c r="A15" s="165" t="s">
        <v>2167</v>
      </c>
      <c r="B15" s="120"/>
      <c r="C15" s="120"/>
      <c r="D15" s="120"/>
      <c r="E15" s="120"/>
      <c r="F15" s="120"/>
      <c r="G15" s="120"/>
      <c r="H15" s="120"/>
      <c r="I15" s="120"/>
      <c r="J15" s="120"/>
      <c r="K15" s="120"/>
      <c r="L15" s="120"/>
      <c r="M15" s="120"/>
      <c r="N15" s="120"/>
      <c r="O15" s="120"/>
      <c r="P15" s="120"/>
      <c r="Q15" s="120"/>
      <c r="R15" s="120"/>
      <c r="S15" s="120"/>
      <c r="T15" s="120"/>
      <c r="U15" s="120"/>
      <c r="V15" s="120"/>
      <c r="W15" s="120"/>
      <c r="X15" s="120"/>
      <c r="Y15" s="120"/>
      <c r="Z15" s="120"/>
      <c r="AA15" s="120"/>
      <c r="AB15" s="120"/>
      <c r="AC15" s="120"/>
      <c r="AD15" s="120"/>
      <c r="AE15" s="120"/>
      <c r="AF15" s="120"/>
      <c r="AG15" s="914"/>
    </row>
    <row r="16">
      <c r="A16" s="173" t="s">
        <v>2168</v>
      </c>
      <c r="B16" s="174" t="str">
        <f t="shared" ref="B16:AF16" si="11">#REF!</f>
        <v>#REF!</v>
      </c>
      <c r="C16" s="174" t="str">
        <f t="shared" si="11"/>
        <v>#REF!</v>
      </c>
      <c r="D16" s="174" t="str">
        <f t="shared" si="11"/>
        <v>#REF!</v>
      </c>
      <c r="E16" s="174" t="str">
        <f t="shared" si="11"/>
        <v>#REF!</v>
      </c>
      <c r="F16" s="174" t="str">
        <f t="shared" si="11"/>
        <v>#REF!</v>
      </c>
      <c r="G16" s="174" t="str">
        <f t="shared" si="11"/>
        <v>#REF!</v>
      </c>
      <c r="H16" s="174" t="str">
        <f t="shared" si="11"/>
        <v>#REF!</v>
      </c>
      <c r="I16" s="174" t="str">
        <f t="shared" si="11"/>
        <v>#REF!</v>
      </c>
      <c r="J16" s="174" t="str">
        <f t="shared" si="11"/>
        <v>#REF!</v>
      </c>
      <c r="K16" s="174" t="str">
        <f t="shared" si="11"/>
        <v>#REF!</v>
      </c>
      <c r="L16" s="174" t="str">
        <f t="shared" si="11"/>
        <v>#REF!</v>
      </c>
      <c r="M16" s="174" t="str">
        <f t="shared" si="11"/>
        <v>#REF!</v>
      </c>
      <c r="N16" s="174" t="str">
        <f t="shared" si="11"/>
        <v>#REF!</v>
      </c>
      <c r="O16" s="174" t="str">
        <f t="shared" si="11"/>
        <v>#REF!</v>
      </c>
      <c r="P16" s="174" t="str">
        <f t="shared" si="11"/>
        <v>#REF!</v>
      </c>
      <c r="Q16" s="174" t="str">
        <f t="shared" si="11"/>
        <v>#REF!</v>
      </c>
      <c r="R16" s="174" t="str">
        <f t="shared" si="11"/>
        <v>#REF!</v>
      </c>
      <c r="S16" s="174" t="str">
        <f t="shared" si="11"/>
        <v>#REF!</v>
      </c>
      <c r="T16" s="174" t="str">
        <f t="shared" si="11"/>
        <v>#REF!</v>
      </c>
      <c r="U16" s="174" t="str">
        <f t="shared" si="11"/>
        <v>#REF!</v>
      </c>
      <c r="V16" s="174" t="str">
        <f t="shared" si="11"/>
        <v>#REF!</v>
      </c>
      <c r="W16" s="174" t="str">
        <f t="shared" si="11"/>
        <v>#REF!</v>
      </c>
      <c r="X16" s="174" t="str">
        <f t="shared" si="11"/>
        <v>#REF!</v>
      </c>
      <c r="Y16" s="174" t="str">
        <f t="shared" si="11"/>
        <v>#REF!</v>
      </c>
      <c r="Z16" s="174" t="str">
        <f t="shared" si="11"/>
        <v>#REF!</v>
      </c>
      <c r="AA16" s="174" t="str">
        <f t="shared" si="11"/>
        <v>#REF!</v>
      </c>
      <c r="AB16" s="174" t="str">
        <f t="shared" si="11"/>
        <v>#REF!</v>
      </c>
      <c r="AC16" s="174" t="str">
        <f t="shared" si="11"/>
        <v>#REF!</v>
      </c>
      <c r="AD16" s="174" t="str">
        <f t="shared" si="11"/>
        <v>#REF!</v>
      </c>
      <c r="AE16" s="174" t="str">
        <f t="shared" si="11"/>
        <v>#REF!</v>
      </c>
      <c r="AF16" s="174" t="str">
        <f t="shared" si="11"/>
        <v>#REF!</v>
      </c>
      <c r="AG16" s="916" t="str">
        <f t="shared" ref="AG16:AG20" si="12">SUM(B16:AF16)</f>
        <v>#REF!</v>
      </c>
    </row>
    <row r="17">
      <c r="A17" s="173" t="s">
        <v>2169</v>
      </c>
      <c r="B17" s="174">
        <v>0.0</v>
      </c>
      <c r="C17" s="174">
        <v>0.0</v>
      </c>
      <c r="D17" s="174">
        <v>0.0</v>
      </c>
      <c r="E17" s="174">
        <v>0.0</v>
      </c>
      <c r="F17" s="174">
        <v>0.0</v>
      </c>
      <c r="G17" s="174">
        <v>0.0</v>
      </c>
      <c r="H17" s="174">
        <v>0.0</v>
      </c>
      <c r="I17" s="174">
        <v>0.0</v>
      </c>
      <c r="J17" s="174">
        <v>0.0</v>
      </c>
      <c r="K17" s="174">
        <v>0.0</v>
      </c>
      <c r="L17" s="174">
        <v>0.0</v>
      </c>
      <c r="M17" s="174">
        <v>0.0</v>
      </c>
      <c r="N17" s="174">
        <v>0.0</v>
      </c>
      <c r="O17" s="174">
        <v>0.0</v>
      </c>
      <c r="P17" s="174">
        <v>0.0</v>
      </c>
      <c r="Q17" s="917">
        <v>0.0</v>
      </c>
      <c r="R17" s="174">
        <v>0.0</v>
      </c>
      <c r="S17" s="174">
        <v>0.0</v>
      </c>
      <c r="T17" s="174">
        <v>0.0</v>
      </c>
      <c r="U17" s="917">
        <v>0.0</v>
      </c>
      <c r="V17" s="174">
        <v>0.0</v>
      </c>
      <c r="W17" s="174">
        <v>0.0</v>
      </c>
      <c r="X17" s="174">
        <v>0.0</v>
      </c>
      <c r="Y17" s="174">
        <v>0.0</v>
      </c>
      <c r="Z17" s="174">
        <v>0.0</v>
      </c>
      <c r="AA17" s="174">
        <v>0.0</v>
      </c>
      <c r="AB17" s="174">
        <v>0.0</v>
      </c>
      <c r="AC17" s="174"/>
      <c r="AD17" s="174"/>
      <c r="AE17" s="174"/>
      <c r="AF17" s="174"/>
      <c r="AG17" s="916">
        <f t="shared" si="12"/>
        <v>0</v>
      </c>
    </row>
    <row r="18">
      <c r="A18" s="173" t="s">
        <v>2170</v>
      </c>
      <c r="B18" s="174">
        <v>0.0</v>
      </c>
      <c r="C18" s="174">
        <v>0.0</v>
      </c>
      <c r="D18" s="174">
        <v>0.0</v>
      </c>
      <c r="E18" s="174">
        <v>0.0</v>
      </c>
      <c r="F18" s="174">
        <v>0.0</v>
      </c>
      <c r="G18" s="174">
        <v>0.0</v>
      </c>
      <c r="H18" s="174">
        <v>0.0</v>
      </c>
      <c r="I18" s="174">
        <v>0.0</v>
      </c>
      <c r="J18" s="174">
        <v>0.0</v>
      </c>
      <c r="K18" s="174">
        <v>0.0</v>
      </c>
      <c r="L18" s="174">
        <v>0.0</v>
      </c>
      <c r="M18" s="174">
        <v>0.0</v>
      </c>
      <c r="N18" s="174">
        <v>0.0</v>
      </c>
      <c r="O18" s="174">
        <v>0.0</v>
      </c>
      <c r="P18" s="174">
        <v>0.0</v>
      </c>
      <c r="Q18" s="174">
        <v>0.0</v>
      </c>
      <c r="R18" s="174">
        <v>0.0</v>
      </c>
      <c r="S18" s="174">
        <v>0.0</v>
      </c>
      <c r="T18" s="174">
        <v>0.0</v>
      </c>
      <c r="U18" s="174">
        <v>0.0</v>
      </c>
      <c r="V18" s="174">
        <v>0.0</v>
      </c>
      <c r="W18" s="174">
        <v>0.0</v>
      </c>
      <c r="X18" s="174">
        <v>0.0</v>
      </c>
      <c r="Y18" s="174">
        <v>0.0</v>
      </c>
      <c r="Z18" s="174">
        <v>0.0</v>
      </c>
      <c r="AA18" s="174">
        <v>0.0</v>
      </c>
      <c r="AB18" s="174">
        <v>0.0</v>
      </c>
      <c r="AC18" s="174">
        <v>0.0</v>
      </c>
      <c r="AD18" s="174">
        <v>0.0</v>
      </c>
      <c r="AE18" s="174">
        <v>0.0</v>
      </c>
      <c r="AF18" s="174">
        <v>0.0</v>
      </c>
      <c r="AG18" s="916">
        <f t="shared" si="12"/>
        <v>0</v>
      </c>
    </row>
    <row r="19">
      <c r="A19" s="173" t="s">
        <v>2171</v>
      </c>
      <c r="B19" s="174">
        <v>0.0</v>
      </c>
      <c r="C19" s="174">
        <v>0.0</v>
      </c>
      <c r="D19" s="174">
        <v>0.0</v>
      </c>
      <c r="E19" s="174">
        <v>0.0</v>
      </c>
      <c r="F19" s="174">
        <v>0.0</v>
      </c>
      <c r="G19" s="174">
        <v>0.0</v>
      </c>
      <c r="H19" s="174">
        <v>0.0</v>
      </c>
      <c r="I19" s="174">
        <v>0.0</v>
      </c>
      <c r="J19" s="174">
        <v>0.0</v>
      </c>
      <c r="K19" s="174">
        <v>0.0</v>
      </c>
      <c r="L19" s="174">
        <v>0.0</v>
      </c>
      <c r="M19" s="174">
        <v>0.0</v>
      </c>
      <c r="N19" s="174">
        <v>0.0</v>
      </c>
      <c r="O19" s="174">
        <v>0.0</v>
      </c>
      <c r="P19" s="174">
        <v>0.0</v>
      </c>
      <c r="Q19" s="174">
        <v>0.0</v>
      </c>
      <c r="R19" s="174">
        <v>0.0</v>
      </c>
      <c r="S19" s="174">
        <v>0.0</v>
      </c>
      <c r="T19" s="174">
        <v>0.0</v>
      </c>
      <c r="U19" s="174">
        <v>0.0</v>
      </c>
      <c r="V19" s="174">
        <v>0.0</v>
      </c>
      <c r="W19" s="174">
        <v>0.0</v>
      </c>
      <c r="X19" s="174">
        <v>0.0</v>
      </c>
      <c r="Y19" s="174">
        <v>0.0</v>
      </c>
      <c r="Z19" s="174">
        <v>0.0</v>
      </c>
      <c r="AA19" s="174">
        <v>0.0</v>
      </c>
      <c r="AB19" s="174">
        <v>0.0</v>
      </c>
      <c r="AC19" s="174">
        <v>0.0</v>
      </c>
      <c r="AD19" s="174">
        <v>0.0</v>
      </c>
      <c r="AE19" s="174">
        <v>0.0</v>
      </c>
      <c r="AF19" s="174">
        <v>0.0</v>
      </c>
      <c r="AG19" s="916">
        <f t="shared" si="12"/>
        <v>0</v>
      </c>
    </row>
    <row r="20">
      <c r="A20" s="348" t="s">
        <v>2172</v>
      </c>
      <c r="B20" s="349" t="str">
        <f t="shared" ref="B20:AF20" si="13">SUM(B16:B19)</f>
        <v>#REF!</v>
      </c>
      <c r="C20" s="349" t="str">
        <f t="shared" si="13"/>
        <v>#REF!</v>
      </c>
      <c r="D20" s="349" t="str">
        <f t="shared" si="13"/>
        <v>#REF!</v>
      </c>
      <c r="E20" s="349" t="str">
        <f t="shared" si="13"/>
        <v>#REF!</v>
      </c>
      <c r="F20" s="349" t="str">
        <f t="shared" si="13"/>
        <v>#REF!</v>
      </c>
      <c r="G20" s="349" t="str">
        <f t="shared" si="13"/>
        <v>#REF!</v>
      </c>
      <c r="H20" s="349" t="str">
        <f t="shared" si="13"/>
        <v>#REF!</v>
      </c>
      <c r="I20" s="349" t="str">
        <f t="shared" si="13"/>
        <v>#REF!</v>
      </c>
      <c r="J20" s="349" t="str">
        <f t="shared" si="13"/>
        <v>#REF!</v>
      </c>
      <c r="K20" s="349" t="str">
        <f t="shared" si="13"/>
        <v>#REF!</v>
      </c>
      <c r="L20" s="349" t="str">
        <f t="shared" si="13"/>
        <v>#REF!</v>
      </c>
      <c r="M20" s="349" t="str">
        <f t="shared" si="13"/>
        <v>#REF!</v>
      </c>
      <c r="N20" s="349" t="str">
        <f t="shared" si="13"/>
        <v>#REF!</v>
      </c>
      <c r="O20" s="349" t="str">
        <f t="shared" si="13"/>
        <v>#REF!</v>
      </c>
      <c r="P20" s="349" t="str">
        <f t="shared" si="13"/>
        <v>#REF!</v>
      </c>
      <c r="Q20" s="349" t="str">
        <f t="shared" si="13"/>
        <v>#REF!</v>
      </c>
      <c r="R20" s="349" t="str">
        <f t="shared" si="13"/>
        <v>#REF!</v>
      </c>
      <c r="S20" s="349" t="str">
        <f t="shared" si="13"/>
        <v>#REF!</v>
      </c>
      <c r="T20" s="349" t="str">
        <f t="shared" si="13"/>
        <v>#REF!</v>
      </c>
      <c r="U20" s="349" t="str">
        <f t="shared" si="13"/>
        <v>#REF!</v>
      </c>
      <c r="V20" s="349" t="str">
        <f t="shared" si="13"/>
        <v>#REF!</v>
      </c>
      <c r="W20" s="349" t="str">
        <f t="shared" si="13"/>
        <v>#REF!</v>
      </c>
      <c r="X20" s="349" t="str">
        <f t="shared" si="13"/>
        <v>#REF!</v>
      </c>
      <c r="Y20" s="349" t="str">
        <f t="shared" si="13"/>
        <v>#REF!</v>
      </c>
      <c r="Z20" s="349" t="str">
        <f t="shared" si="13"/>
        <v>#REF!</v>
      </c>
      <c r="AA20" s="349" t="str">
        <f t="shared" si="13"/>
        <v>#REF!</v>
      </c>
      <c r="AB20" s="349" t="str">
        <f t="shared" si="13"/>
        <v>#REF!</v>
      </c>
      <c r="AC20" s="349" t="str">
        <f t="shared" si="13"/>
        <v>#REF!</v>
      </c>
      <c r="AD20" s="349" t="str">
        <f t="shared" si="13"/>
        <v>#REF!</v>
      </c>
      <c r="AE20" s="349" t="str">
        <f t="shared" si="13"/>
        <v>#REF!</v>
      </c>
      <c r="AF20" s="349" t="str">
        <f t="shared" si="13"/>
        <v>#REF!</v>
      </c>
      <c r="AG20" s="916" t="str">
        <f t="shared" si="12"/>
        <v>#REF!</v>
      </c>
    </row>
    <row r="21">
      <c r="A21" s="127"/>
      <c r="B21" s="120"/>
      <c r="C21" s="120"/>
      <c r="D21" s="120"/>
      <c r="E21" s="120"/>
      <c r="F21" s="120"/>
      <c r="G21" s="120"/>
      <c r="H21" s="120"/>
      <c r="I21" s="120"/>
      <c r="J21" s="120"/>
      <c r="K21" s="120"/>
      <c r="L21" s="120"/>
      <c r="M21" s="120"/>
      <c r="N21" s="120"/>
      <c r="O21" s="120"/>
      <c r="P21" s="120"/>
      <c r="Q21" s="120"/>
      <c r="R21" s="120"/>
      <c r="S21" s="120"/>
      <c r="T21" s="120"/>
      <c r="U21" s="120"/>
      <c r="V21" s="120"/>
      <c r="W21" s="120"/>
      <c r="X21" s="120"/>
      <c r="Y21" s="120"/>
      <c r="Z21" s="120"/>
      <c r="AA21" s="120"/>
      <c r="AB21" s="120"/>
      <c r="AC21" s="120"/>
      <c r="AD21" s="120"/>
      <c r="AE21" s="120"/>
      <c r="AF21" s="120"/>
      <c r="AG21" s="914"/>
    </row>
    <row r="22">
      <c r="A22" s="165" t="s">
        <v>1500</v>
      </c>
      <c r="B22" s="186"/>
      <c r="C22" s="120"/>
      <c r="D22" s="120"/>
      <c r="E22" s="120"/>
      <c r="F22" s="120"/>
      <c r="G22" s="120"/>
      <c r="H22" s="120"/>
      <c r="I22" s="120"/>
      <c r="J22" s="120"/>
      <c r="K22" s="120"/>
      <c r="L22" s="120"/>
      <c r="M22" s="120"/>
      <c r="N22" s="120"/>
      <c r="O22" s="120"/>
      <c r="P22" s="120"/>
      <c r="Q22" s="120"/>
      <c r="R22" s="120"/>
      <c r="S22" s="120"/>
      <c r="T22" s="120"/>
      <c r="U22" s="120"/>
      <c r="V22" s="120"/>
      <c r="W22" s="120"/>
      <c r="X22" s="120"/>
      <c r="Y22" s="120"/>
      <c r="Z22" s="120"/>
      <c r="AA22" s="120"/>
      <c r="AB22" s="120"/>
      <c r="AC22" s="120"/>
      <c r="AD22" s="120"/>
      <c r="AE22" s="120"/>
      <c r="AF22" s="120"/>
      <c r="AG22" s="910"/>
    </row>
    <row r="23">
      <c r="A23" s="183" t="s">
        <v>2173</v>
      </c>
      <c r="B23" s="186">
        <f t="shared" ref="B23:AF23" si="14">B75-B40</f>
        <v>0</v>
      </c>
      <c r="C23" s="186">
        <f t="shared" si="14"/>
        <v>0</v>
      </c>
      <c r="D23" s="186">
        <f t="shared" si="14"/>
        <v>0</v>
      </c>
      <c r="E23" s="186">
        <f t="shared" si="14"/>
        <v>0</v>
      </c>
      <c r="F23" s="186">
        <f t="shared" si="14"/>
        <v>0</v>
      </c>
      <c r="G23" s="186">
        <f t="shared" si="14"/>
        <v>0</v>
      </c>
      <c r="H23" s="186">
        <f t="shared" si="14"/>
        <v>1</v>
      </c>
      <c r="I23" s="303">
        <f t="shared" si="14"/>
        <v>1</v>
      </c>
      <c r="J23" s="303">
        <f t="shared" si="14"/>
        <v>0</v>
      </c>
      <c r="K23" s="303">
        <f t="shared" si="14"/>
        <v>1</v>
      </c>
      <c r="L23" s="303">
        <f t="shared" si="14"/>
        <v>0</v>
      </c>
      <c r="M23" s="303">
        <f t="shared" si="14"/>
        <v>2</v>
      </c>
      <c r="N23" s="303">
        <f t="shared" si="14"/>
        <v>3</v>
      </c>
      <c r="O23" s="167">
        <f t="shared" si="14"/>
        <v>0</v>
      </c>
      <c r="P23" s="167">
        <f t="shared" si="14"/>
        <v>0</v>
      </c>
      <c r="Q23" s="167">
        <f t="shared" si="14"/>
        <v>0</v>
      </c>
      <c r="R23" s="303">
        <f t="shared" si="14"/>
        <v>0</v>
      </c>
      <c r="S23" s="303">
        <f t="shared" si="14"/>
        <v>0</v>
      </c>
      <c r="T23" s="303">
        <f t="shared" si="14"/>
        <v>0</v>
      </c>
      <c r="U23" s="303">
        <f t="shared" si="14"/>
        <v>0</v>
      </c>
      <c r="V23" s="303">
        <f t="shared" si="14"/>
        <v>0</v>
      </c>
      <c r="W23" s="303">
        <f t="shared" si="14"/>
        <v>0</v>
      </c>
      <c r="X23" s="303">
        <f t="shared" si="14"/>
        <v>0</v>
      </c>
      <c r="Y23" s="303">
        <f t="shared" si="14"/>
        <v>0</v>
      </c>
      <c r="Z23" s="167">
        <f t="shared" si="14"/>
        <v>0</v>
      </c>
      <c r="AA23" s="303">
        <f t="shared" si="14"/>
        <v>0</v>
      </c>
      <c r="AB23" s="303">
        <f t="shared" si="14"/>
        <v>0</v>
      </c>
      <c r="AC23" s="167">
        <f t="shared" si="14"/>
        <v>0</v>
      </c>
      <c r="AD23" s="167">
        <f t="shared" si="14"/>
        <v>0</v>
      </c>
      <c r="AE23" s="167">
        <f t="shared" si="14"/>
        <v>0</v>
      </c>
      <c r="AF23" s="167">
        <f t="shared" si="14"/>
        <v>0</v>
      </c>
      <c r="AG23" s="910">
        <f t="shared" ref="AG23:AG27" si="16">sum(B23:AF23)</f>
        <v>8</v>
      </c>
    </row>
    <row r="24">
      <c r="A24" s="183" t="s">
        <v>2174</v>
      </c>
      <c r="B24" s="186">
        <f t="shared" ref="B24:AF24" si="15">B76-B41</f>
        <v>0</v>
      </c>
      <c r="C24" s="186">
        <f t="shared" si="15"/>
        <v>0</v>
      </c>
      <c r="D24" s="186">
        <f t="shared" si="15"/>
        <v>0</v>
      </c>
      <c r="E24" s="186">
        <f t="shared" si="15"/>
        <v>0</v>
      </c>
      <c r="F24" s="186">
        <f t="shared" si="15"/>
        <v>0</v>
      </c>
      <c r="G24" s="186">
        <f t="shared" si="15"/>
        <v>0</v>
      </c>
      <c r="H24" s="186">
        <f t="shared" si="15"/>
        <v>1</v>
      </c>
      <c r="I24" s="303">
        <f t="shared" si="15"/>
        <v>1</v>
      </c>
      <c r="J24" s="303">
        <f t="shared" si="15"/>
        <v>1</v>
      </c>
      <c r="K24" s="303">
        <f t="shared" si="15"/>
        <v>0</v>
      </c>
      <c r="L24" s="303">
        <f t="shared" si="15"/>
        <v>0</v>
      </c>
      <c r="M24" s="303">
        <f t="shared" si="15"/>
        <v>1</v>
      </c>
      <c r="N24" s="303">
        <f t="shared" si="15"/>
        <v>0</v>
      </c>
      <c r="O24" s="167">
        <f t="shared" si="15"/>
        <v>0</v>
      </c>
      <c r="P24" s="167">
        <f t="shared" si="15"/>
        <v>0</v>
      </c>
      <c r="Q24" s="167">
        <f t="shared" si="15"/>
        <v>0</v>
      </c>
      <c r="R24" s="303">
        <f t="shared" si="15"/>
        <v>0</v>
      </c>
      <c r="S24" s="303">
        <f t="shared" si="15"/>
        <v>0</v>
      </c>
      <c r="T24" s="303">
        <f t="shared" si="15"/>
        <v>0</v>
      </c>
      <c r="U24" s="303">
        <f t="shared" si="15"/>
        <v>0</v>
      </c>
      <c r="V24" s="303">
        <f t="shared" si="15"/>
        <v>0</v>
      </c>
      <c r="W24" s="303">
        <f t="shared" si="15"/>
        <v>0</v>
      </c>
      <c r="X24" s="303">
        <f t="shared" si="15"/>
        <v>0</v>
      </c>
      <c r="Y24" s="303">
        <f t="shared" si="15"/>
        <v>0</v>
      </c>
      <c r="Z24" s="167">
        <f t="shared" si="15"/>
        <v>0</v>
      </c>
      <c r="AA24" s="303">
        <f t="shared" si="15"/>
        <v>0</v>
      </c>
      <c r="AB24" s="303">
        <f t="shared" si="15"/>
        <v>0</v>
      </c>
      <c r="AC24" s="167">
        <f t="shared" si="15"/>
        <v>0</v>
      </c>
      <c r="AD24" s="167">
        <f t="shared" si="15"/>
        <v>0</v>
      </c>
      <c r="AE24" s="167">
        <f t="shared" si="15"/>
        <v>0</v>
      </c>
      <c r="AF24" s="167">
        <f t="shared" si="15"/>
        <v>0</v>
      </c>
      <c r="AG24" s="910">
        <f t="shared" si="16"/>
        <v>4</v>
      </c>
    </row>
    <row r="25">
      <c r="A25" s="183" t="s">
        <v>2175</v>
      </c>
      <c r="B25" s="186">
        <f t="shared" ref="B25:AF25" si="17">B77-B42</f>
        <v>3</v>
      </c>
      <c r="C25" s="186">
        <f t="shared" si="17"/>
        <v>0</v>
      </c>
      <c r="D25" s="186">
        <f t="shared" si="17"/>
        <v>2</v>
      </c>
      <c r="E25" s="186">
        <f t="shared" si="17"/>
        <v>1</v>
      </c>
      <c r="F25" s="186">
        <f t="shared" si="17"/>
        <v>1</v>
      </c>
      <c r="G25" s="186">
        <f t="shared" si="17"/>
        <v>0</v>
      </c>
      <c r="H25" s="186">
        <f t="shared" si="17"/>
        <v>0</v>
      </c>
      <c r="I25" s="303">
        <f t="shared" si="17"/>
        <v>2</v>
      </c>
      <c r="J25" s="303">
        <f t="shared" si="17"/>
        <v>2</v>
      </c>
      <c r="K25" s="303">
        <f t="shared" si="17"/>
        <v>2</v>
      </c>
      <c r="L25" s="303">
        <f t="shared" si="17"/>
        <v>4</v>
      </c>
      <c r="M25" s="303">
        <f t="shared" si="17"/>
        <v>64</v>
      </c>
      <c r="N25" s="303">
        <f t="shared" si="17"/>
        <v>14</v>
      </c>
      <c r="O25" s="167">
        <f t="shared" si="17"/>
        <v>0</v>
      </c>
      <c r="P25" s="167">
        <f t="shared" si="17"/>
        <v>0</v>
      </c>
      <c r="Q25" s="167">
        <f t="shared" si="17"/>
        <v>0</v>
      </c>
      <c r="R25" s="303">
        <f t="shared" si="17"/>
        <v>1</v>
      </c>
      <c r="S25" s="303">
        <f t="shared" si="17"/>
        <v>2</v>
      </c>
      <c r="T25" s="303">
        <f t="shared" si="17"/>
        <v>0</v>
      </c>
      <c r="U25" s="303">
        <f t="shared" si="17"/>
        <v>0</v>
      </c>
      <c r="V25" s="303">
        <f t="shared" si="17"/>
        <v>0</v>
      </c>
      <c r="W25" s="303">
        <f t="shared" si="17"/>
        <v>0</v>
      </c>
      <c r="X25" s="303">
        <f t="shared" si="17"/>
        <v>0</v>
      </c>
      <c r="Y25" s="303">
        <f t="shared" si="17"/>
        <v>0</v>
      </c>
      <c r="Z25" s="303">
        <f t="shared" si="17"/>
        <v>0</v>
      </c>
      <c r="AA25" s="303">
        <f t="shared" si="17"/>
        <v>0</v>
      </c>
      <c r="AB25" s="303">
        <f t="shared" si="17"/>
        <v>0</v>
      </c>
      <c r="AC25" s="303">
        <f t="shared" si="17"/>
        <v>0</v>
      </c>
      <c r="AD25" s="303">
        <f t="shared" si="17"/>
        <v>0</v>
      </c>
      <c r="AE25" s="303">
        <f t="shared" si="17"/>
        <v>0</v>
      </c>
      <c r="AF25" s="303">
        <f t="shared" si="17"/>
        <v>0</v>
      </c>
      <c r="AG25" s="910">
        <f t="shared" si="16"/>
        <v>98</v>
      </c>
    </row>
    <row r="26">
      <c r="A26" s="183" t="s">
        <v>2176</v>
      </c>
      <c r="B26" s="186">
        <f t="shared" ref="B26:AF26" si="18">B78-B43</f>
        <v>3</v>
      </c>
      <c r="C26" s="186">
        <f t="shared" si="18"/>
        <v>1</v>
      </c>
      <c r="D26" s="186">
        <f t="shared" si="18"/>
        <v>0</v>
      </c>
      <c r="E26" s="186">
        <f t="shared" si="18"/>
        <v>0</v>
      </c>
      <c r="F26" s="186">
        <f t="shared" si="18"/>
        <v>0</v>
      </c>
      <c r="G26" s="186">
        <f t="shared" si="18"/>
        <v>0</v>
      </c>
      <c r="H26" s="186">
        <f t="shared" si="18"/>
        <v>0</v>
      </c>
      <c r="I26" s="303">
        <f t="shared" si="18"/>
        <v>6</v>
      </c>
      <c r="J26" s="303">
        <f t="shared" si="18"/>
        <v>0</v>
      </c>
      <c r="K26" s="303">
        <f t="shared" si="18"/>
        <v>0</v>
      </c>
      <c r="L26" s="303">
        <f t="shared" si="18"/>
        <v>0</v>
      </c>
      <c r="M26" s="303">
        <f t="shared" si="18"/>
        <v>20</v>
      </c>
      <c r="N26" s="303">
        <f t="shared" si="18"/>
        <v>9</v>
      </c>
      <c r="O26" s="167">
        <f t="shared" si="18"/>
        <v>0</v>
      </c>
      <c r="P26" s="167">
        <f t="shared" si="18"/>
        <v>0</v>
      </c>
      <c r="Q26" s="167">
        <f t="shared" si="18"/>
        <v>0</v>
      </c>
      <c r="R26" s="303">
        <f t="shared" si="18"/>
        <v>1</v>
      </c>
      <c r="S26" s="303">
        <f t="shared" si="18"/>
        <v>0</v>
      </c>
      <c r="T26" s="303">
        <f t="shared" si="18"/>
        <v>0</v>
      </c>
      <c r="U26" s="303">
        <f t="shared" si="18"/>
        <v>0</v>
      </c>
      <c r="V26" s="303">
        <f t="shared" si="18"/>
        <v>0</v>
      </c>
      <c r="W26" s="303">
        <f t="shared" si="18"/>
        <v>0</v>
      </c>
      <c r="X26" s="303">
        <f t="shared" si="18"/>
        <v>0</v>
      </c>
      <c r="Y26" s="303">
        <f t="shared" si="18"/>
        <v>0</v>
      </c>
      <c r="Z26" s="303">
        <f t="shared" si="18"/>
        <v>0</v>
      </c>
      <c r="AA26" s="303">
        <f t="shared" si="18"/>
        <v>0</v>
      </c>
      <c r="AB26" s="303">
        <f t="shared" si="18"/>
        <v>0</v>
      </c>
      <c r="AC26" s="303">
        <f t="shared" si="18"/>
        <v>0</v>
      </c>
      <c r="AD26" s="303">
        <f t="shared" si="18"/>
        <v>0</v>
      </c>
      <c r="AE26" s="303">
        <f t="shared" si="18"/>
        <v>0</v>
      </c>
      <c r="AF26" s="303">
        <f t="shared" si="18"/>
        <v>0</v>
      </c>
      <c r="AG26" s="910">
        <f t="shared" si="16"/>
        <v>40</v>
      </c>
    </row>
    <row r="27">
      <c r="A27" s="918" t="s">
        <v>1237</v>
      </c>
      <c r="B27" s="427">
        <f t="shared" ref="B27:AF27" si="19">SUM(B23:B26)</f>
        <v>6</v>
      </c>
      <c r="C27" s="427">
        <f t="shared" si="19"/>
        <v>1</v>
      </c>
      <c r="D27" s="427">
        <f t="shared" si="19"/>
        <v>2</v>
      </c>
      <c r="E27" s="427">
        <f t="shared" si="19"/>
        <v>1</v>
      </c>
      <c r="F27" s="427">
        <f t="shared" si="19"/>
        <v>1</v>
      </c>
      <c r="G27" s="427">
        <f t="shared" si="19"/>
        <v>0</v>
      </c>
      <c r="H27" s="427">
        <f t="shared" si="19"/>
        <v>2</v>
      </c>
      <c r="I27" s="427">
        <f t="shared" si="19"/>
        <v>10</v>
      </c>
      <c r="J27" s="427">
        <f t="shared" si="19"/>
        <v>3</v>
      </c>
      <c r="K27" s="427">
        <f t="shared" si="19"/>
        <v>3</v>
      </c>
      <c r="L27" s="427">
        <f t="shared" si="19"/>
        <v>4</v>
      </c>
      <c r="M27" s="427">
        <f t="shared" si="19"/>
        <v>87</v>
      </c>
      <c r="N27" s="427">
        <f t="shared" si="19"/>
        <v>26</v>
      </c>
      <c r="O27" s="427">
        <f t="shared" si="19"/>
        <v>0</v>
      </c>
      <c r="P27" s="427">
        <f t="shared" si="19"/>
        <v>0</v>
      </c>
      <c r="Q27" s="427">
        <f t="shared" si="19"/>
        <v>0</v>
      </c>
      <c r="R27" s="427">
        <f t="shared" si="19"/>
        <v>2</v>
      </c>
      <c r="S27" s="427">
        <f t="shared" si="19"/>
        <v>2</v>
      </c>
      <c r="T27" s="427">
        <f t="shared" si="19"/>
        <v>0</v>
      </c>
      <c r="U27" s="427">
        <f t="shared" si="19"/>
        <v>0</v>
      </c>
      <c r="V27" s="427">
        <f t="shared" si="19"/>
        <v>0</v>
      </c>
      <c r="W27" s="427">
        <f t="shared" si="19"/>
        <v>0</v>
      </c>
      <c r="X27" s="427">
        <f t="shared" si="19"/>
        <v>0</v>
      </c>
      <c r="Y27" s="427">
        <f t="shared" si="19"/>
        <v>0</v>
      </c>
      <c r="Z27" s="427">
        <f t="shared" si="19"/>
        <v>0</v>
      </c>
      <c r="AA27" s="427">
        <f t="shared" si="19"/>
        <v>0</v>
      </c>
      <c r="AB27" s="427">
        <f t="shared" si="19"/>
        <v>0</v>
      </c>
      <c r="AC27" s="427">
        <f t="shared" si="19"/>
        <v>0</v>
      </c>
      <c r="AD27" s="427">
        <f t="shared" si="19"/>
        <v>0</v>
      </c>
      <c r="AE27" s="427">
        <f t="shared" si="19"/>
        <v>0</v>
      </c>
      <c r="AF27" s="427">
        <f t="shared" si="19"/>
        <v>0</v>
      </c>
      <c r="AG27" s="910">
        <f t="shared" si="16"/>
        <v>150</v>
      </c>
    </row>
    <row r="28">
      <c r="A28" s="127"/>
      <c r="B28" s="197"/>
      <c r="C28" s="197"/>
      <c r="D28" s="197"/>
      <c r="E28" s="197"/>
      <c r="F28" s="197"/>
      <c r="G28" s="197"/>
      <c r="H28" s="197"/>
      <c r="I28" s="197"/>
      <c r="J28" s="120"/>
      <c r="K28" s="120"/>
      <c r="L28" s="120"/>
      <c r="M28" s="120"/>
      <c r="N28" s="120"/>
      <c r="O28" s="120"/>
      <c r="P28" s="120"/>
      <c r="Q28" s="120"/>
      <c r="R28" s="120"/>
      <c r="S28" s="120"/>
      <c r="T28" s="120"/>
      <c r="U28" s="120"/>
      <c r="V28" s="120"/>
      <c r="W28" s="120"/>
      <c r="X28" s="120"/>
      <c r="Y28" s="120"/>
      <c r="Z28" s="120"/>
      <c r="AA28" s="120"/>
      <c r="AB28" s="120"/>
      <c r="AC28" s="120"/>
      <c r="AD28" s="120"/>
      <c r="AE28" s="120"/>
      <c r="AF28" s="120"/>
      <c r="AG28" s="919"/>
    </row>
    <row r="29">
      <c r="A29" s="183" t="s">
        <v>223</v>
      </c>
      <c r="B29" s="881"/>
      <c r="C29" s="881"/>
      <c r="D29" s="881"/>
      <c r="E29" s="881"/>
      <c r="F29" s="881"/>
      <c r="G29" s="881"/>
      <c r="H29" s="881"/>
      <c r="I29" s="881"/>
      <c r="J29" s="881"/>
      <c r="K29" s="881"/>
      <c r="L29" s="881"/>
      <c r="M29" s="881"/>
      <c r="N29" s="881"/>
      <c r="O29" s="881"/>
      <c r="P29" s="881"/>
      <c r="Q29" s="881"/>
      <c r="R29" s="881"/>
      <c r="S29" s="881"/>
      <c r="T29" s="881"/>
      <c r="U29" s="881"/>
      <c r="V29" s="881"/>
      <c r="W29" s="881"/>
      <c r="X29" s="881"/>
      <c r="Y29" s="881"/>
      <c r="Z29" s="881"/>
      <c r="AA29" s="881"/>
      <c r="AB29" s="881"/>
      <c r="AC29" s="881"/>
      <c r="AD29" s="881"/>
      <c r="AE29" s="881"/>
      <c r="AF29" s="881"/>
      <c r="AG29" s="910">
        <f t="shared" ref="AG29:AG37" si="20">sum(B29:AF29)</f>
        <v>0</v>
      </c>
    </row>
    <row r="30">
      <c r="A30" s="183" t="s">
        <v>224</v>
      </c>
      <c r="B30" s="881"/>
      <c r="C30" s="881"/>
      <c r="D30" s="881"/>
      <c r="E30" s="881"/>
      <c r="F30" s="881"/>
      <c r="G30" s="881"/>
      <c r="H30" s="881"/>
      <c r="I30" s="881"/>
      <c r="J30" s="881"/>
      <c r="K30" s="881"/>
      <c r="L30" s="881"/>
      <c r="M30" s="881"/>
      <c r="N30" s="881"/>
      <c r="O30" s="881"/>
      <c r="P30" s="881"/>
      <c r="Q30" s="881"/>
      <c r="R30" s="881"/>
      <c r="S30" s="881"/>
      <c r="T30" s="881"/>
      <c r="U30" s="881"/>
      <c r="V30" s="881"/>
      <c r="W30" s="881"/>
      <c r="X30" s="881"/>
      <c r="Y30" s="881"/>
      <c r="Z30" s="881"/>
      <c r="AA30" s="881"/>
      <c r="AB30" s="881"/>
      <c r="AC30" s="881"/>
      <c r="AD30" s="881"/>
      <c r="AE30" s="881"/>
      <c r="AF30" s="881"/>
      <c r="AG30" s="910">
        <f t="shared" si="20"/>
        <v>0</v>
      </c>
    </row>
    <row r="31">
      <c r="A31" s="183" t="s">
        <v>2177</v>
      </c>
      <c r="B31" s="881"/>
      <c r="C31" s="881"/>
      <c r="D31" s="881"/>
      <c r="E31" s="881"/>
      <c r="F31" s="881"/>
      <c r="G31" s="881"/>
      <c r="H31" s="881"/>
      <c r="I31" s="881"/>
      <c r="J31" s="881"/>
      <c r="K31" s="881"/>
      <c r="L31" s="881"/>
      <c r="M31" s="881"/>
      <c r="N31" s="881"/>
      <c r="O31" s="881"/>
      <c r="P31" s="881"/>
      <c r="Q31" s="881"/>
      <c r="R31" s="881"/>
      <c r="S31" s="881"/>
      <c r="T31" s="881"/>
      <c r="U31" s="881"/>
      <c r="V31" s="881"/>
      <c r="W31" s="881"/>
      <c r="X31" s="881"/>
      <c r="Y31" s="881"/>
      <c r="Z31" s="881"/>
      <c r="AA31" s="881"/>
      <c r="AB31" s="881"/>
      <c r="AC31" s="881"/>
      <c r="AD31" s="881"/>
      <c r="AE31" s="881"/>
      <c r="AF31" s="881"/>
      <c r="AG31" s="910">
        <f t="shared" si="20"/>
        <v>0</v>
      </c>
    </row>
    <row r="32">
      <c r="A32" s="183" t="s">
        <v>2178</v>
      </c>
      <c r="B32" s="881"/>
      <c r="C32" s="881"/>
      <c r="D32" s="881"/>
      <c r="E32" s="881"/>
      <c r="F32" s="881"/>
      <c r="G32" s="881"/>
      <c r="H32" s="881"/>
      <c r="I32" s="881"/>
      <c r="J32" s="881"/>
      <c r="K32" s="881"/>
      <c r="L32" s="881"/>
      <c r="M32" s="881"/>
      <c r="N32" s="881"/>
      <c r="O32" s="881"/>
      <c r="P32" s="881"/>
      <c r="Q32" s="881"/>
      <c r="R32" s="881"/>
      <c r="S32" s="881"/>
      <c r="T32" s="881"/>
      <c r="U32" s="881"/>
      <c r="V32" s="881"/>
      <c r="W32" s="881"/>
      <c r="X32" s="881"/>
      <c r="Y32" s="881"/>
      <c r="Z32" s="881"/>
      <c r="AA32" s="881"/>
      <c r="AB32" s="881"/>
      <c r="AC32" s="881"/>
      <c r="AD32" s="881"/>
      <c r="AE32" s="881"/>
      <c r="AF32" s="881"/>
      <c r="AG32" s="910">
        <f t="shared" si="20"/>
        <v>0</v>
      </c>
    </row>
    <row r="33">
      <c r="A33" s="183" t="s">
        <v>2179</v>
      </c>
      <c r="B33" s="881"/>
      <c r="C33" s="881"/>
      <c r="D33" s="881"/>
      <c r="E33" s="881"/>
      <c r="F33" s="881"/>
      <c r="G33" s="881"/>
      <c r="H33" s="881"/>
      <c r="I33" s="881"/>
      <c r="J33" s="881"/>
      <c r="K33" s="881"/>
      <c r="L33" s="881"/>
      <c r="M33" s="881"/>
      <c r="N33" s="881"/>
      <c r="O33" s="881"/>
      <c r="P33" s="881"/>
      <c r="Q33" s="881"/>
      <c r="R33" s="881"/>
      <c r="S33" s="881"/>
      <c r="T33" s="881"/>
      <c r="U33" s="881"/>
      <c r="V33" s="881"/>
      <c r="W33" s="881"/>
      <c r="X33" s="881"/>
      <c r="Y33" s="881"/>
      <c r="Z33" s="881"/>
      <c r="AA33" s="881"/>
      <c r="AB33" s="881"/>
      <c r="AC33" s="881"/>
      <c r="AD33" s="881"/>
      <c r="AE33" s="881"/>
      <c r="AF33" s="881"/>
      <c r="AG33" s="910">
        <f t="shared" si="20"/>
        <v>0</v>
      </c>
    </row>
    <row r="34">
      <c r="A34" s="183" t="s">
        <v>2180</v>
      </c>
      <c r="B34" s="881"/>
      <c r="C34" s="881"/>
      <c r="D34" s="881"/>
      <c r="E34" s="881"/>
      <c r="F34" s="881"/>
      <c r="G34" s="881"/>
      <c r="H34" s="881"/>
      <c r="I34" s="881"/>
      <c r="J34" s="881"/>
      <c r="K34" s="881"/>
      <c r="L34" s="881"/>
      <c r="M34" s="881"/>
      <c r="N34" s="881"/>
      <c r="O34" s="881"/>
      <c r="P34" s="881"/>
      <c r="Q34" s="881"/>
      <c r="R34" s="881"/>
      <c r="S34" s="881"/>
      <c r="T34" s="881"/>
      <c r="U34" s="881"/>
      <c r="V34" s="881"/>
      <c r="W34" s="881"/>
      <c r="X34" s="881"/>
      <c r="Y34" s="881"/>
      <c r="Z34" s="881"/>
      <c r="AA34" s="881"/>
      <c r="AB34" s="881"/>
      <c r="AC34" s="881"/>
      <c r="AD34" s="881"/>
      <c r="AE34" s="881"/>
      <c r="AF34" s="881"/>
      <c r="AG34" s="910">
        <f t="shared" si="20"/>
        <v>0</v>
      </c>
    </row>
    <row r="35">
      <c r="A35" s="183" t="s">
        <v>2181</v>
      </c>
      <c r="B35" s="881"/>
      <c r="C35" s="881"/>
      <c r="D35" s="881"/>
      <c r="E35" s="881"/>
      <c r="F35" s="881"/>
      <c r="G35" s="881"/>
      <c r="H35" s="881"/>
      <c r="I35" s="881"/>
      <c r="J35" s="881"/>
      <c r="K35" s="881"/>
      <c r="L35" s="881"/>
      <c r="M35" s="881"/>
      <c r="N35" s="881"/>
      <c r="O35" s="881"/>
      <c r="P35" s="881"/>
      <c r="Q35" s="881"/>
      <c r="R35" s="881"/>
      <c r="S35" s="881"/>
      <c r="T35" s="881"/>
      <c r="U35" s="881"/>
      <c r="V35" s="881"/>
      <c r="W35" s="881"/>
      <c r="X35" s="881"/>
      <c r="Y35" s="881"/>
      <c r="Z35" s="881"/>
      <c r="AA35" s="881"/>
      <c r="AB35" s="881"/>
      <c r="AC35" s="881"/>
      <c r="AD35" s="881"/>
      <c r="AE35" s="881"/>
      <c r="AF35" s="881"/>
      <c r="AG35" s="910">
        <f t="shared" si="20"/>
        <v>0</v>
      </c>
    </row>
    <row r="36">
      <c r="A36" s="183" t="s">
        <v>2182</v>
      </c>
      <c r="B36" s="881"/>
      <c r="C36" s="881"/>
      <c r="D36" s="881"/>
      <c r="E36" s="881"/>
      <c r="F36" s="881"/>
      <c r="G36" s="881"/>
      <c r="H36" s="881"/>
      <c r="I36" s="881"/>
      <c r="J36" s="881"/>
      <c r="K36" s="881"/>
      <c r="L36" s="881"/>
      <c r="M36" s="881"/>
      <c r="N36" s="881"/>
      <c r="O36" s="881"/>
      <c r="P36" s="881"/>
      <c r="Q36" s="881"/>
      <c r="R36" s="881"/>
      <c r="S36" s="881"/>
      <c r="T36" s="881"/>
      <c r="U36" s="881"/>
      <c r="V36" s="881"/>
      <c r="W36" s="881"/>
      <c r="X36" s="881"/>
      <c r="Y36" s="881"/>
      <c r="Z36" s="881"/>
      <c r="AA36" s="881"/>
      <c r="AB36" s="881"/>
      <c r="AC36" s="881"/>
      <c r="AD36" s="881"/>
      <c r="AE36" s="881"/>
      <c r="AF36" s="881"/>
      <c r="AG36" s="910">
        <f t="shared" si="20"/>
        <v>0</v>
      </c>
    </row>
    <row r="37">
      <c r="A37" s="918" t="s">
        <v>200</v>
      </c>
      <c r="B37" s="427">
        <f t="shared" ref="B37:AF37" si="21">SUM(B29:B36)</f>
        <v>0</v>
      </c>
      <c r="C37" s="427">
        <f t="shared" si="21"/>
        <v>0</v>
      </c>
      <c r="D37" s="427">
        <f t="shared" si="21"/>
        <v>0</v>
      </c>
      <c r="E37" s="427">
        <f t="shared" si="21"/>
        <v>0</v>
      </c>
      <c r="F37" s="427">
        <f t="shared" si="21"/>
        <v>0</v>
      </c>
      <c r="G37" s="427">
        <f t="shared" si="21"/>
        <v>0</v>
      </c>
      <c r="H37" s="427">
        <f t="shared" si="21"/>
        <v>0</v>
      </c>
      <c r="I37" s="427">
        <f t="shared" si="21"/>
        <v>0</v>
      </c>
      <c r="J37" s="427">
        <f t="shared" si="21"/>
        <v>0</v>
      </c>
      <c r="K37" s="427">
        <f t="shared" si="21"/>
        <v>0</v>
      </c>
      <c r="L37" s="427">
        <f t="shared" si="21"/>
        <v>0</v>
      </c>
      <c r="M37" s="427">
        <f t="shared" si="21"/>
        <v>0</v>
      </c>
      <c r="N37" s="427">
        <f t="shared" si="21"/>
        <v>0</v>
      </c>
      <c r="O37" s="427">
        <f t="shared" si="21"/>
        <v>0</v>
      </c>
      <c r="P37" s="427">
        <f t="shared" si="21"/>
        <v>0</v>
      </c>
      <c r="Q37" s="427">
        <f t="shared" si="21"/>
        <v>0</v>
      </c>
      <c r="R37" s="427">
        <f t="shared" si="21"/>
        <v>0</v>
      </c>
      <c r="S37" s="427">
        <f t="shared" si="21"/>
        <v>0</v>
      </c>
      <c r="T37" s="427">
        <f t="shared" si="21"/>
        <v>0</v>
      </c>
      <c r="U37" s="427">
        <f t="shared" si="21"/>
        <v>0</v>
      </c>
      <c r="V37" s="427">
        <f t="shared" si="21"/>
        <v>0</v>
      </c>
      <c r="W37" s="427">
        <f t="shared" si="21"/>
        <v>0</v>
      </c>
      <c r="X37" s="427">
        <f t="shared" si="21"/>
        <v>0</v>
      </c>
      <c r="Y37" s="427">
        <f t="shared" si="21"/>
        <v>0</v>
      </c>
      <c r="Z37" s="427">
        <f t="shared" si="21"/>
        <v>0</v>
      </c>
      <c r="AA37" s="427">
        <f t="shared" si="21"/>
        <v>0</v>
      </c>
      <c r="AB37" s="427">
        <f t="shared" si="21"/>
        <v>0</v>
      </c>
      <c r="AC37" s="427">
        <f t="shared" si="21"/>
        <v>0</v>
      </c>
      <c r="AD37" s="427">
        <f t="shared" si="21"/>
        <v>0</v>
      </c>
      <c r="AE37" s="427">
        <f t="shared" si="21"/>
        <v>0</v>
      </c>
      <c r="AF37" s="427">
        <f t="shared" si="21"/>
        <v>0</v>
      </c>
      <c r="AG37" s="910">
        <f t="shared" si="20"/>
        <v>0</v>
      </c>
    </row>
    <row r="38">
      <c r="A38" s="232"/>
      <c r="B38" s="186"/>
      <c r="C38" s="120"/>
      <c r="D38" s="120"/>
      <c r="E38" s="120"/>
      <c r="F38" s="120"/>
      <c r="G38" s="120"/>
      <c r="H38" s="120"/>
      <c r="I38" s="120"/>
      <c r="J38" s="120"/>
      <c r="K38" s="120"/>
      <c r="L38" s="120"/>
      <c r="M38" s="120"/>
      <c r="N38" s="120"/>
      <c r="O38" s="120"/>
      <c r="P38" s="120"/>
      <c r="Q38" s="120"/>
      <c r="R38" s="120"/>
      <c r="S38" s="120"/>
      <c r="T38" s="120"/>
      <c r="U38" s="120"/>
      <c r="V38" s="120"/>
      <c r="W38" s="120"/>
      <c r="X38" s="120"/>
      <c r="Y38" s="120"/>
      <c r="Z38" s="120"/>
      <c r="AA38" s="120"/>
      <c r="AB38" s="120"/>
      <c r="AC38" s="120"/>
      <c r="AD38" s="120"/>
      <c r="AE38" s="120"/>
      <c r="AF38" s="120"/>
      <c r="AG38" s="910"/>
    </row>
    <row r="39">
      <c r="A39" s="165" t="s">
        <v>1549</v>
      </c>
      <c r="B39" s="186"/>
      <c r="C39" s="120"/>
      <c r="D39" s="120"/>
      <c r="E39" s="120"/>
      <c r="F39" s="120"/>
      <c r="G39" s="120"/>
      <c r="H39" s="120"/>
      <c r="I39" s="120"/>
      <c r="J39" s="120"/>
      <c r="K39" s="120"/>
      <c r="L39" s="120"/>
      <c r="M39" s="120"/>
      <c r="N39" s="120"/>
      <c r="O39" s="120"/>
      <c r="P39" s="120"/>
      <c r="Q39" s="120"/>
      <c r="R39" s="120"/>
      <c r="S39" s="120"/>
      <c r="T39" s="120"/>
      <c r="U39" s="120"/>
      <c r="V39" s="120"/>
      <c r="W39" s="120"/>
      <c r="X39" s="120"/>
      <c r="Y39" s="120"/>
      <c r="Z39" s="120"/>
      <c r="AA39" s="120"/>
      <c r="AB39" s="120"/>
      <c r="AC39" s="120"/>
      <c r="AD39" s="120"/>
      <c r="AE39" s="120"/>
      <c r="AF39" s="120"/>
      <c r="AG39" s="910"/>
    </row>
    <row r="40">
      <c r="A40" s="183" t="s">
        <v>2183</v>
      </c>
      <c r="B40" s="881"/>
      <c r="C40" s="881"/>
      <c r="D40" s="881"/>
      <c r="E40" s="881"/>
      <c r="F40" s="881"/>
      <c r="G40" s="881"/>
      <c r="H40" s="881"/>
      <c r="I40" s="879"/>
      <c r="J40" s="879"/>
      <c r="K40" s="303">
        <v>1.0</v>
      </c>
      <c r="L40" s="879"/>
      <c r="M40" s="303">
        <v>1.0</v>
      </c>
      <c r="N40" s="879"/>
      <c r="O40" s="892"/>
      <c r="P40" s="892"/>
      <c r="Q40" s="892"/>
      <c r="R40" s="879"/>
      <c r="S40" s="893"/>
      <c r="T40" s="893"/>
      <c r="U40" s="893"/>
      <c r="V40" s="893"/>
      <c r="W40" s="893"/>
      <c r="X40" s="893"/>
      <c r="Y40" s="893"/>
      <c r="Z40" s="894"/>
      <c r="AA40" s="893"/>
      <c r="AB40" s="893"/>
      <c r="AC40" s="894"/>
      <c r="AD40" s="894"/>
      <c r="AE40" s="894"/>
      <c r="AF40" s="894"/>
      <c r="AG40" s="910">
        <f t="shared" ref="AG40:AG44" si="22">sum(B40:AF40)</f>
        <v>2</v>
      </c>
    </row>
    <row r="41">
      <c r="A41" s="183" t="s">
        <v>2184</v>
      </c>
      <c r="B41" s="881"/>
      <c r="C41" s="881"/>
      <c r="D41" s="881"/>
      <c r="E41" s="881"/>
      <c r="F41" s="881"/>
      <c r="G41" s="881"/>
      <c r="H41" s="881"/>
      <c r="I41" s="879"/>
      <c r="J41" s="879"/>
      <c r="K41" s="303">
        <v>0.0</v>
      </c>
      <c r="L41" s="303">
        <v>1.0</v>
      </c>
      <c r="M41" s="303">
        <v>1.0</v>
      </c>
      <c r="N41" s="303">
        <v>2.0</v>
      </c>
      <c r="O41" s="892"/>
      <c r="P41" s="892"/>
      <c r="Q41" s="892"/>
      <c r="R41" s="879"/>
      <c r="S41" s="893"/>
      <c r="T41" s="893"/>
      <c r="U41" s="893"/>
      <c r="V41" s="893"/>
      <c r="W41" s="893"/>
      <c r="X41" s="893"/>
      <c r="Y41" s="893"/>
      <c r="Z41" s="894"/>
      <c r="AA41" s="893"/>
      <c r="AB41" s="893"/>
      <c r="AC41" s="894"/>
      <c r="AD41" s="894"/>
      <c r="AE41" s="894"/>
      <c r="AF41" s="894"/>
      <c r="AG41" s="910">
        <f t="shared" si="22"/>
        <v>4</v>
      </c>
    </row>
    <row r="42">
      <c r="A42" s="183" t="s">
        <v>2185</v>
      </c>
      <c r="B42" s="881"/>
      <c r="C42" s="881"/>
      <c r="D42" s="881"/>
      <c r="E42" s="881"/>
      <c r="F42" s="881"/>
      <c r="G42" s="881"/>
      <c r="H42" s="186">
        <v>3.0</v>
      </c>
      <c r="I42" s="303">
        <v>8.0</v>
      </c>
      <c r="J42" s="879"/>
      <c r="K42" s="879"/>
      <c r="L42" s="879"/>
      <c r="M42" s="303">
        <v>2.0</v>
      </c>
      <c r="N42" s="303">
        <v>1.0</v>
      </c>
      <c r="O42" s="892"/>
      <c r="P42" s="892"/>
      <c r="Q42" s="892"/>
      <c r="R42" s="303">
        <v>1.0</v>
      </c>
      <c r="S42" s="893"/>
      <c r="T42" s="893"/>
      <c r="U42" s="893"/>
      <c r="V42" s="893"/>
      <c r="W42" s="893"/>
      <c r="X42" s="893"/>
      <c r="Y42" s="893"/>
      <c r="Z42" s="895"/>
      <c r="AA42" s="893"/>
      <c r="AB42" s="893"/>
      <c r="AC42" s="893"/>
      <c r="AD42" s="893"/>
      <c r="AE42" s="893"/>
      <c r="AF42" s="893"/>
      <c r="AG42" s="910">
        <f t="shared" si="22"/>
        <v>15</v>
      </c>
    </row>
    <row r="43">
      <c r="A43" s="183" t="s">
        <v>2186</v>
      </c>
      <c r="B43" s="881"/>
      <c r="C43" s="881"/>
      <c r="D43" s="881"/>
      <c r="E43" s="881"/>
      <c r="F43" s="881"/>
      <c r="G43" s="881"/>
      <c r="H43" s="881"/>
      <c r="I43" s="303">
        <v>1.0</v>
      </c>
      <c r="J43" s="879"/>
      <c r="K43" s="879"/>
      <c r="L43" s="879"/>
      <c r="M43" s="303">
        <v>1.0</v>
      </c>
      <c r="N43" s="879"/>
      <c r="O43" s="892"/>
      <c r="P43" s="892"/>
      <c r="Q43" s="892"/>
      <c r="R43" s="879"/>
      <c r="S43" s="893"/>
      <c r="T43" s="893"/>
      <c r="U43" s="893"/>
      <c r="V43" s="893"/>
      <c r="W43" s="893"/>
      <c r="X43" s="893"/>
      <c r="Y43" s="893"/>
      <c r="Z43" s="895"/>
      <c r="AA43" s="893"/>
      <c r="AB43" s="893"/>
      <c r="AC43" s="893"/>
      <c r="AD43" s="893"/>
      <c r="AE43" s="893"/>
      <c r="AF43" s="893"/>
      <c r="AG43" s="910">
        <f t="shared" si="22"/>
        <v>2</v>
      </c>
    </row>
    <row r="44">
      <c r="A44" s="918" t="s">
        <v>1237</v>
      </c>
      <c r="B44" s="427">
        <f t="shared" ref="B44:AF44" si="23">SUM(B40:B43)</f>
        <v>0</v>
      </c>
      <c r="C44" s="427">
        <f t="shared" si="23"/>
        <v>0</v>
      </c>
      <c r="D44" s="427">
        <f t="shared" si="23"/>
        <v>0</v>
      </c>
      <c r="E44" s="427">
        <f t="shared" si="23"/>
        <v>0</v>
      </c>
      <c r="F44" s="427">
        <f t="shared" si="23"/>
        <v>0</v>
      </c>
      <c r="G44" s="427">
        <f t="shared" si="23"/>
        <v>0</v>
      </c>
      <c r="H44" s="427">
        <f t="shared" si="23"/>
        <v>3</v>
      </c>
      <c r="I44" s="427">
        <f t="shared" si="23"/>
        <v>9</v>
      </c>
      <c r="J44" s="427">
        <f t="shared" si="23"/>
        <v>0</v>
      </c>
      <c r="K44" s="427">
        <f t="shared" si="23"/>
        <v>1</v>
      </c>
      <c r="L44" s="427">
        <f t="shared" si="23"/>
        <v>1</v>
      </c>
      <c r="M44" s="427">
        <f t="shared" si="23"/>
        <v>5</v>
      </c>
      <c r="N44" s="427">
        <f t="shared" si="23"/>
        <v>3</v>
      </c>
      <c r="O44" s="427">
        <f t="shared" si="23"/>
        <v>0</v>
      </c>
      <c r="P44" s="427">
        <f t="shared" si="23"/>
        <v>0</v>
      </c>
      <c r="Q44" s="427">
        <f t="shared" si="23"/>
        <v>0</v>
      </c>
      <c r="R44" s="427">
        <f t="shared" si="23"/>
        <v>1</v>
      </c>
      <c r="S44" s="427">
        <f t="shared" si="23"/>
        <v>0</v>
      </c>
      <c r="T44" s="427">
        <f t="shared" si="23"/>
        <v>0</v>
      </c>
      <c r="U44" s="427">
        <f t="shared" si="23"/>
        <v>0</v>
      </c>
      <c r="V44" s="427">
        <f t="shared" si="23"/>
        <v>0</v>
      </c>
      <c r="W44" s="427">
        <f t="shared" si="23"/>
        <v>0</v>
      </c>
      <c r="X44" s="427">
        <f t="shared" si="23"/>
        <v>0</v>
      </c>
      <c r="Y44" s="427">
        <f t="shared" si="23"/>
        <v>0</v>
      </c>
      <c r="Z44" s="427">
        <f t="shared" si="23"/>
        <v>0</v>
      </c>
      <c r="AA44" s="427">
        <f t="shared" si="23"/>
        <v>0</v>
      </c>
      <c r="AB44" s="427">
        <f t="shared" si="23"/>
        <v>0</v>
      </c>
      <c r="AC44" s="427">
        <f t="shared" si="23"/>
        <v>0</v>
      </c>
      <c r="AD44" s="427">
        <f t="shared" si="23"/>
        <v>0</v>
      </c>
      <c r="AE44" s="427">
        <f t="shared" si="23"/>
        <v>0</v>
      </c>
      <c r="AF44" s="427">
        <f t="shared" si="23"/>
        <v>0</v>
      </c>
      <c r="AG44" s="910">
        <f t="shared" si="22"/>
        <v>23</v>
      </c>
    </row>
    <row r="45">
      <c r="A45" s="127"/>
      <c r="B45" s="197"/>
      <c r="C45" s="197"/>
      <c r="D45" s="197"/>
      <c r="E45" s="197"/>
      <c r="F45" s="197"/>
      <c r="G45" s="197"/>
      <c r="H45" s="197"/>
      <c r="I45" s="197"/>
      <c r="J45" s="120"/>
      <c r="K45" s="120"/>
      <c r="L45" s="120"/>
      <c r="M45" s="120"/>
      <c r="N45" s="120"/>
      <c r="O45" s="120"/>
      <c r="P45" s="120"/>
      <c r="Q45" s="120"/>
      <c r="R45" s="120"/>
      <c r="S45" s="120"/>
      <c r="T45" s="120"/>
      <c r="U45" s="120"/>
      <c r="V45" s="120"/>
      <c r="W45" s="120"/>
      <c r="X45" s="120"/>
      <c r="Y45" s="120"/>
      <c r="Z45" s="120"/>
      <c r="AA45" s="120"/>
      <c r="AB45" s="120"/>
      <c r="AC45" s="120"/>
      <c r="AD45" s="120"/>
      <c r="AE45" s="120"/>
      <c r="AF45" s="120"/>
      <c r="AG45" s="919"/>
    </row>
    <row r="46">
      <c r="A46" s="183" t="s">
        <v>223</v>
      </c>
      <c r="B46" s="881"/>
      <c r="C46" s="881"/>
      <c r="D46" s="881"/>
      <c r="E46" s="881"/>
      <c r="F46" s="881"/>
      <c r="G46" s="881"/>
      <c r="H46" s="881"/>
      <c r="I46" s="881"/>
      <c r="J46" s="881"/>
      <c r="K46" s="881"/>
      <c r="L46" s="881"/>
      <c r="M46" s="879"/>
      <c r="N46" s="879"/>
      <c r="O46" s="879"/>
      <c r="P46" s="879"/>
      <c r="Q46" s="879"/>
      <c r="R46" s="879"/>
      <c r="S46" s="893"/>
      <c r="T46" s="893"/>
      <c r="U46" s="893"/>
      <c r="V46" s="893"/>
      <c r="W46" s="893"/>
      <c r="X46" s="893"/>
      <c r="Y46" s="893"/>
      <c r="Z46" s="896"/>
      <c r="AA46" s="893"/>
      <c r="AB46" s="893"/>
      <c r="AC46" s="896"/>
      <c r="AD46" s="896"/>
      <c r="AE46" s="896"/>
      <c r="AF46" s="896"/>
      <c r="AG46" s="910">
        <f t="shared" ref="AG46:AG54" si="24">sum(B46:AF46)</f>
        <v>0</v>
      </c>
    </row>
    <row r="47">
      <c r="A47" s="183" t="s">
        <v>224</v>
      </c>
      <c r="B47" s="881"/>
      <c r="C47" s="881"/>
      <c r="D47" s="881"/>
      <c r="E47" s="881"/>
      <c r="F47" s="881"/>
      <c r="G47" s="881"/>
      <c r="H47" s="881"/>
      <c r="I47" s="881"/>
      <c r="J47" s="881"/>
      <c r="K47" s="881"/>
      <c r="L47" s="881"/>
      <c r="M47" s="879"/>
      <c r="N47" s="879"/>
      <c r="O47" s="879"/>
      <c r="P47" s="879"/>
      <c r="Q47" s="879"/>
      <c r="R47" s="879"/>
      <c r="S47" s="893"/>
      <c r="T47" s="893"/>
      <c r="U47" s="893"/>
      <c r="V47" s="893"/>
      <c r="W47" s="893"/>
      <c r="X47" s="893"/>
      <c r="Y47" s="893"/>
      <c r="Z47" s="894"/>
      <c r="AA47" s="897"/>
      <c r="AB47" s="893"/>
      <c r="AC47" s="897"/>
      <c r="AD47" s="897"/>
      <c r="AE47" s="897"/>
      <c r="AF47" s="897"/>
      <c r="AG47" s="910">
        <f t="shared" si="24"/>
        <v>0</v>
      </c>
    </row>
    <row r="48">
      <c r="A48" s="183" t="s">
        <v>2187</v>
      </c>
      <c r="B48" s="881"/>
      <c r="C48" s="881"/>
      <c r="D48" s="881"/>
      <c r="E48" s="881"/>
      <c r="F48" s="881"/>
      <c r="G48" s="881"/>
      <c r="H48" s="881"/>
      <c r="I48" s="881"/>
      <c r="J48" s="881"/>
      <c r="K48" s="881"/>
      <c r="L48" s="881"/>
      <c r="M48" s="881"/>
      <c r="N48" s="881"/>
      <c r="O48" s="881"/>
      <c r="P48" s="881"/>
      <c r="Q48" s="881"/>
      <c r="R48" s="881"/>
      <c r="S48" s="881"/>
      <c r="T48" s="881"/>
      <c r="U48" s="881"/>
      <c r="V48" s="881"/>
      <c r="W48" s="881"/>
      <c r="X48" s="881"/>
      <c r="Y48" s="881"/>
      <c r="Z48" s="898"/>
      <c r="AA48" s="881"/>
      <c r="AB48" s="881"/>
      <c r="AC48" s="898"/>
      <c r="AD48" s="898"/>
      <c r="AE48" s="898"/>
      <c r="AF48" s="898"/>
      <c r="AG48" s="910">
        <f t="shared" si="24"/>
        <v>0</v>
      </c>
    </row>
    <row r="49">
      <c r="A49" s="183" t="s">
        <v>2188</v>
      </c>
      <c r="B49" s="882"/>
      <c r="C49" s="882"/>
      <c r="D49" s="882"/>
      <c r="E49" s="882"/>
      <c r="F49" s="882"/>
      <c r="G49" s="881"/>
      <c r="H49" s="881"/>
      <c r="I49" s="881"/>
      <c r="J49" s="881"/>
      <c r="K49" s="881"/>
      <c r="L49" s="881"/>
      <c r="M49" s="879"/>
      <c r="N49" s="879"/>
      <c r="O49" s="892"/>
      <c r="P49" s="892"/>
      <c r="Q49" s="892"/>
      <c r="R49" s="892"/>
      <c r="S49" s="893"/>
      <c r="T49" s="893"/>
      <c r="U49" s="893"/>
      <c r="V49" s="881"/>
      <c r="W49" s="881"/>
      <c r="X49" s="881"/>
      <c r="Y49" s="881"/>
      <c r="Z49" s="898"/>
      <c r="AA49" s="881"/>
      <c r="AB49" s="881"/>
      <c r="AC49" s="898"/>
      <c r="AD49" s="898"/>
      <c r="AE49" s="898"/>
      <c r="AF49" s="898"/>
      <c r="AG49" s="910">
        <f t="shared" si="24"/>
        <v>0</v>
      </c>
    </row>
    <row r="50">
      <c r="A50" s="183" t="s">
        <v>2189</v>
      </c>
      <c r="B50" s="881"/>
      <c r="C50" s="881"/>
      <c r="D50" s="881"/>
      <c r="E50" s="881"/>
      <c r="F50" s="881"/>
      <c r="G50" s="881"/>
      <c r="H50" s="881"/>
      <c r="I50" s="881"/>
      <c r="J50" s="881"/>
      <c r="K50" s="881"/>
      <c r="L50" s="881"/>
      <c r="M50" s="881"/>
      <c r="N50" s="881"/>
      <c r="O50" s="881"/>
      <c r="P50" s="881"/>
      <c r="Q50" s="881"/>
      <c r="R50" s="881"/>
      <c r="S50" s="881"/>
      <c r="T50" s="881"/>
      <c r="U50" s="881"/>
      <c r="V50" s="881"/>
      <c r="W50" s="881"/>
      <c r="X50" s="881"/>
      <c r="Y50" s="881"/>
      <c r="Z50" s="881"/>
      <c r="AA50" s="893"/>
      <c r="AB50" s="881"/>
      <c r="AC50" s="898"/>
      <c r="AD50" s="898"/>
      <c r="AE50" s="898"/>
      <c r="AF50" s="898"/>
      <c r="AG50" s="910">
        <f t="shared" si="24"/>
        <v>0</v>
      </c>
    </row>
    <row r="51">
      <c r="A51" s="183" t="s">
        <v>2190</v>
      </c>
      <c r="B51" s="882"/>
      <c r="C51" s="882"/>
      <c r="D51" s="882"/>
      <c r="E51" s="882"/>
      <c r="F51" s="882"/>
      <c r="G51" s="881"/>
      <c r="H51" s="881"/>
      <c r="I51" s="881"/>
      <c r="J51" s="881"/>
      <c r="K51" s="881"/>
      <c r="L51" s="881"/>
      <c r="M51" s="879"/>
      <c r="N51" s="879"/>
      <c r="O51" s="892"/>
      <c r="P51" s="892"/>
      <c r="Q51" s="892"/>
      <c r="R51" s="892"/>
      <c r="S51" s="893"/>
      <c r="T51" s="893"/>
      <c r="U51" s="893"/>
      <c r="V51" s="881"/>
      <c r="W51" s="881"/>
      <c r="X51" s="881"/>
      <c r="Y51" s="881"/>
      <c r="Z51" s="881"/>
      <c r="AA51" s="893"/>
      <c r="AB51" s="881"/>
      <c r="AC51" s="898"/>
      <c r="AD51" s="898"/>
      <c r="AE51" s="898"/>
      <c r="AF51" s="898"/>
      <c r="AG51" s="910">
        <f t="shared" si="24"/>
        <v>0</v>
      </c>
    </row>
    <row r="52">
      <c r="A52" s="183" t="s">
        <v>2191</v>
      </c>
      <c r="B52" s="881"/>
      <c r="C52" s="881"/>
      <c r="D52" s="881"/>
      <c r="E52" s="881"/>
      <c r="F52" s="881"/>
      <c r="G52" s="881"/>
      <c r="H52" s="881"/>
      <c r="I52" s="881"/>
      <c r="J52" s="881"/>
      <c r="K52" s="881"/>
      <c r="L52" s="881"/>
      <c r="M52" s="881"/>
      <c r="N52" s="881"/>
      <c r="O52" s="881"/>
      <c r="P52" s="881"/>
      <c r="Q52" s="881"/>
      <c r="R52" s="881"/>
      <c r="S52" s="881"/>
      <c r="T52" s="881"/>
      <c r="U52" s="881"/>
      <c r="V52" s="881"/>
      <c r="W52" s="881"/>
      <c r="X52" s="881"/>
      <c r="Y52" s="881"/>
      <c r="Z52" s="881"/>
      <c r="AA52" s="893"/>
      <c r="AB52" s="881"/>
      <c r="AC52" s="898"/>
      <c r="AD52" s="898"/>
      <c r="AE52" s="898"/>
      <c r="AF52" s="898"/>
      <c r="AG52" s="910">
        <f t="shared" si="24"/>
        <v>0</v>
      </c>
    </row>
    <row r="53">
      <c r="A53" s="183" t="s">
        <v>2192</v>
      </c>
      <c r="B53" s="881"/>
      <c r="C53" s="881"/>
      <c r="D53" s="881"/>
      <c r="E53" s="881"/>
      <c r="F53" s="881"/>
      <c r="G53" s="881"/>
      <c r="H53" s="881"/>
      <c r="I53" s="881"/>
      <c r="J53" s="881"/>
      <c r="K53" s="881"/>
      <c r="L53" s="881"/>
      <c r="M53" s="881"/>
      <c r="N53" s="881"/>
      <c r="O53" s="881"/>
      <c r="P53" s="881"/>
      <c r="Q53" s="881"/>
      <c r="R53" s="881"/>
      <c r="S53" s="893"/>
      <c r="T53" s="893"/>
      <c r="U53" s="893"/>
      <c r="V53" s="881"/>
      <c r="W53" s="881"/>
      <c r="X53" s="881"/>
      <c r="Y53" s="881"/>
      <c r="Z53" s="881"/>
      <c r="AA53" s="893"/>
      <c r="AB53" s="881"/>
      <c r="AC53" s="898"/>
      <c r="AD53" s="898"/>
      <c r="AE53" s="898"/>
      <c r="AF53" s="898"/>
      <c r="AG53" s="910">
        <f t="shared" si="24"/>
        <v>0</v>
      </c>
    </row>
    <row r="54">
      <c r="A54" s="918" t="s">
        <v>200</v>
      </c>
      <c r="B54" s="427">
        <f t="shared" ref="B54:AF54" si="25">SUM(B46:B53)</f>
        <v>0</v>
      </c>
      <c r="C54" s="427">
        <f t="shared" si="25"/>
        <v>0</v>
      </c>
      <c r="D54" s="427">
        <f t="shared" si="25"/>
        <v>0</v>
      </c>
      <c r="E54" s="427">
        <f t="shared" si="25"/>
        <v>0</v>
      </c>
      <c r="F54" s="427">
        <f t="shared" si="25"/>
        <v>0</v>
      </c>
      <c r="G54" s="427">
        <f t="shared" si="25"/>
        <v>0</v>
      </c>
      <c r="H54" s="427">
        <f t="shared" si="25"/>
        <v>0</v>
      </c>
      <c r="I54" s="427">
        <f t="shared" si="25"/>
        <v>0</v>
      </c>
      <c r="J54" s="427">
        <f t="shared" si="25"/>
        <v>0</v>
      </c>
      <c r="K54" s="427">
        <f t="shared" si="25"/>
        <v>0</v>
      </c>
      <c r="L54" s="427">
        <f t="shared" si="25"/>
        <v>0</v>
      </c>
      <c r="M54" s="427">
        <f t="shared" si="25"/>
        <v>0</v>
      </c>
      <c r="N54" s="427">
        <f t="shared" si="25"/>
        <v>0</v>
      </c>
      <c r="O54" s="427">
        <f t="shared" si="25"/>
        <v>0</v>
      </c>
      <c r="P54" s="427">
        <f t="shared" si="25"/>
        <v>0</v>
      </c>
      <c r="Q54" s="427">
        <f t="shared" si="25"/>
        <v>0</v>
      </c>
      <c r="R54" s="427">
        <f t="shared" si="25"/>
        <v>0</v>
      </c>
      <c r="S54" s="427">
        <f t="shared" si="25"/>
        <v>0</v>
      </c>
      <c r="T54" s="427">
        <f t="shared" si="25"/>
        <v>0</v>
      </c>
      <c r="U54" s="427">
        <f t="shared" si="25"/>
        <v>0</v>
      </c>
      <c r="V54" s="427">
        <f t="shared" si="25"/>
        <v>0</v>
      </c>
      <c r="W54" s="427">
        <f t="shared" si="25"/>
        <v>0</v>
      </c>
      <c r="X54" s="427">
        <f t="shared" si="25"/>
        <v>0</v>
      </c>
      <c r="Y54" s="427">
        <f t="shared" si="25"/>
        <v>0</v>
      </c>
      <c r="Z54" s="427">
        <f t="shared" si="25"/>
        <v>0</v>
      </c>
      <c r="AA54" s="427">
        <f t="shared" si="25"/>
        <v>0</v>
      </c>
      <c r="AB54" s="427">
        <f t="shared" si="25"/>
        <v>0</v>
      </c>
      <c r="AC54" s="427">
        <f t="shared" si="25"/>
        <v>0</v>
      </c>
      <c r="AD54" s="427">
        <f t="shared" si="25"/>
        <v>0</v>
      </c>
      <c r="AE54" s="427">
        <f t="shared" si="25"/>
        <v>0</v>
      </c>
      <c r="AF54" s="427">
        <f t="shared" si="25"/>
        <v>0</v>
      </c>
      <c r="AG54" s="910">
        <f t="shared" si="24"/>
        <v>0</v>
      </c>
    </row>
    <row r="55">
      <c r="A55" s="232"/>
      <c r="B55" s="186"/>
      <c r="C55" s="120"/>
      <c r="D55" s="120"/>
      <c r="E55" s="120"/>
      <c r="F55" s="120"/>
      <c r="G55" s="120"/>
      <c r="H55" s="120"/>
      <c r="I55" s="120"/>
      <c r="J55" s="120"/>
      <c r="K55" s="120"/>
      <c r="L55" s="120"/>
      <c r="M55" s="120"/>
      <c r="N55" s="120"/>
      <c r="O55" s="120"/>
      <c r="P55" s="120"/>
      <c r="Q55" s="120"/>
      <c r="R55" s="120"/>
      <c r="S55" s="120"/>
      <c r="T55" s="120"/>
      <c r="U55" s="120"/>
      <c r="V55" s="120"/>
      <c r="W55" s="120"/>
      <c r="X55" s="120"/>
      <c r="Y55" s="120"/>
      <c r="Z55" s="120"/>
      <c r="AA55" s="120"/>
      <c r="AB55" s="120"/>
      <c r="AC55" s="120"/>
      <c r="AD55" s="120"/>
      <c r="AE55" s="120"/>
      <c r="AF55" s="120"/>
      <c r="AG55" s="910"/>
    </row>
    <row r="56">
      <c r="A56" s="165" t="s">
        <v>2193</v>
      </c>
      <c r="B56" s="186"/>
      <c r="C56" s="120"/>
      <c r="D56" s="120"/>
      <c r="E56" s="120"/>
      <c r="F56" s="120"/>
      <c r="G56" s="120"/>
      <c r="H56" s="120"/>
      <c r="I56" s="120"/>
      <c r="J56" s="120"/>
      <c r="K56" s="120"/>
      <c r="L56" s="120"/>
      <c r="M56" s="120"/>
      <c r="N56" s="120"/>
      <c r="O56" s="120"/>
      <c r="P56" s="120"/>
      <c r="Q56" s="120"/>
      <c r="R56" s="120"/>
      <c r="S56" s="120"/>
      <c r="T56" s="120"/>
      <c r="U56" s="120"/>
      <c r="V56" s="120"/>
      <c r="W56" s="120"/>
      <c r="X56" s="120"/>
      <c r="Y56" s="120"/>
      <c r="Z56" s="120"/>
      <c r="AA56" s="120"/>
      <c r="AB56" s="120"/>
      <c r="AC56" s="120"/>
      <c r="AD56" s="120"/>
      <c r="AE56" s="120"/>
      <c r="AF56" s="120"/>
      <c r="AG56" s="910"/>
    </row>
    <row r="57">
      <c r="A57" s="183" t="s">
        <v>2194</v>
      </c>
      <c r="B57" s="882"/>
      <c r="C57" s="881"/>
      <c r="D57" s="881"/>
      <c r="E57" s="881"/>
      <c r="F57" s="882"/>
      <c r="G57" s="881"/>
      <c r="H57" s="881"/>
      <c r="I57" s="879"/>
      <c r="J57" s="879"/>
      <c r="K57" s="879"/>
      <c r="L57" s="879"/>
      <c r="M57" s="879"/>
      <c r="N57" s="879"/>
      <c r="O57" s="892"/>
      <c r="P57" s="879"/>
      <c r="Q57" s="879"/>
      <c r="R57" s="879"/>
      <c r="S57" s="893"/>
      <c r="T57" s="893"/>
      <c r="U57" s="893"/>
      <c r="V57" s="893"/>
      <c r="W57" s="893"/>
      <c r="X57" s="893"/>
      <c r="Y57" s="893"/>
      <c r="Z57" s="894"/>
      <c r="AA57" s="893"/>
      <c r="AB57" s="893"/>
      <c r="AC57" s="894"/>
      <c r="AD57" s="894"/>
      <c r="AE57" s="894"/>
      <c r="AF57" s="894"/>
      <c r="AG57" s="920">
        <f t="shared" ref="AG57:AG61" si="26">sum(B57:AF57)</f>
        <v>0</v>
      </c>
    </row>
    <row r="58">
      <c r="A58" s="183" t="s">
        <v>2195</v>
      </c>
      <c r="B58" s="882"/>
      <c r="C58" s="881"/>
      <c r="D58" s="881"/>
      <c r="E58" s="881"/>
      <c r="F58" s="882"/>
      <c r="G58" s="881"/>
      <c r="H58" s="881"/>
      <c r="I58" s="879"/>
      <c r="J58" s="879"/>
      <c r="K58" s="879"/>
      <c r="L58" s="879"/>
      <c r="M58" s="879"/>
      <c r="N58" s="879"/>
      <c r="O58" s="892"/>
      <c r="P58" s="879"/>
      <c r="Q58" s="879"/>
      <c r="R58" s="879"/>
      <c r="S58" s="893"/>
      <c r="T58" s="893"/>
      <c r="U58" s="893"/>
      <c r="V58" s="893"/>
      <c r="W58" s="893"/>
      <c r="X58" s="893"/>
      <c r="Y58" s="893"/>
      <c r="Z58" s="894"/>
      <c r="AA58" s="893"/>
      <c r="AB58" s="893"/>
      <c r="AC58" s="894"/>
      <c r="AD58" s="894"/>
      <c r="AE58" s="894"/>
      <c r="AF58" s="894"/>
      <c r="AG58" s="920">
        <f t="shared" si="26"/>
        <v>0</v>
      </c>
    </row>
    <row r="59">
      <c r="A59" s="183" t="s">
        <v>2196</v>
      </c>
      <c r="B59" s="186">
        <f>Summary!B102</f>
        <v>3</v>
      </c>
      <c r="C59" s="186">
        <f>Summary!C102</f>
        <v>6</v>
      </c>
      <c r="D59" s="186">
        <f>Summary!D102</f>
        <v>9</v>
      </c>
      <c r="E59" s="186">
        <f>Summary!E102</f>
        <v>0</v>
      </c>
      <c r="F59" s="186">
        <f>Summary!F102</f>
        <v>0</v>
      </c>
      <c r="G59" s="186">
        <f>Summary!G102</f>
        <v>9</v>
      </c>
      <c r="H59" s="186">
        <f>Summary!H102</f>
        <v>10</v>
      </c>
      <c r="I59" s="186">
        <f>Summary!I102</f>
        <v>6</v>
      </c>
      <c r="J59" s="186">
        <f>Summary!J102</f>
        <v>5</v>
      </c>
      <c r="K59" s="186">
        <f>Summary!K102</f>
        <v>5</v>
      </c>
      <c r="L59" s="186">
        <f>Summary!L102</f>
        <v>3</v>
      </c>
      <c r="M59" s="186">
        <f>Summary!M102</f>
        <v>0</v>
      </c>
      <c r="N59" s="186">
        <f>Summary!N102</f>
        <v>1</v>
      </c>
      <c r="O59" s="186">
        <f>Summary!O102</f>
        <v>3</v>
      </c>
      <c r="P59" s="186">
        <f>Summary!P102</f>
        <v>9</v>
      </c>
      <c r="Q59" s="186">
        <f>Summary!Q102</f>
        <v>6</v>
      </c>
      <c r="R59" s="186">
        <f>Summary!R102</f>
        <v>1</v>
      </c>
      <c r="S59" s="186">
        <f>Summary!S102</f>
        <v>1</v>
      </c>
      <c r="T59" s="186">
        <f>Summary!T102</f>
        <v>0</v>
      </c>
      <c r="U59" s="186">
        <f>Summary!U102</f>
        <v>2</v>
      </c>
      <c r="V59" s="186">
        <f>Summary!V102</f>
        <v>0</v>
      </c>
      <c r="W59" s="186">
        <f>Summary!W102</f>
        <v>3</v>
      </c>
      <c r="X59" s="186">
        <v>0.0</v>
      </c>
      <c r="Y59" s="186">
        <f>Summary!Y102</f>
        <v>2</v>
      </c>
      <c r="Z59" s="186">
        <f>Summary!Z102</f>
        <v>2</v>
      </c>
      <c r="AA59" s="186">
        <f>Summary!AA102</f>
        <v>0</v>
      </c>
      <c r="AB59" s="186">
        <f>Summary!AB102</f>
        <v>3</v>
      </c>
      <c r="AC59" s="186">
        <f>Summary!AC102</f>
        <v>2</v>
      </c>
      <c r="AD59" s="186">
        <f>Summary!AD102</f>
        <v>3</v>
      </c>
      <c r="AE59" s="186" t="str">
        <f t="shared" ref="AE59:AF59" si="27">#REF!</f>
        <v>#REF!</v>
      </c>
      <c r="AF59" s="186" t="str">
        <f t="shared" si="27"/>
        <v>#REF!</v>
      </c>
      <c r="AG59" s="910" t="str">
        <f t="shared" si="26"/>
        <v>#REF!</v>
      </c>
    </row>
    <row r="60">
      <c r="A60" s="183" t="s">
        <v>2197</v>
      </c>
      <c r="B60" s="882"/>
      <c r="C60" s="881"/>
      <c r="D60" s="881"/>
      <c r="E60" s="881"/>
      <c r="F60" s="881"/>
      <c r="G60" s="881"/>
      <c r="H60" s="881"/>
      <c r="I60" s="879"/>
      <c r="J60" s="879"/>
      <c r="K60" s="879"/>
      <c r="L60" s="879"/>
      <c r="M60" s="879"/>
      <c r="N60" s="879"/>
      <c r="O60" s="892"/>
      <c r="P60" s="879"/>
      <c r="Q60" s="879"/>
      <c r="R60" s="879"/>
      <c r="S60" s="893"/>
      <c r="T60" s="893"/>
      <c r="U60" s="893"/>
      <c r="V60" s="893"/>
      <c r="W60" s="893"/>
      <c r="X60" s="893"/>
      <c r="Y60" s="893"/>
      <c r="Z60" s="895"/>
      <c r="AA60" s="893"/>
      <c r="AB60" s="893"/>
      <c r="AC60" s="893"/>
      <c r="AD60" s="893"/>
      <c r="AE60" s="893"/>
      <c r="AF60" s="893"/>
      <c r="AG60" s="920">
        <f t="shared" si="26"/>
        <v>0</v>
      </c>
    </row>
    <row r="61">
      <c r="A61" s="918" t="s">
        <v>1237</v>
      </c>
      <c r="B61" s="427">
        <f t="shared" ref="B61:AF61" si="28">SUM(B57:B60)</f>
        <v>3</v>
      </c>
      <c r="C61" s="427">
        <f t="shared" si="28"/>
        <v>6</v>
      </c>
      <c r="D61" s="427">
        <f t="shared" si="28"/>
        <v>9</v>
      </c>
      <c r="E61" s="427">
        <f t="shared" si="28"/>
        <v>0</v>
      </c>
      <c r="F61" s="427">
        <f t="shared" si="28"/>
        <v>0</v>
      </c>
      <c r="G61" s="427">
        <f t="shared" si="28"/>
        <v>9</v>
      </c>
      <c r="H61" s="427">
        <f t="shared" si="28"/>
        <v>10</v>
      </c>
      <c r="I61" s="427">
        <f t="shared" si="28"/>
        <v>6</v>
      </c>
      <c r="J61" s="427">
        <f t="shared" si="28"/>
        <v>5</v>
      </c>
      <c r="K61" s="427">
        <f t="shared" si="28"/>
        <v>5</v>
      </c>
      <c r="L61" s="427">
        <f t="shared" si="28"/>
        <v>3</v>
      </c>
      <c r="M61" s="427">
        <f t="shared" si="28"/>
        <v>0</v>
      </c>
      <c r="N61" s="427">
        <f t="shared" si="28"/>
        <v>1</v>
      </c>
      <c r="O61" s="427">
        <f t="shared" si="28"/>
        <v>3</v>
      </c>
      <c r="P61" s="427">
        <f t="shared" si="28"/>
        <v>9</v>
      </c>
      <c r="Q61" s="427">
        <f t="shared" si="28"/>
        <v>6</v>
      </c>
      <c r="R61" s="427">
        <f t="shared" si="28"/>
        <v>1</v>
      </c>
      <c r="S61" s="427">
        <f t="shared" si="28"/>
        <v>1</v>
      </c>
      <c r="T61" s="427">
        <f t="shared" si="28"/>
        <v>0</v>
      </c>
      <c r="U61" s="427">
        <f t="shared" si="28"/>
        <v>2</v>
      </c>
      <c r="V61" s="427">
        <f t="shared" si="28"/>
        <v>0</v>
      </c>
      <c r="W61" s="427">
        <f t="shared" si="28"/>
        <v>3</v>
      </c>
      <c r="X61" s="427">
        <f t="shared" si="28"/>
        <v>0</v>
      </c>
      <c r="Y61" s="427">
        <f t="shared" si="28"/>
        <v>2</v>
      </c>
      <c r="Z61" s="427">
        <f t="shared" si="28"/>
        <v>2</v>
      </c>
      <c r="AA61" s="427">
        <f t="shared" si="28"/>
        <v>0</v>
      </c>
      <c r="AB61" s="427">
        <f t="shared" si="28"/>
        <v>3</v>
      </c>
      <c r="AC61" s="427">
        <f t="shared" si="28"/>
        <v>2</v>
      </c>
      <c r="AD61" s="427">
        <f t="shared" si="28"/>
        <v>3</v>
      </c>
      <c r="AE61" s="427" t="str">
        <f t="shared" si="28"/>
        <v>#REF!</v>
      </c>
      <c r="AF61" s="427" t="str">
        <f t="shared" si="28"/>
        <v>#REF!</v>
      </c>
      <c r="AG61" s="910" t="str">
        <f t="shared" si="26"/>
        <v>#REF!</v>
      </c>
    </row>
    <row r="62">
      <c r="A62" s="127"/>
      <c r="B62" s="197"/>
      <c r="C62" s="197"/>
      <c r="D62" s="197"/>
      <c r="E62" s="197"/>
      <c r="F62" s="197"/>
      <c r="G62" s="197"/>
      <c r="H62" s="197"/>
      <c r="I62" s="197"/>
      <c r="J62" s="120"/>
      <c r="K62" s="120"/>
      <c r="L62" s="120"/>
      <c r="M62" s="120"/>
      <c r="N62" s="120"/>
      <c r="O62" s="120"/>
      <c r="P62" s="120"/>
      <c r="Q62" s="120"/>
      <c r="R62" s="120"/>
      <c r="S62" s="120"/>
      <c r="T62" s="120"/>
      <c r="U62" s="120"/>
      <c r="V62" s="120"/>
      <c r="W62" s="120"/>
      <c r="X62" s="120"/>
      <c r="Y62" s="120"/>
      <c r="Z62" s="120"/>
      <c r="AA62" s="120"/>
      <c r="AB62" s="120"/>
      <c r="AC62" s="120"/>
      <c r="AD62" s="120"/>
      <c r="AE62" s="120"/>
      <c r="AF62" s="120"/>
      <c r="AG62" s="919"/>
    </row>
    <row r="63">
      <c r="A63" s="183" t="s">
        <v>223</v>
      </c>
      <c r="B63" s="881"/>
      <c r="C63" s="881"/>
      <c r="D63" s="881"/>
      <c r="E63" s="881"/>
      <c r="F63" s="881"/>
      <c r="G63" s="881"/>
      <c r="H63" s="881"/>
      <c r="I63" s="879"/>
      <c r="J63" s="879"/>
      <c r="K63" s="879"/>
      <c r="L63" s="879"/>
      <c r="M63" s="879"/>
      <c r="N63" s="879"/>
      <c r="O63" s="879"/>
      <c r="P63" s="879"/>
      <c r="Q63" s="879"/>
      <c r="R63" s="879"/>
      <c r="S63" s="893"/>
      <c r="T63" s="893"/>
      <c r="U63" s="893"/>
      <c r="V63" s="893"/>
      <c r="W63" s="893"/>
      <c r="X63" s="893"/>
      <c r="Y63" s="893"/>
      <c r="Z63" s="896"/>
      <c r="AA63" s="893"/>
      <c r="AB63" s="893"/>
      <c r="AC63" s="896"/>
      <c r="AD63" s="896"/>
      <c r="AE63" s="896"/>
      <c r="AF63" s="896"/>
      <c r="AG63" s="920">
        <f t="shared" ref="AG63:AG71" si="29">sum(B63:AF63)</f>
        <v>0</v>
      </c>
    </row>
    <row r="64">
      <c r="A64" s="183" t="s">
        <v>224</v>
      </c>
      <c r="B64" s="881"/>
      <c r="C64" s="881"/>
      <c r="D64" s="881"/>
      <c r="E64" s="881"/>
      <c r="F64" s="881"/>
      <c r="G64" s="881"/>
      <c r="H64" s="881"/>
      <c r="I64" s="879"/>
      <c r="J64" s="879"/>
      <c r="K64" s="879"/>
      <c r="L64" s="879"/>
      <c r="M64" s="879"/>
      <c r="N64" s="881"/>
      <c r="O64" s="879"/>
      <c r="P64" s="881"/>
      <c r="Q64" s="879"/>
      <c r="R64" s="879"/>
      <c r="S64" s="893"/>
      <c r="T64" s="893"/>
      <c r="U64" s="893"/>
      <c r="V64" s="893"/>
      <c r="W64" s="893"/>
      <c r="X64" s="893"/>
      <c r="Y64" s="893"/>
      <c r="Z64" s="894"/>
      <c r="AA64" s="897"/>
      <c r="AB64" s="893"/>
      <c r="AC64" s="897"/>
      <c r="AD64" s="897"/>
      <c r="AE64" s="897"/>
      <c r="AF64" s="897"/>
      <c r="AG64" s="920">
        <f t="shared" si="29"/>
        <v>0</v>
      </c>
    </row>
    <row r="65">
      <c r="A65" s="183" t="s">
        <v>2198</v>
      </c>
      <c r="B65" s="881"/>
      <c r="C65" s="881"/>
      <c r="D65" s="881"/>
      <c r="E65" s="881"/>
      <c r="F65" s="881"/>
      <c r="G65" s="881"/>
      <c r="H65" s="881"/>
      <c r="I65" s="881"/>
      <c r="J65" s="881"/>
      <c r="K65" s="881"/>
      <c r="L65" s="881"/>
      <c r="M65" s="881"/>
      <c r="N65" s="881"/>
      <c r="O65" s="881"/>
      <c r="P65" s="881"/>
      <c r="Q65" s="881"/>
      <c r="R65" s="881"/>
      <c r="S65" s="881"/>
      <c r="T65" s="881"/>
      <c r="U65" s="881"/>
      <c r="V65" s="881"/>
      <c r="W65" s="881"/>
      <c r="X65" s="881"/>
      <c r="Y65" s="881"/>
      <c r="Z65" s="898"/>
      <c r="AA65" s="881"/>
      <c r="AB65" s="881"/>
      <c r="AC65" s="898"/>
      <c r="AD65" s="898"/>
      <c r="AE65" s="898"/>
      <c r="AF65" s="898"/>
      <c r="AG65" s="920">
        <f t="shared" si="29"/>
        <v>0</v>
      </c>
    </row>
    <row r="66">
      <c r="A66" s="183" t="s">
        <v>2199</v>
      </c>
      <c r="B66" s="882"/>
      <c r="C66" s="881"/>
      <c r="D66" s="881"/>
      <c r="E66" s="881"/>
      <c r="F66" s="881"/>
      <c r="G66" s="881"/>
      <c r="H66" s="881"/>
      <c r="I66" s="879"/>
      <c r="J66" s="879"/>
      <c r="K66" s="879"/>
      <c r="L66" s="879"/>
      <c r="M66" s="879"/>
      <c r="N66" s="879"/>
      <c r="O66" s="892"/>
      <c r="P66" s="879"/>
      <c r="Q66" s="879"/>
      <c r="R66" s="879"/>
      <c r="S66" s="893"/>
      <c r="T66" s="893"/>
      <c r="U66" s="881"/>
      <c r="V66" s="881"/>
      <c r="W66" s="881"/>
      <c r="X66" s="881"/>
      <c r="Y66" s="881"/>
      <c r="Z66" s="898"/>
      <c r="AA66" s="881"/>
      <c r="AB66" s="881"/>
      <c r="AC66" s="898"/>
      <c r="AD66" s="898"/>
      <c r="AE66" s="898"/>
      <c r="AF66" s="898"/>
      <c r="AG66" s="920">
        <f t="shared" si="29"/>
        <v>0</v>
      </c>
    </row>
    <row r="67">
      <c r="A67" s="183" t="s">
        <v>2200</v>
      </c>
      <c r="B67" s="881"/>
      <c r="C67" s="881"/>
      <c r="D67" s="881"/>
      <c r="E67" s="881"/>
      <c r="F67" s="881"/>
      <c r="G67" s="881"/>
      <c r="H67" s="881"/>
      <c r="I67" s="881"/>
      <c r="J67" s="881"/>
      <c r="K67" s="881"/>
      <c r="L67" s="881"/>
      <c r="M67" s="881"/>
      <c r="N67" s="881"/>
      <c r="O67" s="881"/>
      <c r="P67" s="881"/>
      <c r="Q67" s="881"/>
      <c r="R67" s="881"/>
      <c r="S67" s="881"/>
      <c r="T67" s="881"/>
      <c r="U67" s="881"/>
      <c r="V67" s="881"/>
      <c r="W67" s="881"/>
      <c r="X67" s="881"/>
      <c r="Y67" s="881"/>
      <c r="Z67" s="881"/>
      <c r="AA67" s="893"/>
      <c r="AB67" s="881"/>
      <c r="AC67" s="898"/>
      <c r="AD67" s="898"/>
      <c r="AE67" s="898"/>
      <c r="AF67" s="898"/>
      <c r="AG67" s="920">
        <f t="shared" si="29"/>
        <v>0</v>
      </c>
    </row>
    <row r="68">
      <c r="A68" s="183" t="s">
        <v>2201</v>
      </c>
      <c r="B68" s="882"/>
      <c r="C68" s="881"/>
      <c r="D68" s="881"/>
      <c r="E68" s="881"/>
      <c r="F68" s="881"/>
      <c r="G68" s="881"/>
      <c r="H68" s="881"/>
      <c r="I68" s="879"/>
      <c r="J68" s="879"/>
      <c r="K68" s="879"/>
      <c r="L68" s="879"/>
      <c r="M68" s="879"/>
      <c r="N68" s="879"/>
      <c r="O68" s="892"/>
      <c r="P68" s="879"/>
      <c r="Q68" s="879"/>
      <c r="R68" s="879"/>
      <c r="S68" s="893"/>
      <c r="T68" s="893"/>
      <c r="U68" s="881"/>
      <c r="V68" s="881"/>
      <c r="W68" s="881"/>
      <c r="X68" s="881"/>
      <c r="Y68" s="881"/>
      <c r="Z68" s="881"/>
      <c r="AA68" s="893"/>
      <c r="AB68" s="881"/>
      <c r="AC68" s="898"/>
      <c r="AD68" s="898"/>
      <c r="AE68" s="898"/>
      <c r="AF68" s="898"/>
      <c r="AG68" s="920">
        <f t="shared" si="29"/>
        <v>0</v>
      </c>
    </row>
    <row r="69">
      <c r="A69" s="183" t="s">
        <v>2202</v>
      </c>
      <c r="B69" s="881"/>
      <c r="C69" s="881"/>
      <c r="D69" s="881"/>
      <c r="E69" s="881"/>
      <c r="F69" s="881"/>
      <c r="G69" s="881"/>
      <c r="H69" s="881"/>
      <c r="I69" s="881"/>
      <c r="J69" s="881"/>
      <c r="K69" s="881"/>
      <c r="L69" s="881"/>
      <c r="M69" s="881"/>
      <c r="N69" s="881"/>
      <c r="O69" s="881"/>
      <c r="P69" s="881"/>
      <c r="Q69" s="881"/>
      <c r="R69" s="881"/>
      <c r="S69" s="881"/>
      <c r="T69" s="881"/>
      <c r="U69" s="881"/>
      <c r="V69" s="881"/>
      <c r="W69" s="881"/>
      <c r="X69" s="881"/>
      <c r="Y69" s="881"/>
      <c r="Z69" s="881"/>
      <c r="AA69" s="893"/>
      <c r="AB69" s="881"/>
      <c r="AC69" s="898"/>
      <c r="AD69" s="898"/>
      <c r="AE69" s="898"/>
      <c r="AF69" s="898"/>
      <c r="AG69" s="920">
        <f t="shared" si="29"/>
        <v>0</v>
      </c>
    </row>
    <row r="70">
      <c r="A70" s="183" t="s">
        <v>2203</v>
      </c>
      <c r="B70" s="881"/>
      <c r="C70" s="881"/>
      <c r="D70" s="881"/>
      <c r="E70" s="881"/>
      <c r="F70" s="881"/>
      <c r="G70" s="881"/>
      <c r="H70" s="881"/>
      <c r="I70" s="881"/>
      <c r="J70" s="881"/>
      <c r="K70" s="881"/>
      <c r="L70" s="881"/>
      <c r="M70" s="881"/>
      <c r="N70" s="881"/>
      <c r="O70" s="881"/>
      <c r="P70" s="881"/>
      <c r="Q70" s="881"/>
      <c r="R70" s="881"/>
      <c r="S70" s="893"/>
      <c r="T70" s="893"/>
      <c r="U70" s="881"/>
      <c r="V70" s="881"/>
      <c r="W70" s="881"/>
      <c r="X70" s="881"/>
      <c r="Y70" s="881"/>
      <c r="Z70" s="881"/>
      <c r="AA70" s="893"/>
      <c r="AB70" s="881"/>
      <c r="AC70" s="898"/>
      <c r="AD70" s="898"/>
      <c r="AE70" s="898"/>
      <c r="AF70" s="898"/>
      <c r="AG70" s="920">
        <f t="shared" si="29"/>
        <v>0</v>
      </c>
    </row>
    <row r="71">
      <c r="A71" s="918" t="s">
        <v>200</v>
      </c>
      <c r="B71" s="427">
        <f t="shared" ref="B71:AF71" si="30">SUM(B63:B70)</f>
        <v>0</v>
      </c>
      <c r="C71" s="427">
        <f t="shared" si="30"/>
        <v>0</v>
      </c>
      <c r="D71" s="427">
        <f t="shared" si="30"/>
        <v>0</v>
      </c>
      <c r="E71" s="427">
        <f t="shared" si="30"/>
        <v>0</v>
      </c>
      <c r="F71" s="427">
        <f t="shared" si="30"/>
        <v>0</v>
      </c>
      <c r="G71" s="427">
        <f t="shared" si="30"/>
        <v>0</v>
      </c>
      <c r="H71" s="427">
        <f t="shared" si="30"/>
        <v>0</v>
      </c>
      <c r="I71" s="427">
        <f t="shared" si="30"/>
        <v>0</v>
      </c>
      <c r="J71" s="427">
        <f t="shared" si="30"/>
        <v>0</v>
      </c>
      <c r="K71" s="427">
        <f t="shared" si="30"/>
        <v>0</v>
      </c>
      <c r="L71" s="427">
        <f t="shared" si="30"/>
        <v>0</v>
      </c>
      <c r="M71" s="427">
        <f t="shared" si="30"/>
        <v>0</v>
      </c>
      <c r="N71" s="427">
        <f t="shared" si="30"/>
        <v>0</v>
      </c>
      <c r="O71" s="427">
        <f t="shared" si="30"/>
        <v>0</v>
      </c>
      <c r="P71" s="427">
        <f t="shared" si="30"/>
        <v>0</v>
      </c>
      <c r="Q71" s="427">
        <f t="shared" si="30"/>
        <v>0</v>
      </c>
      <c r="R71" s="427">
        <f t="shared" si="30"/>
        <v>0</v>
      </c>
      <c r="S71" s="427">
        <f t="shared" si="30"/>
        <v>0</v>
      </c>
      <c r="T71" s="427">
        <f t="shared" si="30"/>
        <v>0</v>
      </c>
      <c r="U71" s="427">
        <f t="shared" si="30"/>
        <v>0</v>
      </c>
      <c r="V71" s="427">
        <f t="shared" si="30"/>
        <v>0</v>
      </c>
      <c r="W71" s="427">
        <f t="shared" si="30"/>
        <v>0</v>
      </c>
      <c r="X71" s="427">
        <f t="shared" si="30"/>
        <v>0</v>
      </c>
      <c r="Y71" s="427">
        <f t="shared" si="30"/>
        <v>0</v>
      </c>
      <c r="Z71" s="427">
        <f t="shared" si="30"/>
        <v>0</v>
      </c>
      <c r="AA71" s="427">
        <f t="shared" si="30"/>
        <v>0</v>
      </c>
      <c r="AB71" s="427">
        <f t="shared" si="30"/>
        <v>0</v>
      </c>
      <c r="AC71" s="427">
        <f t="shared" si="30"/>
        <v>0</v>
      </c>
      <c r="AD71" s="427">
        <f t="shared" si="30"/>
        <v>0</v>
      </c>
      <c r="AE71" s="427">
        <f t="shared" si="30"/>
        <v>0</v>
      </c>
      <c r="AF71" s="427">
        <f t="shared" si="30"/>
        <v>0</v>
      </c>
      <c r="AG71" s="910">
        <f t="shared" si="29"/>
        <v>0</v>
      </c>
    </row>
    <row r="72">
      <c r="A72" s="232"/>
      <c r="B72" s="186"/>
      <c r="C72" s="120"/>
      <c r="D72" s="120"/>
      <c r="E72" s="120"/>
      <c r="F72" s="120"/>
      <c r="G72" s="120"/>
      <c r="H72" s="120"/>
      <c r="I72" s="120"/>
      <c r="J72" s="120"/>
      <c r="K72" s="120"/>
      <c r="L72" s="120"/>
      <c r="M72" s="120"/>
      <c r="N72" s="120"/>
      <c r="O72" s="120"/>
      <c r="P72" s="120"/>
      <c r="Q72" s="120"/>
      <c r="R72" s="120"/>
      <c r="S72" s="120"/>
      <c r="T72" s="120"/>
      <c r="U72" s="120"/>
      <c r="V72" s="120"/>
      <c r="W72" s="120"/>
      <c r="X72" s="120"/>
      <c r="Y72" s="120"/>
      <c r="Z72" s="120"/>
      <c r="AA72" s="120"/>
      <c r="AB72" s="120"/>
      <c r="AC72" s="120"/>
      <c r="AD72" s="120"/>
      <c r="AE72" s="120"/>
      <c r="AF72" s="120"/>
      <c r="AG72" s="910"/>
    </row>
    <row r="73">
      <c r="A73" s="232"/>
      <c r="B73" s="186"/>
      <c r="C73" s="120"/>
      <c r="D73" s="120"/>
      <c r="E73" s="120"/>
      <c r="F73" s="120"/>
      <c r="G73" s="120"/>
      <c r="H73" s="120"/>
      <c r="I73" s="120"/>
      <c r="J73" s="120"/>
      <c r="K73" s="120"/>
      <c r="L73" s="120"/>
      <c r="M73" s="120"/>
      <c r="N73" s="120"/>
      <c r="O73" s="120"/>
      <c r="P73" s="120"/>
      <c r="Q73" s="120"/>
      <c r="R73" s="120"/>
      <c r="S73" s="120"/>
      <c r="T73" s="120"/>
      <c r="U73" s="120"/>
      <c r="V73" s="120"/>
      <c r="W73" s="120"/>
      <c r="X73" s="120"/>
      <c r="Y73" s="120"/>
      <c r="Z73" s="120"/>
      <c r="AA73" s="120"/>
      <c r="AB73" s="120"/>
      <c r="AC73" s="120"/>
      <c r="AD73" s="120"/>
      <c r="AE73" s="120"/>
      <c r="AF73" s="120"/>
      <c r="AG73" s="910"/>
    </row>
    <row r="74">
      <c r="A74" s="165" t="s">
        <v>2204</v>
      </c>
      <c r="B74" s="186"/>
      <c r="C74" s="120"/>
      <c r="D74" s="120"/>
      <c r="E74" s="120"/>
      <c r="F74" s="120"/>
      <c r="G74" s="120"/>
      <c r="H74" s="120"/>
      <c r="I74" s="120"/>
      <c r="J74" s="120"/>
      <c r="K74" s="120"/>
      <c r="L74" s="120"/>
      <c r="M74" s="120"/>
      <c r="N74" s="120"/>
      <c r="O74" s="120"/>
      <c r="P74" s="120"/>
      <c r="Q74" s="120"/>
      <c r="R74" s="120"/>
      <c r="S74" s="120"/>
      <c r="T74" s="120"/>
      <c r="U74" s="120"/>
      <c r="V74" s="120"/>
      <c r="W74" s="120"/>
      <c r="X74" s="120"/>
      <c r="Y74" s="120"/>
      <c r="Z74" s="120"/>
      <c r="AA74" s="120"/>
      <c r="AB74" s="120"/>
      <c r="AC74" s="120"/>
      <c r="AD74" s="120"/>
      <c r="AE74" s="120"/>
      <c r="AF74" s="120"/>
      <c r="AG74" s="910"/>
    </row>
    <row r="75" outlineLevel="1">
      <c r="A75" s="482" t="s">
        <v>2205</v>
      </c>
      <c r="B75" s="180">
        <v>0.0</v>
      </c>
      <c r="C75" s="186">
        <v>0.0</v>
      </c>
      <c r="D75" s="186">
        <v>0.0</v>
      </c>
      <c r="E75" s="186">
        <v>0.0</v>
      </c>
      <c r="F75" s="180">
        <v>0.0</v>
      </c>
      <c r="G75" s="186">
        <v>0.0</v>
      </c>
      <c r="H75" s="186">
        <v>1.0</v>
      </c>
      <c r="I75" s="303">
        <v>1.0</v>
      </c>
      <c r="J75" s="303">
        <v>0.0</v>
      </c>
      <c r="K75" s="303">
        <v>2.0</v>
      </c>
      <c r="L75" s="303">
        <v>0.0</v>
      </c>
      <c r="M75" s="303">
        <v>3.0</v>
      </c>
      <c r="N75" s="303">
        <v>3.0</v>
      </c>
      <c r="O75" s="167">
        <v>0.0</v>
      </c>
      <c r="P75" s="303">
        <v>0.0</v>
      </c>
      <c r="Q75" s="303">
        <v>0.0</v>
      </c>
      <c r="R75" s="303">
        <v>0.0</v>
      </c>
      <c r="S75" s="121">
        <v>0.0</v>
      </c>
      <c r="T75" s="121">
        <v>0.0</v>
      </c>
      <c r="U75" s="121">
        <v>0.0</v>
      </c>
      <c r="V75" s="121">
        <v>0.0</v>
      </c>
      <c r="W75" s="121">
        <v>0.0</v>
      </c>
      <c r="X75" s="121">
        <v>0.0</v>
      </c>
      <c r="Y75" s="121">
        <v>0.0</v>
      </c>
      <c r="Z75" s="921">
        <v>0.0</v>
      </c>
      <c r="AA75" s="305">
        <v>0.0</v>
      </c>
      <c r="AB75" s="305">
        <v>0.0</v>
      </c>
      <c r="AC75" s="324"/>
      <c r="AD75" s="324"/>
      <c r="AE75" s="324"/>
      <c r="AF75" s="324"/>
      <c r="AG75" s="910">
        <f t="shared" ref="AG75:AG79" si="31">sum(B75:AF75)</f>
        <v>10</v>
      </c>
    </row>
    <row r="76" outlineLevel="1">
      <c r="A76" s="482" t="s">
        <v>2206</v>
      </c>
      <c r="B76" s="180">
        <v>0.0</v>
      </c>
      <c r="C76" s="186">
        <v>0.0</v>
      </c>
      <c r="D76" s="186">
        <v>0.0</v>
      </c>
      <c r="E76" s="186">
        <v>0.0</v>
      </c>
      <c r="F76" s="180">
        <v>0.0</v>
      </c>
      <c r="G76" s="186">
        <v>0.0</v>
      </c>
      <c r="H76" s="186">
        <v>1.0</v>
      </c>
      <c r="I76" s="303">
        <v>1.0</v>
      </c>
      <c r="J76" s="303">
        <v>1.0</v>
      </c>
      <c r="K76" s="303">
        <v>0.0</v>
      </c>
      <c r="L76" s="303">
        <v>1.0</v>
      </c>
      <c r="M76" s="303">
        <v>2.0</v>
      </c>
      <c r="N76" s="303">
        <v>2.0</v>
      </c>
      <c r="O76" s="167">
        <v>0.0</v>
      </c>
      <c r="P76" s="303">
        <v>0.0</v>
      </c>
      <c r="Q76" s="303">
        <v>0.0</v>
      </c>
      <c r="R76" s="303">
        <v>0.0</v>
      </c>
      <c r="S76" s="121">
        <v>0.0</v>
      </c>
      <c r="T76" s="121">
        <v>0.0</v>
      </c>
      <c r="U76" s="121">
        <v>0.0</v>
      </c>
      <c r="V76" s="121">
        <v>0.0</v>
      </c>
      <c r="W76" s="121">
        <v>0.0</v>
      </c>
      <c r="X76" s="121">
        <v>0.0</v>
      </c>
      <c r="Y76" s="121">
        <v>0.0</v>
      </c>
      <c r="Z76" s="921">
        <v>0.0</v>
      </c>
      <c r="AA76" s="305">
        <v>0.0</v>
      </c>
      <c r="AB76" s="305">
        <v>0.0</v>
      </c>
      <c r="AC76" s="324"/>
      <c r="AD76" s="324"/>
      <c r="AE76" s="324"/>
      <c r="AF76" s="324"/>
      <c r="AG76" s="910">
        <f t="shared" si="31"/>
        <v>8</v>
      </c>
    </row>
    <row r="77" outlineLevel="1">
      <c r="A77" s="482" t="s">
        <v>2207</v>
      </c>
      <c r="B77" s="186">
        <v>3.0</v>
      </c>
      <c r="C77" s="186">
        <v>0.0</v>
      </c>
      <c r="D77" s="186">
        <v>2.0</v>
      </c>
      <c r="E77" s="186">
        <v>1.0</v>
      </c>
      <c r="F77" s="186">
        <v>1.0</v>
      </c>
      <c r="G77" s="186">
        <v>0.0</v>
      </c>
      <c r="H77" s="186">
        <v>3.0</v>
      </c>
      <c r="I77" s="303">
        <v>10.0</v>
      </c>
      <c r="J77" s="303">
        <v>2.0</v>
      </c>
      <c r="K77" s="303">
        <v>2.0</v>
      </c>
      <c r="L77" s="303">
        <v>4.0</v>
      </c>
      <c r="M77" s="303">
        <v>66.0</v>
      </c>
      <c r="N77" s="303">
        <v>15.0</v>
      </c>
      <c r="O77" s="167">
        <v>0.0</v>
      </c>
      <c r="P77" s="303">
        <v>0.0</v>
      </c>
      <c r="Q77" s="303">
        <v>0.0</v>
      </c>
      <c r="R77" s="303">
        <v>2.0</v>
      </c>
      <c r="S77" s="121">
        <v>2.0</v>
      </c>
      <c r="T77" s="121">
        <v>0.0</v>
      </c>
      <c r="U77" s="121">
        <v>0.0</v>
      </c>
      <c r="V77" s="121">
        <v>0.0</v>
      </c>
      <c r="W77" s="121">
        <v>0.0</v>
      </c>
      <c r="X77" s="121">
        <v>0.0</v>
      </c>
      <c r="Y77" s="121">
        <v>0.0</v>
      </c>
      <c r="Z77" s="305">
        <v>0.0</v>
      </c>
      <c r="AA77" s="305">
        <v>0.0</v>
      </c>
      <c r="AB77" s="305">
        <v>0.0</v>
      </c>
      <c r="AC77" s="121"/>
      <c r="AD77" s="121"/>
      <c r="AE77" s="121"/>
      <c r="AF77" s="121"/>
      <c r="AG77" s="910">
        <f t="shared" si="31"/>
        <v>113</v>
      </c>
    </row>
    <row r="78" outlineLevel="1">
      <c r="A78" s="482" t="s">
        <v>2208</v>
      </c>
      <c r="B78" s="180">
        <v>3.0</v>
      </c>
      <c r="C78" s="186">
        <v>1.0</v>
      </c>
      <c r="D78" s="186">
        <v>0.0</v>
      </c>
      <c r="E78" s="186">
        <v>0.0</v>
      </c>
      <c r="F78" s="186">
        <v>0.0</v>
      </c>
      <c r="G78" s="186">
        <v>0.0</v>
      </c>
      <c r="H78" s="186">
        <v>0.0</v>
      </c>
      <c r="I78" s="303">
        <v>7.0</v>
      </c>
      <c r="J78" s="303">
        <v>0.0</v>
      </c>
      <c r="K78" s="303">
        <v>0.0</v>
      </c>
      <c r="L78" s="303">
        <v>0.0</v>
      </c>
      <c r="M78" s="303">
        <v>21.0</v>
      </c>
      <c r="N78" s="303">
        <v>9.0</v>
      </c>
      <c r="O78" s="167">
        <v>0.0</v>
      </c>
      <c r="P78" s="303">
        <v>0.0</v>
      </c>
      <c r="Q78" s="303">
        <v>0.0</v>
      </c>
      <c r="R78" s="303">
        <v>1.0</v>
      </c>
      <c r="S78" s="121">
        <v>0.0</v>
      </c>
      <c r="T78" s="121">
        <v>0.0</v>
      </c>
      <c r="U78" s="121">
        <v>0.0</v>
      </c>
      <c r="V78" s="121">
        <v>0.0</v>
      </c>
      <c r="W78" s="121">
        <v>0.0</v>
      </c>
      <c r="X78" s="121">
        <v>0.0</v>
      </c>
      <c r="Y78" s="121">
        <v>0.0</v>
      </c>
      <c r="Z78" s="305">
        <v>0.0</v>
      </c>
      <c r="AA78" s="305">
        <v>0.0</v>
      </c>
      <c r="AB78" s="305">
        <v>0.0</v>
      </c>
      <c r="AC78" s="121"/>
      <c r="AD78" s="121"/>
      <c r="AE78" s="121"/>
      <c r="AF78" s="121"/>
      <c r="AG78" s="910">
        <f t="shared" si="31"/>
        <v>42</v>
      </c>
    </row>
    <row r="79" outlineLevel="1">
      <c r="A79" s="483" t="s">
        <v>1237</v>
      </c>
      <c r="B79" s="484">
        <f t="shared" ref="B79:AF79" si="32">SUM(B75:B78)</f>
        <v>6</v>
      </c>
      <c r="C79" s="484">
        <f t="shared" si="32"/>
        <v>1</v>
      </c>
      <c r="D79" s="484">
        <f t="shared" si="32"/>
        <v>2</v>
      </c>
      <c r="E79" s="484">
        <f t="shared" si="32"/>
        <v>1</v>
      </c>
      <c r="F79" s="484">
        <f t="shared" si="32"/>
        <v>1</v>
      </c>
      <c r="G79" s="484">
        <f t="shared" si="32"/>
        <v>0</v>
      </c>
      <c r="H79" s="484">
        <f t="shared" si="32"/>
        <v>5</v>
      </c>
      <c r="I79" s="484">
        <f t="shared" si="32"/>
        <v>19</v>
      </c>
      <c r="J79" s="484">
        <f t="shared" si="32"/>
        <v>3</v>
      </c>
      <c r="K79" s="484">
        <f t="shared" si="32"/>
        <v>4</v>
      </c>
      <c r="L79" s="484">
        <f t="shared" si="32"/>
        <v>5</v>
      </c>
      <c r="M79" s="484">
        <f t="shared" si="32"/>
        <v>92</v>
      </c>
      <c r="N79" s="484">
        <f t="shared" si="32"/>
        <v>29</v>
      </c>
      <c r="O79" s="484">
        <f t="shared" si="32"/>
        <v>0</v>
      </c>
      <c r="P79" s="484">
        <f t="shared" si="32"/>
        <v>0</v>
      </c>
      <c r="Q79" s="484">
        <f t="shared" si="32"/>
        <v>0</v>
      </c>
      <c r="R79" s="484">
        <f t="shared" si="32"/>
        <v>3</v>
      </c>
      <c r="S79" s="484">
        <f t="shared" si="32"/>
        <v>2</v>
      </c>
      <c r="T79" s="484">
        <f t="shared" si="32"/>
        <v>0</v>
      </c>
      <c r="U79" s="484">
        <f t="shared" si="32"/>
        <v>0</v>
      </c>
      <c r="V79" s="484">
        <f t="shared" si="32"/>
        <v>0</v>
      </c>
      <c r="W79" s="484">
        <f t="shared" si="32"/>
        <v>0</v>
      </c>
      <c r="X79" s="484">
        <f t="shared" si="32"/>
        <v>0</v>
      </c>
      <c r="Y79" s="484">
        <f t="shared" si="32"/>
        <v>0</v>
      </c>
      <c r="Z79" s="484">
        <f t="shared" si="32"/>
        <v>0</v>
      </c>
      <c r="AA79" s="484">
        <f t="shared" si="32"/>
        <v>0</v>
      </c>
      <c r="AB79" s="484">
        <f t="shared" si="32"/>
        <v>0</v>
      </c>
      <c r="AC79" s="484">
        <f t="shared" si="32"/>
        <v>0</v>
      </c>
      <c r="AD79" s="484">
        <f t="shared" si="32"/>
        <v>0</v>
      </c>
      <c r="AE79" s="484">
        <f t="shared" si="32"/>
        <v>0</v>
      </c>
      <c r="AF79" s="484">
        <f t="shared" si="32"/>
        <v>0</v>
      </c>
      <c r="AG79" s="922">
        <f t="shared" si="31"/>
        <v>173</v>
      </c>
    </row>
    <row r="80" outlineLevel="1">
      <c r="A80" s="127"/>
      <c r="B80" s="197"/>
      <c r="C80" s="197"/>
      <c r="D80" s="197"/>
      <c r="E80" s="197"/>
      <c r="F80" s="197"/>
      <c r="G80" s="197"/>
      <c r="H80" s="197"/>
      <c r="I80" s="197"/>
      <c r="J80" s="120"/>
      <c r="K80" s="120"/>
      <c r="L80" s="120"/>
      <c r="M80" s="120"/>
      <c r="N80" s="120"/>
      <c r="O80" s="120"/>
      <c r="P80" s="120"/>
      <c r="Q80" s="120"/>
      <c r="R80" s="120"/>
      <c r="S80" s="120"/>
      <c r="T80" s="120"/>
      <c r="U80" s="120"/>
      <c r="V80" s="120"/>
      <c r="W80" s="120"/>
      <c r="X80" s="120"/>
      <c r="Y80" s="120"/>
      <c r="Z80" s="120"/>
      <c r="AA80" s="120"/>
      <c r="AB80" s="120"/>
      <c r="AC80" s="120"/>
      <c r="AD80" s="120"/>
      <c r="AE80" s="120"/>
      <c r="AF80" s="120"/>
      <c r="AG80" s="919"/>
    </row>
    <row r="81" outlineLevel="1">
      <c r="A81" s="482" t="s">
        <v>223</v>
      </c>
      <c r="B81" s="186">
        <v>0.0</v>
      </c>
      <c r="C81" s="186">
        <v>0.0</v>
      </c>
      <c r="D81" s="186">
        <v>0.0</v>
      </c>
      <c r="E81" s="186">
        <v>0.0</v>
      </c>
      <c r="F81" s="186">
        <v>0.0</v>
      </c>
      <c r="G81" s="186">
        <v>0.0</v>
      </c>
      <c r="H81" s="186">
        <v>0.0</v>
      </c>
      <c r="I81" s="186">
        <v>0.0</v>
      </c>
      <c r="J81" s="186">
        <v>0.0</v>
      </c>
      <c r="K81" s="186">
        <v>0.0</v>
      </c>
      <c r="L81" s="186">
        <v>0.0</v>
      </c>
      <c r="M81" s="186">
        <v>0.0</v>
      </c>
      <c r="N81" s="186">
        <v>0.0</v>
      </c>
      <c r="O81" s="303">
        <v>0.0</v>
      </c>
      <c r="P81" s="303">
        <v>0.0</v>
      </c>
      <c r="Q81" s="303">
        <v>0.0</v>
      </c>
      <c r="R81" s="303">
        <v>0.0</v>
      </c>
      <c r="S81" s="303">
        <v>0.0</v>
      </c>
      <c r="T81" s="303">
        <v>0.0</v>
      </c>
      <c r="U81" s="303">
        <v>0.0</v>
      </c>
      <c r="V81" s="121">
        <v>0.0</v>
      </c>
      <c r="W81" s="121">
        <v>0.0</v>
      </c>
      <c r="X81" s="121">
        <v>0.0</v>
      </c>
      <c r="Y81" s="121">
        <v>0.0</v>
      </c>
      <c r="Z81" s="121">
        <v>0.0</v>
      </c>
      <c r="AA81" s="121">
        <v>0.0</v>
      </c>
      <c r="AB81" s="121">
        <v>0.0</v>
      </c>
      <c r="AC81" s="486"/>
      <c r="AD81" s="486"/>
      <c r="AE81" s="486"/>
      <c r="AF81" s="486"/>
      <c r="AG81" s="910">
        <f t="shared" ref="AG81:AG89" si="33">sum(B81:AF81)</f>
        <v>0</v>
      </c>
    </row>
    <row r="82" outlineLevel="1">
      <c r="A82" s="482" t="s">
        <v>224</v>
      </c>
      <c r="B82" s="186">
        <v>0.0</v>
      </c>
      <c r="C82" s="186">
        <v>0.0</v>
      </c>
      <c r="D82" s="186">
        <v>0.0</v>
      </c>
      <c r="E82" s="186">
        <v>0.0</v>
      </c>
      <c r="F82" s="186">
        <v>0.0</v>
      </c>
      <c r="G82" s="186">
        <v>0.0</v>
      </c>
      <c r="H82" s="186">
        <v>0.0</v>
      </c>
      <c r="I82" s="186">
        <v>0.0</v>
      </c>
      <c r="J82" s="186">
        <v>0.0</v>
      </c>
      <c r="K82" s="186">
        <v>0.0</v>
      </c>
      <c r="L82" s="186">
        <v>0.0</v>
      </c>
      <c r="M82" s="186">
        <v>0.0</v>
      </c>
      <c r="N82" s="186">
        <v>0.0</v>
      </c>
      <c r="O82" s="303">
        <v>0.0</v>
      </c>
      <c r="P82" s="303">
        <v>0.0</v>
      </c>
      <c r="Q82" s="303">
        <v>0.0</v>
      </c>
      <c r="R82" s="303">
        <v>0.0</v>
      </c>
      <c r="S82" s="303">
        <v>0.0</v>
      </c>
      <c r="T82" s="303">
        <v>0.0</v>
      </c>
      <c r="U82" s="303">
        <v>0.0</v>
      </c>
      <c r="V82" s="121">
        <v>0.0</v>
      </c>
      <c r="W82" s="121">
        <v>0.0</v>
      </c>
      <c r="X82" s="121">
        <v>0.0</v>
      </c>
      <c r="Y82" s="121">
        <v>0.0</v>
      </c>
      <c r="Z82" s="121">
        <v>0.0</v>
      </c>
      <c r="AA82" s="121">
        <v>0.0</v>
      </c>
      <c r="AB82" s="121">
        <v>0.0</v>
      </c>
      <c r="AC82" s="487"/>
      <c r="AD82" s="487"/>
      <c r="AE82" s="487"/>
      <c r="AF82" s="487"/>
      <c r="AG82" s="910">
        <f t="shared" si="33"/>
        <v>0</v>
      </c>
    </row>
    <row r="83" outlineLevel="1">
      <c r="A83" s="482" t="s">
        <v>2209</v>
      </c>
      <c r="B83" s="186">
        <v>0.0</v>
      </c>
      <c r="C83" s="186">
        <v>0.0</v>
      </c>
      <c r="D83" s="186">
        <v>0.0</v>
      </c>
      <c r="E83" s="186">
        <v>0.0</v>
      </c>
      <c r="F83" s="186">
        <v>0.0</v>
      </c>
      <c r="G83" s="186">
        <v>0.0</v>
      </c>
      <c r="H83" s="186">
        <v>0.0</v>
      </c>
      <c r="I83" s="186">
        <v>0.0</v>
      </c>
      <c r="J83" s="186">
        <v>0.0</v>
      </c>
      <c r="K83" s="186">
        <v>0.0</v>
      </c>
      <c r="L83" s="186">
        <v>0.0</v>
      </c>
      <c r="M83" s="186">
        <v>0.0</v>
      </c>
      <c r="N83" s="186">
        <v>0.0</v>
      </c>
      <c r="O83" s="186">
        <v>0.0</v>
      </c>
      <c r="P83" s="186">
        <v>0.0</v>
      </c>
      <c r="Q83" s="186">
        <v>0.0</v>
      </c>
      <c r="R83" s="186">
        <v>0.0</v>
      </c>
      <c r="S83" s="186">
        <v>0.0</v>
      </c>
      <c r="T83" s="186">
        <v>0.0</v>
      </c>
      <c r="U83" s="186">
        <v>0.0</v>
      </c>
      <c r="V83" s="186">
        <v>0.0</v>
      </c>
      <c r="W83" s="186">
        <v>0.0</v>
      </c>
      <c r="X83" s="186">
        <v>0.0</v>
      </c>
      <c r="Y83" s="186">
        <v>0.0</v>
      </c>
      <c r="Z83" s="186">
        <v>0.0</v>
      </c>
      <c r="AA83" s="186">
        <v>0.0</v>
      </c>
      <c r="AB83" s="186">
        <v>0.0</v>
      </c>
      <c r="AC83" s="354"/>
      <c r="AD83" s="354"/>
      <c r="AE83" s="354"/>
      <c r="AF83" s="354"/>
      <c r="AG83" s="910">
        <f t="shared" si="33"/>
        <v>0</v>
      </c>
    </row>
    <row r="84" outlineLevel="1">
      <c r="A84" s="482" t="s">
        <v>2210</v>
      </c>
      <c r="B84" s="180">
        <v>0.0</v>
      </c>
      <c r="C84" s="180">
        <v>0.0</v>
      </c>
      <c r="D84" s="180">
        <v>0.0</v>
      </c>
      <c r="E84" s="180">
        <v>0.0</v>
      </c>
      <c r="F84" s="180">
        <v>0.0</v>
      </c>
      <c r="G84" s="186">
        <v>0.0</v>
      </c>
      <c r="H84" s="186">
        <v>0.0</v>
      </c>
      <c r="I84" s="186">
        <v>0.0</v>
      </c>
      <c r="J84" s="186">
        <v>0.0</v>
      </c>
      <c r="K84" s="186">
        <v>0.0</v>
      </c>
      <c r="L84" s="186">
        <v>0.0</v>
      </c>
      <c r="M84" s="186">
        <v>0.0</v>
      </c>
      <c r="N84" s="186">
        <v>0.0</v>
      </c>
      <c r="O84" s="167">
        <v>0.0</v>
      </c>
      <c r="P84" s="167">
        <v>0.0</v>
      </c>
      <c r="Q84" s="167">
        <v>0.0</v>
      </c>
      <c r="R84" s="167">
        <v>0.0</v>
      </c>
      <c r="S84" s="167">
        <v>0.0</v>
      </c>
      <c r="T84" s="167">
        <v>0.0</v>
      </c>
      <c r="U84" s="167">
        <v>0.0</v>
      </c>
      <c r="V84" s="186">
        <v>0.0</v>
      </c>
      <c r="W84" s="186">
        <v>0.0</v>
      </c>
      <c r="X84" s="186">
        <v>0.0</v>
      </c>
      <c r="Y84" s="186">
        <v>0.0</v>
      </c>
      <c r="Z84" s="186">
        <v>0.0</v>
      </c>
      <c r="AA84" s="186">
        <v>0.0</v>
      </c>
      <c r="AB84" s="186">
        <v>0.0</v>
      </c>
      <c r="AC84" s="354"/>
      <c r="AD84" s="354"/>
      <c r="AE84" s="354"/>
      <c r="AF84" s="354"/>
      <c r="AG84" s="910">
        <f t="shared" si="33"/>
        <v>0</v>
      </c>
    </row>
    <row r="85" outlineLevel="1">
      <c r="A85" s="482" t="s">
        <v>2211</v>
      </c>
      <c r="B85" s="186">
        <v>0.0</v>
      </c>
      <c r="C85" s="186">
        <v>0.0</v>
      </c>
      <c r="D85" s="186">
        <v>0.0</v>
      </c>
      <c r="E85" s="186">
        <v>0.0</v>
      </c>
      <c r="F85" s="186">
        <v>0.0</v>
      </c>
      <c r="G85" s="186">
        <v>0.0</v>
      </c>
      <c r="H85" s="186">
        <v>0.0</v>
      </c>
      <c r="I85" s="186">
        <v>0.0</v>
      </c>
      <c r="J85" s="186">
        <v>0.0</v>
      </c>
      <c r="K85" s="186">
        <v>0.0</v>
      </c>
      <c r="L85" s="186">
        <v>0.0</v>
      </c>
      <c r="M85" s="186">
        <v>0.0</v>
      </c>
      <c r="N85" s="186">
        <v>0.0</v>
      </c>
      <c r="O85" s="186">
        <v>0.0</v>
      </c>
      <c r="P85" s="186">
        <v>0.0</v>
      </c>
      <c r="Q85" s="186">
        <v>0.0</v>
      </c>
      <c r="R85" s="186">
        <v>0.0</v>
      </c>
      <c r="S85" s="186">
        <v>0.0</v>
      </c>
      <c r="T85" s="186">
        <v>0.0</v>
      </c>
      <c r="U85" s="186">
        <v>0.0</v>
      </c>
      <c r="V85" s="186">
        <v>0.0</v>
      </c>
      <c r="W85" s="186">
        <v>0.0</v>
      </c>
      <c r="X85" s="186">
        <v>0.0</v>
      </c>
      <c r="Y85" s="186">
        <v>0.0</v>
      </c>
      <c r="Z85" s="186">
        <v>0.0</v>
      </c>
      <c r="AA85" s="186">
        <v>0.0</v>
      </c>
      <c r="AB85" s="186">
        <v>0.0</v>
      </c>
      <c r="AC85" s="354"/>
      <c r="AD85" s="354"/>
      <c r="AE85" s="354"/>
      <c r="AF85" s="354"/>
      <c r="AG85" s="910">
        <f t="shared" si="33"/>
        <v>0</v>
      </c>
    </row>
    <row r="86" outlineLevel="1">
      <c r="A86" s="482" t="s">
        <v>2212</v>
      </c>
      <c r="B86" s="180">
        <v>0.0</v>
      </c>
      <c r="C86" s="180">
        <v>0.0</v>
      </c>
      <c r="D86" s="180">
        <v>0.0</v>
      </c>
      <c r="E86" s="180">
        <v>0.0</v>
      </c>
      <c r="F86" s="180">
        <v>0.0</v>
      </c>
      <c r="G86" s="186">
        <v>0.0</v>
      </c>
      <c r="H86" s="186">
        <v>0.0</v>
      </c>
      <c r="I86" s="186">
        <v>0.0</v>
      </c>
      <c r="J86" s="186">
        <v>0.0</v>
      </c>
      <c r="K86" s="186">
        <v>0.0</v>
      </c>
      <c r="L86" s="186">
        <v>0.0</v>
      </c>
      <c r="M86" s="186">
        <v>0.0</v>
      </c>
      <c r="N86" s="186">
        <v>0.0</v>
      </c>
      <c r="O86" s="167">
        <v>0.0</v>
      </c>
      <c r="P86" s="167">
        <v>0.0</v>
      </c>
      <c r="Q86" s="167">
        <v>0.0</v>
      </c>
      <c r="R86" s="167">
        <v>0.0</v>
      </c>
      <c r="S86" s="167">
        <v>0.0</v>
      </c>
      <c r="T86" s="167">
        <v>0.0</v>
      </c>
      <c r="U86" s="167">
        <v>0.0</v>
      </c>
      <c r="V86" s="186">
        <v>0.0</v>
      </c>
      <c r="W86" s="186">
        <v>0.0</v>
      </c>
      <c r="X86" s="186">
        <v>0.0</v>
      </c>
      <c r="Y86" s="186">
        <v>0.0</v>
      </c>
      <c r="Z86" s="186">
        <v>0.0</v>
      </c>
      <c r="AA86" s="186">
        <v>0.0</v>
      </c>
      <c r="AB86" s="186">
        <v>0.0</v>
      </c>
      <c r="AC86" s="354"/>
      <c r="AD86" s="354"/>
      <c r="AE86" s="354"/>
      <c r="AF86" s="354"/>
      <c r="AG86" s="910">
        <f t="shared" si="33"/>
        <v>0</v>
      </c>
    </row>
    <row r="87" outlineLevel="1">
      <c r="A87" s="482" t="s">
        <v>2213</v>
      </c>
      <c r="B87" s="186">
        <v>0.0</v>
      </c>
      <c r="C87" s="186">
        <v>0.0</v>
      </c>
      <c r="D87" s="186">
        <v>0.0</v>
      </c>
      <c r="E87" s="186">
        <v>0.0</v>
      </c>
      <c r="F87" s="186">
        <v>0.0</v>
      </c>
      <c r="G87" s="186">
        <v>0.0</v>
      </c>
      <c r="H87" s="186">
        <v>0.0</v>
      </c>
      <c r="I87" s="186">
        <v>0.0</v>
      </c>
      <c r="J87" s="186">
        <v>0.0</v>
      </c>
      <c r="K87" s="186">
        <v>0.0</v>
      </c>
      <c r="L87" s="186">
        <v>0.0</v>
      </c>
      <c r="M87" s="186">
        <v>0.0</v>
      </c>
      <c r="N87" s="186">
        <v>0.0</v>
      </c>
      <c r="O87" s="186">
        <v>0.0</v>
      </c>
      <c r="P87" s="186">
        <v>0.0</v>
      </c>
      <c r="Q87" s="186">
        <v>0.0</v>
      </c>
      <c r="R87" s="186">
        <v>0.0</v>
      </c>
      <c r="S87" s="186">
        <v>0.0</v>
      </c>
      <c r="T87" s="186">
        <v>0.0</v>
      </c>
      <c r="U87" s="186">
        <v>0.0</v>
      </c>
      <c r="V87" s="186">
        <v>0.0</v>
      </c>
      <c r="W87" s="186">
        <v>0.0</v>
      </c>
      <c r="X87" s="186">
        <v>0.0</v>
      </c>
      <c r="Y87" s="186">
        <v>0.0</v>
      </c>
      <c r="Z87" s="186">
        <v>0.0</v>
      </c>
      <c r="AA87" s="186">
        <v>0.0</v>
      </c>
      <c r="AB87" s="186">
        <v>0.0</v>
      </c>
      <c r="AC87" s="354"/>
      <c r="AD87" s="354"/>
      <c r="AE87" s="354"/>
      <c r="AF87" s="354"/>
      <c r="AG87" s="910">
        <f t="shared" si="33"/>
        <v>0</v>
      </c>
    </row>
    <row r="88" outlineLevel="1">
      <c r="A88" s="482" t="s">
        <v>2214</v>
      </c>
      <c r="B88" s="186">
        <v>0.0</v>
      </c>
      <c r="C88" s="186">
        <v>0.0</v>
      </c>
      <c r="D88" s="186">
        <v>0.0</v>
      </c>
      <c r="E88" s="186">
        <v>0.0</v>
      </c>
      <c r="F88" s="186">
        <v>0.0</v>
      </c>
      <c r="G88" s="186">
        <v>0.0</v>
      </c>
      <c r="H88" s="186">
        <v>0.0</v>
      </c>
      <c r="I88" s="186">
        <v>0.0</v>
      </c>
      <c r="J88" s="186">
        <v>0.0</v>
      </c>
      <c r="K88" s="186">
        <v>0.0</v>
      </c>
      <c r="L88" s="186">
        <v>0.0</v>
      </c>
      <c r="M88" s="186">
        <v>0.0</v>
      </c>
      <c r="N88" s="186">
        <v>0.0</v>
      </c>
      <c r="O88" s="186">
        <v>0.0</v>
      </c>
      <c r="P88" s="186">
        <v>0.0</v>
      </c>
      <c r="Q88" s="186">
        <v>0.0</v>
      </c>
      <c r="R88" s="186">
        <v>0.0</v>
      </c>
      <c r="S88" s="186">
        <v>0.0</v>
      </c>
      <c r="T88" s="186">
        <v>0.0</v>
      </c>
      <c r="U88" s="186">
        <v>0.0</v>
      </c>
      <c r="V88" s="186">
        <v>0.0</v>
      </c>
      <c r="W88" s="186">
        <v>0.0</v>
      </c>
      <c r="X88" s="186">
        <v>0.0</v>
      </c>
      <c r="Y88" s="186">
        <v>0.0</v>
      </c>
      <c r="Z88" s="186">
        <v>0.0</v>
      </c>
      <c r="AA88" s="186">
        <v>0.0</v>
      </c>
      <c r="AB88" s="186">
        <v>0.0</v>
      </c>
      <c r="AC88" s="354"/>
      <c r="AD88" s="354"/>
      <c r="AE88" s="354"/>
      <c r="AF88" s="354"/>
      <c r="AG88" s="910">
        <f t="shared" si="33"/>
        <v>0</v>
      </c>
    </row>
    <row r="89" outlineLevel="1">
      <c r="A89" s="483" t="s">
        <v>200</v>
      </c>
      <c r="B89" s="484">
        <f t="shared" ref="B89:AF89" si="34">SUM(B81:B88)</f>
        <v>0</v>
      </c>
      <c r="C89" s="484">
        <f t="shared" si="34"/>
        <v>0</v>
      </c>
      <c r="D89" s="484">
        <f t="shared" si="34"/>
        <v>0</v>
      </c>
      <c r="E89" s="484">
        <f t="shared" si="34"/>
        <v>0</v>
      </c>
      <c r="F89" s="484">
        <f t="shared" si="34"/>
        <v>0</v>
      </c>
      <c r="G89" s="484">
        <f t="shared" si="34"/>
        <v>0</v>
      </c>
      <c r="H89" s="484">
        <f t="shared" si="34"/>
        <v>0</v>
      </c>
      <c r="I89" s="484">
        <f t="shared" si="34"/>
        <v>0</v>
      </c>
      <c r="J89" s="484">
        <f t="shared" si="34"/>
        <v>0</v>
      </c>
      <c r="K89" s="484">
        <f t="shared" si="34"/>
        <v>0</v>
      </c>
      <c r="L89" s="484">
        <f t="shared" si="34"/>
        <v>0</v>
      </c>
      <c r="M89" s="484">
        <f t="shared" si="34"/>
        <v>0</v>
      </c>
      <c r="N89" s="484">
        <f t="shared" si="34"/>
        <v>0</v>
      </c>
      <c r="O89" s="484">
        <f t="shared" si="34"/>
        <v>0</v>
      </c>
      <c r="P89" s="484">
        <f t="shared" si="34"/>
        <v>0</v>
      </c>
      <c r="Q89" s="484">
        <f t="shared" si="34"/>
        <v>0</v>
      </c>
      <c r="R89" s="484">
        <f t="shared" si="34"/>
        <v>0</v>
      </c>
      <c r="S89" s="484">
        <f t="shared" si="34"/>
        <v>0</v>
      </c>
      <c r="T89" s="484">
        <f t="shared" si="34"/>
        <v>0</v>
      </c>
      <c r="U89" s="484">
        <f t="shared" si="34"/>
        <v>0</v>
      </c>
      <c r="V89" s="484">
        <f t="shared" si="34"/>
        <v>0</v>
      </c>
      <c r="W89" s="484">
        <f t="shared" si="34"/>
        <v>0</v>
      </c>
      <c r="X89" s="484">
        <f t="shared" si="34"/>
        <v>0</v>
      </c>
      <c r="Y89" s="484">
        <f t="shared" si="34"/>
        <v>0</v>
      </c>
      <c r="Z89" s="484">
        <f t="shared" si="34"/>
        <v>0</v>
      </c>
      <c r="AA89" s="484">
        <f t="shared" si="34"/>
        <v>0</v>
      </c>
      <c r="AB89" s="484">
        <f t="shared" si="34"/>
        <v>0</v>
      </c>
      <c r="AC89" s="484">
        <f t="shared" si="34"/>
        <v>0</v>
      </c>
      <c r="AD89" s="484">
        <f t="shared" si="34"/>
        <v>0</v>
      </c>
      <c r="AE89" s="484">
        <f t="shared" si="34"/>
        <v>0</v>
      </c>
      <c r="AF89" s="484">
        <f t="shared" si="34"/>
        <v>0</v>
      </c>
      <c r="AG89" s="922">
        <f t="shared" si="33"/>
        <v>0</v>
      </c>
    </row>
    <row r="90">
      <c r="A90" s="232"/>
      <c r="B90" s="186"/>
      <c r="C90" s="120"/>
      <c r="D90" s="120"/>
      <c r="E90" s="120"/>
      <c r="F90" s="120"/>
      <c r="G90" s="120"/>
      <c r="H90" s="120"/>
      <c r="I90" s="120"/>
      <c r="J90" s="120"/>
      <c r="K90" s="120"/>
      <c r="L90" s="120"/>
      <c r="M90" s="120"/>
      <c r="N90" s="120"/>
      <c r="O90" s="120"/>
      <c r="P90" s="120"/>
      <c r="Q90" s="120"/>
      <c r="R90" s="120"/>
      <c r="S90" s="120"/>
      <c r="T90" s="120"/>
      <c r="U90" s="120"/>
      <c r="V90" s="120"/>
      <c r="W90" s="120"/>
      <c r="X90" s="120"/>
      <c r="Y90" s="120"/>
      <c r="Z90" s="120"/>
      <c r="AA90" s="120"/>
      <c r="AB90" s="120"/>
      <c r="AC90" s="120"/>
      <c r="AD90" s="120"/>
      <c r="AE90" s="120"/>
      <c r="AF90" s="120"/>
      <c r="AG90" s="910"/>
    </row>
    <row r="91">
      <c r="A91" s="232"/>
      <c r="B91" s="186"/>
      <c r="C91" s="120"/>
      <c r="D91" s="120"/>
      <c r="E91" s="120"/>
      <c r="F91" s="120"/>
      <c r="G91" s="120"/>
      <c r="H91" s="120"/>
      <c r="I91" s="120"/>
      <c r="J91" s="120"/>
      <c r="K91" s="120"/>
      <c r="L91" s="120"/>
      <c r="M91" s="120"/>
      <c r="N91" s="120"/>
      <c r="O91" s="120"/>
      <c r="P91" s="120"/>
      <c r="Q91" s="120"/>
      <c r="R91" s="120"/>
      <c r="S91" s="120"/>
      <c r="T91" s="120"/>
      <c r="U91" s="120"/>
      <c r="V91" s="120"/>
      <c r="W91" s="120"/>
      <c r="X91" s="120"/>
      <c r="Y91" s="120"/>
      <c r="Z91" s="120"/>
      <c r="AA91" s="120"/>
      <c r="AB91" s="120"/>
      <c r="AC91" s="120"/>
      <c r="AD91" s="120"/>
      <c r="AE91" s="120"/>
      <c r="AF91" s="120"/>
      <c r="AG91" s="910"/>
    </row>
    <row r="92">
      <c r="A92" s="165" t="s">
        <v>2215</v>
      </c>
      <c r="B92" s="186"/>
      <c r="C92" s="120"/>
      <c r="D92" s="120"/>
      <c r="E92" s="120"/>
      <c r="F92" s="120"/>
      <c r="G92" s="120"/>
      <c r="H92" s="120"/>
      <c r="I92" s="120"/>
      <c r="J92" s="120"/>
      <c r="K92" s="120"/>
      <c r="L92" s="120"/>
      <c r="M92" s="120"/>
      <c r="N92" s="120"/>
      <c r="O92" s="120"/>
      <c r="P92" s="120"/>
      <c r="Q92" s="120"/>
      <c r="R92" s="120"/>
      <c r="S92" s="120"/>
      <c r="T92" s="120"/>
      <c r="U92" s="120"/>
      <c r="V92" s="120"/>
      <c r="W92" s="120"/>
      <c r="X92" s="120"/>
      <c r="Y92" s="120"/>
      <c r="Z92" s="120"/>
      <c r="AA92" s="120"/>
      <c r="AB92" s="120"/>
      <c r="AC92" s="120"/>
      <c r="AD92" s="120"/>
      <c r="AE92" s="120"/>
      <c r="AF92" s="120"/>
      <c r="AG92" s="910"/>
    </row>
    <row r="93">
      <c r="A93" s="183" t="s">
        <v>2216</v>
      </c>
      <c r="B93" s="923">
        <f t="shared" ref="B93:AF93" si="35">(B23+B40)-B110-B138</f>
        <v>0</v>
      </c>
      <c r="C93" s="923">
        <f t="shared" si="35"/>
        <v>0</v>
      </c>
      <c r="D93" s="923">
        <f t="shared" si="35"/>
        <v>0</v>
      </c>
      <c r="E93" s="923">
        <f t="shared" si="35"/>
        <v>0</v>
      </c>
      <c r="F93" s="923">
        <f t="shared" si="35"/>
        <v>0</v>
      </c>
      <c r="G93" s="923">
        <f t="shared" si="35"/>
        <v>-1</v>
      </c>
      <c r="H93" s="923">
        <f t="shared" si="35"/>
        <v>1</v>
      </c>
      <c r="I93" s="923">
        <f t="shared" si="35"/>
        <v>1</v>
      </c>
      <c r="J93" s="923">
        <f t="shared" si="35"/>
        <v>0</v>
      </c>
      <c r="K93" s="923">
        <f t="shared" si="35"/>
        <v>2</v>
      </c>
      <c r="L93" s="923">
        <f t="shared" si="35"/>
        <v>0</v>
      </c>
      <c r="M93" s="923">
        <f t="shared" si="35"/>
        <v>3</v>
      </c>
      <c r="N93" s="923">
        <f t="shared" si="35"/>
        <v>3</v>
      </c>
      <c r="O93" s="924">
        <f t="shared" si="35"/>
        <v>0</v>
      </c>
      <c r="P93" s="924">
        <f t="shared" si="35"/>
        <v>0</v>
      </c>
      <c r="Q93" s="924">
        <f t="shared" si="35"/>
        <v>0</v>
      </c>
      <c r="R93" s="923">
        <f t="shared" si="35"/>
        <v>0</v>
      </c>
      <c r="S93" s="923">
        <f t="shared" si="35"/>
        <v>0</v>
      </c>
      <c r="T93" s="923">
        <f t="shared" si="35"/>
        <v>-1</v>
      </c>
      <c r="U93" s="923">
        <f t="shared" si="35"/>
        <v>0</v>
      </c>
      <c r="V93" s="923">
        <f t="shared" si="35"/>
        <v>0</v>
      </c>
      <c r="W93" s="923">
        <f t="shared" si="35"/>
        <v>0</v>
      </c>
      <c r="X93" s="923">
        <f t="shared" si="35"/>
        <v>0</v>
      </c>
      <c r="Y93" s="923">
        <f t="shared" si="35"/>
        <v>0</v>
      </c>
      <c r="Z93" s="924">
        <f t="shared" si="35"/>
        <v>0</v>
      </c>
      <c r="AA93" s="923">
        <f t="shared" si="35"/>
        <v>0</v>
      </c>
      <c r="AB93" s="923">
        <f t="shared" si="35"/>
        <v>0</v>
      </c>
      <c r="AC93" s="924">
        <f t="shared" si="35"/>
        <v>0</v>
      </c>
      <c r="AD93" s="924">
        <f t="shared" si="35"/>
        <v>0</v>
      </c>
      <c r="AE93" s="924">
        <f t="shared" si="35"/>
        <v>0</v>
      </c>
      <c r="AF93" s="924">
        <f t="shared" si="35"/>
        <v>0</v>
      </c>
      <c r="AG93" s="910">
        <f t="shared" ref="AG93:AG97" si="37">sum(B93:AF93)</f>
        <v>8</v>
      </c>
    </row>
    <row r="94">
      <c r="A94" s="183" t="s">
        <v>2217</v>
      </c>
      <c r="B94" s="923">
        <f t="shared" ref="B94:AF94" si="36">(B24+B41)-B111-B139</f>
        <v>0</v>
      </c>
      <c r="C94" s="923">
        <f t="shared" si="36"/>
        <v>0</v>
      </c>
      <c r="D94" s="923">
        <f t="shared" si="36"/>
        <v>0</v>
      </c>
      <c r="E94" s="923">
        <f t="shared" si="36"/>
        <v>0</v>
      </c>
      <c r="F94" s="923">
        <f t="shared" si="36"/>
        <v>0</v>
      </c>
      <c r="G94" s="923">
        <f t="shared" si="36"/>
        <v>-1</v>
      </c>
      <c r="H94" s="923">
        <f t="shared" si="36"/>
        <v>1</v>
      </c>
      <c r="I94" s="923">
        <f t="shared" si="36"/>
        <v>1</v>
      </c>
      <c r="J94" s="923">
        <f t="shared" si="36"/>
        <v>1</v>
      </c>
      <c r="K94" s="923">
        <f t="shared" si="36"/>
        <v>0</v>
      </c>
      <c r="L94" s="923">
        <f t="shared" si="36"/>
        <v>1</v>
      </c>
      <c r="M94" s="923">
        <f t="shared" si="36"/>
        <v>2</v>
      </c>
      <c r="N94" s="923">
        <f t="shared" si="36"/>
        <v>2</v>
      </c>
      <c r="O94" s="924">
        <f t="shared" si="36"/>
        <v>0</v>
      </c>
      <c r="P94" s="924">
        <f t="shared" si="36"/>
        <v>0</v>
      </c>
      <c r="Q94" s="924">
        <f t="shared" si="36"/>
        <v>0</v>
      </c>
      <c r="R94" s="923">
        <f t="shared" si="36"/>
        <v>0</v>
      </c>
      <c r="S94" s="923">
        <f t="shared" si="36"/>
        <v>0</v>
      </c>
      <c r="T94" s="923">
        <f t="shared" si="36"/>
        <v>0</v>
      </c>
      <c r="U94" s="923">
        <f t="shared" si="36"/>
        <v>0</v>
      </c>
      <c r="V94" s="923">
        <f t="shared" si="36"/>
        <v>0</v>
      </c>
      <c r="W94" s="923">
        <f t="shared" si="36"/>
        <v>0</v>
      </c>
      <c r="X94" s="923">
        <f t="shared" si="36"/>
        <v>0</v>
      </c>
      <c r="Y94" s="923">
        <f t="shared" si="36"/>
        <v>0</v>
      </c>
      <c r="Z94" s="924">
        <f t="shared" si="36"/>
        <v>0</v>
      </c>
      <c r="AA94" s="923">
        <f t="shared" si="36"/>
        <v>0</v>
      </c>
      <c r="AB94" s="923">
        <f t="shared" si="36"/>
        <v>0</v>
      </c>
      <c r="AC94" s="924">
        <f t="shared" si="36"/>
        <v>0</v>
      </c>
      <c r="AD94" s="924">
        <f t="shared" si="36"/>
        <v>0</v>
      </c>
      <c r="AE94" s="924">
        <f t="shared" si="36"/>
        <v>0</v>
      </c>
      <c r="AF94" s="924">
        <f t="shared" si="36"/>
        <v>0</v>
      </c>
      <c r="AG94" s="910">
        <f t="shared" si="37"/>
        <v>7</v>
      </c>
    </row>
    <row r="95">
      <c r="A95" s="183" t="s">
        <v>2218</v>
      </c>
      <c r="B95" s="923">
        <f t="shared" ref="B95:AF95" si="38">(B25+B42)-B112-B140</f>
        <v>3</v>
      </c>
      <c r="C95" s="923">
        <f t="shared" si="38"/>
        <v>0</v>
      </c>
      <c r="D95" s="923">
        <f t="shared" si="38"/>
        <v>2</v>
      </c>
      <c r="E95" s="923">
        <f t="shared" si="38"/>
        <v>1</v>
      </c>
      <c r="F95" s="923">
        <f t="shared" si="38"/>
        <v>1</v>
      </c>
      <c r="G95" s="923">
        <f t="shared" si="38"/>
        <v>-1</v>
      </c>
      <c r="H95" s="923">
        <f t="shared" si="38"/>
        <v>3</v>
      </c>
      <c r="I95" s="923">
        <f t="shared" si="38"/>
        <v>10</v>
      </c>
      <c r="J95" s="923">
        <f t="shared" si="38"/>
        <v>2</v>
      </c>
      <c r="K95" s="923">
        <f t="shared" si="38"/>
        <v>2</v>
      </c>
      <c r="L95" s="923">
        <f t="shared" si="38"/>
        <v>4</v>
      </c>
      <c r="M95" s="923">
        <f t="shared" si="38"/>
        <v>66</v>
      </c>
      <c r="N95" s="923">
        <f t="shared" si="38"/>
        <v>15</v>
      </c>
      <c r="O95" s="924">
        <f t="shared" si="38"/>
        <v>0</v>
      </c>
      <c r="P95" s="924">
        <f t="shared" si="38"/>
        <v>0</v>
      </c>
      <c r="Q95" s="924">
        <f t="shared" si="38"/>
        <v>0</v>
      </c>
      <c r="R95" s="923">
        <f t="shared" si="38"/>
        <v>2</v>
      </c>
      <c r="S95" s="923">
        <f t="shared" si="38"/>
        <v>2</v>
      </c>
      <c r="T95" s="923">
        <f t="shared" si="38"/>
        <v>0</v>
      </c>
      <c r="U95" s="923">
        <f t="shared" si="38"/>
        <v>0</v>
      </c>
      <c r="V95" s="923">
        <f t="shared" si="38"/>
        <v>-1</v>
      </c>
      <c r="W95" s="923">
        <f t="shared" si="38"/>
        <v>0</v>
      </c>
      <c r="X95" s="923">
        <f t="shared" si="38"/>
        <v>0</v>
      </c>
      <c r="Y95" s="923">
        <f t="shared" si="38"/>
        <v>-1</v>
      </c>
      <c r="Z95" s="923">
        <f t="shared" si="38"/>
        <v>0</v>
      </c>
      <c r="AA95" s="923">
        <f t="shared" si="38"/>
        <v>0</v>
      </c>
      <c r="AB95" s="923">
        <f t="shared" si="38"/>
        <v>0</v>
      </c>
      <c r="AC95" s="923">
        <f t="shared" si="38"/>
        <v>0</v>
      </c>
      <c r="AD95" s="923">
        <f t="shared" si="38"/>
        <v>0</v>
      </c>
      <c r="AE95" s="923">
        <f t="shared" si="38"/>
        <v>0</v>
      </c>
      <c r="AF95" s="923">
        <f t="shared" si="38"/>
        <v>0</v>
      </c>
      <c r="AG95" s="910">
        <f t="shared" si="37"/>
        <v>110</v>
      </c>
    </row>
    <row r="96">
      <c r="A96" s="183" t="s">
        <v>2219</v>
      </c>
      <c r="B96" s="923">
        <f t="shared" ref="B96:AF96" si="39">(B26+B43)-B113-B141</f>
        <v>3</v>
      </c>
      <c r="C96" s="923">
        <f t="shared" si="39"/>
        <v>1</v>
      </c>
      <c r="D96" s="923">
        <f t="shared" si="39"/>
        <v>0</v>
      </c>
      <c r="E96" s="923">
        <f t="shared" si="39"/>
        <v>0</v>
      </c>
      <c r="F96" s="923">
        <f t="shared" si="39"/>
        <v>0</v>
      </c>
      <c r="G96" s="923">
        <f t="shared" si="39"/>
        <v>0</v>
      </c>
      <c r="H96" s="923">
        <f t="shared" si="39"/>
        <v>0</v>
      </c>
      <c r="I96" s="923">
        <f t="shared" si="39"/>
        <v>7</v>
      </c>
      <c r="J96" s="923">
        <f t="shared" si="39"/>
        <v>0</v>
      </c>
      <c r="K96" s="923">
        <f t="shared" si="39"/>
        <v>0</v>
      </c>
      <c r="L96" s="923">
        <f t="shared" si="39"/>
        <v>0</v>
      </c>
      <c r="M96" s="923">
        <f t="shared" si="39"/>
        <v>21</v>
      </c>
      <c r="N96" s="923">
        <f t="shared" si="39"/>
        <v>9</v>
      </c>
      <c r="O96" s="924">
        <f t="shared" si="39"/>
        <v>0</v>
      </c>
      <c r="P96" s="924">
        <f t="shared" si="39"/>
        <v>0</v>
      </c>
      <c r="Q96" s="924">
        <f t="shared" si="39"/>
        <v>0</v>
      </c>
      <c r="R96" s="923">
        <f t="shared" si="39"/>
        <v>1</v>
      </c>
      <c r="S96" s="923">
        <f t="shared" si="39"/>
        <v>0</v>
      </c>
      <c r="T96" s="923">
        <f t="shared" si="39"/>
        <v>0</v>
      </c>
      <c r="U96" s="923">
        <f t="shared" si="39"/>
        <v>0</v>
      </c>
      <c r="V96" s="923">
        <f t="shared" si="39"/>
        <v>0</v>
      </c>
      <c r="W96" s="923">
        <f t="shared" si="39"/>
        <v>0</v>
      </c>
      <c r="X96" s="923">
        <f t="shared" si="39"/>
        <v>0</v>
      </c>
      <c r="Y96" s="923">
        <f t="shared" si="39"/>
        <v>0</v>
      </c>
      <c r="Z96" s="923">
        <f t="shared" si="39"/>
        <v>0</v>
      </c>
      <c r="AA96" s="923">
        <f t="shared" si="39"/>
        <v>0</v>
      </c>
      <c r="AB96" s="923">
        <f t="shared" si="39"/>
        <v>0</v>
      </c>
      <c r="AC96" s="923">
        <f t="shared" si="39"/>
        <v>0</v>
      </c>
      <c r="AD96" s="923">
        <f t="shared" si="39"/>
        <v>0</v>
      </c>
      <c r="AE96" s="923">
        <f t="shared" si="39"/>
        <v>0</v>
      </c>
      <c r="AF96" s="923">
        <f t="shared" si="39"/>
        <v>0</v>
      </c>
      <c r="AG96" s="910">
        <f t="shared" si="37"/>
        <v>42</v>
      </c>
    </row>
    <row r="97">
      <c r="A97" s="918" t="s">
        <v>1237</v>
      </c>
      <c r="B97" s="427">
        <f t="shared" ref="B97:AF97" si="40">SUM(B93:B96)</f>
        <v>6</v>
      </c>
      <c r="C97" s="427">
        <f t="shared" si="40"/>
        <v>1</v>
      </c>
      <c r="D97" s="427">
        <f t="shared" si="40"/>
        <v>2</v>
      </c>
      <c r="E97" s="427">
        <f t="shared" si="40"/>
        <v>1</v>
      </c>
      <c r="F97" s="427">
        <f t="shared" si="40"/>
        <v>1</v>
      </c>
      <c r="G97" s="427">
        <f t="shared" si="40"/>
        <v>-3</v>
      </c>
      <c r="H97" s="427">
        <f t="shared" si="40"/>
        <v>5</v>
      </c>
      <c r="I97" s="427">
        <f t="shared" si="40"/>
        <v>19</v>
      </c>
      <c r="J97" s="427">
        <f t="shared" si="40"/>
        <v>3</v>
      </c>
      <c r="K97" s="427">
        <f t="shared" si="40"/>
        <v>4</v>
      </c>
      <c r="L97" s="427">
        <f t="shared" si="40"/>
        <v>5</v>
      </c>
      <c r="M97" s="427">
        <f t="shared" si="40"/>
        <v>92</v>
      </c>
      <c r="N97" s="427">
        <f t="shared" si="40"/>
        <v>29</v>
      </c>
      <c r="O97" s="427">
        <f t="shared" si="40"/>
        <v>0</v>
      </c>
      <c r="P97" s="427">
        <f t="shared" si="40"/>
        <v>0</v>
      </c>
      <c r="Q97" s="427">
        <f t="shared" si="40"/>
        <v>0</v>
      </c>
      <c r="R97" s="427">
        <f t="shared" si="40"/>
        <v>3</v>
      </c>
      <c r="S97" s="427">
        <f t="shared" si="40"/>
        <v>2</v>
      </c>
      <c r="T97" s="427">
        <f t="shared" si="40"/>
        <v>-1</v>
      </c>
      <c r="U97" s="427">
        <f t="shared" si="40"/>
        <v>0</v>
      </c>
      <c r="V97" s="427">
        <f t="shared" si="40"/>
        <v>-1</v>
      </c>
      <c r="W97" s="427">
        <f t="shared" si="40"/>
        <v>0</v>
      </c>
      <c r="X97" s="427">
        <f t="shared" si="40"/>
        <v>0</v>
      </c>
      <c r="Y97" s="427">
        <f t="shared" si="40"/>
        <v>-1</v>
      </c>
      <c r="Z97" s="427">
        <f t="shared" si="40"/>
        <v>0</v>
      </c>
      <c r="AA97" s="427">
        <f t="shared" si="40"/>
        <v>0</v>
      </c>
      <c r="AB97" s="427">
        <f t="shared" si="40"/>
        <v>0</v>
      </c>
      <c r="AC97" s="427">
        <f t="shared" si="40"/>
        <v>0</v>
      </c>
      <c r="AD97" s="427">
        <f t="shared" si="40"/>
        <v>0</v>
      </c>
      <c r="AE97" s="427">
        <f t="shared" si="40"/>
        <v>0</v>
      </c>
      <c r="AF97" s="427">
        <f t="shared" si="40"/>
        <v>0</v>
      </c>
      <c r="AG97" s="910">
        <f t="shared" si="37"/>
        <v>167</v>
      </c>
    </row>
    <row r="98">
      <c r="A98" s="127"/>
      <c r="B98" s="197"/>
      <c r="C98" s="197"/>
      <c r="D98" s="197"/>
      <c r="E98" s="197"/>
      <c r="F98" s="197"/>
      <c r="G98" s="197"/>
      <c r="H98" s="197"/>
      <c r="I98" s="197"/>
      <c r="J98" s="120"/>
      <c r="K98" s="120"/>
      <c r="L98" s="120"/>
      <c r="M98" s="120"/>
      <c r="N98" s="120"/>
      <c r="O98" s="120"/>
      <c r="P98" s="120"/>
      <c r="Q98" s="120"/>
      <c r="R98" s="120"/>
      <c r="S98" s="120"/>
      <c r="T98" s="120"/>
      <c r="U98" s="120"/>
      <c r="V98" s="120"/>
      <c r="W98" s="120"/>
      <c r="X98" s="120"/>
      <c r="Y98" s="120"/>
      <c r="Z98" s="120"/>
      <c r="AA98" s="120"/>
      <c r="AB98" s="120"/>
      <c r="AC98" s="120"/>
      <c r="AD98" s="120"/>
      <c r="AE98" s="120"/>
      <c r="AF98" s="120"/>
      <c r="AG98" s="910"/>
    </row>
    <row r="99">
      <c r="A99" s="183" t="s">
        <v>223</v>
      </c>
      <c r="B99" s="191">
        <f t="shared" ref="B99:AF99" si="41">(B29+B46)-B117-B145</f>
        <v>0</v>
      </c>
      <c r="C99" s="191">
        <f t="shared" si="41"/>
        <v>0</v>
      </c>
      <c r="D99" s="191">
        <f t="shared" si="41"/>
        <v>0</v>
      </c>
      <c r="E99" s="191">
        <f t="shared" si="41"/>
        <v>0</v>
      </c>
      <c r="F99" s="191">
        <f t="shared" si="41"/>
        <v>0</v>
      </c>
      <c r="G99" s="191">
        <f t="shared" si="41"/>
        <v>0</v>
      </c>
      <c r="H99" s="191">
        <f t="shared" si="41"/>
        <v>0</v>
      </c>
      <c r="I99" s="191">
        <f t="shared" si="41"/>
        <v>0</v>
      </c>
      <c r="J99" s="191">
        <f t="shared" si="41"/>
        <v>0</v>
      </c>
      <c r="K99" s="191">
        <f t="shared" si="41"/>
        <v>0</v>
      </c>
      <c r="L99" s="191">
        <f t="shared" si="41"/>
        <v>0</v>
      </c>
      <c r="M99" s="191">
        <f t="shared" si="41"/>
        <v>0</v>
      </c>
      <c r="N99" s="191">
        <f t="shared" si="41"/>
        <v>0</v>
      </c>
      <c r="O99" s="191">
        <f t="shared" si="41"/>
        <v>0</v>
      </c>
      <c r="P99" s="191">
        <f t="shared" si="41"/>
        <v>0</v>
      </c>
      <c r="Q99" s="191">
        <f t="shared" si="41"/>
        <v>0</v>
      </c>
      <c r="R99" s="191">
        <f t="shared" si="41"/>
        <v>0</v>
      </c>
      <c r="S99" s="191">
        <f t="shared" si="41"/>
        <v>0</v>
      </c>
      <c r="T99" s="191">
        <f t="shared" si="41"/>
        <v>-1</v>
      </c>
      <c r="U99" s="191">
        <f t="shared" si="41"/>
        <v>0</v>
      </c>
      <c r="V99" s="191">
        <f t="shared" si="41"/>
        <v>0</v>
      </c>
      <c r="W99" s="191">
        <f t="shared" si="41"/>
        <v>0</v>
      </c>
      <c r="X99" s="191">
        <f t="shared" si="41"/>
        <v>0</v>
      </c>
      <c r="Y99" s="191">
        <f t="shared" si="41"/>
        <v>0</v>
      </c>
      <c r="Z99" s="191">
        <f t="shared" si="41"/>
        <v>0</v>
      </c>
      <c r="AA99" s="191">
        <f t="shared" si="41"/>
        <v>0</v>
      </c>
      <c r="AB99" s="191">
        <f t="shared" si="41"/>
        <v>0</v>
      </c>
      <c r="AC99" s="191">
        <f t="shared" si="41"/>
        <v>0</v>
      </c>
      <c r="AD99" s="191">
        <f t="shared" si="41"/>
        <v>0</v>
      </c>
      <c r="AE99" s="191">
        <f t="shared" si="41"/>
        <v>0</v>
      </c>
      <c r="AF99" s="191">
        <f t="shared" si="41"/>
        <v>0</v>
      </c>
      <c r="AG99" s="910">
        <f t="shared" ref="AG99:AG107" si="43">sum(B99:AF99)</f>
        <v>-1</v>
      </c>
    </row>
    <row r="100">
      <c r="A100" s="183" t="s">
        <v>224</v>
      </c>
      <c r="B100" s="191">
        <f t="shared" ref="B100:AF100" si="42">(B30+B47)-B118-B146</f>
        <v>0</v>
      </c>
      <c r="C100" s="191">
        <f t="shared" si="42"/>
        <v>0</v>
      </c>
      <c r="D100" s="191">
        <f t="shared" si="42"/>
        <v>0</v>
      </c>
      <c r="E100" s="191">
        <f t="shared" si="42"/>
        <v>0</v>
      </c>
      <c r="F100" s="191">
        <f t="shared" si="42"/>
        <v>0</v>
      </c>
      <c r="G100" s="191">
        <f t="shared" si="42"/>
        <v>0</v>
      </c>
      <c r="H100" s="191">
        <f t="shared" si="42"/>
        <v>0</v>
      </c>
      <c r="I100" s="191">
        <f t="shared" si="42"/>
        <v>0</v>
      </c>
      <c r="J100" s="191">
        <f t="shared" si="42"/>
        <v>0</v>
      </c>
      <c r="K100" s="191">
        <f t="shared" si="42"/>
        <v>0</v>
      </c>
      <c r="L100" s="191">
        <f t="shared" si="42"/>
        <v>0</v>
      </c>
      <c r="M100" s="191">
        <f t="shared" si="42"/>
        <v>0</v>
      </c>
      <c r="N100" s="191">
        <f t="shared" si="42"/>
        <v>0</v>
      </c>
      <c r="O100" s="191">
        <f t="shared" si="42"/>
        <v>0</v>
      </c>
      <c r="P100" s="191">
        <f t="shared" si="42"/>
        <v>0</v>
      </c>
      <c r="Q100" s="191">
        <f t="shared" si="42"/>
        <v>0</v>
      </c>
      <c r="R100" s="191">
        <f t="shared" si="42"/>
        <v>0</v>
      </c>
      <c r="S100" s="191">
        <f t="shared" si="42"/>
        <v>0</v>
      </c>
      <c r="T100" s="191">
        <f t="shared" si="42"/>
        <v>-1</v>
      </c>
      <c r="U100" s="191">
        <f t="shared" si="42"/>
        <v>0</v>
      </c>
      <c r="V100" s="191">
        <f t="shared" si="42"/>
        <v>-1</v>
      </c>
      <c r="W100" s="191">
        <f t="shared" si="42"/>
        <v>0</v>
      </c>
      <c r="X100" s="191">
        <f t="shared" si="42"/>
        <v>0</v>
      </c>
      <c r="Y100" s="191">
        <f t="shared" si="42"/>
        <v>0</v>
      </c>
      <c r="Z100" s="191">
        <f t="shared" si="42"/>
        <v>0</v>
      </c>
      <c r="AA100" s="191">
        <f t="shared" si="42"/>
        <v>0</v>
      </c>
      <c r="AB100" s="191">
        <f t="shared" si="42"/>
        <v>0</v>
      </c>
      <c r="AC100" s="191">
        <f t="shared" si="42"/>
        <v>0</v>
      </c>
      <c r="AD100" s="191">
        <f t="shared" si="42"/>
        <v>0</v>
      </c>
      <c r="AE100" s="191">
        <f t="shared" si="42"/>
        <v>0</v>
      </c>
      <c r="AF100" s="191">
        <f t="shared" si="42"/>
        <v>0</v>
      </c>
      <c r="AG100" s="910">
        <f t="shared" si="43"/>
        <v>-2</v>
      </c>
    </row>
    <row r="101">
      <c r="A101" s="183" t="s">
        <v>2220</v>
      </c>
      <c r="B101" s="191">
        <f t="shared" ref="B101:AF101" si="44">(B31+B48)-B119-B147</f>
        <v>0</v>
      </c>
      <c r="C101" s="191">
        <f t="shared" si="44"/>
        <v>0</v>
      </c>
      <c r="D101" s="191">
        <f t="shared" si="44"/>
        <v>0</v>
      </c>
      <c r="E101" s="191">
        <f t="shared" si="44"/>
        <v>0</v>
      </c>
      <c r="F101" s="191">
        <f t="shared" si="44"/>
        <v>0</v>
      </c>
      <c r="G101" s="191">
        <f t="shared" si="44"/>
        <v>0</v>
      </c>
      <c r="H101" s="191">
        <f t="shared" si="44"/>
        <v>0</v>
      </c>
      <c r="I101" s="191">
        <f t="shared" si="44"/>
        <v>0</v>
      </c>
      <c r="J101" s="191">
        <f t="shared" si="44"/>
        <v>0</v>
      </c>
      <c r="K101" s="191">
        <f t="shared" si="44"/>
        <v>0</v>
      </c>
      <c r="L101" s="191">
        <f t="shared" si="44"/>
        <v>0</v>
      </c>
      <c r="M101" s="191">
        <f t="shared" si="44"/>
        <v>0</v>
      </c>
      <c r="N101" s="191">
        <f t="shared" si="44"/>
        <v>0</v>
      </c>
      <c r="O101" s="191">
        <f t="shared" si="44"/>
        <v>0</v>
      </c>
      <c r="P101" s="191">
        <f t="shared" si="44"/>
        <v>0</v>
      </c>
      <c r="Q101" s="191">
        <f t="shared" si="44"/>
        <v>0</v>
      </c>
      <c r="R101" s="191">
        <f t="shared" si="44"/>
        <v>0</v>
      </c>
      <c r="S101" s="191">
        <f t="shared" si="44"/>
        <v>0</v>
      </c>
      <c r="T101" s="191">
        <f t="shared" si="44"/>
        <v>0</v>
      </c>
      <c r="U101" s="191">
        <f t="shared" si="44"/>
        <v>0</v>
      </c>
      <c r="V101" s="191">
        <f t="shared" si="44"/>
        <v>0</v>
      </c>
      <c r="W101" s="191">
        <f t="shared" si="44"/>
        <v>0</v>
      </c>
      <c r="X101" s="191">
        <f t="shared" si="44"/>
        <v>0</v>
      </c>
      <c r="Y101" s="191">
        <f t="shared" si="44"/>
        <v>-1</v>
      </c>
      <c r="Z101" s="191">
        <f t="shared" si="44"/>
        <v>0</v>
      </c>
      <c r="AA101" s="191">
        <f t="shared" si="44"/>
        <v>0</v>
      </c>
      <c r="AB101" s="191">
        <f t="shared" si="44"/>
        <v>0</v>
      </c>
      <c r="AC101" s="191">
        <f t="shared" si="44"/>
        <v>0</v>
      </c>
      <c r="AD101" s="191">
        <f t="shared" si="44"/>
        <v>0</v>
      </c>
      <c r="AE101" s="191">
        <f t="shared" si="44"/>
        <v>0</v>
      </c>
      <c r="AF101" s="191">
        <f t="shared" si="44"/>
        <v>0</v>
      </c>
      <c r="AG101" s="910">
        <f t="shared" si="43"/>
        <v>-1</v>
      </c>
    </row>
    <row r="102">
      <c r="A102" s="183" t="s">
        <v>2221</v>
      </c>
      <c r="B102" s="191">
        <f t="shared" ref="B102:AF102" si="45">(B32-B49)-B120-B148</f>
        <v>0</v>
      </c>
      <c r="C102" s="191">
        <f t="shared" si="45"/>
        <v>0</v>
      </c>
      <c r="D102" s="191">
        <f t="shared" si="45"/>
        <v>0</v>
      </c>
      <c r="E102" s="191">
        <f t="shared" si="45"/>
        <v>0</v>
      </c>
      <c r="F102" s="191">
        <f t="shared" si="45"/>
        <v>0</v>
      </c>
      <c r="G102" s="191">
        <f t="shared" si="45"/>
        <v>0</v>
      </c>
      <c r="H102" s="191">
        <f t="shared" si="45"/>
        <v>0</v>
      </c>
      <c r="I102" s="191">
        <f t="shared" si="45"/>
        <v>0</v>
      </c>
      <c r="J102" s="191">
        <f t="shared" si="45"/>
        <v>0</v>
      </c>
      <c r="K102" s="191">
        <f t="shared" si="45"/>
        <v>0</v>
      </c>
      <c r="L102" s="191">
        <f t="shared" si="45"/>
        <v>0</v>
      </c>
      <c r="M102" s="191">
        <f t="shared" si="45"/>
        <v>0</v>
      </c>
      <c r="N102" s="191">
        <f t="shared" si="45"/>
        <v>0</v>
      </c>
      <c r="O102" s="191">
        <f t="shared" si="45"/>
        <v>0</v>
      </c>
      <c r="P102" s="191">
        <f t="shared" si="45"/>
        <v>0</v>
      </c>
      <c r="Q102" s="191">
        <f t="shared" si="45"/>
        <v>0</v>
      </c>
      <c r="R102" s="191">
        <f t="shared" si="45"/>
        <v>0</v>
      </c>
      <c r="S102" s="191">
        <f t="shared" si="45"/>
        <v>0</v>
      </c>
      <c r="T102" s="191">
        <f t="shared" si="45"/>
        <v>0</v>
      </c>
      <c r="U102" s="191">
        <f t="shared" si="45"/>
        <v>0</v>
      </c>
      <c r="V102" s="191">
        <f t="shared" si="45"/>
        <v>0</v>
      </c>
      <c r="W102" s="191">
        <f t="shared" si="45"/>
        <v>0</v>
      </c>
      <c r="X102" s="191">
        <f t="shared" si="45"/>
        <v>0</v>
      </c>
      <c r="Y102" s="191">
        <f t="shared" si="45"/>
        <v>0</v>
      </c>
      <c r="Z102" s="191">
        <f t="shared" si="45"/>
        <v>0</v>
      </c>
      <c r="AA102" s="191">
        <f t="shared" si="45"/>
        <v>0</v>
      </c>
      <c r="AB102" s="191">
        <f t="shared" si="45"/>
        <v>0</v>
      </c>
      <c r="AC102" s="191">
        <f t="shared" si="45"/>
        <v>0</v>
      </c>
      <c r="AD102" s="191">
        <f t="shared" si="45"/>
        <v>0</v>
      </c>
      <c r="AE102" s="191">
        <f t="shared" si="45"/>
        <v>0</v>
      </c>
      <c r="AF102" s="191">
        <f t="shared" si="45"/>
        <v>0</v>
      </c>
      <c r="AG102" s="910">
        <f t="shared" si="43"/>
        <v>0</v>
      </c>
    </row>
    <row r="103">
      <c r="A103" s="183" t="s">
        <v>2222</v>
      </c>
      <c r="B103" s="191">
        <f t="shared" ref="B103:AF103" si="46">(B33-B50)-B121-B149</f>
        <v>0</v>
      </c>
      <c r="C103" s="191">
        <f t="shared" si="46"/>
        <v>0</v>
      </c>
      <c r="D103" s="191">
        <f t="shared" si="46"/>
        <v>0</v>
      </c>
      <c r="E103" s="191">
        <f t="shared" si="46"/>
        <v>0</v>
      </c>
      <c r="F103" s="191">
        <f t="shared" si="46"/>
        <v>0</v>
      </c>
      <c r="G103" s="191">
        <f t="shared" si="46"/>
        <v>-1</v>
      </c>
      <c r="H103" s="191">
        <f t="shared" si="46"/>
        <v>0</v>
      </c>
      <c r="I103" s="191">
        <f t="shared" si="46"/>
        <v>0</v>
      </c>
      <c r="J103" s="191">
        <f t="shared" si="46"/>
        <v>0</v>
      </c>
      <c r="K103" s="191">
        <f t="shared" si="46"/>
        <v>0</v>
      </c>
      <c r="L103" s="191">
        <f t="shared" si="46"/>
        <v>0</v>
      </c>
      <c r="M103" s="191">
        <f t="shared" si="46"/>
        <v>0</v>
      </c>
      <c r="N103" s="191">
        <f t="shared" si="46"/>
        <v>-1</v>
      </c>
      <c r="O103" s="191">
        <f t="shared" si="46"/>
        <v>0</v>
      </c>
      <c r="P103" s="191">
        <f t="shared" si="46"/>
        <v>0</v>
      </c>
      <c r="Q103" s="191">
        <f t="shared" si="46"/>
        <v>0</v>
      </c>
      <c r="R103" s="191">
        <f t="shared" si="46"/>
        <v>0</v>
      </c>
      <c r="S103" s="191">
        <f t="shared" si="46"/>
        <v>0</v>
      </c>
      <c r="T103" s="191">
        <f t="shared" si="46"/>
        <v>-1</v>
      </c>
      <c r="U103" s="191">
        <f t="shared" si="46"/>
        <v>0</v>
      </c>
      <c r="V103" s="191">
        <f t="shared" si="46"/>
        <v>0</v>
      </c>
      <c r="W103" s="191">
        <f t="shared" si="46"/>
        <v>0</v>
      </c>
      <c r="X103" s="191">
        <f t="shared" si="46"/>
        <v>0</v>
      </c>
      <c r="Y103" s="191">
        <f t="shared" si="46"/>
        <v>0</v>
      </c>
      <c r="Z103" s="191">
        <f t="shared" si="46"/>
        <v>0</v>
      </c>
      <c r="AA103" s="191">
        <f t="shared" si="46"/>
        <v>0</v>
      </c>
      <c r="AB103" s="191">
        <f t="shared" si="46"/>
        <v>0</v>
      </c>
      <c r="AC103" s="191">
        <f t="shared" si="46"/>
        <v>0</v>
      </c>
      <c r="AD103" s="191">
        <f t="shared" si="46"/>
        <v>0</v>
      </c>
      <c r="AE103" s="191">
        <f t="shared" si="46"/>
        <v>0</v>
      </c>
      <c r="AF103" s="191">
        <f t="shared" si="46"/>
        <v>0</v>
      </c>
      <c r="AG103" s="910">
        <f t="shared" si="43"/>
        <v>-3</v>
      </c>
    </row>
    <row r="104">
      <c r="A104" s="183" t="s">
        <v>2223</v>
      </c>
      <c r="B104" s="191">
        <f t="shared" ref="B104:AF104" si="47">(B34-B51)-B122-B150</f>
        <v>0</v>
      </c>
      <c r="C104" s="191">
        <f t="shared" si="47"/>
        <v>0</v>
      </c>
      <c r="D104" s="191">
        <f t="shared" si="47"/>
        <v>0</v>
      </c>
      <c r="E104" s="191">
        <f t="shared" si="47"/>
        <v>0</v>
      </c>
      <c r="F104" s="191">
        <f t="shared" si="47"/>
        <v>0</v>
      </c>
      <c r="G104" s="191">
        <f t="shared" si="47"/>
        <v>0</v>
      </c>
      <c r="H104" s="191">
        <f t="shared" si="47"/>
        <v>0</v>
      </c>
      <c r="I104" s="191">
        <f t="shared" si="47"/>
        <v>0</v>
      </c>
      <c r="J104" s="191">
        <f t="shared" si="47"/>
        <v>0</v>
      </c>
      <c r="K104" s="191">
        <f t="shared" si="47"/>
        <v>0</v>
      </c>
      <c r="L104" s="191">
        <f t="shared" si="47"/>
        <v>0</v>
      </c>
      <c r="M104" s="191">
        <f t="shared" si="47"/>
        <v>0</v>
      </c>
      <c r="N104" s="191">
        <f t="shared" si="47"/>
        <v>0</v>
      </c>
      <c r="O104" s="191">
        <f t="shared" si="47"/>
        <v>0</v>
      </c>
      <c r="P104" s="191">
        <f t="shared" si="47"/>
        <v>0</v>
      </c>
      <c r="Q104" s="191">
        <f t="shared" si="47"/>
        <v>0</v>
      </c>
      <c r="R104" s="191">
        <f t="shared" si="47"/>
        <v>0</v>
      </c>
      <c r="S104" s="191">
        <f t="shared" si="47"/>
        <v>0</v>
      </c>
      <c r="T104" s="191">
        <f t="shared" si="47"/>
        <v>0</v>
      </c>
      <c r="U104" s="191">
        <f t="shared" si="47"/>
        <v>0</v>
      </c>
      <c r="V104" s="191">
        <f t="shared" si="47"/>
        <v>0</v>
      </c>
      <c r="W104" s="191">
        <f t="shared" si="47"/>
        <v>0</v>
      </c>
      <c r="X104" s="191">
        <f t="shared" si="47"/>
        <v>0</v>
      </c>
      <c r="Y104" s="191">
        <f t="shared" si="47"/>
        <v>0</v>
      </c>
      <c r="Z104" s="191">
        <f t="shared" si="47"/>
        <v>0</v>
      </c>
      <c r="AA104" s="191">
        <f t="shared" si="47"/>
        <v>0</v>
      </c>
      <c r="AB104" s="191">
        <f t="shared" si="47"/>
        <v>0</v>
      </c>
      <c r="AC104" s="191">
        <f t="shared" si="47"/>
        <v>0</v>
      </c>
      <c r="AD104" s="191">
        <f t="shared" si="47"/>
        <v>0</v>
      </c>
      <c r="AE104" s="191">
        <f t="shared" si="47"/>
        <v>0</v>
      </c>
      <c r="AF104" s="191">
        <f t="shared" si="47"/>
        <v>0</v>
      </c>
      <c r="AG104" s="910">
        <f t="shared" si="43"/>
        <v>0</v>
      </c>
    </row>
    <row r="105">
      <c r="A105" s="183" t="s">
        <v>2224</v>
      </c>
      <c r="B105" s="191">
        <f t="shared" ref="B105:AF105" si="48">(B35-B52)-B123-B151</f>
        <v>0</v>
      </c>
      <c r="C105" s="191">
        <f t="shared" si="48"/>
        <v>0</v>
      </c>
      <c r="D105" s="191">
        <f t="shared" si="48"/>
        <v>0</v>
      </c>
      <c r="E105" s="191">
        <f t="shared" si="48"/>
        <v>0</v>
      </c>
      <c r="F105" s="191">
        <f t="shared" si="48"/>
        <v>0</v>
      </c>
      <c r="G105" s="191">
        <f t="shared" si="48"/>
        <v>0</v>
      </c>
      <c r="H105" s="191">
        <f t="shared" si="48"/>
        <v>0</v>
      </c>
      <c r="I105" s="191">
        <f t="shared" si="48"/>
        <v>0</v>
      </c>
      <c r="J105" s="191">
        <f t="shared" si="48"/>
        <v>0</v>
      </c>
      <c r="K105" s="191">
        <f t="shared" si="48"/>
        <v>0</v>
      </c>
      <c r="L105" s="191">
        <f t="shared" si="48"/>
        <v>0</v>
      </c>
      <c r="M105" s="191">
        <f t="shared" si="48"/>
        <v>0</v>
      </c>
      <c r="N105" s="191">
        <f t="shared" si="48"/>
        <v>0</v>
      </c>
      <c r="O105" s="191">
        <f t="shared" si="48"/>
        <v>0</v>
      </c>
      <c r="P105" s="191">
        <f t="shared" si="48"/>
        <v>0</v>
      </c>
      <c r="Q105" s="191">
        <f t="shared" si="48"/>
        <v>0</v>
      </c>
      <c r="R105" s="191">
        <f t="shared" si="48"/>
        <v>0</v>
      </c>
      <c r="S105" s="191">
        <f t="shared" si="48"/>
        <v>0</v>
      </c>
      <c r="T105" s="191">
        <f t="shared" si="48"/>
        <v>0</v>
      </c>
      <c r="U105" s="191">
        <f t="shared" si="48"/>
        <v>0</v>
      </c>
      <c r="V105" s="191">
        <f t="shared" si="48"/>
        <v>0</v>
      </c>
      <c r="W105" s="191">
        <f t="shared" si="48"/>
        <v>0</v>
      </c>
      <c r="X105" s="191">
        <f t="shared" si="48"/>
        <v>0</v>
      </c>
      <c r="Y105" s="191">
        <f t="shared" si="48"/>
        <v>0</v>
      </c>
      <c r="Z105" s="191">
        <f t="shared" si="48"/>
        <v>0</v>
      </c>
      <c r="AA105" s="191">
        <f t="shared" si="48"/>
        <v>0</v>
      </c>
      <c r="AB105" s="191">
        <f t="shared" si="48"/>
        <v>0</v>
      </c>
      <c r="AC105" s="191">
        <f t="shared" si="48"/>
        <v>0</v>
      </c>
      <c r="AD105" s="191">
        <f t="shared" si="48"/>
        <v>0</v>
      </c>
      <c r="AE105" s="191">
        <f t="shared" si="48"/>
        <v>0</v>
      </c>
      <c r="AF105" s="191">
        <f t="shared" si="48"/>
        <v>0</v>
      </c>
      <c r="AG105" s="910">
        <f t="shared" si="43"/>
        <v>0</v>
      </c>
    </row>
    <row r="106">
      <c r="A106" s="183" t="s">
        <v>2225</v>
      </c>
      <c r="B106" s="191">
        <f t="shared" ref="B106:AF106" si="49">(B36-B53)-B124-B152</f>
        <v>0</v>
      </c>
      <c r="C106" s="191">
        <f t="shared" si="49"/>
        <v>0</v>
      </c>
      <c r="D106" s="191">
        <f t="shared" si="49"/>
        <v>0</v>
      </c>
      <c r="E106" s="191">
        <f t="shared" si="49"/>
        <v>0</v>
      </c>
      <c r="F106" s="191">
        <f t="shared" si="49"/>
        <v>0</v>
      </c>
      <c r="G106" s="191">
        <f t="shared" si="49"/>
        <v>0</v>
      </c>
      <c r="H106" s="191">
        <f t="shared" si="49"/>
        <v>0</v>
      </c>
      <c r="I106" s="191">
        <f t="shared" si="49"/>
        <v>0</v>
      </c>
      <c r="J106" s="191">
        <f t="shared" si="49"/>
        <v>0</v>
      </c>
      <c r="K106" s="191">
        <f t="shared" si="49"/>
        <v>0</v>
      </c>
      <c r="L106" s="191">
        <f t="shared" si="49"/>
        <v>0</v>
      </c>
      <c r="M106" s="191">
        <f t="shared" si="49"/>
        <v>0</v>
      </c>
      <c r="N106" s="191">
        <f t="shared" si="49"/>
        <v>0</v>
      </c>
      <c r="O106" s="191">
        <f t="shared" si="49"/>
        <v>0</v>
      </c>
      <c r="P106" s="191">
        <f t="shared" si="49"/>
        <v>0</v>
      </c>
      <c r="Q106" s="191">
        <f t="shared" si="49"/>
        <v>0</v>
      </c>
      <c r="R106" s="191">
        <f t="shared" si="49"/>
        <v>0</v>
      </c>
      <c r="S106" s="191">
        <f t="shared" si="49"/>
        <v>0</v>
      </c>
      <c r="T106" s="191">
        <f t="shared" si="49"/>
        <v>0</v>
      </c>
      <c r="U106" s="191">
        <f t="shared" si="49"/>
        <v>0</v>
      </c>
      <c r="V106" s="191">
        <f t="shared" si="49"/>
        <v>0</v>
      </c>
      <c r="W106" s="191">
        <f t="shared" si="49"/>
        <v>0</v>
      </c>
      <c r="X106" s="191">
        <f t="shared" si="49"/>
        <v>0</v>
      </c>
      <c r="Y106" s="191">
        <f t="shared" si="49"/>
        <v>0</v>
      </c>
      <c r="Z106" s="191">
        <f t="shared" si="49"/>
        <v>0</v>
      </c>
      <c r="AA106" s="191">
        <f t="shared" si="49"/>
        <v>0</v>
      </c>
      <c r="AB106" s="191">
        <f t="shared" si="49"/>
        <v>0</v>
      </c>
      <c r="AC106" s="191">
        <f t="shared" si="49"/>
        <v>0</v>
      </c>
      <c r="AD106" s="191">
        <f t="shared" si="49"/>
        <v>0</v>
      </c>
      <c r="AE106" s="191">
        <f t="shared" si="49"/>
        <v>0</v>
      </c>
      <c r="AF106" s="191">
        <f t="shared" si="49"/>
        <v>0</v>
      </c>
      <c r="AG106" s="910">
        <f t="shared" si="43"/>
        <v>0</v>
      </c>
    </row>
    <row r="107">
      <c r="A107" s="918" t="s">
        <v>200</v>
      </c>
      <c r="B107" s="427">
        <f t="shared" ref="B107:AF107" si="50">SUM(B99:B106)</f>
        <v>0</v>
      </c>
      <c r="C107" s="427">
        <f t="shared" si="50"/>
        <v>0</v>
      </c>
      <c r="D107" s="427">
        <f t="shared" si="50"/>
        <v>0</v>
      </c>
      <c r="E107" s="427">
        <f t="shared" si="50"/>
        <v>0</v>
      </c>
      <c r="F107" s="427">
        <f t="shared" si="50"/>
        <v>0</v>
      </c>
      <c r="G107" s="427">
        <f t="shared" si="50"/>
        <v>-1</v>
      </c>
      <c r="H107" s="427">
        <f t="shared" si="50"/>
        <v>0</v>
      </c>
      <c r="I107" s="427">
        <f t="shared" si="50"/>
        <v>0</v>
      </c>
      <c r="J107" s="427">
        <f t="shared" si="50"/>
        <v>0</v>
      </c>
      <c r="K107" s="427">
        <f t="shared" si="50"/>
        <v>0</v>
      </c>
      <c r="L107" s="427">
        <f t="shared" si="50"/>
        <v>0</v>
      </c>
      <c r="M107" s="427">
        <f t="shared" si="50"/>
        <v>0</v>
      </c>
      <c r="N107" s="427">
        <f t="shared" si="50"/>
        <v>-1</v>
      </c>
      <c r="O107" s="427">
        <f t="shared" si="50"/>
        <v>0</v>
      </c>
      <c r="P107" s="427">
        <f t="shared" si="50"/>
        <v>0</v>
      </c>
      <c r="Q107" s="427">
        <f t="shared" si="50"/>
        <v>0</v>
      </c>
      <c r="R107" s="427">
        <f t="shared" si="50"/>
        <v>0</v>
      </c>
      <c r="S107" s="427">
        <f t="shared" si="50"/>
        <v>0</v>
      </c>
      <c r="T107" s="427">
        <f t="shared" si="50"/>
        <v>-3</v>
      </c>
      <c r="U107" s="427">
        <f t="shared" si="50"/>
        <v>0</v>
      </c>
      <c r="V107" s="427">
        <f t="shared" si="50"/>
        <v>-1</v>
      </c>
      <c r="W107" s="427">
        <f t="shared" si="50"/>
        <v>0</v>
      </c>
      <c r="X107" s="427">
        <f t="shared" si="50"/>
        <v>0</v>
      </c>
      <c r="Y107" s="427">
        <f t="shared" si="50"/>
        <v>-1</v>
      </c>
      <c r="Z107" s="427">
        <f t="shared" si="50"/>
        <v>0</v>
      </c>
      <c r="AA107" s="427">
        <f t="shared" si="50"/>
        <v>0</v>
      </c>
      <c r="AB107" s="427">
        <f t="shared" si="50"/>
        <v>0</v>
      </c>
      <c r="AC107" s="427">
        <f t="shared" si="50"/>
        <v>0</v>
      </c>
      <c r="AD107" s="427">
        <f t="shared" si="50"/>
        <v>0</v>
      </c>
      <c r="AE107" s="427">
        <f t="shared" si="50"/>
        <v>0</v>
      </c>
      <c r="AF107" s="427">
        <f t="shared" si="50"/>
        <v>0</v>
      </c>
      <c r="AG107" s="910">
        <f t="shared" si="43"/>
        <v>-7</v>
      </c>
    </row>
    <row r="109">
      <c r="A109" s="165" t="s">
        <v>2226</v>
      </c>
      <c r="B109" s="152"/>
      <c r="C109" s="152"/>
      <c r="D109" s="152"/>
      <c r="E109" s="152"/>
      <c r="F109" s="152"/>
      <c r="G109" s="152"/>
      <c r="H109" s="152"/>
      <c r="I109" s="120"/>
      <c r="J109" s="120"/>
      <c r="K109" s="120"/>
      <c r="L109" s="120"/>
      <c r="M109" s="120"/>
      <c r="N109" s="120"/>
      <c r="O109" s="120"/>
      <c r="P109" s="120"/>
      <c r="Q109" s="120"/>
      <c r="R109" s="120"/>
      <c r="S109" s="120"/>
      <c r="T109" s="120"/>
      <c r="U109" s="120"/>
      <c r="V109" s="120"/>
      <c r="W109" s="120"/>
      <c r="X109" s="120"/>
      <c r="Y109" s="120"/>
      <c r="Z109" s="120"/>
      <c r="AA109" s="120"/>
      <c r="AB109" s="120"/>
      <c r="AC109" s="120"/>
      <c r="AD109" s="120"/>
      <c r="AE109" s="120"/>
      <c r="AF109" s="120"/>
      <c r="AG109" s="925"/>
    </row>
    <row r="110">
      <c r="A110" s="222" t="s">
        <v>2227</v>
      </c>
      <c r="B110" s="184">
        <v>0.0</v>
      </c>
      <c r="C110" s="184">
        <v>0.0</v>
      </c>
      <c r="D110" s="184">
        <v>0.0</v>
      </c>
      <c r="E110" s="184">
        <v>0.0</v>
      </c>
      <c r="F110" s="184">
        <v>0.0</v>
      </c>
      <c r="G110" s="184">
        <v>0.0</v>
      </c>
      <c r="H110" s="184">
        <v>0.0</v>
      </c>
      <c r="I110" s="184">
        <v>0.0</v>
      </c>
      <c r="J110" s="184">
        <v>0.0</v>
      </c>
      <c r="K110" s="184">
        <v>0.0</v>
      </c>
      <c r="L110" s="184">
        <v>0.0</v>
      </c>
      <c r="M110" s="184">
        <v>0.0</v>
      </c>
      <c r="N110" s="184">
        <v>0.0</v>
      </c>
      <c r="O110" s="184">
        <v>0.0</v>
      </c>
      <c r="P110" s="184">
        <v>0.0</v>
      </c>
      <c r="Q110" s="184">
        <v>0.0</v>
      </c>
      <c r="R110" s="184">
        <v>0.0</v>
      </c>
      <c r="S110" s="184">
        <v>0.0</v>
      </c>
      <c r="T110" s="184">
        <v>0.0</v>
      </c>
      <c r="U110" s="184">
        <v>0.0</v>
      </c>
      <c r="V110" s="184">
        <v>0.0</v>
      </c>
      <c r="W110" s="184">
        <v>0.0</v>
      </c>
      <c r="X110" s="184">
        <v>0.0</v>
      </c>
      <c r="Y110" s="184">
        <v>0.0</v>
      </c>
      <c r="Z110" s="184">
        <v>0.0</v>
      </c>
      <c r="AA110" s="184">
        <v>0.0</v>
      </c>
      <c r="AB110" s="184">
        <v>0.0</v>
      </c>
      <c r="AC110" s="184"/>
      <c r="AD110" s="184"/>
      <c r="AE110" s="184"/>
      <c r="AF110" s="184"/>
      <c r="AG110" s="910">
        <f t="shared" ref="AG110:AG115" si="51">SUM(B110:AF110)</f>
        <v>0</v>
      </c>
    </row>
    <row r="111">
      <c r="A111" s="222" t="s">
        <v>2228</v>
      </c>
      <c r="B111" s="184">
        <v>0.0</v>
      </c>
      <c r="C111" s="184">
        <v>0.0</v>
      </c>
      <c r="D111" s="184">
        <v>0.0</v>
      </c>
      <c r="E111" s="184">
        <v>0.0</v>
      </c>
      <c r="F111" s="184">
        <v>0.0</v>
      </c>
      <c r="G111" s="184">
        <v>0.0</v>
      </c>
      <c r="H111" s="184">
        <v>0.0</v>
      </c>
      <c r="I111" s="184">
        <v>0.0</v>
      </c>
      <c r="J111" s="184">
        <v>0.0</v>
      </c>
      <c r="K111" s="184">
        <v>0.0</v>
      </c>
      <c r="L111" s="184">
        <v>0.0</v>
      </c>
      <c r="M111" s="184">
        <v>0.0</v>
      </c>
      <c r="N111" s="184">
        <v>0.0</v>
      </c>
      <c r="O111" s="184">
        <v>0.0</v>
      </c>
      <c r="P111" s="184">
        <v>0.0</v>
      </c>
      <c r="Q111" s="184">
        <v>0.0</v>
      </c>
      <c r="R111" s="184">
        <v>0.0</v>
      </c>
      <c r="S111" s="184">
        <v>0.0</v>
      </c>
      <c r="T111" s="184">
        <v>0.0</v>
      </c>
      <c r="U111" s="184">
        <v>0.0</v>
      </c>
      <c r="V111" s="184">
        <v>0.0</v>
      </c>
      <c r="W111" s="184">
        <v>0.0</v>
      </c>
      <c r="X111" s="184">
        <v>0.0</v>
      </c>
      <c r="Y111" s="184">
        <v>0.0</v>
      </c>
      <c r="Z111" s="184">
        <v>0.0</v>
      </c>
      <c r="AA111" s="184">
        <v>0.0</v>
      </c>
      <c r="AB111" s="184">
        <v>0.0</v>
      </c>
      <c r="AC111" s="184"/>
      <c r="AD111" s="184"/>
      <c r="AE111" s="184"/>
      <c r="AF111" s="184"/>
      <c r="AG111" s="910">
        <f t="shared" si="51"/>
        <v>0</v>
      </c>
    </row>
    <row r="112">
      <c r="A112" s="222" t="s">
        <v>2229</v>
      </c>
      <c r="B112" s="180">
        <v>0.0</v>
      </c>
      <c r="C112" s="180">
        <v>0.0</v>
      </c>
      <c r="D112" s="180">
        <v>0.0</v>
      </c>
      <c r="E112" s="180">
        <v>0.0</v>
      </c>
      <c r="F112" s="180">
        <v>0.0</v>
      </c>
      <c r="G112" s="184">
        <v>1.0</v>
      </c>
      <c r="H112" s="184">
        <v>0.0</v>
      </c>
      <c r="I112" s="184">
        <v>0.0</v>
      </c>
      <c r="J112" s="184">
        <v>0.0</v>
      </c>
      <c r="K112" s="184">
        <v>0.0</v>
      </c>
      <c r="L112" s="184">
        <v>0.0</v>
      </c>
      <c r="M112" s="184">
        <v>0.0</v>
      </c>
      <c r="N112" s="184">
        <v>0.0</v>
      </c>
      <c r="O112" s="184">
        <v>0.0</v>
      </c>
      <c r="P112" s="184">
        <v>0.0</v>
      </c>
      <c r="Q112" s="184">
        <v>0.0</v>
      </c>
      <c r="R112" s="184">
        <v>0.0</v>
      </c>
      <c r="S112" s="184">
        <v>0.0</v>
      </c>
      <c r="T112" s="184">
        <v>0.0</v>
      </c>
      <c r="U112" s="184">
        <v>0.0</v>
      </c>
      <c r="V112" s="184">
        <v>0.0</v>
      </c>
      <c r="W112" s="184">
        <v>0.0</v>
      </c>
      <c r="X112" s="184">
        <v>0.0</v>
      </c>
      <c r="Y112" s="184">
        <v>0.0</v>
      </c>
      <c r="Z112" s="184">
        <v>0.0</v>
      </c>
      <c r="AA112" s="184">
        <v>0.0</v>
      </c>
      <c r="AB112" s="184">
        <v>0.0</v>
      </c>
      <c r="AC112" s="184"/>
      <c r="AD112" s="184"/>
      <c r="AE112" s="184"/>
      <c r="AF112" s="184"/>
      <c r="AG112" s="910">
        <f t="shared" si="51"/>
        <v>1</v>
      </c>
    </row>
    <row r="113">
      <c r="A113" s="222" t="s">
        <v>2230</v>
      </c>
      <c r="B113" s="180">
        <v>0.0</v>
      </c>
      <c r="C113" s="180">
        <v>0.0</v>
      </c>
      <c r="D113" s="180">
        <v>0.0</v>
      </c>
      <c r="E113" s="180">
        <v>0.0</v>
      </c>
      <c r="F113" s="180">
        <v>0.0</v>
      </c>
      <c r="G113" s="184">
        <v>0.0</v>
      </c>
      <c r="H113" s="184">
        <v>0.0</v>
      </c>
      <c r="I113" s="184">
        <v>0.0</v>
      </c>
      <c r="J113" s="184">
        <v>0.0</v>
      </c>
      <c r="K113" s="184">
        <v>0.0</v>
      </c>
      <c r="L113" s="184">
        <v>0.0</v>
      </c>
      <c r="M113" s="184">
        <v>0.0</v>
      </c>
      <c r="N113" s="184">
        <v>0.0</v>
      </c>
      <c r="O113" s="184">
        <v>0.0</v>
      </c>
      <c r="P113" s="184">
        <v>0.0</v>
      </c>
      <c r="Q113" s="184">
        <v>0.0</v>
      </c>
      <c r="R113" s="184">
        <v>0.0</v>
      </c>
      <c r="S113" s="184">
        <v>0.0</v>
      </c>
      <c r="T113" s="184">
        <v>0.0</v>
      </c>
      <c r="U113" s="184">
        <v>0.0</v>
      </c>
      <c r="V113" s="184">
        <v>0.0</v>
      </c>
      <c r="W113" s="184">
        <v>0.0</v>
      </c>
      <c r="X113" s="184">
        <v>0.0</v>
      </c>
      <c r="Y113" s="184">
        <v>0.0</v>
      </c>
      <c r="Z113" s="184">
        <v>0.0</v>
      </c>
      <c r="AA113" s="184">
        <v>0.0</v>
      </c>
      <c r="AB113" s="184">
        <v>0.0</v>
      </c>
      <c r="AC113" s="184"/>
      <c r="AD113" s="184"/>
      <c r="AE113" s="184"/>
      <c r="AF113" s="184"/>
      <c r="AG113" s="910">
        <f t="shared" si="51"/>
        <v>0</v>
      </c>
    </row>
    <row r="114">
      <c r="A114" s="926" t="s">
        <v>1237</v>
      </c>
      <c r="B114" s="378">
        <f t="shared" ref="B114:AF114" si="52">SUM(B110:B111)</f>
        <v>0</v>
      </c>
      <c r="C114" s="378">
        <f t="shared" si="52"/>
        <v>0</v>
      </c>
      <c r="D114" s="378">
        <f t="shared" si="52"/>
        <v>0</v>
      </c>
      <c r="E114" s="378">
        <f t="shared" si="52"/>
        <v>0</v>
      </c>
      <c r="F114" s="378">
        <f t="shared" si="52"/>
        <v>0</v>
      </c>
      <c r="G114" s="378">
        <f t="shared" si="52"/>
        <v>0</v>
      </c>
      <c r="H114" s="378">
        <f t="shared" si="52"/>
        <v>0</v>
      </c>
      <c r="I114" s="378">
        <f t="shared" si="52"/>
        <v>0</v>
      </c>
      <c r="J114" s="378">
        <f t="shared" si="52"/>
        <v>0</v>
      </c>
      <c r="K114" s="378">
        <f t="shared" si="52"/>
        <v>0</v>
      </c>
      <c r="L114" s="378">
        <f t="shared" si="52"/>
        <v>0</v>
      </c>
      <c r="M114" s="378">
        <f t="shared" si="52"/>
        <v>0</v>
      </c>
      <c r="N114" s="378">
        <f t="shared" si="52"/>
        <v>0</v>
      </c>
      <c r="O114" s="378">
        <f t="shared" si="52"/>
        <v>0</v>
      </c>
      <c r="P114" s="378">
        <f t="shared" si="52"/>
        <v>0</v>
      </c>
      <c r="Q114" s="378">
        <f t="shared" si="52"/>
        <v>0</v>
      </c>
      <c r="R114" s="378">
        <f t="shared" si="52"/>
        <v>0</v>
      </c>
      <c r="S114" s="378">
        <f t="shared" si="52"/>
        <v>0</v>
      </c>
      <c r="T114" s="378">
        <f t="shared" si="52"/>
        <v>0</v>
      </c>
      <c r="U114" s="378">
        <f t="shared" si="52"/>
        <v>0</v>
      </c>
      <c r="V114" s="378">
        <f t="shared" si="52"/>
        <v>0</v>
      </c>
      <c r="W114" s="378">
        <f t="shared" si="52"/>
        <v>0</v>
      </c>
      <c r="X114" s="378">
        <f t="shared" si="52"/>
        <v>0</v>
      </c>
      <c r="Y114" s="378">
        <f t="shared" si="52"/>
        <v>0</v>
      </c>
      <c r="Z114" s="378">
        <f t="shared" si="52"/>
        <v>0</v>
      </c>
      <c r="AA114" s="378">
        <f t="shared" si="52"/>
        <v>0</v>
      </c>
      <c r="AB114" s="378">
        <f t="shared" si="52"/>
        <v>0</v>
      </c>
      <c r="AC114" s="378">
        <f t="shared" si="52"/>
        <v>0</v>
      </c>
      <c r="AD114" s="378">
        <f t="shared" si="52"/>
        <v>0</v>
      </c>
      <c r="AE114" s="378">
        <f t="shared" si="52"/>
        <v>0</v>
      </c>
      <c r="AF114" s="378">
        <f t="shared" si="52"/>
        <v>0</v>
      </c>
      <c r="AG114" s="910">
        <f t="shared" si="51"/>
        <v>0</v>
      </c>
    </row>
    <row r="115">
      <c r="A115" s="926" t="s">
        <v>1238</v>
      </c>
      <c r="B115" s="378">
        <f t="shared" ref="B115:AF115" si="53">SUM(B112:B113)</f>
        <v>0</v>
      </c>
      <c r="C115" s="378">
        <f t="shared" si="53"/>
        <v>0</v>
      </c>
      <c r="D115" s="378">
        <f t="shared" si="53"/>
        <v>0</v>
      </c>
      <c r="E115" s="378">
        <f t="shared" si="53"/>
        <v>0</v>
      </c>
      <c r="F115" s="378">
        <f t="shared" si="53"/>
        <v>0</v>
      </c>
      <c r="G115" s="378">
        <f t="shared" si="53"/>
        <v>1</v>
      </c>
      <c r="H115" s="378">
        <f t="shared" si="53"/>
        <v>0</v>
      </c>
      <c r="I115" s="378">
        <f t="shared" si="53"/>
        <v>0</v>
      </c>
      <c r="J115" s="378">
        <f t="shared" si="53"/>
        <v>0</v>
      </c>
      <c r="K115" s="378">
        <f t="shared" si="53"/>
        <v>0</v>
      </c>
      <c r="L115" s="378">
        <f t="shared" si="53"/>
        <v>0</v>
      </c>
      <c r="M115" s="378">
        <f t="shared" si="53"/>
        <v>0</v>
      </c>
      <c r="N115" s="378">
        <f t="shared" si="53"/>
        <v>0</v>
      </c>
      <c r="O115" s="378">
        <f t="shared" si="53"/>
        <v>0</v>
      </c>
      <c r="P115" s="378">
        <f t="shared" si="53"/>
        <v>0</v>
      </c>
      <c r="Q115" s="378">
        <f t="shared" si="53"/>
        <v>0</v>
      </c>
      <c r="R115" s="378">
        <f t="shared" si="53"/>
        <v>0</v>
      </c>
      <c r="S115" s="378">
        <f t="shared" si="53"/>
        <v>0</v>
      </c>
      <c r="T115" s="378">
        <f t="shared" si="53"/>
        <v>0</v>
      </c>
      <c r="U115" s="378">
        <f t="shared" si="53"/>
        <v>0</v>
      </c>
      <c r="V115" s="378">
        <f t="shared" si="53"/>
        <v>0</v>
      </c>
      <c r="W115" s="378">
        <f t="shared" si="53"/>
        <v>0</v>
      </c>
      <c r="X115" s="378">
        <f t="shared" si="53"/>
        <v>0</v>
      </c>
      <c r="Y115" s="378">
        <f t="shared" si="53"/>
        <v>0</v>
      </c>
      <c r="Z115" s="378">
        <f t="shared" si="53"/>
        <v>0</v>
      </c>
      <c r="AA115" s="378">
        <f t="shared" si="53"/>
        <v>0</v>
      </c>
      <c r="AB115" s="378">
        <f t="shared" si="53"/>
        <v>0</v>
      </c>
      <c r="AC115" s="378">
        <f t="shared" si="53"/>
        <v>0</v>
      </c>
      <c r="AD115" s="378">
        <f t="shared" si="53"/>
        <v>0</v>
      </c>
      <c r="AE115" s="378">
        <f t="shared" si="53"/>
        <v>0</v>
      </c>
      <c r="AF115" s="378">
        <f t="shared" si="53"/>
        <v>0</v>
      </c>
      <c r="AG115" s="910">
        <f t="shared" si="51"/>
        <v>1</v>
      </c>
    </row>
    <row r="116">
      <c r="A116" s="127"/>
      <c r="B116" s="152"/>
      <c r="C116" s="152"/>
      <c r="D116" s="152"/>
      <c r="E116" s="152"/>
      <c r="F116" s="152"/>
      <c r="G116" s="152"/>
      <c r="H116" s="152"/>
      <c r="I116" s="120"/>
      <c r="J116" s="120"/>
      <c r="K116" s="120"/>
      <c r="L116" s="120"/>
      <c r="M116" s="120"/>
      <c r="N116" s="120"/>
      <c r="O116" s="120"/>
      <c r="P116" s="120"/>
      <c r="Q116" s="120"/>
      <c r="R116" s="120"/>
      <c r="S116" s="120"/>
      <c r="T116" s="120"/>
      <c r="U116" s="120"/>
      <c r="V116" s="120"/>
      <c r="W116" s="120"/>
      <c r="X116" s="120"/>
      <c r="Y116" s="120"/>
      <c r="Z116" s="120"/>
      <c r="AA116" s="120"/>
      <c r="AB116" s="120"/>
      <c r="AC116" s="120"/>
      <c r="AD116" s="120"/>
      <c r="AE116" s="120"/>
      <c r="AF116" s="120"/>
      <c r="AG116" s="910"/>
    </row>
    <row r="117">
      <c r="A117" s="222" t="s">
        <v>2231</v>
      </c>
      <c r="B117" s="184">
        <v>0.0</v>
      </c>
      <c r="C117" s="184">
        <v>0.0</v>
      </c>
      <c r="D117" s="184">
        <v>0.0</v>
      </c>
      <c r="E117" s="184">
        <v>0.0</v>
      </c>
      <c r="F117" s="184">
        <v>0.0</v>
      </c>
      <c r="G117" s="184">
        <v>0.0</v>
      </c>
      <c r="H117" s="184">
        <v>0.0</v>
      </c>
      <c r="I117" s="184">
        <v>0.0</v>
      </c>
      <c r="J117" s="184">
        <v>0.0</v>
      </c>
      <c r="K117" s="184">
        <v>0.0</v>
      </c>
      <c r="L117" s="184">
        <v>0.0</v>
      </c>
      <c r="M117" s="184">
        <v>0.0</v>
      </c>
      <c r="N117" s="184">
        <v>0.0</v>
      </c>
      <c r="O117" s="184">
        <v>0.0</v>
      </c>
      <c r="P117" s="184">
        <v>0.0</v>
      </c>
      <c r="Q117" s="184">
        <v>0.0</v>
      </c>
      <c r="R117" s="184">
        <v>0.0</v>
      </c>
      <c r="S117" s="184">
        <v>0.0</v>
      </c>
      <c r="T117" s="184">
        <v>0.0</v>
      </c>
      <c r="U117" s="184">
        <v>0.0</v>
      </c>
      <c r="V117" s="184">
        <v>0.0</v>
      </c>
      <c r="W117" s="184">
        <v>0.0</v>
      </c>
      <c r="X117" s="184">
        <v>0.0</v>
      </c>
      <c r="Y117" s="184">
        <v>0.0</v>
      </c>
      <c r="Z117" s="184">
        <v>0.0</v>
      </c>
      <c r="AA117" s="184">
        <v>0.0</v>
      </c>
      <c r="AB117" s="184">
        <v>0.0</v>
      </c>
      <c r="AC117" s="184"/>
      <c r="AD117" s="184"/>
      <c r="AE117" s="184"/>
      <c r="AF117" s="184"/>
      <c r="AG117" s="910">
        <f t="shared" ref="AG117:AG125" si="54">SUM(B117:AF117)</f>
        <v>0</v>
      </c>
    </row>
    <row r="118">
      <c r="A118" s="222" t="s">
        <v>2232</v>
      </c>
      <c r="B118" s="184">
        <v>0.0</v>
      </c>
      <c r="C118" s="184">
        <v>0.0</v>
      </c>
      <c r="D118" s="184">
        <v>0.0</v>
      </c>
      <c r="E118" s="184">
        <v>0.0</v>
      </c>
      <c r="F118" s="184">
        <v>0.0</v>
      </c>
      <c r="G118" s="184">
        <v>0.0</v>
      </c>
      <c r="H118" s="184">
        <v>0.0</v>
      </c>
      <c r="I118" s="184">
        <v>0.0</v>
      </c>
      <c r="J118" s="184">
        <v>0.0</v>
      </c>
      <c r="K118" s="184">
        <v>0.0</v>
      </c>
      <c r="L118" s="184">
        <v>0.0</v>
      </c>
      <c r="M118" s="184">
        <v>0.0</v>
      </c>
      <c r="N118" s="184">
        <v>0.0</v>
      </c>
      <c r="O118" s="184">
        <v>0.0</v>
      </c>
      <c r="P118" s="184">
        <v>0.0</v>
      </c>
      <c r="Q118" s="184">
        <v>0.0</v>
      </c>
      <c r="R118" s="184">
        <v>0.0</v>
      </c>
      <c r="S118" s="184">
        <v>0.0</v>
      </c>
      <c r="T118" s="184">
        <v>0.0</v>
      </c>
      <c r="U118" s="184">
        <v>0.0</v>
      </c>
      <c r="V118" s="184">
        <v>0.0</v>
      </c>
      <c r="W118" s="184">
        <v>0.0</v>
      </c>
      <c r="X118" s="184">
        <v>0.0</v>
      </c>
      <c r="Y118" s="184">
        <v>0.0</v>
      </c>
      <c r="Z118" s="184">
        <v>0.0</v>
      </c>
      <c r="AA118" s="184">
        <v>0.0</v>
      </c>
      <c r="AB118" s="184">
        <v>0.0</v>
      </c>
      <c r="AC118" s="184"/>
      <c r="AD118" s="184"/>
      <c r="AE118" s="184"/>
      <c r="AF118" s="184"/>
      <c r="AG118" s="910">
        <f t="shared" si="54"/>
        <v>0</v>
      </c>
    </row>
    <row r="119">
      <c r="A119" s="222" t="s">
        <v>2233</v>
      </c>
      <c r="B119" s="184">
        <v>0.0</v>
      </c>
      <c r="C119" s="184">
        <v>0.0</v>
      </c>
      <c r="D119" s="184">
        <v>0.0</v>
      </c>
      <c r="E119" s="184">
        <v>0.0</v>
      </c>
      <c r="F119" s="184">
        <v>0.0</v>
      </c>
      <c r="G119" s="184">
        <v>0.0</v>
      </c>
      <c r="H119" s="184">
        <v>0.0</v>
      </c>
      <c r="I119" s="184">
        <v>0.0</v>
      </c>
      <c r="J119" s="184">
        <v>0.0</v>
      </c>
      <c r="K119" s="184">
        <v>0.0</v>
      </c>
      <c r="L119" s="184">
        <v>0.0</v>
      </c>
      <c r="M119" s="184">
        <v>0.0</v>
      </c>
      <c r="N119" s="184">
        <v>0.0</v>
      </c>
      <c r="O119" s="184">
        <v>0.0</v>
      </c>
      <c r="P119" s="184">
        <v>0.0</v>
      </c>
      <c r="Q119" s="184">
        <v>0.0</v>
      </c>
      <c r="R119" s="184">
        <v>0.0</v>
      </c>
      <c r="S119" s="184">
        <v>0.0</v>
      </c>
      <c r="T119" s="184">
        <v>0.0</v>
      </c>
      <c r="U119" s="184">
        <v>0.0</v>
      </c>
      <c r="V119" s="184">
        <v>0.0</v>
      </c>
      <c r="W119" s="184">
        <v>0.0</v>
      </c>
      <c r="X119" s="184">
        <v>0.0</v>
      </c>
      <c r="Y119" s="184">
        <v>0.0</v>
      </c>
      <c r="Z119" s="184">
        <v>0.0</v>
      </c>
      <c r="AA119" s="184">
        <v>0.0</v>
      </c>
      <c r="AB119" s="184">
        <v>0.0</v>
      </c>
      <c r="AC119" s="184"/>
      <c r="AD119" s="184"/>
      <c r="AE119" s="184"/>
      <c r="AF119" s="184"/>
      <c r="AG119" s="910">
        <f t="shared" si="54"/>
        <v>0</v>
      </c>
    </row>
    <row r="120">
      <c r="A120" s="222" t="s">
        <v>2234</v>
      </c>
      <c r="B120" s="184">
        <v>0.0</v>
      </c>
      <c r="C120" s="184">
        <v>0.0</v>
      </c>
      <c r="D120" s="184">
        <v>0.0</v>
      </c>
      <c r="E120" s="184">
        <v>0.0</v>
      </c>
      <c r="F120" s="184">
        <v>0.0</v>
      </c>
      <c r="G120" s="184">
        <v>0.0</v>
      </c>
      <c r="H120" s="184">
        <v>0.0</v>
      </c>
      <c r="I120" s="184">
        <v>0.0</v>
      </c>
      <c r="J120" s="184">
        <v>0.0</v>
      </c>
      <c r="K120" s="184">
        <v>0.0</v>
      </c>
      <c r="L120" s="184">
        <v>0.0</v>
      </c>
      <c r="M120" s="184">
        <v>0.0</v>
      </c>
      <c r="N120" s="184">
        <v>0.0</v>
      </c>
      <c r="O120" s="184">
        <v>0.0</v>
      </c>
      <c r="P120" s="184">
        <v>0.0</v>
      </c>
      <c r="Q120" s="184">
        <v>0.0</v>
      </c>
      <c r="R120" s="184">
        <v>0.0</v>
      </c>
      <c r="S120" s="184">
        <v>0.0</v>
      </c>
      <c r="T120" s="184">
        <v>0.0</v>
      </c>
      <c r="U120" s="184">
        <v>0.0</v>
      </c>
      <c r="V120" s="184">
        <v>0.0</v>
      </c>
      <c r="W120" s="184">
        <v>0.0</v>
      </c>
      <c r="X120" s="184">
        <v>0.0</v>
      </c>
      <c r="Y120" s="184">
        <v>0.0</v>
      </c>
      <c r="Z120" s="184">
        <v>0.0</v>
      </c>
      <c r="AA120" s="184">
        <v>0.0</v>
      </c>
      <c r="AB120" s="184">
        <v>0.0</v>
      </c>
      <c r="AC120" s="184"/>
      <c r="AD120" s="184"/>
      <c r="AE120" s="184"/>
      <c r="AF120" s="184"/>
      <c r="AG120" s="910">
        <f t="shared" si="54"/>
        <v>0</v>
      </c>
    </row>
    <row r="121">
      <c r="A121" s="222" t="s">
        <v>2235</v>
      </c>
      <c r="B121" s="184">
        <v>0.0</v>
      </c>
      <c r="C121" s="184">
        <v>0.0</v>
      </c>
      <c r="D121" s="184">
        <v>0.0</v>
      </c>
      <c r="E121" s="184">
        <v>0.0</v>
      </c>
      <c r="F121" s="184">
        <v>0.0</v>
      </c>
      <c r="G121" s="184">
        <v>0.0</v>
      </c>
      <c r="H121" s="184">
        <v>0.0</v>
      </c>
      <c r="I121" s="184">
        <v>0.0</v>
      </c>
      <c r="J121" s="184">
        <v>0.0</v>
      </c>
      <c r="K121" s="184">
        <v>0.0</v>
      </c>
      <c r="L121" s="184">
        <v>0.0</v>
      </c>
      <c r="M121" s="184">
        <v>0.0</v>
      </c>
      <c r="N121" s="184">
        <v>0.0</v>
      </c>
      <c r="O121" s="184">
        <v>0.0</v>
      </c>
      <c r="P121" s="184">
        <v>0.0</v>
      </c>
      <c r="Q121" s="184">
        <v>0.0</v>
      </c>
      <c r="R121" s="184">
        <v>0.0</v>
      </c>
      <c r="S121" s="184">
        <v>0.0</v>
      </c>
      <c r="T121" s="184">
        <v>0.0</v>
      </c>
      <c r="U121" s="184">
        <v>0.0</v>
      </c>
      <c r="V121" s="184">
        <v>0.0</v>
      </c>
      <c r="W121" s="184">
        <v>0.0</v>
      </c>
      <c r="X121" s="184">
        <v>0.0</v>
      </c>
      <c r="Y121" s="184">
        <v>0.0</v>
      </c>
      <c r="Z121" s="184">
        <v>0.0</v>
      </c>
      <c r="AA121" s="184">
        <v>0.0</v>
      </c>
      <c r="AB121" s="184">
        <v>0.0</v>
      </c>
      <c r="AC121" s="184"/>
      <c r="AD121" s="184"/>
      <c r="AE121" s="184"/>
      <c r="AF121" s="184"/>
      <c r="AG121" s="910">
        <f t="shared" si="54"/>
        <v>0</v>
      </c>
    </row>
    <row r="122">
      <c r="A122" s="222" t="s">
        <v>2236</v>
      </c>
      <c r="B122" s="184">
        <v>0.0</v>
      </c>
      <c r="C122" s="184">
        <v>0.0</v>
      </c>
      <c r="D122" s="184">
        <v>0.0</v>
      </c>
      <c r="E122" s="184">
        <v>0.0</v>
      </c>
      <c r="F122" s="184">
        <v>0.0</v>
      </c>
      <c r="G122" s="184">
        <v>0.0</v>
      </c>
      <c r="H122" s="184">
        <v>0.0</v>
      </c>
      <c r="I122" s="184">
        <v>0.0</v>
      </c>
      <c r="J122" s="184">
        <v>0.0</v>
      </c>
      <c r="K122" s="184">
        <v>0.0</v>
      </c>
      <c r="L122" s="184">
        <v>0.0</v>
      </c>
      <c r="M122" s="184">
        <v>0.0</v>
      </c>
      <c r="N122" s="184">
        <v>0.0</v>
      </c>
      <c r="O122" s="184">
        <v>0.0</v>
      </c>
      <c r="P122" s="184">
        <v>0.0</v>
      </c>
      <c r="Q122" s="184">
        <v>0.0</v>
      </c>
      <c r="R122" s="184">
        <v>0.0</v>
      </c>
      <c r="S122" s="184">
        <v>0.0</v>
      </c>
      <c r="T122" s="184">
        <v>0.0</v>
      </c>
      <c r="U122" s="184">
        <v>0.0</v>
      </c>
      <c r="V122" s="184">
        <v>0.0</v>
      </c>
      <c r="W122" s="184">
        <v>0.0</v>
      </c>
      <c r="X122" s="184">
        <v>0.0</v>
      </c>
      <c r="Y122" s="184">
        <v>0.0</v>
      </c>
      <c r="Z122" s="184">
        <v>0.0</v>
      </c>
      <c r="AA122" s="184">
        <v>0.0</v>
      </c>
      <c r="AB122" s="184">
        <v>0.0</v>
      </c>
      <c r="AC122" s="184"/>
      <c r="AD122" s="184"/>
      <c r="AE122" s="184"/>
      <c r="AF122" s="184"/>
      <c r="AG122" s="910">
        <f t="shared" si="54"/>
        <v>0</v>
      </c>
    </row>
    <row r="123">
      <c r="A123" s="222" t="s">
        <v>2237</v>
      </c>
      <c r="B123" s="184">
        <v>0.0</v>
      </c>
      <c r="C123" s="184">
        <v>0.0</v>
      </c>
      <c r="D123" s="184">
        <v>0.0</v>
      </c>
      <c r="E123" s="184">
        <v>0.0</v>
      </c>
      <c r="F123" s="184">
        <v>0.0</v>
      </c>
      <c r="G123" s="184">
        <v>0.0</v>
      </c>
      <c r="H123" s="184">
        <v>0.0</v>
      </c>
      <c r="I123" s="184">
        <v>0.0</v>
      </c>
      <c r="J123" s="184">
        <v>0.0</v>
      </c>
      <c r="K123" s="184">
        <v>0.0</v>
      </c>
      <c r="L123" s="184">
        <v>0.0</v>
      </c>
      <c r="M123" s="184">
        <v>0.0</v>
      </c>
      <c r="N123" s="184">
        <v>0.0</v>
      </c>
      <c r="O123" s="184">
        <v>0.0</v>
      </c>
      <c r="P123" s="184">
        <v>0.0</v>
      </c>
      <c r="Q123" s="184">
        <v>0.0</v>
      </c>
      <c r="R123" s="184">
        <v>0.0</v>
      </c>
      <c r="S123" s="184">
        <v>0.0</v>
      </c>
      <c r="T123" s="184">
        <v>0.0</v>
      </c>
      <c r="U123" s="184">
        <v>0.0</v>
      </c>
      <c r="V123" s="184">
        <v>0.0</v>
      </c>
      <c r="W123" s="184">
        <v>0.0</v>
      </c>
      <c r="X123" s="184">
        <v>0.0</v>
      </c>
      <c r="Y123" s="184">
        <v>0.0</v>
      </c>
      <c r="Z123" s="184">
        <v>0.0</v>
      </c>
      <c r="AA123" s="184">
        <v>0.0</v>
      </c>
      <c r="AB123" s="184">
        <v>0.0</v>
      </c>
      <c r="AC123" s="184"/>
      <c r="AD123" s="184"/>
      <c r="AE123" s="184"/>
      <c r="AF123" s="184"/>
      <c r="AG123" s="910">
        <f t="shared" si="54"/>
        <v>0</v>
      </c>
    </row>
    <row r="124">
      <c r="A124" s="222" t="s">
        <v>2238</v>
      </c>
      <c r="B124" s="184">
        <v>0.0</v>
      </c>
      <c r="C124" s="184">
        <v>0.0</v>
      </c>
      <c r="D124" s="184">
        <v>0.0</v>
      </c>
      <c r="E124" s="184">
        <v>0.0</v>
      </c>
      <c r="F124" s="184">
        <v>0.0</v>
      </c>
      <c r="G124" s="184">
        <v>0.0</v>
      </c>
      <c r="H124" s="184">
        <v>0.0</v>
      </c>
      <c r="I124" s="184">
        <v>0.0</v>
      </c>
      <c r="J124" s="184">
        <v>0.0</v>
      </c>
      <c r="K124" s="184">
        <v>0.0</v>
      </c>
      <c r="L124" s="184">
        <v>0.0</v>
      </c>
      <c r="M124" s="184">
        <v>0.0</v>
      </c>
      <c r="N124" s="184">
        <v>0.0</v>
      </c>
      <c r="O124" s="184">
        <v>0.0</v>
      </c>
      <c r="P124" s="184">
        <v>0.0</v>
      </c>
      <c r="Q124" s="184">
        <v>0.0</v>
      </c>
      <c r="R124" s="184">
        <v>0.0</v>
      </c>
      <c r="S124" s="184">
        <v>0.0</v>
      </c>
      <c r="T124" s="184">
        <v>0.0</v>
      </c>
      <c r="U124" s="184">
        <v>0.0</v>
      </c>
      <c r="V124" s="184">
        <v>0.0</v>
      </c>
      <c r="W124" s="184">
        <v>0.0</v>
      </c>
      <c r="X124" s="184">
        <v>0.0</v>
      </c>
      <c r="Y124" s="184">
        <v>0.0</v>
      </c>
      <c r="Z124" s="184">
        <v>0.0</v>
      </c>
      <c r="AA124" s="184">
        <v>0.0</v>
      </c>
      <c r="AB124" s="184">
        <v>0.0</v>
      </c>
      <c r="AC124" s="184"/>
      <c r="AD124" s="184"/>
      <c r="AE124" s="184"/>
      <c r="AF124" s="184"/>
      <c r="AG124" s="910">
        <f t="shared" si="54"/>
        <v>0</v>
      </c>
    </row>
    <row r="125">
      <c r="A125" s="927" t="s">
        <v>1379</v>
      </c>
      <c r="B125" s="378">
        <f t="shared" ref="B125:AF125" si="55">SUM(B117:B124)</f>
        <v>0</v>
      </c>
      <c r="C125" s="378">
        <f t="shared" si="55"/>
        <v>0</v>
      </c>
      <c r="D125" s="378">
        <f t="shared" si="55"/>
        <v>0</v>
      </c>
      <c r="E125" s="378">
        <f t="shared" si="55"/>
        <v>0</v>
      </c>
      <c r="F125" s="378">
        <f t="shared" si="55"/>
        <v>0</v>
      </c>
      <c r="G125" s="378">
        <f t="shared" si="55"/>
        <v>0</v>
      </c>
      <c r="H125" s="378">
        <f t="shared" si="55"/>
        <v>0</v>
      </c>
      <c r="I125" s="378">
        <f t="shared" si="55"/>
        <v>0</v>
      </c>
      <c r="J125" s="378">
        <f t="shared" si="55"/>
        <v>0</v>
      </c>
      <c r="K125" s="378">
        <f t="shared" si="55"/>
        <v>0</v>
      </c>
      <c r="L125" s="378">
        <f t="shared" si="55"/>
        <v>0</v>
      </c>
      <c r="M125" s="378">
        <f t="shared" si="55"/>
        <v>0</v>
      </c>
      <c r="N125" s="378">
        <f t="shared" si="55"/>
        <v>0</v>
      </c>
      <c r="O125" s="378">
        <f t="shared" si="55"/>
        <v>0</v>
      </c>
      <c r="P125" s="378">
        <f t="shared" si="55"/>
        <v>0</v>
      </c>
      <c r="Q125" s="378">
        <f t="shared" si="55"/>
        <v>0</v>
      </c>
      <c r="R125" s="378">
        <f t="shared" si="55"/>
        <v>0</v>
      </c>
      <c r="S125" s="378">
        <f t="shared" si="55"/>
        <v>0</v>
      </c>
      <c r="T125" s="378">
        <f t="shared" si="55"/>
        <v>0</v>
      </c>
      <c r="U125" s="378">
        <f t="shared" si="55"/>
        <v>0</v>
      </c>
      <c r="V125" s="378">
        <f t="shared" si="55"/>
        <v>0</v>
      </c>
      <c r="W125" s="378">
        <f t="shared" si="55"/>
        <v>0</v>
      </c>
      <c r="X125" s="378">
        <f t="shared" si="55"/>
        <v>0</v>
      </c>
      <c r="Y125" s="378">
        <f t="shared" si="55"/>
        <v>0</v>
      </c>
      <c r="Z125" s="378">
        <f t="shared" si="55"/>
        <v>0</v>
      </c>
      <c r="AA125" s="378">
        <f t="shared" si="55"/>
        <v>0</v>
      </c>
      <c r="AB125" s="378">
        <f t="shared" si="55"/>
        <v>0</v>
      </c>
      <c r="AC125" s="378">
        <f t="shared" si="55"/>
        <v>0</v>
      </c>
      <c r="AD125" s="378">
        <f t="shared" si="55"/>
        <v>0</v>
      </c>
      <c r="AE125" s="378">
        <f t="shared" si="55"/>
        <v>0</v>
      </c>
      <c r="AF125" s="378">
        <f t="shared" si="55"/>
        <v>0</v>
      </c>
      <c r="AG125" s="910">
        <f t="shared" si="54"/>
        <v>0</v>
      </c>
    </row>
    <row r="126">
      <c r="A126" s="127"/>
      <c r="B126" s="152"/>
      <c r="C126" s="152"/>
      <c r="D126" s="152"/>
      <c r="E126" s="152"/>
      <c r="F126" s="152"/>
      <c r="G126" s="152"/>
      <c r="H126" s="152"/>
      <c r="I126" s="120"/>
      <c r="J126" s="120"/>
      <c r="K126" s="120"/>
      <c r="L126" s="120"/>
      <c r="M126" s="120"/>
      <c r="N126" s="120"/>
      <c r="O126" s="120"/>
      <c r="P126" s="120"/>
      <c r="Q126" s="120"/>
      <c r="R126" s="120"/>
      <c r="S126" s="120"/>
      <c r="T126" s="120"/>
      <c r="U126" s="120"/>
      <c r="V126" s="120"/>
      <c r="W126" s="120"/>
      <c r="X126" s="120"/>
      <c r="Y126" s="120"/>
      <c r="Z126" s="120"/>
      <c r="AA126" s="120"/>
      <c r="AB126" s="120"/>
      <c r="AC126" s="120"/>
      <c r="AD126" s="120"/>
      <c r="AE126" s="120"/>
      <c r="AF126" s="120"/>
      <c r="AG126" s="910"/>
    </row>
    <row r="127">
      <c r="A127" s="222" t="s">
        <v>2239</v>
      </c>
      <c r="B127" s="184">
        <v>0.0</v>
      </c>
      <c r="C127" s="184">
        <v>0.0</v>
      </c>
      <c r="D127" s="184">
        <v>0.0</v>
      </c>
      <c r="E127" s="184">
        <v>0.0</v>
      </c>
      <c r="F127" s="184">
        <v>0.0</v>
      </c>
      <c r="G127" s="184">
        <v>0.0</v>
      </c>
      <c r="H127" s="184">
        <v>0.0</v>
      </c>
      <c r="I127" s="184">
        <v>0.0</v>
      </c>
      <c r="J127" s="184">
        <v>0.0</v>
      </c>
      <c r="K127" s="184">
        <v>0.0</v>
      </c>
      <c r="L127" s="184">
        <v>0.0</v>
      </c>
      <c r="M127" s="184">
        <v>0.0</v>
      </c>
      <c r="N127" s="184">
        <v>0.0</v>
      </c>
      <c r="O127" s="184">
        <v>0.0</v>
      </c>
      <c r="P127" s="184">
        <v>0.0</v>
      </c>
      <c r="Q127" s="184">
        <v>0.0</v>
      </c>
      <c r="R127" s="184">
        <v>0.0</v>
      </c>
      <c r="S127" s="184">
        <v>0.0</v>
      </c>
      <c r="T127" s="184">
        <v>0.0</v>
      </c>
      <c r="U127" s="184">
        <v>0.0</v>
      </c>
      <c r="V127" s="184">
        <v>0.0</v>
      </c>
      <c r="W127" s="184">
        <v>0.0</v>
      </c>
      <c r="X127" s="184">
        <v>0.0</v>
      </c>
      <c r="Y127" s="184">
        <v>0.0</v>
      </c>
      <c r="Z127" s="184">
        <v>0.0</v>
      </c>
      <c r="AA127" s="184">
        <v>0.0</v>
      </c>
      <c r="AB127" s="184">
        <v>0.0</v>
      </c>
      <c r="AC127" s="184"/>
      <c r="AD127" s="184"/>
      <c r="AE127" s="184"/>
      <c r="AF127" s="184"/>
      <c r="AG127" s="910">
        <f t="shared" ref="AG127:AG135" si="56">SUM(B127:AF127)</f>
        <v>0</v>
      </c>
    </row>
    <row r="128">
      <c r="A128" s="222" t="s">
        <v>2240</v>
      </c>
      <c r="B128" s="184">
        <v>0.0</v>
      </c>
      <c r="C128" s="184">
        <v>0.0</v>
      </c>
      <c r="D128" s="184">
        <v>0.0</v>
      </c>
      <c r="E128" s="184">
        <v>0.0</v>
      </c>
      <c r="F128" s="184">
        <v>0.0</v>
      </c>
      <c r="G128" s="184">
        <v>0.0</v>
      </c>
      <c r="H128" s="184">
        <v>0.0</v>
      </c>
      <c r="I128" s="184">
        <v>0.0</v>
      </c>
      <c r="J128" s="184">
        <v>0.0</v>
      </c>
      <c r="K128" s="184">
        <v>0.0</v>
      </c>
      <c r="L128" s="184">
        <v>0.0</v>
      </c>
      <c r="M128" s="184">
        <v>0.0</v>
      </c>
      <c r="N128" s="184">
        <v>0.0</v>
      </c>
      <c r="O128" s="184">
        <v>0.0</v>
      </c>
      <c r="P128" s="184">
        <v>0.0</v>
      </c>
      <c r="Q128" s="184">
        <v>0.0</v>
      </c>
      <c r="R128" s="184">
        <v>0.0</v>
      </c>
      <c r="S128" s="184">
        <v>0.0</v>
      </c>
      <c r="T128" s="184">
        <v>0.0</v>
      </c>
      <c r="U128" s="184">
        <v>0.0</v>
      </c>
      <c r="V128" s="184">
        <v>0.0</v>
      </c>
      <c r="W128" s="184">
        <v>0.0</v>
      </c>
      <c r="X128" s="184">
        <v>0.0</v>
      </c>
      <c r="Y128" s="184">
        <v>0.0</v>
      </c>
      <c r="Z128" s="184">
        <v>0.0</v>
      </c>
      <c r="AA128" s="184">
        <v>0.0</v>
      </c>
      <c r="AB128" s="184">
        <v>0.0</v>
      </c>
      <c r="AC128" s="184"/>
      <c r="AD128" s="184"/>
      <c r="AE128" s="184"/>
      <c r="AF128" s="184"/>
      <c r="AG128" s="910">
        <f t="shared" si="56"/>
        <v>0</v>
      </c>
    </row>
    <row r="129">
      <c r="A129" s="222" t="s">
        <v>2241</v>
      </c>
      <c r="B129" s="184">
        <v>0.0</v>
      </c>
      <c r="C129" s="184">
        <v>0.0</v>
      </c>
      <c r="D129" s="184">
        <v>0.0</v>
      </c>
      <c r="E129" s="184">
        <v>0.0</v>
      </c>
      <c r="F129" s="184">
        <v>0.0</v>
      </c>
      <c r="G129" s="184">
        <v>0.0</v>
      </c>
      <c r="H129" s="184">
        <v>0.0</v>
      </c>
      <c r="I129" s="184">
        <v>0.0</v>
      </c>
      <c r="J129" s="184">
        <v>0.0</v>
      </c>
      <c r="K129" s="184">
        <v>0.0</v>
      </c>
      <c r="L129" s="184">
        <v>0.0</v>
      </c>
      <c r="M129" s="184">
        <v>0.0</v>
      </c>
      <c r="N129" s="184">
        <v>0.0</v>
      </c>
      <c r="O129" s="184">
        <v>0.0</v>
      </c>
      <c r="P129" s="184">
        <v>0.0</v>
      </c>
      <c r="Q129" s="184">
        <v>0.0</v>
      </c>
      <c r="R129" s="184">
        <v>0.0</v>
      </c>
      <c r="S129" s="184">
        <v>0.0</v>
      </c>
      <c r="T129" s="184">
        <v>0.0</v>
      </c>
      <c r="U129" s="184">
        <v>0.0</v>
      </c>
      <c r="V129" s="184">
        <v>0.0</v>
      </c>
      <c r="W129" s="184">
        <v>0.0</v>
      </c>
      <c r="X129" s="184">
        <v>0.0</v>
      </c>
      <c r="Y129" s="184">
        <v>0.0</v>
      </c>
      <c r="Z129" s="184">
        <v>0.0</v>
      </c>
      <c r="AA129" s="184">
        <v>0.0</v>
      </c>
      <c r="AB129" s="184">
        <v>0.0</v>
      </c>
      <c r="AC129" s="184"/>
      <c r="AD129" s="184"/>
      <c r="AE129" s="184"/>
      <c r="AF129" s="184"/>
      <c r="AG129" s="910">
        <f t="shared" si="56"/>
        <v>0</v>
      </c>
    </row>
    <row r="130">
      <c r="A130" s="222" t="s">
        <v>2242</v>
      </c>
      <c r="B130" s="184">
        <v>0.0</v>
      </c>
      <c r="C130" s="184">
        <v>0.0</v>
      </c>
      <c r="D130" s="184">
        <v>0.0</v>
      </c>
      <c r="E130" s="184">
        <v>0.0</v>
      </c>
      <c r="F130" s="184">
        <v>0.0</v>
      </c>
      <c r="G130" s="184">
        <v>0.0</v>
      </c>
      <c r="H130" s="184">
        <v>0.0</v>
      </c>
      <c r="I130" s="184">
        <v>0.0</v>
      </c>
      <c r="J130" s="184">
        <v>0.0</v>
      </c>
      <c r="K130" s="184">
        <v>0.0</v>
      </c>
      <c r="L130" s="184">
        <v>0.0</v>
      </c>
      <c r="M130" s="184">
        <v>0.0</v>
      </c>
      <c r="N130" s="184">
        <v>0.0</v>
      </c>
      <c r="O130" s="184">
        <v>0.0</v>
      </c>
      <c r="P130" s="184">
        <v>0.0</v>
      </c>
      <c r="Q130" s="184">
        <v>0.0</v>
      </c>
      <c r="R130" s="184">
        <v>0.0</v>
      </c>
      <c r="S130" s="184">
        <v>0.0</v>
      </c>
      <c r="T130" s="184">
        <v>0.0</v>
      </c>
      <c r="U130" s="184">
        <v>0.0</v>
      </c>
      <c r="V130" s="184">
        <v>0.0</v>
      </c>
      <c r="W130" s="184">
        <v>0.0</v>
      </c>
      <c r="X130" s="184">
        <v>0.0</v>
      </c>
      <c r="Y130" s="184">
        <v>0.0</v>
      </c>
      <c r="Z130" s="184">
        <v>0.0</v>
      </c>
      <c r="AA130" s="184">
        <v>0.0</v>
      </c>
      <c r="AB130" s="184">
        <v>0.0</v>
      </c>
      <c r="AC130" s="184"/>
      <c r="AD130" s="184"/>
      <c r="AE130" s="184"/>
      <c r="AF130" s="184"/>
      <c r="AG130" s="910">
        <f t="shared" si="56"/>
        <v>0</v>
      </c>
    </row>
    <row r="131">
      <c r="A131" s="222" t="s">
        <v>2243</v>
      </c>
      <c r="B131" s="184">
        <v>0.0</v>
      </c>
      <c r="C131" s="184">
        <v>0.0</v>
      </c>
      <c r="D131" s="184">
        <v>0.0</v>
      </c>
      <c r="E131" s="184">
        <v>0.0</v>
      </c>
      <c r="F131" s="184">
        <v>0.0</v>
      </c>
      <c r="G131" s="184">
        <v>0.0</v>
      </c>
      <c r="H131" s="184">
        <v>0.0</v>
      </c>
      <c r="I131" s="184">
        <v>0.0</v>
      </c>
      <c r="J131" s="184">
        <v>0.0</v>
      </c>
      <c r="K131" s="184">
        <v>0.0</v>
      </c>
      <c r="L131" s="184">
        <v>0.0</v>
      </c>
      <c r="M131" s="184">
        <v>0.0</v>
      </c>
      <c r="N131" s="184">
        <v>0.0</v>
      </c>
      <c r="O131" s="184">
        <v>0.0</v>
      </c>
      <c r="P131" s="184">
        <v>0.0</v>
      </c>
      <c r="Q131" s="184">
        <v>0.0</v>
      </c>
      <c r="R131" s="184">
        <v>0.0</v>
      </c>
      <c r="S131" s="184">
        <v>0.0</v>
      </c>
      <c r="T131" s="184">
        <v>0.0</v>
      </c>
      <c r="U131" s="184">
        <v>0.0</v>
      </c>
      <c r="V131" s="184">
        <v>0.0</v>
      </c>
      <c r="W131" s="184">
        <v>0.0</v>
      </c>
      <c r="X131" s="184">
        <v>0.0</v>
      </c>
      <c r="Y131" s="184">
        <v>0.0</v>
      </c>
      <c r="Z131" s="184">
        <v>0.0</v>
      </c>
      <c r="AA131" s="184">
        <v>0.0</v>
      </c>
      <c r="AB131" s="184">
        <v>0.0</v>
      </c>
      <c r="AC131" s="184"/>
      <c r="AD131" s="184"/>
      <c r="AE131" s="184"/>
      <c r="AF131" s="184"/>
      <c r="AG131" s="910">
        <f t="shared" si="56"/>
        <v>0</v>
      </c>
    </row>
    <row r="132">
      <c r="A132" s="222" t="s">
        <v>2244</v>
      </c>
      <c r="B132" s="184">
        <v>0.0</v>
      </c>
      <c r="C132" s="184">
        <v>0.0</v>
      </c>
      <c r="D132" s="184">
        <v>0.0</v>
      </c>
      <c r="E132" s="184">
        <v>0.0</v>
      </c>
      <c r="F132" s="184">
        <v>0.0</v>
      </c>
      <c r="G132" s="184">
        <v>0.0</v>
      </c>
      <c r="H132" s="184">
        <v>0.0</v>
      </c>
      <c r="I132" s="184">
        <v>0.0</v>
      </c>
      <c r="J132" s="184">
        <v>0.0</v>
      </c>
      <c r="K132" s="184">
        <v>0.0</v>
      </c>
      <c r="L132" s="184">
        <v>0.0</v>
      </c>
      <c r="M132" s="184">
        <v>0.0</v>
      </c>
      <c r="N132" s="184">
        <v>0.0</v>
      </c>
      <c r="O132" s="184">
        <v>0.0</v>
      </c>
      <c r="P132" s="184">
        <v>0.0</v>
      </c>
      <c r="Q132" s="184">
        <v>0.0</v>
      </c>
      <c r="R132" s="184">
        <v>0.0</v>
      </c>
      <c r="S132" s="184">
        <v>0.0</v>
      </c>
      <c r="T132" s="184">
        <v>0.0</v>
      </c>
      <c r="U132" s="184">
        <v>0.0</v>
      </c>
      <c r="V132" s="184">
        <v>0.0</v>
      </c>
      <c r="W132" s="184">
        <v>0.0</v>
      </c>
      <c r="X132" s="184">
        <v>0.0</v>
      </c>
      <c r="Y132" s="184">
        <v>0.0</v>
      </c>
      <c r="Z132" s="184">
        <v>0.0</v>
      </c>
      <c r="AA132" s="184">
        <v>0.0</v>
      </c>
      <c r="AB132" s="184">
        <v>0.0</v>
      </c>
      <c r="AC132" s="184"/>
      <c r="AD132" s="184"/>
      <c r="AE132" s="184"/>
      <c r="AF132" s="184"/>
      <c r="AG132" s="910">
        <f t="shared" si="56"/>
        <v>0</v>
      </c>
    </row>
    <row r="133">
      <c r="A133" s="222" t="s">
        <v>2245</v>
      </c>
      <c r="B133" s="184">
        <v>0.0</v>
      </c>
      <c r="C133" s="184">
        <v>0.0</v>
      </c>
      <c r="D133" s="184">
        <v>0.0</v>
      </c>
      <c r="E133" s="184">
        <v>0.0</v>
      </c>
      <c r="F133" s="184">
        <v>0.0</v>
      </c>
      <c r="G133" s="184">
        <v>0.0</v>
      </c>
      <c r="H133" s="184">
        <v>0.0</v>
      </c>
      <c r="I133" s="184">
        <v>0.0</v>
      </c>
      <c r="J133" s="184">
        <v>0.0</v>
      </c>
      <c r="K133" s="184">
        <v>0.0</v>
      </c>
      <c r="L133" s="184">
        <v>0.0</v>
      </c>
      <c r="M133" s="184">
        <v>0.0</v>
      </c>
      <c r="N133" s="184">
        <v>0.0</v>
      </c>
      <c r="O133" s="184">
        <v>0.0</v>
      </c>
      <c r="P133" s="184">
        <v>0.0</v>
      </c>
      <c r="Q133" s="184">
        <v>0.0</v>
      </c>
      <c r="R133" s="184">
        <v>0.0</v>
      </c>
      <c r="S133" s="184">
        <v>0.0</v>
      </c>
      <c r="T133" s="184">
        <v>0.0</v>
      </c>
      <c r="U133" s="184">
        <v>0.0</v>
      </c>
      <c r="V133" s="184">
        <v>0.0</v>
      </c>
      <c r="W133" s="184">
        <v>0.0</v>
      </c>
      <c r="X133" s="184">
        <v>0.0</v>
      </c>
      <c r="Y133" s="184">
        <v>0.0</v>
      </c>
      <c r="Z133" s="184">
        <v>0.0</v>
      </c>
      <c r="AA133" s="184">
        <v>0.0</v>
      </c>
      <c r="AB133" s="184">
        <v>0.0</v>
      </c>
      <c r="AC133" s="184"/>
      <c r="AD133" s="184"/>
      <c r="AE133" s="184"/>
      <c r="AF133" s="184"/>
      <c r="AG133" s="910">
        <f t="shared" si="56"/>
        <v>0</v>
      </c>
    </row>
    <row r="134">
      <c r="A134" s="222" t="s">
        <v>2246</v>
      </c>
      <c r="B134" s="184">
        <v>0.0</v>
      </c>
      <c r="C134" s="184">
        <v>0.0</v>
      </c>
      <c r="D134" s="184">
        <v>0.0</v>
      </c>
      <c r="E134" s="184">
        <v>0.0</v>
      </c>
      <c r="F134" s="184">
        <v>0.0</v>
      </c>
      <c r="G134" s="184">
        <v>0.0</v>
      </c>
      <c r="H134" s="184">
        <v>0.0</v>
      </c>
      <c r="I134" s="184">
        <v>0.0</v>
      </c>
      <c r="J134" s="184">
        <v>0.0</v>
      </c>
      <c r="K134" s="184">
        <v>0.0</v>
      </c>
      <c r="L134" s="184">
        <v>0.0</v>
      </c>
      <c r="M134" s="184">
        <v>0.0</v>
      </c>
      <c r="N134" s="184">
        <v>0.0</v>
      </c>
      <c r="O134" s="184">
        <v>0.0</v>
      </c>
      <c r="P134" s="184">
        <v>0.0</v>
      </c>
      <c r="Q134" s="184">
        <v>0.0</v>
      </c>
      <c r="R134" s="184">
        <v>0.0</v>
      </c>
      <c r="S134" s="184">
        <v>0.0</v>
      </c>
      <c r="T134" s="184">
        <v>0.0</v>
      </c>
      <c r="U134" s="184">
        <v>0.0</v>
      </c>
      <c r="V134" s="184">
        <v>0.0</v>
      </c>
      <c r="W134" s="184">
        <v>0.0</v>
      </c>
      <c r="X134" s="184">
        <v>0.0</v>
      </c>
      <c r="Y134" s="184">
        <v>0.0</v>
      </c>
      <c r="Z134" s="184">
        <v>0.0</v>
      </c>
      <c r="AA134" s="184">
        <v>0.0</v>
      </c>
      <c r="AB134" s="184">
        <v>0.0</v>
      </c>
      <c r="AC134" s="184"/>
      <c r="AD134" s="184"/>
      <c r="AE134" s="184"/>
      <c r="AF134" s="184"/>
      <c r="AG134" s="910">
        <f t="shared" si="56"/>
        <v>0</v>
      </c>
    </row>
    <row r="135">
      <c r="A135" s="927" t="s">
        <v>2247</v>
      </c>
      <c r="B135" s="378">
        <f t="shared" ref="B135:AF135" si="57">SUM(B127:B134)</f>
        <v>0</v>
      </c>
      <c r="C135" s="378">
        <f t="shared" si="57"/>
        <v>0</v>
      </c>
      <c r="D135" s="378">
        <f t="shared" si="57"/>
        <v>0</v>
      </c>
      <c r="E135" s="378">
        <f t="shared" si="57"/>
        <v>0</v>
      </c>
      <c r="F135" s="378">
        <f t="shared" si="57"/>
        <v>0</v>
      </c>
      <c r="G135" s="378">
        <f t="shared" si="57"/>
        <v>0</v>
      </c>
      <c r="H135" s="378">
        <f t="shared" si="57"/>
        <v>0</v>
      </c>
      <c r="I135" s="378">
        <f t="shared" si="57"/>
        <v>0</v>
      </c>
      <c r="J135" s="378">
        <f t="shared" si="57"/>
        <v>0</v>
      </c>
      <c r="K135" s="378">
        <f t="shared" si="57"/>
        <v>0</v>
      </c>
      <c r="L135" s="378">
        <f t="shared" si="57"/>
        <v>0</v>
      </c>
      <c r="M135" s="378">
        <f t="shared" si="57"/>
        <v>0</v>
      </c>
      <c r="N135" s="378">
        <f t="shared" si="57"/>
        <v>0</v>
      </c>
      <c r="O135" s="378">
        <f t="shared" si="57"/>
        <v>0</v>
      </c>
      <c r="P135" s="378">
        <f t="shared" si="57"/>
        <v>0</v>
      </c>
      <c r="Q135" s="378">
        <f t="shared" si="57"/>
        <v>0</v>
      </c>
      <c r="R135" s="378">
        <f t="shared" si="57"/>
        <v>0</v>
      </c>
      <c r="S135" s="378">
        <f t="shared" si="57"/>
        <v>0</v>
      </c>
      <c r="T135" s="378">
        <f t="shared" si="57"/>
        <v>0</v>
      </c>
      <c r="U135" s="378">
        <f t="shared" si="57"/>
        <v>0</v>
      </c>
      <c r="V135" s="378">
        <f t="shared" si="57"/>
        <v>0</v>
      </c>
      <c r="W135" s="378">
        <f t="shared" si="57"/>
        <v>0</v>
      </c>
      <c r="X135" s="378">
        <f t="shared" si="57"/>
        <v>0</v>
      </c>
      <c r="Y135" s="378">
        <f t="shared" si="57"/>
        <v>0</v>
      </c>
      <c r="Z135" s="378">
        <f t="shared" si="57"/>
        <v>0</v>
      </c>
      <c r="AA135" s="378">
        <f t="shared" si="57"/>
        <v>0</v>
      </c>
      <c r="AB135" s="378">
        <f t="shared" si="57"/>
        <v>0</v>
      </c>
      <c r="AC135" s="378">
        <f t="shared" si="57"/>
        <v>0</v>
      </c>
      <c r="AD135" s="378">
        <f t="shared" si="57"/>
        <v>0</v>
      </c>
      <c r="AE135" s="378">
        <f t="shared" si="57"/>
        <v>0</v>
      </c>
      <c r="AF135" s="378">
        <f t="shared" si="57"/>
        <v>0</v>
      </c>
      <c r="AG135" s="910">
        <f t="shared" si="56"/>
        <v>0</v>
      </c>
    </row>
    <row r="136">
      <c r="A136" s="127"/>
      <c r="B136" s="152"/>
      <c r="C136" s="152"/>
      <c r="D136" s="152"/>
      <c r="E136" s="152"/>
      <c r="F136" s="152"/>
      <c r="G136" s="152"/>
      <c r="H136" s="152"/>
      <c r="I136" s="120"/>
      <c r="J136" s="120"/>
      <c r="K136" s="120"/>
      <c r="L136" s="120"/>
      <c r="M136" s="120"/>
      <c r="N136" s="120"/>
      <c r="O136" s="120"/>
      <c r="P136" s="120"/>
      <c r="Q136" s="120"/>
      <c r="R136" s="120"/>
      <c r="S136" s="120"/>
      <c r="T136" s="120"/>
      <c r="U136" s="120"/>
      <c r="V136" s="120"/>
      <c r="W136" s="120"/>
      <c r="X136" s="120"/>
      <c r="Y136" s="120"/>
      <c r="Z136" s="120"/>
      <c r="AA136" s="120"/>
      <c r="AB136" s="120"/>
      <c r="AC136" s="120"/>
      <c r="AD136" s="120"/>
      <c r="AE136" s="120"/>
      <c r="AF136" s="120"/>
      <c r="AG136" s="910"/>
    </row>
    <row r="137">
      <c r="A137" s="165" t="s">
        <v>2248</v>
      </c>
      <c r="T137" s="195"/>
      <c r="U137" s="195"/>
      <c r="V137" s="195"/>
      <c r="W137" s="195"/>
      <c r="X137" s="195"/>
      <c r="Y137" s="195"/>
      <c r="Z137" s="195"/>
      <c r="AA137" s="195"/>
      <c r="AB137" s="195"/>
      <c r="AC137" s="195"/>
      <c r="AD137" s="195"/>
      <c r="AE137" s="195"/>
      <c r="AF137" s="195"/>
      <c r="AG137" s="925"/>
    </row>
    <row r="138">
      <c r="A138" s="222" t="s">
        <v>2249</v>
      </c>
      <c r="B138" s="184">
        <v>0.0</v>
      </c>
      <c r="C138" s="184">
        <v>0.0</v>
      </c>
      <c r="D138" s="184">
        <v>0.0</v>
      </c>
      <c r="E138" s="184">
        <v>0.0</v>
      </c>
      <c r="F138" s="184">
        <v>0.0</v>
      </c>
      <c r="G138" s="184">
        <v>1.0</v>
      </c>
      <c r="H138" s="184">
        <v>0.0</v>
      </c>
      <c r="I138" s="184">
        <v>0.0</v>
      </c>
      <c r="J138" s="184">
        <v>0.0</v>
      </c>
      <c r="K138" s="184">
        <v>0.0</v>
      </c>
      <c r="L138" s="184">
        <v>0.0</v>
      </c>
      <c r="M138" s="184">
        <v>0.0</v>
      </c>
      <c r="N138" s="184">
        <v>0.0</v>
      </c>
      <c r="O138" s="184">
        <v>0.0</v>
      </c>
      <c r="P138" s="184">
        <v>0.0</v>
      </c>
      <c r="Q138" s="184">
        <v>0.0</v>
      </c>
      <c r="R138" s="184">
        <v>0.0</v>
      </c>
      <c r="S138" s="184">
        <v>0.0</v>
      </c>
      <c r="T138" s="184">
        <v>1.0</v>
      </c>
      <c r="U138" s="184">
        <v>0.0</v>
      </c>
      <c r="V138" s="184">
        <v>0.0</v>
      </c>
      <c r="W138" s="184">
        <v>0.0</v>
      </c>
      <c r="X138" s="184">
        <v>0.0</v>
      </c>
      <c r="Y138" s="184">
        <v>0.0</v>
      </c>
      <c r="Z138" s="184">
        <v>0.0</v>
      </c>
      <c r="AA138" s="184">
        <v>0.0</v>
      </c>
      <c r="AB138" s="184">
        <v>0.0</v>
      </c>
      <c r="AC138" s="184"/>
      <c r="AD138" s="184"/>
      <c r="AE138" s="184"/>
      <c r="AF138" s="184"/>
      <c r="AG138" s="910">
        <f t="shared" ref="AG138:AG143" si="58">SUM(B138:AF138)</f>
        <v>2</v>
      </c>
    </row>
    <row r="139">
      <c r="A139" s="222" t="s">
        <v>2250</v>
      </c>
      <c r="B139" s="184">
        <v>0.0</v>
      </c>
      <c r="C139" s="184">
        <v>0.0</v>
      </c>
      <c r="D139" s="184">
        <v>0.0</v>
      </c>
      <c r="E139" s="184">
        <v>0.0</v>
      </c>
      <c r="F139" s="184">
        <v>0.0</v>
      </c>
      <c r="G139" s="184">
        <v>1.0</v>
      </c>
      <c r="H139" s="184">
        <v>0.0</v>
      </c>
      <c r="I139" s="184">
        <v>0.0</v>
      </c>
      <c r="J139" s="184">
        <v>0.0</v>
      </c>
      <c r="K139" s="184">
        <v>0.0</v>
      </c>
      <c r="L139" s="184">
        <v>0.0</v>
      </c>
      <c r="M139" s="184">
        <v>0.0</v>
      </c>
      <c r="N139" s="184">
        <v>0.0</v>
      </c>
      <c r="O139" s="184">
        <v>0.0</v>
      </c>
      <c r="P139" s="184">
        <v>0.0</v>
      </c>
      <c r="Q139" s="184">
        <v>0.0</v>
      </c>
      <c r="R139" s="184">
        <v>0.0</v>
      </c>
      <c r="S139" s="184">
        <v>0.0</v>
      </c>
      <c r="T139" s="184">
        <v>0.0</v>
      </c>
      <c r="U139" s="184">
        <v>0.0</v>
      </c>
      <c r="V139" s="184">
        <v>0.0</v>
      </c>
      <c r="W139" s="184">
        <v>0.0</v>
      </c>
      <c r="X139" s="184">
        <v>0.0</v>
      </c>
      <c r="Y139" s="184">
        <v>0.0</v>
      </c>
      <c r="Z139" s="184">
        <v>0.0</v>
      </c>
      <c r="AA139" s="184">
        <v>0.0</v>
      </c>
      <c r="AB139" s="184">
        <v>0.0</v>
      </c>
      <c r="AC139" s="184"/>
      <c r="AD139" s="184"/>
      <c r="AE139" s="184"/>
      <c r="AF139" s="184"/>
      <c r="AG139" s="910">
        <f t="shared" si="58"/>
        <v>1</v>
      </c>
    </row>
    <row r="140">
      <c r="A140" s="222" t="s">
        <v>2251</v>
      </c>
      <c r="B140" s="184">
        <v>0.0</v>
      </c>
      <c r="C140" s="184">
        <v>0.0</v>
      </c>
      <c r="D140" s="184">
        <v>0.0</v>
      </c>
      <c r="E140" s="184">
        <v>0.0</v>
      </c>
      <c r="F140" s="184">
        <v>0.0</v>
      </c>
      <c r="G140" s="184">
        <v>0.0</v>
      </c>
      <c r="H140" s="184">
        <v>0.0</v>
      </c>
      <c r="I140" s="184">
        <v>0.0</v>
      </c>
      <c r="J140" s="184">
        <v>0.0</v>
      </c>
      <c r="K140" s="184">
        <v>0.0</v>
      </c>
      <c r="L140" s="184">
        <v>0.0</v>
      </c>
      <c r="M140" s="184">
        <v>0.0</v>
      </c>
      <c r="N140" s="184">
        <v>0.0</v>
      </c>
      <c r="O140" s="184">
        <v>0.0</v>
      </c>
      <c r="P140" s="184">
        <v>0.0</v>
      </c>
      <c r="Q140" s="184">
        <v>0.0</v>
      </c>
      <c r="R140" s="184">
        <v>0.0</v>
      </c>
      <c r="S140" s="184">
        <v>0.0</v>
      </c>
      <c r="T140" s="184">
        <v>0.0</v>
      </c>
      <c r="U140" s="184">
        <v>0.0</v>
      </c>
      <c r="V140" s="184">
        <v>1.0</v>
      </c>
      <c r="W140" s="184">
        <v>0.0</v>
      </c>
      <c r="X140" s="184">
        <v>0.0</v>
      </c>
      <c r="Y140" s="184">
        <v>1.0</v>
      </c>
      <c r="Z140" s="184">
        <v>0.0</v>
      </c>
      <c r="AA140" s="184">
        <v>0.0</v>
      </c>
      <c r="AB140" s="184">
        <v>0.0</v>
      </c>
      <c r="AC140" s="184"/>
      <c r="AD140" s="184"/>
      <c r="AE140" s="184"/>
      <c r="AF140" s="184"/>
      <c r="AG140" s="910">
        <f t="shared" si="58"/>
        <v>2</v>
      </c>
    </row>
    <row r="141">
      <c r="A141" s="222" t="s">
        <v>2252</v>
      </c>
      <c r="B141" s="184">
        <v>0.0</v>
      </c>
      <c r="C141" s="184">
        <v>0.0</v>
      </c>
      <c r="D141" s="184">
        <v>0.0</v>
      </c>
      <c r="E141" s="184">
        <v>0.0</v>
      </c>
      <c r="F141" s="184">
        <v>0.0</v>
      </c>
      <c r="G141" s="184">
        <v>0.0</v>
      </c>
      <c r="H141" s="184">
        <v>0.0</v>
      </c>
      <c r="I141" s="184">
        <v>0.0</v>
      </c>
      <c r="J141" s="184">
        <v>0.0</v>
      </c>
      <c r="K141" s="184">
        <v>0.0</v>
      </c>
      <c r="L141" s="184">
        <v>0.0</v>
      </c>
      <c r="M141" s="184">
        <v>0.0</v>
      </c>
      <c r="N141" s="184">
        <v>0.0</v>
      </c>
      <c r="O141" s="184">
        <v>0.0</v>
      </c>
      <c r="P141" s="184">
        <v>0.0</v>
      </c>
      <c r="Q141" s="184">
        <v>0.0</v>
      </c>
      <c r="R141" s="184">
        <v>0.0</v>
      </c>
      <c r="S141" s="184">
        <v>0.0</v>
      </c>
      <c r="T141" s="184">
        <v>0.0</v>
      </c>
      <c r="U141" s="184">
        <v>0.0</v>
      </c>
      <c r="V141" s="184">
        <v>0.0</v>
      </c>
      <c r="W141" s="184">
        <v>0.0</v>
      </c>
      <c r="X141" s="184">
        <v>0.0</v>
      </c>
      <c r="Y141" s="184">
        <v>0.0</v>
      </c>
      <c r="Z141" s="184">
        <v>0.0</v>
      </c>
      <c r="AA141" s="184">
        <v>0.0</v>
      </c>
      <c r="AB141" s="184">
        <v>0.0</v>
      </c>
      <c r="AC141" s="184"/>
      <c r="AD141" s="184"/>
      <c r="AE141" s="184"/>
      <c r="AF141" s="184"/>
      <c r="AG141" s="910">
        <f t="shared" si="58"/>
        <v>0</v>
      </c>
    </row>
    <row r="142">
      <c r="A142" s="926" t="s">
        <v>1237</v>
      </c>
      <c r="B142" s="378">
        <f t="shared" ref="B142:AF142" si="59">SUM(B138:B139)</f>
        <v>0</v>
      </c>
      <c r="C142" s="378">
        <f t="shared" si="59"/>
        <v>0</v>
      </c>
      <c r="D142" s="378">
        <f t="shared" si="59"/>
        <v>0</v>
      </c>
      <c r="E142" s="378">
        <f t="shared" si="59"/>
        <v>0</v>
      </c>
      <c r="F142" s="378">
        <f t="shared" si="59"/>
        <v>0</v>
      </c>
      <c r="G142" s="378">
        <f t="shared" si="59"/>
        <v>2</v>
      </c>
      <c r="H142" s="378">
        <f t="shared" si="59"/>
        <v>0</v>
      </c>
      <c r="I142" s="378">
        <f t="shared" si="59"/>
        <v>0</v>
      </c>
      <c r="J142" s="378">
        <f t="shared" si="59"/>
        <v>0</v>
      </c>
      <c r="K142" s="378">
        <f t="shared" si="59"/>
        <v>0</v>
      </c>
      <c r="L142" s="378">
        <f t="shared" si="59"/>
        <v>0</v>
      </c>
      <c r="M142" s="378">
        <f t="shared" si="59"/>
        <v>0</v>
      </c>
      <c r="N142" s="378">
        <f t="shared" si="59"/>
        <v>0</v>
      </c>
      <c r="O142" s="378">
        <f t="shared" si="59"/>
        <v>0</v>
      </c>
      <c r="P142" s="378">
        <f t="shared" si="59"/>
        <v>0</v>
      </c>
      <c r="Q142" s="378">
        <f t="shared" si="59"/>
        <v>0</v>
      </c>
      <c r="R142" s="378">
        <f t="shared" si="59"/>
        <v>0</v>
      </c>
      <c r="S142" s="378">
        <f t="shared" si="59"/>
        <v>0</v>
      </c>
      <c r="T142" s="378">
        <f t="shared" si="59"/>
        <v>1</v>
      </c>
      <c r="U142" s="378">
        <f t="shared" si="59"/>
        <v>0</v>
      </c>
      <c r="V142" s="378">
        <f t="shared" si="59"/>
        <v>0</v>
      </c>
      <c r="W142" s="378">
        <f t="shared" si="59"/>
        <v>0</v>
      </c>
      <c r="X142" s="378">
        <f t="shared" si="59"/>
        <v>0</v>
      </c>
      <c r="Y142" s="378">
        <f t="shared" si="59"/>
        <v>0</v>
      </c>
      <c r="Z142" s="378">
        <f t="shared" si="59"/>
        <v>0</v>
      </c>
      <c r="AA142" s="378">
        <f t="shared" si="59"/>
        <v>0</v>
      </c>
      <c r="AB142" s="378">
        <f t="shared" si="59"/>
        <v>0</v>
      </c>
      <c r="AC142" s="378">
        <f t="shared" si="59"/>
        <v>0</v>
      </c>
      <c r="AD142" s="378">
        <f t="shared" si="59"/>
        <v>0</v>
      </c>
      <c r="AE142" s="378">
        <f t="shared" si="59"/>
        <v>0</v>
      </c>
      <c r="AF142" s="378">
        <f t="shared" si="59"/>
        <v>0</v>
      </c>
      <c r="AG142" s="910">
        <f t="shared" si="58"/>
        <v>3</v>
      </c>
    </row>
    <row r="143">
      <c r="A143" s="926" t="s">
        <v>1238</v>
      </c>
      <c r="B143" s="378">
        <f t="shared" ref="B143:AF143" si="60">SUM(B140:B141)</f>
        <v>0</v>
      </c>
      <c r="C143" s="378">
        <f t="shared" si="60"/>
        <v>0</v>
      </c>
      <c r="D143" s="378">
        <f t="shared" si="60"/>
        <v>0</v>
      </c>
      <c r="E143" s="378">
        <f t="shared" si="60"/>
        <v>0</v>
      </c>
      <c r="F143" s="378">
        <f t="shared" si="60"/>
        <v>0</v>
      </c>
      <c r="G143" s="378">
        <f t="shared" si="60"/>
        <v>0</v>
      </c>
      <c r="H143" s="378">
        <f t="shared" si="60"/>
        <v>0</v>
      </c>
      <c r="I143" s="378">
        <f t="shared" si="60"/>
        <v>0</v>
      </c>
      <c r="J143" s="378">
        <f t="shared" si="60"/>
        <v>0</v>
      </c>
      <c r="K143" s="378">
        <f t="shared" si="60"/>
        <v>0</v>
      </c>
      <c r="L143" s="378">
        <f t="shared" si="60"/>
        <v>0</v>
      </c>
      <c r="M143" s="378">
        <f t="shared" si="60"/>
        <v>0</v>
      </c>
      <c r="N143" s="378">
        <f t="shared" si="60"/>
        <v>0</v>
      </c>
      <c r="O143" s="378">
        <f t="shared" si="60"/>
        <v>0</v>
      </c>
      <c r="P143" s="378">
        <f t="shared" si="60"/>
        <v>0</v>
      </c>
      <c r="Q143" s="378">
        <f t="shared" si="60"/>
        <v>0</v>
      </c>
      <c r="R143" s="378">
        <f t="shared" si="60"/>
        <v>0</v>
      </c>
      <c r="S143" s="378">
        <f t="shared" si="60"/>
        <v>0</v>
      </c>
      <c r="T143" s="378">
        <f t="shared" si="60"/>
        <v>0</v>
      </c>
      <c r="U143" s="378">
        <f t="shared" si="60"/>
        <v>0</v>
      </c>
      <c r="V143" s="378">
        <f t="shared" si="60"/>
        <v>1</v>
      </c>
      <c r="W143" s="378">
        <f t="shared" si="60"/>
        <v>0</v>
      </c>
      <c r="X143" s="378">
        <f t="shared" si="60"/>
        <v>0</v>
      </c>
      <c r="Y143" s="378">
        <f t="shared" si="60"/>
        <v>1</v>
      </c>
      <c r="Z143" s="378">
        <f t="shared" si="60"/>
        <v>0</v>
      </c>
      <c r="AA143" s="378">
        <f t="shared" si="60"/>
        <v>0</v>
      </c>
      <c r="AB143" s="378">
        <f t="shared" si="60"/>
        <v>0</v>
      </c>
      <c r="AC143" s="378">
        <f t="shared" si="60"/>
        <v>0</v>
      </c>
      <c r="AD143" s="378">
        <f t="shared" si="60"/>
        <v>0</v>
      </c>
      <c r="AE143" s="378">
        <f t="shared" si="60"/>
        <v>0</v>
      </c>
      <c r="AF143" s="378">
        <f t="shared" si="60"/>
        <v>0</v>
      </c>
      <c r="AG143" s="910">
        <f t="shared" si="58"/>
        <v>2</v>
      </c>
    </row>
    <row r="144">
      <c r="A144" s="127"/>
      <c r="B144" s="195"/>
      <c r="C144" s="195"/>
      <c r="D144" s="195"/>
      <c r="E144" s="195"/>
      <c r="F144" s="195"/>
      <c r="G144" s="195"/>
      <c r="H144" s="195"/>
      <c r="I144" s="195"/>
      <c r="J144" s="195"/>
      <c r="K144" s="195"/>
      <c r="L144" s="195"/>
      <c r="M144" s="195"/>
      <c r="N144" s="195"/>
      <c r="O144" s="195"/>
      <c r="P144" s="195"/>
      <c r="Q144" s="195"/>
      <c r="R144" s="195"/>
      <c r="S144" s="195"/>
      <c r="T144" s="195"/>
      <c r="U144" s="195"/>
      <c r="V144" s="195"/>
      <c r="W144" s="195"/>
      <c r="X144" s="195"/>
      <c r="Y144" s="195"/>
      <c r="Z144" s="195"/>
      <c r="AA144" s="195"/>
      <c r="AB144" s="195"/>
      <c r="AC144" s="195"/>
      <c r="AD144" s="195"/>
      <c r="AE144" s="195"/>
      <c r="AF144" s="195"/>
      <c r="AG144" s="925"/>
    </row>
    <row r="145">
      <c r="A145" s="222" t="s">
        <v>2231</v>
      </c>
      <c r="B145" s="184">
        <v>0.0</v>
      </c>
      <c r="C145" s="184">
        <v>0.0</v>
      </c>
      <c r="D145" s="184">
        <v>0.0</v>
      </c>
      <c r="E145" s="184">
        <v>0.0</v>
      </c>
      <c r="F145" s="184">
        <v>0.0</v>
      </c>
      <c r="G145" s="184">
        <v>0.0</v>
      </c>
      <c r="H145" s="184">
        <v>0.0</v>
      </c>
      <c r="I145" s="184">
        <v>0.0</v>
      </c>
      <c r="J145" s="184">
        <v>0.0</v>
      </c>
      <c r="K145" s="184">
        <v>0.0</v>
      </c>
      <c r="L145" s="184">
        <v>0.0</v>
      </c>
      <c r="M145" s="184">
        <v>0.0</v>
      </c>
      <c r="N145" s="184">
        <v>0.0</v>
      </c>
      <c r="O145" s="184">
        <v>0.0</v>
      </c>
      <c r="P145" s="184">
        <v>0.0</v>
      </c>
      <c r="Q145" s="184">
        <v>0.0</v>
      </c>
      <c r="R145" s="184">
        <v>0.0</v>
      </c>
      <c r="S145" s="184">
        <v>0.0</v>
      </c>
      <c r="T145" s="184">
        <v>1.0</v>
      </c>
      <c r="U145" s="184">
        <v>0.0</v>
      </c>
      <c r="V145" s="184">
        <v>0.0</v>
      </c>
      <c r="W145" s="184">
        <v>0.0</v>
      </c>
      <c r="X145" s="184">
        <v>0.0</v>
      </c>
      <c r="Y145" s="184">
        <v>0.0</v>
      </c>
      <c r="Z145" s="184">
        <v>0.0</v>
      </c>
      <c r="AA145" s="184">
        <v>0.0</v>
      </c>
      <c r="AB145" s="184">
        <v>0.0</v>
      </c>
      <c r="AC145" s="184"/>
      <c r="AD145" s="184"/>
      <c r="AE145" s="184"/>
      <c r="AF145" s="184"/>
      <c r="AG145" s="910">
        <f t="shared" ref="AG145:AG153" si="61">SUM(B145:AF145)</f>
        <v>1</v>
      </c>
    </row>
    <row r="146">
      <c r="A146" s="222" t="s">
        <v>2232</v>
      </c>
      <c r="B146" s="184">
        <v>0.0</v>
      </c>
      <c r="C146" s="184">
        <v>0.0</v>
      </c>
      <c r="D146" s="184">
        <v>0.0</v>
      </c>
      <c r="E146" s="184">
        <v>0.0</v>
      </c>
      <c r="F146" s="184">
        <v>0.0</v>
      </c>
      <c r="G146" s="184">
        <v>0.0</v>
      </c>
      <c r="H146" s="184">
        <v>0.0</v>
      </c>
      <c r="I146" s="184">
        <v>0.0</v>
      </c>
      <c r="J146" s="184">
        <v>0.0</v>
      </c>
      <c r="K146" s="184">
        <v>0.0</v>
      </c>
      <c r="L146" s="184">
        <v>0.0</v>
      </c>
      <c r="M146" s="184">
        <v>0.0</v>
      </c>
      <c r="N146" s="184">
        <v>0.0</v>
      </c>
      <c r="O146" s="184">
        <v>0.0</v>
      </c>
      <c r="P146" s="184">
        <v>0.0</v>
      </c>
      <c r="Q146" s="184">
        <v>0.0</v>
      </c>
      <c r="R146" s="184">
        <v>0.0</v>
      </c>
      <c r="S146" s="184">
        <v>0.0</v>
      </c>
      <c r="T146" s="184">
        <v>1.0</v>
      </c>
      <c r="U146" s="184">
        <v>0.0</v>
      </c>
      <c r="V146" s="184">
        <v>1.0</v>
      </c>
      <c r="W146" s="184">
        <v>0.0</v>
      </c>
      <c r="X146" s="184">
        <v>0.0</v>
      </c>
      <c r="Y146" s="184">
        <v>0.0</v>
      </c>
      <c r="Z146" s="184">
        <v>0.0</v>
      </c>
      <c r="AA146" s="184">
        <v>0.0</v>
      </c>
      <c r="AB146" s="184">
        <v>0.0</v>
      </c>
      <c r="AC146" s="184"/>
      <c r="AD146" s="184"/>
      <c r="AE146" s="184"/>
      <c r="AF146" s="184"/>
      <c r="AG146" s="910">
        <f t="shared" si="61"/>
        <v>2</v>
      </c>
    </row>
    <row r="147">
      <c r="A147" s="222" t="s">
        <v>2253</v>
      </c>
      <c r="B147" s="184">
        <v>0.0</v>
      </c>
      <c r="C147" s="184">
        <v>0.0</v>
      </c>
      <c r="D147" s="184">
        <v>0.0</v>
      </c>
      <c r="E147" s="184">
        <v>0.0</v>
      </c>
      <c r="F147" s="184">
        <v>0.0</v>
      </c>
      <c r="G147" s="184">
        <v>0.0</v>
      </c>
      <c r="H147" s="184">
        <v>0.0</v>
      </c>
      <c r="I147" s="184">
        <v>0.0</v>
      </c>
      <c r="J147" s="184">
        <v>0.0</v>
      </c>
      <c r="K147" s="184">
        <v>0.0</v>
      </c>
      <c r="L147" s="184">
        <v>0.0</v>
      </c>
      <c r="M147" s="184">
        <v>0.0</v>
      </c>
      <c r="N147" s="184">
        <v>0.0</v>
      </c>
      <c r="O147" s="184">
        <v>0.0</v>
      </c>
      <c r="P147" s="184">
        <v>0.0</v>
      </c>
      <c r="Q147" s="184">
        <v>0.0</v>
      </c>
      <c r="R147" s="184">
        <v>0.0</v>
      </c>
      <c r="S147" s="184">
        <v>0.0</v>
      </c>
      <c r="T147" s="184">
        <v>0.0</v>
      </c>
      <c r="U147" s="184">
        <v>0.0</v>
      </c>
      <c r="V147" s="184">
        <v>0.0</v>
      </c>
      <c r="W147" s="184">
        <v>0.0</v>
      </c>
      <c r="X147" s="184">
        <v>0.0</v>
      </c>
      <c r="Y147" s="184">
        <v>1.0</v>
      </c>
      <c r="Z147" s="184">
        <v>0.0</v>
      </c>
      <c r="AA147" s="184">
        <v>0.0</v>
      </c>
      <c r="AB147" s="184">
        <v>0.0</v>
      </c>
      <c r="AC147" s="184"/>
      <c r="AD147" s="184"/>
      <c r="AE147" s="184"/>
      <c r="AF147" s="184"/>
      <c r="AG147" s="910">
        <f t="shared" si="61"/>
        <v>1</v>
      </c>
    </row>
    <row r="148">
      <c r="A148" s="222" t="s">
        <v>2254</v>
      </c>
      <c r="B148" s="184">
        <v>0.0</v>
      </c>
      <c r="C148" s="184">
        <v>0.0</v>
      </c>
      <c r="D148" s="184">
        <v>0.0</v>
      </c>
      <c r="E148" s="184">
        <v>0.0</v>
      </c>
      <c r="F148" s="184">
        <v>0.0</v>
      </c>
      <c r="G148" s="184">
        <v>0.0</v>
      </c>
      <c r="H148" s="184">
        <v>0.0</v>
      </c>
      <c r="I148" s="184">
        <v>0.0</v>
      </c>
      <c r="J148" s="184">
        <v>0.0</v>
      </c>
      <c r="K148" s="184">
        <v>0.0</v>
      </c>
      <c r="L148" s="184">
        <v>0.0</v>
      </c>
      <c r="M148" s="184">
        <v>0.0</v>
      </c>
      <c r="N148" s="184">
        <v>0.0</v>
      </c>
      <c r="O148" s="184">
        <v>0.0</v>
      </c>
      <c r="P148" s="184">
        <v>0.0</v>
      </c>
      <c r="Q148" s="184">
        <v>0.0</v>
      </c>
      <c r="R148" s="184">
        <v>0.0</v>
      </c>
      <c r="S148" s="184">
        <v>0.0</v>
      </c>
      <c r="T148" s="184">
        <v>0.0</v>
      </c>
      <c r="U148" s="184">
        <v>0.0</v>
      </c>
      <c r="V148" s="184">
        <v>0.0</v>
      </c>
      <c r="W148" s="184">
        <v>0.0</v>
      </c>
      <c r="X148" s="184">
        <v>0.0</v>
      </c>
      <c r="Y148" s="184">
        <v>0.0</v>
      </c>
      <c r="Z148" s="184">
        <v>0.0</v>
      </c>
      <c r="AA148" s="184">
        <v>0.0</v>
      </c>
      <c r="AB148" s="184">
        <v>0.0</v>
      </c>
      <c r="AC148" s="184"/>
      <c r="AD148" s="184"/>
      <c r="AE148" s="184"/>
      <c r="AF148" s="184"/>
      <c r="AG148" s="910">
        <f t="shared" si="61"/>
        <v>0</v>
      </c>
    </row>
    <row r="149">
      <c r="A149" s="222" t="s">
        <v>2255</v>
      </c>
      <c r="B149" s="184">
        <v>0.0</v>
      </c>
      <c r="C149" s="184">
        <v>0.0</v>
      </c>
      <c r="D149" s="184">
        <v>0.0</v>
      </c>
      <c r="E149" s="184">
        <v>0.0</v>
      </c>
      <c r="F149" s="184">
        <v>0.0</v>
      </c>
      <c r="G149" s="184">
        <v>1.0</v>
      </c>
      <c r="H149" s="184">
        <v>0.0</v>
      </c>
      <c r="I149" s="184">
        <v>0.0</v>
      </c>
      <c r="J149" s="184">
        <v>0.0</v>
      </c>
      <c r="K149" s="184">
        <v>0.0</v>
      </c>
      <c r="L149" s="184">
        <v>0.0</v>
      </c>
      <c r="M149" s="184">
        <v>0.0</v>
      </c>
      <c r="N149" s="184">
        <v>1.0</v>
      </c>
      <c r="O149" s="184">
        <v>0.0</v>
      </c>
      <c r="P149" s="184">
        <v>0.0</v>
      </c>
      <c r="Q149" s="184">
        <v>0.0</v>
      </c>
      <c r="R149" s="184">
        <v>0.0</v>
      </c>
      <c r="S149" s="184">
        <v>0.0</v>
      </c>
      <c r="T149" s="184">
        <v>1.0</v>
      </c>
      <c r="U149" s="184">
        <v>0.0</v>
      </c>
      <c r="V149" s="184">
        <v>0.0</v>
      </c>
      <c r="W149" s="184">
        <v>0.0</v>
      </c>
      <c r="X149" s="184">
        <v>0.0</v>
      </c>
      <c r="Y149" s="184">
        <v>0.0</v>
      </c>
      <c r="Z149" s="184">
        <v>0.0</v>
      </c>
      <c r="AA149" s="184">
        <v>0.0</v>
      </c>
      <c r="AB149" s="184">
        <v>0.0</v>
      </c>
      <c r="AC149" s="184"/>
      <c r="AD149" s="184"/>
      <c r="AE149" s="184"/>
      <c r="AF149" s="184"/>
      <c r="AG149" s="910">
        <f t="shared" si="61"/>
        <v>3</v>
      </c>
    </row>
    <row r="150">
      <c r="A150" s="222" t="s">
        <v>2256</v>
      </c>
      <c r="B150" s="184">
        <v>0.0</v>
      </c>
      <c r="C150" s="184">
        <v>0.0</v>
      </c>
      <c r="D150" s="184">
        <v>0.0</v>
      </c>
      <c r="E150" s="184">
        <v>0.0</v>
      </c>
      <c r="F150" s="184">
        <v>0.0</v>
      </c>
      <c r="G150" s="184">
        <v>0.0</v>
      </c>
      <c r="H150" s="184">
        <v>0.0</v>
      </c>
      <c r="I150" s="184">
        <v>0.0</v>
      </c>
      <c r="J150" s="184">
        <v>0.0</v>
      </c>
      <c r="K150" s="184">
        <v>0.0</v>
      </c>
      <c r="L150" s="184">
        <v>0.0</v>
      </c>
      <c r="M150" s="184">
        <v>0.0</v>
      </c>
      <c r="N150" s="184">
        <v>0.0</v>
      </c>
      <c r="O150" s="184">
        <v>0.0</v>
      </c>
      <c r="P150" s="184">
        <v>0.0</v>
      </c>
      <c r="Q150" s="184">
        <v>0.0</v>
      </c>
      <c r="R150" s="184">
        <v>0.0</v>
      </c>
      <c r="S150" s="184">
        <v>0.0</v>
      </c>
      <c r="T150" s="184">
        <v>0.0</v>
      </c>
      <c r="U150" s="184">
        <v>0.0</v>
      </c>
      <c r="V150" s="184">
        <v>0.0</v>
      </c>
      <c r="W150" s="184">
        <v>0.0</v>
      </c>
      <c r="X150" s="184">
        <v>0.0</v>
      </c>
      <c r="Y150" s="184">
        <v>0.0</v>
      </c>
      <c r="Z150" s="184">
        <v>0.0</v>
      </c>
      <c r="AA150" s="184">
        <v>0.0</v>
      </c>
      <c r="AB150" s="184">
        <v>0.0</v>
      </c>
      <c r="AC150" s="184"/>
      <c r="AD150" s="184"/>
      <c r="AE150" s="184"/>
      <c r="AF150" s="184"/>
      <c r="AG150" s="910">
        <f t="shared" si="61"/>
        <v>0</v>
      </c>
    </row>
    <row r="151">
      <c r="A151" s="222" t="s">
        <v>2257</v>
      </c>
      <c r="B151" s="184">
        <v>0.0</v>
      </c>
      <c r="C151" s="184">
        <v>0.0</v>
      </c>
      <c r="D151" s="184">
        <v>0.0</v>
      </c>
      <c r="E151" s="184">
        <v>0.0</v>
      </c>
      <c r="F151" s="184">
        <v>0.0</v>
      </c>
      <c r="G151" s="184">
        <v>0.0</v>
      </c>
      <c r="H151" s="184">
        <v>0.0</v>
      </c>
      <c r="I151" s="184">
        <v>0.0</v>
      </c>
      <c r="J151" s="184">
        <v>0.0</v>
      </c>
      <c r="K151" s="184">
        <v>0.0</v>
      </c>
      <c r="L151" s="184">
        <v>0.0</v>
      </c>
      <c r="M151" s="184">
        <v>0.0</v>
      </c>
      <c r="N151" s="184">
        <v>0.0</v>
      </c>
      <c r="O151" s="184">
        <v>0.0</v>
      </c>
      <c r="P151" s="184">
        <v>0.0</v>
      </c>
      <c r="Q151" s="184">
        <v>0.0</v>
      </c>
      <c r="R151" s="184">
        <v>0.0</v>
      </c>
      <c r="S151" s="184">
        <v>0.0</v>
      </c>
      <c r="T151" s="184">
        <v>0.0</v>
      </c>
      <c r="U151" s="184">
        <v>0.0</v>
      </c>
      <c r="V151" s="184">
        <v>0.0</v>
      </c>
      <c r="W151" s="184">
        <v>0.0</v>
      </c>
      <c r="X151" s="184">
        <v>0.0</v>
      </c>
      <c r="Y151" s="184">
        <v>0.0</v>
      </c>
      <c r="Z151" s="184">
        <v>0.0</v>
      </c>
      <c r="AA151" s="184">
        <v>0.0</v>
      </c>
      <c r="AB151" s="184">
        <v>0.0</v>
      </c>
      <c r="AC151" s="184"/>
      <c r="AD151" s="184"/>
      <c r="AE151" s="184"/>
      <c r="AF151" s="184"/>
      <c r="AG151" s="910">
        <f t="shared" si="61"/>
        <v>0</v>
      </c>
    </row>
    <row r="152">
      <c r="A152" s="222" t="s">
        <v>2258</v>
      </c>
      <c r="B152" s="184">
        <v>0.0</v>
      </c>
      <c r="C152" s="184">
        <v>0.0</v>
      </c>
      <c r="D152" s="184">
        <v>0.0</v>
      </c>
      <c r="E152" s="184">
        <v>0.0</v>
      </c>
      <c r="F152" s="184">
        <v>0.0</v>
      </c>
      <c r="G152" s="184">
        <v>0.0</v>
      </c>
      <c r="H152" s="184">
        <v>0.0</v>
      </c>
      <c r="I152" s="184">
        <v>0.0</v>
      </c>
      <c r="J152" s="184">
        <v>0.0</v>
      </c>
      <c r="K152" s="184">
        <v>0.0</v>
      </c>
      <c r="L152" s="184">
        <v>0.0</v>
      </c>
      <c r="M152" s="184">
        <v>0.0</v>
      </c>
      <c r="N152" s="184">
        <v>0.0</v>
      </c>
      <c r="O152" s="184">
        <v>0.0</v>
      </c>
      <c r="P152" s="184">
        <v>0.0</v>
      </c>
      <c r="Q152" s="184">
        <v>0.0</v>
      </c>
      <c r="R152" s="184">
        <v>0.0</v>
      </c>
      <c r="S152" s="184">
        <v>0.0</v>
      </c>
      <c r="T152" s="184">
        <v>0.0</v>
      </c>
      <c r="U152" s="184">
        <v>0.0</v>
      </c>
      <c r="V152" s="184">
        <v>0.0</v>
      </c>
      <c r="W152" s="184">
        <v>0.0</v>
      </c>
      <c r="X152" s="184">
        <v>0.0</v>
      </c>
      <c r="Y152" s="184">
        <v>0.0</v>
      </c>
      <c r="Z152" s="184">
        <v>0.0</v>
      </c>
      <c r="AA152" s="184">
        <v>0.0</v>
      </c>
      <c r="AB152" s="184">
        <v>0.0</v>
      </c>
      <c r="AC152" s="184"/>
      <c r="AD152" s="184"/>
      <c r="AE152" s="184"/>
      <c r="AF152" s="184"/>
      <c r="AG152" s="910">
        <f t="shared" si="61"/>
        <v>0</v>
      </c>
    </row>
    <row r="153">
      <c r="A153" s="927" t="s">
        <v>1379</v>
      </c>
      <c r="B153" s="378">
        <f t="shared" ref="B153:AF153" si="62">SUM(B145:B152)</f>
        <v>0</v>
      </c>
      <c r="C153" s="378">
        <f t="shared" si="62"/>
        <v>0</v>
      </c>
      <c r="D153" s="378">
        <f t="shared" si="62"/>
        <v>0</v>
      </c>
      <c r="E153" s="378">
        <f t="shared" si="62"/>
        <v>0</v>
      </c>
      <c r="F153" s="378">
        <f t="shared" si="62"/>
        <v>0</v>
      </c>
      <c r="G153" s="378">
        <f t="shared" si="62"/>
        <v>1</v>
      </c>
      <c r="H153" s="378">
        <f t="shared" si="62"/>
        <v>0</v>
      </c>
      <c r="I153" s="378">
        <f t="shared" si="62"/>
        <v>0</v>
      </c>
      <c r="J153" s="378">
        <f t="shared" si="62"/>
        <v>0</v>
      </c>
      <c r="K153" s="378">
        <f t="shared" si="62"/>
        <v>0</v>
      </c>
      <c r="L153" s="378">
        <f t="shared" si="62"/>
        <v>0</v>
      </c>
      <c r="M153" s="378">
        <f t="shared" si="62"/>
        <v>0</v>
      </c>
      <c r="N153" s="378">
        <f t="shared" si="62"/>
        <v>1</v>
      </c>
      <c r="O153" s="378">
        <f t="shared" si="62"/>
        <v>0</v>
      </c>
      <c r="P153" s="378">
        <f t="shared" si="62"/>
        <v>0</v>
      </c>
      <c r="Q153" s="378">
        <f t="shared" si="62"/>
        <v>0</v>
      </c>
      <c r="R153" s="378">
        <f t="shared" si="62"/>
        <v>0</v>
      </c>
      <c r="S153" s="378">
        <f t="shared" si="62"/>
        <v>0</v>
      </c>
      <c r="T153" s="378">
        <f t="shared" si="62"/>
        <v>3</v>
      </c>
      <c r="U153" s="378">
        <f t="shared" si="62"/>
        <v>0</v>
      </c>
      <c r="V153" s="378">
        <f t="shared" si="62"/>
        <v>1</v>
      </c>
      <c r="W153" s="378">
        <f t="shared" si="62"/>
        <v>0</v>
      </c>
      <c r="X153" s="378">
        <f t="shared" si="62"/>
        <v>0</v>
      </c>
      <c r="Y153" s="378">
        <f t="shared" si="62"/>
        <v>1</v>
      </c>
      <c r="Z153" s="378">
        <f t="shared" si="62"/>
        <v>0</v>
      </c>
      <c r="AA153" s="378">
        <f t="shared" si="62"/>
        <v>0</v>
      </c>
      <c r="AB153" s="378">
        <f t="shared" si="62"/>
        <v>0</v>
      </c>
      <c r="AC153" s="378">
        <f t="shared" si="62"/>
        <v>0</v>
      </c>
      <c r="AD153" s="378">
        <f t="shared" si="62"/>
        <v>0</v>
      </c>
      <c r="AE153" s="378">
        <f t="shared" si="62"/>
        <v>0</v>
      </c>
      <c r="AF153" s="378">
        <f t="shared" si="62"/>
        <v>0</v>
      </c>
      <c r="AG153" s="910">
        <f t="shared" si="61"/>
        <v>7</v>
      </c>
    </row>
    <row r="154">
      <c r="A154" s="187"/>
      <c r="B154" s="195"/>
      <c r="C154" s="195"/>
      <c r="D154" s="195"/>
      <c r="E154" s="195"/>
      <c r="F154" s="195"/>
      <c r="G154" s="195"/>
      <c r="H154" s="195"/>
      <c r="I154" s="195"/>
      <c r="J154" s="195"/>
      <c r="K154" s="195"/>
      <c r="L154" s="195"/>
      <c r="M154" s="180"/>
      <c r="N154" s="195"/>
      <c r="O154" s="195"/>
      <c r="P154" s="195"/>
      <c r="Q154" s="195"/>
      <c r="R154" s="195"/>
      <c r="S154" s="195"/>
      <c r="T154" s="195"/>
      <c r="U154" s="195"/>
      <c r="V154" s="195"/>
      <c r="W154" s="195"/>
      <c r="X154" s="195"/>
      <c r="Y154" s="195"/>
      <c r="Z154" s="195"/>
      <c r="AA154" s="195"/>
      <c r="AB154" s="195"/>
      <c r="AC154" s="195"/>
      <c r="AD154" s="195"/>
      <c r="AE154" s="195"/>
      <c r="AF154" s="195"/>
      <c r="AG154" s="910"/>
    </row>
    <row r="155">
      <c r="A155" s="222" t="s">
        <v>2239</v>
      </c>
      <c r="B155" s="184">
        <v>0.0</v>
      </c>
      <c r="C155" s="184">
        <v>0.0</v>
      </c>
      <c r="D155" s="184">
        <v>0.0</v>
      </c>
      <c r="E155" s="184">
        <v>0.0</v>
      </c>
      <c r="F155" s="184">
        <v>0.0</v>
      </c>
      <c r="G155" s="184">
        <v>0.0</v>
      </c>
      <c r="H155" s="184">
        <v>0.0</v>
      </c>
      <c r="I155" s="184">
        <v>0.0</v>
      </c>
      <c r="J155" s="184">
        <v>0.0</v>
      </c>
      <c r="K155" s="184">
        <v>0.0</v>
      </c>
      <c r="L155" s="184">
        <v>0.0</v>
      </c>
      <c r="M155" s="184">
        <v>0.0</v>
      </c>
      <c r="N155" s="184">
        <v>0.0</v>
      </c>
      <c r="O155" s="184">
        <v>0.0</v>
      </c>
      <c r="P155" s="184">
        <v>0.0</v>
      </c>
      <c r="Q155" s="184">
        <v>0.0</v>
      </c>
      <c r="R155" s="184">
        <v>0.0</v>
      </c>
      <c r="S155" s="184">
        <v>0.0</v>
      </c>
      <c r="T155" s="184">
        <v>0.0</v>
      </c>
      <c r="U155" s="184">
        <v>0.0</v>
      </c>
      <c r="V155" s="184">
        <v>0.0</v>
      </c>
      <c r="W155" s="184">
        <v>0.0</v>
      </c>
      <c r="X155" s="184">
        <v>0.0</v>
      </c>
      <c r="Y155" s="184">
        <v>0.0</v>
      </c>
      <c r="Z155" s="184">
        <v>0.0</v>
      </c>
      <c r="AA155" s="184">
        <v>0.0</v>
      </c>
      <c r="AB155" s="184">
        <v>0.0</v>
      </c>
      <c r="AC155" s="184"/>
      <c r="AD155" s="184"/>
      <c r="AE155" s="184"/>
      <c r="AF155" s="184"/>
      <c r="AG155" s="910">
        <f t="shared" ref="AG155:AG163" si="63">SUM(B155:AF155)</f>
        <v>0</v>
      </c>
    </row>
    <row r="156">
      <c r="A156" s="222" t="s">
        <v>2240</v>
      </c>
      <c r="B156" s="184">
        <v>0.0</v>
      </c>
      <c r="C156" s="184">
        <v>0.0</v>
      </c>
      <c r="D156" s="184">
        <v>0.0</v>
      </c>
      <c r="E156" s="184">
        <v>0.0</v>
      </c>
      <c r="F156" s="184">
        <v>0.0</v>
      </c>
      <c r="G156" s="184">
        <v>0.0</v>
      </c>
      <c r="H156" s="184">
        <v>0.0</v>
      </c>
      <c r="I156" s="184">
        <v>0.0</v>
      </c>
      <c r="J156" s="184">
        <v>0.0</v>
      </c>
      <c r="K156" s="184">
        <v>0.0</v>
      </c>
      <c r="L156" s="184">
        <v>0.0</v>
      </c>
      <c r="M156" s="184">
        <v>0.0</v>
      </c>
      <c r="N156" s="184">
        <v>0.0</v>
      </c>
      <c r="O156" s="184">
        <v>0.0</v>
      </c>
      <c r="P156" s="184">
        <v>0.0</v>
      </c>
      <c r="Q156" s="184">
        <v>0.0</v>
      </c>
      <c r="R156" s="184">
        <v>0.0</v>
      </c>
      <c r="S156" s="184">
        <v>0.0</v>
      </c>
      <c r="T156" s="184">
        <v>0.0</v>
      </c>
      <c r="U156" s="184">
        <v>0.0</v>
      </c>
      <c r="V156" s="184">
        <v>0.0</v>
      </c>
      <c r="W156" s="184">
        <v>0.0</v>
      </c>
      <c r="X156" s="184">
        <v>0.0</v>
      </c>
      <c r="Y156" s="184">
        <v>0.0</v>
      </c>
      <c r="Z156" s="184">
        <v>0.0</v>
      </c>
      <c r="AA156" s="184">
        <v>0.0</v>
      </c>
      <c r="AB156" s="184">
        <v>0.0</v>
      </c>
      <c r="AC156" s="184"/>
      <c r="AD156" s="184"/>
      <c r="AE156" s="184"/>
      <c r="AF156" s="184"/>
      <c r="AG156" s="910">
        <f t="shared" si="63"/>
        <v>0</v>
      </c>
    </row>
    <row r="157">
      <c r="A157" s="222" t="s">
        <v>2259</v>
      </c>
      <c r="B157" s="184">
        <v>0.0</v>
      </c>
      <c r="C157" s="184">
        <v>0.0</v>
      </c>
      <c r="D157" s="184">
        <v>0.0</v>
      </c>
      <c r="E157" s="184">
        <v>0.0</v>
      </c>
      <c r="F157" s="184">
        <v>0.0</v>
      </c>
      <c r="G157" s="184">
        <v>0.0</v>
      </c>
      <c r="H157" s="184">
        <v>0.0</v>
      </c>
      <c r="I157" s="184">
        <v>0.0</v>
      </c>
      <c r="J157" s="184">
        <v>0.0</v>
      </c>
      <c r="K157" s="184">
        <v>0.0</v>
      </c>
      <c r="L157" s="184">
        <v>0.0</v>
      </c>
      <c r="M157" s="184">
        <v>0.0</v>
      </c>
      <c r="N157" s="184">
        <v>0.0</v>
      </c>
      <c r="O157" s="184">
        <v>0.0</v>
      </c>
      <c r="P157" s="184">
        <v>0.0</v>
      </c>
      <c r="Q157" s="184">
        <v>0.0</v>
      </c>
      <c r="R157" s="184">
        <v>0.0</v>
      </c>
      <c r="S157" s="184">
        <v>0.0</v>
      </c>
      <c r="T157" s="184">
        <v>0.0</v>
      </c>
      <c r="U157" s="184">
        <v>0.0</v>
      </c>
      <c r="V157" s="184">
        <v>0.0</v>
      </c>
      <c r="W157" s="184">
        <v>0.0</v>
      </c>
      <c r="X157" s="184">
        <v>0.0</v>
      </c>
      <c r="Y157" s="184">
        <v>0.0</v>
      </c>
      <c r="Z157" s="184">
        <v>0.0</v>
      </c>
      <c r="AA157" s="184">
        <v>0.0</v>
      </c>
      <c r="AB157" s="184">
        <v>0.0</v>
      </c>
      <c r="AC157" s="184"/>
      <c r="AD157" s="184"/>
      <c r="AE157" s="184"/>
      <c r="AF157" s="184"/>
      <c r="AG157" s="910">
        <f t="shared" si="63"/>
        <v>0</v>
      </c>
    </row>
    <row r="158">
      <c r="A158" s="222" t="s">
        <v>2260</v>
      </c>
      <c r="B158" s="184">
        <v>0.0</v>
      </c>
      <c r="C158" s="184">
        <v>0.0</v>
      </c>
      <c r="D158" s="184">
        <v>0.0</v>
      </c>
      <c r="E158" s="184">
        <v>0.0</v>
      </c>
      <c r="F158" s="184">
        <v>0.0</v>
      </c>
      <c r="G158" s="184">
        <v>0.0</v>
      </c>
      <c r="H158" s="184">
        <v>0.0</v>
      </c>
      <c r="I158" s="184">
        <v>0.0</v>
      </c>
      <c r="J158" s="184">
        <v>0.0</v>
      </c>
      <c r="K158" s="184">
        <v>0.0</v>
      </c>
      <c r="L158" s="184">
        <v>0.0</v>
      </c>
      <c r="M158" s="184">
        <v>0.0</v>
      </c>
      <c r="N158" s="184">
        <v>0.0</v>
      </c>
      <c r="O158" s="184">
        <v>0.0</v>
      </c>
      <c r="P158" s="184">
        <v>0.0</v>
      </c>
      <c r="Q158" s="184">
        <v>0.0</v>
      </c>
      <c r="R158" s="184">
        <v>0.0</v>
      </c>
      <c r="S158" s="184">
        <v>0.0</v>
      </c>
      <c r="T158" s="184">
        <v>0.0</v>
      </c>
      <c r="U158" s="184">
        <v>0.0</v>
      </c>
      <c r="V158" s="184">
        <v>0.0</v>
      </c>
      <c r="W158" s="184">
        <v>0.0</v>
      </c>
      <c r="X158" s="184">
        <v>0.0</v>
      </c>
      <c r="Y158" s="184">
        <v>0.0</v>
      </c>
      <c r="Z158" s="184">
        <v>0.0</v>
      </c>
      <c r="AA158" s="184">
        <v>0.0</v>
      </c>
      <c r="AB158" s="184">
        <v>0.0</v>
      </c>
      <c r="AC158" s="184"/>
      <c r="AD158" s="184"/>
      <c r="AE158" s="184"/>
      <c r="AF158" s="184"/>
      <c r="AG158" s="910">
        <f t="shared" si="63"/>
        <v>0</v>
      </c>
    </row>
    <row r="159">
      <c r="A159" s="222" t="s">
        <v>2261</v>
      </c>
      <c r="B159" s="184">
        <v>0.0</v>
      </c>
      <c r="C159" s="184">
        <v>0.0</v>
      </c>
      <c r="D159" s="184">
        <v>0.0</v>
      </c>
      <c r="E159" s="184">
        <v>0.0</v>
      </c>
      <c r="F159" s="184">
        <v>0.0</v>
      </c>
      <c r="G159" s="184">
        <v>0.0</v>
      </c>
      <c r="H159" s="184">
        <v>0.0</v>
      </c>
      <c r="I159" s="184">
        <v>0.0</v>
      </c>
      <c r="J159" s="184">
        <v>0.0</v>
      </c>
      <c r="K159" s="184">
        <v>0.0</v>
      </c>
      <c r="L159" s="184">
        <v>0.0</v>
      </c>
      <c r="M159" s="184">
        <v>0.0</v>
      </c>
      <c r="N159" s="184">
        <v>0.0</v>
      </c>
      <c r="O159" s="184">
        <v>1.0</v>
      </c>
      <c r="P159" s="184">
        <v>1.0</v>
      </c>
      <c r="Q159" s="184">
        <v>1.0</v>
      </c>
      <c r="R159" s="184">
        <v>0.0</v>
      </c>
      <c r="S159" s="184">
        <v>0.0</v>
      </c>
      <c r="T159" s="184">
        <v>0.0</v>
      </c>
      <c r="U159" s="184">
        <v>0.0</v>
      </c>
      <c r="V159" s="184">
        <v>0.0</v>
      </c>
      <c r="W159" s="184">
        <v>0.0</v>
      </c>
      <c r="X159" s="184">
        <v>0.0</v>
      </c>
      <c r="Y159" s="184">
        <v>0.0</v>
      </c>
      <c r="Z159" s="184">
        <v>0.0</v>
      </c>
      <c r="AA159" s="184">
        <v>0.0</v>
      </c>
      <c r="AB159" s="184">
        <v>0.0</v>
      </c>
      <c r="AC159" s="184"/>
      <c r="AD159" s="184"/>
      <c r="AE159" s="184"/>
      <c r="AF159" s="184"/>
      <c r="AG159" s="910">
        <f t="shared" si="63"/>
        <v>3</v>
      </c>
    </row>
    <row r="160">
      <c r="A160" s="222" t="s">
        <v>2262</v>
      </c>
      <c r="B160" s="184">
        <v>0.0</v>
      </c>
      <c r="C160" s="184">
        <v>0.0</v>
      </c>
      <c r="D160" s="184">
        <v>0.0</v>
      </c>
      <c r="E160" s="184">
        <v>0.0</v>
      </c>
      <c r="F160" s="184">
        <v>0.0</v>
      </c>
      <c r="G160" s="184">
        <v>0.0</v>
      </c>
      <c r="H160" s="184">
        <v>0.0</v>
      </c>
      <c r="I160" s="184">
        <v>0.0</v>
      </c>
      <c r="J160" s="184">
        <v>0.0</v>
      </c>
      <c r="K160" s="184">
        <v>0.0</v>
      </c>
      <c r="L160" s="184">
        <v>0.0</v>
      </c>
      <c r="M160" s="184">
        <v>0.0</v>
      </c>
      <c r="N160" s="184">
        <v>0.0</v>
      </c>
      <c r="O160" s="184">
        <v>0.0</v>
      </c>
      <c r="P160" s="184">
        <v>0.0</v>
      </c>
      <c r="Q160" s="184">
        <v>0.0</v>
      </c>
      <c r="R160" s="184">
        <v>0.0</v>
      </c>
      <c r="S160" s="184">
        <v>0.0</v>
      </c>
      <c r="T160" s="184">
        <v>0.0</v>
      </c>
      <c r="U160" s="184">
        <v>0.0</v>
      </c>
      <c r="V160" s="184">
        <v>0.0</v>
      </c>
      <c r="W160" s="184">
        <v>0.0</v>
      </c>
      <c r="X160" s="184">
        <v>0.0</v>
      </c>
      <c r="Y160" s="184">
        <v>0.0</v>
      </c>
      <c r="Z160" s="184">
        <v>0.0</v>
      </c>
      <c r="AA160" s="184">
        <v>0.0</v>
      </c>
      <c r="AB160" s="184">
        <v>0.0</v>
      </c>
      <c r="AC160" s="184"/>
      <c r="AD160" s="184"/>
      <c r="AE160" s="184"/>
      <c r="AF160" s="184"/>
      <c r="AG160" s="910">
        <f t="shared" si="63"/>
        <v>0</v>
      </c>
    </row>
    <row r="161">
      <c r="A161" s="222" t="s">
        <v>2263</v>
      </c>
      <c r="B161" s="184">
        <v>0.0</v>
      </c>
      <c r="C161" s="184">
        <v>0.0</v>
      </c>
      <c r="D161" s="184">
        <v>0.0</v>
      </c>
      <c r="E161" s="184">
        <v>0.0</v>
      </c>
      <c r="F161" s="184">
        <v>0.0</v>
      </c>
      <c r="G161" s="184">
        <v>0.0</v>
      </c>
      <c r="H161" s="184">
        <v>0.0</v>
      </c>
      <c r="I161" s="184">
        <v>0.0</v>
      </c>
      <c r="J161" s="184">
        <v>0.0</v>
      </c>
      <c r="K161" s="184">
        <v>0.0</v>
      </c>
      <c r="L161" s="184">
        <v>0.0</v>
      </c>
      <c r="M161" s="184">
        <v>0.0</v>
      </c>
      <c r="N161" s="184">
        <v>0.0</v>
      </c>
      <c r="O161" s="184">
        <v>0.0</v>
      </c>
      <c r="P161" s="184">
        <v>0.0</v>
      </c>
      <c r="Q161" s="184">
        <v>0.0</v>
      </c>
      <c r="R161" s="184">
        <v>0.0</v>
      </c>
      <c r="S161" s="184">
        <v>0.0</v>
      </c>
      <c r="T161" s="184">
        <v>0.0</v>
      </c>
      <c r="U161" s="184">
        <v>0.0</v>
      </c>
      <c r="V161" s="184">
        <v>0.0</v>
      </c>
      <c r="W161" s="184">
        <v>0.0</v>
      </c>
      <c r="X161" s="184">
        <v>0.0</v>
      </c>
      <c r="Y161" s="184">
        <v>0.0</v>
      </c>
      <c r="Z161" s="184">
        <v>0.0</v>
      </c>
      <c r="AA161" s="184">
        <v>0.0</v>
      </c>
      <c r="AB161" s="184">
        <v>0.0</v>
      </c>
      <c r="AC161" s="184"/>
      <c r="AD161" s="184"/>
      <c r="AE161" s="184"/>
      <c r="AF161" s="184"/>
      <c r="AG161" s="910">
        <f t="shared" si="63"/>
        <v>0</v>
      </c>
    </row>
    <row r="162">
      <c r="A162" s="222" t="s">
        <v>2264</v>
      </c>
      <c r="B162" s="184">
        <v>0.0</v>
      </c>
      <c r="C162" s="184">
        <v>0.0</v>
      </c>
      <c r="D162" s="184">
        <v>0.0</v>
      </c>
      <c r="E162" s="184">
        <v>0.0</v>
      </c>
      <c r="F162" s="184">
        <v>0.0</v>
      </c>
      <c r="G162" s="184">
        <v>0.0</v>
      </c>
      <c r="H162" s="184">
        <v>0.0</v>
      </c>
      <c r="I162" s="184">
        <v>0.0</v>
      </c>
      <c r="J162" s="184">
        <v>0.0</v>
      </c>
      <c r="K162" s="184">
        <v>0.0</v>
      </c>
      <c r="L162" s="184">
        <v>0.0</v>
      </c>
      <c r="M162" s="184">
        <v>0.0</v>
      </c>
      <c r="N162" s="184">
        <v>0.0</v>
      </c>
      <c r="O162" s="184">
        <v>0.0</v>
      </c>
      <c r="P162" s="184">
        <v>0.0</v>
      </c>
      <c r="Q162" s="184">
        <v>0.0</v>
      </c>
      <c r="R162" s="184">
        <v>0.0</v>
      </c>
      <c r="S162" s="184">
        <v>0.0</v>
      </c>
      <c r="T162" s="184">
        <v>0.0</v>
      </c>
      <c r="U162" s="184">
        <v>0.0</v>
      </c>
      <c r="V162" s="184">
        <v>0.0</v>
      </c>
      <c r="W162" s="184">
        <v>0.0</v>
      </c>
      <c r="X162" s="184">
        <v>0.0</v>
      </c>
      <c r="Y162" s="184">
        <v>0.0</v>
      </c>
      <c r="Z162" s="184">
        <v>0.0</v>
      </c>
      <c r="AA162" s="184">
        <v>0.0</v>
      </c>
      <c r="AB162" s="184">
        <v>0.0</v>
      </c>
      <c r="AC162" s="184"/>
      <c r="AD162" s="184"/>
      <c r="AE162" s="184"/>
      <c r="AF162" s="184"/>
      <c r="AG162" s="910">
        <f t="shared" si="63"/>
        <v>0</v>
      </c>
    </row>
    <row r="163">
      <c r="A163" s="927" t="s">
        <v>2247</v>
      </c>
      <c r="B163" s="378">
        <f t="shared" ref="B163:AF163" si="64">SUM(B155:B162)</f>
        <v>0</v>
      </c>
      <c r="C163" s="378">
        <f t="shared" si="64"/>
        <v>0</v>
      </c>
      <c r="D163" s="378">
        <f t="shared" si="64"/>
        <v>0</v>
      </c>
      <c r="E163" s="378">
        <f t="shared" si="64"/>
        <v>0</v>
      </c>
      <c r="F163" s="378">
        <f t="shared" si="64"/>
        <v>0</v>
      </c>
      <c r="G163" s="378">
        <f t="shared" si="64"/>
        <v>0</v>
      </c>
      <c r="H163" s="378">
        <f t="shared" si="64"/>
        <v>0</v>
      </c>
      <c r="I163" s="378">
        <f t="shared" si="64"/>
        <v>0</v>
      </c>
      <c r="J163" s="378">
        <f t="shared" si="64"/>
        <v>0</v>
      </c>
      <c r="K163" s="378">
        <f t="shared" si="64"/>
        <v>0</v>
      </c>
      <c r="L163" s="378">
        <f t="shared" si="64"/>
        <v>0</v>
      </c>
      <c r="M163" s="378">
        <f t="shared" si="64"/>
        <v>0</v>
      </c>
      <c r="N163" s="378">
        <f t="shared" si="64"/>
        <v>0</v>
      </c>
      <c r="O163" s="378">
        <f t="shared" si="64"/>
        <v>1</v>
      </c>
      <c r="P163" s="378">
        <f t="shared" si="64"/>
        <v>1</v>
      </c>
      <c r="Q163" s="378">
        <f t="shared" si="64"/>
        <v>1</v>
      </c>
      <c r="R163" s="378">
        <f t="shared" si="64"/>
        <v>0</v>
      </c>
      <c r="S163" s="378">
        <f t="shared" si="64"/>
        <v>0</v>
      </c>
      <c r="T163" s="378">
        <f t="shared" si="64"/>
        <v>0</v>
      </c>
      <c r="U163" s="378">
        <f t="shared" si="64"/>
        <v>0</v>
      </c>
      <c r="V163" s="378">
        <f t="shared" si="64"/>
        <v>0</v>
      </c>
      <c r="W163" s="378">
        <f t="shared" si="64"/>
        <v>0</v>
      </c>
      <c r="X163" s="378">
        <f t="shared" si="64"/>
        <v>0</v>
      </c>
      <c r="Y163" s="378">
        <f t="shared" si="64"/>
        <v>0</v>
      </c>
      <c r="Z163" s="378">
        <f t="shared" si="64"/>
        <v>0</v>
      </c>
      <c r="AA163" s="378">
        <f t="shared" si="64"/>
        <v>0</v>
      </c>
      <c r="AB163" s="378">
        <f t="shared" si="64"/>
        <v>0</v>
      </c>
      <c r="AC163" s="378">
        <f t="shared" si="64"/>
        <v>0</v>
      </c>
      <c r="AD163" s="378">
        <f t="shared" si="64"/>
        <v>0</v>
      </c>
      <c r="AE163" s="378">
        <f t="shared" si="64"/>
        <v>0</v>
      </c>
      <c r="AF163" s="378">
        <f t="shared" si="64"/>
        <v>0</v>
      </c>
      <c r="AG163" s="910">
        <f t="shared" si="63"/>
        <v>3</v>
      </c>
    </row>
    <row r="164">
      <c r="A164" s="187"/>
      <c r="B164" s="195"/>
      <c r="C164" s="195"/>
      <c r="D164" s="195"/>
      <c r="E164" s="195"/>
      <c r="F164" s="195"/>
      <c r="G164" s="195"/>
      <c r="H164" s="195"/>
      <c r="I164" s="195"/>
      <c r="J164" s="195"/>
      <c r="K164" s="195"/>
      <c r="L164" s="195"/>
      <c r="M164" s="180"/>
      <c r="N164" s="195"/>
      <c r="O164" s="195"/>
      <c r="P164" s="195"/>
      <c r="Q164" s="195"/>
      <c r="R164" s="195"/>
      <c r="S164" s="195"/>
      <c r="T164" s="195"/>
      <c r="U164" s="195"/>
      <c r="V164" s="195"/>
      <c r="W164" s="195"/>
      <c r="X164" s="195"/>
      <c r="Y164" s="195"/>
      <c r="Z164" s="195"/>
      <c r="AA164" s="195"/>
      <c r="AB164" s="195"/>
      <c r="AC164" s="195"/>
      <c r="AD164" s="195"/>
      <c r="AE164" s="195"/>
      <c r="AF164" s="195"/>
      <c r="AG164" s="910"/>
    </row>
    <row r="165">
      <c r="A165" s="187"/>
      <c r="B165" s="195"/>
      <c r="C165" s="195"/>
      <c r="D165" s="195"/>
      <c r="E165" s="195"/>
      <c r="F165" s="195"/>
      <c r="G165" s="195"/>
      <c r="H165" s="195"/>
      <c r="I165" s="195"/>
      <c r="J165" s="195"/>
      <c r="K165" s="195"/>
      <c r="L165" s="195"/>
      <c r="M165" s="180"/>
      <c r="N165" s="195"/>
      <c r="O165" s="195"/>
      <c r="P165" s="195"/>
      <c r="Q165" s="195"/>
      <c r="R165" s="195"/>
      <c r="S165" s="195"/>
      <c r="T165" s="195"/>
      <c r="U165" s="195"/>
      <c r="V165" s="195"/>
      <c r="W165" s="195"/>
      <c r="X165" s="195"/>
      <c r="Y165" s="195"/>
      <c r="Z165" s="195"/>
      <c r="AA165" s="195"/>
      <c r="AB165" s="195"/>
      <c r="AC165" s="195"/>
      <c r="AD165" s="195"/>
      <c r="AE165" s="195"/>
      <c r="AF165" s="195"/>
      <c r="AG165" s="910"/>
    </row>
    <row r="166">
      <c r="A166" s="222" t="s">
        <v>2265</v>
      </c>
      <c r="B166" s="184">
        <v>0.0</v>
      </c>
      <c r="C166" s="184">
        <v>0.0</v>
      </c>
      <c r="D166" s="184">
        <v>0.0</v>
      </c>
      <c r="E166" s="184">
        <v>0.0</v>
      </c>
      <c r="F166" s="184">
        <v>0.0</v>
      </c>
      <c r="G166" s="184">
        <v>2.0</v>
      </c>
      <c r="H166" s="184">
        <v>0.0</v>
      </c>
      <c r="I166" s="184">
        <v>0.0</v>
      </c>
      <c r="J166" s="184">
        <v>0.0</v>
      </c>
      <c r="K166" s="184">
        <v>0.0</v>
      </c>
      <c r="L166" s="184">
        <v>0.0</v>
      </c>
      <c r="M166" s="184">
        <v>0.0</v>
      </c>
      <c r="N166" s="184">
        <v>1.0</v>
      </c>
      <c r="O166" s="184">
        <v>0.0</v>
      </c>
      <c r="P166" s="184">
        <v>0.0</v>
      </c>
      <c r="Q166" s="184">
        <v>0.0</v>
      </c>
      <c r="R166" s="184">
        <v>0.0</v>
      </c>
      <c r="S166" s="184">
        <v>0.0</v>
      </c>
      <c r="T166" s="184">
        <v>2.0</v>
      </c>
      <c r="U166" s="184">
        <v>0.0</v>
      </c>
      <c r="V166" s="184">
        <v>1.0</v>
      </c>
      <c r="W166" s="184">
        <v>0.0</v>
      </c>
      <c r="X166" s="184">
        <v>0.0</v>
      </c>
      <c r="Y166" s="184">
        <v>1.0</v>
      </c>
      <c r="Z166" s="184">
        <v>0.0</v>
      </c>
      <c r="AA166" s="184">
        <v>0.0</v>
      </c>
      <c r="AB166" s="184">
        <v>0.0</v>
      </c>
      <c r="AC166" s="184"/>
      <c r="AD166" s="184"/>
      <c r="AE166" s="184"/>
      <c r="AF166" s="184"/>
      <c r="AG166" s="910">
        <f t="shared" ref="AG166:AG167" si="66">SUM(B166:AF166)</f>
        <v>7</v>
      </c>
    </row>
    <row r="167">
      <c r="A167" s="927" t="s">
        <v>1343</v>
      </c>
      <c r="B167" s="378">
        <f t="shared" ref="B167:AF167" si="65">SUM(B166)</f>
        <v>0</v>
      </c>
      <c r="C167" s="378">
        <f t="shared" si="65"/>
        <v>0</v>
      </c>
      <c r="D167" s="378">
        <f t="shared" si="65"/>
        <v>0</v>
      </c>
      <c r="E167" s="378">
        <f t="shared" si="65"/>
        <v>0</v>
      </c>
      <c r="F167" s="378">
        <f t="shared" si="65"/>
        <v>0</v>
      </c>
      <c r="G167" s="378">
        <f t="shared" si="65"/>
        <v>2</v>
      </c>
      <c r="H167" s="378">
        <f t="shared" si="65"/>
        <v>0</v>
      </c>
      <c r="I167" s="378">
        <f t="shared" si="65"/>
        <v>0</v>
      </c>
      <c r="J167" s="378">
        <f t="shared" si="65"/>
        <v>0</v>
      </c>
      <c r="K167" s="378">
        <f t="shared" si="65"/>
        <v>0</v>
      </c>
      <c r="L167" s="378">
        <f t="shared" si="65"/>
        <v>0</v>
      </c>
      <c r="M167" s="378">
        <f t="shared" si="65"/>
        <v>0</v>
      </c>
      <c r="N167" s="378">
        <f t="shared" si="65"/>
        <v>1</v>
      </c>
      <c r="O167" s="378">
        <f t="shared" si="65"/>
        <v>0</v>
      </c>
      <c r="P167" s="378">
        <f t="shared" si="65"/>
        <v>0</v>
      </c>
      <c r="Q167" s="378">
        <f t="shared" si="65"/>
        <v>0</v>
      </c>
      <c r="R167" s="378">
        <f t="shared" si="65"/>
        <v>0</v>
      </c>
      <c r="S167" s="378">
        <f t="shared" si="65"/>
        <v>0</v>
      </c>
      <c r="T167" s="378">
        <f t="shared" si="65"/>
        <v>2</v>
      </c>
      <c r="U167" s="378">
        <f t="shared" si="65"/>
        <v>0</v>
      </c>
      <c r="V167" s="378">
        <f t="shared" si="65"/>
        <v>1</v>
      </c>
      <c r="W167" s="378">
        <f t="shared" si="65"/>
        <v>0</v>
      </c>
      <c r="X167" s="378">
        <f t="shared" si="65"/>
        <v>0</v>
      </c>
      <c r="Y167" s="378">
        <f t="shared" si="65"/>
        <v>1</v>
      </c>
      <c r="Z167" s="378">
        <f t="shared" si="65"/>
        <v>0</v>
      </c>
      <c r="AA167" s="378">
        <f t="shared" si="65"/>
        <v>0</v>
      </c>
      <c r="AB167" s="378">
        <f t="shared" si="65"/>
        <v>0</v>
      </c>
      <c r="AC167" s="378">
        <f t="shared" si="65"/>
        <v>0</v>
      </c>
      <c r="AD167" s="378">
        <f t="shared" si="65"/>
        <v>0</v>
      </c>
      <c r="AE167" s="378">
        <f t="shared" si="65"/>
        <v>0</v>
      </c>
      <c r="AF167" s="378">
        <f t="shared" si="65"/>
        <v>0</v>
      </c>
      <c r="AG167" s="910">
        <f t="shared" si="66"/>
        <v>7</v>
      </c>
    </row>
    <row r="168">
      <c r="A168" s="187"/>
      <c r="B168" s="237"/>
      <c r="C168" s="195"/>
      <c r="D168" s="195"/>
      <c r="E168" s="195"/>
      <c r="F168" s="195"/>
      <c r="G168" s="195"/>
      <c r="H168" s="195"/>
      <c r="I168" s="195"/>
      <c r="J168" s="195"/>
      <c r="K168" s="195"/>
      <c r="L168" s="195"/>
      <c r="M168" s="195"/>
      <c r="N168" s="195"/>
      <c r="O168" s="195"/>
      <c r="P168" s="195"/>
      <c r="Q168" s="195"/>
      <c r="R168" s="195"/>
      <c r="S168" s="195"/>
      <c r="T168" s="195"/>
      <c r="U168" s="195"/>
      <c r="V168" s="195"/>
      <c r="W168" s="195"/>
      <c r="X168" s="195"/>
      <c r="Y168" s="195"/>
      <c r="Z168" s="195"/>
      <c r="AA168" s="195"/>
      <c r="AB168" s="195"/>
      <c r="AC168" s="195"/>
      <c r="AD168" s="195"/>
      <c r="AE168" s="195"/>
      <c r="AF168" s="195"/>
      <c r="AG168" s="925"/>
    </row>
    <row r="169">
      <c r="A169" s="165" t="s">
        <v>2266</v>
      </c>
      <c r="B169" s="152"/>
      <c r="C169" s="152"/>
      <c r="D169" s="152"/>
      <c r="E169" s="152"/>
      <c r="F169" s="152"/>
      <c r="G169" s="210"/>
      <c r="H169" s="152"/>
      <c r="I169" s="120"/>
      <c r="J169" s="120"/>
      <c r="K169" s="120"/>
      <c r="L169" s="120"/>
      <c r="M169" s="120"/>
      <c r="N169" s="120"/>
      <c r="O169" s="120"/>
      <c r="P169" s="120"/>
      <c r="Q169" s="120"/>
      <c r="R169" s="120"/>
      <c r="S169" s="120"/>
      <c r="T169" s="120"/>
      <c r="U169" s="120"/>
      <c r="V169" s="120"/>
      <c r="W169" s="120"/>
      <c r="X169" s="120"/>
      <c r="Y169" s="120"/>
      <c r="Z169" s="120"/>
      <c r="AA169" s="120"/>
      <c r="AB169" s="120"/>
      <c r="AC169" s="120"/>
      <c r="AD169" s="120"/>
      <c r="AE169" s="120"/>
      <c r="AF169" s="120"/>
      <c r="AG169" s="925"/>
    </row>
    <row r="170">
      <c r="A170" s="222" t="s">
        <v>2267</v>
      </c>
      <c r="B170" s="210">
        <v>0.0</v>
      </c>
      <c r="C170" s="210">
        <v>0.0</v>
      </c>
      <c r="D170" s="210">
        <v>0.0</v>
      </c>
      <c r="E170" s="210">
        <v>0.0</v>
      </c>
      <c r="F170" s="210">
        <v>0.0</v>
      </c>
      <c r="G170" s="210">
        <v>299.99</v>
      </c>
      <c r="H170" s="210">
        <v>0.0</v>
      </c>
      <c r="I170" s="210">
        <v>0.0</v>
      </c>
      <c r="J170" s="210">
        <v>0.0</v>
      </c>
      <c r="K170" s="210">
        <v>0.0</v>
      </c>
      <c r="L170" s="210">
        <v>0.0</v>
      </c>
      <c r="M170" s="210">
        <v>0.0</v>
      </c>
      <c r="N170" s="210">
        <v>0.0</v>
      </c>
      <c r="O170" s="210">
        <v>0.0</v>
      </c>
      <c r="P170" s="210">
        <v>0.0</v>
      </c>
      <c r="Q170" s="210">
        <v>0.0</v>
      </c>
      <c r="R170" s="210">
        <v>0.0</v>
      </c>
      <c r="S170" s="210">
        <v>0.0</v>
      </c>
      <c r="T170" s="210">
        <v>0.0</v>
      </c>
      <c r="U170" s="210">
        <v>0.0</v>
      </c>
      <c r="V170" s="210">
        <v>306.34</v>
      </c>
      <c r="W170" s="210">
        <v>0.0</v>
      </c>
      <c r="X170" s="210">
        <v>0.0</v>
      </c>
      <c r="Y170" s="210">
        <v>0.0</v>
      </c>
      <c r="Z170" s="210">
        <v>0.0</v>
      </c>
      <c r="AA170" s="210">
        <v>0.0</v>
      </c>
      <c r="AB170" s="210">
        <v>0.0</v>
      </c>
      <c r="AC170" s="210"/>
      <c r="AD170" s="210"/>
      <c r="AE170" s="210"/>
      <c r="AF170" s="210"/>
      <c r="AG170" s="928">
        <f t="shared" ref="AG170:AG173" si="67">SUM(B170:AF170)</f>
        <v>606.33</v>
      </c>
    </row>
    <row r="171">
      <c r="A171" s="222" t="s">
        <v>2268</v>
      </c>
      <c r="B171" s="141"/>
      <c r="C171" s="141"/>
      <c r="D171" s="141"/>
      <c r="E171" s="141"/>
      <c r="F171" s="141"/>
      <c r="G171" s="141"/>
      <c r="H171" s="141"/>
      <c r="I171" s="141"/>
      <c r="J171" s="141"/>
      <c r="K171" s="141"/>
      <c r="L171" s="141"/>
      <c r="M171" s="141"/>
      <c r="N171" s="141"/>
      <c r="O171" s="141"/>
      <c r="P171" s="141"/>
      <c r="Q171" s="141"/>
      <c r="R171" s="141"/>
      <c r="S171" s="141"/>
      <c r="T171" s="141"/>
      <c r="U171" s="141"/>
      <c r="V171" s="141"/>
      <c r="W171" s="141"/>
      <c r="X171" s="141"/>
      <c r="Y171" s="141"/>
      <c r="Z171" s="141"/>
      <c r="AA171" s="141"/>
      <c r="AB171" s="141"/>
      <c r="AC171" s="141"/>
      <c r="AD171" s="141"/>
      <c r="AE171" s="141"/>
      <c r="AF171" s="141"/>
      <c r="AG171" s="928">
        <f t="shared" si="67"/>
        <v>0</v>
      </c>
    </row>
    <row r="172">
      <c r="A172" s="222" t="s">
        <v>2269</v>
      </c>
      <c r="B172" s="141"/>
      <c r="C172" s="141"/>
      <c r="D172" s="141"/>
      <c r="E172" s="141"/>
      <c r="F172" s="141"/>
      <c r="G172" s="141"/>
      <c r="H172" s="141"/>
      <c r="I172" s="141"/>
      <c r="J172" s="141"/>
      <c r="K172" s="141"/>
      <c r="L172" s="141"/>
      <c r="M172" s="141"/>
      <c r="N172" s="141"/>
      <c r="O172" s="141"/>
      <c r="P172" s="141"/>
      <c r="Q172" s="141"/>
      <c r="R172" s="141"/>
      <c r="S172" s="141"/>
      <c r="T172" s="141"/>
      <c r="U172" s="141"/>
      <c r="V172" s="141"/>
      <c r="W172" s="141"/>
      <c r="X172" s="141"/>
      <c r="Y172" s="141"/>
      <c r="Z172" s="141"/>
      <c r="AA172" s="141"/>
      <c r="AB172" s="141"/>
      <c r="AC172" s="141"/>
      <c r="AD172" s="141"/>
      <c r="AE172" s="141"/>
      <c r="AF172" s="141"/>
      <c r="AG172" s="928">
        <f t="shared" si="67"/>
        <v>0</v>
      </c>
    </row>
    <row r="173">
      <c r="A173" s="402" t="s">
        <v>1379</v>
      </c>
      <c r="B173" s="387">
        <f t="shared" ref="B173:AF173" si="68">SUM(B170:B172)</f>
        <v>0</v>
      </c>
      <c r="C173" s="387">
        <f t="shared" si="68"/>
        <v>0</v>
      </c>
      <c r="D173" s="387">
        <f t="shared" si="68"/>
        <v>0</v>
      </c>
      <c r="E173" s="387">
        <f t="shared" si="68"/>
        <v>0</v>
      </c>
      <c r="F173" s="387">
        <f t="shared" si="68"/>
        <v>0</v>
      </c>
      <c r="G173" s="387">
        <f t="shared" si="68"/>
        <v>299.99</v>
      </c>
      <c r="H173" s="387">
        <f t="shared" si="68"/>
        <v>0</v>
      </c>
      <c r="I173" s="387">
        <f t="shared" si="68"/>
        <v>0</v>
      </c>
      <c r="J173" s="387">
        <f t="shared" si="68"/>
        <v>0</v>
      </c>
      <c r="K173" s="387">
        <f t="shared" si="68"/>
        <v>0</v>
      </c>
      <c r="L173" s="387">
        <f t="shared" si="68"/>
        <v>0</v>
      </c>
      <c r="M173" s="387">
        <f t="shared" si="68"/>
        <v>0</v>
      </c>
      <c r="N173" s="387">
        <f t="shared" si="68"/>
        <v>0</v>
      </c>
      <c r="O173" s="387">
        <f t="shared" si="68"/>
        <v>0</v>
      </c>
      <c r="P173" s="387">
        <f t="shared" si="68"/>
        <v>0</v>
      </c>
      <c r="Q173" s="387">
        <f t="shared" si="68"/>
        <v>0</v>
      </c>
      <c r="R173" s="387">
        <f t="shared" si="68"/>
        <v>0</v>
      </c>
      <c r="S173" s="387">
        <f t="shared" si="68"/>
        <v>0</v>
      </c>
      <c r="T173" s="387">
        <f t="shared" si="68"/>
        <v>0</v>
      </c>
      <c r="U173" s="387">
        <f t="shared" si="68"/>
        <v>0</v>
      </c>
      <c r="V173" s="387">
        <f t="shared" si="68"/>
        <v>306.34</v>
      </c>
      <c r="W173" s="387">
        <f t="shared" si="68"/>
        <v>0</v>
      </c>
      <c r="X173" s="387">
        <f t="shared" si="68"/>
        <v>0</v>
      </c>
      <c r="Y173" s="387">
        <f t="shared" si="68"/>
        <v>0</v>
      </c>
      <c r="Z173" s="387">
        <f t="shared" si="68"/>
        <v>0</v>
      </c>
      <c r="AA173" s="387">
        <f t="shared" si="68"/>
        <v>0</v>
      </c>
      <c r="AB173" s="387">
        <f t="shared" si="68"/>
        <v>0</v>
      </c>
      <c r="AC173" s="387">
        <f t="shared" si="68"/>
        <v>0</v>
      </c>
      <c r="AD173" s="387">
        <f t="shared" si="68"/>
        <v>0</v>
      </c>
      <c r="AE173" s="387">
        <f t="shared" si="68"/>
        <v>0</v>
      </c>
      <c r="AF173" s="387">
        <f t="shared" si="68"/>
        <v>0</v>
      </c>
      <c r="AG173" s="928">
        <f t="shared" si="67"/>
        <v>606.33</v>
      </c>
    </row>
    <row r="174">
      <c r="A174" s="187"/>
      <c r="B174" s="195"/>
      <c r="C174" s="195"/>
      <c r="D174" s="195"/>
      <c r="E174" s="195"/>
      <c r="F174" s="195"/>
      <c r="G174" s="195"/>
      <c r="H174" s="195"/>
      <c r="I174" s="195"/>
      <c r="J174" s="195"/>
      <c r="K174" s="195"/>
      <c r="L174" s="195"/>
      <c r="M174" s="195"/>
      <c r="N174" s="195"/>
      <c r="O174" s="195"/>
      <c r="P174" s="195"/>
      <c r="Q174" s="195"/>
      <c r="R174" s="195"/>
      <c r="S174" s="195"/>
      <c r="T174" s="195"/>
      <c r="U174" s="195"/>
      <c r="V174" s="195"/>
      <c r="W174" s="195"/>
      <c r="X174" s="195"/>
      <c r="Y174" s="195"/>
      <c r="Z174" s="195"/>
      <c r="AA174" s="195"/>
      <c r="AB174" s="195"/>
      <c r="AC174" s="195"/>
      <c r="AD174" s="195"/>
      <c r="AE174" s="195"/>
      <c r="AF174" s="195"/>
      <c r="AG174" s="928"/>
    </row>
    <row r="175">
      <c r="A175" s="165" t="s">
        <v>2270</v>
      </c>
      <c r="B175" s="195"/>
      <c r="C175" s="195"/>
      <c r="D175" s="195"/>
      <c r="E175" s="195"/>
      <c r="F175" s="195"/>
      <c r="G175" s="195"/>
      <c r="H175" s="195"/>
      <c r="I175" s="195"/>
      <c r="J175" s="195"/>
      <c r="K175" s="195"/>
      <c r="L175" s="195"/>
      <c r="M175" s="195"/>
      <c r="N175" s="195"/>
      <c r="O175" s="195"/>
      <c r="P175" s="195"/>
      <c r="Q175" s="195"/>
      <c r="R175" s="195"/>
      <c r="S175" s="195"/>
      <c r="T175" s="195"/>
      <c r="U175" s="195"/>
      <c r="V175" s="195"/>
      <c r="W175" s="195"/>
      <c r="X175" s="195"/>
      <c r="Y175" s="195"/>
      <c r="Z175" s="195"/>
      <c r="AA175" s="195"/>
      <c r="AB175" s="195"/>
      <c r="AC175" s="195"/>
      <c r="AD175" s="195"/>
      <c r="AE175" s="195"/>
      <c r="AF175" s="195"/>
      <c r="AG175" s="925"/>
    </row>
    <row r="176">
      <c r="A176" s="222" t="s">
        <v>2267</v>
      </c>
      <c r="B176" s="210">
        <v>0.0</v>
      </c>
      <c r="C176" s="210">
        <v>0.0</v>
      </c>
      <c r="D176" s="210">
        <v>0.0</v>
      </c>
      <c r="E176" s="331">
        <v>0.0</v>
      </c>
      <c r="F176" s="331">
        <v>0.0</v>
      </c>
      <c r="G176" s="331">
        <v>441.1</v>
      </c>
      <c r="H176" s="331">
        <v>0.0</v>
      </c>
      <c r="I176" s="331">
        <v>0.0</v>
      </c>
      <c r="J176" s="331">
        <v>0.0</v>
      </c>
      <c r="K176" s="331">
        <v>0.0</v>
      </c>
      <c r="L176" s="210">
        <v>0.0</v>
      </c>
      <c r="M176" s="331">
        <v>0.0</v>
      </c>
      <c r="N176" s="331">
        <v>56.0</v>
      </c>
      <c r="O176" s="331">
        <v>0.0</v>
      </c>
      <c r="P176" s="331">
        <v>0.0</v>
      </c>
      <c r="Q176" s="331">
        <v>0.0</v>
      </c>
      <c r="R176" s="331">
        <v>0.0</v>
      </c>
      <c r="S176" s="331">
        <v>0.0</v>
      </c>
      <c r="T176" s="331">
        <v>326.0</v>
      </c>
      <c r="U176" s="331">
        <v>0.0</v>
      </c>
      <c r="V176" s="331">
        <v>0.0</v>
      </c>
      <c r="W176" s="331">
        <v>0.0</v>
      </c>
      <c r="X176" s="210">
        <v>0.0</v>
      </c>
      <c r="Y176" s="331">
        <v>338.54</v>
      </c>
      <c r="Z176" s="331">
        <v>0.0</v>
      </c>
      <c r="AA176" s="331">
        <v>0.0</v>
      </c>
      <c r="AB176" s="331">
        <v>0.0</v>
      </c>
      <c r="AC176" s="331"/>
      <c r="AD176" s="210"/>
      <c r="AE176" s="331"/>
      <c r="AF176" s="331"/>
      <c r="AG176" s="928">
        <f t="shared" ref="AG176:AG179" si="69">SUM(B176:AF176)</f>
        <v>1161.64</v>
      </c>
    </row>
    <row r="177">
      <c r="A177" s="222" t="s">
        <v>2268</v>
      </c>
      <c r="B177" s="126"/>
      <c r="C177" s="126"/>
      <c r="D177" s="126"/>
      <c r="E177" s="126"/>
      <c r="F177" s="126"/>
      <c r="G177" s="435"/>
      <c r="H177" s="435"/>
      <c r="I177" s="435"/>
      <c r="J177" s="435"/>
      <c r="K177" s="126"/>
      <c r="L177" s="435"/>
      <c r="M177" s="435"/>
      <c r="N177" s="435"/>
      <c r="O177" s="435"/>
      <c r="P177" s="435"/>
      <c r="Q177" s="435"/>
      <c r="R177" s="435"/>
      <c r="S177" s="435"/>
      <c r="T177" s="435"/>
      <c r="U177" s="435"/>
      <c r="V177" s="435"/>
      <c r="W177" s="435"/>
      <c r="X177" s="435"/>
      <c r="Y177" s="435"/>
      <c r="Z177" s="435"/>
      <c r="AA177" s="435"/>
      <c r="AB177" s="435"/>
      <c r="AC177" s="435"/>
      <c r="AD177" s="435"/>
      <c r="AE177" s="435"/>
      <c r="AF177" s="435"/>
      <c r="AG177" s="928">
        <f t="shared" si="69"/>
        <v>0</v>
      </c>
    </row>
    <row r="178">
      <c r="A178" s="222" t="s">
        <v>2269</v>
      </c>
      <c r="B178" s="126"/>
      <c r="C178" s="126"/>
      <c r="D178" s="126"/>
      <c r="E178" s="126"/>
      <c r="F178" s="126"/>
      <c r="G178" s="435"/>
      <c r="H178" s="435"/>
      <c r="I178" s="435"/>
      <c r="J178" s="435"/>
      <c r="K178" s="126"/>
      <c r="L178" s="435"/>
      <c r="M178" s="435"/>
      <c r="N178" s="435"/>
      <c r="O178" s="435"/>
      <c r="P178" s="435"/>
      <c r="Q178" s="435"/>
      <c r="R178" s="435"/>
      <c r="S178" s="435"/>
      <c r="T178" s="435"/>
      <c r="U178" s="435"/>
      <c r="V178" s="435"/>
      <c r="W178" s="435"/>
      <c r="X178" s="435"/>
      <c r="Y178" s="435"/>
      <c r="Z178" s="435"/>
      <c r="AA178" s="435"/>
      <c r="AB178" s="435"/>
      <c r="AC178" s="435"/>
      <c r="AD178" s="435"/>
      <c r="AE178" s="435"/>
      <c r="AF178" s="435"/>
      <c r="AG178" s="928">
        <f t="shared" si="69"/>
        <v>0</v>
      </c>
    </row>
    <row r="179">
      <c r="A179" s="402" t="s">
        <v>1379</v>
      </c>
      <c r="B179" s="391">
        <f t="shared" ref="B179:AF179" si="70">sum(B176:B178)</f>
        <v>0</v>
      </c>
      <c r="C179" s="391">
        <f t="shared" si="70"/>
        <v>0</v>
      </c>
      <c r="D179" s="391">
        <f t="shared" si="70"/>
        <v>0</v>
      </c>
      <c r="E179" s="391">
        <f t="shared" si="70"/>
        <v>0</v>
      </c>
      <c r="F179" s="391">
        <f t="shared" si="70"/>
        <v>0</v>
      </c>
      <c r="G179" s="391">
        <f t="shared" si="70"/>
        <v>441.1</v>
      </c>
      <c r="H179" s="391">
        <f t="shared" si="70"/>
        <v>0</v>
      </c>
      <c r="I179" s="391">
        <f t="shared" si="70"/>
        <v>0</v>
      </c>
      <c r="J179" s="391">
        <f t="shared" si="70"/>
        <v>0</v>
      </c>
      <c r="K179" s="391">
        <f t="shared" si="70"/>
        <v>0</v>
      </c>
      <c r="L179" s="391">
        <f t="shared" si="70"/>
        <v>0</v>
      </c>
      <c r="M179" s="391">
        <f t="shared" si="70"/>
        <v>0</v>
      </c>
      <c r="N179" s="391">
        <f t="shared" si="70"/>
        <v>56</v>
      </c>
      <c r="O179" s="391">
        <f t="shared" si="70"/>
        <v>0</v>
      </c>
      <c r="P179" s="391">
        <f t="shared" si="70"/>
        <v>0</v>
      </c>
      <c r="Q179" s="391">
        <f t="shared" si="70"/>
        <v>0</v>
      </c>
      <c r="R179" s="391">
        <f t="shared" si="70"/>
        <v>0</v>
      </c>
      <c r="S179" s="391">
        <f t="shared" si="70"/>
        <v>0</v>
      </c>
      <c r="T179" s="391">
        <f t="shared" si="70"/>
        <v>326</v>
      </c>
      <c r="U179" s="391">
        <f t="shared" si="70"/>
        <v>0</v>
      </c>
      <c r="V179" s="391">
        <f t="shared" si="70"/>
        <v>0</v>
      </c>
      <c r="W179" s="391">
        <f t="shared" si="70"/>
        <v>0</v>
      </c>
      <c r="X179" s="391">
        <f t="shared" si="70"/>
        <v>0</v>
      </c>
      <c r="Y179" s="391">
        <f t="shared" si="70"/>
        <v>338.54</v>
      </c>
      <c r="Z179" s="391">
        <f t="shared" si="70"/>
        <v>0</v>
      </c>
      <c r="AA179" s="391">
        <f t="shared" si="70"/>
        <v>0</v>
      </c>
      <c r="AB179" s="391">
        <f t="shared" si="70"/>
        <v>0</v>
      </c>
      <c r="AC179" s="391">
        <f t="shared" si="70"/>
        <v>0</v>
      </c>
      <c r="AD179" s="391">
        <f t="shared" si="70"/>
        <v>0</v>
      </c>
      <c r="AE179" s="391">
        <f t="shared" si="70"/>
        <v>0</v>
      </c>
      <c r="AF179" s="391">
        <f t="shared" si="70"/>
        <v>0</v>
      </c>
      <c r="AG179" s="928">
        <f t="shared" si="69"/>
        <v>1161.64</v>
      </c>
    </row>
    <row r="180">
      <c r="A180" s="187"/>
      <c r="B180" s="239"/>
      <c r="C180" s="239"/>
      <c r="D180" s="239"/>
      <c r="E180" s="239"/>
      <c r="F180" s="239"/>
      <c r="G180" s="239"/>
      <c r="H180" s="239"/>
      <c r="I180" s="239"/>
      <c r="J180" s="239"/>
      <c r="K180" s="239"/>
      <c r="L180" s="239"/>
      <c r="M180" s="239"/>
      <c r="N180" s="239"/>
      <c r="O180" s="239"/>
      <c r="P180" s="239"/>
      <c r="Q180" s="239"/>
      <c r="R180" s="239"/>
      <c r="S180" s="239"/>
      <c r="T180" s="239"/>
      <c r="U180" s="239"/>
      <c r="V180" s="239"/>
      <c r="W180" s="239"/>
      <c r="X180" s="239"/>
      <c r="Y180" s="239"/>
      <c r="Z180" s="239"/>
      <c r="AA180" s="239"/>
      <c r="AB180" s="239"/>
      <c r="AC180" s="239"/>
      <c r="AD180" s="239"/>
      <c r="AE180" s="239"/>
      <c r="AF180" s="239"/>
      <c r="AG180" s="925"/>
    </row>
    <row r="181">
      <c r="A181" s="187"/>
      <c r="B181" s="239"/>
      <c r="C181" s="239"/>
      <c r="D181" s="239"/>
      <c r="E181" s="239"/>
      <c r="F181" s="239"/>
      <c r="G181" s="239"/>
      <c r="H181" s="239"/>
      <c r="I181" s="239"/>
      <c r="J181" s="239"/>
      <c r="K181" s="239"/>
      <c r="L181" s="239"/>
      <c r="M181" s="239"/>
      <c r="N181" s="239"/>
      <c r="O181" s="239"/>
      <c r="P181" s="239"/>
      <c r="Q181" s="239"/>
      <c r="R181" s="239"/>
      <c r="S181" s="239"/>
      <c r="T181" s="239"/>
      <c r="U181" s="239"/>
      <c r="V181" s="239"/>
      <c r="W181" s="239"/>
      <c r="X181" s="239"/>
      <c r="Y181" s="239"/>
      <c r="Z181" s="239"/>
      <c r="AA181" s="239"/>
      <c r="AB181" s="239"/>
      <c r="AC181" s="239"/>
      <c r="AD181" s="239"/>
      <c r="AE181" s="239"/>
      <c r="AF181" s="239"/>
      <c r="AG181" s="925"/>
    </row>
    <row r="182">
      <c r="A182" s="146" t="s">
        <v>2271</v>
      </c>
      <c r="B182" s="120"/>
      <c r="C182" s="120"/>
      <c r="D182" s="120"/>
      <c r="E182" s="120"/>
      <c r="F182" s="120"/>
      <c r="G182" s="120"/>
      <c r="H182" s="120"/>
      <c r="I182" s="120"/>
      <c r="J182" s="120"/>
      <c r="K182" s="120"/>
      <c r="L182" s="120"/>
      <c r="M182" s="120"/>
      <c r="N182" s="120"/>
      <c r="O182" s="120"/>
      <c r="P182" s="120"/>
      <c r="Q182" s="120"/>
      <c r="R182" s="120"/>
      <c r="S182" s="120"/>
      <c r="T182" s="120"/>
      <c r="U182" s="120"/>
      <c r="V182" s="120"/>
      <c r="W182" s="120"/>
      <c r="X182" s="120"/>
      <c r="Y182" s="120"/>
      <c r="Z182" s="120"/>
      <c r="AA182" s="120"/>
      <c r="AB182" s="120"/>
      <c r="AC182" s="120"/>
      <c r="AD182" s="120"/>
      <c r="AE182" s="120"/>
      <c r="AF182" s="120"/>
      <c r="AG182" s="925"/>
    </row>
    <row r="183">
      <c r="A183" s="123" t="s">
        <v>538</v>
      </c>
      <c r="B183" s="159">
        <f>Summary!B135</f>
        <v>0</v>
      </c>
      <c r="C183" s="159">
        <f>Summary!C135</f>
        <v>0</v>
      </c>
      <c r="D183" s="159">
        <f>Summary!D135</f>
        <v>0</v>
      </c>
      <c r="E183" s="159">
        <f>Summary!E135</f>
        <v>0</v>
      </c>
      <c r="F183" s="159">
        <f>Summary!F135</f>
        <v>0</v>
      </c>
      <c r="G183" s="159">
        <f>Summary!G135</f>
        <v>0</v>
      </c>
      <c r="H183" s="159">
        <f>Summary!H135</f>
        <v>0</v>
      </c>
      <c r="I183" s="159">
        <f>Summary!I135</f>
        <v>0</v>
      </c>
      <c r="J183" s="159">
        <f>Summary!J135</f>
        <v>0</v>
      </c>
      <c r="K183" s="159">
        <f>Summary!K135</f>
        <v>0</v>
      </c>
      <c r="L183" s="159">
        <f>Summary!L135</f>
        <v>50.9983</v>
      </c>
      <c r="M183" s="159">
        <f>Summary!M135</f>
        <v>0</v>
      </c>
      <c r="N183" s="159">
        <f>Summary!N135</f>
        <v>0</v>
      </c>
      <c r="O183" s="159">
        <f>Summary!O135</f>
        <v>0</v>
      </c>
      <c r="P183" s="159">
        <f>Summary!P135</f>
        <v>0</v>
      </c>
      <c r="Q183" s="159">
        <f>Summary!Q135</f>
        <v>0</v>
      </c>
      <c r="R183" s="159">
        <f>Summary!R135</f>
        <v>0</v>
      </c>
      <c r="S183" s="159">
        <f>Summary!S135</f>
        <v>40.7983</v>
      </c>
      <c r="T183" s="159">
        <f>Summary!T135</f>
        <v>0</v>
      </c>
      <c r="U183" s="159">
        <f>Summary!U135</f>
        <v>0</v>
      </c>
      <c r="V183" s="159">
        <f>Summary!V135</f>
        <v>0</v>
      </c>
      <c r="W183" s="159">
        <f>Summary!W135</f>
        <v>0</v>
      </c>
      <c r="X183" s="159">
        <f>Summary!X135</f>
        <v>0</v>
      </c>
      <c r="Y183" s="159">
        <f>Summary!Y135</f>
        <v>0</v>
      </c>
      <c r="Z183" s="159">
        <f>Summary!Z135</f>
        <v>0</v>
      </c>
      <c r="AA183" s="159">
        <f>Summary!AA135</f>
        <v>0</v>
      </c>
      <c r="AB183" s="159">
        <f>Summary!AB135</f>
        <v>50.9983</v>
      </c>
      <c r="AC183" s="159">
        <f>Summary!AC135</f>
        <v>0</v>
      </c>
      <c r="AD183" s="159">
        <f>Summary!AD135</f>
        <v>0</v>
      </c>
      <c r="AE183" s="159" t="str">
        <f t="shared" ref="AE183:AF183" si="71">#REF!</f>
        <v>#REF!</v>
      </c>
      <c r="AF183" s="159" t="str">
        <f t="shared" si="71"/>
        <v>#REF!</v>
      </c>
      <c r="AG183" s="916" t="str">
        <f t="shared" ref="AG183:AG201" si="72">SUM(B183:AF183)</f>
        <v>#REF!</v>
      </c>
    </row>
    <row r="184">
      <c r="A184" s="404" t="s">
        <v>2272</v>
      </c>
      <c r="B184" s="159">
        <f>(B93+B94)*'Data - P&amp;L'!$C$3</f>
        <v>0</v>
      </c>
      <c r="C184" s="159">
        <f>(C93+C94)*'Data - P&amp;L'!$C$3</f>
        <v>0</v>
      </c>
      <c r="D184" s="159">
        <f>(D93+D94)*'Data - P&amp;L'!$C$3</f>
        <v>0</v>
      </c>
      <c r="E184" s="159">
        <f>(E93+E94)*'Data - P&amp;L'!$C$3</f>
        <v>0</v>
      </c>
      <c r="F184" s="159">
        <f>(F93+F94)*'Data - P&amp;L'!$C$3</f>
        <v>0</v>
      </c>
      <c r="G184" s="159">
        <f>(G93+G94)*'Data - P&amp;L'!$C$3</f>
        <v>-167.74</v>
      </c>
      <c r="H184" s="159">
        <f>(H93+H94)*'Data - P&amp;L'!$C$3</f>
        <v>167.74</v>
      </c>
      <c r="I184" s="159">
        <f>(I93+I94)*'Data - P&amp;L'!$C$3</f>
        <v>167.74</v>
      </c>
      <c r="J184" s="159">
        <f>(J93+J94)*'Data - P&amp;L'!$C$3</f>
        <v>83.87</v>
      </c>
      <c r="K184" s="159">
        <f>(K93+K94)*'Data - P&amp;L'!$C$3</f>
        <v>167.74</v>
      </c>
      <c r="L184" s="159">
        <f>(L93+L94)*'Data - P&amp;L'!$C$3</f>
        <v>83.87</v>
      </c>
      <c r="M184" s="159">
        <f>(M93+M94)*'Data - P&amp;L'!$C$3</f>
        <v>419.35</v>
      </c>
      <c r="N184" s="159">
        <f>(N93+N94)*'Data - P&amp;L'!$C$3</f>
        <v>419.35</v>
      </c>
      <c r="O184" s="159">
        <f>(O93+O94)*'Data - P&amp;L'!$C$3</f>
        <v>0</v>
      </c>
      <c r="P184" s="159">
        <f>(P93+P94)*'Data - P&amp;L'!$C$3</f>
        <v>0</v>
      </c>
      <c r="Q184" s="159">
        <f>(Q93+Q94)*'Data - P&amp;L'!$C$3</f>
        <v>0</v>
      </c>
      <c r="R184" s="159">
        <f>(R93+R94)*'Data - P&amp;L'!$C$3</f>
        <v>0</v>
      </c>
      <c r="S184" s="159">
        <f>(S93+S94)*'Data - P&amp;L'!$C$3</f>
        <v>0</v>
      </c>
      <c r="T184" s="159">
        <f>(T93+T94)*'Data - P&amp;L'!$C$3</f>
        <v>-83.87</v>
      </c>
      <c r="U184" s="159">
        <f>(U93+U94)*'Data - P&amp;L'!$C$3</f>
        <v>0</v>
      </c>
      <c r="V184" s="159">
        <f>(V93+V94)*'Data - P&amp;L'!$C$3</f>
        <v>0</v>
      </c>
      <c r="W184" s="159">
        <f>(W93+W94)*'Data - P&amp;L'!$C$3</f>
        <v>0</v>
      </c>
      <c r="X184" s="159">
        <f>(X93+X94)*'Data - P&amp;L'!$C$3</f>
        <v>0</v>
      </c>
      <c r="Y184" s="159">
        <f>(Y93+Y94)*'Data - P&amp;L'!$C$3</f>
        <v>0</v>
      </c>
      <c r="Z184" s="159">
        <f>(Z93+Z94)*'Data - P&amp;L'!$C$3</f>
        <v>0</v>
      </c>
      <c r="AA184" s="159">
        <f>(AA93+AA94)*'Data - P&amp;L'!$C$3</f>
        <v>0</v>
      </c>
      <c r="AB184" s="159">
        <f>(AB93+AB94)*'Data - P&amp;L'!$C$3</f>
        <v>0</v>
      </c>
      <c r="AC184" s="159">
        <f>(AC93+AC94)*'Data - P&amp;L'!$C$3</f>
        <v>0</v>
      </c>
      <c r="AD184" s="159">
        <f>(AD93+AD94)*'Data - P&amp;L'!$C$3</f>
        <v>0</v>
      </c>
      <c r="AE184" s="159">
        <f>(AE93+AE94)*'Data - P&amp;L'!$C$3</f>
        <v>0</v>
      </c>
      <c r="AF184" s="159">
        <f>(AF93+AF94)*'Data - P&amp;L'!$C$3</f>
        <v>0</v>
      </c>
      <c r="AG184" s="916">
        <f t="shared" si="72"/>
        <v>1258.05</v>
      </c>
    </row>
    <row r="185">
      <c r="A185" s="929" t="s">
        <v>2273</v>
      </c>
      <c r="B185" s="159">
        <f>(B184)*'Data - P&amp;L'!$L$5</f>
        <v>0</v>
      </c>
      <c r="C185" s="159">
        <f>(C184)*'Data - P&amp;L'!$L$5</f>
        <v>0</v>
      </c>
      <c r="D185" s="159">
        <f>(D184)*'Data - P&amp;L'!$L$5</f>
        <v>0</v>
      </c>
      <c r="E185" s="159">
        <f>(E184)*'Data - P&amp;L'!$L$5</f>
        <v>0</v>
      </c>
      <c r="F185" s="159">
        <f>(F184)*'Data - P&amp;L'!$L$5</f>
        <v>0</v>
      </c>
      <c r="G185" s="159">
        <f>(G184)*'Data - P&amp;L'!$L$5</f>
        <v>-12.5805</v>
      </c>
      <c r="H185" s="159">
        <f>(H184)*'Data - P&amp;L'!$L$5</f>
        <v>12.5805</v>
      </c>
      <c r="I185" s="159">
        <f>(I184)*'Data - P&amp;L'!$L$5</f>
        <v>12.5805</v>
      </c>
      <c r="J185" s="159">
        <f>(J184)*'Data - P&amp;L'!$L$5</f>
        <v>6.29025</v>
      </c>
      <c r="K185" s="159">
        <f>(K184)*'Data - P&amp;L'!$L$5</f>
        <v>12.5805</v>
      </c>
      <c r="L185" s="159">
        <f>(L184)*'Data - P&amp;L'!$L$5</f>
        <v>6.29025</v>
      </c>
      <c r="M185" s="159">
        <f>(M184)*'Data - P&amp;L'!$L$5</f>
        <v>31.45125</v>
      </c>
      <c r="N185" s="159">
        <f>(N184)*'Data - P&amp;L'!$L$5</f>
        <v>31.45125</v>
      </c>
      <c r="O185" s="159">
        <f>(O184)*'Data - P&amp;L'!$L$5</f>
        <v>0</v>
      </c>
      <c r="P185" s="159">
        <f>(P184)*'Data - P&amp;L'!$L$5</f>
        <v>0</v>
      </c>
      <c r="Q185" s="159">
        <f>(Q184)*'Data - P&amp;L'!$L$5</f>
        <v>0</v>
      </c>
      <c r="R185" s="159">
        <f>(R184)*'Data - P&amp;L'!$L$5</f>
        <v>0</v>
      </c>
      <c r="S185" s="159">
        <f>(S184)*'Data - P&amp;L'!$L$5</f>
        <v>0</v>
      </c>
      <c r="T185" s="159">
        <f>(T184)*'Data - P&amp;L'!$L$5</f>
        <v>-6.29025</v>
      </c>
      <c r="U185" s="159">
        <f>(U184)*'Data - P&amp;L'!$L$5</f>
        <v>0</v>
      </c>
      <c r="V185" s="159">
        <f>(V184)*'Data - P&amp;L'!$L$5</f>
        <v>0</v>
      </c>
      <c r="W185" s="159">
        <f>(W184)*'Data - P&amp;L'!$L$5</f>
        <v>0</v>
      </c>
      <c r="X185" s="159">
        <f>(X184)*'Data - P&amp;L'!$L$5</f>
        <v>0</v>
      </c>
      <c r="Y185" s="159">
        <f>(Y184)*'Data - P&amp;L'!$L$5</f>
        <v>0</v>
      </c>
      <c r="Z185" s="159">
        <f>(Z184)*'Data - P&amp;L'!$L$5</f>
        <v>0</v>
      </c>
      <c r="AA185" s="159">
        <f>(AA184)*'Data - P&amp;L'!$L$5</f>
        <v>0</v>
      </c>
      <c r="AB185" s="159">
        <f>(AB184)*'Data - P&amp;L'!$L$5</f>
        <v>0</v>
      </c>
      <c r="AC185" s="159">
        <f>(AC184)*'Data - P&amp;L'!$L$5</f>
        <v>0</v>
      </c>
      <c r="AD185" s="159">
        <f>(AD184)*'Data - P&amp;L'!$L$5</f>
        <v>0</v>
      </c>
      <c r="AE185" s="159">
        <f>(AE184)*'Data - P&amp;L'!$L$5</f>
        <v>0</v>
      </c>
      <c r="AF185" s="159">
        <f>(AF184)*'Data - P&amp;L'!$L$5</f>
        <v>0</v>
      </c>
      <c r="AG185" s="916">
        <f t="shared" si="72"/>
        <v>94.35375</v>
      </c>
    </row>
    <row r="186">
      <c r="A186" s="404" t="s">
        <v>2274</v>
      </c>
      <c r="B186" s="159">
        <f>(B95+B96)*'Data - P&amp;L'!$C$4</f>
        <v>573.48</v>
      </c>
      <c r="C186" s="159">
        <f>(C95+C96)*'Data - P&amp;L'!$C$4</f>
        <v>95.58</v>
      </c>
      <c r="D186" s="159">
        <f>(D95+D96)*'Data - P&amp;L'!$C$4</f>
        <v>191.16</v>
      </c>
      <c r="E186" s="159">
        <f>(E95+E96)*'Data - P&amp;L'!$C$4</f>
        <v>95.58</v>
      </c>
      <c r="F186" s="159">
        <f>(F95+F96)*'Data - P&amp;L'!$C$4</f>
        <v>95.58</v>
      </c>
      <c r="G186" s="159">
        <f>(G95+G96)*'Data - P&amp;L'!$C$4</f>
        <v>-95.58</v>
      </c>
      <c r="H186" s="159">
        <f>(H95+H96)*'Data - P&amp;L'!$C$4</f>
        <v>286.74</v>
      </c>
      <c r="I186" s="159">
        <f>(I95+I96)*'Data - P&amp;L'!$C$4</f>
        <v>1624.86</v>
      </c>
      <c r="J186" s="159">
        <f>(J95+J96)*'Data - P&amp;L'!$C$4</f>
        <v>191.16</v>
      </c>
      <c r="K186" s="159">
        <f>(K95+K96)*'Data - P&amp;L'!$C$4</f>
        <v>191.16</v>
      </c>
      <c r="L186" s="159">
        <f>(L95+L96)*'Data - P&amp;L'!$C$4</f>
        <v>382.32</v>
      </c>
      <c r="M186" s="159">
        <f>(M95+M96)*'Data - P&amp;L'!$C$4</f>
        <v>8315.46</v>
      </c>
      <c r="N186" s="159">
        <f>(N95+N96)*'Data - P&amp;L'!$C$4</f>
        <v>2293.92</v>
      </c>
      <c r="O186" s="159">
        <f>(O95+O96)*'Data - P&amp;L'!$C$4</f>
        <v>0</v>
      </c>
      <c r="P186" s="159">
        <f>(P95+P96)*'Data - P&amp;L'!$C$4</f>
        <v>0</v>
      </c>
      <c r="Q186" s="159">
        <f>(Q95+Q96)*'Data - P&amp;L'!$C$4</f>
        <v>0</v>
      </c>
      <c r="R186" s="159">
        <f>(R95+R96)*'Data - P&amp;L'!$C$4</f>
        <v>286.74</v>
      </c>
      <c r="S186" s="159">
        <f>(S95+S96)*'Data - P&amp;L'!$C$4</f>
        <v>191.16</v>
      </c>
      <c r="T186" s="159">
        <f>(T95+T96)*'Data - P&amp;L'!$C$4</f>
        <v>0</v>
      </c>
      <c r="U186" s="159">
        <f>(U95+U96)*'Data - P&amp;L'!$C$4</f>
        <v>0</v>
      </c>
      <c r="V186" s="159">
        <f>(V95+V96)*'Data - P&amp;L'!$C$4</f>
        <v>-95.58</v>
      </c>
      <c r="W186" s="159">
        <f>(W95+W96)*'Data - P&amp;L'!$C$4</f>
        <v>0</v>
      </c>
      <c r="X186" s="159">
        <f>(X95+X96)*'Data - P&amp;L'!$C$4</f>
        <v>0</v>
      </c>
      <c r="Y186" s="159">
        <f>(Y95+Y96)*'Data - P&amp;L'!$C$4</f>
        <v>-95.58</v>
      </c>
      <c r="Z186" s="159">
        <f>(Z95+Z96)*'Data - P&amp;L'!$C$4</f>
        <v>0</v>
      </c>
      <c r="AA186" s="159">
        <f>(AA95+AA96)*'Data - P&amp;L'!$C$4</f>
        <v>0</v>
      </c>
      <c r="AB186" s="159">
        <f>(AB95+AB96)*'Data - P&amp;L'!$C$4</f>
        <v>0</v>
      </c>
      <c r="AC186" s="159">
        <f>(AC95+AC96)*'Data - P&amp;L'!$C$4</f>
        <v>0</v>
      </c>
      <c r="AD186" s="159">
        <f>(AD95+AD96)*'Data - P&amp;L'!$C$4</f>
        <v>0</v>
      </c>
      <c r="AE186" s="159">
        <f>(AE95+AE96)*'Data - P&amp;L'!$C$4</f>
        <v>0</v>
      </c>
      <c r="AF186" s="159">
        <f>(AF95+AF96)*'Data - P&amp;L'!$C$4</f>
        <v>0</v>
      </c>
      <c r="AG186" s="916">
        <f t="shared" si="72"/>
        <v>14528.16</v>
      </c>
    </row>
    <row r="187">
      <c r="A187" s="929" t="s">
        <v>2275</v>
      </c>
      <c r="B187" s="159">
        <f>(B186)*'Data - P&amp;L'!$L$5</f>
        <v>43.011</v>
      </c>
      <c r="C187" s="159">
        <f>(C186)*'Data - P&amp;L'!$L$5</f>
        <v>7.1685</v>
      </c>
      <c r="D187" s="159">
        <f>(D186)*'Data - P&amp;L'!$L$5</f>
        <v>14.337</v>
      </c>
      <c r="E187" s="159">
        <f>(E186)*'Data - P&amp;L'!$L$5</f>
        <v>7.1685</v>
      </c>
      <c r="F187" s="159">
        <f>(F186)*'Data - P&amp;L'!$L$5</f>
        <v>7.1685</v>
      </c>
      <c r="G187" s="159">
        <f>(G186)*'Data - P&amp;L'!$L$5</f>
        <v>-7.1685</v>
      </c>
      <c r="H187" s="159">
        <f>(H186)*'Data - P&amp;L'!$L$5</f>
        <v>21.5055</v>
      </c>
      <c r="I187" s="159">
        <f>(I186)*'Data - P&amp;L'!$L$5</f>
        <v>121.8645</v>
      </c>
      <c r="J187" s="159">
        <f>(J186)*'Data - P&amp;L'!$L$5</f>
        <v>14.337</v>
      </c>
      <c r="K187" s="159">
        <f>(K186)*'Data - P&amp;L'!$L$5</f>
        <v>14.337</v>
      </c>
      <c r="L187" s="159">
        <f>(L186)*'Data - P&amp;L'!$L$5</f>
        <v>28.674</v>
      </c>
      <c r="M187" s="159">
        <f>(M186)*'Data - P&amp;L'!$L$5</f>
        <v>623.6595</v>
      </c>
      <c r="N187" s="159">
        <f>(N186)*'Data - P&amp;L'!$L$5</f>
        <v>172.044</v>
      </c>
      <c r="O187" s="159">
        <f>(O186)*'Data - P&amp;L'!$L$5</f>
        <v>0</v>
      </c>
      <c r="P187" s="159">
        <f>(P186)*'Data - P&amp;L'!$L$5</f>
        <v>0</v>
      </c>
      <c r="Q187" s="159">
        <f>(Q186)*'Data - P&amp;L'!$L$5</f>
        <v>0</v>
      </c>
      <c r="R187" s="159">
        <f>(R186)*'Data - P&amp;L'!$L$5</f>
        <v>21.5055</v>
      </c>
      <c r="S187" s="159">
        <f>(S186)*'Data - P&amp;L'!$L$5</f>
        <v>14.337</v>
      </c>
      <c r="T187" s="159">
        <f>(T186)*'Data - P&amp;L'!$L$5</f>
        <v>0</v>
      </c>
      <c r="U187" s="159">
        <f>(U186)*'Data - P&amp;L'!$L$5</f>
        <v>0</v>
      </c>
      <c r="V187" s="159">
        <f>(V186)*'Data - P&amp;L'!$L$5</f>
        <v>-7.1685</v>
      </c>
      <c r="W187" s="159">
        <f>(W186)*'Data - P&amp;L'!$L$5</f>
        <v>0</v>
      </c>
      <c r="X187" s="159">
        <f>(X186)*'Data - P&amp;L'!$L$5</f>
        <v>0</v>
      </c>
      <c r="Y187" s="159">
        <f>(Y186)*'Data - P&amp;L'!$L$5</f>
        <v>-7.1685</v>
      </c>
      <c r="Z187" s="159">
        <f>(Z186)*'Data - P&amp;L'!$L$5</f>
        <v>0</v>
      </c>
      <c r="AA187" s="159">
        <f>(AA186)*'Data - P&amp;L'!$L$5</f>
        <v>0</v>
      </c>
      <c r="AB187" s="159">
        <f>(AB186)*'Data - P&amp;L'!$L$5</f>
        <v>0</v>
      </c>
      <c r="AC187" s="159">
        <f>(AC186)*'Data - P&amp;L'!$L$5</f>
        <v>0</v>
      </c>
      <c r="AD187" s="159">
        <f>(AD186)*'Data - P&amp;L'!$L$5</f>
        <v>0</v>
      </c>
      <c r="AE187" s="159">
        <f>(AE186)*'Data - P&amp;L'!$L$5</f>
        <v>0</v>
      </c>
      <c r="AF187" s="159">
        <f>(AF186)*'Data - P&amp;L'!$L$5</f>
        <v>0</v>
      </c>
      <c r="AG187" s="916">
        <f t="shared" si="72"/>
        <v>1089.612</v>
      </c>
    </row>
    <row r="188">
      <c r="A188" s="404" t="s">
        <v>2276</v>
      </c>
      <c r="B188" s="159">
        <f>B99*'Data - P&amp;L'!$C$6</f>
        <v>0</v>
      </c>
      <c r="C188" s="159">
        <f>C99*'Data - P&amp;L'!$C$6</f>
        <v>0</v>
      </c>
      <c r="D188" s="159">
        <f>D99*'Data - P&amp;L'!$C$6</f>
        <v>0</v>
      </c>
      <c r="E188" s="159">
        <f>E99*'Data - P&amp;L'!$C$6</f>
        <v>0</v>
      </c>
      <c r="F188" s="159">
        <f>F99*'Data - P&amp;L'!$C$6</f>
        <v>0</v>
      </c>
      <c r="G188" s="159">
        <f>G99*'Data - P&amp;L'!$C$6</f>
        <v>0</v>
      </c>
      <c r="H188" s="159">
        <f>H99*'Data - P&amp;L'!$C$6</f>
        <v>0</v>
      </c>
      <c r="I188" s="159">
        <f>I99*'Data - P&amp;L'!$C$6</f>
        <v>0</v>
      </c>
      <c r="J188" s="159">
        <f>J99*'Data - P&amp;L'!$C$6</f>
        <v>0</v>
      </c>
      <c r="K188" s="159">
        <f>K99*'Data - P&amp;L'!$C$6</f>
        <v>0</v>
      </c>
      <c r="L188" s="159">
        <f>L99*'Data - P&amp;L'!$C$6</f>
        <v>0</v>
      </c>
      <c r="M188" s="159">
        <f>M99*'Data - P&amp;L'!$C$6</f>
        <v>0</v>
      </c>
      <c r="N188" s="159">
        <f>N99*'Data - P&amp;L'!$C$6</f>
        <v>0</v>
      </c>
      <c r="O188" s="159">
        <f>O99*'Data - P&amp;L'!$C$6</f>
        <v>0</v>
      </c>
      <c r="P188" s="159">
        <f>P99*'Data - P&amp;L'!$C$6</f>
        <v>0</v>
      </c>
      <c r="Q188" s="159">
        <f>Q99*'Data - P&amp;L'!$C$6</f>
        <v>0</v>
      </c>
      <c r="R188" s="159">
        <f>R99*'Data - P&amp;L'!$C$6</f>
        <v>0</v>
      </c>
      <c r="S188" s="159">
        <f>S99*'Data - P&amp;L'!$C$6</f>
        <v>0</v>
      </c>
      <c r="T188" s="159">
        <f>T99*'Data - P&amp;L'!$C$6</f>
        <v>-4.93</v>
      </c>
      <c r="U188" s="159">
        <f>U99*'Data - P&amp;L'!$C$6</f>
        <v>0</v>
      </c>
      <c r="V188" s="159">
        <f>V99*'Data - P&amp;L'!$C$6</f>
        <v>0</v>
      </c>
      <c r="W188" s="159">
        <f>W99*'Data - P&amp;L'!$C$6</f>
        <v>0</v>
      </c>
      <c r="X188" s="159">
        <f>X99*'Data - P&amp;L'!$C$6</f>
        <v>0</v>
      </c>
      <c r="Y188" s="159">
        <f>Y99*'Data - P&amp;L'!$C$6</f>
        <v>0</v>
      </c>
      <c r="Z188" s="159">
        <f>Z99*'Data - P&amp;L'!$C$6</f>
        <v>0</v>
      </c>
      <c r="AA188" s="159">
        <f>AA99*'Data - P&amp;L'!$C$6</f>
        <v>0</v>
      </c>
      <c r="AB188" s="159">
        <f>AB99*'Data - P&amp;L'!$C$6</f>
        <v>0</v>
      </c>
      <c r="AC188" s="159">
        <f>AC99*'Data - P&amp;L'!$C$6</f>
        <v>0</v>
      </c>
      <c r="AD188" s="159">
        <f>AD99*'Data - P&amp;L'!$C$6</f>
        <v>0</v>
      </c>
      <c r="AE188" s="159">
        <f>AE99*'Data - P&amp;L'!$C$6</f>
        <v>0</v>
      </c>
      <c r="AF188" s="159">
        <f>AF99*'Data - P&amp;L'!$C$6</f>
        <v>0</v>
      </c>
      <c r="AG188" s="916">
        <f t="shared" si="72"/>
        <v>-4.93</v>
      </c>
    </row>
    <row r="189">
      <c r="A189" s="929" t="s">
        <v>2277</v>
      </c>
      <c r="B189" s="159">
        <f>B188*'Data - P&amp;L'!$L$5</f>
        <v>0</v>
      </c>
      <c r="C189" s="159">
        <f>C188*'Data - P&amp;L'!$L$5</f>
        <v>0</v>
      </c>
      <c r="D189" s="159">
        <f>D188*'Data - P&amp;L'!$L$5</f>
        <v>0</v>
      </c>
      <c r="E189" s="159">
        <f>E188*'Data - P&amp;L'!$L$5</f>
        <v>0</v>
      </c>
      <c r="F189" s="159">
        <f>F188*'Data - P&amp;L'!$L$5</f>
        <v>0</v>
      </c>
      <c r="G189" s="159">
        <f>G188*'Data - P&amp;L'!$L$5</f>
        <v>0</v>
      </c>
      <c r="H189" s="159">
        <f>H188*'Data - P&amp;L'!$L$5</f>
        <v>0</v>
      </c>
      <c r="I189" s="159">
        <f>I188*'Data - P&amp;L'!$L$5</f>
        <v>0</v>
      </c>
      <c r="J189" s="159">
        <f>J188*'Data - P&amp;L'!$L$5</f>
        <v>0</v>
      </c>
      <c r="K189" s="159">
        <f>K188*'Data - P&amp;L'!$L$5</f>
        <v>0</v>
      </c>
      <c r="L189" s="159">
        <f>L188*'Data - P&amp;L'!$L$5</f>
        <v>0</v>
      </c>
      <c r="M189" s="159">
        <f>M188*'Data - P&amp;L'!$L$5</f>
        <v>0</v>
      </c>
      <c r="N189" s="159">
        <f>N188*'Data - P&amp;L'!$L$5</f>
        <v>0</v>
      </c>
      <c r="O189" s="159">
        <f>O188*'Data - P&amp;L'!$L$5</f>
        <v>0</v>
      </c>
      <c r="P189" s="159">
        <f>P188*'Data - P&amp;L'!$L$5</f>
        <v>0</v>
      </c>
      <c r="Q189" s="159">
        <f>Q188*'Data - P&amp;L'!$L$5</f>
        <v>0</v>
      </c>
      <c r="R189" s="159">
        <f>R188*'Data - P&amp;L'!$L$5</f>
        <v>0</v>
      </c>
      <c r="S189" s="159">
        <f>S188*'Data - P&amp;L'!$L$5</f>
        <v>0</v>
      </c>
      <c r="T189" s="159">
        <f>T188*'Data - P&amp;L'!$L$5</f>
        <v>-0.36975</v>
      </c>
      <c r="U189" s="159">
        <f>U188*'Data - P&amp;L'!$L$5</f>
        <v>0</v>
      </c>
      <c r="V189" s="159">
        <f>V188*'Data - P&amp;L'!$L$5</f>
        <v>0</v>
      </c>
      <c r="W189" s="159">
        <f>W188*'Data - P&amp;L'!$L$5</f>
        <v>0</v>
      </c>
      <c r="X189" s="159">
        <f>X188*'Data - P&amp;L'!$L$5</f>
        <v>0</v>
      </c>
      <c r="Y189" s="159">
        <f>Y188*'Data - P&amp;L'!$L$5</f>
        <v>0</v>
      </c>
      <c r="Z189" s="159">
        <f>Z188*'Data - P&amp;L'!$L$5</f>
        <v>0</v>
      </c>
      <c r="AA189" s="159">
        <f>AA188*'Data - P&amp;L'!$L$5</f>
        <v>0</v>
      </c>
      <c r="AB189" s="159">
        <f>AB188*'Data - P&amp;L'!$L$5</f>
        <v>0</v>
      </c>
      <c r="AC189" s="159">
        <f>AC188*'Data - P&amp;L'!$L$5</f>
        <v>0</v>
      </c>
      <c r="AD189" s="159">
        <f>AD188*'Data - P&amp;L'!$L$5</f>
        <v>0</v>
      </c>
      <c r="AE189" s="159">
        <f>AE188*'Data - P&amp;L'!$L$5</f>
        <v>0</v>
      </c>
      <c r="AF189" s="159">
        <f>AF188*'Data - P&amp;L'!$L$5</f>
        <v>0</v>
      </c>
      <c r="AG189" s="916">
        <f t="shared" si="72"/>
        <v>-0.36975</v>
      </c>
    </row>
    <row r="190">
      <c r="A190" s="929" t="s">
        <v>2278</v>
      </c>
      <c r="B190" s="159">
        <f>B188*'Data - P&amp;L'!$L$4</f>
        <v>0</v>
      </c>
      <c r="C190" s="159">
        <f>C188*'Data - P&amp;L'!$L$4</f>
        <v>0</v>
      </c>
      <c r="D190" s="159">
        <f>D188*'Data - P&amp;L'!$L$4</f>
        <v>0</v>
      </c>
      <c r="E190" s="159">
        <f>E188*'Data - P&amp;L'!$L$4</f>
        <v>0</v>
      </c>
      <c r="F190" s="159">
        <f>F188*'Data - P&amp;L'!$L$4</f>
        <v>0</v>
      </c>
      <c r="G190" s="159">
        <f>G188*'Data - P&amp;L'!$L$4</f>
        <v>0</v>
      </c>
      <c r="H190" s="159">
        <f>H188*'Data - P&amp;L'!$L$4</f>
        <v>0</v>
      </c>
      <c r="I190" s="159">
        <f>I188*'Data - P&amp;L'!$L$4</f>
        <v>0</v>
      </c>
      <c r="J190" s="159">
        <f>J188*'Data - P&amp;L'!$L$4</f>
        <v>0</v>
      </c>
      <c r="K190" s="159">
        <f>K188*'Data - P&amp;L'!$L$4</f>
        <v>0</v>
      </c>
      <c r="L190" s="159">
        <f>L188*'Data - P&amp;L'!$L$4</f>
        <v>0</v>
      </c>
      <c r="M190" s="159">
        <f>M188*'Data - P&amp;L'!$L$4</f>
        <v>0</v>
      </c>
      <c r="N190" s="159">
        <f>N188*'Data - P&amp;L'!$L$4</f>
        <v>0</v>
      </c>
      <c r="O190" s="159">
        <f>O188*'Data - P&amp;L'!$L$4</f>
        <v>0</v>
      </c>
      <c r="P190" s="159">
        <f>P188*'Data - P&amp;L'!$L$4</f>
        <v>0</v>
      </c>
      <c r="Q190" s="159">
        <f>Q188*'Data - P&amp;L'!$L$4</f>
        <v>0</v>
      </c>
      <c r="R190" s="159">
        <f>R188*'Data - P&amp;L'!$L$4</f>
        <v>0</v>
      </c>
      <c r="S190" s="159">
        <f>S188*'Data - P&amp;L'!$L$4</f>
        <v>0</v>
      </c>
      <c r="T190" s="159">
        <f>T188*'Data - P&amp;L'!$L$4</f>
        <v>-0.16762</v>
      </c>
      <c r="U190" s="159">
        <f>U188*'Data - P&amp;L'!$L$4</f>
        <v>0</v>
      </c>
      <c r="V190" s="159">
        <f>V188*'Data - P&amp;L'!$L$4</f>
        <v>0</v>
      </c>
      <c r="W190" s="159">
        <f>W188*'Data - P&amp;L'!$L$4</f>
        <v>0</v>
      </c>
      <c r="X190" s="159">
        <f>X188*'Data - P&amp;L'!$L$4</f>
        <v>0</v>
      </c>
      <c r="Y190" s="159">
        <f>Y188*'Data - P&amp;L'!$L$4</f>
        <v>0</v>
      </c>
      <c r="Z190" s="159">
        <f>Z188*'Data - P&amp;L'!$L$4</f>
        <v>0</v>
      </c>
      <c r="AA190" s="159">
        <f>AA188*'Data - P&amp;L'!$L$4</f>
        <v>0</v>
      </c>
      <c r="AB190" s="159">
        <f>AB188*'Data - P&amp;L'!$L$4</f>
        <v>0</v>
      </c>
      <c r="AC190" s="159">
        <f>AC188*'Data - P&amp;L'!$L$4</f>
        <v>0</v>
      </c>
      <c r="AD190" s="159">
        <f>AD188*'Data - P&amp;L'!$L$4</f>
        <v>0</v>
      </c>
      <c r="AE190" s="159">
        <f>AE188*'Data - P&amp;L'!$L$4</f>
        <v>0</v>
      </c>
      <c r="AF190" s="159">
        <f>AF188*'Data - P&amp;L'!$L$4</f>
        <v>0</v>
      </c>
      <c r="AG190" s="916">
        <f t="shared" si="72"/>
        <v>-0.16762</v>
      </c>
    </row>
    <row r="191">
      <c r="A191" s="404" t="s">
        <v>2279</v>
      </c>
      <c r="B191" s="159">
        <f>B100*'Data - P&amp;L'!$C$8</f>
        <v>0</v>
      </c>
      <c r="C191" s="159">
        <f>C100*'Data - P&amp;L'!$C$8</f>
        <v>0</v>
      </c>
      <c r="D191" s="159">
        <f>D100*'Data - P&amp;L'!$C$8</f>
        <v>0</v>
      </c>
      <c r="E191" s="159">
        <f>E100*'Data - P&amp;L'!$C$8</f>
        <v>0</v>
      </c>
      <c r="F191" s="159">
        <f>F100*'Data - P&amp;L'!$C$8</f>
        <v>0</v>
      </c>
      <c r="G191" s="159">
        <f>G100*'Data - P&amp;L'!$C$8</f>
        <v>0</v>
      </c>
      <c r="H191" s="159">
        <f>H100*'Data - P&amp;L'!$C$8</f>
        <v>0</v>
      </c>
      <c r="I191" s="159">
        <f>I100*'Data - P&amp;L'!$C$8</f>
        <v>0</v>
      </c>
      <c r="J191" s="159">
        <f>J100*'Data - P&amp;L'!$C$8</f>
        <v>0</v>
      </c>
      <c r="K191" s="159">
        <f>K100*'Data - P&amp;L'!$C$8</f>
        <v>0</v>
      </c>
      <c r="L191" s="159">
        <f>L100*'Data - P&amp;L'!$C$8</f>
        <v>0</v>
      </c>
      <c r="M191" s="159">
        <f>M100*'Data - P&amp;L'!$C$8</f>
        <v>0</v>
      </c>
      <c r="N191" s="159">
        <f>N100*'Data - P&amp;L'!$C$8</f>
        <v>0</v>
      </c>
      <c r="O191" s="159">
        <f>O100*'Data - P&amp;L'!$C$8</f>
        <v>0</v>
      </c>
      <c r="P191" s="159">
        <f>P100*'Data - P&amp;L'!$C$8</f>
        <v>0</v>
      </c>
      <c r="Q191" s="159">
        <f>Q100*'Data - P&amp;L'!$C$8</f>
        <v>0</v>
      </c>
      <c r="R191" s="159">
        <f>R100*'Data - P&amp;L'!$C$8</f>
        <v>0</v>
      </c>
      <c r="S191" s="159">
        <f>S100*'Data - P&amp;L'!$C$8</f>
        <v>0</v>
      </c>
      <c r="T191" s="159">
        <f>T100*'Data - P&amp;L'!$C$8</f>
        <v>-1.07</v>
      </c>
      <c r="U191" s="159">
        <f>U100*'Data - P&amp;L'!$C$8</f>
        <v>0</v>
      </c>
      <c r="V191" s="159">
        <f>V100*'Data - P&amp;L'!$C$8</f>
        <v>-1.07</v>
      </c>
      <c r="W191" s="159">
        <f>W100*'Data - P&amp;L'!$C$8</f>
        <v>0</v>
      </c>
      <c r="X191" s="159">
        <f>X100*'Data - P&amp;L'!$C$8</f>
        <v>0</v>
      </c>
      <c r="Y191" s="159">
        <f>Y100*'Data - P&amp;L'!$C$8</f>
        <v>0</v>
      </c>
      <c r="Z191" s="159">
        <f>Z100*'Data - P&amp;L'!$C$8</f>
        <v>0</v>
      </c>
      <c r="AA191" s="159">
        <f>AA100*'Data - P&amp;L'!$C$8</f>
        <v>0</v>
      </c>
      <c r="AB191" s="159">
        <f>AB100*'Data - P&amp;L'!$C$8</f>
        <v>0</v>
      </c>
      <c r="AC191" s="159">
        <f>AC100*'Data - P&amp;L'!$C$8</f>
        <v>0</v>
      </c>
      <c r="AD191" s="159">
        <f>AD100*'Data - P&amp;L'!$C$8</f>
        <v>0</v>
      </c>
      <c r="AE191" s="159">
        <f>AE100*'Data - P&amp;L'!$C$8</f>
        <v>0</v>
      </c>
      <c r="AF191" s="159">
        <f>AF100*'Data - P&amp;L'!$C$8</f>
        <v>0</v>
      </c>
      <c r="AG191" s="916">
        <f t="shared" si="72"/>
        <v>-2.14</v>
      </c>
    </row>
    <row r="192">
      <c r="A192" s="929" t="s">
        <v>2280</v>
      </c>
      <c r="B192" s="159">
        <f>B191*'Data - P&amp;L'!$L$5</f>
        <v>0</v>
      </c>
      <c r="C192" s="159">
        <f>C191*'Data - P&amp;L'!$L$5</f>
        <v>0</v>
      </c>
      <c r="D192" s="159">
        <f>D191*'Data - P&amp;L'!$L$5</f>
        <v>0</v>
      </c>
      <c r="E192" s="159">
        <f>E191*'Data - P&amp;L'!$L$5</f>
        <v>0</v>
      </c>
      <c r="F192" s="159">
        <f>F191*'Data - P&amp;L'!$L$5</f>
        <v>0</v>
      </c>
      <c r="G192" s="159">
        <f>G191*'Data - P&amp;L'!$L$5</f>
        <v>0</v>
      </c>
      <c r="H192" s="159">
        <f>H191*'Data - P&amp;L'!$L$5</f>
        <v>0</v>
      </c>
      <c r="I192" s="159">
        <f>I191*'Data - P&amp;L'!$L$5</f>
        <v>0</v>
      </c>
      <c r="J192" s="159">
        <f>J191*'Data - P&amp;L'!$L$5</f>
        <v>0</v>
      </c>
      <c r="K192" s="159">
        <f>K191*'Data - P&amp;L'!$L$5</f>
        <v>0</v>
      </c>
      <c r="L192" s="159">
        <f>L191*'Data - P&amp;L'!$L$5</f>
        <v>0</v>
      </c>
      <c r="M192" s="159">
        <f>M191*'Data - P&amp;L'!$L$5</f>
        <v>0</v>
      </c>
      <c r="N192" s="159">
        <f>N191*'Data - P&amp;L'!$L$5</f>
        <v>0</v>
      </c>
      <c r="O192" s="159">
        <f>O191*'Data - P&amp;L'!$L$5</f>
        <v>0</v>
      </c>
      <c r="P192" s="159">
        <f>P191*'Data - P&amp;L'!$L$5</f>
        <v>0</v>
      </c>
      <c r="Q192" s="159">
        <f>Q191*'Data - P&amp;L'!$L$5</f>
        <v>0</v>
      </c>
      <c r="R192" s="159">
        <f>R191*'Data - P&amp;L'!$L$5</f>
        <v>0</v>
      </c>
      <c r="S192" s="159">
        <f>S191*'Data - P&amp;L'!$L$5</f>
        <v>0</v>
      </c>
      <c r="T192" s="159">
        <f>T191*'Data - P&amp;L'!$L$5</f>
        <v>-0.08025</v>
      </c>
      <c r="U192" s="159">
        <f>U191*'Data - P&amp;L'!$L$5</f>
        <v>0</v>
      </c>
      <c r="V192" s="159">
        <f>V191*'Data - P&amp;L'!$L$5</f>
        <v>-0.08025</v>
      </c>
      <c r="W192" s="159">
        <f>W191*'Data - P&amp;L'!$L$5</f>
        <v>0</v>
      </c>
      <c r="X192" s="159">
        <f>X191*'Data - P&amp;L'!$L$5</f>
        <v>0</v>
      </c>
      <c r="Y192" s="159">
        <f>Y191*'Data - P&amp;L'!$L$5</f>
        <v>0</v>
      </c>
      <c r="Z192" s="159">
        <f>Z191*'Data - P&amp;L'!$L$5</f>
        <v>0</v>
      </c>
      <c r="AA192" s="159">
        <f>AA191*'Data - P&amp;L'!$L$5</f>
        <v>0</v>
      </c>
      <c r="AB192" s="159">
        <f>AB191*'Data - P&amp;L'!$L$5</f>
        <v>0</v>
      </c>
      <c r="AC192" s="159">
        <f>AC191*'Data - P&amp;L'!$L$5</f>
        <v>0</v>
      </c>
      <c r="AD192" s="159">
        <f>AD191*'Data - P&amp;L'!$L$5</f>
        <v>0</v>
      </c>
      <c r="AE192" s="159">
        <f>AE191*'Data - P&amp;L'!$L$5</f>
        <v>0</v>
      </c>
      <c r="AF192" s="159">
        <f>AF191*'Data - P&amp;L'!$L$5</f>
        <v>0</v>
      </c>
      <c r="AG192" s="916">
        <f t="shared" si="72"/>
        <v>-0.1605</v>
      </c>
    </row>
    <row r="193">
      <c r="A193" s="929" t="s">
        <v>2281</v>
      </c>
      <c r="B193" s="159">
        <f>B191*'Data - P&amp;L'!$L$4</f>
        <v>0</v>
      </c>
      <c r="C193" s="159">
        <f>C191*'Data - P&amp;L'!$L$4</f>
        <v>0</v>
      </c>
      <c r="D193" s="159">
        <f>D191*'Data - P&amp;L'!$L$4</f>
        <v>0</v>
      </c>
      <c r="E193" s="159">
        <f>E191*'Data - P&amp;L'!$L$4</f>
        <v>0</v>
      </c>
      <c r="F193" s="159">
        <f>F191*'Data - P&amp;L'!$L$4</f>
        <v>0</v>
      </c>
      <c r="G193" s="159">
        <f>G191*'Data - P&amp;L'!$L$4</f>
        <v>0</v>
      </c>
      <c r="H193" s="159">
        <f>H191*'Data - P&amp;L'!$L$4</f>
        <v>0</v>
      </c>
      <c r="I193" s="159">
        <f>I191*'Data - P&amp;L'!$L$4</f>
        <v>0</v>
      </c>
      <c r="J193" s="159">
        <f>J191*'Data - P&amp;L'!$L$4</f>
        <v>0</v>
      </c>
      <c r="K193" s="159">
        <f>K191*'Data - P&amp;L'!$L$4</f>
        <v>0</v>
      </c>
      <c r="L193" s="159">
        <f>L191*'Data - P&amp;L'!$L$4</f>
        <v>0</v>
      </c>
      <c r="M193" s="159">
        <f>M191*'Data - P&amp;L'!$L$4</f>
        <v>0</v>
      </c>
      <c r="N193" s="159">
        <f>N191*'Data - P&amp;L'!$L$4</f>
        <v>0</v>
      </c>
      <c r="O193" s="159">
        <f>O191*'Data - P&amp;L'!$L$4</f>
        <v>0</v>
      </c>
      <c r="P193" s="159">
        <f>P191*'Data - P&amp;L'!$L$4</f>
        <v>0</v>
      </c>
      <c r="Q193" s="159">
        <f>Q191*'Data - P&amp;L'!$L$4</f>
        <v>0</v>
      </c>
      <c r="R193" s="159">
        <f>R191*'Data - P&amp;L'!$L$4</f>
        <v>0</v>
      </c>
      <c r="S193" s="159">
        <f>S191*'Data - P&amp;L'!$L$4</f>
        <v>0</v>
      </c>
      <c r="T193" s="159">
        <f>T191*'Data - P&amp;L'!$L$4</f>
        <v>-0.03638</v>
      </c>
      <c r="U193" s="159">
        <f>U191*'Data - P&amp;L'!$L$4</f>
        <v>0</v>
      </c>
      <c r="V193" s="159">
        <f>V191*'Data - P&amp;L'!$L$4</f>
        <v>-0.03638</v>
      </c>
      <c r="W193" s="159">
        <f>W191*'Data - P&amp;L'!$L$4</f>
        <v>0</v>
      </c>
      <c r="X193" s="159">
        <f>X191*'Data - P&amp;L'!$L$4</f>
        <v>0</v>
      </c>
      <c r="Y193" s="159">
        <f>Y191*'Data - P&amp;L'!$L$4</f>
        <v>0</v>
      </c>
      <c r="Z193" s="159">
        <f>Z191*'Data - P&amp;L'!$L$4</f>
        <v>0</v>
      </c>
      <c r="AA193" s="159">
        <f>AA191*'Data - P&amp;L'!$L$4</f>
        <v>0</v>
      </c>
      <c r="AB193" s="159">
        <f>AB191*'Data - P&amp;L'!$L$4</f>
        <v>0</v>
      </c>
      <c r="AC193" s="159">
        <f>AC191*'Data - P&amp;L'!$L$4</f>
        <v>0</v>
      </c>
      <c r="AD193" s="159">
        <f>AD191*'Data - P&amp;L'!$L$4</f>
        <v>0</v>
      </c>
      <c r="AE193" s="159">
        <f>AE191*'Data - P&amp;L'!$L$4</f>
        <v>0</v>
      </c>
      <c r="AF193" s="159">
        <f>AF191*'Data - P&amp;L'!$L$4</f>
        <v>0</v>
      </c>
      <c r="AG193" s="916">
        <f t="shared" si="72"/>
        <v>-0.07276</v>
      </c>
    </row>
    <row r="194">
      <c r="A194" s="404" t="s">
        <v>2282</v>
      </c>
      <c r="B194" s="159">
        <f>(B101+B102)*'Data - P&amp;L'!$C$9</f>
        <v>0</v>
      </c>
      <c r="C194" s="159">
        <f>(C101+C102)*'Data - P&amp;L'!$C$9</f>
        <v>0</v>
      </c>
      <c r="D194" s="159">
        <f>(D101+D102)*'Data - P&amp;L'!$C$9</f>
        <v>0</v>
      </c>
      <c r="E194" s="159">
        <f>(E101+E102)*'Data - P&amp;L'!$C$9</f>
        <v>0</v>
      </c>
      <c r="F194" s="159">
        <f>(F101+F102)*'Data - P&amp;L'!$C$9</f>
        <v>0</v>
      </c>
      <c r="G194" s="159">
        <f>(G101+G102)*'Data - P&amp;L'!$C$9</f>
        <v>0</v>
      </c>
      <c r="H194" s="159">
        <f>(H101+H102)*'Data - P&amp;L'!$C$9</f>
        <v>0</v>
      </c>
      <c r="I194" s="159">
        <f>(I101+I102)*'Data - P&amp;L'!$C$9</f>
        <v>0</v>
      </c>
      <c r="J194" s="159">
        <f>(J101+J102)*'Data - P&amp;L'!$C$9</f>
        <v>0</v>
      </c>
      <c r="K194" s="159">
        <f>(K101+K102)*'Data - P&amp;L'!$C$9</f>
        <v>0</v>
      </c>
      <c r="L194" s="159">
        <f>(L101+L102)*'Data - P&amp;L'!$C$9</f>
        <v>0</v>
      </c>
      <c r="M194" s="159">
        <f>(M101+M102)*'Data - P&amp;L'!$C$9</f>
        <v>0</v>
      </c>
      <c r="N194" s="159">
        <f>(N101+N102)*'Data - P&amp;L'!$C$9</f>
        <v>0</v>
      </c>
      <c r="O194" s="159">
        <f>(O101+O102)*'Data - P&amp;L'!$C$9</f>
        <v>0</v>
      </c>
      <c r="P194" s="159">
        <f>(P101+P102)*'Data - P&amp;L'!$C$9</f>
        <v>0</v>
      </c>
      <c r="Q194" s="159">
        <f>(Q101+Q102)*'Data - P&amp;L'!$C$9</f>
        <v>0</v>
      </c>
      <c r="R194" s="159">
        <f>(R101+R102)*'Data - P&amp;L'!$C$9</f>
        <v>0</v>
      </c>
      <c r="S194" s="159">
        <f>(S101+S102)*'Data - P&amp;L'!$C$9</f>
        <v>0</v>
      </c>
      <c r="T194" s="159">
        <f>(T101+T102)*'Data - P&amp;L'!$C$9</f>
        <v>0</v>
      </c>
      <c r="U194" s="159">
        <f>(U101+U102)*'Data - P&amp;L'!$C$9</f>
        <v>0</v>
      </c>
      <c r="V194" s="159">
        <f>(V101+V102)*'Data - P&amp;L'!$C$9</f>
        <v>0</v>
      </c>
      <c r="W194" s="159">
        <f>(W101+W102)*'Data - P&amp;L'!$C$9</f>
        <v>0</v>
      </c>
      <c r="X194" s="159">
        <f>(X101+X102)*'Data - P&amp;L'!$C$9</f>
        <v>0</v>
      </c>
      <c r="Y194" s="159">
        <f>(Y101+Y102)*'Data - P&amp;L'!$C$9</f>
        <v>-5.98</v>
      </c>
      <c r="Z194" s="159">
        <f>(Z101+Z102)*'Data - P&amp;L'!$C$9</f>
        <v>0</v>
      </c>
      <c r="AA194" s="159">
        <f>(AA101+AA102)*'Data - P&amp;L'!$C$9</f>
        <v>0</v>
      </c>
      <c r="AB194" s="159">
        <f>(AB101+AB102)*'Data - P&amp;L'!$C$9</f>
        <v>0</v>
      </c>
      <c r="AC194" s="159">
        <f>(AC101+AC102)*'Data - P&amp;L'!$C$9</f>
        <v>0</v>
      </c>
      <c r="AD194" s="159">
        <f>(AD101+AD102)*'Data - P&amp;L'!$C$9</f>
        <v>0</v>
      </c>
      <c r="AE194" s="159">
        <f>(AE101+AE102)*'Data - P&amp;L'!$C$9</f>
        <v>0</v>
      </c>
      <c r="AF194" s="159">
        <f>(AF101+AF102)*'Data - P&amp;L'!$C$9</f>
        <v>0</v>
      </c>
      <c r="AG194" s="916">
        <f t="shared" si="72"/>
        <v>-5.98</v>
      </c>
    </row>
    <row r="195">
      <c r="A195" s="929" t="s">
        <v>2283</v>
      </c>
      <c r="B195" s="159">
        <f>B194*'Data - P&amp;L'!$L$5</f>
        <v>0</v>
      </c>
      <c r="C195" s="159">
        <f>C194*'Data - P&amp;L'!$L$5</f>
        <v>0</v>
      </c>
      <c r="D195" s="159">
        <f>D194*'Data - P&amp;L'!$L$5</f>
        <v>0</v>
      </c>
      <c r="E195" s="159">
        <f>E194*'Data - P&amp;L'!$L$5</f>
        <v>0</v>
      </c>
      <c r="F195" s="159">
        <f>F194*'Data - P&amp;L'!$L$5</f>
        <v>0</v>
      </c>
      <c r="G195" s="159">
        <f>G194*'Data - P&amp;L'!$L$5</f>
        <v>0</v>
      </c>
      <c r="H195" s="159">
        <f>H194*'Data - P&amp;L'!$L$5</f>
        <v>0</v>
      </c>
      <c r="I195" s="159">
        <f>I194*'Data - P&amp;L'!$L$5</f>
        <v>0</v>
      </c>
      <c r="J195" s="159">
        <f>J194*'Data - P&amp;L'!$L$5</f>
        <v>0</v>
      </c>
      <c r="K195" s="159">
        <f>K194*'Data - P&amp;L'!$L$5</f>
        <v>0</v>
      </c>
      <c r="L195" s="159">
        <f>L194*'Data - P&amp;L'!$L$5</f>
        <v>0</v>
      </c>
      <c r="M195" s="159">
        <f>M194*'Data - P&amp;L'!$L$5</f>
        <v>0</v>
      </c>
      <c r="N195" s="159">
        <f>N194*'Data - P&amp;L'!$L$5</f>
        <v>0</v>
      </c>
      <c r="O195" s="159">
        <f>O194*'Data - P&amp;L'!$L$5</f>
        <v>0</v>
      </c>
      <c r="P195" s="159">
        <f>P194*'Data - P&amp;L'!$L$5</f>
        <v>0</v>
      </c>
      <c r="Q195" s="159">
        <f>Q194*'Data - P&amp;L'!$L$5</f>
        <v>0</v>
      </c>
      <c r="R195" s="159">
        <f>R194*'Data - P&amp;L'!$L$5</f>
        <v>0</v>
      </c>
      <c r="S195" s="159">
        <f>S194*'Data - P&amp;L'!$L$5</f>
        <v>0</v>
      </c>
      <c r="T195" s="159">
        <f>T194*'Data - P&amp;L'!$L$5</f>
        <v>0</v>
      </c>
      <c r="U195" s="159">
        <f>U194*'Data - P&amp;L'!$L$5</f>
        <v>0</v>
      </c>
      <c r="V195" s="159">
        <f>V194*'Data - P&amp;L'!$L$5</f>
        <v>0</v>
      </c>
      <c r="W195" s="159">
        <f>W194*'Data - P&amp;L'!$L$5</f>
        <v>0</v>
      </c>
      <c r="X195" s="159">
        <f>X194*'Data - P&amp;L'!$L$5</f>
        <v>0</v>
      </c>
      <c r="Y195" s="159">
        <f>Y194*'Data - P&amp;L'!$L$5</f>
        <v>-0.4485</v>
      </c>
      <c r="Z195" s="159">
        <f>Z194*'Data - P&amp;L'!$L$5</f>
        <v>0</v>
      </c>
      <c r="AA195" s="159">
        <f>AA194*'Data - P&amp;L'!$L$5</f>
        <v>0</v>
      </c>
      <c r="AB195" s="159">
        <f>AB194*'Data - P&amp;L'!$L$5</f>
        <v>0</v>
      </c>
      <c r="AC195" s="159">
        <f>AC194*'Data - P&amp;L'!$L$5</f>
        <v>0</v>
      </c>
      <c r="AD195" s="159">
        <f>AD194*'Data - P&amp;L'!$L$5</f>
        <v>0</v>
      </c>
      <c r="AE195" s="159">
        <f>AE194*'Data - P&amp;L'!$L$5</f>
        <v>0</v>
      </c>
      <c r="AF195" s="159">
        <f>AF194*'Data - P&amp;L'!$L$5</f>
        <v>0</v>
      </c>
      <c r="AG195" s="916">
        <f t="shared" si="72"/>
        <v>-0.4485</v>
      </c>
    </row>
    <row r="196">
      <c r="A196" s="929" t="s">
        <v>2284</v>
      </c>
      <c r="B196" s="159">
        <f>B194*'Data - P&amp;L'!$L$4</f>
        <v>0</v>
      </c>
      <c r="C196" s="159">
        <f>C194*'Data - P&amp;L'!$L$4</f>
        <v>0</v>
      </c>
      <c r="D196" s="159">
        <f>D194*'Data - P&amp;L'!$L$4</f>
        <v>0</v>
      </c>
      <c r="E196" s="159">
        <f>E194*'Data - P&amp;L'!$L$4</f>
        <v>0</v>
      </c>
      <c r="F196" s="159">
        <f>F194*'Data - P&amp;L'!$L$4</f>
        <v>0</v>
      </c>
      <c r="G196" s="159">
        <f>G194*'Data - P&amp;L'!$L$4</f>
        <v>0</v>
      </c>
      <c r="H196" s="159">
        <f>H194*'Data - P&amp;L'!$L$4</f>
        <v>0</v>
      </c>
      <c r="I196" s="159">
        <f>I194*'Data - P&amp;L'!$L$4</f>
        <v>0</v>
      </c>
      <c r="J196" s="159">
        <f>J194*'Data - P&amp;L'!$L$4</f>
        <v>0</v>
      </c>
      <c r="K196" s="159">
        <f>K194*'Data - P&amp;L'!$L$4</f>
        <v>0</v>
      </c>
      <c r="L196" s="159">
        <f>L194*'Data - P&amp;L'!$L$4</f>
        <v>0</v>
      </c>
      <c r="M196" s="159">
        <f>M194*'Data - P&amp;L'!$L$4</f>
        <v>0</v>
      </c>
      <c r="N196" s="159">
        <f>N194*'Data - P&amp;L'!$L$4</f>
        <v>0</v>
      </c>
      <c r="O196" s="159">
        <f>O194*'Data - P&amp;L'!$L$4</f>
        <v>0</v>
      </c>
      <c r="P196" s="159">
        <f>P194*'Data - P&amp;L'!$L$4</f>
        <v>0</v>
      </c>
      <c r="Q196" s="159">
        <f>Q194*'Data - P&amp;L'!$L$4</f>
        <v>0</v>
      </c>
      <c r="R196" s="159">
        <f>R194*'Data - P&amp;L'!$L$4</f>
        <v>0</v>
      </c>
      <c r="S196" s="159">
        <f>S194*'Data - P&amp;L'!$L$4</f>
        <v>0</v>
      </c>
      <c r="T196" s="159">
        <f>T194*'Data - P&amp;L'!$L$4</f>
        <v>0</v>
      </c>
      <c r="U196" s="159">
        <f>U194*'Data - P&amp;L'!$L$4</f>
        <v>0</v>
      </c>
      <c r="V196" s="159">
        <f>V194*'Data - P&amp;L'!$L$4</f>
        <v>0</v>
      </c>
      <c r="W196" s="159">
        <f>W194*'Data - P&amp;L'!$L$4</f>
        <v>0</v>
      </c>
      <c r="X196" s="159">
        <f>X194*'Data - P&amp;L'!$L$4</f>
        <v>0</v>
      </c>
      <c r="Y196" s="159">
        <f>Y194*'Data - P&amp;L'!$L$4</f>
        <v>-0.20332</v>
      </c>
      <c r="Z196" s="159">
        <f>Z194*'Data - P&amp;L'!$L$4</f>
        <v>0</v>
      </c>
      <c r="AA196" s="159">
        <f>AA194*'Data - P&amp;L'!$L$4</f>
        <v>0</v>
      </c>
      <c r="AB196" s="159">
        <f>AB194*'Data - P&amp;L'!$L$4</f>
        <v>0</v>
      </c>
      <c r="AC196" s="159">
        <f>AC194*'Data - P&amp;L'!$L$4</f>
        <v>0</v>
      </c>
      <c r="AD196" s="159">
        <f>AD194*'Data - P&amp;L'!$L$4</f>
        <v>0</v>
      </c>
      <c r="AE196" s="159">
        <f>AE194*'Data - P&amp;L'!$L$4</f>
        <v>0</v>
      </c>
      <c r="AF196" s="159">
        <f>AF194*'Data - P&amp;L'!$L$4</f>
        <v>0</v>
      </c>
      <c r="AG196" s="916">
        <f t="shared" si="72"/>
        <v>-0.20332</v>
      </c>
    </row>
    <row r="197">
      <c r="A197" s="404" t="s">
        <v>2285</v>
      </c>
      <c r="B197" s="159">
        <f>(B103+B104)*'Data - P&amp;L'!$C$5</f>
        <v>0</v>
      </c>
      <c r="C197" s="159">
        <f>(C103+C104)*'Data - P&amp;L'!$C$5</f>
        <v>0</v>
      </c>
      <c r="D197" s="159">
        <f>(D103+D104)*'Data - P&amp;L'!$C$5</f>
        <v>0</v>
      </c>
      <c r="E197" s="159">
        <f>(E103+E104)*'Data - P&amp;L'!$C$5</f>
        <v>0</v>
      </c>
      <c r="F197" s="159">
        <f>(F103+F104)*'Data - P&amp;L'!$C$5</f>
        <v>0</v>
      </c>
      <c r="G197" s="159">
        <f>(G103+G104)*'Data - P&amp;L'!$C$5</f>
        <v>-10.49</v>
      </c>
      <c r="H197" s="159">
        <f>(H103+H104)*'Data - P&amp;L'!$C$5</f>
        <v>0</v>
      </c>
      <c r="I197" s="159">
        <f>(I103+I104)*'Data - P&amp;L'!$C$5</f>
        <v>0</v>
      </c>
      <c r="J197" s="159">
        <f>(J103+J104)*'Data - P&amp;L'!$C$5</f>
        <v>0</v>
      </c>
      <c r="K197" s="159">
        <f>(K103+K104)*'Data - P&amp;L'!$C$5</f>
        <v>0</v>
      </c>
      <c r="L197" s="159">
        <f>(L103+L104)*'Data - P&amp;L'!$C$5</f>
        <v>0</v>
      </c>
      <c r="M197" s="159">
        <f>(M103+M104)*'Data - P&amp;L'!$C$5</f>
        <v>0</v>
      </c>
      <c r="N197" s="159">
        <f>(N103+N104)*'Data - P&amp;L'!$C$5</f>
        <v>-10.49</v>
      </c>
      <c r="O197" s="159">
        <f>(O103+O104)*'Data - P&amp;L'!$C$5</f>
        <v>0</v>
      </c>
      <c r="P197" s="159">
        <f>(P103+P104)*'Data - P&amp;L'!$C$5</f>
        <v>0</v>
      </c>
      <c r="Q197" s="159">
        <f>(Q103+Q104)*'Data - P&amp;L'!$C$5</f>
        <v>0</v>
      </c>
      <c r="R197" s="159">
        <f>(R103+R104)*'Data - P&amp;L'!$C$5</f>
        <v>0</v>
      </c>
      <c r="S197" s="159">
        <f>(S103+S104)*'Data - P&amp;L'!$C$5</f>
        <v>0</v>
      </c>
      <c r="T197" s="159">
        <f>(T103+T104)*'Data - P&amp;L'!$C$5</f>
        <v>-10.49</v>
      </c>
      <c r="U197" s="159">
        <f>(U103+U104)*'Data - P&amp;L'!$C$5</f>
        <v>0</v>
      </c>
      <c r="V197" s="159">
        <f>(V103+V104)*'Data - P&amp;L'!$C$5</f>
        <v>0</v>
      </c>
      <c r="W197" s="159">
        <f>(W103+W104)*'Data - P&amp;L'!$C$5</f>
        <v>0</v>
      </c>
      <c r="X197" s="159">
        <f>(X103+X104)*'Data - P&amp;L'!$C$5</f>
        <v>0</v>
      </c>
      <c r="Y197" s="159">
        <f>(Y103+Y104)*'Data - P&amp;L'!$C$5</f>
        <v>0</v>
      </c>
      <c r="Z197" s="159">
        <f>(Z103+Z104)*'Data - P&amp;L'!$C$5</f>
        <v>0</v>
      </c>
      <c r="AA197" s="159">
        <f>(AA103+AA104)*'Data - P&amp;L'!$C$5</f>
        <v>0</v>
      </c>
      <c r="AB197" s="159">
        <f>(AB103+AB104)*'Data - P&amp;L'!$C$5</f>
        <v>0</v>
      </c>
      <c r="AC197" s="159">
        <f>(AC103+AC104)*'Data - P&amp;L'!$C$5</f>
        <v>0</v>
      </c>
      <c r="AD197" s="159">
        <f>(AD103+AD104)*'Data - P&amp;L'!$C$5</f>
        <v>0</v>
      </c>
      <c r="AE197" s="159">
        <f>(AE103+AE104)*'Data - P&amp;L'!$C$5</f>
        <v>0</v>
      </c>
      <c r="AF197" s="159">
        <f>(AF103+AF104)*'Data - P&amp;L'!$C$5</f>
        <v>0</v>
      </c>
      <c r="AG197" s="916">
        <f t="shared" si="72"/>
        <v>-31.47</v>
      </c>
    </row>
    <row r="198">
      <c r="A198" s="929" t="s">
        <v>2286</v>
      </c>
      <c r="B198" s="159">
        <f>B197*'Data - P&amp;L'!$L$8</f>
        <v>0</v>
      </c>
      <c r="C198" s="159">
        <f>C197*'Data - P&amp;L'!$L$8</f>
        <v>0</v>
      </c>
      <c r="D198" s="159">
        <f>D197*'Data - P&amp;L'!$L$8</f>
        <v>0</v>
      </c>
      <c r="E198" s="159">
        <f>E197*'Data - P&amp;L'!$L$8</f>
        <v>0</v>
      </c>
      <c r="F198" s="159">
        <f>F197*'Data - P&amp;L'!$L$8</f>
        <v>0</v>
      </c>
      <c r="G198" s="159">
        <f>G197*'Data - P&amp;L'!$L$8</f>
        <v>-0.78675</v>
      </c>
      <c r="H198" s="159">
        <f>H197*'Data - P&amp;L'!$L$8</f>
        <v>0</v>
      </c>
      <c r="I198" s="159">
        <f>I197*'Data - P&amp;L'!$L$8</f>
        <v>0</v>
      </c>
      <c r="J198" s="159">
        <f>J197*'Data - P&amp;L'!$L$8</f>
        <v>0</v>
      </c>
      <c r="K198" s="159">
        <f>K197*'Data - P&amp;L'!$L$8</f>
        <v>0</v>
      </c>
      <c r="L198" s="159">
        <f>L197*'Data - P&amp;L'!$L$8</f>
        <v>0</v>
      </c>
      <c r="M198" s="159">
        <f>M197*'Data - P&amp;L'!$L$8</f>
        <v>0</v>
      </c>
      <c r="N198" s="159">
        <f>N197*'Data - P&amp;L'!$L$8</f>
        <v>-0.78675</v>
      </c>
      <c r="O198" s="159">
        <f>O197*'Data - P&amp;L'!$L$8</f>
        <v>0</v>
      </c>
      <c r="P198" s="159">
        <f>P197*'Data - P&amp;L'!$L$8</f>
        <v>0</v>
      </c>
      <c r="Q198" s="159">
        <f>Q197*'Data - P&amp;L'!$L$8</f>
        <v>0</v>
      </c>
      <c r="R198" s="159">
        <f>R197*'Data - P&amp;L'!$L$8</f>
        <v>0</v>
      </c>
      <c r="S198" s="159">
        <f>S197*'Data - P&amp;L'!$L$8</f>
        <v>0</v>
      </c>
      <c r="T198" s="159">
        <f>T197*'Data - P&amp;L'!$L$8</f>
        <v>-0.78675</v>
      </c>
      <c r="U198" s="159">
        <f>U197*'Data - P&amp;L'!$L$8</f>
        <v>0</v>
      </c>
      <c r="V198" s="159">
        <f>V197*'Data - P&amp;L'!$L$8</f>
        <v>0</v>
      </c>
      <c r="W198" s="159">
        <f>W197*'Data - P&amp;L'!$L$8</f>
        <v>0</v>
      </c>
      <c r="X198" s="159">
        <f>X197*'Data - P&amp;L'!$L$8</f>
        <v>0</v>
      </c>
      <c r="Y198" s="159">
        <f>Y197*'Data - P&amp;L'!$L$8</f>
        <v>0</v>
      </c>
      <c r="Z198" s="159">
        <f>Z197*'Data - P&amp;L'!$L$8</f>
        <v>0</v>
      </c>
      <c r="AA198" s="159">
        <f>AA197*'Data - P&amp;L'!$L$8</f>
        <v>0</v>
      </c>
      <c r="AB198" s="159">
        <f>AB197*'Data - P&amp;L'!$L$8</f>
        <v>0</v>
      </c>
      <c r="AC198" s="159">
        <f>AC197*'Data - P&amp;L'!$L$8</f>
        <v>0</v>
      </c>
      <c r="AD198" s="159">
        <f>AD197*'Data - P&amp;L'!$L$8</f>
        <v>0</v>
      </c>
      <c r="AE198" s="159">
        <f>AE197*'Data - P&amp;L'!$L$8</f>
        <v>0</v>
      </c>
      <c r="AF198" s="159">
        <f>AF197*'Data - P&amp;L'!$L$8</f>
        <v>0</v>
      </c>
      <c r="AG198" s="916">
        <f t="shared" si="72"/>
        <v>-2.36025</v>
      </c>
    </row>
    <row r="199">
      <c r="A199" s="929" t="s">
        <v>2287</v>
      </c>
      <c r="B199" s="159">
        <f>B197*'Data - P&amp;L'!$L$9</f>
        <v>0</v>
      </c>
      <c r="C199" s="159">
        <f>C197*'Data - P&amp;L'!$L$9</f>
        <v>0</v>
      </c>
      <c r="D199" s="159">
        <f>D197*'Data - P&amp;L'!$L$9</f>
        <v>0</v>
      </c>
      <c r="E199" s="159">
        <f>E197*'Data - P&amp;L'!$L$9</f>
        <v>0</v>
      </c>
      <c r="F199" s="159">
        <f>F197*'Data - P&amp;L'!$L$9</f>
        <v>0</v>
      </c>
      <c r="G199" s="159">
        <f>G197*'Data - P&amp;L'!$L$9</f>
        <v>-0.26225</v>
      </c>
      <c r="H199" s="159">
        <f>H197*'Data - P&amp;L'!$L$9</f>
        <v>0</v>
      </c>
      <c r="I199" s="159">
        <f>I197*'Data - P&amp;L'!$L$9</f>
        <v>0</v>
      </c>
      <c r="J199" s="159">
        <f>J197*'Data - P&amp;L'!$L$9</f>
        <v>0</v>
      </c>
      <c r="K199" s="159">
        <f>K197*'Data - P&amp;L'!$L$9</f>
        <v>0</v>
      </c>
      <c r="L199" s="159">
        <f>L197*'Data - P&amp;L'!$L$9</f>
        <v>0</v>
      </c>
      <c r="M199" s="159">
        <f>M197*'Data - P&amp;L'!$L$9</f>
        <v>0</v>
      </c>
      <c r="N199" s="159">
        <f>N197*'Data - P&amp;L'!$L$9</f>
        <v>-0.26225</v>
      </c>
      <c r="O199" s="159">
        <f>O197*'Data - P&amp;L'!$L$9</f>
        <v>0</v>
      </c>
      <c r="P199" s="159">
        <f>P197*'Data - P&amp;L'!$L$9</f>
        <v>0</v>
      </c>
      <c r="Q199" s="159">
        <f>Q197*'Data - P&amp;L'!$L$9</f>
        <v>0</v>
      </c>
      <c r="R199" s="159">
        <f>R197*'Data - P&amp;L'!$L$9</f>
        <v>0</v>
      </c>
      <c r="S199" s="159">
        <f>S197*'Data - P&amp;L'!$L$9</f>
        <v>0</v>
      </c>
      <c r="T199" s="159">
        <f>T197*'Data - P&amp;L'!$L$9</f>
        <v>-0.26225</v>
      </c>
      <c r="U199" s="159">
        <f>U197*'Data - P&amp;L'!$L$9</f>
        <v>0</v>
      </c>
      <c r="V199" s="159">
        <f>V197*'Data - P&amp;L'!$L$9</f>
        <v>0</v>
      </c>
      <c r="W199" s="159">
        <f>W197*'Data - P&amp;L'!$L$9</f>
        <v>0</v>
      </c>
      <c r="X199" s="159">
        <f>X197*'Data - P&amp;L'!$L$9</f>
        <v>0</v>
      </c>
      <c r="Y199" s="159">
        <f>Y197*'Data - P&amp;L'!$L$9</f>
        <v>0</v>
      </c>
      <c r="Z199" s="159">
        <f>Z197*'Data - P&amp;L'!$L$9</f>
        <v>0</v>
      </c>
      <c r="AA199" s="159">
        <f>AA197*'Data - P&amp;L'!$L$9</f>
        <v>0</v>
      </c>
      <c r="AB199" s="159">
        <f>AB197*'Data - P&amp;L'!$L$9</f>
        <v>0</v>
      </c>
      <c r="AC199" s="159">
        <f>AC197*'Data - P&amp;L'!$L$9</f>
        <v>0</v>
      </c>
      <c r="AD199" s="159">
        <f>AD197*'Data - P&amp;L'!$L$9</f>
        <v>0</v>
      </c>
      <c r="AE199" s="159">
        <f>AE197*'Data - P&amp;L'!$L$9</f>
        <v>0</v>
      </c>
      <c r="AF199" s="159">
        <f>AF197*'Data - P&amp;L'!$L$9</f>
        <v>0</v>
      </c>
      <c r="AG199" s="916">
        <f t="shared" si="72"/>
        <v>-0.78675</v>
      </c>
    </row>
    <row r="200">
      <c r="A200" s="404" t="s">
        <v>2288</v>
      </c>
      <c r="B200" s="257">
        <f>(B105+B106)*'Data - P&amp;L'!$C$10</f>
        <v>0</v>
      </c>
      <c r="C200" s="257">
        <f>(C105+C106)*'Data - P&amp;L'!$C$10</f>
        <v>0</v>
      </c>
      <c r="D200" s="257">
        <f>(D105+D106)*'Data - P&amp;L'!$C$10</f>
        <v>0</v>
      </c>
      <c r="E200" s="257">
        <f>(E105+E106)*'Data - P&amp;L'!$C$10</f>
        <v>0</v>
      </c>
      <c r="F200" s="257">
        <f>(F105+F106)*'Data - P&amp;L'!$C$10</f>
        <v>0</v>
      </c>
      <c r="G200" s="257">
        <f>(G105+G106)*'Data - P&amp;L'!$C$10</f>
        <v>0</v>
      </c>
      <c r="H200" s="257">
        <f>(H105+H106)*'Data - P&amp;L'!$C$10</f>
        <v>0</v>
      </c>
      <c r="I200" s="257">
        <f>(I105+I106)*'Data - P&amp;L'!$C$10</f>
        <v>0</v>
      </c>
      <c r="J200" s="257">
        <f>(J105+J106)*'Data - P&amp;L'!$C$10</f>
        <v>0</v>
      </c>
      <c r="K200" s="257">
        <f>(K105+K106)*'Data - P&amp;L'!$C$10</f>
        <v>0</v>
      </c>
      <c r="L200" s="257">
        <f>(L105+L106)*'Data - P&amp;L'!$C$10</f>
        <v>0</v>
      </c>
      <c r="M200" s="257">
        <f>(M105+M106)*'Data - P&amp;L'!$C$10</f>
        <v>0</v>
      </c>
      <c r="N200" s="257">
        <f>(N105+N106)*'Data - P&amp;L'!$C$10</f>
        <v>0</v>
      </c>
      <c r="O200" s="257">
        <f>(O105+O106)*'Data - P&amp;L'!$C$10</f>
        <v>0</v>
      </c>
      <c r="P200" s="257">
        <f>(P105+P106)*'Data - P&amp;L'!$C$10</f>
        <v>0</v>
      </c>
      <c r="Q200" s="257">
        <f>(Q105+Q106)*'Data - P&amp;L'!$C$10</f>
        <v>0</v>
      </c>
      <c r="R200" s="257">
        <f>(R105+R106)*'Data - P&amp;L'!$C$10</f>
        <v>0</v>
      </c>
      <c r="S200" s="257">
        <f>(S105+S106)*'Data - P&amp;L'!$C$10</f>
        <v>0</v>
      </c>
      <c r="T200" s="257">
        <f>(T105+T106)*'Data - P&amp;L'!$C$10</f>
        <v>0</v>
      </c>
      <c r="U200" s="257">
        <f>(U105+U106)*'Data - P&amp;L'!$C$10</f>
        <v>0</v>
      </c>
      <c r="V200" s="257">
        <f>(V105+V106)*'Data - P&amp;L'!$C$10</f>
        <v>0</v>
      </c>
      <c r="W200" s="257">
        <f>(W105+W106)*'Data - P&amp;L'!$C$10</f>
        <v>0</v>
      </c>
      <c r="X200" s="257">
        <f>(X105+X106)*'Data - P&amp;L'!$C$10</f>
        <v>0</v>
      </c>
      <c r="Y200" s="257">
        <f>(Y105+Y106)*'Data - P&amp;L'!$C$10</f>
        <v>0</v>
      </c>
      <c r="Z200" s="257">
        <f>(Z105+Z106)*'Data - P&amp;L'!$C$10</f>
        <v>0</v>
      </c>
      <c r="AA200" s="257">
        <f>(AA105+AA106)*'Data - P&amp;L'!$C$10</f>
        <v>0</v>
      </c>
      <c r="AB200" s="257">
        <f>(AB105+AB106)*'Data - P&amp;L'!$C$10</f>
        <v>0</v>
      </c>
      <c r="AC200" s="257">
        <f>(AC105+AC106)*'Data - P&amp;L'!$C$10</f>
        <v>0</v>
      </c>
      <c r="AD200" s="257">
        <f>(AD105+AD106)*'Data - P&amp;L'!$C$10</f>
        <v>0</v>
      </c>
      <c r="AE200" s="257">
        <f>(AE105+AE106)*'Data - P&amp;L'!$C$10</f>
        <v>0</v>
      </c>
      <c r="AF200" s="257">
        <f>(AF105+AF106)*'Data - P&amp;L'!$C$10</f>
        <v>0</v>
      </c>
      <c r="AG200" s="916">
        <f t="shared" si="72"/>
        <v>0</v>
      </c>
    </row>
    <row r="201">
      <c r="A201" s="929" t="s">
        <v>2289</v>
      </c>
      <c r="B201" s="257">
        <f>(B184+B186+B188+B191+B194+B197+B200)*'Data - P&amp;L'!$L$6</f>
        <v>0.71685</v>
      </c>
      <c r="C201" s="257">
        <f>(C184+C186+C188+C191+C194+C197+C200)*'Data - P&amp;L'!$L$6</f>
        <v>0.119475</v>
      </c>
      <c r="D201" s="257">
        <f>(D184+D186+D188+D191+D194+D197+D200)*'Data - P&amp;L'!$L$6</f>
        <v>0.23895</v>
      </c>
      <c r="E201" s="257">
        <f>(E184+E186+E188+E191+E194+E197+E200)*'Data - P&amp;L'!$L$6</f>
        <v>0.119475</v>
      </c>
      <c r="F201" s="257">
        <f>(F184+F186+F188+F191+F194+F197+F200)*'Data - P&amp;L'!$L$6</f>
        <v>0.119475</v>
      </c>
      <c r="G201" s="257">
        <f>(G184+G186+G188+G191+G194+G197+G200)*'Data - P&amp;L'!$L$6</f>
        <v>-0.3422625</v>
      </c>
      <c r="H201" s="257">
        <f>(H184+H186+H188+H191+H194+H197+H200)*'Data - P&amp;L'!$L$6</f>
        <v>0.5681</v>
      </c>
      <c r="I201" s="257">
        <f>(I184+I186+I188+I191+I194+I197+I200)*'Data - P&amp;L'!$L$6</f>
        <v>2.24075</v>
      </c>
      <c r="J201" s="257">
        <f>(J184+J186+J188+J191+J194+J197+J200)*'Data - P&amp;L'!$L$6</f>
        <v>0.3437875</v>
      </c>
      <c r="K201" s="257">
        <f>(K184+K186+K188+K191+K194+K197+K200)*'Data - P&amp;L'!$L$6</f>
        <v>0.448625</v>
      </c>
      <c r="L201" s="257">
        <f>(L184+L186+L188+L191+L194+L197+L200)*'Data - P&amp;L'!$L$6</f>
        <v>0.5827375</v>
      </c>
      <c r="M201" s="257">
        <f>(M184+M186+M188+M191+M194+M197+M200)*'Data - P&amp;L'!$L$6</f>
        <v>10.9185125</v>
      </c>
      <c r="N201" s="257">
        <f>(N184+N186+N188+N191+N194+N197+N200)*'Data - P&amp;L'!$L$6</f>
        <v>3.378475</v>
      </c>
      <c r="O201" s="257">
        <f>(O184+O186+O188+O191+O194+O197+O200)*'Data - P&amp;L'!$L$6</f>
        <v>0</v>
      </c>
      <c r="P201" s="257">
        <f>(P184+P186+P188+P191+P194+P197+P200)*'Data - P&amp;L'!$L$6</f>
        <v>0</v>
      </c>
      <c r="Q201" s="257">
        <f>(Q184+Q186+Q188+Q191+Q194+Q197+Q200)*'Data - P&amp;L'!$L$6</f>
        <v>0</v>
      </c>
      <c r="R201" s="257">
        <f>(R184+R186+R188+R191+R194+R197+R200)*'Data - P&amp;L'!$L$6</f>
        <v>0.358425</v>
      </c>
      <c r="S201" s="257">
        <f>(S184+S186+S188+S191+S194+S197+S200)*'Data - P&amp;L'!$L$6</f>
        <v>0.23895</v>
      </c>
      <c r="T201" s="257">
        <f>(T184+T186+T188+T191+T194+T197+T200)*'Data - P&amp;L'!$L$6</f>
        <v>-0.12545</v>
      </c>
      <c r="U201" s="257">
        <f>(U184+U186+U188+U191+U194+U197+U200)*'Data - P&amp;L'!$L$6</f>
        <v>0</v>
      </c>
      <c r="V201" s="257">
        <f>(V184+V186+V188+V191+V194+V197+V200)*'Data - P&amp;L'!$L$6</f>
        <v>-0.1208125</v>
      </c>
      <c r="W201" s="257">
        <f>(W184+W186+W188+W191+W194+W197+W200)*'Data - P&amp;L'!$L$6</f>
        <v>0</v>
      </c>
      <c r="X201" s="257">
        <f>(X184+X186+X188+X191+X194+X197+X200)*'Data - P&amp;L'!$L$6</f>
        <v>0</v>
      </c>
      <c r="Y201" s="257">
        <f>(Y184+Y186+Y188+Y191+Y194+Y197+Y200)*'Data - P&amp;L'!$L$6</f>
        <v>-0.12695</v>
      </c>
      <c r="Z201" s="257">
        <f>(Z184+Z186+Z188+Z191+Z194+Z197+Z200)*'Data - P&amp;L'!$L$6</f>
        <v>0</v>
      </c>
      <c r="AA201" s="257">
        <f>(AA184+AA186+AA188+AA191+AA194+AA197+AA200)*'Data - P&amp;L'!$L$6</f>
        <v>0</v>
      </c>
      <c r="AB201" s="257">
        <f>(AB184+AB186+AB188+AB191+AB194+AB197+AB200)*'Data - P&amp;L'!$L$6</f>
        <v>0</v>
      </c>
      <c r="AC201" s="257">
        <f>(AC184+AC186+AC188+AC191+AC194+AC197+AC200)*'Data - P&amp;L'!$L$6</f>
        <v>0</v>
      </c>
      <c r="AD201" s="257">
        <f>(AD184+AD186+AD188+AD191+AD194+AD197+AD200)*'Data - P&amp;L'!$L$6</f>
        <v>0</v>
      </c>
      <c r="AE201" s="257">
        <f>(AE184+AE186+AE188+AE191+AE194+AE197+AE200)*'Data - P&amp;L'!$L$6</f>
        <v>0</v>
      </c>
      <c r="AF201" s="257">
        <f>(AF184+AF186+AF188+AF191+AF194+AF197+AF200)*'Data - P&amp;L'!$L$6</f>
        <v>0</v>
      </c>
      <c r="AG201" s="916">
        <f t="shared" si="72"/>
        <v>19.6771125</v>
      </c>
    </row>
    <row r="202">
      <c r="A202" s="929" t="s">
        <v>2290</v>
      </c>
      <c r="B202" s="257">
        <f t="shared" ref="B202:AF202" si="73">$AG202/31</f>
        <v>17.36774194</v>
      </c>
      <c r="C202" s="257">
        <f t="shared" si="73"/>
        <v>17.36774194</v>
      </c>
      <c r="D202" s="257">
        <f t="shared" si="73"/>
        <v>17.36774194</v>
      </c>
      <c r="E202" s="257">
        <f t="shared" si="73"/>
        <v>17.36774194</v>
      </c>
      <c r="F202" s="257">
        <f t="shared" si="73"/>
        <v>17.36774194</v>
      </c>
      <c r="G202" s="257">
        <f t="shared" si="73"/>
        <v>17.36774194</v>
      </c>
      <c r="H202" s="257">
        <f t="shared" si="73"/>
        <v>17.36774194</v>
      </c>
      <c r="I202" s="257">
        <f t="shared" si="73"/>
        <v>17.36774194</v>
      </c>
      <c r="J202" s="257">
        <f t="shared" si="73"/>
        <v>17.36774194</v>
      </c>
      <c r="K202" s="257">
        <f t="shared" si="73"/>
        <v>17.36774194</v>
      </c>
      <c r="L202" s="257">
        <f t="shared" si="73"/>
        <v>17.36774194</v>
      </c>
      <c r="M202" s="257">
        <f t="shared" si="73"/>
        <v>17.36774194</v>
      </c>
      <c r="N202" s="257">
        <f t="shared" si="73"/>
        <v>17.36774194</v>
      </c>
      <c r="O202" s="257">
        <f t="shared" si="73"/>
        <v>17.36774194</v>
      </c>
      <c r="P202" s="257">
        <f t="shared" si="73"/>
        <v>17.36774194</v>
      </c>
      <c r="Q202" s="257">
        <f t="shared" si="73"/>
        <v>17.36774194</v>
      </c>
      <c r="R202" s="257">
        <f t="shared" si="73"/>
        <v>17.36774194</v>
      </c>
      <c r="S202" s="257">
        <f t="shared" si="73"/>
        <v>17.36774194</v>
      </c>
      <c r="T202" s="257">
        <f t="shared" si="73"/>
        <v>17.36774194</v>
      </c>
      <c r="U202" s="257">
        <f t="shared" si="73"/>
        <v>17.36774194</v>
      </c>
      <c r="V202" s="257">
        <f t="shared" si="73"/>
        <v>17.36774194</v>
      </c>
      <c r="W202" s="257">
        <f t="shared" si="73"/>
        <v>17.36774194</v>
      </c>
      <c r="X202" s="257">
        <f t="shared" si="73"/>
        <v>17.36774194</v>
      </c>
      <c r="Y202" s="257">
        <f t="shared" si="73"/>
        <v>17.36774194</v>
      </c>
      <c r="Z202" s="257">
        <f t="shared" si="73"/>
        <v>17.36774194</v>
      </c>
      <c r="AA202" s="257">
        <f t="shared" si="73"/>
        <v>17.36774194</v>
      </c>
      <c r="AB202" s="257">
        <f t="shared" si="73"/>
        <v>17.36774194</v>
      </c>
      <c r="AC202" s="257">
        <f t="shared" si="73"/>
        <v>17.36774194</v>
      </c>
      <c r="AD202" s="257">
        <f t="shared" si="73"/>
        <v>17.36774194</v>
      </c>
      <c r="AE202" s="257">
        <f t="shared" si="73"/>
        <v>17.36774194</v>
      </c>
      <c r="AF202" s="257">
        <f t="shared" si="73"/>
        <v>17.36774194</v>
      </c>
      <c r="AG202" s="930">
        <v>538.4</v>
      </c>
    </row>
    <row r="203">
      <c r="A203" s="405" t="s">
        <v>2291</v>
      </c>
      <c r="B203" s="159">
        <f>((B97+B61)*'Data - P&amp;L'!$C$38)</f>
        <v>107.46</v>
      </c>
      <c r="C203" s="159">
        <f>((C97+C61)*'Data - P&amp;L'!$C$38)</f>
        <v>83.58</v>
      </c>
      <c r="D203" s="159">
        <f>((D97+D61)*'Data - P&amp;L'!$C$38)</f>
        <v>131.34</v>
      </c>
      <c r="E203" s="159">
        <f>((E97+E61)*'Data - P&amp;L'!$C$38)</f>
        <v>11.94</v>
      </c>
      <c r="F203" s="159">
        <f>((F97+F61)*'Data - P&amp;L'!$C$38)</f>
        <v>11.94</v>
      </c>
      <c r="G203" s="159">
        <f>((G97+G61)*'Data - P&amp;L'!$C$38)</f>
        <v>71.64</v>
      </c>
      <c r="H203" s="159">
        <f>((H97+H61)*'Data - P&amp;L'!$C$38)</f>
        <v>179.1</v>
      </c>
      <c r="I203" s="159">
        <f>((I97+I61)*'Data - P&amp;L'!$C$38)</f>
        <v>298.5</v>
      </c>
      <c r="J203" s="159">
        <f>((J97+J61)*'Data - P&amp;L'!$C$38)</f>
        <v>95.52</v>
      </c>
      <c r="K203" s="159">
        <f>((K97+K61)*'Data - P&amp;L'!$C$38)</f>
        <v>107.46</v>
      </c>
      <c r="L203" s="159">
        <f>((L97+L61)*'Data - P&amp;L'!$C$38)</f>
        <v>95.52</v>
      </c>
      <c r="M203" s="159">
        <f>((M97+M61)*'Data - P&amp;L'!$C$38)</f>
        <v>1098.48</v>
      </c>
      <c r="N203" s="159">
        <f>((N97+N61)*'Data - P&amp;L'!$C$38)</f>
        <v>358.2</v>
      </c>
      <c r="O203" s="159">
        <f>((O97+O61)*'Data - P&amp;L'!$C$38)</f>
        <v>35.82</v>
      </c>
      <c r="P203" s="159">
        <f>((P97+P61)*'Data - P&amp;L'!$C$38)</f>
        <v>107.46</v>
      </c>
      <c r="Q203" s="159">
        <f>((Q97+Q61)*'Data - P&amp;L'!$C$38)</f>
        <v>71.64</v>
      </c>
      <c r="R203" s="159">
        <f>((R97+R61)*'Data - P&amp;L'!$C$38)</f>
        <v>47.76</v>
      </c>
      <c r="S203" s="159">
        <f>((S97+S61)*'Data - P&amp;L'!$C$38)</f>
        <v>35.82</v>
      </c>
      <c r="T203" s="159">
        <f>((T97+T61)*'Data - P&amp;L'!$C$38)</f>
        <v>-11.94</v>
      </c>
      <c r="U203" s="159">
        <f>((U97+U61)*'Data - P&amp;L'!$C$38)</f>
        <v>23.88</v>
      </c>
      <c r="V203" s="159">
        <f>((V97+V61)*'Data - P&amp;L'!$C$38)</f>
        <v>-11.94</v>
      </c>
      <c r="W203" s="159">
        <f>((W97+W61)*'Data - P&amp;L'!$C$38)</f>
        <v>35.82</v>
      </c>
      <c r="X203" s="159">
        <f>((X97+X61)*'Data - P&amp;L'!$C$38)</f>
        <v>0</v>
      </c>
      <c r="Y203" s="159">
        <f>((Y97+Y61)*'Data - P&amp;L'!$C$38)</f>
        <v>11.94</v>
      </c>
      <c r="Z203" s="159">
        <f>((Z97+Z61)*'Data - P&amp;L'!$C$38)</f>
        <v>23.88</v>
      </c>
      <c r="AA203" s="159">
        <f>((AA97+AA61)*'Data - P&amp;L'!$C$38)</f>
        <v>0</v>
      </c>
      <c r="AB203" s="159">
        <f>((AB97+AB61)*'Data - P&amp;L'!$C$38)</f>
        <v>35.82</v>
      </c>
      <c r="AC203" s="159">
        <f>((AC97+AC61)*'Data - P&amp;L'!$C$38)</f>
        <v>23.88</v>
      </c>
      <c r="AD203" s="159">
        <f>((AD97+AD61)*'Data - P&amp;L'!$C$38)</f>
        <v>35.82</v>
      </c>
      <c r="AE203" s="159" t="str">
        <f>((AE97+AE61)*'Data - P&amp;L'!$C$38)</f>
        <v>#REF!</v>
      </c>
      <c r="AF203" s="159" t="str">
        <f>((AF97+AF61)*'Data - P&amp;L'!$C$38)</f>
        <v>#REF!</v>
      </c>
      <c r="AG203" s="916" t="str">
        <f t="shared" ref="AG203:AG228" si="74">SUM(B203:AF203)</f>
        <v>#REF!</v>
      </c>
    </row>
    <row r="204">
      <c r="A204" s="217" t="s">
        <v>2292</v>
      </c>
      <c r="B204" s="257">
        <f>((B97)*'Data - P&amp;L'!$C$34)</f>
        <v>71.64</v>
      </c>
      <c r="C204" s="257">
        <f>((C97)*'Data - P&amp;L'!$C$34)</f>
        <v>11.94</v>
      </c>
      <c r="D204" s="257">
        <f>((D97)*'Data - P&amp;L'!$C$34)</f>
        <v>23.88</v>
      </c>
      <c r="E204" s="257">
        <f>((E97)*'Data - P&amp;L'!$C$34)</f>
        <v>11.94</v>
      </c>
      <c r="F204" s="257">
        <f>((F97)*'Data - P&amp;L'!$C$34)</f>
        <v>11.94</v>
      </c>
      <c r="G204" s="257">
        <f>((G97)*'Data - P&amp;L'!$C$34)</f>
        <v>-35.82</v>
      </c>
      <c r="H204" s="257">
        <f>((H97)*'Data - P&amp;L'!$C$34)</f>
        <v>59.7</v>
      </c>
      <c r="I204" s="257">
        <f>((I97)*'Data - P&amp;L'!$C$34)</f>
        <v>226.86</v>
      </c>
      <c r="J204" s="257">
        <f>((J97)*'Data - P&amp;L'!$C$34)</f>
        <v>35.82</v>
      </c>
      <c r="K204" s="257">
        <f>((K97)*'Data - P&amp;L'!$C$34)</f>
        <v>47.76</v>
      </c>
      <c r="L204" s="257">
        <f>((L97)*'Data - P&amp;L'!$C$34)</f>
        <v>59.7</v>
      </c>
      <c r="M204" s="257">
        <f>((M97)*'Data - P&amp;L'!$C$34)</f>
        <v>1098.48</v>
      </c>
      <c r="N204" s="257">
        <f>((N97)*'Data - P&amp;L'!$C$34)</f>
        <v>346.26</v>
      </c>
      <c r="O204" s="257">
        <f>((O97)*'Data - P&amp;L'!$C$34)</f>
        <v>0</v>
      </c>
      <c r="P204" s="257">
        <f>((P97)*'Data - P&amp;L'!$C$34)</f>
        <v>0</v>
      </c>
      <c r="Q204" s="257">
        <f>((Q97)*'Data - P&amp;L'!$C$34)</f>
        <v>0</v>
      </c>
      <c r="R204" s="257">
        <f>((R97)*'Data - P&amp;L'!$C$34)</f>
        <v>35.82</v>
      </c>
      <c r="S204" s="257">
        <f>((S97)*'Data - P&amp;L'!$C$34)</f>
        <v>23.88</v>
      </c>
      <c r="T204" s="257">
        <f>((T97)*'Data - P&amp;L'!$C$34)</f>
        <v>-11.94</v>
      </c>
      <c r="U204" s="257">
        <f>((U97)*'Data - P&amp;L'!$C$34)</f>
        <v>0</v>
      </c>
      <c r="V204" s="257">
        <f>((V97)*'Data - P&amp;L'!$C$34)</f>
        <v>-11.94</v>
      </c>
      <c r="W204" s="257">
        <f>((W97)*'Data - P&amp;L'!$C$34)</f>
        <v>0</v>
      </c>
      <c r="X204" s="257">
        <f>((X97)*'Data - P&amp;L'!$C$34)</f>
        <v>0</v>
      </c>
      <c r="Y204" s="257">
        <f>((Y97)*'Data - P&amp;L'!$C$34)</f>
        <v>-11.94</v>
      </c>
      <c r="Z204" s="257">
        <f>((Z97)*'Data - P&amp;L'!$C$34)</f>
        <v>0</v>
      </c>
      <c r="AA204" s="257">
        <f>((AA97)*'Data - P&amp;L'!$C$34)</f>
        <v>0</v>
      </c>
      <c r="AB204" s="257">
        <f>((AB97)*'Data - P&amp;L'!$C$34)</f>
        <v>0</v>
      </c>
      <c r="AC204" s="257">
        <f>((AC97)*'Data - P&amp;L'!$C$34)</f>
        <v>0</v>
      </c>
      <c r="AD204" s="257">
        <f>((AD97)*'Data - P&amp;L'!$C$34)</f>
        <v>0</v>
      </c>
      <c r="AE204" s="257">
        <f>((AE97)*'Data - P&amp;L'!$C$34)</f>
        <v>0</v>
      </c>
      <c r="AF204" s="257">
        <f>((AF97)*'Data - P&amp;L'!$C$34)</f>
        <v>0</v>
      </c>
      <c r="AG204" s="916">
        <f t="shared" si="74"/>
        <v>1993.98</v>
      </c>
    </row>
    <row r="205">
      <c r="A205" s="217" t="s">
        <v>2293</v>
      </c>
      <c r="B205" s="264">
        <f>(B107*'Data - P&amp;L'!$D$38)</f>
        <v>0</v>
      </c>
      <c r="C205" s="264">
        <f>(C107*'Data - P&amp;L'!$D$38)</f>
        <v>0</v>
      </c>
      <c r="D205" s="264">
        <f>(D107*'Data - P&amp;L'!$D$38)</f>
        <v>0</v>
      </c>
      <c r="E205" s="264">
        <f>(E107*'Data - P&amp;L'!$D$38)</f>
        <v>0</v>
      </c>
      <c r="F205" s="264">
        <f>(F107*'Data - P&amp;L'!$D$38)</f>
        <v>0</v>
      </c>
      <c r="G205" s="264">
        <f>(G107*'Data - P&amp;L'!$D$38)</f>
        <v>-1.435</v>
      </c>
      <c r="H205" s="264">
        <f>(H107*'Data - P&amp;L'!$D$38)</f>
        <v>0</v>
      </c>
      <c r="I205" s="264">
        <f>(I107*'Data - P&amp;L'!$D$38)</f>
        <v>0</v>
      </c>
      <c r="J205" s="264">
        <f>(J107*'Data - P&amp;L'!$D$38)</f>
        <v>0</v>
      </c>
      <c r="K205" s="264">
        <f>(K107*'Data - P&amp;L'!$D$38)</f>
        <v>0</v>
      </c>
      <c r="L205" s="264">
        <f>(L107*'Data - P&amp;L'!$D$38)</f>
        <v>0</v>
      </c>
      <c r="M205" s="264">
        <f>(M107*'Data - P&amp;L'!$D$38)</f>
        <v>0</v>
      </c>
      <c r="N205" s="264">
        <f>(N107*'Data - P&amp;L'!$D$38)</f>
        <v>-1.435</v>
      </c>
      <c r="O205" s="264">
        <f>(O107*'Data - P&amp;L'!$D$38)</f>
        <v>0</v>
      </c>
      <c r="P205" s="264">
        <f>(P107*'Data - P&amp;L'!$D$38)</f>
        <v>0</v>
      </c>
      <c r="Q205" s="264">
        <f>(Q107*'Data - P&amp;L'!$D$38)</f>
        <v>0</v>
      </c>
      <c r="R205" s="264">
        <f>(R107*'Data - P&amp;L'!$D$38)</f>
        <v>0</v>
      </c>
      <c r="S205" s="264">
        <f>(S107*'Data - P&amp;L'!$D$38)</f>
        <v>0</v>
      </c>
      <c r="T205" s="264">
        <f>(T107*'Data - P&amp;L'!$D$38)</f>
        <v>-4.305</v>
      </c>
      <c r="U205" s="264">
        <f>(U107*'Data - P&amp;L'!$D$38)</f>
        <v>0</v>
      </c>
      <c r="V205" s="264">
        <f>(V107*'Data - P&amp;L'!$D$38)</f>
        <v>-1.435</v>
      </c>
      <c r="W205" s="264">
        <f>(W107*'Data - P&amp;L'!$D$38)</f>
        <v>0</v>
      </c>
      <c r="X205" s="264">
        <f>(X107*'Data - P&amp;L'!$D$38)</f>
        <v>0</v>
      </c>
      <c r="Y205" s="264">
        <f>(Y107*'Data - P&amp;L'!$D$38)</f>
        <v>-1.435</v>
      </c>
      <c r="Z205" s="264">
        <f>(Z107*'Data - P&amp;L'!$D$38)</f>
        <v>0</v>
      </c>
      <c r="AA205" s="264">
        <f>(AA107*'Data - P&amp;L'!$D$38)</f>
        <v>0</v>
      </c>
      <c r="AB205" s="264">
        <f>(AB107*'Data - P&amp;L'!$D$38)</f>
        <v>0</v>
      </c>
      <c r="AC205" s="264">
        <f>(AC107*'Data - P&amp;L'!$D$38)</f>
        <v>0</v>
      </c>
      <c r="AD205" s="264">
        <f>(AD107*'Data - P&amp;L'!$D$38)</f>
        <v>0</v>
      </c>
      <c r="AE205" s="264">
        <f>(AE107*'Data - P&amp;L'!$D$38)</f>
        <v>0</v>
      </c>
      <c r="AF205" s="264">
        <f>(AF107*'Data - P&amp;L'!$D$38)</f>
        <v>0</v>
      </c>
      <c r="AG205" s="916">
        <f t="shared" si="74"/>
        <v>-10.045</v>
      </c>
    </row>
    <row r="206">
      <c r="A206" s="217" t="s">
        <v>2294</v>
      </c>
      <c r="B206" s="264">
        <f>(B107*'Data - P&amp;L'!$D$34)</f>
        <v>0</v>
      </c>
      <c r="C206" s="264">
        <f>(C107*'Data - P&amp;L'!$D$34)</f>
        <v>0</v>
      </c>
      <c r="D206" s="264">
        <f>(D107*'Data - P&amp;L'!$D$34)</f>
        <v>0</v>
      </c>
      <c r="E206" s="264">
        <f>(E107*'Data - P&amp;L'!$D$34)</f>
        <v>0</v>
      </c>
      <c r="F206" s="264">
        <f>(F107*'Data - P&amp;L'!$D$34)</f>
        <v>0</v>
      </c>
      <c r="G206" s="264">
        <f>(G107*'Data - P&amp;L'!$D$34)</f>
        <v>-6.155</v>
      </c>
      <c r="H206" s="264">
        <f>(H107*'Data - P&amp;L'!$D$34)</f>
        <v>0</v>
      </c>
      <c r="I206" s="264">
        <f>(I107*'Data - P&amp;L'!$D$34)</f>
        <v>0</v>
      </c>
      <c r="J206" s="264">
        <f>(J107*'Data - P&amp;L'!$D$34)</f>
        <v>0</v>
      </c>
      <c r="K206" s="264">
        <f>(K107*'Data - P&amp;L'!$D$34)</f>
        <v>0</v>
      </c>
      <c r="L206" s="264">
        <f>(L107*'Data - P&amp;L'!$D$34)</f>
        <v>0</v>
      </c>
      <c r="M206" s="264">
        <f>(M107*'Data - P&amp;L'!$D$34)</f>
        <v>0</v>
      </c>
      <c r="N206" s="264">
        <f>(N107*'Data - P&amp;L'!$D$34)</f>
        <v>-6.155</v>
      </c>
      <c r="O206" s="264">
        <f>(O107*'Data - P&amp;L'!$D$34)</f>
        <v>0</v>
      </c>
      <c r="P206" s="264">
        <f>(P107*'Data - P&amp;L'!$D$34)</f>
        <v>0</v>
      </c>
      <c r="Q206" s="264">
        <f>(Q107*'Data - P&amp;L'!$D$34)</f>
        <v>0</v>
      </c>
      <c r="R206" s="264">
        <f>(R107*'Data - P&amp;L'!$D$34)</f>
        <v>0</v>
      </c>
      <c r="S206" s="264">
        <f>(S107*'Data - P&amp;L'!$D$34)</f>
        <v>0</v>
      </c>
      <c r="T206" s="264">
        <f>(T107*'Data - P&amp;L'!$D$34)</f>
        <v>-18.465</v>
      </c>
      <c r="U206" s="264">
        <f>(U107*'Data - P&amp;L'!$D$34)</f>
        <v>0</v>
      </c>
      <c r="V206" s="264">
        <f>(V107*'Data - P&amp;L'!$D$34)</f>
        <v>-6.155</v>
      </c>
      <c r="W206" s="264">
        <f>(W107*'Data - P&amp;L'!$D$34)</f>
        <v>0</v>
      </c>
      <c r="X206" s="264">
        <f>(X107*'Data - P&amp;L'!$D$34)</f>
        <v>0</v>
      </c>
      <c r="Y206" s="264">
        <f>(Y107*'Data - P&amp;L'!$D$34)</f>
        <v>-6.155</v>
      </c>
      <c r="Z206" s="264">
        <f>(Z107*'Data - P&amp;L'!$D$34)</f>
        <v>0</v>
      </c>
      <c r="AA206" s="264">
        <f>(AA107*'Data - P&amp;L'!$D$34)</f>
        <v>0</v>
      </c>
      <c r="AB206" s="264">
        <f>(AB107*'Data - P&amp;L'!$D$34)</f>
        <v>0</v>
      </c>
      <c r="AC206" s="264">
        <f>(AC107*'Data - P&amp;L'!$D$34)</f>
        <v>0</v>
      </c>
      <c r="AD206" s="264">
        <f>(AD107*'Data - P&amp;L'!$D$34)</f>
        <v>0</v>
      </c>
      <c r="AE206" s="264">
        <f>(AE107*'Data - P&amp;L'!$D$34)</f>
        <v>0</v>
      </c>
      <c r="AF206" s="264">
        <f>(AF107*'Data - P&amp;L'!$D$34)</f>
        <v>0</v>
      </c>
      <c r="AG206" s="916">
        <f t="shared" si="74"/>
        <v>-43.085</v>
      </c>
    </row>
    <row r="207">
      <c r="A207" s="406" t="s">
        <v>2295</v>
      </c>
      <c r="B207" s="264" t="str">
        <f t="shared" ref="B207:AF207" si="75">B20*0.06</f>
        <v>#REF!</v>
      </c>
      <c r="C207" s="264" t="str">
        <f t="shared" si="75"/>
        <v>#REF!</v>
      </c>
      <c r="D207" s="264" t="str">
        <f t="shared" si="75"/>
        <v>#REF!</v>
      </c>
      <c r="E207" s="264" t="str">
        <f t="shared" si="75"/>
        <v>#REF!</v>
      </c>
      <c r="F207" s="264" t="str">
        <f t="shared" si="75"/>
        <v>#REF!</v>
      </c>
      <c r="G207" s="264" t="str">
        <f t="shared" si="75"/>
        <v>#REF!</v>
      </c>
      <c r="H207" s="264" t="str">
        <f t="shared" si="75"/>
        <v>#REF!</v>
      </c>
      <c r="I207" s="264" t="str">
        <f t="shared" si="75"/>
        <v>#REF!</v>
      </c>
      <c r="J207" s="264" t="str">
        <f t="shared" si="75"/>
        <v>#REF!</v>
      </c>
      <c r="K207" s="264" t="str">
        <f t="shared" si="75"/>
        <v>#REF!</v>
      </c>
      <c r="L207" s="264" t="str">
        <f t="shared" si="75"/>
        <v>#REF!</v>
      </c>
      <c r="M207" s="264" t="str">
        <f t="shared" si="75"/>
        <v>#REF!</v>
      </c>
      <c r="N207" s="264" t="str">
        <f t="shared" si="75"/>
        <v>#REF!</v>
      </c>
      <c r="O207" s="264" t="str">
        <f t="shared" si="75"/>
        <v>#REF!</v>
      </c>
      <c r="P207" s="264" t="str">
        <f t="shared" si="75"/>
        <v>#REF!</v>
      </c>
      <c r="Q207" s="264" t="str">
        <f t="shared" si="75"/>
        <v>#REF!</v>
      </c>
      <c r="R207" s="264" t="str">
        <f t="shared" si="75"/>
        <v>#REF!</v>
      </c>
      <c r="S207" s="264" t="str">
        <f t="shared" si="75"/>
        <v>#REF!</v>
      </c>
      <c r="T207" s="264" t="str">
        <f t="shared" si="75"/>
        <v>#REF!</v>
      </c>
      <c r="U207" s="264" t="str">
        <f t="shared" si="75"/>
        <v>#REF!</v>
      </c>
      <c r="V207" s="264" t="str">
        <f t="shared" si="75"/>
        <v>#REF!</v>
      </c>
      <c r="W207" s="264" t="str">
        <f t="shared" si="75"/>
        <v>#REF!</v>
      </c>
      <c r="X207" s="264" t="str">
        <f t="shared" si="75"/>
        <v>#REF!</v>
      </c>
      <c r="Y207" s="264" t="str">
        <f t="shared" si="75"/>
        <v>#REF!</v>
      </c>
      <c r="Z207" s="264" t="str">
        <f t="shared" si="75"/>
        <v>#REF!</v>
      </c>
      <c r="AA207" s="264" t="str">
        <f t="shared" si="75"/>
        <v>#REF!</v>
      </c>
      <c r="AB207" s="264" t="str">
        <f t="shared" si="75"/>
        <v>#REF!</v>
      </c>
      <c r="AC207" s="264" t="str">
        <f t="shared" si="75"/>
        <v>#REF!</v>
      </c>
      <c r="AD207" s="264" t="str">
        <f t="shared" si="75"/>
        <v>#REF!</v>
      </c>
      <c r="AE207" s="264" t="str">
        <f t="shared" si="75"/>
        <v>#REF!</v>
      </c>
      <c r="AF207" s="264" t="str">
        <f t="shared" si="75"/>
        <v>#REF!</v>
      </c>
      <c r="AG207" s="916" t="str">
        <f t="shared" si="74"/>
        <v>#REF!</v>
      </c>
    </row>
    <row r="208" collapsed="1">
      <c r="A208" s="411" t="s">
        <v>1344</v>
      </c>
      <c r="B208" s="266" t="str">
        <f t="shared" ref="B208:AF208" si="76">iferror(B209+B210+B211+B212+B213,"")</f>
        <v/>
      </c>
      <c r="C208" s="266" t="str">
        <f t="shared" si="76"/>
        <v/>
      </c>
      <c r="D208" s="266" t="str">
        <f t="shared" si="76"/>
        <v/>
      </c>
      <c r="E208" s="266" t="str">
        <f t="shared" si="76"/>
        <v/>
      </c>
      <c r="F208" s="266" t="str">
        <f t="shared" si="76"/>
        <v/>
      </c>
      <c r="G208" s="266" t="str">
        <f t="shared" si="76"/>
        <v/>
      </c>
      <c r="H208" s="266" t="str">
        <f t="shared" si="76"/>
        <v/>
      </c>
      <c r="I208" s="266" t="str">
        <f t="shared" si="76"/>
        <v/>
      </c>
      <c r="J208" s="266" t="str">
        <f t="shared" si="76"/>
        <v/>
      </c>
      <c r="K208" s="266" t="str">
        <f t="shared" si="76"/>
        <v/>
      </c>
      <c r="L208" s="266" t="str">
        <f t="shared" si="76"/>
        <v/>
      </c>
      <c r="M208" s="266" t="str">
        <f t="shared" si="76"/>
        <v/>
      </c>
      <c r="N208" s="266" t="str">
        <f t="shared" si="76"/>
        <v/>
      </c>
      <c r="O208" s="266" t="str">
        <f t="shared" si="76"/>
        <v/>
      </c>
      <c r="P208" s="266" t="str">
        <f t="shared" si="76"/>
        <v/>
      </c>
      <c r="Q208" s="266" t="str">
        <f t="shared" si="76"/>
        <v/>
      </c>
      <c r="R208" s="266" t="str">
        <f t="shared" si="76"/>
        <v/>
      </c>
      <c r="S208" s="266" t="str">
        <f t="shared" si="76"/>
        <v/>
      </c>
      <c r="T208" s="266" t="str">
        <f t="shared" si="76"/>
        <v/>
      </c>
      <c r="U208" s="266" t="str">
        <f t="shared" si="76"/>
        <v/>
      </c>
      <c r="V208" s="266" t="str">
        <f t="shared" si="76"/>
        <v/>
      </c>
      <c r="W208" s="266" t="str">
        <f t="shared" si="76"/>
        <v/>
      </c>
      <c r="X208" s="266" t="str">
        <f t="shared" si="76"/>
        <v/>
      </c>
      <c r="Y208" s="266" t="str">
        <f t="shared" si="76"/>
        <v/>
      </c>
      <c r="Z208" s="266" t="str">
        <f t="shared" si="76"/>
        <v/>
      </c>
      <c r="AA208" s="266" t="str">
        <f t="shared" si="76"/>
        <v/>
      </c>
      <c r="AB208" s="266" t="str">
        <f t="shared" si="76"/>
        <v/>
      </c>
      <c r="AC208" s="266" t="str">
        <f t="shared" si="76"/>
        <v/>
      </c>
      <c r="AD208" s="266" t="str">
        <f t="shared" si="76"/>
        <v/>
      </c>
      <c r="AE208" s="266" t="str">
        <f t="shared" si="76"/>
        <v/>
      </c>
      <c r="AF208" s="266" t="str">
        <f t="shared" si="76"/>
        <v/>
      </c>
      <c r="AG208" s="916">
        <f t="shared" si="74"/>
        <v>0</v>
      </c>
    </row>
    <row r="209" hidden="1" outlineLevel="1">
      <c r="A209" s="222" t="s">
        <v>2296</v>
      </c>
      <c r="B209" s="267" t="str">
        <f t="shared" ref="B209:AF209" si="77">B4+B16+B21</f>
        <v>#REF!</v>
      </c>
      <c r="C209" s="267" t="str">
        <f t="shared" si="77"/>
        <v>#REF!</v>
      </c>
      <c r="D209" s="267" t="str">
        <f t="shared" si="77"/>
        <v>#REF!</v>
      </c>
      <c r="E209" s="267" t="str">
        <f t="shared" si="77"/>
        <v>#REF!</v>
      </c>
      <c r="F209" s="267" t="str">
        <f t="shared" si="77"/>
        <v>#REF!</v>
      </c>
      <c r="G209" s="267" t="str">
        <f t="shared" si="77"/>
        <v>#REF!</v>
      </c>
      <c r="H209" s="267" t="str">
        <f t="shared" si="77"/>
        <v>#REF!</v>
      </c>
      <c r="I209" s="267" t="str">
        <f t="shared" si="77"/>
        <v>#REF!</v>
      </c>
      <c r="J209" s="267" t="str">
        <f t="shared" si="77"/>
        <v>#REF!</v>
      </c>
      <c r="K209" s="267" t="str">
        <f t="shared" si="77"/>
        <v>#REF!</v>
      </c>
      <c r="L209" s="267" t="str">
        <f t="shared" si="77"/>
        <v>#REF!</v>
      </c>
      <c r="M209" s="267" t="str">
        <f t="shared" si="77"/>
        <v>#REF!</v>
      </c>
      <c r="N209" s="267" t="str">
        <f t="shared" si="77"/>
        <v>#REF!</v>
      </c>
      <c r="O209" s="267" t="str">
        <f t="shared" si="77"/>
        <v>#REF!</v>
      </c>
      <c r="P209" s="267" t="str">
        <f t="shared" si="77"/>
        <v>#REF!</v>
      </c>
      <c r="Q209" s="267" t="str">
        <f t="shared" si="77"/>
        <v>#REF!</v>
      </c>
      <c r="R209" s="267" t="str">
        <f t="shared" si="77"/>
        <v>#REF!</v>
      </c>
      <c r="S209" s="267" t="str">
        <f t="shared" si="77"/>
        <v>#REF!</v>
      </c>
      <c r="T209" s="267" t="str">
        <f t="shared" si="77"/>
        <v>#REF!</v>
      </c>
      <c r="U209" s="267" t="str">
        <f t="shared" si="77"/>
        <v>#REF!</v>
      </c>
      <c r="V209" s="267" t="str">
        <f t="shared" si="77"/>
        <v>#REF!</v>
      </c>
      <c r="W209" s="267" t="str">
        <f t="shared" si="77"/>
        <v>#REF!</v>
      </c>
      <c r="X209" s="267" t="str">
        <f t="shared" si="77"/>
        <v>#REF!</v>
      </c>
      <c r="Y209" s="267" t="str">
        <f t="shared" si="77"/>
        <v>#REF!</v>
      </c>
      <c r="Z209" s="267" t="str">
        <f t="shared" si="77"/>
        <v>#REF!</v>
      </c>
      <c r="AA209" s="267" t="str">
        <f t="shared" si="77"/>
        <v>#REF!</v>
      </c>
      <c r="AB209" s="267" t="str">
        <f t="shared" si="77"/>
        <v>#REF!</v>
      </c>
      <c r="AC209" s="267" t="str">
        <f t="shared" si="77"/>
        <v>#REF!</v>
      </c>
      <c r="AD209" s="267" t="str">
        <f t="shared" si="77"/>
        <v>#REF!</v>
      </c>
      <c r="AE209" s="267" t="str">
        <f t="shared" si="77"/>
        <v>#REF!</v>
      </c>
      <c r="AF209" s="267" t="str">
        <f t="shared" si="77"/>
        <v>#REF!</v>
      </c>
      <c r="AG209" s="916" t="str">
        <f t="shared" si="74"/>
        <v>#REF!</v>
      </c>
    </row>
    <row r="210" hidden="1" outlineLevel="1">
      <c r="A210" s="222" t="s">
        <v>2297</v>
      </c>
      <c r="B210" s="257">
        <f t="shared" ref="B210:AF210" si="78">(B23+B28+B32)</f>
        <v>0</v>
      </c>
      <c r="C210" s="257">
        <f t="shared" si="78"/>
        <v>0</v>
      </c>
      <c r="D210" s="257">
        <f t="shared" si="78"/>
        <v>0</v>
      </c>
      <c r="E210" s="257">
        <f t="shared" si="78"/>
        <v>0</v>
      </c>
      <c r="F210" s="257">
        <f t="shared" si="78"/>
        <v>0</v>
      </c>
      <c r="G210" s="257">
        <f t="shared" si="78"/>
        <v>0</v>
      </c>
      <c r="H210" s="257">
        <f t="shared" si="78"/>
        <v>1</v>
      </c>
      <c r="I210" s="257">
        <f t="shared" si="78"/>
        <v>1</v>
      </c>
      <c r="J210" s="257">
        <f t="shared" si="78"/>
        <v>0</v>
      </c>
      <c r="K210" s="257">
        <f t="shared" si="78"/>
        <v>1</v>
      </c>
      <c r="L210" s="257">
        <f t="shared" si="78"/>
        <v>0</v>
      </c>
      <c r="M210" s="257">
        <f t="shared" si="78"/>
        <v>2</v>
      </c>
      <c r="N210" s="257">
        <f t="shared" si="78"/>
        <v>3</v>
      </c>
      <c r="O210" s="257">
        <f t="shared" si="78"/>
        <v>0</v>
      </c>
      <c r="P210" s="257">
        <f t="shared" si="78"/>
        <v>0</v>
      </c>
      <c r="Q210" s="257">
        <f t="shared" si="78"/>
        <v>0</v>
      </c>
      <c r="R210" s="257">
        <f t="shared" si="78"/>
        <v>0</v>
      </c>
      <c r="S210" s="257">
        <f t="shared" si="78"/>
        <v>0</v>
      </c>
      <c r="T210" s="257">
        <f t="shared" si="78"/>
        <v>0</v>
      </c>
      <c r="U210" s="257">
        <f t="shared" si="78"/>
        <v>0</v>
      </c>
      <c r="V210" s="257">
        <f t="shared" si="78"/>
        <v>0</v>
      </c>
      <c r="W210" s="257">
        <f t="shared" si="78"/>
        <v>0</v>
      </c>
      <c r="X210" s="257">
        <f t="shared" si="78"/>
        <v>0</v>
      </c>
      <c r="Y210" s="257">
        <f t="shared" si="78"/>
        <v>0</v>
      </c>
      <c r="Z210" s="257">
        <f t="shared" si="78"/>
        <v>0</v>
      </c>
      <c r="AA210" s="257">
        <f t="shared" si="78"/>
        <v>0</v>
      </c>
      <c r="AB210" s="257">
        <f t="shared" si="78"/>
        <v>0</v>
      </c>
      <c r="AC210" s="257">
        <f t="shared" si="78"/>
        <v>0</v>
      </c>
      <c r="AD210" s="257">
        <f t="shared" si="78"/>
        <v>0</v>
      </c>
      <c r="AE210" s="257">
        <f t="shared" si="78"/>
        <v>0</v>
      </c>
      <c r="AF210" s="257">
        <f t="shared" si="78"/>
        <v>0</v>
      </c>
      <c r="AG210" s="916">
        <f t="shared" si="74"/>
        <v>8</v>
      </c>
    </row>
    <row r="211" hidden="1" outlineLevel="1">
      <c r="A211" s="931" t="s">
        <v>2298</v>
      </c>
      <c r="B211" s="257" t="str">
        <f>(#REF!*'Data - P&amp;L'!$R$3)+(#REF!*'Data - P&amp;L'!$R$4)+(#REF!*'Data - P&amp;L'!$R$5)</f>
        <v>#REF!</v>
      </c>
      <c r="C211" s="257" t="str">
        <f>(#REF!*'Data - P&amp;L'!$R$3)+(#REF!*'Data - P&amp;L'!$R$4)+(#REF!*'Data - P&amp;L'!$R$5)</f>
        <v>#REF!</v>
      </c>
      <c r="D211" s="257" t="str">
        <f>(#REF!*'Data - P&amp;L'!$R$3)+(#REF!*'Data - P&amp;L'!$R$4)+(#REF!*'Data - P&amp;L'!$R$5)</f>
        <v>#REF!</v>
      </c>
      <c r="E211" s="257" t="str">
        <f>(#REF!*'Data - P&amp;L'!$R$3)+(#REF!*'Data - P&amp;L'!$R$4)+(#REF!*'Data - P&amp;L'!$R$5)</f>
        <v>#REF!</v>
      </c>
      <c r="F211" s="257" t="str">
        <f>(#REF!*'Data - P&amp;L'!$R$3)+(#REF!*'Data - P&amp;L'!$R$4)+(#REF!*'Data - P&amp;L'!$R$5)</f>
        <v>#REF!</v>
      </c>
      <c r="G211" s="257" t="str">
        <f>(#REF!*'Data - P&amp;L'!$R$3)+(#REF!*'Data - P&amp;L'!$R$4)+(#REF!*'Data - P&amp;L'!$R$5)</f>
        <v>#REF!</v>
      </c>
      <c r="H211" s="257" t="str">
        <f>(#REF!*'Data - P&amp;L'!$R$3)+(#REF!*'Data - P&amp;L'!$R$4)+(#REF!*'Data - P&amp;L'!$R$5)</f>
        <v>#REF!</v>
      </c>
      <c r="I211" s="257" t="str">
        <f>(#REF!*'Data - P&amp;L'!$R$3)+(#REF!*'Data - P&amp;L'!$R$4)+(#REF!*'Data - P&amp;L'!$R$5)</f>
        <v>#REF!</v>
      </c>
      <c r="J211" s="257" t="str">
        <f>(#REF!*'Data - P&amp;L'!$R$3)+(#REF!*'Data - P&amp;L'!$R$4)+(#REF!*'Data - P&amp;L'!$R$5)</f>
        <v>#REF!</v>
      </c>
      <c r="K211" s="257" t="str">
        <f>(#REF!*'Data - P&amp;L'!$R$3)+(#REF!*'Data - P&amp;L'!$R$4)+(#REF!*'Data - P&amp;L'!$R$5)</f>
        <v>#REF!</v>
      </c>
      <c r="L211" s="257" t="str">
        <f>(#REF!*'Data - P&amp;L'!$R$3)+(#REF!*'Data - P&amp;L'!$R$4)+(#REF!*'Data - P&amp;L'!$R$5)</f>
        <v>#REF!</v>
      </c>
      <c r="M211" s="257" t="str">
        <f>(#REF!*'Data - P&amp;L'!$R$3)+(#REF!*'Data - P&amp;L'!$R$4)+(#REF!*'Data - P&amp;L'!$R$5)</f>
        <v>#REF!</v>
      </c>
      <c r="N211" s="257" t="str">
        <f>(#REF!*'Data - P&amp;L'!$R$3)+(#REF!*'Data - P&amp;L'!$R$4)+(#REF!*'Data - P&amp;L'!$R$5)</f>
        <v>#REF!</v>
      </c>
      <c r="O211" s="257" t="str">
        <f>(#REF!*'Data - P&amp;L'!$R$3)+(#REF!*'Data - P&amp;L'!$R$4)+(#REF!*'Data - P&amp;L'!$R$5)</f>
        <v>#REF!</v>
      </c>
      <c r="P211" s="257" t="str">
        <f>(#REF!*'Data - P&amp;L'!$R$3)+(#REF!*'Data - P&amp;L'!$R$4)+(#REF!*'Data - P&amp;L'!$R$5)</f>
        <v>#REF!</v>
      </c>
      <c r="Q211" s="257" t="str">
        <f>(#REF!*'Data - P&amp;L'!$R$3)+(#REF!*'Data - P&amp;L'!$R$4)+(#REF!*'Data - P&amp;L'!$R$5)</f>
        <v>#REF!</v>
      </c>
      <c r="R211" s="257" t="str">
        <f>(#REF!*'Data - P&amp;L'!$R$3)+(#REF!*'Data - P&amp;L'!$R$4)+(#REF!*'Data - P&amp;L'!$R$5)</f>
        <v>#REF!</v>
      </c>
      <c r="S211" s="257" t="str">
        <f>(#REF!*'Data - P&amp;L'!$R$3)+(#REF!*'Data - P&amp;L'!$R$4)+(#REF!*'Data - P&amp;L'!$R$5)</f>
        <v>#REF!</v>
      </c>
      <c r="T211" s="257" t="str">
        <f>(#REF!*'Data - P&amp;L'!$R$3)+(#REF!*'Data - P&amp;L'!$R$4)+(#REF!*'Data - P&amp;L'!$R$5)</f>
        <v>#REF!</v>
      </c>
      <c r="U211" s="257" t="str">
        <f>(#REF!*'Data - P&amp;L'!$R$3)+(#REF!*'Data - P&amp;L'!$R$4)+(#REF!*'Data - P&amp;L'!$R$5)</f>
        <v>#REF!</v>
      </c>
      <c r="V211" s="257" t="str">
        <f>(#REF!*'Data - P&amp;L'!$R$3)+(#REF!*'Data - P&amp;L'!$R$4)+(#REF!*'Data - P&amp;L'!$R$5)</f>
        <v>#REF!</v>
      </c>
      <c r="W211" s="257" t="str">
        <f>(#REF!*'Data - P&amp;L'!$R$3)+(#REF!*'Data - P&amp;L'!$R$4)+(#REF!*'Data - P&amp;L'!$R$5)</f>
        <v>#REF!</v>
      </c>
      <c r="X211" s="257" t="str">
        <f>(#REF!*'Data - P&amp;L'!$R$3)+(#REF!*'Data - P&amp;L'!$R$4)+(#REF!*'Data - P&amp;L'!$R$5)</f>
        <v>#REF!</v>
      </c>
      <c r="Y211" s="257" t="str">
        <f>(#REF!*'Data - P&amp;L'!$R$3)+(#REF!*'Data - P&amp;L'!$R$4)+(#REF!*'Data - P&amp;L'!$R$5)</f>
        <v>#REF!</v>
      </c>
      <c r="Z211" s="257" t="str">
        <f>(#REF!*'Data - P&amp;L'!$R$3)+(#REF!*'Data - P&amp;L'!$R$4)+(#REF!*'Data - P&amp;L'!$R$5)</f>
        <v>#REF!</v>
      </c>
      <c r="AA211" s="257" t="str">
        <f>(#REF!*'Data - P&amp;L'!$R$3)+(#REF!*'Data - P&amp;L'!$R$4)+(#REF!*'Data - P&amp;L'!$R$5)</f>
        <v>#REF!</v>
      </c>
      <c r="AB211" s="257" t="str">
        <f>(#REF!*'Data - P&amp;L'!$R$3)+(#REF!*'Data - P&amp;L'!$R$4)+(#REF!*'Data - P&amp;L'!$R$5)</f>
        <v>#REF!</v>
      </c>
      <c r="AC211" s="257" t="str">
        <f>(#REF!*'Data - P&amp;L'!$R$3)+(#REF!*'Data - P&amp;L'!$R$4)+(#REF!*'Data - P&amp;L'!$R$5)</f>
        <v>#REF!</v>
      </c>
      <c r="AD211" s="257" t="str">
        <f>(#REF!*'Data - P&amp;L'!$R$3)+(#REF!*'Data - P&amp;L'!$R$4)+(#REF!*'Data - P&amp;L'!$R$5)</f>
        <v>#REF!</v>
      </c>
      <c r="AE211" s="257" t="str">
        <f>(#REF!*'Data - P&amp;L'!$R$3)+(#REF!*'Data - P&amp;L'!$R$4)+(#REF!*'Data - P&amp;L'!$R$5)</f>
        <v>#REF!</v>
      </c>
      <c r="AF211" s="257" t="str">
        <f>(#REF!*'Data - P&amp;L'!$R$3)+(#REF!*'Data - P&amp;L'!$R$4)+(#REF!*'Data - P&amp;L'!$R$5)</f>
        <v>#REF!</v>
      </c>
      <c r="AG211" s="916" t="str">
        <f t="shared" si="74"/>
        <v>#REF!</v>
      </c>
    </row>
    <row r="212" hidden="1" outlineLevel="1">
      <c r="A212" s="222" t="s">
        <v>534</v>
      </c>
      <c r="B212" s="932">
        <v>0.0</v>
      </c>
      <c r="C212" s="932">
        <v>0.0</v>
      </c>
      <c r="D212" s="932">
        <v>0.0</v>
      </c>
      <c r="E212" s="933">
        <v>0.0</v>
      </c>
      <c r="F212" s="932">
        <v>0.0</v>
      </c>
      <c r="G212" s="932"/>
      <c r="H212" s="932"/>
      <c r="I212" s="932"/>
      <c r="J212" s="932"/>
      <c r="K212" s="932"/>
      <c r="L212" s="932"/>
      <c r="M212" s="932"/>
      <c r="N212" s="932"/>
      <c r="O212" s="932"/>
      <c r="P212" s="932"/>
      <c r="Q212" s="932"/>
      <c r="R212" s="932"/>
      <c r="S212" s="932"/>
      <c r="T212" s="932"/>
      <c r="U212" s="932"/>
      <c r="V212" s="932"/>
      <c r="W212" s="932"/>
      <c r="X212" s="932"/>
      <c r="Y212" s="932"/>
      <c r="Z212" s="932"/>
      <c r="AA212" s="932"/>
      <c r="AB212" s="932"/>
      <c r="AC212" s="932"/>
      <c r="AD212" s="932"/>
      <c r="AE212" s="932"/>
      <c r="AF212" s="932"/>
      <c r="AG212" s="916">
        <f t="shared" si="74"/>
        <v>0</v>
      </c>
    </row>
    <row r="213" hidden="1" outlineLevel="1">
      <c r="A213" s="222" t="s">
        <v>618</v>
      </c>
      <c r="B213" s="932">
        <v>27.0</v>
      </c>
      <c r="C213" s="932">
        <v>126.32</v>
      </c>
      <c r="D213" s="933">
        <v>0.0</v>
      </c>
      <c r="E213" s="933">
        <v>0.0</v>
      </c>
      <c r="F213" s="932">
        <v>0.0</v>
      </c>
      <c r="G213" s="932"/>
      <c r="H213" s="932"/>
      <c r="I213" s="932"/>
      <c r="J213" s="932"/>
      <c r="K213" s="932"/>
      <c r="L213" s="932"/>
      <c r="M213" s="932"/>
      <c r="N213" s="932"/>
      <c r="O213" s="932"/>
      <c r="P213" s="932"/>
      <c r="Q213" s="932"/>
      <c r="R213" s="932"/>
      <c r="S213" s="932"/>
      <c r="T213" s="932"/>
      <c r="U213" s="932"/>
      <c r="V213" s="932"/>
      <c r="W213" s="932"/>
      <c r="X213" s="932"/>
      <c r="Y213" s="932"/>
      <c r="Z213" s="932"/>
      <c r="AA213" s="932"/>
      <c r="AB213" s="932"/>
      <c r="AC213" s="932"/>
      <c r="AD213" s="932"/>
      <c r="AE213" s="932"/>
      <c r="AF213" s="932"/>
      <c r="AG213" s="916">
        <f t="shared" si="74"/>
        <v>153.32</v>
      </c>
    </row>
    <row r="214">
      <c r="A214" s="931" t="s">
        <v>2299</v>
      </c>
      <c r="B214" s="257" t="str">
        <f>#REF!*'Data - P&amp;L'!$C$27</f>
        <v>#REF!</v>
      </c>
      <c r="C214" s="257" t="str">
        <f>#REF!*'Data - P&amp;L'!$C$27</f>
        <v>#REF!</v>
      </c>
      <c r="D214" s="257" t="str">
        <f>#REF!*'Data - P&amp;L'!$C$27</f>
        <v>#REF!</v>
      </c>
      <c r="E214" s="257" t="str">
        <f>#REF!*'Data - P&amp;L'!$C$27</f>
        <v>#REF!</v>
      </c>
      <c r="F214" s="257" t="str">
        <f>#REF!*'Data - P&amp;L'!$C$27</f>
        <v>#REF!</v>
      </c>
      <c r="G214" s="257" t="str">
        <f>#REF!*'Data - P&amp;L'!$C$27</f>
        <v>#REF!</v>
      </c>
      <c r="H214" s="257" t="str">
        <f>#REF!*'Data - P&amp;L'!$C$27</f>
        <v>#REF!</v>
      </c>
      <c r="I214" s="257" t="str">
        <f>#REF!*'Data - P&amp;L'!$C$27</f>
        <v>#REF!</v>
      </c>
      <c r="J214" s="257" t="str">
        <f>#REF!*'Data - P&amp;L'!$C$27</f>
        <v>#REF!</v>
      </c>
      <c r="K214" s="257" t="str">
        <f>#REF!*'Data - P&amp;L'!$C$27</f>
        <v>#REF!</v>
      </c>
      <c r="L214" s="257" t="str">
        <f>#REF!*'Data - P&amp;L'!$C$27</f>
        <v>#REF!</v>
      </c>
      <c r="M214" s="257" t="str">
        <f>#REF!*'Data - P&amp;L'!$C$27</f>
        <v>#REF!</v>
      </c>
      <c r="N214" s="257" t="str">
        <f>#REF!*'Data - P&amp;L'!$C$27</f>
        <v>#REF!</v>
      </c>
      <c r="O214" s="257" t="str">
        <f>#REF!*'Data - P&amp;L'!$C$27</f>
        <v>#REF!</v>
      </c>
      <c r="P214" s="257" t="str">
        <f>#REF!*'Data - P&amp;L'!$C$27</f>
        <v>#REF!</v>
      </c>
      <c r="Q214" s="257" t="str">
        <f>#REF!*'Data - P&amp;L'!$C$27</f>
        <v>#REF!</v>
      </c>
      <c r="R214" s="257" t="str">
        <f>#REF!*'Data - P&amp;L'!$C$27</f>
        <v>#REF!</v>
      </c>
      <c r="S214" s="257" t="str">
        <f>#REF!*'Data - P&amp;L'!$C$27</f>
        <v>#REF!</v>
      </c>
      <c r="T214" s="257" t="str">
        <f>#REF!*'Data - P&amp;L'!$C$27</f>
        <v>#REF!</v>
      </c>
      <c r="U214" s="257" t="str">
        <f>#REF!*'Data - P&amp;L'!$C$27</f>
        <v>#REF!</v>
      </c>
      <c r="V214" s="257" t="str">
        <f>#REF!*'Data - P&amp;L'!$C$27</f>
        <v>#REF!</v>
      </c>
      <c r="W214" s="257" t="str">
        <f>#REF!*'Data - P&amp;L'!$C$27</f>
        <v>#REF!</v>
      </c>
      <c r="X214" s="257" t="str">
        <f>#REF!*'Data - P&amp;L'!$C$27</f>
        <v>#REF!</v>
      </c>
      <c r="Y214" s="257" t="str">
        <f>#REF!*'Data - P&amp;L'!$C$27</f>
        <v>#REF!</v>
      </c>
      <c r="Z214" s="257" t="str">
        <f>#REF!*'Data - P&amp;L'!$C$27</f>
        <v>#REF!</v>
      </c>
      <c r="AA214" s="257" t="str">
        <f>#REF!*'Data - P&amp;L'!$C$27</f>
        <v>#REF!</v>
      </c>
      <c r="AB214" s="257" t="str">
        <f>#REF!*'Data - P&amp;L'!$C$27</f>
        <v>#REF!</v>
      </c>
      <c r="AC214" s="257" t="str">
        <f>#REF!*'Data - P&amp;L'!$C$27</f>
        <v>#REF!</v>
      </c>
      <c r="AD214" s="257" t="str">
        <f>#REF!*'Data - P&amp;L'!$C$27</f>
        <v>#REF!</v>
      </c>
      <c r="AE214" s="257" t="str">
        <f>#REF!*'Data - P&amp;L'!$C$27</f>
        <v>#REF!</v>
      </c>
      <c r="AF214" s="257" t="str">
        <f>#REF!*'Data - P&amp;L'!$C$27</f>
        <v>#REF!</v>
      </c>
      <c r="AG214" s="916" t="str">
        <f t="shared" si="74"/>
        <v>#REF!</v>
      </c>
    </row>
    <row r="215" collapsed="1">
      <c r="A215" s="494" t="s">
        <v>2300</v>
      </c>
      <c r="B215" s="257">
        <f t="shared" ref="B215:AF215" si="79">sum(B216:B221)</f>
        <v>14.46</v>
      </c>
      <c r="C215" s="257">
        <f t="shared" si="79"/>
        <v>2.41</v>
      </c>
      <c r="D215" s="257">
        <f t="shared" si="79"/>
        <v>4.82</v>
      </c>
      <c r="E215" s="257">
        <f t="shared" si="79"/>
        <v>2.41</v>
      </c>
      <c r="F215" s="257">
        <f t="shared" si="79"/>
        <v>2.41</v>
      </c>
      <c r="G215" s="257">
        <f t="shared" si="79"/>
        <v>-7.23</v>
      </c>
      <c r="H215" s="257">
        <f t="shared" si="79"/>
        <v>12.05</v>
      </c>
      <c r="I215" s="257">
        <f t="shared" si="79"/>
        <v>45.79</v>
      </c>
      <c r="J215" s="257">
        <f t="shared" si="79"/>
        <v>7.23</v>
      </c>
      <c r="K215" s="257">
        <f t="shared" si="79"/>
        <v>9.64</v>
      </c>
      <c r="L215" s="257">
        <f t="shared" si="79"/>
        <v>12.05</v>
      </c>
      <c r="M215" s="257">
        <f t="shared" si="79"/>
        <v>221.72</v>
      </c>
      <c r="N215" s="257">
        <f t="shared" si="79"/>
        <v>69.89</v>
      </c>
      <c r="O215" s="257">
        <f t="shared" si="79"/>
        <v>0</v>
      </c>
      <c r="P215" s="257">
        <f t="shared" si="79"/>
        <v>0</v>
      </c>
      <c r="Q215" s="257">
        <f t="shared" si="79"/>
        <v>0</v>
      </c>
      <c r="R215" s="257">
        <f t="shared" si="79"/>
        <v>7.23</v>
      </c>
      <c r="S215" s="257">
        <f t="shared" si="79"/>
        <v>4.82</v>
      </c>
      <c r="T215" s="257">
        <f t="shared" si="79"/>
        <v>-2.41</v>
      </c>
      <c r="U215" s="257">
        <f t="shared" si="79"/>
        <v>0</v>
      </c>
      <c r="V215" s="257">
        <f t="shared" si="79"/>
        <v>-2.41</v>
      </c>
      <c r="W215" s="257">
        <f t="shared" si="79"/>
        <v>0</v>
      </c>
      <c r="X215" s="257">
        <f t="shared" si="79"/>
        <v>0</v>
      </c>
      <c r="Y215" s="257">
        <f t="shared" si="79"/>
        <v>-2.41</v>
      </c>
      <c r="Z215" s="257">
        <f t="shared" si="79"/>
        <v>0</v>
      </c>
      <c r="AA215" s="257">
        <f t="shared" si="79"/>
        <v>0</v>
      </c>
      <c r="AB215" s="257">
        <f t="shared" si="79"/>
        <v>0</v>
      </c>
      <c r="AC215" s="257">
        <f t="shared" si="79"/>
        <v>0</v>
      </c>
      <c r="AD215" s="257">
        <f t="shared" si="79"/>
        <v>0</v>
      </c>
      <c r="AE215" s="257">
        <f t="shared" si="79"/>
        <v>0</v>
      </c>
      <c r="AF215" s="257">
        <f t="shared" si="79"/>
        <v>0</v>
      </c>
      <c r="AG215" s="916">
        <f t="shared" si="74"/>
        <v>402.47</v>
      </c>
    </row>
    <row r="216" hidden="1" outlineLevel="1">
      <c r="A216" s="494" t="s">
        <v>2301</v>
      </c>
      <c r="B216" s="257">
        <f>((B97)*'Data - P&amp;L'!$C$28)</f>
        <v>0.6</v>
      </c>
      <c r="C216" s="257">
        <f>((C97)*'Data - P&amp;L'!$C$28)</f>
        <v>0.1</v>
      </c>
      <c r="D216" s="257">
        <f>((D97)*'Data - P&amp;L'!$C$28)</f>
        <v>0.2</v>
      </c>
      <c r="E216" s="257">
        <f>((E97)*'Data - P&amp;L'!$C$28)</f>
        <v>0.1</v>
      </c>
      <c r="F216" s="257">
        <f>((F97)*'Data - P&amp;L'!$C$28)</f>
        <v>0.1</v>
      </c>
      <c r="G216" s="257">
        <f>((G97)*'Data - P&amp;L'!$C$28)</f>
        <v>-0.3</v>
      </c>
      <c r="H216" s="257">
        <f>((H97)*'Data - P&amp;L'!$C$28)</f>
        <v>0.5</v>
      </c>
      <c r="I216" s="257">
        <f>((I97)*'Data - P&amp;L'!$C$28)</f>
        <v>1.9</v>
      </c>
      <c r="J216" s="257">
        <f>((J97)*'Data - P&amp;L'!$C$28)</f>
        <v>0.3</v>
      </c>
      <c r="K216" s="257">
        <f>((K97)*'Data - P&amp;L'!$C$28)</f>
        <v>0.4</v>
      </c>
      <c r="L216" s="257">
        <f>((L97)*'Data - P&amp;L'!$C$28)</f>
        <v>0.5</v>
      </c>
      <c r="M216" s="257">
        <f>((M97)*'Data - P&amp;L'!$C$28)</f>
        <v>9.2</v>
      </c>
      <c r="N216" s="257">
        <f>((N97)*'Data - P&amp;L'!$C$28)</f>
        <v>2.9</v>
      </c>
      <c r="O216" s="257">
        <f>((O97)*'Data - P&amp;L'!$C$28)</f>
        <v>0</v>
      </c>
      <c r="P216" s="257">
        <f>((P97)*'Data - P&amp;L'!$C$28)</f>
        <v>0</v>
      </c>
      <c r="Q216" s="257">
        <f>((Q97)*'Data - P&amp;L'!$C$28)</f>
        <v>0</v>
      </c>
      <c r="R216" s="257">
        <f>((R97)*'Data - P&amp;L'!$C$28)</f>
        <v>0.3</v>
      </c>
      <c r="S216" s="257">
        <f>((S97)*'Data - P&amp;L'!$C$28)</f>
        <v>0.2</v>
      </c>
      <c r="T216" s="257">
        <f>((T97)*'Data - P&amp;L'!$C$28)</f>
        <v>-0.1</v>
      </c>
      <c r="U216" s="257">
        <f>((U97)*'Data - P&amp;L'!$C$28)</f>
        <v>0</v>
      </c>
      <c r="V216" s="257">
        <f>((V97)*'Data - P&amp;L'!$C$28)</f>
        <v>-0.1</v>
      </c>
      <c r="W216" s="257">
        <f>((W97)*'Data - P&amp;L'!$C$28)</f>
        <v>0</v>
      </c>
      <c r="X216" s="257">
        <f>((X97)*'Data - P&amp;L'!$C$28)</f>
        <v>0</v>
      </c>
      <c r="Y216" s="257">
        <f>((Y97)*'Data - P&amp;L'!$C$28)</f>
        <v>-0.1</v>
      </c>
      <c r="Z216" s="257">
        <f>((Z97)*'Data - P&amp;L'!$C$28)</f>
        <v>0</v>
      </c>
      <c r="AA216" s="257">
        <f>((AA97)*'Data - P&amp;L'!$C$28)</f>
        <v>0</v>
      </c>
      <c r="AB216" s="257">
        <f>((AB97)*'Data - P&amp;L'!$C$28)</f>
        <v>0</v>
      </c>
      <c r="AC216" s="257">
        <f>((AC97)*'Data - P&amp;L'!$C$28)</f>
        <v>0</v>
      </c>
      <c r="AD216" s="257">
        <f>((AD97)*'Data - P&amp;L'!$C$28)</f>
        <v>0</v>
      </c>
      <c r="AE216" s="257">
        <f>((AE97)*'Data - P&amp;L'!$C$28)</f>
        <v>0</v>
      </c>
      <c r="AF216" s="257">
        <f>((AF97)*'Data - P&amp;L'!$C$28)</f>
        <v>0</v>
      </c>
      <c r="AG216" s="916">
        <f t="shared" si="74"/>
        <v>16.7</v>
      </c>
    </row>
    <row r="217" hidden="1" outlineLevel="1">
      <c r="A217" s="494" t="s">
        <v>2302</v>
      </c>
      <c r="B217" s="213">
        <f>((B97)*'Data - P&amp;L'!$C$29)</f>
        <v>1.86</v>
      </c>
      <c r="C217" s="213">
        <f>((C97)*'Data - P&amp;L'!$C$29)</f>
        <v>0.31</v>
      </c>
      <c r="D217" s="213">
        <f>((D97)*'Data - P&amp;L'!$C$29)</f>
        <v>0.62</v>
      </c>
      <c r="E217" s="213">
        <f>((E97)*'Data - P&amp;L'!$C$29)</f>
        <v>0.31</v>
      </c>
      <c r="F217" s="213">
        <f>((F97)*'Data - P&amp;L'!$C$29)</f>
        <v>0.31</v>
      </c>
      <c r="G217" s="213">
        <f>((G97)*'Data - P&amp;L'!$C$29)</f>
        <v>-0.93</v>
      </c>
      <c r="H217" s="213">
        <f>((H97)*'Data - P&amp;L'!$C$29)</f>
        <v>1.55</v>
      </c>
      <c r="I217" s="213">
        <f>((I97)*'Data - P&amp;L'!$C$29)</f>
        <v>5.89</v>
      </c>
      <c r="J217" s="213">
        <f>((J97)*'Data - P&amp;L'!$C$29)</f>
        <v>0.93</v>
      </c>
      <c r="K217" s="213">
        <f>((K97)*'Data - P&amp;L'!$C$29)</f>
        <v>1.24</v>
      </c>
      <c r="L217" s="213">
        <f>((L97)*'Data - P&amp;L'!$C$29)</f>
        <v>1.55</v>
      </c>
      <c r="M217" s="213">
        <f>((M97)*'Data - P&amp;L'!$C$29)</f>
        <v>28.52</v>
      </c>
      <c r="N217" s="213">
        <f>((N97)*'Data - P&amp;L'!$C$29)</f>
        <v>8.99</v>
      </c>
      <c r="O217" s="213">
        <f>((O97)*'Data - P&amp;L'!$C$29)</f>
        <v>0</v>
      </c>
      <c r="P217" s="213">
        <f>((P97)*'Data - P&amp;L'!$C$29)</f>
        <v>0</v>
      </c>
      <c r="Q217" s="213">
        <f>((Q97)*'Data - P&amp;L'!$C$29)</f>
        <v>0</v>
      </c>
      <c r="R217" s="213">
        <f>((R97)*'Data - P&amp;L'!$C$29)</f>
        <v>0.93</v>
      </c>
      <c r="S217" s="213">
        <f>((S97)*'Data - P&amp;L'!$C$29)</f>
        <v>0.62</v>
      </c>
      <c r="T217" s="213">
        <f>((T97)*'Data - P&amp;L'!$C$29)</f>
        <v>-0.31</v>
      </c>
      <c r="U217" s="213">
        <f>((U97)*'Data - P&amp;L'!$C$29)</f>
        <v>0</v>
      </c>
      <c r="V217" s="213">
        <f>((V97)*'Data - P&amp;L'!$C$29)</f>
        <v>-0.31</v>
      </c>
      <c r="W217" s="213">
        <f>((W97)*'Data - P&amp;L'!$C$29)</f>
        <v>0</v>
      </c>
      <c r="X217" s="213">
        <f>((X97)*'Data - P&amp;L'!$C$29)</f>
        <v>0</v>
      </c>
      <c r="Y217" s="213">
        <f>((Y97)*'Data - P&amp;L'!$C$29)</f>
        <v>-0.31</v>
      </c>
      <c r="Z217" s="213">
        <f>((Z97)*'Data - P&amp;L'!$C$29)</f>
        <v>0</v>
      </c>
      <c r="AA217" s="213">
        <f>((AA97)*'Data - P&amp;L'!$C$29)</f>
        <v>0</v>
      </c>
      <c r="AB217" s="213">
        <f>((AB97)*'Data - P&amp;L'!$C$29)</f>
        <v>0</v>
      </c>
      <c r="AC217" s="213">
        <f>((AC97)*'Data - P&amp;L'!$C$29)</f>
        <v>0</v>
      </c>
      <c r="AD217" s="213">
        <f>((AD97)*'Data - P&amp;L'!$C$29)</f>
        <v>0</v>
      </c>
      <c r="AE217" s="213">
        <f>((AE97)*'Data - P&amp;L'!$C$29)</f>
        <v>0</v>
      </c>
      <c r="AF217" s="213">
        <f>((AF97)*'Data - P&amp;L'!$C$29)</f>
        <v>0</v>
      </c>
      <c r="AG217" s="916">
        <f t="shared" si="74"/>
        <v>51.77</v>
      </c>
    </row>
    <row r="218" hidden="1" outlineLevel="1">
      <c r="A218" s="494" t="s">
        <v>2303</v>
      </c>
      <c r="B218" s="213">
        <f>((B97)*'Data - P&amp;L'!$C$30)</f>
        <v>0</v>
      </c>
      <c r="C218" s="213">
        <f>((C97)*'Data - P&amp;L'!$C$30)</f>
        <v>0</v>
      </c>
      <c r="D218" s="213">
        <f>((D97)*'Data - P&amp;L'!$C$30)</f>
        <v>0</v>
      </c>
      <c r="E218" s="213">
        <f>((E97)*'Data - P&amp;L'!$C$30)</f>
        <v>0</v>
      </c>
      <c r="F218" s="213">
        <f>((F97)*'Data - P&amp;L'!$C$30)</f>
        <v>0</v>
      </c>
      <c r="G218" s="213">
        <f>((G97)*'Data - P&amp;L'!$C$30)</f>
        <v>0</v>
      </c>
      <c r="H218" s="213">
        <f>((H97)*'Data - P&amp;L'!$C$30)</f>
        <v>0</v>
      </c>
      <c r="I218" s="213">
        <f>((I97)*'Data - P&amp;L'!$C$30)</f>
        <v>0</v>
      </c>
      <c r="J218" s="213">
        <f>((J97)*'Data - P&amp;L'!$C$30)</f>
        <v>0</v>
      </c>
      <c r="K218" s="213">
        <f>((K97)*'Data - P&amp;L'!$C$30)</f>
        <v>0</v>
      </c>
      <c r="L218" s="213">
        <f>((L97)*'Data - P&amp;L'!$C$30)</f>
        <v>0</v>
      </c>
      <c r="M218" s="213">
        <f>((M97)*'Data - P&amp;L'!$C$30)</f>
        <v>0</v>
      </c>
      <c r="N218" s="213">
        <f>((N97)*'Data - P&amp;L'!$C$30)</f>
        <v>0</v>
      </c>
      <c r="O218" s="213">
        <f>((O97)*'Data - P&amp;L'!$C$30)</f>
        <v>0</v>
      </c>
      <c r="P218" s="213">
        <f>((P97)*'Data - P&amp;L'!$C$30)</f>
        <v>0</v>
      </c>
      <c r="Q218" s="213">
        <f>((Q97)*'Data - P&amp;L'!$C$30)</f>
        <v>0</v>
      </c>
      <c r="R218" s="213">
        <f>((R97)*'Data - P&amp;L'!$C$30)</f>
        <v>0</v>
      </c>
      <c r="S218" s="213">
        <f>((S97)*'Data - P&amp;L'!$C$30)</f>
        <v>0</v>
      </c>
      <c r="T218" s="213">
        <f>((T97)*'Data - P&amp;L'!$C$30)</f>
        <v>0</v>
      </c>
      <c r="U218" s="213">
        <f>((U97)*'Data - P&amp;L'!$C$30)</f>
        <v>0</v>
      </c>
      <c r="V218" s="213">
        <f>((V97)*'Data - P&amp;L'!$C$30)</f>
        <v>0</v>
      </c>
      <c r="W218" s="213">
        <f>((W97)*'Data - P&amp;L'!$C$30)</f>
        <v>0</v>
      </c>
      <c r="X218" s="213">
        <f>((X97)*'Data - P&amp;L'!$C$30)</f>
        <v>0</v>
      </c>
      <c r="Y218" s="213">
        <f>((Y97)*'Data - P&amp;L'!$C$30)</f>
        <v>0</v>
      </c>
      <c r="Z218" s="213">
        <f>((Z97)*'Data - P&amp;L'!$C$30)</f>
        <v>0</v>
      </c>
      <c r="AA218" s="213">
        <f>((AA97)*'Data - P&amp;L'!$C$30)</f>
        <v>0</v>
      </c>
      <c r="AB218" s="213">
        <f>((AB97)*'Data - P&amp;L'!$C$30)</f>
        <v>0</v>
      </c>
      <c r="AC218" s="213">
        <f>((AC97)*'Data - P&amp;L'!$C$30)</f>
        <v>0</v>
      </c>
      <c r="AD218" s="213">
        <f>((AD97)*'Data - P&amp;L'!$C$30)</f>
        <v>0</v>
      </c>
      <c r="AE218" s="213">
        <f>((AE97)*'Data - P&amp;L'!$C$30)</f>
        <v>0</v>
      </c>
      <c r="AF218" s="213">
        <f>((AF97)*'Data - P&amp;L'!$C$30)</f>
        <v>0</v>
      </c>
      <c r="AG218" s="916">
        <f t="shared" si="74"/>
        <v>0</v>
      </c>
    </row>
    <row r="219" hidden="1" outlineLevel="1">
      <c r="A219" s="494" t="s">
        <v>2304</v>
      </c>
      <c r="B219" s="213">
        <f>((B97)*'Data - P&amp;L'!$C$31)</f>
        <v>2.1</v>
      </c>
      <c r="C219" s="213">
        <f>((C97)*'Data - P&amp;L'!$C$31)</f>
        <v>0.35</v>
      </c>
      <c r="D219" s="213">
        <f>((D97)*'Data - P&amp;L'!$C$31)</f>
        <v>0.7</v>
      </c>
      <c r="E219" s="213">
        <f>((E97)*'Data - P&amp;L'!$C$31)</f>
        <v>0.35</v>
      </c>
      <c r="F219" s="213">
        <f>((F97)*'Data - P&amp;L'!$C$31)</f>
        <v>0.35</v>
      </c>
      <c r="G219" s="213">
        <f>((G97)*'Data - P&amp;L'!$C$31)</f>
        <v>-1.05</v>
      </c>
      <c r="H219" s="213">
        <f>((H97)*'Data - P&amp;L'!$C$31)</f>
        <v>1.75</v>
      </c>
      <c r="I219" s="213">
        <f>((I97)*'Data - P&amp;L'!$C$31)</f>
        <v>6.65</v>
      </c>
      <c r="J219" s="213">
        <f>((J97)*'Data - P&amp;L'!$C$31)</f>
        <v>1.05</v>
      </c>
      <c r="K219" s="213">
        <f>((K97)*'Data - P&amp;L'!$C$31)</f>
        <v>1.4</v>
      </c>
      <c r="L219" s="213">
        <f>((L97)*'Data - P&amp;L'!$C$31)</f>
        <v>1.75</v>
      </c>
      <c r="M219" s="213">
        <f>((M97)*'Data - P&amp;L'!$C$31)</f>
        <v>32.2</v>
      </c>
      <c r="N219" s="213">
        <f>((N97)*'Data - P&amp;L'!$C$31)</f>
        <v>10.15</v>
      </c>
      <c r="O219" s="213">
        <f>((O97)*'Data - P&amp;L'!$C$31)</f>
        <v>0</v>
      </c>
      <c r="P219" s="213">
        <f>((P97)*'Data - P&amp;L'!$C$31)</f>
        <v>0</v>
      </c>
      <c r="Q219" s="213">
        <f>((Q97)*'Data - P&amp;L'!$C$31)</f>
        <v>0</v>
      </c>
      <c r="R219" s="213">
        <f>((R97)*'Data - P&amp;L'!$C$31)</f>
        <v>1.05</v>
      </c>
      <c r="S219" s="213">
        <f>((S97)*'Data - P&amp;L'!$C$31)</f>
        <v>0.7</v>
      </c>
      <c r="T219" s="213">
        <f>((T97)*'Data - P&amp;L'!$C$31)</f>
        <v>-0.35</v>
      </c>
      <c r="U219" s="213">
        <f>((U97)*'Data - P&amp;L'!$C$31)</f>
        <v>0</v>
      </c>
      <c r="V219" s="213">
        <f>((V97)*'Data - P&amp;L'!$C$31)</f>
        <v>-0.35</v>
      </c>
      <c r="W219" s="213">
        <f>((W97)*'Data - P&amp;L'!$C$31)</f>
        <v>0</v>
      </c>
      <c r="X219" s="213">
        <f>((X97)*'Data - P&amp;L'!$C$31)</f>
        <v>0</v>
      </c>
      <c r="Y219" s="213">
        <f>((Y97)*'Data - P&amp;L'!$C$31)</f>
        <v>-0.35</v>
      </c>
      <c r="Z219" s="213">
        <f>((Z97)*'Data - P&amp;L'!$C$31)</f>
        <v>0</v>
      </c>
      <c r="AA219" s="213">
        <f>((AA97)*'Data - P&amp;L'!$C$31)</f>
        <v>0</v>
      </c>
      <c r="AB219" s="213">
        <f>((AB97)*'Data - P&amp;L'!$C$31)</f>
        <v>0</v>
      </c>
      <c r="AC219" s="213">
        <f>((AC97)*'Data - P&amp;L'!$C$31)</f>
        <v>0</v>
      </c>
      <c r="AD219" s="213">
        <f>((AD97)*'Data - P&amp;L'!$C$31)</f>
        <v>0</v>
      </c>
      <c r="AE219" s="213">
        <f>((AE97)*'Data - P&amp;L'!$C$31)</f>
        <v>0</v>
      </c>
      <c r="AF219" s="213">
        <f>((AF97)*'Data - P&amp;L'!$C$31)</f>
        <v>0</v>
      </c>
      <c r="AG219" s="916">
        <f t="shared" si="74"/>
        <v>58.45</v>
      </c>
    </row>
    <row r="220" hidden="1" outlineLevel="1">
      <c r="A220" s="494" t="s">
        <v>2305</v>
      </c>
      <c r="B220" s="213">
        <f>((B97)*'Data - P&amp;L'!$C$32)</f>
        <v>0</v>
      </c>
      <c r="C220" s="213">
        <f>((C97)*'Data - P&amp;L'!$C$32)</f>
        <v>0</v>
      </c>
      <c r="D220" s="213">
        <f>((D97)*'Data - P&amp;L'!$C$32)</f>
        <v>0</v>
      </c>
      <c r="E220" s="213">
        <f>((E97)*'Data - P&amp;L'!$C$32)</f>
        <v>0</v>
      </c>
      <c r="F220" s="213">
        <f>((F97)*'Data - P&amp;L'!$C$32)</f>
        <v>0</v>
      </c>
      <c r="G220" s="213">
        <f>((G97)*'Data - P&amp;L'!$C$32)</f>
        <v>0</v>
      </c>
      <c r="H220" s="213">
        <f>((H97)*'Data - P&amp;L'!$C$32)</f>
        <v>0</v>
      </c>
      <c r="I220" s="213">
        <f>((I97)*'Data - P&amp;L'!$C$32)</f>
        <v>0</v>
      </c>
      <c r="J220" s="213">
        <f>((J97)*'Data - P&amp;L'!$C$32)</f>
        <v>0</v>
      </c>
      <c r="K220" s="213">
        <f>((K97)*'Data - P&amp;L'!$C$32)</f>
        <v>0</v>
      </c>
      <c r="L220" s="213">
        <f>((L97)*'Data - P&amp;L'!$C$32)</f>
        <v>0</v>
      </c>
      <c r="M220" s="213">
        <f>((M97)*'Data - P&amp;L'!$C$32)</f>
        <v>0</v>
      </c>
      <c r="N220" s="213">
        <f>((N97)*'Data - P&amp;L'!$C$32)</f>
        <v>0</v>
      </c>
      <c r="O220" s="213">
        <f>((O97)*'Data - P&amp;L'!$C$32)</f>
        <v>0</v>
      </c>
      <c r="P220" s="213">
        <f>((P97)*'Data - P&amp;L'!$C$32)</f>
        <v>0</v>
      </c>
      <c r="Q220" s="213">
        <f>((Q97)*'Data - P&amp;L'!$C$32)</f>
        <v>0</v>
      </c>
      <c r="R220" s="213">
        <f>((R97)*'Data - P&amp;L'!$C$32)</f>
        <v>0</v>
      </c>
      <c r="S220" s="213">
        <f>((S97)*'Data - P&amp;L'!$C$32)</f>
        <v>0</v>
      </c>
      <c r="T220" s="213">
        <f>((T97)*'Data - P&amp;L'!$C$32)</f>
        <v>0</v>
      </c>
      <c r="U220" s="213">
        <f>((U97)*'Data - P&amp;L'!$C$32)</f>
        <v>0</v>
      </c>
      <c r="V220" s="213">
        <f>((V97)*'Data - P&amp;L'!$C$32)</f>
        <v>0</v>
      </c>
      <c r="W220" s="213">
        <f>((W97)*'Data - P&amp;L'!$C$32)</f>
        <v>0</v>
      </c>
      <c r="X220" s="213">
        <f>((X97)*'Data - P&amp;L'!$C$32)</f>
        <v>0</v>
      </c>
      <c r="Y220" s="213">
        <f>((Y97)*'Data - P&amp;L'!$C$32)</f>
        <v>0</v>
      </c>
      <c r="Z220" s="213">
        <f>((Z97)*'Data - P&amp;L'!$C$32)</f>
        <v>0</v>
      </c>
      <c r="AA220" s="213">
        <f>((AA97)*'Data - P&amp;L'!$C$32)</f>
        <v>0</v>
      </c>
      <c r="AB220" s="213">
        <f>((AB97)*'Data - P&amp;L'!$C$32)</f>
        <v>0</v>
      </c>
      <c r="AC220" s="213">
        <f>((AC97)*'Data - P&amp;L'!$C$32)</f>
        <v>0</v>
      </c>
      <c r="AD220" s="213">
        <f>((AD97)*'Data - P&amp;L'!$C$32)</f>
        <v>0</v>
      </c>
      <c r="AE220" s="213">
        <f>((AE97)*'Data - P&amp;L'!$C$32)</f>
        <v>0</v>
      </c>
      <c r="AF220" s="213">
        <f>((AF97)*'Data - P&amp;L'!$C$32)</f>
        <v>0</v>
      </c>
      <c r="AG220" s="916">
        <f t="shared" si="74"/>
        <v>0</v>
      </c>
    </row>
    <row r="221" hidden="1" outlineLevel="1">
      <c r="A221" s="494" t="s">
        <v>2306</v>
      </c>
      <c r="B221" s="213">
        <f>((B97)*'Data - P&amp;L'!$C$33)</f>
        <v>9.9</v>
      </c>
      <c r="C221" s="213">
        <f>((C97)*'Data - P&amp;L'!$C$33)</f>
        <v>1.65</v>
      </c>
      <c r="D221" s="213">
        <f>((D97)*'Data - P&amp;L'!$C$33)</f>
        <v>3.3</v>
      </c>
      <c r="E221" s="213">
        <f>((E97)*'Data - P&amp;L'!$C$33)</f>
        <v>1.65</v>
      </c>
      <c r="F221" s="213">
        <f>((F97)*'Data - P&amp;L'!$C$33)</f>
        <v>1.65</v>
      </c>
      <c r="G221" s="213">
        <f>((G97)*'Data - P&amp;L'!$C$33)</f>
        <v>-4.95</v>
      </c>
      <c r="H221" s="213">
        <f>((H97)*'Data - P&amp;L'!$C$33)</f>
        <v>8.25</v>
      </c>
      <c r="I221" s="213">
        <f>((I97)*'Data - P&amp;L'!$C$33)</f>
        <v>31.35</v>
      </c>
      <c r="J221" s="213">
        <f>((J97)*'Data - P&amp;L'!$C$33)</f>
        <v>4.95</v>
      </c>
      <c r="K221" s="213">
        <f>((K97)*'Data - P&amp;L'!$C$33)</f>
        <v>6.6</v>
      </c>
      <c r="L221" s="213">
        <f>((L97)*'Data - P&amp;L'!$C$33)</f>
        <v>8.25</v>
      </c>
      <c r="M221" s="213">
        <f>((M97)*'Data - P&amp;L'!$C$33)</f>
        <v>151.8</v>
      </c>
      <c r="N221" s="213">
        <f>((N97)*'Data - P&amp;L'!$C$33)</f>
        <v>47.85</v>
      </c>
      <c r="O221" s="213">
        <f>((O97)*'Data - P&amp;L'!$C$33)</f>
        <v>0</v>
      </c>
      <c r="P221" s="213">
        <f>((P97)*'Data - P&amp;L'!$C$33)</f>
        <v>0</v>
      </c>
      <c r="Q221" s="213">
        <f>((Q97)*'Data - P&amp;L'!$C$33)</f>
        <v>0</v>
      </c>
      <c r="R221" s="213">
        <f>((R97)*'Data - P&amp;L'!$C$33)</f>
        <v>4.95</v>
      </c>
      <c r="S221" s="213">
        <f>((S97)*'Data - P&amp;L'!$C$33)</f>
        <v>3.3</v>
      </c>
      <c r="T221" s="213">
        <f>((T97)*'Data - P&amp;L'!$C$33)</f>
        <v>-1.65</v>
      </c>
      <c r="U221" s="213">
        <f>((U97)*'Data - P&amp;L'!$C$33)</f>
        <v>0</v>
      </c>
      <c r="V221" s="213">
        <f>((V97)*'Data - P&amp;L'!$C$33)</f>
        <v>-1.65</v>
      </c>
      <c r="W221" s="213">
        <f>((W97)*'Data - P&amp;L'!$C$33)</f>
        <v>0</v>
      </c>
      <c r="X221" s="213">
        <f>((X97)*'Data - P&amp;L'!$C$33)</f>
        <v>0</v>
      </c>
      <c r="Y221" s="213">
        <f>((Y97)*'Data - P&amp;L'!$C$33)</f>
        <v>-1.65</v>
      </c>
      <c r="Z221" s="213">
        <f>((Z97)*'Data - P&amp;L'!$C$33)</f>
        <v>0</v>
      </c>
      <c r="AA221" s="213">
        <f>((AA97)*'Data - P&amp;L'!$C$33)</f>
        <v>0</v>
      </c>
      <c r="AB221" s="213">
        <f>((AB97)*'Data - P&amp;L'!$C$33)</f>
        <v>0</v>
      </c>
      <c r="AC221" s="213">
        <f>((AC97)*'Data - P&amp;L'!$C$33)</f>
        <v>0</v>
      </c>
      <c r="AD221" s="213">
        <f>((AD97)*'Data - P&amp;L'!$C$33)</f>
        <v>0</v>
      </c>
      <c r="AE221" s="213">
        <f>((AE97)*'Data - P&amp;L'!$C$33)</f>
        <v>0</v>
      </c>
      <c r="AF221" s="213">
        <f>((AF97)*'Data - P&amp;L'!$C$33)</f>
        <v>0</v>
      </c>
      <c r="AG221" s="916">
        <f t="shared" si="74"/>
        <v>275.55</v>
      </c>
    </row>
    <row r="222" collapsed="1">
      <c r="A222" s="494" t="s">
        <v>2307</v>
      </c>
      <c r="B222" s="213">
        <f t="shared" ref="B222:AF222" si="80">sum(B223:B228)</f>
        <v>0</v>
      </c>
      <c r="C222" s="213">
        <f t="shared" si="80"/>
        <v>0</v>
      </c>
      <c r="D222" s="213">
        <f t="shared" si="80"/>
        <v>0</v>
      </c>
      <c r="E222" s="213">
        <f t="shared" si="80"/>
        <v>0</v>
      </c>
      <c r="F222" s="213">
        <f t="shared" si="80"/>
        <v>0</v>
      </c>
      <c r="G222" s="213">
        <f t="shared" si="80"/>
        <v>-1.37</v>
      </c>
      <c r="H222" s="213">
        <f t="shared" si="80"/>
        <v>0</v>
      </c>
      <c r="I222" s="213">
        <f t="shared" si="80"/>
        <v>0</v>
      </c>
      <c r="J222" s="213">
        <f t="shared" si="80"/>
        <v>0</v>
      </c>
      <c r="K222" s="213">
        <f t="shared" si="80"/>
        <v>0</v>
      </c>
      <c r="L222" s="213">
        <f t="shared" si="80"/>
        <v>0</v>
      </c>
      <c r="M222" s="213">
        <f t="shared" si="80"/>
        <v>0</v>
      </c>
      <c r="N222" s="213">
        <f t="shared" si="80"/>
        <v>-1.37</v>
      </c>
      <c r="O222" s="213">
        <f t="shared" si="80"/>
        <v>0</v>
      </c>
      <c r="P222" s="213">
        <f t="shared" si="80"/>
        <v>0</v>
      </c>
      <c r="Q222" s="213">
        <f t="shared" si="80"/>
        <v>0</v>
      </c>
      <c r="R222" s="213">
        <f t="shared" si="80"/>
        <v>0</v>
      </c>
      <c r="S222" s="213">
        <f t="shared" si="80"/>
        <v>0</v>
      </c>
      <c r="T222" s="213">
        <f t="shared" si="80"/>
        <v>-4.11</v>
      </c>
      <c r="U222" s="213">
        <f t="shared" si="80"/>
        <v>0</v>
      </c>
      <c r="V222" s="213">
        <f t="shared" si="80"/>
        <v>-1.37</v>
      </c>
      <c r="W222" s="213">
        <f t="shared" si="80"/>
        <v>0</v>
      </c>
      <c r="X222" s="213">
        <f t="shared" si="80"/>
        <v>0</v>
      </c>
      <c r="Y222" s="213">
        <f t="shared" si="80"/>
        <v>-1.37</v>
      </c>
      <c r="Z222" s="213">
        <f t="shared" si="80"/>
        <v>0</v>
      </c>
      <c r="AA222" s="213">
        <f t="shared" si="80"/>
        <v>0</v>
      </c>
      <c r="AB222" s="213">
        <f t="shared" si="80"/>
        <v>0</v>
      </c>
      <c r="AC222" s="213">
        <f t="shared" si="80"/>
        <v>0</v>
      </c>
      <c r="AD222" s="213">
        <f t="shared" si="80"/>
        <v>0</v>
      </c>
      <c r="AE222" s="213">
        <f t="shared" si="80"/>
        <v>0</v>
      </c>
      <c r="AF222" s="213">
        <f t="shared" si="80"/>
        <v>0</v>
      </c>
      <c r="AG222" s="916">
        <f t="shared" si="74"/>
        <v>-9.59</v>
      </c>
    </row>
    <row r="223" hidden="1" outlineLevel="1">
      <c r="A223" s="494" t="s">
        <v>2308</v>
      </c>
      <c r="B223" s="213">
        <f>((B107)*'Data - P&amp;L'!$D$28)</f>
        <v>0</v>
      </c>
      <c r="C223" s="213">
        <f>((C107)*'Data - P&amp;L'!$D$28)</f>
        <v>0</v>
      </c>
      <c r="D223" s="213">
        <f>((D107)*'Data - P&amp;L'!$D$28)</f>
        <v>0</v>
      </c>
      <c r="E223" s="213">
        <f>((E107)*'Data - P&amp;L'!$D$28)</f>
        <v>0</v>
      </c>
      <c r="F223" s="213">
        <f>((F107)*'Data - P&amp;L'!$D$28)</f>
        <v>0</v>
      </c>
      <c r="G223" s="213">
        <f>((G107)*'Data - P&amp;L'!$D$28)</f>
        <v>0</v>
      </c>
      <c r="H223" s="213">
        <f>((H107)*'Data - P&amp;L'!$D$28)</f>
        <v>0</v>
      </c>
      <c r="I223" s="213">
        <f>((I107)*'Data - P&amp;L'!$D$28)</f>
        <v>0</v>
      </c>
      <c r="J223" s="213">
        <f>((J107)*'Data - P&amp;L'!$D$28)</f>
        <v>0</v>
      </c>
      <c r="K223" s="213">
        <f>((K107)*'Data - P&amp;L'!$D$28)</f>
        <v>0</v>
      </c>
      <c r="L223" s="213">
        <f>((L107)*'Data - P&amp;L'!$D$28)</f>
        <v>0</v>
      </c>
      <c r="M223" s="213">
        <f>((M107)*'Data - P&amp;L'!$D$28)</f>
        <v>0</v>
      </c>
      <c r="N223" s="213">
        <f>((N107)*'Data - P&amp;L'!$D$28)</f>
        <v>0</v>
      </c>
      <c r="O223" s="213">
        <f>((O107)*'Data - P&amp;L'!$D$28)</f>
        <v>0</v>
      </c>
      <c r="P223" s="213">
        <f>((P107)*'Data - P&amp;L'!$D$28)</f>
        <v>0</v>
      </c>
      <c r="Q223" s="213">
        <f>((Q107)*'Data - P&amp;L'!$D$28)</f>
        <v>0</v>
      </c>
      <c r="R223" s="213">
        <f>((R107)*'Data - P&amp;L'!$D$28)</f>
        <v>0</v>
      </c>
      <c r="S223" s="213">
        <f>((S107)*'Data - P&amp;L'!$D$28)</f>
        <v>0</v>
      </c>
      <c r="T223" s="213">
        <f>((T107)*'Data - P&amp;L'!$D$28)</f>
        <v>0</v>
      </c>
      <c r="U223" s="213">
        <f>((U107)*'Data - P&amp;L'!$D$28)</f>
        <v>0</v>
      </c>
      <c r="V223" s="213">
        <f>((V107)*'Data - P&amp;L'!$D$28)</f>
        <v>0</v>
      </c>
      <c r="W223" s="213">
        <f>((W107)*'Data - P&amp;L'!$D$28)</f>
        <v>0</v>
      </c>
      <c r="X223" s="213">
        <f>((X107)*'Data - P&amp;L'!$D$28)</f>
        <v>0</v>
      </c>
      <c r="Y223" s="213">
        <f>((Y107)*'Data - P&amp;L'!$D$28)</f>
        <v>0</v>
      </c>
      <c r="Z223" s="213">
        <f>((Z107)*'Data - P&amp;L'!$D$28)</f>
        <v>0</v>
      </c>
      <c r="AA223" s="213">
        <f>((AA107)*'Data - P&amp;L'!$D$28)</f>
        <v>0</v>
      </c>
      <c r="AB223" s="213">
        <f>((AB107)*'Data - P&amp;L'!$D$28)</f>
        <v>0</v>
      </c>
      <c r="AC223" s="213">
        <f>((AC107)*'Data - P&amp;L'!$D$28)</f>
        <v>0</v>
      </c>
      <c r="AD223" s="213">
        <f>((AD107)*'Data - P&amp;L'!$D$28)</f>
        <v>0</v>
      </c>
      <c r="AE223" s="213">
        <f>((AE107)*'Data - P&amp;L'!$D$28)</f>
        <v>0</v>
      </c>
      <c r="AF223" s="213">
        <f>((AF107)*'Data - P&amp;L'!$D$28)</f>
        <v>0</v>
      </c>
      <c r="AG223" s="916">
        <f t="shared" si="74"/>
        <v>0</v>
      </c>
    </row>
    <row r="224" hidden="1" outlineLevel="1">
      <c r="A224" s="494" t="s">
        <v>2309</v>
      </c>
      <c r="B224" s="213">
        <f>((B107)*'Data - P&amp;L'!$D$29)</f>
        <v>0</v>
      </c>
      <c r="C224" s="213">
        <f>((C107)*'Data - P&amp;L'!$D$29)</f>
        <v>0</v>
      </c>
      <c r="D224" s="213">
        <f>((D107)*'Data - P&amp;L'!$D$29)</f>
        <v>0</v>
      </c>
      <c r="E224" s="213">
        <f>((E107)*'Data - P&amp;L'!$D$29)</f>
        <v>0</v>
      </c>
      <c r="F224" s="213">
        <f>((F107)*'Data - P&amp;L'!$D$29)</f>
        <v>0</v>
      </c>
      <c r="G224" s="213">
        <f>((G107)*'Data - P&amp;L'!$D$29)</f>
        <v>-0.31</v>
      </c>
      <c r="H224" s="213">
        <f>((H107)*'Data - P&amp;L'!$D$29)</f>
        <v>0</v>
      </c>
      <c r="I224" s="213">
        <f>((I107)*'Data - P&amp;L'!$D$29)</f>
        <v>0</v>
      </c>
      <c r="J224" s="213">
        <f>((J107)*'Data - P&amp;L'!$D$29)</f>
        <v>0</v>
      </c>
      <c r="K224" s="213">
        <f>((K107)*'Data - P&amp;L'!$D$29)</f>
        <v>0</v>
      </c>
      <c r="L224" s="213">
        <f>((L107)*'Data - P&amp;L'!$D$29)</f>
        <v>0</v>
      </c>
      <c r="M224" s="213">
        <f>((M107)*'Data - P&amp;L'!$D$29)</f>
        <v>0</v>
      </c>
      <c r="N224" s="213">
        <f>((N107)*'Data - P&amp;L'!$D$29)</f>
        <v>-0.31</v>
      </c>
      <c r="O224" s="213">
        <f>((O107)*'Data - P&amp;L'!$D$29)</f>
        <v>0</v>
      </c>
      <c r="P224" s="213">
        <f>((P107)*'Data - P&amp;L'!$D$29)</f>
        <v>0</v>
      </c>
      <c r="Q224" s="213">
        <f>((Q107)*'Data - P&amp;L'!$D$29)</f>
        <v>0</v>
      </c>
      <c r="R224" s="213">
        <f>((R107)*'Data - P&amp;L'!$D$29)</f>
        <v>0</v>
      </c>
      <c r="S224" s="213">
        <f>((S107)*'Data - P&amp;L'!$D$29)</f>
        <v>0</v>
      </c>
      <c r="T224" s="213">
        <f>((T107)*'Data - P&amp;L'!$D$29)</f>
        <v>-0.93</v>
      </c>
      <c r="U224" s="213">
        <f>((U107)*'Data - P&amp;L'!$D$29)</f>
        <v>0</v>
      </c>
      <c r="V224" s="213">
        <f>((V107)*'Data - P&amp;L'!$D$29)</f>
        <v>-0.31</v>
      </c>
      <c r="W224" s="213">
        <f>((W107)*'Data - P&amp;L'!$D$29)</f>
        <v>0</v>
      </c>
      <c r="X224" s="213">
        <f>((X107)*'Data - P&amp;L'!$D$29)</f>
        <v>0</v>
      </c>
      <c r="Y224" s="213">
        <f>((Y107)*'Data - P&amp;L'!$D$29)</f>
        <v>-0.31</v>
      </c>
      <c r="Z224" s="213">
        <f>((Z107)*'Data - P&amp;L'!$D$29)</f>
        <v>0</v>
      </c>
      <c r="AA224" s="213">
        <f>((AA107)*'Data - P&amp;L'!$D$29)</f>
        <v>0</v>
      </c>
      <c r="AB224" s="213">
        <f>((AB107)*'Data - P&amp;L'!$D$29)</f>
        <v>0</v>
      </c>
      <c r="AC224" s="213">
        <f>((AC107)*'Data - P&amp;L'!$D$29)</f>
        <v>0</v>
      </c>
      <c r="AD224" s="213">
        <f>((AD107)*'Data - P&amp;L'!$D$29)</f>
        <v>0</v>
      </c>
      <c r="AE224" s="213">
        <f>((AE107)*'Data - P&amp;L'!$D$29)</f>
        <v>0</v>
      </c>
      <c r="AF224" s="213">
        <f>((AF107)*'Data - P&amp;L'!$D$29)</f>
        <v>0</v>
      </c>
      <c r="AG224" s="916">
        <f t="shared" si="74"/>
        <v>-2.17</v>
      </c>
    </row>
    <row r="225" hidden="1" outlineLevel="1">
      <c r="A225" s="494" t="s">
        <v>2310</v>
      </c>
      <c r="B225" s="213">
        <f>((B107)*'Data - P&amp;L'!$D$30)</f>
        <v>0</v>
      </c>
      <c r="C225" s="213">
        <f>((C107)*'Data - P&amp;L'!$D$30)</f>
        <v>0</v>
      </c>
      <c r="D225" s="213">
        <f>((D107)*'Data - P&amp;L'!$D$30)</f>
        <v>0</v>
      </c>
      <c r="E225" s="213">
        <f>((E107)*'Data - P&amp;L'!$D$30)</f>
        <v>0</v>
      </c>
      <c r="F225" s="213">
        <f>((F107)*'Data - P&amp;L'!$D$30)</f>
        <v>0</v>
      </c>
      <c r="G225" s="213">
        <f>((G107)*'Data - P&amp;L'!$D$30)</f>
        <v>0</v>
      </c>
      <c r="H225" s="213">
        <f>((H107)*'Data - P&amp;L'!$D$30)</f>
        <v>0</v>
      </c>
      <c r="I225" s="213">
        <f>((I107)*'Data - P&amp;L'!$D$30)</f>
        <v>0</v>
      </c>
      <c r="J225" s="213">
        <f>((J107)*'Data - P&amp;L'!$D$30)</f>
        <v>0</v>
      </c>
      <c r="K225" s="213">
        <f>((K107)*'Data - P&amp;L'!$D$30)</f>
        <v>0</v>
      </c>
      <c r="L225" s="213">
        <f>((L107)*'Data - P&amp;L'!$D$30)</f>
        <v>0</v>
      </c>
      <c r="M225" s="213">
        <f>((M107)*'Data - P&amp;L'!$D$30)</f>
        <v>0</v>
      </c>
      <c r="N225" s="213">
        <f>((N107)*'Data - P&amp;L'!$D$30)</f>
        <v>0</v>
      </c>
      <c r="O225" s="213">
        <f>((O107)*'Data - P&amp;L'!$D$30)</f>
        <v>0</v>
      </c>
      <c r="P225" s="213">
        <f>((P107)*'Data - P&amp;L'!$D$30)</f>
        <v>0</v>
      </c>
      <c r="Q225" s="213">
        <f>((Q107)*'Data - P&amp;L'!$D$30)</f>
        <v>0</v>
      </c>
      <c r="R225" s="213">
        <f>((R107)*'Data - P&amp;L'!$D$30)</f>
        <v>0</v>
      </c>
      <c r="S225" s="213">
        <f>((S107)*'Data - P&amp;L'!$D$30)</f>
        <v>0</v>
      </c>
      <c r="T225" s="213">
        <f>((T107)*'Data - P&amp;L'!$D$30)</f>
        <v>0</v>
      </c>
      <c r="U225" s="213">
        <f>((U107)*'Data - P&amp;L'!$D$30)</f>
        <v>0</v>
      </c>
      <c r="V225" s="213">
        <f>((V107)*'Data - P&amp;L'!$D$30)</f>
        <v>0</v>
      </c>
      <c r="W225" s="213">
        <f>((W107)*'Data - P&amp;L'!$D$30)</f>
        <v>0</v>
      </c>
      <c r="X225" s="213">
        <f>((X107)*'Data - P&amp;L'!$D$30)</f>
        <v>0</v>
      </c>
      <c r="Y225" s="213">
        <f>((Y107)*'Data - P&amp;L'!$D$30)</f>
        <v>0</v>
      </c>
      <c r="Z225" s="213">
        <f>((Z107)*'Data - P&amp;L'!$D$30)</f>
        <v>0</v>
      </c>
      <c r="AA225" s="213">
        <f>((AA107)*'Data - P&amp;L'!$D$30)</f>
        <v>0</v>
      </c>
      <c r="AB225" s="213">
        <f>((AB107)*'Data - P&amp;L'!$D$30)</f>
        <v>0</v>
      </c>
      <c r="AC225" s="213">
        <f>((AC107)*'Data - P&amp;L'!$D$30)</f>
        <v>0</v>
      </c>
      <c r="AD225" s="213">
        <f>((AD107)*'Data - P&amp;L'!$D$30)</f>
        <v>0</v>
      </c>
      <c r="AE225" s="213">
        <f>((AE107)*'Data - P&amp;L'!$D$30)</f>
        <v>0</v>
      </c>
      <c r="AF225" s="213">
        <f>((AF107)*'Data - P&amp;L'!$D$30)</f>
        <v>0</v>
      </c>
      <c r="AG225" s="916">
        <f t="shared" si="74"/>
        <v>0</v>
      </c>
    </row>
    <row r="226" hidden="1" outlineLevel="1">
      <c r="A226" s="494" t="s">
        <v>2311</v>
      </c>
      <c r="B226" s="213">
        <f>((B107)*'Data - P&amp;L'!$D$31)</f>
        <v>0</v>
      </c>
      <c r="C226" s="213">
        <f>((C107)*'Data - P&amp;L'!$D$31)</f>
        <v>0</v>
      </c>
      <c r="D226" s="213">
        <f>((D107)*'Data - P&amp;L'!$D$31)</f>
        <v>0</v>
      </c>
      <c r="E226" s="213">
        <f>((E107)*'Data - P&amp;L'!$D$31)</f>
        <v>0</v>
      </c>
      <c r="F226" s="213">
        <f>((F107)*'Data - P&amp;L'!$D$31)</f>
        <v>0</v>
      </c>
      <c r="G226" s="213">
        <f>((G107)*'Data - P&amp;L'!$D$31)</f>
        <v>-0.35</v>
      </c>
      <c r="H226" s="213">
        <f>((H107)*'Data - P&amp;L'!$D$31)</f>
        <v>0</v>
      </c>
      <c r="I226" s="213">
        <f>((I107)*'Data - P&amp;L'!$D$31)</f>
        <v>0</v>
      </c>
      <c r="J226" s="213">
        <f>((J107)*'Data - P&amp;L'!$D$31)</f>
        <v>0</v>
      </c>
      <c r="K226" s="213">
        <f>((K107)*'Data - P&amp;L'!$D$31)</f>
        <v>0</v>
      </c>
      <c r="L226" s="213">
        <f>((L107)*'Data - P&amp;L'!$D$31)</f>
        <v>0</v>
      </c>
      <c r="M226" s="213">
        <f>((M107)*'Data - P&amp;L'!$D$31)</f>
        <v>0</v>
      </c>
      <c r="N226" s="213">
        <f>((N107)*'Data - P&amp;L'!$D$31)</f>
        <v>-0.35</v>
      </c>
      <c r="O226" s="213">
        <f>((O107)*'Data - P&amp;L'!$D$31)</f>
        <v>0</v>
      </c>
      <c r="P226" s="213">
        <f>((P107)*'Data - P&amp;L'!$D$31)</f>
        <v>0</v>
      </c>
      <c r="Q226" s="213">
        <f>((Q107)*'Data - P&amp;L'!$D$31)</f>
        <v>0</v>
      </c>
      <c r="R226" s="213">
        <f>((R107)*'Data - P&amp;L'!$D$31)</f>
        <v>0</v>
      </c>
      <c r="S226" s="213">
        <f>((S107)*'Data - P&amp;L'!$D$31)</f>
        <v>0</v>
      </c>
      <c r="T226" s="213">
        <f>((T107)*'Data - P&amp;L'!$D$31)</f>
        <v>-1.05</v>
      </c>
      <c r="U226" s="213">
        <f>((U107)*'Data - P&amp;L'!$D$31)</f>
        <v>0</v>
      </c>
      <c r="V226" s="213">
        <f>((V107)*'Data - P&amp;L'!$D$31)</f>
        <v>-0.35</v>
      </c>
      <c r="W226" s="213">
        <f>((W107)*'Data - P&amp;L'!$D$31)</f>
        <v>0</v>
      </c>
      <c r="X226" s="213">
        <f>((X107)*'Data - P&amp;L'!$D$31)</f>
        <v>0</v>
      </c>
      <c r="Y226" s="213">
        <f>((Y107)*'Data - P&amp;L'!$D$31)</f>
        <v>-0.35</v>
      </c>
      <c r="Z226" s="213">
        <f>((Z107)*'Data - P&amp;L'!$D$31)</f>
        <v>0</v>
      </c>
      <c r="AA226" s="213">
        <f>((AA107)*'Data - P&amp;L'!$D$31)</f>
        <v>0</v>
      </c>
      <c r="AB226" s="213">
        <f>((AB107)*'Data - P&amp;L'!$D$31)</f>
        <v>0</v>
      </c>
      <c r="AC226" s="213">
        <f>((AC107)*'Data - P&amp;L'!$D$31)</f>
        <v>0</v>
      </c>
      <c r="AD226" s="213">
        <f>((AD107)*'Data - P&amp;L'!$D$31)</f>
        <v>0</v>
      </c>
      <c r="AE226" s="213">
        <f>((AE107)*'Data - P&amp;L'!$D$31)</f>
        <v>0</v>
      </c>
      <c r="AF226" s="213">
        <f>((AF107)*'Data - P&amp;L'!$D$31)</f>
        <v>0</v>
      </c>
      <c r="AG226" s="916">
        <f t="shared" si="74"/>
        <v>-2.45</v>
      </c>
    </row>
    <row r="227" hidden="1" outlineLevel="1">
      <c r="A227" s="494" t="s">
        <v>2312</v>
      </c>
      <c r="B227" s="213">
        <f>((B107)*'Data - P&amp;L'!$D$32)</f>
        <v>0</v>
      </c>
      <c r="C227" s="213">
        <f>((C107)*'Data - P&amp;L'!$D$32)</f>
        <v>0</v>
      </c>
      <c r="D227" s="213">
        <f>((D107)*'Data - P&amp;L'!$D$32)</f>
        <v>0</v>
      </c>
      <c r="E227" s="213">
        <f>((E107)*'Data - P&amp;L'!$D$32)</f>
        <v>0</v>
      </c>
      <c r="F227" s="213">
        <f>((F107)*'Data - P&amp;L'!$D$32)</f>
        <v>0</v>
      </c>
      <c r="G227" s="213">
        <f>((G107)*'Data - P&amp;L'!$D$32)</f>
        <v>0</v>
      </c>
      <c r="H227" s="213">
        <f>((H107)*'Data - P&amp;L'!$D$32)</f>
        <v>0</v>
      </c>
      <c r="I227" s="213">
        <f>((I107)*'Data - P&amp;L'!$D$32)</f>
        <v>0</v>
      </c>
      <c r="J227" s="213">
        <f>((J107)*'Data - P&amp;L'!$D$32)</f>
        <v>0</v>
      </c>
      <c r="K227" s="213">
        <f>((K107)*'Data - P&amp;L'!$D$32)</f>
        <v>0</v>
      </c>
      <c r="L227" s="213">
        <f>((L107)*'Data - P&amp;L'!$D$32)</f>
        <v>0</v>
      </c>
      <c r="M227" s="213">
        <f>((M107)*'Data - P&amp;L'!$D$32)</f>
        <v>0</v>
      </c>
      <c r="N227" s="213">
        <f>((N107)*'Data - P&amp;L'!$D$32)</f>
        <v>0</v>
      </c>
      <c r="O227" s="213">
        <f>((O107)*'Data - P&amp;L'!$D$32)</f>
        <v>0</v>
      </c>
      <c r="P227" s="213">
        <f>((P107)*'Data - P&amp;L'!$D$32)</f>
        <v>0</v>
      </c>
      <c r="Q227" s="213">
        <f>((Q107)*'Data - P&amp;L'!$D$32)</f>
        <v>0</v>
      </c>
      <c r="R227" s="213">
        <f>((R107)*'Data - P&amp;L'!$D$32)</f>
        <v>0</v>
      </c>
      <c r="S227" s="213">
        <f>((S107)*'Data - P&amp;L'!$D$32)</f>
        <v>0</v>
      </c>
      <c r="T227" s="213">
        <f>((T107)*'Data - P&amp;L'!$D$32)</f>
        <v>0</v>
      </c>
      <c r="U227" s="213">
        <f>((U107)*'Data - P&amp;L'!$D$32)</f>
        <v>0</v>
      </c>
      <c r="V227" s="213">
        <f>((V107)*'Data - P&amp;L'!$D$32)</f>
        <v>0</v>
      </c>
      <c r="W227" s="213">
        <f>((W107)*'Data - P&amp;L'!$D$32)</f>
        <v>0</v>
      </c>
      <c r="X227" s="213">
        <f>((X107)*'Data - P&amp;L'!$D$32)</f>
        <v>0</v>
      </c>
      <c r="Y227" s="213">
        <f>((Y107)*'Data - P&amp;L'!$D$32)</f>
        <v>0</v>
      </c>
      <c r="Z227" s="213">
        <f>((Z107)*'Data - P&amp;L'!$D$32)</f>
        <v>0</v>
      </c>
      <c r="AA227" s="213">
        <f>((AA107)*'Data - P&amp;L'!$D$32)</f>
        <v>0</v>
      </c>
      <c r="AB227" s="213">
        <f>((AB107)*'Data - P&amp;L'!$D$32)</f>
        <v>0</v>
      </c>
      <c r="AC227" s="213">
        <f>((AC107)*'Data - P&amp;L'!$D$32)</f>
        <v>0</v>
      </c>
      <c r="AD227" s="213">
        <f>((AD107)*'Data - P&amp;L'!$D$32)</f>
        <v>0</v>
      </c>
      <c r="AE227" s="213">
        <f>((AE107)*'Data - P&amp;L'!$D$32)</f>
        <v>0</v>
      </c>
      <c r="AF227" s="213">
        <f>((AF107)*'Data - P&amp;L'!$D$32)</f>
        <v>0</v>
      </c>
      <c r="AG227" s="916">
        <f t="shared" si="74"/>
        <v>0</v>
      </c>
    </row>
    <row r="228" hidden="1" outlineLevel="1">
      <c r="A228" s="934" t="s">
        <v>2313</v>
      </c>
      <c r="B228" s="344">
        <f>((B107)*'Data - P&amp;L'!$D$33)</f>
        <v>0</v>
      </c>
      <c r="C228" s="344">
        <f>((C107)*'Data - P&amp;L'!$D$33)</f>
        <v>0</v>
      </c>
      <c r="D228" s="344">
        <f>((D107)*'Data - P&amp;L'!$D$33)</f>
        <v>0</v>
      </c>
      <c r="E228" s="344">
        <f>((E107)*'Data - P&amp;L'!$D$33)</f>
        <v>0</v>
      </c>
      <c r="F228" s="344">
        <f>((F107)*'Data - P&amp;L'!$D$33)</f>
        <v>0</v>
      </c>
      <c r="G228" s="344">
        <f>((G107)*'Data - P&amp;L'!$D$33)</f>
        <v>-0.71</v>
      </c>
      <c r="H228" s="344">
        <f>((H107)*'Data - P&amp;L'!$D$33)</f>
        <v>0</v>
      </c>
      <c r="I228" s="344">
        <f>((I107)*'Data - P&amp;L'!$D$33)</f>
        <v>0</v>
      </c>
      <c r="J228" s="344">
        <f>((J107)*'Data - P&amp;L'!$D$33)</f>
        <v>0</v>
      </c>
      <c r="K228" s="344">
        <f>((K107)*'Data - P&amp;L'!$D$33)</f>
        <v>0</v>
      </c>
      <c r="L228" s="344">
        <f>((L107)*'Data - P&amp;L'!$D$33)</f>
        <v>0</v>
      </c>
      <c r="M228" s="344">
        <f>((M107)*'Data - P&amp;L'!$D$33)</f>
        <v>0</v>
      </c>
      <c r="N228" s="344">
        <f>((N107)*'Data - P&amp;L'!$D$33)</f>
        <v>-0.71</v>
      </c>
      <c r="O228" s="344">
        <f>((O107)*'Data - P&amp;L'!$D$33)</f>
        <v>0</v>
      </c>
      <c r="P228" s="344">
        <f>((P107)*'Data - P&amp;L'!$D$33)</f>
        <v>0</v>
      </c>
      <c r="Q228" s="344">
        <f>((Q107)*'Data - P&amp;L'!$D$33)</f>
        <v>0</v>
      </c>
      <c r="R228" s="344">
        <f>((R107)*'Data - P&amp;L'!$D$33)</f>
        <v>0</v>
      </c>
      <c r="S228" s="344">
        <f>((S107)*'Data - P&amp;L'!$D$33)</f>
        <v>0</v>
      </c>
      <c r="T228" s="344">
        <f>((T107)*'Data - P&amp;L'!$D$33)</f>
        <v>-2.13</v>
      </c>
      <c r="U228" s="344">
        <f>((U107)*'Data - P&amp;L'!$D$33)</f>
        <v>0</v>
      </c>
      <c r="V228" s="344">
        <f>((V107)*'Data - P&amp;L'!$D$33)</f>
        <v>-0.71</v>
      </c>
      <c r="W228" s="344">
        <f>((W107)*'Data - P&amp;L'!$D$33)</f>
        <v>0</v>
      </c>
      <c r="X228" s="344">
        <f>((X107)*'Data - P&amp;L'!$D$33)</f>
        <v>0</v>
      </c>
      <c r="Y228" s="344">
        <f>((Y107)*'Data - P&amp;L'!$D$33)</f>
        <v>-0.71</v>
      </c>
      <c r="Z228" s="344">
        <f>((Z107)*'Data - P&amp;L'!$D$33)</f>
        <v>0</v>
      </c>
      <c r="AA228" s="344">
        <f>((AA107)*'Data - P&amp;L'!$D$33)</f>
        <v>0</v>
      </c>
      <c r="AB228" s="344">
        <f>((AB107)*'Data - P&amp;L'!$D$33)</f>
        <v>0</v>
      </c>
      <c r="AC228" s="344">
        <f>((AC107)*'Data - P&amp;L'!$D$33)</f>
        <v>0</v>
      </c>
      <c r="AD228" s="344">
        <f>((AD107)*'Data - P&amp;L'!$D$33)</f>
        <v>0</v>
      </c>
      <c r="AE228" s="344">
        <f>((AE107)*'Data - P&amp;L'!$D$33)</f>
        <v>0</v>
      </c>
      <c r="AF228" s="344">
        <f>((AF107)*'Data - P&amp;L'!$D$33)</f>
        <v>0</v>
      </c>
      <c r="AG228" s="916">
        <f t="shared" si="74"/>
        <v>-4.97</v>
      </c>
    </row>
    <row r="229" collapsed="1">
      <c r="A229" s="222" t="s">
        <v>2314</v>
      </c>
      <c r="B229" s="120"/>
      <c r="C229" s="120"/>
      <c r="D229" s="120"/>
      <c r="E229" s="120"/>
      <c r="F229" s="120"/>
      <c r="G229" s="120"/>
      <c r="H229" s="120"/>
      <c r="I229" s="120"/>
      <c r="J229" s="120"/>
      <c r="K229" s="120"/>
      <c r="L229" s="120"/>
      <c r="M229" s="120"/>
      <c r="N229" s="120"/>
      <c r="O229" s="120"/>
      <c r="P229" s="120"/>
      <c r="Q229" s="120"/>
      <c r="R229" s="120"/>
      <c r="S229" s="120"/>
      <c r="T229" s="120"/>
      <c r="U229" s="120"/>
      <c r="V229" s="120"/>
      <c r="W229" s="120"/>
      <c r="X229" s="120"/>
      <c r="Y229" s="120"/>
      <c r="Z229" s="120"/>
      <c r="AA229" s="120"/>
      <c r="AB229" s="120"/>
      <c r="AC229" s="120"/>
      <c r="AD229" s="120"/>
      <c r="AE229" s="935"/>
      <c r="AF229" s="935"/>
      <c r="AG229" s="916"/>
    </row>
    <row r="230" hidden="1" outlineLevel="1">
      <c r="A230" s="404" t="s">
        <v>2272</v>
      </c>
      <c r="B230" s="213">
        <f>B142*'Data - P&amp;L'!$C$3</f>
        <v>0</v>
      </c>
      <c r="C230" s="213">
        <f>C94*'Data - P&amp;L'!$C$3</f>
        <v>0</v>
      </c>
      <c r="D230" s="213">
        <f>D94*'Data - P&amp;L'!$C$3</f>
        <v>0</v>
      </c>
      <c r="E230" s="213">
        <f>E94*'Data - P&amp;L'!$C$3</f>
        <v>0</v>
      </c>
      <c r="F230" s="213">
        <f>F94*'Data - P&amp;L'!$C$3</f>
        <v>0</v>
      </c>
      <c r="G230" s="213">
        <f>G94*'Data - P&amp;L'!$C$3</f>
        <v>-83.87</v>
      </c>
      <c r="H230" s="213">
        <f>H94*'Data - P&amp;L'!$C$3</f>
        <v>83.87</v>
      </c>
      <c r="I230" s="213">
        <f>I94*'Data - P&amp;L'!$C$3</f>
        <v>83.87</v>
      </c>
      <c r="J230" s="213">
        <f>J94*'Data - P&amp;L'!$C$3</f>
        <v>83.87</v>
      </c>
      <c r="K230" s="213">
        <f>K94*'Data - P&amp;L'!$C$3</f>
        <v>0</v>
      </c>
      <c r="L230" s="213">
        <f>L94*'Data - P&amp;L'!$C$3</f>
        <v>83.87</v>
      </c>
      <c r="M230" s="213">
        <f>M94*'Data - P&amp;L'!$C$3</f>
        <v>167.74</v>
      </c>
      <c r="N230" s="213">
        <f>N94*'Data - P&amp;L'!$C$3</f>
        <v>167.74</v>
      </c>
      <c r="O230" s="213">
        <f>O94*'Data - P&amp;L'!$C$3</f>
        <v>0</v>
      </c>
      <c r="P230" s="213">
        <f>P94*'Data - P&amp;L'!$C$3</f>
        <v>0</v>
      </c>
      <c r="Q230" s="213">
        <f>Q94*'Data - P&amp;L'!$C$3</f>
        <v>0</v>
      </c>
      <c r="R230" s="213">
        <f>R94*'Data - P&amp;L'!$C$3</f>
        <v>0</v>
      </c>
      <c r="S230" s="213">
        <f>S94*'Data - P&amp;L'!$C$3</f>
        <v>0</v>
      </c>
      <c r="T230" s="213">
        <f>T94*'Data - P&amp;L'!$C$3</f>
        <v>0</v>
      </c>
      <c r="U230" s="213">
        <f>U94*'Data - P&amp;L'!$C$3</f>
        <v>0</v>
      </c>
      <c r="V230" s="213">
        <f>V94*'Data - P&amp;L'!$C$3</f>
        <v>0</v>
      </c>
      <c r="W230" s="213">
        <f>W94*'Data - P&amp;L'!$C$3</f>
        <v>0</v>
      </c>
      <c r="X230" s="213">
        <f>X94*'Data - P&amp;L'!$C$3</f>
        <v>0</v>
      </c>
      <c r="Y230" s="213">
        <f>Y94*'Data - P&amp;L'!$C$3</f>
        <v>0</v>
      </c>
      <c r="Z230" s="213">
        <f>Z94*'Data - P&amp;L'!$C$3</f>
        <v>0</v>
      </c>
      <c r="AA230" s="213">
        <f>AA94*'Data - P&amp;L'!$C$3</f>
        <v>0</v>
      </c>
      <c r="AB230" s="213">
        <f>AB94*'Data - P&amp;L'!$C$3</f>
        <v>0</v>
      </c>
      <c r="AC230" s="213">
        <f>AC94*'Data - P&amp;L'!$C$3</f>
        <v>0</v>
      </c>
      <c r="AD230" s="213">
        <f>AD94*'Data - P&amp;L'!$C$3</f>
        <v>0</v>
      </c>
      <c r="AE230" s="213">
        <f>AE94*'Data - P&amp;L'!$C$3</f>
        <v>0</v>
      </c>
      <c r="AF230" s="213">
        <f>AF94*'Data - P&amp;L'!$C$3</f>
        <v>0</v>
      </c>
      <c r="AG230" s="916">
        <f t="shared" ref="AG230:AG264" si="81">SUM(B230:AF230)</f>
        <v>587.09</v>
      </c>
    </row>
    <row r="231" hidden="1" outlineLevel="1">
      <c r="A231" s="929" t="s">
        <v>2273</v>
      </c>
      <c r="B231" s="213">
        <f>B230*'Data - P&amp;L'!$L$5</f>
        <v>0</v>
      </c>
      <c r="C231" s="213">
        <f>C230*'Data - P&amp;L'!$L$5</f>
        <v>0</v>
      </c>
      <c r="D231" s="213">
        <f>D230*'Data - P&amp;L'!$L$5</f>
        <v>0</v>
      </c>
      <c r="E231" s="213">
        <f>E230*'Data - P&amp;L'!$L$5</f>
        <v>0</v>
      </c>
      <c r="F231" s="213">
        <f>F230*'Data - P&amp;L'!$L$5</f>
        <v>0</v>
      </c>
      <c r="G231" s="213">
        <f>G230*'Data - P&amp;L'!$L$5</f>
        <v>-6.29025</v>
      </c>
      <c r="H231" s="213">
        <f>H230*'Data - P&amp;L'!$L$5</f>
        <v>6.29025</v>
      </c>
      <c r="I231" s="213">
        <f>I230*'Data - P&amp;L'!$L$5</f>
        <v>6.29025</v>
      </c>
      <c r="J231" s="213">
        <f>J230*'Data - P&amp;L'!$L$5</f>
        <v>6.29025</v>
      </c>
      <c r="K231" s="213">
        <f>K230*'Data - P&amp;L'!$L$5</f>
        <v>0</v>
      </c>
      <c r="L231" s="213">
        <f>L230*'Data - P&amp;L'!$L$5</f>
        <v>6.29025</v>
      </c>
      <c r="M231" s="213">
        <f>M230*'Data - P&amp;L'!$L$5</f>
        <v>12.5805</v>
      </c>
      <c r="N231" s="213">
        <f>N230*'Data - P&amp;L'!$L$5</f>
        <v>12.5805</v>
      </c>
      <c r="O231" s="213">
        <f>O230*'Data - P&amp;L'!$L$5</f>
        <v>0</v>
      </c>
      <c r="P231" s="213">
        <f>P230*'Data - P&amp;L'!$L$5</f>
        <v>0</v>
      </c>
      <c r="Q231" s="213">
        <f>Q230*'Data - P&amp;L'!$L$5</f>
        <v>0</v>
      </c>
      <c r="R231" s="213">
        <f>R230*'Data - P&amp;L'!$L$5</f>
        <v>0</v>
      </c>
      <c r="S231" s="213">
        <f>S230*'Data - P&amp;L'!$L$5</f>
        <v>0</v>
      </c>
      <c r="T231" s="213">
        <f>T230*'Data - P&amp;L'!$L$5</f>
        <v>0</v>
      </c>
      <c r="U231" s="213">
        <f>U230*'Data - P&amp;L'!$L$5</f>
        <v>0</v>
      </c>
      <c r="V231" s="213">
        <f>V230*'Data - P&amp;L'!$L$5</f>
        <v>0</v>
      </c>
      <c r="W231" s="213">
        <f>W230*'Data - P&amp;L'!$L$5</f>
        <v>0</v>
      </c>
      <c r="X231" s="213">
        <f>X230*'Data - P&amp;L'!$L$5</f>
        <v>0</v>
      </c>
      <c r="Y231" s="213">
        <f>Y230*'Data - P&amp;L'!$L$5</f>
        <v>0</v>
      </c>
      <c r="Z231" s="213">
        <f>Z230*'Data - P&amp;L'!$L$5</f>
        <v>0</v>
      </c>
      <c r="AA231" s="213">
        <f>AA230*'Data - P&amp;L'!$L$5</f>
        <v>0</v>
      </c>
      <c r="AB231" s="213">
        <f>AB230*'Data - P&amp;L'!$L$5</f>
        <v>0</v>
      </c>
      <c r="AC231" s="213">
        <f>AC230*'Data - P&amp;L'!$L$5</f>
        <v>0</v>
      </c>
      <c r="AD231" s="213">
        <f>AD230*'Data - P&amp;L'!$L$5</f>
        <v>0</v>
      </c>
      <c r="AE231" s="213">
        <f>AE230*'Data - P&amp;L'!$L$5</f>
        <v>0</v>
      </c>
      <c r="AF231" s="213">
        <f>AF230*'Data - P&amp;L'!$L$5</f>
        <v>0</v>
      </c>
      <c r="AG231" s="916">
        <f t="shared" si="81"/>
        <v>44.03175</v>
      </c>
    </row>
    <row r="232" hidden="1" outlineLevel="1">
      <c r="A232" s="404" t="s">
        <v>2274</v>
      </c>
      <c r="B232" s="213">
        <f>B143*'Data - P&amp;L'!$C$4</f>
        <v>0</v>
      </c>
      <c r="C232" s="213">
        <f>C95*'Data - P&amp;L'!$C$4</f>
        <v>0</v>
      </c>
      <c r="D232" s="213">
        <f>D95*'Data - P&amp;L'!$C$4</f>
        <v>191.16</v>
      </c>
      <c r="E232" s="213">
        <f>E95*'Data - P&amp;L'!$C$4</f>
        <v>95.58</v>
      </c>
      <c r="F232" s="213">
        <f>F95*'Data - P&amp;L'!$C$4</f>
        <v>95.58</v>
      </c>
      <c r="G232" s="213">
        <f>G95*'Data - P&amp;L'!$C$4</f>
        <v>-95.58</v>
      </c>
      <c r="H232" s="213">
        <f>H95*'Data - P&amp;L'!$C$4</f>
        <v>286.74</v>
      </c>
      <c r="I232" s="213">
        <f>I95*'Data - P&amp;L'!$C$4</f>
        <v>955.8</v>
      </c>
      <c r="J232" s="213">
        <f>J95*'Data - P&amp;L'!$C$4</f>
        <v>191.16</v>
      </c>
      <c r="K232" s="213">
        <f>K95*'Data - P&amp;L'!$C$4</f>
        <v>191.16</v>
      </c>
      <c r="L232" s="213">
        <f>L95*'Data - P&amp;L'!$C$4</f>
        <v>382.32</v>
      </c>
      <c r="M232" s="213">
        <f>M95*'Data - P&amp;L'!$C$4</f>
        <v>6308.28</v>
      </c>
      <c r="N232" s="213">
        <f>N95*'Data - P&amp;L'!$C$4</f>
        <v>1433.7</v>
      </c>
      <c r="O232" s="213">
        <f>O95*'Data - P&amp;L'!$C$4</f>
        <v>0</v>
      </c>
      <c r="P232" s="213">
        <f>P95*'Data - P&amp;L'!$C$4</f>
        <v>0</v>
      </c>
      <c r="Q232" s="213">
        <f>Q95*'Data - P&amp;L'!$C$4</f>
        <v>0</v>
      </c>
      <c r="R232" s="213">
        <f>R95*'Data - P&amp;L'!$C$4</f>
        <v>191.16</v>
      </c>
      <c r="S232" s="213">
        <f>S95*'Data - P&amp;L'!$C$4</f>
        <v>191.16</v>
      </c>
      <c r="T232" s="213">
        <f>T95*'Data - P&amp;L'!$C$4</f>
        <v>0</v>
      </c>
      <c r="U232" s="213">
        <f>U95*'Data - P&amp;L'!$C$4</f>
        <v>0</v>
      </c>
      <c r="V232" s="213">
        <f>V95*'Data - P&amp;L'!$C$4</f>
        <v>-95.58</v>
      </c>
      <c r="W232" s="213">
        <f>W95*'Data - P&amp;L'!$C$4</f>
        <v>0</v>
      </c>
      <c r="X232" s="213">
        <f>X95*'Data - P&amp;L'!$C$4</f>
        <v>0</v>
      </c>
      <c r="Y232" s="213">
        <f>Y95*'Data - P&amp;L'!$C$4</f>
        <v>-95.58</v>
      </c>
      <c r="Z232" s="213">
        <f>Z95*'Data - P&amp;L'!$C$4</f>
        <v>0</v>
      </c>
      <c r="AA232" s="213">
        <f>AA95*'Data - P&amp;L'!$C$4</f>
        <v>0</v>
      </c>
      <c r="AB232" s="213">
        <f>AB95*'Data - P&amp;L'!$C$4</f>
        <v>0</v>
      </c>
      <c r="AC232" s="213">
        <f>AC95*'Data - P&amp;L'!$C$4</f>
        <v>0</v>
      </c>
      <c r="AD232" s="213">
        <f>AD95*'Data - P&amp;L'!$C$4</f>
        <v>0</v>
      </c>
      <c r="AE232" s="213">
        <f>AE95*'Data - P&amp;L'!$C$4</f>
        <v>0</v>
      </c>
      <c r="AF232" s="213">
        <f>AF95*'Data - P&amp;L'!$C$4</f>
        <v>0</v>
      </c>
      <c r="AG232" s="916">
        <f t="shared" si="81"/>
        <v>10227.06</v>
      </c>
    </row>
    <row r="233" hidden="1" outlineLevel="1">
      <c r="A233" s="929" t="s">
        <v>2275</v>
      </c>
      <c r="B233" s="213">
        <f>B232*'Data - P&amp;L'!$L$5</f>
        <v>0</v>
      </c>
      <c r="C233" s="213">
        <f>C232*'Data - P&amp;L'!$L$5</f>
        <v>0</v>
      </c>
      <c r="D233" s="213">
        <f>D232*'Data - P&amp;L'!$L$5</f>
        <v>14.337</v>
      </c>
      <c r="E233" s="213">
        <f>E232*'Data - P&amp;L'!$L$5</f>
        <v>7.1685</v>
      </c>
      <c r="F233" s="213">
        <f>F232*'Data - P&amp;L'!$L$5</f>
        <v>7.1685</v>
      </c>
      <c r="G233" s="213">
        <f>G232*'Data - P&amp;L'!$L$5</f>
        <v>-7.1685</v>
      </c>
      <c r="H233" s="213">
        <f>H232*'Data - P&amp;L'!$L$5</f>
        <v>21.5055</v>
      </c>
      <c r="I233" s="213">
        <f>I232*'Data - P&amp;L'!$L$5</f>
        <v>71.685</v>
      </c>
      <c r="J233" s="213">
        <f>J232*'Data - P&amp;L'!$L$5</f>
        <v>14.337</v>
      </c>
      <c r="K233" s="213">
        <f>K232*'Data - P&amp;L'!$L$5</f>
        <v>14.337</v>
      </c>
      <c r="L233" s="213">
        <f>L232*'Data - P&amp;L'!$L$5</f>
        <v>28.674</v>
      </c>
      <c r="M233" s="213">
        <f>M232*'Data - P&amp;L'!$L$5</f>
        <v>473.121</v>
      </c>
      <c r="N233" s="213">
        <f>N232*'Data - P&amp;L'!$L$5</f>
        <v>107.5275</v>
      </c>
      <c r="O233" s="213">
        <f>O232*'Data - P&amp;L'!$L$5</f>
        <v>0</v>
      </c>
      <c r="P233" s="213">
        <f>P232*'Data - P&amp;L'!$L$5</f>
        <v>0</v>
      </c>
      <c r="Q233" s="213">
        <f>Q232*'Data - P&amp;L'!$L$5</f>
        <v>0</v>
      </c>
      <c r="R233" s="213">
        <f>R232*'Data - P&amp;L'!$L$5</f>
        <v>14.337</v>
      </c>
      <c r="S233" s="213">
        <f>S232*'Data - P&amp;L'!$L$5</f>
        <v>14.337</v>
      </c>
      <c r="T233" s="213">
        <f>T232*'Data - P&amp;L'!$L$5</f>
        <v>0</v>
      </c>
      <c r="U233" s="213">
        <f>U232*'Data - P&amp;L'!$L$5</f>
        <v>0</v>
      </c>
      <c r="V233" s="213">
        <f>V232*'Data - P&amp;L'!$L$5</f>
        <v>-7.1685</v>
      </c>
      <c r="W233" s="213">
        <f>W232*'Data - P&amp;L'!$L$5</f>
        <v>0</v>
      </c>
      <c r="X233" s="213">
        <f>X232*'Data - P&amp;L'!$L$5</f>
        <v>0</v>
      </c>
      <c r="Y233" s="213">
        <f>Y232*'Data - P&amp;L'!$L$5</f>
        <v>-7.1685</v>
      </c>
      <c r="Z233" s="213">
        <f>Z232*'Data - P&amp;L'!$L$5</f>
        <v>0</v>
      </c>
      <c r="AA233" s="213">
        <f>AA232*'Data - P&amp;L'!$L$5</f>
        <v>0</v>
      </c>
      <c r="AB233" s="213">
        <f>AB232*'Data - P&amp;L'!$L$5</f>
        <v>0</v>
      </c>
      <c r="AC233" s="213">
        <f>AC232*'Data - P&amp;L'!$L$5</f>
        <v>0</v>
      </c>
      <c r="AD233" s="213">
        <f>AD232*'Data - P&amp;L'!$L$5</f>
        <v>0</v>
      </c>
      <c r="AE233" s="213">
        <f>AE232*'Data - P&amp;L'!$L$5</f>
        <v>0</v>
      </c>
      <c r="AF233" s="213">
        <f>AF232*'Data - P&amp;L'!$L$5</f>
        <v>0</v>
      </c>
      <c r="AG233" s="916">
        <f t="shared" si="81"/>
        <v>767.0295</v>
      </c>
    </row>
    <row r="234" hidden="1" outlineLevel="1">
      <c r="A234" s="404" t="s">
        <v>2276</v>
      </c>
      <c r="B234" s="213">
        <f>B145*'Data - P&amp;L'!$C$6</f>
        <v>0</v>
      </c>
      <c r="C234" s="213">
        <f>(C97+C104+C112)*'Data - P&amp;L'!$C$6</f>
        <v>4.93</v>
      </c>
      <c r="D234" s="213">
        <f>(D97+D104+D112)*'Data - P&amp;L'!$C$6</f>
        <v>9.86</v>
      </c>
      <c r="E234" s="213">
        <f>(E97+E104+E112)*'Data - P&amp;L'!$C$6</f>
        <v>4.93</v>
      </c>
      <c r="F234" s="213">
        <f>(F97+F104+F112)*'Data - P&amp;L'!$C$6</f>
        <v>4.93</v>
      </c>
      <c r="G234" s="213">
        <f>(G97+G104+G112)*'Data - P&amp;L'!$C$6</f>
        <v>-9.86</v>
      </c>
      <c r="H234" s="213">
        <f>(H97+H104+H112)*'Data - P&amp;L'!$C$6</f>
        <v>24.65</v>
      </c>
      <c r="I234" s="213">
        <f>(I97+I104+I112)*'Data - P&amp;L'!$C$6</f>
        <v>93.67</v>
      </c>
      <c r="J234" s="213">
        <f>(J97+J104+J112)*'Data - P&amp;L'!$C$6</f>
        <v>14.79</v>
      </c>
      <c r="K234" s="213">
        <f>(K97+K104+K112)*'Data - P&amp;L'!$C$6</f>
        <v>19.72</v>
      </c>
      <c r="L234" s="213">
        <f>(L97+L104+L112)*'Data - P&amp;L'!$C$6</f>
        <v>24.65</v>
      </c>
      <c r="M234" s="213">
        <f>(M97+M104+M112)*'Data - P&amp;L'!$C$6</f>
        <v>453.56</v>
      </c>
      <c r="N234" s="213">
        <f>(N97+N104+N112)*'Data - P&amp;L'!$C$6</f>
        <v>142.97</v>
      </c>
      <c r="O234" s="213">
        <f>(O97+O104+O112)*'Data - P&amp;L'!$C$6</f>
        <v>0</v>
      </c>
      <c r="P234" s="213">
        <f>(P97+P104+P112)*'Data - P&amp;L'!$C$6</f>
        <v>0</v>
      </c>
      <c r="Q234" s="213">
        <f>(Q97+Q104+Q112)*'Data - P&amp;L'!$C$6</f>
        <v>0</v>
      </c>
      <c r="R234" s="213">
        <f>(R97+R104+R112)*'Data - P&amp;L'!$C$6</f>
        <v>14.79</v>
      </c>
      <c r="S234" s="213">
        <f>(S97+S104+S112)*'Data - P&amp;L'!$C$6</f>
        <v>9.86</v>
      </c>
      <c r="T234" s="213">
        <f>(T97+T104+T112)*'Data - P&amp;L'!$C$6</f>
        <v>-4.93</v>
      </c>
      <c r="U234" s="213">
        <f>(U97+U104+U112)*'Data - P&amp;L'!$C$6</f>
        <v>0</v>
      </c>
      <c r="V234" s="213">
        <f>(V97+V104+V112)*'Data - P&amp;L'!$C$6</f>
        <v>-4.93</v>
      </c>
      <c r="W234" s="213">
        <f>(W97+W104+W112)*'Data - P&amp;L'!$C$6</f>
        <v>0</v>
      </c>
      <c r="X234" s="213">
        <f>(X97+X104+X112)*'Data - P&amp;L'!$C$6</f>
        <v>0</v>
      </c>
      <c r="Y234" s="213">
        <f>(Y97+Y104+Y112)*'Data - P&amp;L'!$C$6</f>
        <v>-4.93</v>
      </c>
      <c r="Z234" s="213">
        <f>(Z97+Z104+Z112)*'Data - P&amp;L'!$C$6</f>
        <v>0</v>
      </c>
      <c r="AA234" s="213">
        <f>(AA97+AA104+AA112)*'Data - P&amp;L'!$C$6</f>
        <v>0</v>
      </c>
      <c r="AB234" s="213">
        <f>(AB97+AB104+AB112)*'Data - P&amp;L'!$C$6</f>
        <v>0</v>
      </c>
      <c r="AC234" s="213">
        <f>(AC97+AC104+AC112)*'Data - P&amp;L'!$C$6</f>
        <v>0</v>
      </c>
      <c r="AD234" s="213">
        <f>(AD97+AD104+AD112)*'Data - P&amp;L'!$C$6</f>
        <v>0</v>
      </c>
      <c r="AE234" s="213">
        <f>(AE97+AE104+AE112)*'Data - P&amp;L'!$C$6</f>
        <v>0</v>
      </c>
      <c r="AF234" s="213">
        <f>(AF97+AF104+AF112)*'Data - P&amp;L'!$C$6</f>
        <v>0</v>
      </c>
      <c r="AG234" s="916">
        <f t="shared" si="81"/>
        <v>798.66</v>
      </c>
    </row>
    <row r="235" hidden="1" outlineLevel="1">
      <c r="A235" s="929" t="s">
        <v>2277</v>
      </c>
      <c r="B235" s="213">
        <f>B234*'Data - P&amp;L'!$L$5</f>
        <v>0</v>
      </c>
      <c r="C235" s="213">
        <f>C234*'Data - P&amp;L'!$L$5</f>
        <v>0.36975</v>
      </c>
      <c r="D235" s="213">
        <f>D234*'Data - P&amp;L'!$L$5</f>
        <v>0.7395</v>
      </c>
      <c r="E235" s="213">
        <f>E234*'Data - P&amp;L'!$L$5</f>
        <v>0.36975</v>
      </c>
      <c r="F235" s="213">
        <f>F234*'Data - P&amp;L'!$L$5</f>
        <v>0.36975</v>
      </c>
      <c r="G235" s="213">
        <f>G234*'Data - P&amp;L'!$L$5</f>
        <v>-0.7395</v>
      </c>
      <c r="H235" s="213">
        <f>H234*'Data - P&amp;L'!$L$5</f>
        <v>1.84875</v>
      </c>
      <c r="I235" s="213">
        <f>I234*'Data - P&amp;L'!$L$5</f>
        <v>7.02525</v>
      </c>
      <c r="J235" s="213">
        <f>J234*'Data - P&amp;L'!$L$5</f>
        <v>1.10925</v>
      </c>
      <c r="K235" s="213">
        <f>K234*'Data - P&amp;L'!$L$5</f>
        <v>1.479</v>
      </c>
      <c r="L235" s="213">
        <f>L234*'Data - P&amp;L'!$L$5</f>
        <v>1.84875</v>
      </c>
      <c r="M235" s="213">
        <f>M234*'Data - P&amp;L'!$L$5</f>
        <v>34.017</v>
      </c>
      <c r="N235" s="213">
        <f>N234*'Data - P&amp;L'!$L$5</f>
        <v>10.72275</v>
      </c>
      <c r="O235" s="213">
        <f>O234*'Data - P&amp;L'!$L$5</f>
        <v>0</v>
      </c>
      <c r="P235" s="213">
        <f>P234*'Data - P&amp;L'!$L$5</f>
        <v>0</v>
      </c>
      <c r="Q235" s="213">
        <f>Q234*'Data - P&amp;L'!$L$5</f>
        <v>0</v>
      </c>
      <c r="R235" s="213">
        <f>R234*'Data - P&amp;L'!$L$5</f>
        <v>1.10925</v>
      </c>
      <c r="S235" s="213">
        <f>S234*'Data - P&amp;L'!$L$5</f>
        <v>0.7395</v>
      </c>
      <c r="T235" s="213">
        <f>T234*'Data - P&amp;L'!$L$5</f>
        <v>-0.36975</v>
      </c>
      <c r="U235" s="213">
        <f>U234*'Data - P&amp;L'!$L$5</f>
        <v>0</v>
      </c>
      <c r="V235" s="213">
        <f>V234*'Data - P&amp;L'!$L$5</f>
        <v>-0.36975</v>
      </c>
      <c r="W235" s="213">
        <f>W234*'Data - P&amp;L'!$L$5</f>
        <v>0</v>
      </c>
      <c r="X235" s="213">
        <f>X234*'Data - P&amp;L'!$L$5</f>
        <v>0</v>
      </c>
      <c r="Y235" s="213">
        <f>Y234*'Data - P&amp;L'!$L$5</f>
        <v>-0.36975</v>
      </c>
      <c r="Z235" s="213">
        <f>Z234*'Data - P&amp;L'!$L$5</f>
        <v>0</v>
      </c>
      <c r="AA235" s="213">
        <f>AA234*'Data - P&amp;L'!$L$5</f>
        <v>0</v>
      </c>
      <c r="AB235" s="213">
        <f>AB234*'Data - P&amp;L'!$L$5</f>
        <v>0</v>
      </c>
      <c r="AC235" s="213">
        <f>AC234*'Data - P&amp;L'!$L$5</f>
        <v>0</v>
      </c>
      <c r="AD235" s="213">
        <f>AD234*'Data - P&amp;L'!$L$5</f>
        <v>0</v>
      </c>
      <c r="AE235" s="213">
        <f>AE234*'Data - P&amp;L'!$L$5</f>
        <v>0</v>
      </c>
      <c r="AF235" s="213">
        <f>AF234*'Data - P&amp;L'!$L$5</f>
        <v>0</v>
      </c>
      <c r="AG235" s="916">
        <f t="shared" si="81"/>
        <v>59.8995</v>
      </c>
    </row>
    <row r="236" hidden="1" outlineLevel="1">
      <c r="A236" s="929" t="s">
        <v>2278</v>
      </c>
      <c r="B236" s="213">
        <f>B234*'Data - P&amp;L'!$L$4</f>
        <v>0</v>
      </c>
      <c r="C236" s="213">
        <f>C234*'Data - P&amp;L'!$L$4</f>
        <v>0.16762</v>
      </c>
      <c r="D236" s="213">
        <f>D234*'Data - P&amp;L'!$L$4</f>
        <v>0.33524</v>
      </c>
      <c r="E236" s="213">
        <f>E234*'Data - P&amp;L'!$L$4</f>
        <v>0.16762</v>
      </c>
      <c r="F236" s="213">
        <f>F234*'Data - P&amp;L'!$L$4</f>
        <v>0.16762</v>
      </c>
      <c r="G236" s="213">
        <f>G234*'Data - P&amp;L'!$L$4</f>
        <v>-0.33524</v>
      </c>
      <c r="H236" s="213">
        <f>H234*'Data - P&amp;L'!$L$4</f>
        <v>0.8381</v>
      </c>
      <c r="I236" s="213">
        <f>I234*'Data - P&amp;L'!$L$4</f>
        <v>3.18478</v>
      </c>
      <c r="J236" s="213">
        <f>J234*'Data - P&amp;L'!$L$4</f>
        <v>0.50286</v>
      </c>
      <c r="K236" s="213">
        <f>K234*'Data - P&amp;L'!$L$4</f>
        <v>0.67048</v>
      </c>
      <c r="L236" s="213">
        <f>L234*'Data - P&amp;L'!$L$4</f>
        <v>0.8381</v>
      </c>
      <c r="M236" s="213">
        <f>M234*'Data - P&amp;L'!$L$4</f>
        <v>15.42104</v>
      </c>
      <c r="N236" s="213">
        <f>N234*'Data - P&amp;L'!$L$4</f>
        <v>4.86098</v>
      </c>
      <c r="O236" s="213">
        <f>O234*'Data - P&amp;L'!$L$4</f>
        <v>0</v>
      </c>
      <c r="P236" s="213">
        <f>P234*'Data - P&amp;L'!$L$4</f>
        <v>0</v>
      </c>
      <c r="Q236" s="213">
        <f>Q234*'Data - P&amp;L'!$L$4</f>
        <v>0</v>
      </c>
      <c r="R236" s="213">
        <f>R234*'Data - P&amp;L'!$L$4</f>
        <v>0.50286</v>
      </c>
      <c r="S236" s="213">
        <f>S234*'Data - P&amp;L'!$L$4</f>
        <v>0.33524</v>
      </c>
      <c r="T236" s="213">
        <f>T234*'Data - P&amp;L'!$L$4</f>
        <v>-0.16762</v>
      </c>
      <c r="U236" s="213">
        <f>U234*'Data - P&amp;L'!$L$4</f>
        <v>0</v>
      </c>
      <c r="V236" s="213">
        <f>V234*'Data - P&amp;L'!$L$4</f>
        <v>-0.16762</v>
      </c>
      <c r="W236" s="213">
        <f>W234*'Data - P&amp;L'!$L$4</f>
        <v>0</v>
      </c>
      <c r="X236" s="213">
        <f>X234*'Data - P&amp;L'!$L$4</f>
        <v>0</v>
      </c>
      <c r="Y236" s="213">
        <f>Y234*'Data - P&amp;L'!$L$4</f>
        <v>-0.16762</v>
      </c>
      <c r="Z236" s="213">
        <f>Z234*'Data - P&amp;L'!$L$4</f>
        <v>0</v>
      </c>
      <c r="AA236" s="213">
        <f>AA234*'Data - P&amp;L'!$L$4</f>
        <v>0</v>
      </c>
      <c r="AB236" s="213">
        <f>AB234*'Data - P&amp;L'!$L$4</f>
        <v>0</v>
      </c>
      <c r="AC236" s="213">
        <f>AC234*'Data - P&amp;L'!$L$4</f>
        <v>0</v>
      </c>
      <c r="AD236" s="213">
        <f>AD234*'Data - P&amp;L'!$L$4</f>
        <v>0</v>
      </c>
      <c r="AE236" s="213">
        <f>AE234*'Data - P&amp;L'!$L$4</f>
        <v>0</v>
      </c>
      <c r="AF236" s="213">
        <f>AF234*'Data - P&amp;L'!$L$4</f>
        <v>0</v>
      </c>
      <c r="AG236" s="916">
        <f t="shared" si="81"/>
        <v>27.15444</v>
      </c>
    </row>
    <row r="237" hidden="1" outlineLevel="1">
      <c r="A237" s="404" t="s">
        <v>2279</v>
      </c>
      <c r="B237" s="213">
        <f>B146*'Data - P&amp;L'!$C$8</f>
        <v>0</v>
      </c>
      <c r="C237" s="213">
        <f>(C99+C106+C114)*'Data - P&amp;L'!$C$8</f>
        <v>0</v>
      </c>
      <c r="D237" s="213">
        <f>(D99+D106+D114)*'Data - P&amp;L'!$C$8</f>
        <v>0</v>
      </c>
      <c r="E237" s="213">
        <f>(E99+E106+E114)*'Data - P&amp;L'!$C$8</f>
        <v>0</v>
      </c>
      <c r="F237" s="213">
        <f>(F99+F106+F114)*'Data - P&amp;L'!$C$8</f>
        <v>0</v>
      </c>
      <c r="G237" s="213">
        <f>(G99+G106+G114)*'Data - P&amp;L'!$C$8</f>
        <v>0</v>
      </c>
      <c r="H237" s="213">
        <f>(H99+H106+H114)*'Data - P&amp;L'!$C$8</f>
        <v>0</v>
      </c>
      <c r="I237" s="213">
        <f>(I99+I106+I114)*'Data - P&amp;L'!$C$8</f>
        <v>0</v>
      </c>
      <c r="J237" s="213">
        <f>(J99+J106+J114)*'Data - P&amp;L'!$C$8</f>
        <v>0</v>
      </c>
      <c r="K237" s="213">
        <f>(K99+K106+K114)*'Data - P&amp;L'!$C$8</f>
        <v>0</v>
      </c>
      <c r="L237" s="213">
        <f>(L99+L106+L114)*'Data - P&amp;L'!$C$8</f>
        <v>0</v>
      </c>
      <c r="M237" s="213">
        <f>(M99+M106+M114)*'Data - P&amp;L'!$C$8</f>
        <v>0</v>
      </c>
      <c r="N237" s="213">
        <f>(N99+N106+N114)*'Data - P&amp;L'!$C$8</f>
        <v>0</v>
      </c>
      <c r="O237" s="213">
        <f>(O99+O106+O114)*'Data - P&amp;L'!$C$8</f>
        <v>0</v>
      </c>
      <c r="P237" s="213">
        <f>(P99+P106+P114)*'Data - P&amp;L'!$C$8</f>
        <v>0</v>
      </c>
      <c r="Q237" s="213">
        <f>(Q99+Q106+Q114)*'Data - P&amp;L'!$C$8</f>
        <v>0</v>
      </c>
      <c r="R237" s="213">
        <f>(R99+R106+R114)*'Data - P&amp;L'!$C$8</f>
        <v>0</v>
      </c>
      <c r="S237" s="213">
        <f>(S99+S106+S114)*'Data - P&amp;L'!$C$8</f>
        <v>0</v>
      </c>
      <c r="T237" s="213">
        <f>(T99+T106+T114)*'Data - P&amp;L'!$C$8</f>
        <v>-1.07</v>
      </c>
      <c r="U237" s="213">
        <f>(U99+U106+U114)*'Data - P&amp;L'!$C$8</f>
        <v>0</v>
      </c>
      <c r="V237" s="213">
        <f>(V99+V106+V114)*'Data - P&amp;L'!$C$8</f>
        <v>0</v>
      </c>
      <c r="W237" s="213">
        <f>(W99+W106+W114)*'Data - P&amp;L'!$C$8</f>
        <v>0</v>
      </c>
      <c r="X237" s="213">
        <f>(X99+X106+X114)*'Data - P&amp;L'!$C$8</f>
        <v>0</v>
      </c>
      <c r="Y237" s="213">
        <f>(Y99+Y106+Y114)*'Data - P&amp;L'!$C$8</f>
        <v>0</v>
      </c>
      <c r="Z237" s="213">
        <f>(Z99+Z106+Z114)*'Data - P&amp;L'!$C$8</f>
        <v>0</v>
      </c>
      <c r="AA237" s="213">
        <f>(AA99+AA106+AA114)*'Data - P&amp;L'!$C$8</f>
        <v>0</v>
      </c>
      <c r="AB237" s="213">
        <f>(AB99+AB106+AB114)*'Data - P&amp;L'!$C$8</f>
        <v>0</v>
      </c>
      <c r="AC237" s="213">
        <f>(AC99+AC106+AC114)*'Data - P&amp;L'!$C$8</f>
        <v>0</v>
      </c>
      <c r="AD237" s="213">
        <f>(AD99+AD106+AD114)*'Data - P&amp;L'!$C$8</f>
        <v>0</v>
      </c>
      <c r="AE237" s="213">
        <f>(AE99+AE106+AE114)*'Data - P&amp;L'!$C$8</f>
        <v>0</v>
      </c>
      <c r="AF237" s="213">
        <f>(AF99+AF106+AF114)*'Data - P&amp;L'!$C$8</f>
        <v>0</v>
      </c>
      <c r="AG237" s="916">
        <f t="shared" si="81"/>
        <v>-1.07</v>
      </c>
    </row>
    <row r="238" hidden="1" outlineLevel="1">
      <c r="A238" s="929" t="s">
        <v>2280</v>
      </c>
      <c r="B238" s="213">
        <f>B237*'Data - P&amp;L'!$L$5</f>
        <v>0</v>
      </c>
      <c r="C238" s="213">
        <f>C237*'Data - P&amp;L'!$L$5</f>
        <v>0</v>
      </c>
      <c r="D238" s="213">
        <f>D237*'Data - P&amp;L'!$L$5</f>
        <v>0</v>
      </c>
      <c r="E238" s="213">
        <f>E237*'Data - P&amp;L'!$L$5</f>
        <v>0</v>
      </c>
      <c r="F238" s="213">
        <f>F237*'Data - P&amp;L'!$L$5</f>
        <v>0</v>
      </c>
      <c r="G238" s="213">
        <f>G237*'Data - P&amp;L'!$L$5</f>
        <v>0</v>
      </c>
      <c r="H238" s="213">
        <f>H237*'Data - P&amp;L'!$L$5</f>
        <v>0</v>
      </c>
      <c r="I238" s="213">
        <f>I237*'Data - P&amp;L'!$L$5</f>
        <v>0</v>
      </c>
      <c r="J238" s="213">
        <f>J237*'Data - P&amp;L'!$L$5</f>
        <v>0</v>
      </c>
      <c r="K238" s="213">
        <f>K237*'Data - P&amp;L'!$L$5</f>
        <v>0</v>
      </c>
      <c r="L238" s="213">
        <f>L237*'Data - P&amp;L'!$L$5</f>
        <v>0</v>
      </c>
      <c r="M238" s="213">
        <f>M237*'Data - P&amp;L'!$L$5</f>
        <v>0</v>
      </c>
      <c r="N238" s="213">
        <f>N237*'Data - P&amp;L'!$L$5</f>
        <v>0</v>
      </c>
      <c r="O238" s="213">
        <f>O237*'Data - P&amp;L'!$L$5</f>
        <v>0</v>
      </c>
      <c r="P238" s="213">
        <f>P237*'Data - P&amp;L'!$L$5</f>
        <v>0</v>
      </c>
      <c r="Q238" s="213">
        <f>Q237*'Data - P&amp;L'!$L$5</f>
        <v>0</v>
      </c>
      <c r="R238" s="213">
        <f>R237*'Data - P&amp;L'!$L$5</f>
        <v>0</v>
      </c>
      <c r="S238" s="213">
        <f>S237*'Data - P&amp;L'!$L$5</f>
        <v>0</v>
      </c>
      <c r="T238" s="213">
        <f>T237*'Data - P&amp;L'!$L$5</f>
        <v>-0.08025</v>
      </c>
      <c r="U238" s="213">
        <f>U237*'Data - P&amp;L'!$L$5</f>
        <v>0</v>
      </c>
      <c r="V238" s="213">
        <f>V237*'Data - P&amp;L'!$L$5</f>
        <v>0</v>
      </c>
      <c r="W238" s="213">
        <f>W237*'Data - P&amp;L'!$L$5</f>
        <v>0</v>
      </c>
      <c r="X238" s="213">
        <f>X237*'Data - P&amp;L'!$L$5</f>
        <v>0</v>
      </c>
      <c r="Y238" s="213">
        <f>Y237*'Data - P&amp;L'!$L$5</f>
        <v>0</v>
      </c>
      <c r="Z238" s="213">
        <f>Z237*'Data - P&amp;L'!$L$5</f>
        <v>0</v>
      </c>
      <c r="AA238" s="213">
        <f>AA237*'Data - P&amp;L'!$L$5</f>
        <v>0</v>
      </c>
      <c r="AB238" s="213">
        <f>AB237*'Data - P&amp;L'!$L$5</f>
        <v>0</v>
      </c>
      <c r="AC238" s="213">
        <f>AC237*'Data - P&amp;L'!$L$5</f>
        <v>0</v>
      </c>
      <c r="AD238" s="213">
        <f>AD237*'Data - P&amp;L'!$L$5</f>
        <v>0</v>
      </c>
      <c r="AE238" s="213">
        <f>AE237*'Data - P&amp;L'!$L$5</f>
        <v>0</v>
      </c>
      <c r="AF238" s="213">
        <f>AF237*'Data - P&amp;L'!$L$5</f>
        <v>0</v>
      </c>
      <c r="AG238" s="916">
        <f t="shared" si="81"/>
        <v>-0.08025</v>
      </c>
    </row>
    <row r="239" hidden="1" outlineLevel="1">
      <c r="A239" s="929" t="s">
        <v>2281</v>
      </c>
      <c r="B239" s="213">
        <f>B237*'Data - P&amp;L'!$L$4</f>
        <v>0</v>
      </c>
      <c r="C239" s="213">
        <f>C237*'Data - P&amp;L'!$L$4</f>
        <v>0</v>
      </c>
      <c r="D239" s="213">
        <f>D237*'Data - P&amp;L'!$L$4</f>
        <v>0</v>
      </c>
      <c r="E239" s="213">
        <f>E237*'Data - P&amp;L'!$L$4</f>
        <v>0</v>
      </c>
      <c r="F239" s="213">
        <f>F237*'Data - P&amp;L'!$L$4</f>
        <v>0</v>
      </c>
      <c r="G239" s="213">
        <f>G237*'Data - P&amp;L'!$L$4</f>
        <v>0</v>
      </c>
      <c r="H239" s="213">
        <f>H237*'Data - P&amp;L'!$L$4</f>
        <v>0</v>
      </c>
      <c r="I239" s="213">
        <f>I237*'Data - P&amp;L'!$L$4</f>
        <v>0</v>
      </c>
      <c r="J239" s="213">
        <f>J237*'Data - P&amp;L'!$L$4</f>
        <v>0</v>
      </c>
      <c r="K239" s="213">
        <f>K237*'Data - P&amp;L'!$L$4</f>
        <v>0</v>
      </c>
      <c r="L239" s="213">
        <f>L237*'Data - P&amp;L'!$L$4</f>
        <v>0</v>
      </c>
      <c r="M239" s="213">
        <f>M237*'Data - P&amp;L'!$L$4</f>
        <v>0</v>
      </c>
      <c r="N239" s="213">
        <f>N237*'Data - P&amp;L'!$L$4</f>
        <v>0</v>
      </c>
      <c r="O239" s="213">
        <f>O237*'Data - P&amp;L'!$L$4</f>
        <v>0</v>
      </c>
      <c r="P239" s="213">
        <f>P237*'Data - P&amp;L'!$L$4</f>
        <v>0</v>
      </c>
      <c r="Q239" s="213">
        <f>Q237*'Data - P&amp;L'!$L$4</f>
        <v>0</v>
      </c>
      <c r="R239" s="213">
        <f>R237*'Data - P&amp;L'!$L$4</f>
        <v>0</v>
      </c>
      <c r="S239" s="213">
        <f>S237*'Data - P&amp;L'!$L$4</f>
        <v>0</v>
      </c>
      <c r="T239" s="213">
        <f>T237*'Data - P&amp;L'!$L$4</f>
        <v>-0.03638</v>
      </c>
      <c r="U239" s="213">
        <f>U237*'Data - P&amp;L'!$L$4</f>
        <v>0</v>
      </c>
      <c r="V239" s="213">
        <f>V237*'Data - P&amp;L'!$L$4</f>
        <v>0</v>
      </c>
      <c r="W239" s="213">
        <f>W237*'Data - P&amp;L'!$L$4</f>
        <v>0</v>
      </c>
      <c r="X239" s="213">
        <f>X237*'Data - P&amp;L'!$L$4</f>
        <v>0</v>
      </c>
      <c r="Y239" s="213">
        <f>Y237*'Data - P&amp;L'!$L$4</f>
        <v>0</v>
      </c>
      <c r="Z239" s="213">
        <f>Z237*'Data - P&amp;L'!$L$4</f>
        <v>0</v>
      </c>
      <c r="AA239" s="213">
        <f>AA237*'Data - P&amp;L'!$L$4</f>
        <v>0</v>
      </c>
      <c r="AB239" s="213">
        <f>AB237*'Data - P&amp;L'!$L$4</f>
        <v>0</v>
      </c>
      <c r="AC239" s="213">
        <f>AC237*'Data - P&amp;L'!$L$4</f>
        <v>0</v>
      </c>
      <c r="AD239" s="213">
        <f>AD237*'Data - P&amp;L'!$L$4</f>
        <v>0</v>
      </c>
      <c r="AE239" s="213">
        <f>AE237*'Data - P&amp;L'!$L$4</f>
        <v>0</v>
      </c>
      <c r="AF239" s="213">
        <f>AF237*'Data - P&amp;L'!$L$4</f>
        <v>0</v>
      </c>
      <c r="AG239" s="916">
        <f t="shared" si="81"/>
        <v>-0.03638</v>
      </c>
    </row>
    <row r="240" hidden="1" outlineLevel="1">
      <c r="A240" s="404" t="s">
        <v>2282</v>
      </c>
      <c r="B240" s="213">
        <f>(B147+B148)*'Data - P&amp;L'!$C$9</f>
        <v>0</v>
      </c>
      <c r="C240" s="120" t="str">
        <f>(#REF!+C107+C115)*'Data - P&amp;L'!$C$9</f>
        <v>#REF!</v>
      </c>
      <c r="D240" s="120" t="str">
        <f>(#REF!+D107+D115)*'Data - P&amp;L'!$C$9</f>
        <v>#REF!</v>
      </c>
      <c r="E240" s="120" t="str">
        <f>(#REF!+E107+E115)*'Data - P&amp;L'!$C$9</f>
        <v>#REF!</v>
      </c>
      <c r="F240" s="120" t="str">
        <f>(#REF!+F107+F115)*'Data - P&amp;L'!$C$9</f>
        <v>#REF!</v>
      </c>
      <c r="G240" s="120" t="str">
        <f>(#REF!+G107+G115)*'Data - P&amp;L'!$C$9</f>
        <v>#REF!</v>
      </c>
      <c r="H240" s="120" t="str">
        <f>(#REF!+H107+H115)*'Data - P&amp;L'!$C$9</f>
        <v>#REF!</v>
      </c>
      <c r="I240" s="120" t="str">
        <f>(#REF!+I107+I115)*'Data - P&amp;L'!$C$9</f>
        <v>#REF!</v>
      </c>
      <c r="J240" s="120" t="str">
        <f>(#REF!+J107+J115)*'Data - P&amp;L'!$C$9</f>
        <v>#REF!</v>
      </c>
      <c r="K240" s="120" t="str">
        <f>(#REF!+K107+K115)*'Data - P&amp;L'!$C$9</f>
        <v>#REF!</v>
      </c>
      <c r="L240" s="120" t="str">
        <f>(#REF!+L107+L115)*'Data - P&amp;L'!$C$9</f>
        <v>#REF!</v>
      </c>
      <c r="M240" s="120" t="str">
        <f>(#REF!+M107+M115)*'Data - P&amp;L'!$C$9</f>
        <v>#REF!</v>
      </c>
      <c r="N240" s="120" t="str">
        <f>(#REF!+N107+N115)*'Data - P&amp;L'!$C$9</f>
        <v>#REF!</v>
      </c>
      <c r="O240" s="120" t="str">
        <f>(#REF!+O107+O115)*'Data - P&amp;L'!$C$9</f>
        <v>#REF!</v>
      </c>
      <c r="P240" s="120" t="str">
        <f>(#REF!+P107+P115)*'Data - P&amp;L'!$C$9</f>
        <v>#REF!</v>
      </c>
      <c r="Q240" s="120" t="str">
        <f>(#REF!+Q107+Q115)*'Data - P&amp;L'!$C$9</f>
        <v>#REF!</v>
      </c>
      <c r="R240" s="120" t="str">
        <f>(#REF!+R107+R115)*'Data - P&amp;L'!$C$9</f>
        <v>#REF!</v>
      </c>
      <c r="S240" s="120" t="str">
        <f>(#REF!+S107+S115)*'Data - P&amp;L'!$C$9</f>
        <v>#REF!</v>
      </c>
      <c r="T240" s="120" t="str">
        <f>(#REF!+T107+T115)*'Data - P&amp;L'!$C$9</f>
        <v>#REF!</v>
      </c>
      <c r="U240" s="120" t="str">
        <f>(#REF!+U107+U115)*'Data - P&amp;L'!$C$9</f>
        <v>#REF!</v>
      </c>
      <c r="V240" s="120" t="str">
        <f>(#REF!+V107+V115)*'Data - P&amp;L'!$C$9</f>
        <v>#REF!</v>
      </c>
      <c r="W240" s="120" t="str">
        <f>(#REF!+W107+W115)*'Data - P&amp;L'!$C$9</f>
        <v>#REF!</v>
      </c>
      <c r="X240" s="120" t="str">
        <f>(#REF!+X107+X115)*'Data - P&amp;L'!$C$9</f>
        <v>#REF!</v>
      </c>
      <c r="Y240" s="120" t="str">
        <f>(#REF!+Y107+Y115)*'Data - P&amp;L'!$C$9</f>
        <v>#REF!</v>
      </c>
      <c r="Z240" s="120" t="str">
        <f>(#REF!+Z107+Z115)*'Data - P&amp;L'!$C$9</f>
        <v>#REF!</v>
      </c>
      <c r="AA240" s="120" t="str">
        <f>(#REF!+AA107+AA115)*'Data - P&amp;L'!$C$9</f>
        <v>#REF!</v>
      </c>
      <c r="AB240" s="120" t="str">
        <f>(#REF!+AB107+AB115)*'Data - P&amp;L'!$C$9</f>
        <v>#REF!</v>
      </c>
      <c r="AC240" s="120" t="str">
        <f>(#REF!+AC107+AC115)*'Data - P&amp;L'!$C$9</f>
        <v>#REF!</v>
      </c>
      <c r="AD240" s="120" t="str">
        <f>(#REF!+AD107+AD115)*'Data - P&amp;L'!$C$9</f>
        <v>#REF!</v>
      </c>
      <c r="AE240" s="120" t="str">
        <f>(#REF!+AE107+AE115)*'Data - P&amp;L'!$C$9</f>
        <v>#REF!</v>
      </c>
      <c r="AF240" s="120" t="str">
        <f>(#REF!+AF107+AF115)*'Data - P&amp;L'!$C$9</f>
        <v>#REF!</v>
      </c>
      <c r="AG240" s="916" t="str">
        <f t="shared" si="81"/>
        <v>#REF!</v>
      </c>
    </row>
    <row r="241" hidden="1" outlineLevel="1">
      <c r="A241" s="929" t="s">
        <v>2283</v>
      </c>
      <c r="B241" s="213">
        <f>B240*'Data - P&amp;L'!$L$5</f>
        <v>0</v>
      </c>
      <c r="C241" s="120" t="str">
        <f>C240*'Data - P&amp;L'!$L$5</f>
        <v>#REF!</v>
      </c>
      <c r="D241" s="120" t="str">
        <f>D240*'Data - P&amp;L'!$L$5</f>
        <v>#REF!</v>
      </c>
      <c r="E241" s="120" t="str">
        <f>E240*'Data - P&amp;L'!$L$5</f>
        <v>#REF!</v>
      </c>
      <c r="F241" s="120" t="str">
        <f>F240*'Data - P&amp;L'!$L$5</f>
        <v>#REF!</v>
      </c>
      <c r="G241" s="120" t="str">
        <f>G240*'Data - P&amp;L'!$L$5</f>
        <v>#REF!</v>
      </c>
      <c r="H241" s="120" t="str">
        <f>H240*'Data - P&amp;L'!$L$5</f>
        <v>#REF!</v>
      </c>
      <c r="I241" s="120" t="str">
        <f>I240*'Data - P&amp;L'!$L$5</f>
        <v>#REF!</v>
      </c>
      <c r="J241" s="120" t="str">
        <f>J240*'Data - P&amp;L'!$L$5</f>
        <v>#REF!</v>
      </c>
      <c r="K241" s="120" t="str">
        <f>K240*'Data - P&amp;L'!$L$5</f>
        <v>#REF!</v>
      </c>
      <c r="L241" s="120" t="str">
        <f>L240*'Data - P&amp;L'!$L$5</f>
        <v>#REF!</v>
      </c>
      <c r="M241" s="120" t="str">
        <f>M240*'Data - P&amp;L'!$L$5</f>
        <v>#REF!</v>
      </c>
      <c r="N241" s="120" t="str">
        <f>N240*'Data - P&amp;L'!$L$5</f>
        <v>#REF!</v>
      </c>
      <c r="O241" s="120" t="str">
        <f>O240*'Data - P&amp;L'!$L$5</f>
        <v>#REF!</v>
      </c>
      <c r="P241" s="120" t="str">
        <f>P240*'Data - P&amp;L'!$L$5</f>
        <v>#REF!</v>
      </c>
      <c r="Q241" s="120" t="str">
        <f>Q240*'Data - P&amp;L'!$L$5</f>
        <v>#REF!</v>
      </c>
      <c r="R241" s="120" t="str">
        <f>R240*'Data - P&amp;L'!$L$5</f>
        <v>#REF!</v>
      </c>
      <c r="S241" s="120" t="str">
        <f>S240*'Data - P&amp;L'!$L$5</f>
        <v>#REF!</v>
      </c>
      <c r="T241" s="120" t="str">
        <f>T240*'Data - P&amp;L'!$L$5</f>
        <v>#REF!</v>
      </c>
      <c r="U241" s="120" t="str">
        <f>U240*'Data - P&amp;L'!$L$5</f>
        <v>#REF!</v>
      </c>
      <c r="V241" s="120" t="str">
        <f>V240*'Data - P&amp;L'!$L$5</f>
        <v>#REF!</v>
      </c>
      <c r="W241" s="120" t="str">
        <f>W240*'Data - P&amp;L'!$L$5</f>
        <v>#REF!</v>
      </c>
      <c r="X241" s="120" t="str">
        <f>X240*'Data - P&amp;L'!$L$5</f>
        <v>#REF!</v>
      </c>
      <c r="Y241" s="120" t="str">
        <f>Y240*'Data - P&amp;L'!$L$5</f>
        <v>#REF!</v>
      </c>
      <c r="Z241" s="120" t="str">
        <f>Z240*'Data - P&amp;L'!$L$5</f>
        <v>#REF!</v>
      </c>
      <c r="AA241" s="120" t="str">
        <f>AA240*'Data - P&amp;L'!$L$5</f>
        <v>#REF!</v>
      </c>
      <c r="AB241" s="120" t="str">
        <f>AB240*'Data - P&amp;L'!$L$5</f>
        <v>#REF!</v>
      </c>
      <c r="AC241" s="120" t="str">
        <f>AC240*'Data - P&amp;L'!$L$5</f>
        <v>#REF!</v>
      </c>
      <c r="AD241" s="120" t="str">
        <f>AD240*'Data - P&amp;L'!$L$5</f>
        <v>#REF!</v>
      </c>
      <c r="AE241" s="120" t="str">
        <f>AE240*'Data - P&amp;L'!$L$5</f>
        <v>#REF!</v>
      </c>
      <c r="AF241" s="120" t="str">
        <f>AF240*'Data - P&amp;L'!$L$5</f>
        <v>#REF!</v>
      </c>
      <c r="AG241" s="916" t="str">
        <f t="shared" si="81"/>
        <v>#REF!</v>
      </c>
    </row>
    <row r="242" hidden="1" outlineLevel="1">
      <c r="A242" s="929" t="s">
        <v>2284</v>
      </c>
      <c r="B242" s="213">
        <f>B240*'Data - P&amp;L'!$L$4</f>
        <v>0</v>
      </c>
      <c r="C242" s="120" t="str">
        <f>C240*'Data - P&amp;L'!$L$4</f>
        <v>#REF!</v>
      </c>
      <c r="D242" s="120" t="str">
        <f>D240*'Data - P&amp;L'!$L$4</f>
        <v>#REF!</v>
      </c>
      <c r="E242" s="120" t="str">
        <f>E240*'Data - P&amp;L'!$L$4</f>
        <v>#REF!</v>
      </c>
      <c r="F242" s="120" t="str">
        <f>F240*'Data - P&amp;L'!$L$4</f>
        <v>#REF!</v>
      </c>
      <c r="G242" s="120" t="str">
        <f>G240*'Data - P&amp;L'!$L$4</f>
        <v>#REF!</v>
      </c>
      <c r="H242" s="120" t="str">
        <f>H240*'Data - P&amp;L'!$L$4</f>
        <v>#REF!</v>
      </c>
      <c r="I242" s="120" t="str">
        <f>I240*'Data - P&amp;L'!$L$4</f>
        <v>#REF!</v>
      </c>
      <c r="J242" s="120" t="str">
        <f>J240*'Data - P&amp;L'!$L$4</f>
        <v>#REF!</v>
      </c>
      <c r="K242" s="120" t="str">
        <f>K240*'Data - P&amp;L'!$L$4</f>
        <v>#REF!</v>
      </c>
      <c r="L242" s="120" t="str">
        <f>L240*'Data - P&amp;L'!$L$4</f>
        <v>#REF!</v>
      </c>
      <c r="M242" s="120" t="str">
        <f>M240*'Data - P&amp;L'!$L$4</f>
        <v>#REF!</v>
      </c>
      <c r="N242" s="120" t="str">
        <f>N240*'Data - P&amp;L'!$L$4</f>
        <v>#REF!</v>
      </c>
      <c r="O242" s="120" t="str">
        <f>O240*'Data - P&amp;L'!$L$4</f>
        <v>#REF!</v>
      </c>
      <c r="P242" s="120" t="str">
        <f>P240*'Data - P&amp;L'!$L$4</f>
        <v>#REF!</v>
      </c>
      <c r="Q242" s="120" t="str">
        <f>Q240*'Data - P&amp;L'!$L$4</f>
        <v>#REF!</v>
      </c>
      <c r="R242" s="120" t="str">
        <f>R240*'Data - P&amp;L'!$L$4</f>
        <v>#REF!</v>
      </c>
      <c r="S242" s="120" t="str">
        <f>S240*'Data - P&amp;L'!$L$4</f>
        <v>#REF!</v>
      </c>
      <c r="T242" s="120" t="str">
        <f>T240*'Data - P&amp;L'!$L$4</f>
        <v>#REF!</v>
      </c>
      <c r="U242" s="120" t="str">
        <f>U240*'Data - P&amp;L'!$L$4</f>
        <v>#REF!</v>
      </c>
      <c r="V242" s="120" t="str">
        <f>V240*'Data - P&amp;L'!$L$4</f>
        <v>#REF!</v>
      </c>
      <c r="W242" s="120" t="str">
        <f>W240*'Data - P&amp;L'!$L$4</f>
        <v>#REF!</v>
      </c>
      <c r="X242" s="120" t="str">
        <f>X240*'Data - P&amp;L'!$L$4</f>
        <v>#REF!</v>
      </c>
      <c r="Y242" s="120" t="str">
        <f>Y240*'Data - P&amp;L'!$L$4</f>
        <v>#REF!</v>
      </c>
      <c r="Z242" s="120" t="str">
        <f>Z240*'Data - P&amp;L'!$L$4</f>
        <v>#REF!</v>
      </c>
      <c r="AA242" s="120" t="str">
        <f>AA240*'Data - P&amp;L'!$L$4</f>
        <v>#REF!</v>
      </c>
      <c r="AB242" s="120" t="str">
        <f>AB240*'Data - P&amp;L'!$L$4</f>
        <v>#REF!</v>
      </c>
      <c r="AC242" s="120" t="str">
        <f>AC240*'Data - P&amp;L'!$L$4</f>
        <v>#REF!</v>
      </c>
      <c r="AD242" s="120" t="str">
        <f>AD240*'Data - P&amp;L'!$L$4</f>
        <v>#REF!</v>
      </c>
      <c r="AE242" s="120" t="str">
        <f>AE240*'Data - P&amp;L'!$L$4</f>
        <v>#REF!</v>
      </c>
      <c r="AF242" s="120" t="str">
        <f>AF240*'Data - P&amp;L'!$L$4</f>
        <v>#REF!</v>
      </c>
      <c r="AG242" s="916" t="str">
        <f t="shared" si="81"/>
        <v>#REF!</v>
      </c>
    </row>
    <row r="243" hidden="1" outlineLevel="1">
      <c r="A243" s="404" t="s">
        <v>2285</v>
      </c>
      <c r="B243" s="213">
        <f>(B149+B150)*'Data - P&amp;L'!$C$5</f>
        <v>0</v>
      </c>
      <c r="C243" s="213">
        <f>(C100+C108+C116)*'Data - P&amp;L'!$C$5</f>
        <v>0</v>
      </c>
      <c r="D243" s="213">
        <f>(D100+D108+D116)*'Data - P&amp;L'!$C$5</f>
        <v>0</v>
      </c>
      <c r="E243" s="213">
        <f>(E100+E108+E116)*'Data - P&amp;L'!$C$5</f>
        <v>0</v>
      </c>
      <c r="F243" s="213">
        <f>(F100+F108+F116)*'Data - P&amp;L'!$C$5</f>
        <v>0</v>
      </c>
      <c r="G243" s="213">
        <f>(G100+G108+G116)*'Data - P&amp;L'!$C$5</f>
        <v>0</v>
      </c>
      <c r="H243" s="213">
        <f>(H100+H108+H116)*'Data - P&amp;L'!$C$5</f>
        <v>0</v>
      </c>
      <c r="I243" s="213">
        <f>(I100+I108+I116)*'Data - P&amp;L'!$C$5</f>
        <v>0</v>
      </c>
      <c r="J243" s="213">
        <f>(J100+J108+J116)*'Data - P&amp;L'!$C$5</f>
        <v>0</v>
      </c>
      <c r="K243" s="213">
        <f>(K100+K108+K116)*'Data - P&amp;L'!$C$5</f>
        <v>0</v>
      </c>
      <c r="L243" s="213">
        <f>(L100+L108+L116)*'Data - P&amp;L'!$C$5</f>
        <v>0</v>
      </c>
      <c r="M243" s="213">
        <f>(M100+M108+M116)*'Data - P&amp;L'!$C$5</f>
        <v>0</v>
      </c>
      <c r="N243" s="213">
        <f>(N100+N108+N116)*'Data - P&amp;L'!$C$5</f>
        <v>0</v>
      </c>
      <c r="O243" s="213">
        <f>(O100+O108+O116)*'Data - P&amp;L'!$C$5</f>
        <v>0</v>
      </c>
      <c r="P243" s="213">
        <f>(P100+P108+P116)*'Data - P&amp;L'!$C$5</f>
        <v>0</v>
      </c>
      <c r="Q243" s="213">
        <f>(Q100+Q108+Q116)*'Data - P&amp;L'!$C$5</f>
        <v>0</v>
      </c>
      <c r="R243" s="213">
        <f>(R100+R108+R116)*'Data - P&amp;L'!$C$5</f>
        <v>0</v>
      </c>
      <c r="S243" s="213">
        <f>(S100+S108+S116)*'Data - P&amp;L'!$C$5</f>
        <v>0</v>
      </c>
      <c r="T243" s="213">
        <f>(T100+T108+T116)*'Data - P&amp;L'!$C$5</f>
        <v>-10.49</v>
      </c>
      <c r="U243" s="213">
        <f>(U100+U108+U116)*'Data - P&amp;L'!$C$5</f>
        <v>0</v>
      </c>
      <c r="V243" s="213">
        <f>(V100+V108+V116)*'Data - P&amp;L'!$C$5</f>
        <v>-10.49</v>
      </c>
      <c r="W243" s="213">
        <f>(W100+W108+W116)*'Data - P&amp;L'!$C$5</f>
        <v>0</v>
      </c>
      <c r="X243" s="213">
        <f>(X100+X108+X116)*'Data - P&amp;L'!$C$5</f>
        <v>0</v>
      </c>
      <c r="Y243" s="213">
        <f>(Y100+Y108+Y116)*'Data - P&amp;L'!$C$5</f>
        <v>0</v>
      </c>
      <c r="Z243" s="213">
        <f>(Z100+Z108+Z116)*'Data - P&amp;L'!$C$5</f>
        <v>0</v>
      </c>
      <c r="AA243" s="213">
        <f>(AA100+AA108+AA116)*'Data - P&amp;L'!$C$5</f>
        <v>0</v>
      </c>
      <c r="AB243" s="213">
        <f>(AB100+AB108+AB116)*'Data - P&amp;L'!$C$5</f>
        <v>0</v>
      </c>
      <c r="AC243" s="213">
        <f>(AC100+AC108+AC116)*'Data - P&amp;L'!$C$5</f>
        <v>0</v>
      </c>
      <c r="AD243" s="213">
        <f>(AD100+AD108+AD116)*'Data - P&amp;L'!$C$5</f>
        <v>0</v>
      </c>
      <c r="AE243" s="213">
        <f>(AE100+AE108+AE116)*'Data - P&amp;L'!$C$5</f>
        <v>0</v>
      </c>
      <c r="AF243" s="213">
        <f>(AF100+AF108+AF116)*'Data - P&amp;L'!$C$5</f>
        <v>0</v>
      </c>
      <c r="AG243" s="916">
        <f t="shared" si="81"/>
        <v>-20.98</v>
      </c>
    </row>
    <row r="244" hidden="1" outlineLevel="1">
      <c r="A244" s="929" t="s">
        <v>2315</v>
      </c>
      <c r="B244" s="213">
        <f>B243*'Data - P&amp;L'!$L$8</f>
        <v>0</v>
      </c>
      <c r="C244" s="213">
        <f>C243*'Data - P&amp;L'!$L$8</f>
        <v>0</v>
      </c>
      <c r="D244" s="213">
        <f>D243*'Data - P&amp;L'!$L$8</f>
        <v>0</v>
      </c>
      <c r="E244" s="213">
        <f>E243*'Data - P&amp;L'!$L$8</f>
        <v>0</v>
      </c>
      <c r="F244" s="213">
        <f>F243*'Data - P&amp;L'!$L$8</f>
        <v>0</v>
      </c>
      <c r="G244" s="213">
        <f>G243*'Data - P&amp;L'!$L$8</f>
        <v>0</v>
      </c>
      <c r="H244" s="213">
        <f>H243*'Data - P&amp;L'!$L$8</f>
        <v>0</v>
      </c>
      <c r="I244" s="213">
        <f>I243*'Data - P&amp;L'!$L$8</f>
        <v>0</v>
      </c>
      <c r="J244" s="213">
        <f>J243*'Data - P&amp;L'!$L$8</f>
        <v>0</v>
      </c>
      <c r="K244" s="213">
        <f>K243*'Data - P&amp;L'!$L$8</f>
        <v>0</v>
      </c>
      <c r="L244" s="213">
        <f>L243*'Data - P&amp;L'!$L$8</f>
        <v>0</v>
      </c>
      <c r="M244" s="213">
        <f>M243*'Data - P&amp;L'!$L$8</f>
        <v>0</v>
      </c>
      <c r="N244" s="213">
        <f>N243*'Data - P&amp;L'!$L$8</f>
        <v>0</v>
      </c>
      <c r="O244" s="213">
        <f>O243*'Data - P&amp;L'!$L$8</f>
        <v>0</v>
      </c>
      <c r="P244" s="213">
        <f>P243*'Data - P&amp;L'!$L$8</f>
        <v>0</v>
      </c>
      <c r="Q244" s="213">
        <f>Q243*'Data - P&amp;L'!$L$8</f>
        <v>0</v>
      </c>
      <c r="R244" s="213">
        <f>R243*'Data - P&amp;L'!$L$8</f>
        <v>0</v>
      </c>
      <c r="S244" s="213">
        <f>S243*'Data - P&amp;L'!$L$8</f>
        <v>0</v>
      </c>
      <c r="T244" s="213">
        <f>T243*'Data - P&amp;L'!$L$8</f>
        <v>-0.78675</v>
      </c>
      <c r="U244" s="213">
        <f>U243*'Data - P&amp;L'!$L$8</f>
        <v>0</v>
      </c>
      <c r="V244" s="213">
        <f>V243*'Data - P&amp;L'!$L$8</f>
        <v>-0.78675</v>
      </c>
      <c r="W244" s="213">
        <f>W243*'Data - P&amp;L'!$L$8</f>
        <v>0</v>
      </c>
      <c r="X244" s="213">
        <f>X243*'Data - P&amp;L'!$L$8</f>
        <v>0</v>
      </c>
      <c r="Y244" s="213">
        <f>Y243*'Data - P&amp;L'!$L$8</f>
        <v>0</v>
      </c>
      <c r="Z244" s="213">
        <f>Z243*'Data - P&amp;L'!$L$8</f>
        <v>0</v>
      </c>
      <c r="AA244" s="213">
        <f>AA243*'Data - P&amp;L'!$L$8</f>
        <v>0</v>
      </c>
      <c r="AB244" s="213">
        <f>AB243*'Data - P&amp;L'!$L$8</f>
        <v>0</v>
      </c>
      <c r="AC244" s="213">
        <f>AC243*'Data - P&amp;L'!$L$8</f>
        <v>0</v>
      </c>
      <c r="AD244" s="213">
        <f>AD243*'Data - P&amp;L'!$L$8</f>
        <v>0</v>
      </c>
      <c r="AE244" s="213">
        <f>AE243*'Data - P&amp;L'!$L$8</f>
        <v>0</v>
      </c>
      <c r="AF244" s="213">
        <f>AF243*'Data - P&amp;L'!$L$8</f>
        <v>0</v>
      </c>
      <c r="AG244" s="916">
        <f t="shared" si="81"/>
        <v>-1.5735</v>
      </c>
    </row>
    <row r="245" hidden="1" outlineLevel="1">
      <c r="A245" s="929" t="s">
        <v>2287</v>
      </c>
      <c r="B245" s="213">
        <f>B243*'Data - P&amp;L'!$L$9</f>
        <v>0</v>
      </c>
      <c r="C245" s="213">
        <f>C243*'Data - P&amp;L'!$L$9</f>
        <v>0</v>
      </c>
      <c r="D245" s="213">
        <f>D243*'Data - P&amp;L'!$L$9</f>
        <v>0</v>
      </c>
      <c r="E245" s="213">
        <f>E243*'Data - P&amp;L'!$L$9</f>
        <v>0</v>
      </c>
      <c r="F245" s="213">
        <f>F243*'Data - P&amp;L'!$L$9</f>
        <v>0</v>
      </c>
      <c r="G245" s="213">
        <f>G243*'Data - P&amp;L'!$L$9</f>
        <v>0</v>
      </c>
      <c r="H245" s="213">
        <f>H243*'Data - P&amp;L'!$L$9</f>
        <v>0</v>
      </c>
      <c r="I245" s="213">
        <f>I243*'Data - P&amp;L'!$L$9</f>
        <v>0</v>
      </c>
      <c r="J245" s="213">
        <f>J243*'Data - P&amp;L'!$L$9</f>
        <v>0</v>
      </c>
      <c r="K245" s="213">
        <f>K243*'Data - P&amp;L'!$L$9</f>
        <v>0</v>
      </c>
      <c r="L245" s="213">
        <f>L243*'Data - P&amp;L'!$L$9</f>
        <v>0</v>
      </c>
      <c r="M245" s="213">
        <f>M243*'Data - P&amp;L'!$L$9</f>
        <v>0</v>
      </c>
      <c r="N245" s="213">
        <f>N243*'Data - P&amp;L'!$L$9</f>
        <v>0</v>
      </c>
      <c r="O245" s="213">
        <f>O243*'Data - P&amp;L'!$L$9</f>
        <v>0</v>
      </c>
      <c r="P245" s="213">
        <f>P243*'Data - P&amp;L'!$L$9</f>
        <v>0</v>
      </c>
      <c r="Q245" s="213">
        <f>Q243*'Data - P&amp;L'!$L$9</f>
        <v>0</v>
      </c>
      <c r="R245" s="213">
        <f>R243*'Data - P&amp;L'!$L$9</f>
        <v>0</v>
      </c>
      <c r="S245" s="213">
        <f>S243*'Data - P&amp;L'!$L$9</f>
        <v>0</v>
      </c>
      <c r="T245" s="213">
        <f>T243*'Data - P&amp;L'!$L$9</f>
        <v>-0.26225</v>
      </c>
      <c r="U245" s="213">
        <f>U243*'Data - P&amp;L'!$L$9</f>
        <v>0</v>
      </c>
      <c r="V245" s="213">
        <f>V243*'Data - P&amp;L'!$L$9</f>
        <v>-0.26225</v>
      </c>
      <c r="W245" s="213">
        <f>W243*'Data - P&amp;L'!$L$9</f>
        <v>0</v>
      </c>
      <c r="X245" s="213">
        <f>X243*'Data - P&amp;L'!$L$9</f>
        <v>0</v>
      </c>
      <c r="Y245" s="213">
        <f>Y243*'Data - P&amp;L'!$L$9</f>
        <v>0</v>
      </c>
      <c r="Z245" s="213">
        <f>Z243*'Data - P&amp;L'!$L$9</f>
        <v>0</v>
      </c>
      <c r="AA245" s="213">
        <f>AA243*'Data - P&amp;L'!$L$9</f>
        <v>0</v>
      </c>
      <c r="AB245" s="213">
        <f>AB243*'Data - P&amp;L'!$L$9</f>
        <v>0</v>
      </c>
      <c r="AC245" s="213">
        <f>AC243*'Data - P&amp;L'!$L$9</f>
        <v>0</v>
      </c>
      <c r="AD245" s="213">
        <f>AD243*'Data - P&amp;L'!$L$9</f>
        <v>0</v>
      </c>
      <c r="AE245" s="213">
        <f>AE243*'Data - P&amp;L'!$L$9</f>
        <v>0</v>
      </c>
      <c r="AF245" s="213">
        <f>AF243*'Data - P&amp;L'!$L$9</f>
        <v>0</v>
      </c>
      <c r="AG245" s="916">
        <f t="shared" si="81"/>
        <v>-0.5245</v>
      </c>
    </row>
    <row r="246" hidden="1" outlineLevel="1">
      <c r="A246" s="929" t="s">
        <v>2289</v>
      </c>
      <c r="B246" s="120" t="str">
        <f>(B230+B232+#REF!+B234+B237+B240+B243)*'Data - P&amp;L'!$L$6</f>
        <v>#REF!</v>
      </c>
      <c r="C246" s="120" t="str">
        <f>(C230+C232+#REF!+C234+C237+C240+C243)*'Data - P&amp;L'!$L$6</f>
        <v>#REF!</v>
      </c>
      <c r="D246" s="120" t="str">
        <f>(D230+D232+#REF!+D234+D237+D240+D243)*'Data - P&amp;L'!$L$6</f>
        <v>#REF!</v>
      </c>
      <c r="E246" s="120" t="str">
        <f>(E230+E232+#REF!+E234+E237+E240+E243)*'Data - P&amp;L'!$L$6</f>
        <v>#REF!</v>
      </c>
      <c r="F246" s="120" t="str">
        <f>(F230+F232+#REF!+F234+F237+F240+F243)*'Data - P&amp;L'!$L$6</f>
        <v>#REF!</v>
      </c>
      <c r="G246" s="120" t="str">
        <f>(G230+G232+#REF!+G234+G237+G240+G243)*'Data - P&amp;L'!$L$6</f>
        <v>#REF!</v>
      </c>
      <c r="H246" s="120" t="str">
        <f>(H230+H232+#REF!+H234+H237+H240+H243)*'Data - P&amp;L'!$L$6</f>
        <v>#REF!</v>
      </c>
      <c r="I246" s="120" t="str">
        <f>(I230+I232+#REF!+I234+I237+I240+I243)*'Data - P&amp;L'!$L$6</f>
        <v>#REF!</v>
      </c>
      <c r="J246" s="120" t="str">
        <f>(J230+J232+#REF!+J234+J237+J240+J243)*'Data - P&amp;L'!$L$6</f>
        <v>#REF!</v>
      </c>
      <c r="K246" s="120" t="str">
        <f>(K230+K232+#REF!+K234+K237+K240+K243)*'Data - P&amp;L'!$L$6</f>
        <v>#REF!</v>
      </c>
      <c r="L246" s="120" t="str">
        <f>(L230+L232+#REF!+L234+L237+L240+L243)*'Data - P&amp;L'!$L$6</f>
        <v>#REF!</v>
      </c>
      <c r="M246" s="120" t="str">
        <f>(M230+M232+#REF!+M234+M237+M240+M243)*'Data - P&amp;L'!$L$6</f>
        <v>#REF!</v>
      </c>
      <c r="N246" s="120" t="str">
        <f>(N230+N232+#REF!+N234+N237+N240+N243)*'Data - P&amp;L'!$L$6</f>
        <v>#REF!</v>
      </c>
      <c r="O246" s="120" t="str">
        <f>(O230+O232+#REF!+O234+O237+O240+O243)*'Data - P&amp;L'!$L$6</f>
        <v>#REF!</v>
      </c>
      <c r="P246" s="120" t="str">
        <f>(P230+P232+#REF!+P234+P237+P240+P243)*'Data - P&amp;L'!$L$6</f>
        <v>#REF!</v>
      </c>
      <c r="Q246" s="120" t="str">
        <f>(Q230+Q232+#REF!+Q234+Q237+Q240+Q243)*'Data - P&amp;L'!$L$6</f>
        <v>#REF!</v>
      </c>
      <c r="R246" s="120" t="str">
        <f>(R230+R232+#REF!+R234+R237+R240+R243)*'Data - P&amp;L'!$L$6</f>
        <v>#REF!</v>
      </c>
      <c r="S246" s="120" t="str">
        <f>(S230+S232+#REF!+S234+S237+S240+S243)*'Data - P&amp;L'!$L$6</f>
        <v>#REF!</v>
      </c>
      <c r="T246" s="120" t="str">
        <f>(T230+T232+#REF!+T234+T237+T240+T243)*'Data - P&amp;L'!$L$6</f>
        <v>#REF!</v>
      </c>
      <c r="U246" s="120" t="str">
        <f>(U230+U232+#REF!+U234+U237+U240+U243)*'Data - P&amp;L'!$L$6</f>
        <v>#REF!</v>
      </c>
      <c r="V246" s="120" t="str">
        <f>(V230+V232+#REF!+V234+V237+V240+V243)*'Data - P&amp;L'!$L$6</f>
        <v>#REF!</v>
      </c>
      <c r="W246" s="120" t="str">
        <f>(W230+W232+#REF!+W234+W237+W240+W243)*'Data - P&amp;L'!$L$6</f>
        <v>#REF!</v>
      </c>
      <c r="X246" s="120" t="str">
        <f>(X230+X232+#REF!+X234+X237+X240+X243)*'Data - P&amp;L'!$L$6</f>
        <v>#REF!</v>
      </c>
      <c r="Y246" s="120" t="str">
        <f>(Y230+Y232+#REF!+Y234+Y237+Y240+Y243)*'Data - P&amp;L'!$L$6</f>
        <v>#REF!</v>
      </c>
      <c r="Z246" s="120" t="str">
        <f>(Z230+Z232+#REF!+Z234+Z237+Z240+Z243)*'Data - P&amp;L'!$L$6</f>
        <v>#REF!</v>
      </c>
      <c r="AA246" s="120" t="str">
        <f>(AA230+AA232+#REF!+AA234+AA237+AA240+AA243)*'Data - P&amp;L'!$L$6</f>
        <v>#REF!</v>
      </c>
      <c r="AB246" s="120" t="str">
        <f>(AB230+AB232+#REF!+AB234+AB237+AB240+AB243)*'Data - P&amp;L'!$L$6</f>
        <v>#REF!</v>
      </c>
      <c r="AC246" s="120" t="str">
        <f>(AC230+AC232+#REF!+AC234+AC237+AC240+AC243)*'Data - P&amp;L'!$L$6</f>
        <v>#REF!</v>
      </c>
      <c r="AD246" s="120" t="str">
        <f>(AD230+AD232+#REF!+AD234+AD237+AD240+AD243)*'Data - P&amp;L'!$L$6</f>
        <v>#REF!</v>
      </c>
      <c r="AE246" s="120" t="str">
        <f>(AE230+AE232+#REF!+AE234+AE237+AE240+AE243)*'Data - P&amp;L'!$L$6</f>
        <v>#REF!</v>
      </c>
      <c r="AF246" s="120" t="str">
        <f>(AF230+AF232+#REF!+AF234+AF237+AF240+AF243)*'Data - P&amp;L'!$L$6</f>
        <v>#REF!</v>
      </c>
      <c r="AG246" s="916" t="str">
        <f t="shared" si="81"/>
        <v>#REF!</v>
      </c>
    </row>
    <row r="247" hidden="1" outlineLevel="1">
      <c r="A247" s="929" t="s">
        <v>2291</v>
      </c>
      <c r="B247" s="120" t="str">
        <f>((B35+B36)*'Data - P&amp;L'!$C$38)+((B37+#REF!)*'Data - P&amp;L'!$C$39)+((B92+B93)*'Data - P&amp;L'!$C$40)</f>
        <v>#REF!</v>
      </c>
      <c r="C247" s="120" t="str">
        <f>((C35+C36)*'Data - P&amp;L'!$C$38)+((C37+#REF!)*'Data - P&amp;L'!$C$39)+((C92+C93)*'Data - P&amp;L'!$C$40)</f>
        <v>#REF!</v>
      </c>
      <c r="D247" s="120" t="str">
        <f>((D35+D36)*'Data - P&amp;L'!$C$38)+((D37+#REF!)*'Data - P&amp;L'!$C$39)+((D92+D93)*'Data - P&amp;L'!$C$40)</f>
        <v>#REF!</v>
      </c>
      <c r="E247" s="120" t="str">
        <f>((E35+E36)*'Data - P&amp;L'!$C$38)+((E37+#REF!)*'Data - P&amp;L'!$C$39)+((E92+E93)*'Data - P&amp;L'!$C$40)</f>
        <v>#REF!</v>
      </c>
      <c r="F247" s="120" t="str">
        <f>((F35+F36)*'Data - P&amp;L'!$C$38)+((F37+#REF!)*'Data - P&amp;L'!$C$39)+((F92+F93)*'Data - P&amp;L'!$C$40)</f>
        <v>#REF!</v>
      </c>
      <c r="G247" s="120" t="str">
        <f>((G35+G36)*'Data - P&amp;L'!$C$38)+((G37+#REF!)*'Data - P&amp;L'!$C$39)+((G92+G93)*'Data - P&amp;L'!$C$40)</f>
        <v>#REF!</v>
      </c>
      <c r="H247" s="120" t="str">
        <f>((H35+H36)*'Data - P&amp;L'!$C$38)+((H37+#REF!)*'Data - P&amp;L'!$C$39)+((H92+H93)*'Data - P&amp;L'!$C$40)</f>
        <v>#REF!</v>
      </c>
      <c r="I247" s="120" t="str">
        <f>((I35+I36)*'Data - P&amp;L'!$C$38)+((I37+#REF!)*'Data - P&amp;L'!$C$39)+((I92+I93)*'Data - P&amp;L'!$C$40)</f>
        <v>#REF!</v>
      </c>
      <c r="J247" s="120" t="str">
        <f>((J35+J36)*'Data - P&amp;L'!$C$38)+((J37+#REF!)*'Data - P&amp;L'!$C$39)+((J92+J93)*'Data - P&amp;L'!$C$40)</f>
        <v>#REF!</v>
      </c>
      <c r="K247" s="120" t="str">
        <f>((K35+K36)*'Data - P&amp;L'!$C$38)+((K37+#REF!)*'Data - P&amp;L'!$C$39)+((K92+K93)*'Data - P&amp;L'!$C$40)</f>
        <v>#REF!</v>
      </c>
      <c r="L247" s="120" t="str">
        <f>((L35+L36)*'Data - P&amp;L'!$C$38)+((L37+#REF!)*'Data - P&amp;L'!$C$39)+((L92+L93)*'Data - P&amp;L'!$C$40)</f>
        <v>#REF!</v>
      </c>
      <c r="M247" s="120" t="str">
        <f>((M35+M36)*'Data - P&amp;L'!$C$38)+((M37+#REF!)*'Data - P&amp;L'!$C$39)+((M92+M93)*'Data - P&amp;L'!$C$40)</f>
        <v>#REF!</v>
      </c>
      <c r="N247" s="120" t="str">
        <f>((N35+N36)*'Data - P&amp;L'!$C$38)+((N37+#REF!)*'Data - P&amp;L'!$C$39)+((N92+N93)*'Data - P&amp;L'!$C$40)</f>
        <v>#REF!</v>
      </c>
      <c r="O247" s="120" t="str">
        <f>((O35+O36)*'Data - P&amp;L'!$C$38)+((O37+#REF!)*'Data - P&amp;L'!$C$39)+((O92+O93)*'Data - P&amp;L'!$C$40)</f>
        <v>#REF!</v>
      </c>
      <c r="P247" s="120" t="str">
        <f>((P35+P36)*'Data - P&amp;L'!$C$38)+((P37+#REF!)*'Data - P&amp;L'!$C$39)+((P92+P93)*'Data - P&amp;L'!$C$40)</f>
        <v>#REF!</v>
      </c>
      <c r="Q247" s="120" t="str">
        <f>((Q35+Q36)*'Data - P&amp;L'!$C$38)+((Q37+#REF!)*'Data - P&amp;L'!$C$39)+((Q92+Q93)*'Data - P&amp;L'!$C$40)</f>
        <v>#REF!</v>
      </c>
      <c r="R247" s="120" t="str">
        <f>((R35+R36)*'Data - P&amp;L'!$C$38)+((R37+#REF!)*'Data - P&amp;L'!$C$39)+((R92+R93)*'Data - P&amp;L'!$C$40)</f>
        <v>#REF!</v>
      </c>
      <c r="S247" s="120" t="str">
        <f>((S35+S36)*'Data - P&amp;L'!$C$38)+((S37+#REF!)*'Data - P&amp;L'!$C$39)+((S92+S93)*'Data - P&amp;L'!$C$40)</f>
        <v>#REF!</v>
      </c>
      <c r="T247" s="120" t="str">
        <f>((T35+T36)*'Data - P&amp;L'!$C$38)+((T37+#REF!)*'Data - P&amp;L'!$C$39)+((T92+T93)*'Data - P&amp;L'!$C$40)</f>
        <v>#REF!</v>
      </c>
      <c r="U247" s="120" t="str">
        <f>((U35+U36)*'Data - P&amp;L'!$C$38)+((U37+#REF!)*'Data - P&amp;L'!$C$39)+((U92+U93)*'Data - P&amp;L'!$C$40)</f>
        <v>#REF!</v>
      </c>
      <c r="V247" s="120" t="str">
        <f>((V35+V36)*'Data - P&amp;L'!$C$38)+((V37+#REF!)*'Data - P&amp;L'!$C$39)+((V92+V93)*'Data - P&amp;L'!$C$40)</f>
        <v>#REF!</v>
      </c>
      <c r="W247" s="120" t="str">
        <f>((W35+W36)*'Data - P&amp;L'!$C$38)+((W37+#REF!)*'Data - P&amp;L'!$C$39)+((W92+W93)*'Data - P&amp;L'!$C$40)</f>
        <v>#REF!</v>
      </c>
      <c r="X247" s="120" t="str">
        <f>((X35+X36)*'Data - P&amp;L'!$C$38)+((X37+#REF!)*'Data - P&amp;L'!$C$39)+((X92+X93)*'Data - P&amp;L'!$C$40)</f>
        <v>#REF!</v>
      </c>
      <c r="Y247" s="120" t="str">
        <f>((Y35+Y36)*'Data - P&amp;L'!$C$38)+((Y37+#REF!)*'Data - P&amp;L'!$C$39)+((Y92+Y93)*'Data - P&amp;L'!$C$40)</f>
        <v>#REF!</v>
      </c>
      <c r="Z247" s="120" t="str">
        <f>((Z35+Z36)*'Data - P&amp;L'!$C$38)+((Z37+#REF!)*'Data - P&amp;L'!$C$39)+((Z92+Z93)*'Data - P&amp;L'!$C$40)</f>
        <v>#REF!</v>
      </c>
      <c r="AA247" s="120" t="str">
        <f>((AA35+AA36)*'Data - P&amp;L'!$C$38)+((AA37+#REF!)*'Data - P&amp;L'!$C$39)+((AA92+AA93)*'Data - P&amp;L'!$C$40)</f>
        <v>#REF!</v>
      </c>
      <c r="AB247" s="120" t="str">
        <f>((AB35+AB36)*'Data - P&amp;L'!$C$38)+((AB37+#REF!)*'Data - P&amp;L'!$C$39)+((AB92+AB93)*'Data - P&amp;L'!$C$40)</f>
        <v>#REF!</v>
      </c>
      <c r="AC247" s="120" t="str">
        <f>((AC35+AC36)*'Data - P&amp;L'!$C$38)+((AC37+#REF!)*'Data - P&amp;L'!$C$39)+((AC92+AC93)*'Data - P&amp;L'!$C$40)</f>
        <v>#REF!</v>
      </c>
      <c r="AD247" s="120" t="str">
        <f>((AD35+AD36)*'Data - P&amp;L'!$C$38)+((AD37+#REF!)*'Data - P&amp;L'!$C$39)+((AD92+AD93)*'Data - P&amp;L'!$C$40)</f>
        <v>#REF!</v>
      </c>
      <c r="AE247" s="120" t="str">
        <f>((AE35+AE36)*'Data - P&amp;L'!$C$38)+((AE37+#REF!)*'Data - P&amp;L'!$C$39)+((AE92+AE93)*'Data - P&amp;L'!$C$40)</f>
        <v>#REF!</v>
      </c>
      <c r="AF247" s="120" t="str">
        <f>((AF35+AF36)*'Data - P&amp;L'!$C$38)+((AF37+#REF!)*'Data - P&amp;L'!$C$39)+((AF92+AF93)*'Data - P&amp;L'!$C$40)</f>
        <v>#REF!</v>
      </c>
      <c r="AG247" s="916" t="str">
        <f t="shared" si="81"/>
        <v>#REF!</v>
      </c>
    </row>
    <row r="248" hidden="1" outlineLevel="1">
      <c r="A248" s="929" t="s">
        <v>2292</v>
      </c>
      <c r="B248" s="120" t="str">
        <f>((B35+B36)*'Data - P&amp;L'!$C$23)+((B37+#REF!)*'Data - P&amp;L'!$C$24)+((B92+B93)*'Data - P&amp;L'!$C$25)</f>
        <v>#REF!</v>
      </c>
      <c r="C248" s="120" t="str">
        <f>((C35+C36)*'Data - P&amp;L'!$C$23)+((C37+#REF!)*'Data - P&amp;L'!$C$24)+((C92+C93)*'Data - P&amp;L'!$C$25)</f>
        <v>#REF!</v>
      </c>
      <c r="D248" s="120" t="str">
        <f>((D35+D36)*'Data - P&amp;L'!$C$23)+((D37+#REF!)*'Data - P&amp;L'!$C$24)+((D92+D93)*'Data - P&amp;L'!$C$25)</f>
        <v>#REF!</v>
      </c>
      <c r="E248" s="120" t="str">
        <f>((E35+E36)*'Data - P&amp;L'!$C$23)+((E37+#REF!)*'Data - P&amp;L'!$C$24)+((E92+E93)*'Data - P&amp;L'!$C$25)</f>
        <v>#REF!</v>
      </c>
      <c r="F248" s="120" t="str">
        <f>((F35+F36)*'Data - P&amp;L'!$C$23)+((F37+#REF!)*'Data - P&amp;L'!$C$24)+((F92+F93)*'Data - P&amp;L'!$C$25)</f>
        <v>#REF!</v>
      </c>
      <c r="G248" s="120" t="str">
        <f>((G35+G36)*'Data - P&amp;L'!$C$23)+((G37+#REF!)*'Data - P&amp;L'!$C$24)+((G92+G93)*'Data - P&amp;L'!$C$25)</f>
        <v>#REF!</v>
      </c>
      <c r="H248" s="120" t="str">
        <f>((H35+H36)*'Data - P&amp;L'!$C$23)+((H37+#REF!)*'Data - P&amp;L'!$C$24)+((H92+H93)*'Data - P&amp;L'!$C$25)</f>
        <v>#REF!</v>
      </c>
      <c r="I248" s="120" t="str">
        <f>((I35+I36)*'Data - P&amp;L'!$C$23)+((I37+#REF!)*'Data - P&amp;L'!$C$24)+((I92+I93)*'Data - P&amp;L'!$C$25)</f>
        <v>#REF!</v>
      </c>
      <c r="J248" s="120" t="str">
        <f>((J35+J36)*'Data - P&amp;L'!$C$23)+((J37+#REF!)*'Data - P&amp;L'!$C$24)+((J92+J93)*'Data - P&amp;L'!$C$25)</f>
        <v>#REF!</v>
      </c>
      <c r="K248" s="120" t="str">
        <f>((K35+K36)*'Data - P&amp;L'!$C$23)+((K37+#REF!)*'Data - P&amp;L'!$C$24)+((K92+K93)*'Data - P&amp;L'!$C$25)</f>
        <v>#REF!</v>
      </c>
      <c r="L248" s="120" t="str">
        <f>((L35+L36)*'Data - P&amp;L'!$C$23)+((L37+#REF!)*'Data - P&amp;L'!$C$24)+((L92+L93)*'Data - P&amp;L'!$C$25)</f>
        <v>#REF!</v>
      </c>
      <c r="M248" s="120" t="str">
        <f>((M35+M36)*'Data - P&amp;L'!$C$23)+((M37+#REF!)*'Data - P&amp;L'!$C$24)+((M92+M93)*'Data - P&amp;L'!$C$25)</f>
        <v>#REF!</v>
      </c>
      <c r="N248" s="120" t="str">
        <f>((N35+N36)*'Data - P&amp;L'!$C$23)+((N37+#REF!)*'Data - P&amp;L'!$C$24)+((N92+N93)*'Data - P&amp;L'!$C$25)</f>
        <v>#REF!</v>
      </c>
      <c r="O248" s="120" t="str">
        <f>((O35+O36)*'Data - P&amp;L'!$C$23)+((O37+#REF!)*'Data - P&amp;L'!$C$24)+((O92+O93)*'Data - P&amp;L'!$C$25)</f>
        <v>#REF!</v>
      </c>
      <c r="P248" s="120" t="str">
        <f>((P35+P36)*'Data - P&amp;L'!$C$23)+((P37+#REF!)*'Data - P&amp;L'!$C$24)+((P92+P93)*'Data - P&amp;L'!$C$25)</f>
        <v>#REF!</v>
      </c>
      <c r="Q248" s="120" t="str">
        <f>((Q35+Q36)*'Data - P&amp;L'!$C$23)+((Q37+#REF!)*'Data - P&amp;L'!$C$24)+((Q92+Q93)*'Data - P&amp;L'!$C$25)</f>
        <v>#REF!</v>
      </c>
      <c r="R248" s="120" t="str">
        <f>((R35+R36)*'Data - P&amp;L'!$C$23)+((R37+#REF!)*'Data - P&amp;L'!$C$24)+((R92+R93)*'Data - P&amp;L'!$C$25)</f>
        <v>#REF!</v>
      </c>
      <c r="S248" s="120" t="str">
        <f>((S35+S36)*'Data - P&amp;L'!$C$23)+((S37+#REF!)*'Data - P&amp;L'!$C$24)+((S92+S93)*'Data - P&amp;L'!$C$25)</f>
        <v>#REF!</v>
      </c>
      <c r="T248" s="120" t="str">
        <f>((T35+T36)*'Data - P&amp;L'!$C$23)+((T37+#REF!)*'Data - P&amp;L'!$C$24)+((T92+T93)*'Data - P&amp;L'!$C$25)</f>
        <v>#REF!</v>
      </c>
      <c r="U248" s="120" t="str">
        <f>((U35+U36)*'Data - P&amp;L'!$C$23)+((U37+#REF!)*'Data - P&amp;L'!$C$24)+((U92+U93)*'Data - P&amp;L'!$C$25)</f>
        <v>#REF!</v>
      </c>
      <c r="V248" s="120" t="str">
        <f>((V35+V36)*'Data - P&amp;L'!$C$23)+((V37+#REF!)*'Data - P&amp;L'!$C$24)+((V92+V93)*'Data - P&amp;L'!$C$25)</f>
        <v>#REF!</v>
      </c>
      <c r="W248" s="120" t="str">
        <f>((W35+W36)*'Data - P&amp;L'!$C$23)+((W37+#REF!)*'Data - P&amp;L'!$C$24)+((W92+W93)*'Data - P&amp;L'!$C$25)</f>
        <v>#REF!</v>
      </c>
      <c r="X248" s="120" t="str">
        <f>((X35+X36)*'Data - P&amp;L'!$C$23)+((X37+#REF!)*'Data - P&amp;L'!$C$24)+((X92+X93)*'Data - P&amp;L'!$C$25)</f>
        <v>#REF!</v>
      </c>
      <c r="Y248" s="120" t="str">
        <f>((Y35+Y36)*'Data - P&amp;L'!$C$23)+((Y37+#REF!)*'Data - P&amp;L'!$C$24)+((Y92+Y93)*'Data - P&amp;L'!$C$25)</f>
        <v>#REF!</v>
      </c>
      <c r="Z248" s="120" t="str">
        <f>((Z35+Z36)*'Data - P&amp;L'!$C$23)+((Z37+#REF!)*'Data - P&amp;L'!$C$24)+((Z92+Z93)*'Data - P&amp;L'!$C$25)</f>
        <v>#REF!</v>
      </c>
      <c r="AA248" s="120" t="str">
        <f>((AA35+AA36)*'Data - P&amp;L'!$C$23)+((AA37+#REF!)*'Data - P&amp;L'!$C$24)+((AA92+AA93)*'Data - P&amp;L'!$C$25)</f>
        <v>#REF!</v>
      </c>
      <c r="AB248" s="120" t="str">
        <f>((AB35+AB36)*'Data - P&amp;L'!$C$23)+((AB37+#REF!)*'Data - P&amp;L'!$C$24)+((AB92+AB93)*'Data - P&amp;L'!$C$25)</f>
        <v>#REF!</v>
      </c>
      <c r="AC248" s="120" t="str">
        <f>((AC35+AC36)*'Data - P&amp;L'!$C$23)+((AC37+#REF!)*'Data - P&amp;L'!$C$24)+((AC92+AC93)*'Data - P&amp;L'!$C$25)</f>
        <v>#REF!</v>
      </c>
      <c r="AD248" s="120" t="str">
        <f>((AD35+AD36)*'Data - P&amp;L'!$C$23)+((AD37+#REF!)*'Data - P&amp;L'!$C$24)+((AD92+AD93)*'Data - P&amp;L'!$C$25)</f>
        <v>#REF!</v>
      </c>
      <c r="AE248" s="120" t="str">
        <f>((AE35+AE36)*'Data - P&amp;L'!$C$23)+((AE37+#REF!)*'Data - P&amp;L'!$C$24)+((AE92+AE93)*'Data - P&amp;L'!$C$25)</f>
        <v>#REF!</v>
      </c>
      <c r="AF248" s="120" t="str">
        <f>((AF35+AF36)*'Data - P&amp;L'!$C$23)+((AF37+#REF!)*'Data - P&amp;L'!$C$24)+((AF92+AF93)*'Data - P&amp;L'!$C$25)</f>
        <v>#REF!</v>
      </c>
      <c r="AG248" s="916" t="str">
        <f t="shared" si="81"/>
        <v>#REF!</v>
      </c>
    </row>
    <row r="249" hidden="1" outlineLevel="1">
      <c r="A249" s="929" t="s">
        <v>2293</v>
      </c>
      <c r="B249" s="120" t="str">
        <f>(B102*'Data - P&amp;L'!$D$38)+(B110*'Data - P&amp;L'!$D$39)+(#REF!*'Data - P&amp;L'!$D$40)</f>
        <v>#REF!</v>
      </c>
      <c r="C249" s="120" t="str">
        <f>(C102*'Data - P&amp;L'!$D$38)+(C110*'Data - P&amp;L'!$D$39)+(#REF!*'Data - P&amp;L'!$D$40)</f>
        <v>#REF!</v>
      </c>
      <c r="D249" s="120" t="str">
        <f>(D102*'Data - P&amp;L'!$D$38)+(D110*'Data - P&amp;L'!$D$39)+(#REF!*'Data - P&amp;L'!$D$40)</f>
        <v>#REF!</v>
      </c>
      <c r="E249" s="120" t="str">
        <f>(E102*'Data - P&amp;L'!$D$38)+(E110*'Data - P&amp;L'!$D$39)+(#REF!*'Data - P&amp;L'!$D$40)</f>
        <v>#REF!</v>
      </c>
      <c r="F249" s="120" t="str">
        <f>(F102*'Data - P&amp;L'!$D$38)+(F110*'Data - P&amp;L'!$D$39)+(#REF!*'Data - P&amp;L'!$D$40)</f>
        <v>#REF!</v>
      </c>
      <c r="G249" s="120" t="str">
        <f>(G102*'Data - P&amp;L'!$D$38)+(G110*'Data - P&amp;L'!$D$39)+(#REF!*'Data - P&amp;L'!$D$40)</f>
        <v>#REF!</v>
      </c>
      <c r="H249" s="120" t="str">
        <f>(H102*'Data - P&amp;L'!$D$38)+(H110*'Data - P&amp;L'!$D$39)+(#REF!*'Data - P&amp;L'!$D$40)</f>
        <v>#REF!</v>
      </c>
      <c r="I249" s="120" t="str">
        <f>(I102*'Data - P&amp;L'!$D$38)+(I110*'Data - P&amp;L'!$D$39)+(#REF!*'Data - P&amp;L'!$D$40)</f>
        <v>#REF!</v>
      </c>
      <c r="J249" s="120" t="str">
        <f>(J102*'Data - P&amp;L'!$D$38)+(J110*'Data - P&amp;L'!$D$39)+(#REF!*'Data - P&amp;L'!$D$40)</f>
        <v>#REF!</v>
      </c>
      <c r="K249" s="120" t="str">
        <f>(K102*'Data - P&amp;L'!$D$38)+(K110*'Data - P&amp;L'!$D$39)+(#REF!*'Data - P&amp;L'!$D$40)</f>
        <v>#REF!</v>
      </c>
      <c r="L249" s="120" t="str">
        <f>(L102*'Data - P&amp;L'!$D$38)+(L110*'Data - P&amp;L'!$D$39)+(#REF!*'Data - P&amp;L'!$D$40)</f>
        <v>#REF!</v>
      </c>
      <c r="M249" s="120" t="str">
        <f>(M102*'Data - P&amp;L'!$D$38)+(M110*'Data - P&amp;L'!$D$39)+(#REF!*'Data - P&amp;L'!$D$40)</f>
        <v>#REF!</v>
      </c>
      <c r="N249" s="120" t="str">
        <f>(N102*'Data - P&amp;L'!$D$38)+(N110*'Data - P&amp;L'!$D$39)+(#REF!*'Data - P&amp;L'!$D$40)</f>
        <v>#REF!</v>
      </c>
      <c r="O249" s="120" t="str">
        <f>(O102*'Data - P&amp;L'!$D$38)+(O110*'Data - P&amp;L'!$D$39)+(#REF!*'Data - P&amp;L'!$D$40)</f>
        <v>#REF!</v>
      </c>
      <c r="P249" s="120" t="str">
        <f>(P102*'Data - P&amp;L'!$D$38)+(P110*'Data - P&amp;L'!$D$39)+(#REF!*'Data - P&amp;L'!$D$40)</f>
        <v>#REF!</v>
      </c>
      <c r="Q249" s="120" t="str">
        <f>(Q102*'Data - P&amp;L'!$D$38)+(Q110*'Data - P&amp;L'!$D$39)+(#REF!*'Data - P&amp;L'!$D$40)</f>
        <v>#REF!</v>
      </c>
      <c r="R249" s="120" t="str">
        <f>(R102*'Data - P&amp;L'!$D$38)+(R110*'Data - P&amp;L'!$D$39)+(#REF!*'Data - P&amp;L'!$D$40)</f>
        <v>#REF!</v>
      </c>
      <c r="S249" s="120" t="str">
        <f>(S102*'Data - P&amp;L'!$D$38)+(S110*'Data - P&amp;L'!$D$39)+(#REF!*'Data - P&amp;L'!$D$40)</f>
        <v>#REF!</v>
      </c>
      <c r="T249" s="120" t="str">
        <f>(T102*'Data - P&amp;L'!$D$38)+(T110*'Data - P&amp;L'!$D$39)+(#REF!*'Data - P&amp;L'!$D$40)</f>
        <v>#REF!</v>
      </c>
      <c r="U249" s="120" t="str">
        <f>(U102*'Data - P&amp;L'!$D$38)+(U110*'Data - P&amp;L'!$D$39)+(#REF!*'Data - P&amp;L'!$D$40)</f>
        <v>#REF!</v>
      </c>
      <c r="V249" s="120" t="str">
        <f>(V102*'Data - P&amp;L'!$D$38)+(V110*'Data - P&amp;L'!$D$39)+(#REF!*'Data - P&amp;L'!$D$40)</f>
        <v>#REF!</v>
      </c>
      <c r="W249" s="120" t="str">
        <f>(W102*'Data - P&amp;L'!$D$38)+(W110*'Data - P&amp;L'!$D$39)+(#REF!*'Data - P&amp;L'!$D$40)</f>
        <v>#REF!</v>
      </c>
      <c r="X249" s="120" t="str">
        <f>(X102*'Data - P&amp;L'!$D$38)+(X110*'Data - P&amp;L'!$D$39)+(#REF!*'Data - P&amp;L'!$D$40)</f>
        <v>#REF!</v>
      </c>
      <c r="Y249" s="120" t="str">
        <f>(Y102*'Data - P&amp;L'!$D$38)+(Y110*'Data - P&amp;L'!$D$39)+(#REF!*'Data - P&amp;L'!$D$40)</f>
        <v>#REF!</v>
      </c>
      <c r="Z249" s="120" t="str">
        <f>(Z102*'Data - P&amp;L'!$D$38)+(Z110*'Data - P&amp;L'!$D$39)+(#REF!*'Data - P&amp;L'!$D$40)</f>
        <v>#REF!</v>
      </c>
      <c r="AA249" s="120" t="str">
        <f>(AA102*'Data - P&amp;L'!$D$38)+(AA110*'Data - P&amp;L'!$D$39)+(#REF!*'Data - P&amp;L'!$D$40)</f>
        <v>#REF!</v>
      </c>
      <c r="AB249" s="120" t="str">
        <f>(AB102*'Data - P&amp;L'!$D$38)+(AB110*'Data - P&amp;L'!$D$39)+(#REF!*'Data - P&amp;L'!$D$40)</f>
        <v>#REF!</v>
      </c>
      <c r="AC249" s="120" t="str">
        <f>(AC102*'Data - P&amp;L'!$D$38)+(AC110*'Data - P&amp;L'!$D$39)+(#REF!*'Data - P&amp;L'!$D$40)</f>
        <v>#REF!</v>
      </c>
      <c r="AD249" s="120" t="str">
        <f>(AD102*'Data - P&amp;L'!$D$38)+(AD110*'Data - P&amp;L'!$D$39)+(#REF!*'Data - P&amp;L'!$D$40)</f>
        <v>#REF!</v>
      </c>
      <c r="AE249" s="120" t="str">
        <f>(AE102*'Data - P&amp;L'!$D$38)+(AE110*'Data - P&amp;L'!$D$39)+(#REF!*'Data - P&amp;L'!$D$40)</f>
        <v>#REF!</v>
      </c>
      <c r="AF249" s="120" t="str">
        <f>(AF102*'Data - P&amp;L'!$D$38)+(AF110*'Data - P&amp;L'!$D$39)+(#REF!*'Data - P&amp;L'!$D$40)</f>
        <v>#REF!</v>
      </c>
      <c r="AG249" s="916" t="str">
        <f t="shared" si="81"/>
        <v>#REF!</v>
      </c>
    </row>
    <row r="250" hidden="1" outlineLevel="1">
      <c r="A250" s="929" t="s">
        <v>2294</v>
      </c>
      <c r="B250" s="120" t="str">
        <f>(B102*'Data - P&amp;L'!$D$23)+(B110*'Data - P&amp;L'!$D$24)+(#REF!*'Data - P&amp;L'!$D$25)</f>
        <v>#REF!</v>
      </c>
      <c r="C250" s="120" t="str">
        <f>(C102*'Data - P&amp;L'!$D$23)+(C110*'Data - P&amp;L'!$D$24)+(#REF!*'Data - P&amp;L'!$D$25)</f>
        <v>#REF!</v>
      </c>
      <c r="D250" s="120" t="str">
        <f>(D102*'Data - P&amp;L'!$D$23)+(D110*'Data - P&amp;L'!$D$24)+(#REF!*'Data - P&amp;L'!$D$25)</f>
        <v>#REF!</v>
      </c>
      <c r="E250" s="120" t="str">
        <f>(E102*'Data - P&amp;L'!$D$23)+(E110*'Data - P&amp;L'!$D$24)+(#REF!*'Data - P&amp;L'!$D$25)</f>
        <v>#REF!</v>
      </c>
      <c r="F250" s="120" t="str">
        <f>(F102*'Data - P&amp;L'!$D$23)+(F110*'Data - P&amp;L'!$D$24)+(#REF!*'Data - P&amp;L'!$D$25)</f>
        <v>#REF!</v>
      </c>
      <c r="G250" s="120" t="str">
        <f>(G102*'Data - P&amp;L'!$D$23)+(G110*'Data - P&amp;L'!$D$24)+(#REF!*'Data - P&amp;L'!$D$25)</f>
        <v>#REF!</v>
      </c>
      <c r="H250" s="120" t="str">
        <f>(H102*'Data - P&amp;L'!$D$23)+(H110*'Data - P&amp;L'!$D$24)+(#REF!*'Data - P&amp;L'!$D$25)</f>
        <v>#REF!</v>
      </c>
      <c r="I250" s="120" t="str">
        <f>(I102*'Data - P&amp;L'!$D$23)+(I110*'Data - P&amp;L'!$D$24)+(#REF!*'Data - P&amp;L'!$D$25)</f>
        <v>#REF!</v>
      </c>
      <c r="J250" s="120" t="str">
        <f>(J102*'Data - P&amp;L'!$D$23)+(J110*'Data - P&amp;L'!$D$24)+(#REF!*'Data - P&amp;L'!$D$25)</f>
        <v>#REF!</v>
      </c>
      <c r="K250" s="120" t="str">
        <f>(K102*'Data - P&amp;L'!$D$23)+(K110*'Data - P&amp;L'!$D$24)+(#REF!*'Data - P&amp;L'!$D$25)</f>
        <v>#REF!</v>
      </c>
      <c r="L250" s="120" t="str">
        <f>(L102*'Data - P&amp;L'!$D$23)+(L110*'Data - P&amp;L'!$D$24)+(#REF!*'Data - P&amp;L'!$D$25)</f>
        <v>#REF!</v>
      </c>
      <c r="M250" s="120" t="str">
        <f>(M102*'Data - P&amp;L'!$D$23)+(M110*'Data - P&amp;L'!$D$24)+(#REF!*'Data - P&amp;L'!$D$25)</f>
        <v>#REF!</v>
      </c>
      <c r="N250" s="120" t="str">
        <f>(N102*'Data - P&amp;L'!$D$23)+(N110*'Data - P&amp;L'!$D$24)+(#REF!*'Data - P&amp;L'!$D$25)</f>
        <v>#REF!</v>
      </c>
      <c r="O250" s="120" t="str">
        <f>(O102*'Data - P&amp;L'!$D$23)+(O110*'Data - P&amp;L'!$D$24)+(#REF!*'Data - P&amp;L'!$D$25)</f>
        <v>#REF!</v>
      </c>
      <c r="P250" s="120" t="str">
        <f>(P102*'Data - P&amp;L'!$D$23)+(P110*'Data - P&amp;L'!$D$24)+(#REF!*'Data - P&amp;L'!$D$25)</f>
        <v>#REF!</v>
      </c>
      <c r="Q250" s="120" t="str">
        <f>(Q102*'Data - P&amp;L'!$D$23)+(Q110*'Data - P&amp;L'!$D$24)+(#REF!*'Data - P&amp;L'!$D$25)</f>
        <v>#REF!</v>
      </c>
      <c r="R250" s="120" t="str">
        <f>(R102*'Data - P&amp;L'!$D$23)+(R110*'Data - P&amp;L'!$D$24)+(#REF!*'Data - P&amp;L'!$D$25)</f>
        <v>#REF!</v>
      </c>
      <c r="S250" s="120" t="str">
        <f>(S102*'Data - P&amp;L'!$D$23)+(S110*'Data - P&amp;L'!$D$24)+(#REF!*'Data - P&amp;L'!$D$25)</f>
        <v>#REF!</v>
      </c>
      <c r="T250" s="120" t="str">
        <f>(T102*'Data - P&amp;L'!$D$23)+(T110*'Data - P&amp;L'!$D$24)+(#REF!*'Data - P&amp;L'!$D$25)</f>
        <v>#REF!</v>
      </c>
      <c r="U250" s="120" t="str">
        <f>(U102*'Data - P&amp;L'!$D$23)+(U110*'Data - P&amp;L'!$D$24)+(#REF!*'Data - P&amp;L'!$D$25)</f>
        <v>#REF!</v>
      </c>
      <c r="V250" s="120" t="str">
        <f>(V102*'Data - P&amp;L'!$D$23)+(V110*'Data - P&amp;L'!$D$24)+(#REF!*'Data - P&amp;L'!$D$25)</f>
        <v>#REF!</v>
      </c>
      <c r="W250" s="120" t="str">
        <f>(W102*'Data - P&amp;L'!$D$23)+(W110*'Data - P&amp;L'!$D$24)+(#REF!*'Data - P&amp;L'!$D$25)</f>
        <v>#REF!</v>
      </c>
      <c r="X250" s="120" t="str">
        <f>(X102*'Data - P&amp;L'!$D$23)+(X110*'Data - P&amp;L'!$D$24)+(#REF!*'Data - P&amp;L'!$D$25)</f>
        <v>#REF!</v>
      </c>
      <c r="Y250" s="120" t="str">
        <f>(Y102*'Data - P&amp;L'!$D$23)+(Y110*'Data - P&amp;L'!$D$24)+(#REF!*'Data - P&amp;L'!$D$25)</f>
        <v>#REF!</v>
      </c>
      <c r="Z250" s="120" t="str">
        <f>(Z102*'Data - P&amp;L'!$D$23)+(Z110*'Data - P&amp;L'!$D$24)+(#REF!*'Data - P&amp;L'!$D$25)</f>
        <v>#REF!</v>
      </c>
      <c r="AA250" s="120" t="str">
        <f>(AA102*'Data - P&amp;L'!$D$23)+(AA110*'Data - P&amp;L'!$D$24)+(#REF!*'Data - P&amp;L'!$D$25)</f>
        <v>#REF!</v>
      </c>
      <c r="AB250" s="120" t="str">
        <f>(AB102*'Data - P&amp;L'!$D$23)+(AB110*'Data - P&amp;L'!$D$24)+(#REF!*'Data - P&amp;L'!$D$25)</f>
        <v>#REF!</v>
      </c>
      <c r="AC250" s="120" t="str">
        <f>(AC102*'Data - P&amp;L'!$D$23)+(AC110*'Data - P&amp;L'!$D$24)+(#REF!*'Data - P&amp;L'!$D$25)</f>
        <v>#REF!</v>
      </c>
      <c r="AD250" s="120" t="str">
        <f>(AD102*'Data - P&amp;L'!$D$23)+(AD110*'Data - P&amp;L'!$D$24)+(#REF!*'Data - P&amp;L'!$D$25)</f>
        <v>#REF!</v>
      </c>
      <c r="AE250" s="120" t="str">
        <f>(AE102*'Data - P&amp;L'!$D$23)+(AE110*'Data - P&amp;L'!$D$24)+(#REF!*'Data - P&amp;L'!$D$25)</f>
        <v>#REF!</v>
      </c>
      <c r="AF250" s="120" t="str">
        <f>(AF102*'Data - P&amp;L'!$D$23)+(AF110*'Data - P&amp;L'!$D$24)+(#REF!*'Data - P&amp;L'!$D$25)</f>
        <v>#REF!</v>
      </c>
      <c r="AG250" s="916" t="str">
        <f t="shared" si="81"/>
        <v>#REF!</v>
      </c>
    </row>
    <row r="251" hidden="1" outlineLevel="1">
      <c r="A251" s="494" t="s">
        <v>2299</v>
      </c>
      <c r="B251" s="120"/>
      <c r="C251" s="120"/>
      <c r="D251" s="120"/>
      <c r="E251" s="120"/>
      <c r="F251" s="120"/>
      <c r="G251" s="120"/>
      <c r="H251" s="120"/>
      <c r="I251" s="120"/>
      <c r="J251" s="120"/>
      <c r="K251" s="120"/>
      <c r="L251" s="120"/>
      <c r="M251" s="120"/>
      <c r="N251" s="120"/>
      <c r="O251" s="120"/>
      <c r="P251" s="120"/>
      <c r="Q251" s="120"/>
      <c r="R251" s="120"/>
      <c r="S251" s="120"/>
      <c r="T251" s="120"/>
      <c r="U251" s="120"/>
      <c r="V251" s="120"/>
      <c r="W251" s="120"/>
      <c r="X251" s="120"/>
      <c r="Y251" s="120"/>
      <c r="Z251" s="120"/>
      <c r="AA251" s="120"/>
      <c r="AB251" s="120"/>
      <c r="AC251" s="120"/>
      <c r="AD251" s="120"/>
      <c r="AE251" s="120"/>
      <c r="AF251" s="120"/>
      <c r="AG251" s="916">
        <f t="shared" si="81"/>
        <v>0</v>
      </c>
    </row>
    <row r="252" hidden="1" outlineLevel="1">
      <c r="A252" s="494" t="s">
        <v>2301</v>
      </c>
      <c r="B252" s="213">
        <f>(B94+B95)*'Data - P&amp;L'!$C$28</f>
        <v>0.3</v>
      </c>
      <c r="C252" s="213">
        <f>(C94+C95)*'Data - P&amp;L'!$C$28</f>
        <v>0</v>
      </c>
      <c r="D252" s="213">
        <f>(D94+D95)*'Data - P&amp;L'!$C$28</f>
        <v>0.2</v>
      </c>
      <c r="E252" s="213">
        <f>(E94+E95)*'Data - P&amp;L'!$C$28</f>
        <v>0.1</v>
      </c>
      <c r="F252" s="213">
        <f>(F94+F95)*'Data - P&amp;L'!$C$28</f>
        <v>0.1</v>
      </c>
      <c r="G252" s="213">
        <f>(G94+G95)*'Data - P&amp;L'!$C$28</f>
        <v>-0.2</v>
      </c>
      <c r="H252" s="213">
        <f>(H94+H95)*'Data - P&amp;L'!$C$28</f>
        <v>0.4</v>
      </c>
      <c r="I252" s="213">
        <f>(I94+I95)*'Data - P&amp;L'!$C$28</f>
        <v>1.1</v>
      </c>
      <c r="J252" s="213">
        <f>(J94+J95)*'Data - P&amp;L'!$C$28</f>
        <v>0.3</v>
      </c>
      <c r="K252" s="213">
        <f>(K94+K95)*'Data - P&amp;L'!$C$28</f>
        <v>0.2</v>
      </c>
      <c r="L252" s="213">
        <f>(L94+L95)*'Data - P&amp;L'!$C$28</f>
        <v>0.5</v>
      </c>
      <c r="M252" s="213">
        <f>(M94+M95)*'Data - P&amp;L'!$C$28</f>
        <v>6.8</v>
      </c>
      <c r="N252" s="213">
        <f>(N94+N95)*'Data - P&amp;L'!$C$28</f>
        <v>1.7</v>
      </c>
      <c r="O252" s="213">
        <f>(O94+O95)*'Data - P&amp;L'!$C$28</f>
        <v>0</v>
      </c>
      <c r="P252" s="213">
        <f>(P94+P95)*'Data - P&amp;L'!$C$28</f>
        <v>0</v>
      </c>
      <c r="Q252" s="213">
        <f>(Q94+Q95)*'Data - P&amp;L'!$C$28</f>
        <v>0</v>
      </c>
      <c r="R252" s="213">
        <f>(R94+R95)*'Data - P&amp;L'!$C$28</f>
        <v>0.2</v>
      </c>
      <c r="S252" s="213">
        <f>(S94+S95)*'Data - P&amp;L'!$C$28</f>
        <v>0.2</v>
      </c>
      <c r="T252" s="213">
        <f>(T94+T95)*'Data - P&amp;L'!$C$28</f>
        <v>0</v>
      </c>
      <c r="U252" s="213">
        <f>(U94+U95)*'Data - P&amp;L'!$C$28</f>
        <v>0</v>
      </c>
      <c r="V252" s="213">
        <f>(V94+V95)*'Data - P&amp;L'!$C$28</f>
        <v>-0.1</v>
      </c>
      <c r="W252" s="213">
        <f>(W94+W95)*'Data - P&amp;L'!$C$28</f>
        <v>0</v>
      </c>
      <c r="X252" s="213">
        <f>(X94+X95)*'Data - P&amp;L'!$C$28</f>
        <v>0</v>
      </c>
      <c r="Y252" s="213">
        <f>(Y94+Y95)*'Data - P&amp;L'!$C$28</f>
        <v>-0.1</v>
      </c>
      <c r="Z252" s="213">
        <f>(Z94+Z95)*'Data - P&amp;L'!$C$28</f>
        <v>0</v>
      </c>
      <c r="AA252" s="213">
        <f>(AA94+AA95)*'Data - P&amp;L'!$C$28</f>
        <v>0</v>
      </c>
      <c r="AB252" s="213">
        <f>(AB94+AB95)*'Data - P&amp;L'!$C$28</f>
        <v>0</v>
      </c>
      <c r="AC252" s="213">
        <f>(AC94+AC95)*'Data - P&amp;L'!$C$28</f>
        <v>0</v>
      </c>
      <c r="AD252" s="213">
        <f>(AD94+AD95)*'Data - P&amp;L'!$C$28</f>
        <v>0</v>
      </c>
      <c r="AE252" s="213">
        <f>(AE94+AE95)*'Data - P&amp;L'!$C$28</f>
        <v>0</v>
      </c>
      <c r="AF252" s="213">
        <f>(AF94+AF95)*'Data - P&amp;L'!$C$28</f>
        <v>0</v>
      </c>
      <c r="AG252" s="916">
        <f t="shared" si="81"/>
        <v>11.7</v>
      </c>
    </row>
    <row r="253" hidden="1" outlineLevel="1">
      <c r="A253" s="494" t="s">
        <v>2302</v>
      </c>
      <c r="B253" s="213">
        <f>(B94+B95)*'Data - P&amp;L'!$C$29</f>
        <v>0.93</v>
      </c>
      <c r="C253" s="213">
        <f>(C94+C95)*'Data - P&amp;L'!$C$29</f>
        <v>0</v>
      </c>
      <c r="D253" s="213">
        <f>(D94+D95)*'Data - P&amp;L'!$C$29</f>
        <v>0.62</v>
      </c>
      <c r="E253" s="213">
        <f>(E94+E95)*'Data - P&amp;L'!$C$29</f>
        <v>0.31</v>
      </c>
      <c r="F253" s="213">
        <f>(F94+F95)*'Data - P&amp;L'!$C$29</f>
        <v>0.31</v>
      </c>
      <c r="G253" s="213">
        <f>(G94+G95)*'Data - P&amp;L'!$C$29</f>
        <v>-0.62</v>
      </c>
      <c r="H253" s="213">
        <f>(H94+H95)*'Data - P&amp;L'!$C$29</f>
        <v>1.24</v>
      </c>
      <c r="I253" s="213">
        <f>(I94+I95)*'Data - P&amp;L'!$C$29</f>
        <v>3.41</v>
      </c>
      <c r="J253" s="213">
        <f>(J94+J95)*'Data - P&amp;L'!$C$29</f>
        <v>0.93</v>
      </c>
      <c r="K253" s="213">
        <f>(K94+K95)*'Data - P&amp;L'!$C$29</f>
        <v>0.62</v>
      </c>
      <c r="L253" s="213">
        <f>(L94+L95)*'Data - P&amp;L'!$C$29</f>
        <v>1.55</v>
      </c>
      <c r="M253" s="213">
        <f>(M94+M95)*'Data - P&amp;L'!$C$29</f>
        <v>21.08</v>
      </c>
      <c r="N253" s="213">
        <f>(N94+N95)*'Data - P&amp;L'!$C$29</f>
        <v>5.27</v>
      </c>
      <c r="O253" s="213">
        <f>(O94+O95)*'Data - P&amp;L'!$C$29</f>
        <v>0</v>
      </c>
      <c r="P253" s="213">
        <f>(P94+P95)*'Data - P&amp;L'!$C$29</f>
        <v>0</v>
      </c>
      <c r="Q253" s="213">
        <f>(Q94+Q95)*'Data - P&amp;L'!$C$29</f>
        <v>0</v>
      </c>
      <c r="R253" s="213">
        <f>(R94+R95)*'Data - P&amp;L'!$C$29</f>
        <v>0.62</v>
      </c>
      <c r="S253" s="213">
        <f>(S94+S95)*'Data - P&amp;L'!$C$29</f>
        <v>0.62</v>
      </c>
      <c r="T253" s="213">
        <f>(T94+T95)*'Data - P&amp;L'!$C$29</f>
        <v>0</v>
      </c>
      <c r="U253" s="213">
        <f>(U94+U95)*'Data - P&amp;L'!$C$29</f>
        <v>0</v>
      </c>
      <c r="V253" s="213">
        <f>(V94+V95)*'Data - P&amp;L'!$C$29</f>
        <v>-0.31</v>
      </c>
      <c r="W253" s="213">
        <f>(W94+W95)*'Data - P&amp;L'!$C$29</f>
        <v>0</v>
      </c>
      <c r="X253" s="213">
        <f>(X94+X95)*'Data - P&amp;L'!$C$29</f>
        <v>0</v>
      </c>
      <c r="Y253" s="213">
        <f>(Y94+Y95)*'Data - P&amp;L'!$C$29</f>
        <v>-0.31</v>
      </c>
      <c r="Z253" s="213">
        <f>(Z94+Z95)*'Data - P&amp;L'!$C$29</f>
        <v>0</v>
      </c>
      <c r="AA253" s="213">
        <f>(AA94+AA95)*'Data - P&amp;L'!$C$29</f>
        <v>0</v>
      </c>
      <c r="AB253" s="213">
        <f>(AB94+AB95)*'Data - P&amp;L'!$C$29</f>
        <v>0</v>
      </c>
      <c r="AC253" s="213">
        <f>(AC94+AC95)*'Data - P&amp;L'!$C$29</f>
        <v>0</v>
      </c>
      <c r="AD253" s="213">
        <f>(AD94+AD95)*'Data - P&amp;L'!$C$29</f>
        <v>0</v>
      </c>
      <c r="AE253" s="213">
        <f>(AE94+AE95)*'Data - P&amp;L'!$C$29</f>
        <v>0</v>
      </c>
      <c r="AF253" s="213">
        <f>(AF94+AF95)*'Data - P&amp;L'!$C$29</f>
        <v>0</v>
      </c>
      <c r="AG253" s="916">
        <f t="shared" si="81"/>
        <v>36.27</v>
      </c>
    </row>
    <row r="254" hidden="1" outlineLevel="1">
      <c r="A254" s="494" t="s">
        <v>2303</v>
      </c>
      <c r="B254" s="213">
        <f>(B94+B95)*'Data - P&amp;L'!$C$30</f>
        <v>0</v>
      </c>
      <c r="C254" s="213">
        <f>(C94+C95)*'Data - P&amp;L'!$C$30</f>
        <v>0</v>
      </c>
      <c r="D254" s="213">
        <f>(D94+D95)*'Data - P&amp;L'!$C$30</f>
        <v>0</v>
      </c>
      <c r="E254" s="213">
        <f>(E94+E95)*'Data - P&amp;L'!$C$30</f>
        <v>0</v>
      </c>
      <c r="F254" s="213">
        <f>(F94+F95)*'Data - P&amp;L'!$C$30</f>
        <v>0</v>
      </c>
      <c r="G254" s="213">
        <f>(G94+G95)*'Data - P&amp;L'!$C$30</f>
        <v>0</v>
      </c>
      <c r="H254" s="213">
        <f>(H94+H95)*'Data - P&amp;L'!$C$30</f>
        <v>0</v>
      </c>
      <c r="I254" s="213">
        <f>(I94+I95)*'Data - P&amp;L'!$C$30</f>
        <v>0</v>
      </c>
      <c r="J254" s="213">
        <f>(J94+J95)*'Data - P&amp;L'!$C$30</f>
        <v>0</v>
      </c>
      <c r="K254" s="213">
        <f>(K94+K95)*'Data - P&amp;L'!$C$30</f>
        <v>0</v>
      </c>
      <c r="L254" s="213">
        <f>(L94+L95)*'Data - P&amp;L'!$C$30</f>
        <v>0</v>
      </c>
      <c r="M254" s="213">
        <f>(M94+M95)*'Data - P&amp;L'!$C$30</f>
        <v>0</v>
      </c>
      <c r="N254" s="213">
        <f>(N94+N95)*'Data - P&amp;L'!$C$30</f>
        <v>0</v>
      </c>
      <c r="O254" s="213">
        <f>(O94+O95)*'Data - P&amp;L'!$C$30</f>
        <v>0</v>
      </c>
      <c r="P254" s="213">
        <f>(P94+P95)*'Data - P&amp;L'!$C$30</f>
        <v>0</v>
      </c>
      <c r="Q254" s="213">
        <f>(Q94+Q95)*'Data - P&amp;L'!$C$30</f>
        <v>0</v>
      </c>
      <c r="R254" s="213">
        <f>(R94+R95)*'Data - P&amp;L'!$C$30</f>
        <v>0</v>
      </c>
      <c r="S254" s="213">
        <f>(S94+S95)*'Data - P&amp;L'!$C$30</f>
        <v>0</v>
      </c>
      <c r="T254" s="213">
        <f>(T94+T95)*'Data - P&amp;L'!$C$30</f>
        <v>0</v>
      </c>
      <c r="U254" s="213">
        <f>(U94+U95)*'Data - P&amp;L'!$C$30</f>
        <v>0</v>
      </c>
      <c r="V254" s="213">
        <f>(V94+V95)*'Data - P&amp;L'!$C$30</f>
        <v>0</v>
      </c>
      <c r="W254" s="213">
        <f>(W94+W95)*'Data - P&amp;L'!$C$30</f>
        <v>0</v>
      </c>
      <c r="X254" s="213">
        <f>(X94+X95)*'Data - P&amp;L'!$C$30</f>
        <v>0</v>
      </c>
      <c r="Y254" s="213">
        <f>(Y94+Y95)*'Data - P&amp;L'!$C$30</f>
        <v>0</v>
      </c>
      <c r="Z254" s="213">
        <f>(Z94+Z95)*'Data - P&amp;L'!$C$30</f>
        <v>0</v>
      </c>
      <c r="AA254" s="213">
        <f>(AA94+AA95)*'Data - P&amp;L'!$C$30</f>
        <v>0</v>
      </c>
      <c r="AB254" s="213">
        <f>(AB94+AB95)*'Data - P&amp;L'!$C$30</f>
        <v>0</v>
      </c>
      <c r="AC254" s="213">
        <f>(AC94+AC95)*'Data - P&amp;L'!$C$30</f>
        <v>0</v>
      </c>
      <c r="AD254" s="213">
        <f>(AD94+AD95)*'Data - P&amp;L'!$C$30</f>
        <v>0</v>
      </c>
      <c r="AE254" s="213">
        <f>(AE94+AE95)*'Data - P&amp;L'!$C$30</f>
        <v>0</v>
      </c>
      <c r="AF254" s="213">
        <f>(AF94+AF95)*'Data - P&amp;L'!$C$30</f>
        <v>0</v>
      </c>
      <c r="AG254" s="916">
        <f t="shared" si="81"/>
        <v>0</v>
      </c>
    </row>
    <row r="255" hidden="1" outlineLevel="1">
      <c r="A255" s="494" t="s">
        <v>2304</v>
      </c>
      <c r="B255" s="213">
        <f>(B94+B95)*'Data - P&amp;L'!$C$31</f>
        <v>1.05</v>
      </c>
      <c r="C255" s="213">
        <f>(C94+C95)*'Data - P&amp;L'!$C$31</f>
        <v>0</v>
      </c>
      <c r="D255" s="213">
        <f>(D94+D95)*'Data - P&amp;L'!$C$31</f>
        <v>0.7</v>
      </c>
      <c r="E255" s="213">
        <f>(E94+E95)*'Data - P&amp;L'!$C$31</f>
        <v>0.35</v>
      </c>
      <c r="F255" s="213">
        <f>(F94+F95)*'Data - P&amp;L'!$C$31</f>
        <v>0.35</v>
      </c>
      <c r="G255" s="213">
        <f>(G94+G95)*'Data - P&amp;L'!$C$31</f>
        <v>-0.7</v>
      </c>
      <c r="H255" s="213">
        <f>(H94+H95)*'Data - P&amp;L'!$C$31</f>
        <v>1.4</v>
      </c>
      <c r="I255" s="213">
        <f>(I94+I95)*'Data - P&amp;L'!$C$31</f>
        <v>3.85</v>
      </c>
      <c r="J255" s="213">
        <f>(J94+J95)*'Data - P&amp;L'!$C$31</f>
        <v>1.05</v>
      </c>
      <c r="K255" s="213">
        <f>(K94+K95)*'Data - P&amp;L'!$C$31</f>
        <v>0.7</v>
      </c>
      <c r="L255" s="213">
        <f>(L94+L95)*'Data - P&amp;L'!$C$31</f>
        <v>1.75</v>
      </c>
      <c r="M255" s="213">
        <f>(M94+M95)*'Data - P&amp;L'!$C$31</f>
        <v>23.8</v>
      </c>
      <c r="N255" s="213">
        <f>(N94+N95)*'Data - P&amp;L'!$C$31</f>
        <v>5.95</v>
      </c>
      <c r="O255" s="213">
        <f>(O94+O95)*'Data - P&amp;L'!$C$31</f>
        <v>0</v>
      </c>
      <c r="P255" s="213">
        <f>(P94+P95)*'Data - P&amp;L'!$C$31</f>
        <v>0</v>
      </c>
      <c r="Q255" s="213">
        <f>(Q94+Q95)*'Data - P&amp;L'!$C$31</f>
        <v>0</v>
      </c>
      <c r="R255" s="213">
        <f>(R94+R95)*'Data - P&amp;L'!$C$31</f>
        <v>0.7</v>
      </c>
      <c r="S255" s="213">
        <f>(S94+S95)*'Data - P&amp;L'!$C$31</f>
        <v>0.7</v>
      </c>
      <c r="T255" s="213">
        <f>(T94+T95)*'Data - P&amp;L'!$C$31</f>
        <v>0</v>
      </c>
      <c r="U255" s="213">
        <f>(U94+U95)*'Data - P&amp;L'!$C$31</f>
        <v>0</v>
      </c>
      <c r="V255" s="213">
        <f>(V94+V95)*'Data - P&amp;L'!$C$31</f>
        <v>-0.35</v>
      </c>
      <c r="W255" s="213">
        <f>(W94+W95)*'Data - P&amp;L'!$C$31</f>
        <v>0</v>
      </c>
      <c r="X255" s="213">
        <f>(X94+X95)*'Data - P&amp;L'!$C$31</f>
        <v>0</v>
      </c>
      <c r="Y255" s="213">
        <f>(Y94+Y95)*'Data - P&amp;L'!$C$31</f>
        <v>-0.35</v>
      </c>
      <c r="Z255" s="213">
        <f>(Z94+Z95)*'Data - P&amp;L'!$C$31</f>
        <v>0</v>
      </c>
      <c r="AA255" s="213">
        <f>(AA94+AA95)*'Data - P&amp;L'!$C$31</f>
        <v>0</v>
      </c>
      <c r="AB255" s="213">
        <f>(AB94+AB95)*'Data - P&amp;L'!$C$31</f>
        <v>0</v>
      </c>
      <c r="AC255" s="213">
        <f>(AC94+AC95)*'Data - P&amp;L'!$C$31</f>
        <v>0</v>
      </c>
      <c r="AD255" s="213">
        <f>(AD94+AD95)*'Data - P&amp;L'!$C$31</f>
        <v>0</v>
      </c>
      <c r="AE255" s="213">
        <f>(AE94+AE95)*'Data - P&amp;L'!$C$31</f>
        <v>0</v>
      </c>
      <c r="AF255" s="213">
        <f>(AF94+AF95)*'Data - P&amp;L'!$C$31</f>
        <v>0</v>
      </c>
      <c r="AG255" s="916">
        <f t="shared" si="81"/>
        <v>40.95</v>
      </c>
    </row>
    <row r="256" hidden="1" outlineLevel="1">
      <c r="A256" s="494" t="s">
        <v>2305</v>
      </c>
      <c r="B256" s="213">
        <f>(B94+B95)*'Data - P&amp;L'!$C$32</f>
        <v>0</v>
      </c>
      <c r="C256" s="213">
        <f>(C94+C95)*'Data - P&amp;L'!$C$32</f>
        <v>0</v>
      </c>
      <c r="D256" s="213">
        <f>(D94+D95)*'Data - P&amp;L'!$C$32</f>
        <v>0</v>
      </c>
      <c r="E256" s="213">
        <f>(E94+E95)*'Data - P&amp;L'!$C$32</f>
        <v>0</v>
      </c>
      <c r="F256" s="213">
        <f>(F94+F95)*'Data - P&amp;L'!$C$32</f>
        <v>0</v>
      </c>
      <c r="G256" s="213">
        <f>(G94+G95)*'Data - P&amp;L'!$C$32</f>
        <v>0</v>
      </c>
      <c r="H256" s="213">
        <f>(H94+H95)*'Data - P&amp;L'!$C$32</f>
        <v>0</v>
      </c>
      <c r="I256" s="213">
        <f>(I94+I95)*'Data - P&amp;L'!$C$32</f>
        <v>0</v>
      </c>
      <c r="J256" s="213">
        <f>(J94+J95)*'Data - P&amp;L'!$C$32</f>
        <v>0</v>
      </c>
      <c r="K256" s="213">
        <f>(K94+K95)*'Data - P&amp;L'!$C$32</f>
        <v>0</v>
      </c>
      <c r="L256" s="213">
        <f>(L94+L95)*'Data - P&amp;L'!$C$32</f>
        <v>0</v>
      </c>
      <c r="M256" s="213">
        <f>(M94+M95)*'Data - P&amp;L'!$C$32</f>
        <v>0</v>
      </c>
      <c r="N256" s="213">
        <f>(N94+N95)*'Data - P&amp;L'!$C$32</f>
        <v>0</v>
      </c>
      <c r="O256" s="213">
        <f>(O94+O95)*'Data - P&amp;L'!$C$32</f>
        <v>0</v>
      </c>
      <c r="P256" s="213">
        <f>(P94+P95)*'Data - P&amp;L'!$C$32</f>
        <v>0</v>
      </c>
      <c r="Q256" s="213">
        <f>(Q94+Q95)*'Data - P&amp;L'!$C$32</f>
        <v>0</v>
      </c>
      <c r="R256" s="213">
        <f>(R94+R95)*'Data - P&amp;L'!$C$32</f>
        <v>0</v>
      </c>
      <c r="S256" s="213">
        <f>(S94+S95)*'Data - P&amp;L'!$C$32</f>
        <v>0</v>
      </c>
      <c r="T256" s="213">
        <f>(T94+T95)*'Data - P&amp;L'!$C$32</f>
        <v>0</v>
      </c>
      <c r="U256" s="213">
        <f>(U94+U95)*'Data - P&amp;L'!$C$32</f>
        <v>0</v>
      </c>
      <c r="V256" s="213">
        <f>(V94+V95)*'Data - P&amp;L'!$C$32</f>
        <v>0</v>
      </c>
      <c r="W256" s="213">
        <f>(W94+W95)*'Data - P&amp;L'!$C$32</f>
        <v>0</v>
      </c>
      <c r="X256" s="213">
        <f>(X94+X95)*'Data - P&amp;L'!$C$32</f>
        <v>0</v>
      </c>
      <c r="Y256" s="213">
        <f>(Y94+Y95)*'Data - P&amp;L'!$C$32</f>
        <v>0</v>
      </c>
      <c r="Z256" s="213">
        <f>(Z94+Z95)*'Data - P&amp;L'!$C$32</f>
        <v>0</v>
      </c>
      <c r="AA256" s="213">
        <f>(AA94+AA95)*'Data - P&amp;L'!$C$32</f>
        <v>0</v>
      </c>
      <c r="AB256" s="213">
        <f>(AB94+AB95)*'Data - P&amp;L'!$C$32</f>
        <v>0</v>
      </c>
      <c r="AC256" s="213">
        <f>(AC94+AC95)*'Data - P&amp;L'!$C$32</f>
        <v>0</v>
      </c>
      <c r="AD256" s="213">
        <f>(AD94+AD95)*'Data - P&amp;L'!$C$32</f>
        <v>0</v>
      </c>
      <c r="AE256" s="213">
        <f>(AE94+AE95)*'Data - P&amp;L'!$C$32</f>
        <v>0</v>
      </c>
      <c r="AF256" s="213">
        <f>(AF94+AF95)*'Data - P&amp;L'!$C$32</f>
        <v>0</v>
      </c>
      <c r="AG256" s="916">
        <f t="shared" si="81"/>
        <v>0</v>
      </c>
    </row>
    <row r="257" hidden="1" outlineLevel="1">
      <c r="A257" s="494" t="s">
        <v>2306</v>
      </c>
      <c r="B257" s="213">
        <f>(B94+B95)*'Data - P&amp;L'!$C$33</f>
        <v>4.95</v>
      </c>
      <c r="C257" s="213">
        <f>(C94+C95)*'Data - P&amp;L'!$C$33</f>
        <v>0</v>
      </c>
      <c r="D257" s="213">
        <f>(D94+D95)*'Data - P&amp;L'!$C$33</f>
        <v>3.3</v>
      </c>
      <c r="E257" s="213">
        <f>(E94+E95)*'Data - P&amp;L'!$C$33</f>
        <v>1.65</v>
      </c>
      <c r="F257" s="213">
        <f>(F94+F95)*'Data - P&amp;L'!$C$33</f>
        <v>1.65</v>
      </c>
      <c r="G257" s="213">
        <f>(G94+G95)*'Data - P&amp;L'!$C$33</f>
        <v>-3.3</v>
      </c>
      <c r="H257" s="213">
        <f>(H94+H95)*'Data - P&amp;L'!$C$33</f>
        <v>6.6</v>
      </c>
      <c r="I257" s="213">
        <f>(I94+I95)*'Data - P&amp;L'!$C$33</f>
        <v>18.15</v>
      </c>
      <c r="J257" s="213">
        <f>(J94+J95)*'Data - P&amp;L'!$C$33</f>
        <v>4.95</v>
      </c>
      <c r="K257" s="213">
        <f>(K94+K95)*'Data - P&amp;L'!$C$33</f>
        <v>3.3</v>
      </c>
      <c r="L257" s="213">
        <f>(L94+L95)*'Data - P&amp;L'!$C$33</f>
        <v>8.25</v>
      </c>
      <c r="M257" s="213">
        <f>(M94+M95)*'Data - P&amp;L'!$C$33</f>
        <v>112.2</v>
      </c>
      <c r="N257" s="213">
        <f>(N94+N95)*'Data - P&amp;L'!$C$33</f>
        <v>28.05</v>
      </c>
      <c r="O257" s="213">
        <f>(O94+O95)*'Data - P&amp;L'!$C$33</f>
        <v>0</v>
      </c>
      <c r="P257" s="213">
        <f>(P94+P95)*'Data - P&amp;L'!$C$33</f>
        <v>0</v>
      </c>
      <c r="Q257" s="213">
        <f>(Q94+Q95)*'Data - P&amp;L'!$C$33</f>
        <v>0</v>
      </c>
      <c r="R257" s="213">
        <f>(R94+R95)*'Data - P&amp;L'!$C$33</f>
        <v>3.3</v>
      </c>
      <c r="S257" s="213">
        <f>(S94+S95)*'Data - P&amp;L'!$C$33</f>
        <v>3.3</v>
      </c>
      <c r="T257" s="213">
        <f>(T94+T95)*'Data - P&amp;L'!$C$33</f>
        <v>0</v>
      </c>
      <c r="U257" s="213">
        <f>(U94+U95)*'Data - P&amp;L'!$C$33</f>
        <v>0</v>
      </c>
      <c r="V257" s="213">
        <f>(V94+V95)*'Data - P&amp;L'!$C$33</f>
        <v>-1.65</v>
      </c>
      <c r="W257" s="213">
        <f>(W94+W95)*'Data - P&amp;L'!$C$33</f>
        <v>0</v>
      </c>
      <c r="X257" s="213">
        <f>(X94+X95)*'Data - P&amp;L'!$C$33</f>
        <v>0</v>
      </c>
      <c r="Y257" s="213">
        <f>(Y94+Y95)*'Data - P&amp;L'!$C$33</f>
        <v>-1.65</v>
      </c>
      <c r="Z257" s="213">
        <f>(Z94+Z95)*'Data - P&amp;L'!$C$33</f>
        <v>0</v>
      </c>
      <c r="AA257" s="213">
        <f>(AA94+AA95)*'Data - P&amp;L'!$C$33</f>
        <v>0</v>
      </c>
      <c r="AB257" s="213">
        <f>(AB94+AB95)*'Data - P&amp;L'!$C$33</f>
        <v>0</v>
      </c>
      <c r="AC257" s="213">
        <f>(AC94+AC95)*'Data - P&amp;L'!$C$33</f>
        <v>0</v>
      </c>
      <c r="AD257" s="213">
        <f>(AD94+AD95)*'Data - P&amp;L'!$C$33</f>
        <v>0</v>
      </c>
      <c r="AE257" s="213">
        <f>(AE94+AE95)*'Data - P&amp;L'!$C$33</f>
        <v>0</v>
      </c>
      <c r="AF257" s="213">
        <f>(AF94+AF95)*'Data - P&amp;L'!$C$33</f>
        <v>0</v>
      </c>
      <c r="AG257" s="916">
        <f t="shared" si="81"/>
        <v>193.05</v>
      </c>
    </row>
    <row r="258" hidden="1" outlineLevel="1">
      <c r="A258" s="494" t="s">
        <v>2308</v>
      </c>
      <c r="B258" s="120" t="str">
        <f>(B102+B110+#REF!)*'Data - P&amp;L'!$D$28</f>
        <v>#REF!</v>
      </c>
      <c r="C258" s="120" t="str">
        <f>(C102+C110+#REF!)*'Data - P&amp;L'!$D$28</f>
        <v>#REF!</v>
      </c>
      <c r="D258" s="120" t="str">
        <f>(D102+D110+#REF!)*'Data - P&amp;L'!$D$28</f>
        <v>#REF!</v>
      </c>
      <c r="E258" s="120" t="str">
        <f>(E102+E110+#REF!)*'Data - P&amp;L'!$D$28</f>
        <v>#REF!</v>
      </c>
      <c r="F258" s="120" t="str">
        <f>(F102+F110+#REF!)*'Data - P&amp;L'!$D$28</f>
        <v>#REF!</v>
      </c>
      <c r="G258" s="120" t="str">
        <f>(G102+G110+#REF!)*'Data - P&amp;L'!$D$28</f>
        <v>#REF!</v>
      </c>
      <c r="H258" s="120" t="str">
        <f>(H102+H110+#REF!)*'Data - P&amp;L'!$D$28</f>
        <v>#REF!</v>
      </c>
      <c r="I258" s="120" t="str">
        <f>(I102+I110+#REF!)*'Data - P&amp;L'!$D$28</f>
        <v>#REF!</v>
      </c>
      <c r="J258" s="120" t="str">
        <f>(J102+J110+#REF!)*'Data - P&amp;L'!$D$28</f>
        <v>#REF!</v>
      </c>
      <c r="K258" s="120" t="str">
        <f>(K102+K110+#REF!)*'Data - P&amp;L'!$D$28</f>
        <v>#REF!</v>
      </c>
      <c r="L258" s="120" t="str">
        <f>(L102+L110+#REF!)*'Data - P&amp;L'!$D$28</f>
        <v>#REF!</v>
      </c>
      <c r="M258" s="120" t="str">
        <f>(M102+M110+#REF!)*'Data - P&amp;L'!$D$28</f>
        <v>#REF!</v>
      </c>
      <c r="N258" s="120" t="str">
        <f>(N102+N110+#REF!)*'Data - P&amp;L'!$D$28</f>
        <v>#REF!</v>
      </c>
      <c r="O258" s="120" t="str">
        <f>(O102+O110+#REF!)*'Data - P&amp;L'!$D$28</f>
        <v>#REF!</v>
      </c>
      <c r="P258" s="120" t="str">
        <f>(P102+P110+#REF!)*'Data - P&amp;L'!$D$28</f>
        <v>#REF!</v>
      </c>
      <c r="Q258" s="120" t="str">
        <f>(Q102+Q110+#REF!)*'Data - P&amp;L'!$D$28</f>
        <v>#REF!</v>
      </c>
      <c r="R258" s="120" t="str">
        <f>(R102+R110+#REF!)*'Data - P&amp;L'!$D$28</f>
        <v>#REF!</v>
      </c>
      <c r="S258" s="120" t="str">
        <f>(S102+S110+#REF!)*'Data - P&amp;L'!$D$28</f>
        <v>#REF!</v>
      </c>
      <c r="T258" s="120" t="str">
        <f>(T102+T110+#REF!)*'Data - P&amp;L'!$D$28</f>
        <v>#REF!</v>
      </c>
      <c r="U258" s="120" t="str">
        <f>(U102+U110+#REF!)*'Data - P&amp;L'!$D$28</f>
        <v>#REF!</v>
      </c>
      <c r="V258" s="120" t="str">
        <f>(V102+V110+#REF!)*'Data - P&amp;L'!$D$28</f>
        <v>#REF!</v>
      </c>
      <c r="W258" s="120" t="str">
        <f>(W102+W110+#REF!)*'Data - P&amp;L'!$D$28</f>
        <v>#REF!</v>
      </c>
      <c r="X258" s="120" t="str">
        <f>(X102+X110+#REF!)*'Data - P&amp;L'!$D$28</f>
        <v>#REF!</v>
      </c>
      <c r="Y258" s="120" t="str">
        <f>(Y102+Y110+#REF!)*'Data - P&amp;L'!$D$28</f>
        <v>#REF!</v>
      </c>
      <c r="Z258" s="120" t="str">
        <f>(Z102+Z110+#REF!)*'Data - P&amp;L'!$D$28</f>
        <v>#REF!</v>
      </c>
      <c r="AA258" s="120" t="str">
        <f>(AA102+AA110+#REF!)*'Data - P&amp;L'!$D$28</f>
        <v>#REF!</v>
      </c>
      <c r="AB258" s="120" t="str">
        <f>(AB102+AB110+#REF!)*'Data - P&amp;L'!$D$28</f>
        <v>#REF!</v>
      </c>
      <c r="AC258" s="120" t="str">
        <f>(AC102+AC110+#REF!)*'Data - P&amp;L'!$D$28</f>
        <v>#REF!</v>
      </c>
      <c r="AD258" s="120" t="str">
        <f>(AD102+AD110+#REF!)*'Data - P&amp;L'!$D$28</f>
        <v>#REF!</v>
      </c>
      <c r="AE258" s="120" t="str">
        <f>(AE102+AE110+#REF!)*'Data - P&amp;L'!$D$28</f>
        <v>#REF!</v>
      </c>
      <c r="AF258" s="120" t="str">
        <f>(AF102+AF110+#REF!)*'Data - P&amp;L'!$D$28</f>
        <v>#REF!</v>
      </c>
      <c r="AG258" s="916" t="str">
        <f t="shared" si="81"/>
        <v>#REF!</v>
      </c>
    </row>
    <row r="259" hidden="1" outlineLevel="1">
      <c r="A259" s="494" t="s">
        <v>2309</v>
      </c>
      <c r="B259" s="120" t="str">
        <f>(B102+B110+#REF!)*'Data - P&amp;L'!$D$29</f>
        <v>#REF!</v>
      </c>
      <c r="C259" s="120" t="str">
        <f>(C102+C110+#REF!)*'Data - P&amp;L'!$D$29</f>
        <v>#REF!</v>
      </c>
      <c r="D259" s="120" t="str">
        <f>(D102+D110+#REF!)*'Data - P&amp;L'!$D$29</f>
        <v>#REF!</v>
      </c>
      <c r="E259" s="120" t="str">
        <f>(E102+E110+#REF!)*'Data - P&amp;L'!$D$29</f>
        <v>#REF!</v>
      </c>
      <c r="F259" s="120" t="str">
        <f>(F102+F110+#REF!)*'Data - P&amp;L'!$D$29</f>
        <v>#REF!</v>
      </c>
      <c r="G259" s="120" t="str">
        <f>(G102+G110+#REF!)*'Data - P&amp;L'!$D$29</f>
        <v>#REF!</v>
      </c>
      <c r="H259" s="120" t="str">
        <f>(H102+H110+#REF!)*'Data - P&amp;L'!$D$29</f>
        <v>#REF!</v>
      </c>
      <c r="I259" s="120" t="str">
        <f>(I102+I110+#REF!)*'Data - P&amp;L'!$D$29</f>
        <v>#REF!</v>
      </c>
      <c r="J259" s="120" t="str">
        <f>(J102+J110+#REF!)*'Data - P&amp;L'!$D$29</f>
        <v>#REF!</v>
      </c>
      <c r="K259" s="120" t="str">
        <f>(K102+K110+#REF!)*'Data - P&amp;L'!$D$29</f>
        <v>#REF!</v>
      </c>
      <c r="L259" s="120" t="str">
        <f>(L102+L110+#REF!)*'Data - P&amp;L'!$D$29</f>
        <v>#REF!</v>
      </c>
      <c r="M259" s="120" t="str">
        <f>(M102+M110+#REF!)*'Data - P&amp;L'!$D$29</f>
        <v>#REF!</v>
      </c>
      <c r="N259" s="120" t="str">
        <f>(N102+N110+#REF!)*'Data - P&amp;L'!$D$29</f>
        <v>#REF!</v>
      </c>
      <c r="O259" s="120" t="str">
        <f>(O102+O110+#REF!)*'Data - P&amp;L'!$D$29</f>
        <v>#REF!</v>
      </c>
      <c r="P259" s="120" t="str">
        <f>(P102+P110+#REF!)*'Data - P&amp;L'!$D$29</f>
        <v>#REF!</v>
      </c>
      <c r="Q259" s="120" t="str">
        <f>(Q102+Q110+#REF!)*'Data - P&amp;L'!$D$29</f>
        <v>#REF!</v>
      </c>
      <c r="R259" s="120" t="str">
        <f>(R102+R110+#REF!)*'Data - P&amp;L'!$D$29</f>
        <v>#REF!</v>
      </c>
      <c r="S259" s="120" t="str">
        <f>(S102+S110+#REF!)*'Data - P&amp;L'!$D$29</f>
        <v>#REF!</v>
      </c>
      <c r="T259" s="120" t="str">
        <f>(T102+T110+#REF!)*'Data - P&amp;L'!$D$29</f>
        <v>#REF!</v>
      </c>
      <c r="U259" s="120" t="str">
        <f>(U102+U110+#REF!)*'Data - P&amp;L'!$D$29</f>
        <v>#REF!</v>
      </c>
      <c r="V259" s="120" t="str">
        <f>(V102+V110+#REF!)*'Data - P&amp;L'!$D$29</f>
        <v>#REF!</v>
      </c>
      <c r="W259" s="120" t="str">
        <f>(W102+W110+#REF!)*'Data - P&amp;L'!$D$29</f>
        <v>#REF!</v>
      </c>
      <c r="X259" s="120" t="str">
        <f>(X102+X110+#REF!)*'Data - P&amp;L'!$D$29</f>
        <v>#REF!</v>
      </c>
      <c r="Y259" s="120" t="str">
        <f>(Y102+Y110+#REF!)*'Data - P&amp;L'!$D$29</f>
        <v>#REF!</v>
      </c>
      <c r="Z259" s="120" t="str">
        <f>(Z102+Z110+#REF!)*'Data - P&amp;L'!$D$29</f>
        <v>#REF!</v>
      </c>
      <c r="AA259" s="120" t="str">
        <f>(AA102+AA110+#REF!)*'Data - P&amp;L'!$D$29</f>
        <v>#REF!</v>
      </c>
      <c r="AB259" s="120" t="str">
        <f>(AB102+AB110+#REF!)*'Data - P&amp;L'!$D$29</f>
        <v>#REF!</v>
      </c>
      <c r="AC259" s="120" t="str">
        <f>(AC102+AC110+#REF!)*'Data - P&amp;L'!$D$29</f>
        <v>#REF!</v>
      </c>
      <c r="AD259" s="120" t="str">
        <f>(AD102+AD110+#REF!)*'Data - P&amp;L'!$D$29</f>
        <v>#REF!</v>
      </c>
      <c r="AE259" s="120" t="str">
        <f>(AE102+AE110+#REF!)*'Data - P&amp;L'!$D$29</f>
        <v>#REF!</v>
      </c>
      <c r="AF259" s="120" t="str">
        <f>(AF102+AF110+#REF!)*'Data - P&amp;L'!$D$29</f>
        <v>#REF!</v>
      </c>
      <c r="AG259" s="916" t="str">
        <f t="shared" si="81"/>
        <v>#REF!</v>
      </c>
    </row>
    <row r="260" hidden="1" outlineLevel="1">
      <c r="A260" s="494" t="s">
        <v>2310</v>
      </c>
      <c r="B260" s="120" t="str">
        <f>(B102+B110+#REF!)*'Data - P&amp;L'!$D$30</f>
        <v>#REF!</v>
      </c>
      <c r="C260" s="120" t="str">
        <f>(C102+C110+#REF!)*'Data - P&amp;L'!$D$30</f>
        <v>#REF!</v>
      </c>
      <c r="D260" s="120" t="str">
        <f>(D102+D110+#REF!)*'Data - P&amp;L'!$D$30</f>
        <v>#REF!</v>
      </c>
      <c r="E260" s="120" t="str">
        <f>(E102+E110+#REF!)*'Data - P&amp;L'!$D$30</f>
        <v>#REF!</v>
      </c>
      <c r="F260" s="120" t="str">
        <f>(F102+F110+#REF!)*'Data - P&amp;L'!$D$30</f>
        <v>#REF!</v>
      </c>
      <c r="G260" s="120" t="str">
        <f>(G102+G110+#REF!)*'Data - P&amp;L'!$D$30</f>
        <v>#REF!</v>
      </c>
      <c r="H260" s="120" t="str">
        <f>(H102+H110+#REF!)*'Data - P&amp;L'!$D$30</f>
        <v>#REF!</v>
      </c>
      <c r="I260" s="120" t="str">
        <f>(I102+I110+#REF!)*'Data - P&amp;L'!$D$30</f>
        <v>#REF!</v>
      </c>
      <c r="J260" s="120" t="str">
        <f>(J102+J110+#REF!)*'Data - P&amp;L'!$D$30</f>
        <v>#REF!</v>
      </c>
      <c r="K260" s="120" t="str">
        <f>(K102+K110+#REF!)*'Data - P&amp;L'!$D$30</f>
        <v>#REF!</v>
      </c>
      <c r="L260" s="120" t="str">
        <f>(L102+L110+#REF!)*'Data - P&amp;L'!$D$30</f>
        <v>#REF!</v>
      </c>
      <c r="M260" s="120" t="str">
        <f>(M102+M110+#REF!)*'Data - P&amp;L'!$D$30</f>
        <v>#REF!</v>
      </c>
      <c r="N260" s="120" t="str">
        <f>(N102+N110+#REF!)*'Data - P&amp;L'!$D$30</f>
        <v>#REF!</v>
      </c>
      <c r="O260" s="120" t="str">
        <f>(O102+O110+#REF!)*'Data - P&amp;L'!$D$30</f>
        <v>#REF!</v>
      </c>
      <c r="P260" s="120" t="str">
        <f>(P102+P110+#REF!)*'Data - P&amp;L'!$D$30</f>
        <v>#REF!</v>
      </c>
      <c r="Q260" s="120" t="str">
        <f>(Q102+Q110+#REF!)*'Data - P&amp;L'!$D$30</f>
        <v>#REF!</v>
      </c>
      <c r="R260" s="120" t="str">
        <f>(R102+R110+#REF!)*'Data - P&amp;L'!$D$30</f>
        <v>#REF!</v>
      </c>
      <c r="S260" s="120" t="str">
        <f>(S102+S110+#REF!)*'Data - P&amp;L'!$D$30</f>
        <v>#REF!</v>
      </c>
      <c r="T260" s="120" t="str">
        <f>(T102+T110+#REF!)*'Data - P&amp;L'!$D$30</f>
        <v>#REF!</v>
      </c>
      <c r="U260" s="120" t="str">
        <f>(U102+U110+#REF!)*'Data - P&amp;L'!$D$30</f>
        <v>#REF!</v>
      </c>
      <c r="V260" s="120" t="str">
        <f>(V102+V110+#REF!)*'Data - P&amp;L'!$D$30</f>
        <v>#REF!</v>
      </c>
      <c r="W260" s="120" t="str">
        <f>(W102+W110+#REF!)*'Data - P&amp;L'!$D$30</f>
        <v>#REF!</v>
      </c>
      <c r="X260" s="120" t="str">
        <f>(X102+X110+#REF!)*'Data - P&amp;L'!$D$30</f>
        <v>#REF!</v>
      </c>
      <c r="Y260" s="120" t="str">
        <f>(Y102+Y110+#REF!)*'Data - P&amp;L'!$D$30</f>
        <v>#REF!</v>
      </c>
      <c r="Z260" s="120" t="str">
        <f>(Z102+Z110+#REF!)*'Data - P&amp;L'!$D$30</f>
        <v>#REF!</v>
      </c>
      <c r="AA260" s="120" t="str">
        <f>(AA102+AA110+#REF!)*'Data - P&amp;L'!$D$30</f>
        <v>#REF!</v>
      </c>
      <c r="AB260" s="120" t="str">
        <f>(AB102+AB110+#REF!)*'Data - P&amp;L'!$D$30</f>
        <v>#REF!</v>
      </c>
      <c r="AC260" s="120" t="str">
        <f>(AC102+AC110+#REF!)*'Data - P&amp;L'!$D$30</f>
        <v>#REF!</v>
      </c>
      <c r="AD260" s="120" t="str">
        <f>(AD102+AD110+#REF!)*'Data - P&amp;L'!$D$30</f>
        <v>#REF!</v>
      </c>
      <c r="AE260" s="120" t="str">
        <f>(AE102+AE110+#REF!)*'Data - P&amp;L'!$D$30</f>
        <v>#REF!</v>
      </c>
      <c r="AF260" s="120" t="str">
        <f>(AF102+AF110+#REF!)*'Data - P&amp;L'!$D$30</f>
        <v>#REF!</v>
      </c>
      <c r="AG260" s="916" t="str">
        <f t="shared" si="81"/>
        <v>#REF!</v>
      </c>
    </row>
    <row r="261" hidden="1" outlineLevel="1">
      <c r="A261" s="494" t="s">
        <v>2311</v>
      </c>
      <c r="B261" s="120" t="str">
        <f>(B102+B110+#REF!)*'Data - P&amp;L'!$D$31</f>
        <v>#REF!</v>
      </c>
      <c r="C261" s="120" t="str">
        <f>(C102+C110+#REF!)*'Data - P&amp;L'!$D$31</f>
        <v>#REF!</v>
      </c>
      <c r="D261" s="120" t="str">
        <f>(D102+D110+#REF!)*'Data - P&amp;L'!$D$31</f>
        <v>#REF!</v>
      </c>
      <c r="E261" s="120" t="str">
        <f>(E102+E110+#REF!)*'Data - P&amp;L'!$D$31</f>
        <v>#REF!</v>
      </c>
      <c r="F261" s="120" t="str">
        <f>(F102+F110+#REF!)*'Data - P&amp;L'!$D$31</f>
        <v>#REF!</v>
      </c>
      <c r="G261" s="120" t="str">
        <f>(G102+G110+#REF!)*'Data - P&amp;L'!$D$31</f>
        <v>#REF!</v>
      </c>
      <c r="H261" s="120" t="str">
        <f>(H102+H110+#REF!)*'Data - P&amp;L'!$D$31</f>
        <v>#REF!</v>
      </c>
      <c r="I261" s="120" t="str">
        <f>(I102+I110+#REF!)*'Data - P&amp;L'!$D$31</f>
        <v>#REF!</v>
      </c>
      <c r="J261" s="120" t="str">
        <f>(J102+J110+#REF!)*'Data - P&amp;L'!$D$31</f>
        <v>#REF!</v>
      </c>
      <c r="K261" s="120" t="str">
        <f>(K102+K110+#REF!)*'Data - P&amp;L'!$D$31</f>
        <v>#REF!</v>
      </c>
      <c r="L261" s="120" t="str">
        <f>(L102+L110+#REF!)*'Data - P&amp;L'!$D$31</f>
        <v>#REF!</v>
      </c>
      <c r="M261" s="120" t="str">
        <f>(M102+M110+#REF!)*'Data - P&amp;L'!$D$31</f>
        <v>#REF!</v>
      </c>
      <c r="N261" s="120" t="str">
        <f>(N102+N110+#REF!)*'Data - P&amp;L'!$D$31</f>
        <v>#REF!</v>
      </c>
      <c r="O261" s="120" t="str">
        <f>(O102+O110+#REF!)*'Data - P&amp;L'!$D$31</f>
        <v>#REF!</v>
      </c>
      <c r="P261" s="120" t="str">
        <f>(P102+P110+#REF!)*'Data - P&amp;L'!$D$31</f>
        <v>#REF!</v>
      </c>
      <c r="Q261" s="120" t="str">
        <f>(Q102+Q110+#REF!)*'Data - P&amp;L'!$D$31</f>
        <v>#REF!</v>
      </c>
      <c r="R261" s="120" t="str">
        <f>(R102+R110+#REF!)*'Data - P&amp;L'!$D$31</f>
        <v>#REF!</v>
      </c>
      <c r="S261" s="120" t="str">
        <f>(S102+S110+#REF!)*'Data - P&amp;L'!$D$31</f>
        <v>#REF!</v>
      </c>
      <c r="T261" s="120" t="str">
        <f>(T102+T110+#REF!)*'Data - P&amp;L'!$D$31</f>
        <v>#REF!</v>
      </c>
      <c r="U261" s="120" t="str">
        <f>(U102+U110+#REF!)*'Data - P&amp;L'!$D$31</f>
        <v>#REF!</v>
      </c>
      <c r="V261" s="120" t="str">
        <f>(V102+V110+#REF!)*'Data - P&amp;L'!$D$31</f>
        <v>#REF!</v>
      </c>
      <c r="W261" s="120" t="str">
        <f>(W102+W110+#REF!)*'Data - P&amp;L'!$D$31</f>
        <v>#REF!</v>
      </c>
      <c r="X261" s="120" t="str">
        <f>(X102+X110+#REF!)*'Data - P&amp;L'!$D$31</f>
        <v>#REF!</v>
      </c>
      <c r="Y261" s="120" t="str">
        <f>(Y102+Y110+#REF!)*'Data - P&amp;L'!$D$31</f>
        <v>#REF!</v>
      </c>
      <c r="Z261" s="120" t="str">
        <f>(Z102+Z110+#REF!)*'Data - P&amp;L'!$D$31</f>
        <v>#REF!</v>
      </c>
      <c r="AA261" s="120" t="str">
        <f>(AA102+AA110+#REF!)*'Data - P&amp;L'!$D$31</f>
        <v>#REF!</v>
      </c>
      <c r="AB261" s="120" t="str">
        <f>(AB102+AB110+#REF!)*'Data - P&amp;L'!$D$31</f>
        <v>#REF!</v>
      </c>
      <c r="AC261" s="120" t="str">
        <f>(AC102+AC110+#REF!)*'Data - P&amp;L'!$D$31</f>
        <v>#REF!</v>
      </c>
      <c r="AD261" s="120" t="str">
        <f>(AD102+AD110+#REF!)*'Data - P&amp;L'!$D$31</f>
        <v>#REF!</v>
      </c>
      <c r="AE261" s="120" t="str">
        <f>(AE102+AE110+#REF!)*'Data - P&amp;L'!$D$31</f>
        <v>#REF!</v>
      </c>
      <c r="AF261" s="120" t="str">
        <f>(AF102+AF110+#REF!)*'Data - P&amp;L'!$D$31</f>
        <v>#REF!</v>
      </c>
      <c r="AG261" s="916" t="str">
        <f t="shared" si="81"/>
        <v>#REF!</v>
      </c>
    </row>
    <row r="262" hidden="1" outlineLevel="1">
      <c r="A262" s="494" t="s">
        <v>2312</v>
      </c>
      <c r="B262" s="120" t="str">
        <f>(B102+B110+#REF!)*'Data - P&amp;L'!$D$32</f>
        <v>#REF!</v>
      </c>
      <c r="C262" s="120" t="str">
        <f>(C102+C110+#REF!)*'Data - P&amp;L'!$D$32</f>
        <v>#REF!</v>
      </c>
      <c r="D262" s="120" t="str">
        <f>(D102+D110+#REF!)*'Data - P&amp;L'!$D$32</f>
        <v>#REF!</v>
      </c>
      <c r="E262" s="120" t="str">
        <f>(E102+E110+#REF!)*'Data - P&amp;L'!$D$32</f>
        <v>#REF!</v>
      </c>
      <c r="F262" s="120" t="str">
        <f>(F102+F110+#REF!)*'Data - P&amp;L'!$D$32</f>
        <v>#REF!</v>
      </c>
      <c r="G262" s="120" t="str">
        <f>(G102+G110+#REF!)*'Data - P&amp;L'!$D$32</f>
        <v>#REF!</v>
      </c>
      <c r="H262" s="120" t="str">
        <f>(H102+H110+#REF!)*'Data - P&amp;L'!$D$32</f>
        <v>#REF!</v>
      </c>
      <c r="I262" s="120" t="str">
        <f>(I102+I110+#REF!)*'Data - P&amp;L'!$D$32</f>
        <v>#REF!</v>
      </c>
      <c r="J262" s="120" t="str">
        <f>(J102+J110+#REF!)*'Data - P&amp;L'!$D$32</f>
        <v>#REF!</v>
      </c>
      <c r="K262" s="120" t="str">
        <f>(K102+K110+#REF!)*'Data - P&amp;L'!$D$32</f>
        <v>#REF!</v>
      </c>
      <c r="L262" s="120" t="str">
        <f>(L102+L110+#REF!)*'Data - P&amp;L'!$D$32</f>
        <v>#REF!</v>
      </c>
      <c r="M262" s="120" t="str">
        <f>(M102+M110+#REF!)*'Data - P&amp;L'!$D$32</f>
        <v>#REF!</v>
      </c>
      <c r="N262" s="120" t="str">
        <f>(N102+N110+#REF!)*'Data - P&amp;L'!$D$32</f>
        <v>#REF!</v>
      </c>
      <c r="O262" s="120" t="str">
        <f>(O102+O110+#REF!)*'Data - P&amp;L'!$D$32</f>
        <v>#REF!</v>
      </c>
      <c r="P262" s="120" t="str">
        <f>(P102+P110+#REF!)*'Data - P&amp;L'!$D$32</f>
        <v>#REF!</v>
      </c>
      <c r="Q262" s="120" t="str">
        <f>(Q102+Q110+#REF!)*'Data - P&amp;L'!$D$32</f>
        <v>#REF!</v>
      </c>
      <c r="R262" s="120" t="str">
        <f>(R102+R110+#REF!)*'Data - P&amp;L'!$D$32</f>
        <v>#REF!</v>
      </c>
      <c r="S262" s="120" t="str">
        <f>(S102+S110+#REF!)*'Data - P&amp;L'!$D$32</f>
        <v>#REF!</v>
      </c>
      <c r="T262" s="120" t="str">
        <f>(T102+T110+#REF!)*'Data - P&amp;L'!$D$32</f>
        <v>#REF!</v>
      </c>
      <c r="U262" s="120" t="str">
        <f>(U102+U110+#REF!)*'Data - P&amp;L'!$D$32</f>
        <v>#REF!</v>
      </c>
      <c r="V262" s="120" t="str">
        <f>(V102+V110+#REF!)*'Data - P&amp;L'!$D$32</f>
        <v>#REF!</v>
      </c>
      <c r="W262" s="120" t="str">
        <f>(W102+W110+#REF!)*'Data - P&amp;L'!$D$32</f>
        <v>#REF!</v>
      </c>
      <c r="X262" s="120" t="str">
        <f>(X102+X110+#REF!)*'Data - P&amp;L'!$D$32</f>
        <v>#REF!</v>
      </c>
      <c r="Y262" s="120" t="str">
        <f>(Y102+Y110+#REF!)*'Data - P&amp;L'!$D$32</f>
        <v>#REF!</v>
      </c>
      <c r="Z262" s="120" t="str">
        <f>(Z102+Z110+#REF!)*'Data - P&amp;L'!$D$32</f>
        <v>#REF!</v>
      </c>
      <c r="AA262" s="120" t="str">
        <f>(AA102+AA110+#REF!)*'Data - P&amp;L'!$D$32</f>
        <v>#REF!</v>
      </c>
      <c r="AB262" s="120" t="str">
        <f>(AB102+AB110+#REF!)*'Data - P&amp;L'!$D$32</f>
        <v>#REF!</v>
      </c>
      <c r="AC262" s="120" t="str">
        <f>(AC102+AC110+#REF!)*'Data - P&amp;L'!$D$32</f>
        <v>#REF!</v>
      </c>
      <c r="AD262" s="120" t="str">
        <f>(AD102+AD110+#REF!)*'Data - P&amp;L'!$D$32</f>
        <v>#REF!</v>
      </c>
      <c r="AE262" s="120" t="str">
        <f>(AE102+AE110+#REF!)*'Data - P&amp;L'!$D$32</f>
        <v>#REF!</v>
      </c>
      <c r="AF262" s="120" t="str">
        <f>(AF102+AF110+#REF!)*'Data - P&amp;L'!$D$32</f>
        <v>#REF!</v>
      </c>
      <c r="AG262" s="916" t="str">
        <f t="shared" si="81"/>
        <v>#REF!</v>
      </c>
    </row>
    <row r="263" hidden="1" outlineLevel="1">
      <c r="A263" s="934" t="s">
        <v>2313</v>
      </c>
      <c r="B263" s="936" t="str">
        <f>(B102+B110+#REF!)*'Data - P&amp;L'!$D$33</f>
        <v>#REF!</v>
      </c>
      <c r="C263" s="936" t="str">
        <f>(C102+C110+#REF!)*'Data - P&amp;L'!$D$33</f>
        <v>#REF!</v>
      </c>
      <c r="D263" s="936" t="str">
        <f>(D102+D110+#REF!)*'Data - P&amp;L'!$D$33</f>
        <v>#REF!</v>
      </c>
      <c r="E263" s="936" t="str">
        <f>(E102+E110+#REF!)*'Data - P&amp;L'!$D$33</f>
        <v>#REF!</v>
      </c>
      <c r="F263" s="936" t="str">
        <f>(F102+F110+#REF!)*'Data - P&amp;L'!$D$33</f>
        <v>#REF!</v>
      </c>
      <c r="G263" s="936" t="str">
        <f>(G102+G110+#REF!)*'Data - P&amp;L'!$D$33</f>
        <v>#REF!</v>
      </c>
      <c r="H263" s="936" t="str">
        <f>(H102+H110+#REF!)*'Data - P&amp;L'!$D$33</f>
        <v>#REF!</v>
      </c>
      <c r="I263" s="936" t="str">
        <f>(I102+I110+#REF!)*'Data - P&amp;L'!$D$33</f>
        <v>#REF!</v>
      </c>
      <c r="J263" s="936" t="str">
        <f>(J102+J110+#REF!)*'Data - P&amp;L'!$D$33</f>
        <v>#REF!</v>
      </c>
      <c r="K263" s="936" t="str">
        <f>(K102+K110+#REF!)*'Data - P&amp;L'!$D$33</f>
        <v>#REF!</v>
      </c>
      <c r="L263" s="936" t="str">
        <f>(L102+L110+#REF!)*'Data - P&amp;L'!$D$33</f>
        <v>#REF!</v>
      </c>
      <c r="M263" s="936" t="str">
        <f>(M102+M110+#REF!)*'Data - P&amp;L'!$D$33</f>
        <v>#REF!</v>
      </c>
      <c r="N263" s="936" t="str">
        <f>(N102+N110+#REF!)*'Data - P&amp;L'!$D$33</f>
        <v>#REF!</v>
      </c>
      <c r="O263" s="936" t="str">
        <f>(O102+O110+#REF!)*'Data - P&amp;L'!$D$33</f>
        <v>#REF!</v>
      </c>
      <c r="P263" s="936" t="str">
        <f>(P102+P110+#REF!)*'Data - P&amp;L'!$D$33</f>
        <v>#REF!</v>
      </c>
      <c r="Q263" s="936" t="str">
        <f>(Q102+Q110+#REF!)*'Data - P&amp;L'!$D$33</f>
        <v>#REF!</v>
      </c>
      <c r="R263" s="936" t="str">
        <f>(R102+R110+#REF!)*'Data - P&amp;L'!$D$33</f>
        <v>#REF!</v>
      </c>
      <c r="S263" s="936" t="str">
        <f>(S102+S110+#REF!)*'Data - P&amp;L'!$D$33</f>
        <v>#REF!</v>
      </c>
      <c r="T263" s="936" t="str">
        <f>(T102+T110+#REF!)*'Data - P&amp;L'!$D$33</f>
        <v>#REF!</v>
      </c>
      <c r="U263" s="936" t="str">
        <f>(U102+U110+#REF!)*'Data - P&amp;L'!$D$33</f>
        <v>#REF!</v>
      </c>
      <c r="V263" s="936" t="str">
        <f>(V102+V110+#REF!)*'Data - P&amp;L'!$D$33</f>
        <v>#REF!</v>
      </c>
      <c r="W263" s="936" t="str">
        <f>(W102+W110+#REF!)*'Data - P&amp;L'!$D$33</f>
        <v>#REF!</v>
      </c>
      <c r="X263" s="936" t="str">
        <f>(X102+X110+#REF!)*'Data - P&amp;L'!$D$33</f>
        <v>#REF!</v>
      </c>
      <c r="Y263" s="936" t="str">
        <f>(Y102+Y110+#REF!)*'Data - P&amp;L'!$D$33</f>
        <v>#REF!</v>
      </c>
      <c r="Z263" s="936" t="str">
        <f>(Z102+Z110+#REF!)*'Data - P&amp;L'!$D$33</f>
        <v>#REF!</v>
      </c>
      <c r="AA263" s="936" t="str">
        <f>(AA102+AA110+#REF!)*'Data - P&amp;L'!$D$33</f>
        <v>#REF!</v>
      </c>
      <c r="AB263" s="936" t="str">
        <f>(AB102+AB110+#REF!)*'Data - P&amp;L'!$D$33</f>
        <v>#REF!</v>
      </c>
      <c r="AC263" s="936" t="str">
        <f>(AC102+AC110+#REF!)*'Data - P&amp;L'!$D$33</f>
        <v>#REF!</v>
      </c>
      <c r="AD263" s="936" t="str">
        <f>(AD102+AD110+#REF!)*'Data - P&amp;L'!$D$33</f>
        <v>#REF!</v>
      </c>
      <c r="AE263" s="936" t="str">
        <f>(AE102+AE110+#REF!)*'Data - P&amp;L'!$D$33</f>
        <v>#REF!</v>
      </c>
      <c r="AF263" s="936" t="str">
        <f>(AF102+AF110+#REF!)*'Data - P&amp;L'!$D$33</f>
        <v>#REF!</v>
      </c>
      <c r="AG263" s="916" t="str">
        <f t="shared" si="81"/>
        <v>#REF!</v>
      </c>
    </row>
    <row r="264">
      <c r="A264" s="134" t="s">
        <v>562</v>
      </c>
      <c r="B264" s="120" t="str">
        <f t="shared" ref="B264:AF264" si="82">sum(B230:B263)</f>
        <v>#REF!</v>
      </c>
      <c r="C264" s="120" t="str">
        <f t="shared" si="82"/>
        <v>#REF!</v>
      </c>
      <c r="D264" s="120" t="str">
        <f t="shared" si="82"/>
        <v>#REF!</v>
      </c>
      <c r="E264" s="120" t="str">
        <f t="shared" si="82"/>
        <v>#REF!</v>
      </c>
      <c r="F264" s="120" t="str">
        <f t="shared" si="82"/>
        <v>#REF!</v>
      </c>
      <c r="G264" s="120" t="str">
        <f t="shared" si="82"/>
        <v>#REF!</v>
      </c>
      <c r="H264" s="120" t="str">
        <f t="shared" si="82"/>
        <v>#REF!</v>
      </c>
      <c r="I264" s="120" t="str">
        <f t="shared" si="82"/>
        <v>#REF!</v>
      </c>
      <c r="J264" s="120" t="str">
        <f t="shared" si="82"/>
        <v>#REF!</v>
      </c>
      <c r="K264" s="120" t="str">
        <f t="shared" si="82"/>
        <v>#REF!</v>
      </c>
      <c r="L264" s="120" t="str">
        <f t="shared" si="82"/>
        <v>#REF!</v>
      </c>
      <c r="M264" s="120" t="str">
        <f t="shared" si="82"/>
        <v>#REF!</v>
      </c>
      <c r="N264" s="120" t="str">
        <f t="shared" si="82"/>
        <v>#REF!</v>
      </c>
      <c r="O264" s="120" t="str">
        <f t="shared" si="82"/>
        <v>#REF!</v>
      </c>
      <c r="P264" s="120" t="str">
        <f t="shared" si="82"/>
        <v>#REF!</v>
      </c>
      <c r="Q264" s="120" t="str">
        <f t="shared" si="82"/>
        <v>#REF!</v>
      </c>
      <c r="R264" s="120" t="str">
        <f t="shared" si="82"/>
        <v>#REF!</v>
      </c>
      <c r="S264" s="120" t="str">
        <f t="shared" si="82"/>
        <v>#REF!</v>
      </c>
      <c r="T264" s="120" t="str">
        <f t="shared" si="82"/>
        <v>#REF!</v>
      </c>
      <c r="U264" s="120" t="str">
        <f t="shared" si="82"/>
        <v>#REF!</v>
      </c>
      <c r="V264" s="120" t="str">
        <f t="shared" si="82"/>
        <v>#REF!</v>
      </c>
      <c r="W264" s="120" t="str">
        <f t="shared" si="82"/>
        <v>#REF!</v>
      </c>
      <c r="X264" s="120" t="str">
        <f t="shared" si="82"/>
        <v>#REF!</v>
      </c>
      <c r="Y264" s="120" t="str">
        <f t="shared" si="82"/>
        <v>#REF!</v>
      </c>
      <c r="Z264" s="120" t="str">
        <f t="shared" si="82"/>
        <v>#REF!</v>
      </c>
      <c r="AA264" s="120" t="str">
        <f t="shared" si="82"/>
        <v>#REF!</v>
      </c>
      <c r="AB264" s="120" t="str">
        <f t="shared" si="82"/>
        <v>#REF!</v>
      </c>
      <c r="AC264" s="120" t="str">
        <f t="shared" si="82"/>
        <v>#REF!</v>
      </c>
      <c r="AD264" s="120" t="str">
        <f t="shared" si="82"/>
        <v>#REF!</v>
      </c>
      <c r="AE264" s="120" t="str">
        <f t="shared" si="82"/>
        <v>#REF!</v>
      </c>
      <c r="AF264" s="120" t="str">
        <f t="shared" si="82"/>
        <v>#REF!</v>
      </c>
      <c r="AG264" s="916" t="str">
        <f t="shared" si="81"/>
        <v>#REF!</v>
      </c>
    </row>
  </sheetData>
  <conditionalFormatting sqref="B208:AF209 AE229:AF229">
    <cfRule type="colorScale" priority="1">
      <colorScale>
        <cfvo type="min"/>
        <cfvo type="max"/>
        <color rgb="FFFFFFFF"/>
        <color rgb="FFE67C73"/>
      </colorScale>
    </cfRule>
  </conditionalFormatting>
  <conditionalFormatting sqref="B210:AF210">
    <cfRule type="colorScale" priority="2">
      <colorScale>
        <cfvo type="min"/>
        <cfvo type="max"/>
        <color rgb="FFFFFFFF"/>
        <color rgb="FFE67C73"/>
      </colorScale>
    </cfRule>
  </conditionalFormatting>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27.88"/>
    <col collapsed="1" customWidth="1" min="2" max="2" width="26.5"/>
    <col hidden="1" min="3" max="6" width="12.63" outlineLevel="1"/>
    <col collapsed="1" min="7" max="7" width="12.63"/>
    <col hidden="1" min="8" max="11" width="12.63" outlineLevel="1"/>
    <col collapsed="1" min="12" max="12" width="12.63"/>
    <col hidden="1" min="13" max="16" width="12.63" outlineLevel="1"/>
    <col collapsed="1" min="17" max="17" width="12.63"/>
    <col hidden="1" min="18" max="21" width="12.63" outlineLevel="1"/>
    <col collapsed="1" min="22" max="22" width="12.63"/>
    <col hidden="1" min="23" max="26" width="12.63" outlineLevel="1"/>
    <col collapsed="1" min="27" max="27" width="12.63"/>
    <col hidden="1" min="28" max="31" width="12.63" outlineLevel="1"/>
    <col collapsed="1" min="32" max="32" width="12.63"/>
    <col hidden="1" min="33" max="36" width="12.63" outlineLevel="1"/>
    <col collapsed="1" min="37" max="37" width="12.63"/>
    <col hidden="1" min="38" max="41" width="12.63" outlineLevel="1"/>
  </cols>
  <sheetData>
    <row r="1">
      <c r="A1" s="937" t="s">
        <v>2316</v>
      </c>
      <c r="H1" s="938"/>
      <c r="I1" s="938"/>
      <c r="J1" s="938"/>
      <c r="K1" s="938"/>
      <c r="L1" s="938"/>
      <c r="M1" s="938"/>
      <c r="N1" s="938"/>
      <c r="O1" s="938"/>
      <c r="P1" s="938"/>
      <c r="Q1" s="938"/>
      <c r="R1" s="938"/>
      <c r="S1" s="938"/>
      <c r="T1" s="938"/>
      <c r="U1" s="938"/>
      <c r="V1" s="938"/>
      <c r="W1" s="938"/>
      <c r="X1" s="938"/>
      <c r="Y1" s="938"/>
      <c r="Z1" s="938"/>
      <c r="AA1" s="938"/>
      <c r="AB1" s="938"/>
      <c r="AC1" s="938"/>
      <c r="AD1" s="938"/>
      <c r="AE1" s="938"/>
      <c r="AF1" s="938"/>
      <c r="AG1" s="938"/>
      <c r="AH1" s="938"/>
      <c r="AI1" s="938"/>
      <c r="AJ1" s="938"/>
      <c r="AK1" s="938"/>
      <c r="AL1" s="18"/>
      <c r="AM1" s="18"/>
      <c r="AN1" s="18"/>
      <c r="AO1" s="7"/>
      <c r="AP1" s="2"/>
      <c r="AQ1" s="2"/>
      <c r="AR1" s="2"/>
      <c r="AS1" s="2"/>
      <c r="AT1" s="2"/>
      <c r="AU1" s="2"/>
      <c r="AV1" s="2"/>
      <c r="AW1" s="2"/>
      <c r="AX1" s="2"/>
      <c r="AY1" s="2"/>
      <c r="AZ1" s="2"/>
      <c r="BA1" s="2"/>
      <c r="BB1" s="2"/>
      <c r="BC1" s="2"/>
    </row>
    <row r="2">
      <c r="A2" s="937" t="s">
        <v>2317</v>
      </c>
      <c r="H2" s="938"/>
      <c r="I2" s="938"/>
      <c r="J2" s="938"/>
      <c r="K2" s="938"/>
      <c r="L2" s="938"/>
      <c r="M2" s="938"/>
      <c r="N2" s="938"/>
      <c r="O2" s="938"/>
      <c r="P2" s="938"/>
      <c r="Q2" s="938"/>
      <c r="R2" s="938"/>
      <c r="S2" s="938"/>
      <c r="T2" s="938"/>
      <c r="U2" s="938"/>
      <c r="V2" s="938"/>
      <c r="W2" s="938"/>
      <c r="X2" s="938"/>
      <c r="Y2" s="938"/>
      <c r="Z2" s="938"/>
      <c r="AA2" s="938"/>
      <c r="AB2" s="938"/>
      <c r="AC2" s="938"/>
      <c r="AD2" s="938"/>
      <c r="AE2" s="938"/>
      <c r="AF2" s="938"/>
      <c r="AG2" s="938"/>
      <c r="AH2" s="938"/>
      <c r="AI2" s="938"/>
      <c r="AJ2" s="938"/>
      <c r="AK2" s="938"/>
      <c r="AL2" s="18"/>
      <c r="AM2" s="18"/>
      <c r="AN2" s="18"/>
      <c r="AO2" s="7"/>
      <c r="AP2" s="2"/>
      <c r="AQ2" s="2"/>
      <c r="AR2" s="2"/>
      <c r="AS2" s="2"/>
      <c r="AT2" s="2"/>
      <c r="AU2" s="2"/>
      <c r="AV2" s="2"/>
      <c r="AW2" s="2"/>
      <c r="AX2" s="2"/>
      <c r="AY2" s="2"/>
      <c r="AZ2" s="2"/>
      <c r="BA2" s="2"/>
      <c r="BB2" s="2"/>
      <c r="BC2" s="2"/>
    </row>
    <row r="3">
      <c r="A3" s="937" t="s">
        <v>2318</v>
      </c>
      <c r="H3" s="938"/>
      <c r="I3" s="938"/>
      <c r="J3" s="938"/>
      <c r="K3" s="938"/>
      <c r="L3" s="938"/>
      <c r="M3" s="938"/>
      <c r="N3" s="938"/>
      <c r="O3" s="938"/>
      <c r="P3" s="938"/>
      <c r="Q3" s="938"/>
      <c r="R3" s="938"/>
      <c r="S3" s="938"/>
      <c r="T3" s="938"/>
      <c r="U3" s="938"/>
      <c r="V3" s="938"/>
      <c r="W3" s="938"/>
      <c r="X3" s="938"/>
      <c r="Y3" s="938"/>
      <c r="Z3" s="938"/>
      <c r="AA3" s="938"/>
      <c r="AB3" s="938"/>
      <c r="AC3" s="938"/>
      <c r="AD3" s="938"/>
      <c r="AE3" s="938"/>
      <c r="AF3" s="938"/>
      <c r="AG3" s="938"/>
      <c r="AH3" s="938"/>
      <c r="AI3" s="938"/>
      <c r="AJ3" s="938"/>
      <c r="AK3" s="938"/>
      <c r="AL3" s="18"/>
      <c r="AM3" s="18"/>
      <c r="AN3" s="18"/>
      <c r="AO3" s="7"/>
      <c r="AP3" s="2"/>
      <c r="AQ3" s="2"/>
      <c r="AR3" s="2"/>
      <c r="AS3" s="2"/>
      <c r="AT3" s="2"/>
      <c r="AU3" s="2"/>
      <c r="AV3" s="2"/>
      <c r="AW3" s="2"/>
      <c r="AX3" s="2"/>
      <c r="AY3" s="2"/>
      <c r="AZ3" s="2"/>
      <c r="BA3" s="2"/>
      <c r="BB3" s="2"/>
      <c r="BC3" s="2"/>
    </row>
    <row r="4">
      <c r="A4" s="937" t="s">
        <v>2319</v>
      </c>
      <c r="H4" s="938"/>
      <c r="I4" s="938"/>
      <c r="J4" s="938"/>
      <c r="K4" s="938"/>
      <c r="L4" s="938"/>
      <c r="M4" s="938"/>
      <c r="N4" s="938"/>
      <c r="O4" s="938"/>
      <c r="P4" s="938"/>
      <c r="Q4" s="938"/>
      <c r="R4" s="938"/>
      <c r="S4" s="938"/>
      <c r="T4" s="938"/>
      <c r="U4" s="938"/>
      <c r="V4" s="938"/>
      <c r="W4" s="938"/>
      <c r="X4" s="938"/>
      <c r="Y4" s="938"/>
      <c r="Z4" s="938"/>
      <c r="AA4" s="938"/>
      <c r="AB4" s="938"/>
      <c r="AC4" s="938"/>
      <c r="AD4" s="938"/>
      <c r="AE4" s="938"/>
      <c r="AF4" s="938"/>
      <c r="AG4" s="938"/>
      <c r="AH4" s="938"/>
      <c r="AI4" s="938"/>
      <c r="AJ4" s="938"/>
      <c r="AK4" s="938"/>
      <c r="AL4" s="18"/>
      <c r="AM4" s="939"/>
      <c r="AN4" s="18"/>
      <c r="AO4" s="7"/>
      <c r="AP4" s="2"/>
      <c r="AQ4" s="2"/>
      <c r="AR4" s="2"/>
      <c r="AS4" s="2"/>
      <c r="AT4" s="2"/>
      <c r="AU4" s="2"/>
      <c r="AV4" s="2"/>
      <c r="AW4" s="2"/>
      <c r="AX4" s="2"/>
      <c r="AY4" s="2"/>
      <c r="AZ4" s="2"/>
      <c r="BA4" s="2"/>
      <c r="BB4" s="2"/>
      <c r="BC4" s="2"/>
    </row>
    <row r="5">
      <c r="A5" s="937" t="s">
        <v>2320</v>
      </c>
      <c r="AL5" s="18"/>
      <c r="AM5" s="18"/>
      <c r="AN5" s="18"/>
      <c r="AO5" s="7"/>
      <c r="AP5" s="2"/>
      <c r="AQ5" s="2"/>
      <c r="AR5" s="2"/>
      <c r="AS5" s="2"/>
      <c r="AT5" s="2"/>
      <c r="AU5" s="2"/>
      <c r="AV5" s="2"/>
      <c r="AW5" s="2"/>
      <c r="AX5" s="2"/>
      <c r="AY5" s="2"/>
      <c r="AZ5" s="2"/>
      <c r="BA5" s="2"/>
      <c r="BB5" s="2"/>
      <c r="BC5" s="2"/>
    </row>
    <row r="6">
      <c r="A6" s="937" t="s">
        <v>2321</v>
      </c>
      <c r="AO6" s="7"/>
      <c r="AP6" s="2"/>
      <c r="AQ6" s="2"/>
      <c r="AR6" s="2"/>
      <c r="AS6" s="2"/>
      <c r="AT6" s="2"/>
      <c r="AU6" s="2"/>
      <c r="AV6" s="2"/>
      <c r="AW6" s="2"/>
      <c r="AX6" s="2"/>
      <c r="AY6" s="2"/>
      <c r="AZ6" s="2"/>
      <c r="BA6" s="2"/>
      <c r="BB6" s="2"/>
      <c r="BC6" s="2"/>
    </row>
    <row r="7">
      <c r="A7" s="937" t="s">
        <v>2322</v>
      </c>
      <c r="AN7" s="18"/>
      <c r="AO7" s="7"/>
      <c r="AP7" s="2"/>
      <c r="AQ7" s="2"/>
      <c r="AR7" s="2"/>
      <c r="AS7" s="2"/>
      <c r="AT7" s="2"/>
      <c r="AU7" s="2"/>
      <c r="AV7" s="2"/>
      <c r="AW7" s="2"/>
      <c r="AX7" s="2"/>
      <c r="AY7" s="2"/>
      <c r="AZ7" s="2"/>
      <c r="BA7" s="2"/>
      <c r="BB7" s="2"/>
      <c r="BC7" s="2"/>
    </row>
    <row r="8">
      <c r="A8" s="937" t="s">
        <v>2323</v>
      </c>
      <c r="H8" s="938"/>
      <c r="I8" s="938"/>
      <c r="J8" s="938"/>
      <c r="K8" s="938"/>
      <c r="L8" s="938"/>
      <c r="M8" s="938"/>
      <c r="N8" s="938"/>
      <c r="O8" s="938"/>
      <c r="P8" s="938"/>
      <c r="Q8" s="938"/>
      <c r="R8" s="938"/>
      <c r="S8" s="938"/>
      <c r="T8" s="938"/>
      <c r="U8" s="938"/>
      <c r="V8" s="938"/>
      <c r="W8" s="938"/>
      <c r="X8" s="938"/>
      <c r="Y8" s="938"/>
      <c r="Z8" s="938"/>
      <c r="AA8" s="938"/>
      <c r="AB8" s="938"/>
      <c r="AC8" s="938"/>
      <c r="AD8" s="938"/>
      <c r="AE8" s="938"/>
      <c r="AF8" s="938"/>
      <c r="AG8" s="938"/>
      <c r="AH8" s="938"/>
      <c r="AI8" s="938"/>
      <c r="AJ8" s="938"/>
      <c r="AK8" s="938"/>
      <c r="AL8" s="18"/>
      <c r="AM8" s="18"/>
      <c r="AN8" s="18"/>
      <c r="AO8" s="7"/>
      <c r="AP8" s="2"/>
      <c r="AQ8" s="2"/>
      <c r="AR8" s="2"/>
      <c r="AS8" s="2"/>
      <c r="AT8" s="2"/>
      <c r="AU8" s="2"/>
      <c r="AV8" s="2"/>
      <c r="AW8" s="2"/>
      <c r="AX8" s="2"/>
      <c r="AY8" s="2"/>
      <c r="AZ8" s="2"/>
      <c r="BA8" s="2"/>
      <c r="BB8" s="2"/>
      <c r="BC8" s="2"/>
    </row>
    <row r="9">
      <c r="A9" s="940"/>
      <c r="B9" s="940"/>
      <c r="C9" s="2"/>
      <c r="D9" s="2"/>
      <c r="E9" s="2"/>
      <c r="F9" s="2"/>
      <c r="G9" s="941"/>
      <c r="H9" s="941"/>
      <c r="I9" s="941"/>
      <c r="J9" s="941"/>
      <c r="K9" s="941"/>
      <c r="L9" s="941"/>
      <c r="M9" s="941"/>
      <c r="N9" s="941"/>
      <c r="O9" s="941"/>
      <c r="P9" s="941"/>
      <c r="Q9" s="941"/>
      <c r="R9" s="941"/>
      <c r="S9" s="941"/>
      <c r="T9" s="941"/>
      <c r="U9" s="941"/>
      <c r="V9" s="941"/>
      <c r="W9" s="941"/>
      <c r="X9" s="941"/>
      <c r="Y9" s="941"/>
      <c r="Z9" s="941"/>
      <c r="AA9" s="941"/>
      <c r="AB9" s="941"/>
      <c r="AC9" s="941"/>
      <c r="AD9" s="941"/>
      <c r="AE9" s="941"/>
      <c r="AF9" s="941"/>
      <c r="AG9" s="941"/>
      <c r="AH9" s="941"/>
      <c r="AI9" s="941"/>
      <c r="AJ9" s="941"/>
      <c r="AK9" s="941"/>
      <c r="AL9" s="7"/>
      <c r="AM9" s="7"/>
      <c r="AN9" s="7"/>
      <c r="AO9" s="7"/>
      <c r="AP9" s="2"/>
      <c r="AQ9" s="2"/>
      <c r="AR9" s="2"/>
      <c r="AS9" s="2"/>
      <c r="AT9" s="2"/>
      <c r="AU9" s="2"/>
      <c r="AV9" s="2"/>
      <c r="AW9" s="2"/>
      <c r="AX9" s="2"/>
      <c r="AY9" s="2"/>
      <c r="AZ9" s="2"/>
      <c r="BA9" s="2"/>
      <c r="BB9" s="2"/>
      <c r="BC9" s="2"/>
    </row>
    <row r="10">
      <c r="A10" s="942" t="s">
        <v>2324</v>
      </c>
      <c r="B10" s="613"/>
      <c r="C10" s="943" t="s">
        <v>2325</v>
      </c>
      <c r="D10" s="943" t="s">
        <v>2326</v>
      </c>
      <c r="E10" s="943" t="s">
        <v>2327</v>
      </c>
      <c r="F10" s="943" t="s">
        <v>2328</v>
      </c>
      <c r="G10" s="944" t="s">
        <v>2329</v>
      </c>
      <c r="H10" s="944" t="s">
        <v>2330</v>
      </c>
      <c r="I10" s="944" t="s">
        <v>2331</v>
      </c>
      <c r="J10" s="944" t="s">
        <v>2332</v>
      </c>
      <c r="K10" s="944" t="s">
        <v>2333</v>
      </c>
      <c r="L10" s="944" t="s">
        <v>2334</v>
      </c>
      <c r="M10" s="944" t="s">
        <v>2335</v>
      </c>
      <c r="N10" s="944" t="s">
        <v>2336</v>
      </c>
      <c r="O10" s="944" t="s">
        <v>2337</v>
      </c>
      <c r="P10" s="944" t="s">
        <v>2338</v>
      </c>
      <c r="Q10" s="944" t="s">
        <v>2339</v>
      </c>
      <c r="R10" s="944" t="s">
        <v>2340</v>
      </c>
      <c r="S10" s="944" t="s">
        <v>2341</v>
      </c>
      <c r="T10" s="944" t="s">
        <v>2342</v>
      </c>
      <c r="U10" s="944" t="s">
        <v>2343</v>
      </c>
      <c r="V10" s="944" t="s">
        <v>2344</v>
      </c>
      <c r="W10" s="944" t="s">
        <v>2345</v>
      </c>
      <c r="X10" s="944" t="s">
        <v>2346</v>
      </c>
      <c r="Y10" s="944" t="s">
        <v>2347</v>
      </c>
      <c r="Z10" s="944" t="s">
        <v>2348</v>
      </c>
      <c r="AA10" s="944" t="s">
        <v>2349</v>
      </c>
      <c r="AB10" s="944" t="s">
        <v>2350</v>
      </c>
      <c r="AC10" s="944" t="s">
        <v>2351</v>
      </c>
      <c r="AD10" s="944" t="s">
        <v>2352</v>
      </c>
      <c r="AE10" s="944" t="s">
        <v>2353</v>
      </c>
      <c r="AF10" s="944" t="s">
        <v>2354</v>
      </c>
      <c r="AG10" s="944" t="s">
        <v>2355</v>
      </c>
      <c r="AH10" s="944" t="s">
        <v>2356</v>
      </c>
      <c r="AI10" s="944" t="s">
        <v>2357</v>
      </c>
      <c r="AJ10" s="944" t="s">
        <v>2358</v>
      </c>
      <c r="AK10" s="944" t="s">
        <v>2359</v>
      </c>
      <c r="AL10" s="7" t="s">
        <v>2360</v>
      </c>
      <c r="AM10" s="7" t="s">
        <v>2361</v>
      </c>
      <c r="AN10" s="7" t="s">
        <v>2362</v>
      </c>
      <c r="AO10" s="7" t="s">
        <v>2363</v>
      </c>
      <c r="AP10" s="2"/>
      <c r="AQ10" s="2"/>
      <c r="AR10" s="2"/>
      <c r="AS10" s="2"/>
      <c r="AT10" s="2"/>
      <c r="AU10" s="2"/>
      <c r="AV10" s="2"/>
      <c r="AW10" s="2"/>
      <c r="AX10" s="2"/>
      <c r="AY10" s="2"/>
      <c r="AZ10" s="2"/>
      <c r="BA10" s="2"/>
      <c r="BB10" s="2"/>
      <c r="BC10" s="2"/>
    </row>
    <row r="11">
      <c r="A11" s="945" t="s">
        <v>2364</v>
      </c>
      <c r="B11" s="946" t="s">
        <v>2365</v>
      </c>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row>
    <row r="12">
      <c r="B12" s="947" t="s">
        <v>2366</v>
      </c>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row>
    <row r="13">
      <c r="B13" s="947" t="s">
        <v>2367</v>
      </c>
      <c r="G13" s="948">
        <v>0.3098949992935971</v>
      </c>
      <c r="H13" s="5"/>
      <c r="I13" s="5"/>
      <c r="J13" s="5"/>
      <c r="K13" s="5"/>
      <c r="L13" s="948">
        <v>0.31192169759475546</v>
      </c>
      <c r="M13" s="5"/>
      <c r="N13" s="5"/>
      <c r="O13" s="5"/>
      <c r="P13" s="5"/>
      <c r="Q13" s="948">
        <v>0.29415803897988385</v>
      </c>
      <c r="R13" s="5"/>
      <c r="S13" s="5"/>
      <c r="T13" s="5"/>
      <c r="U13" s="5"/>
      <c r="V13" s="948">
        <v>0.3086533518418032</v>
      </c>
      <c r="W13" s="5"/>
      <c r="X13" s="5"/>
      <c r="Y13" s="5"/>
      <c r="Z13" s="5"/>
      <c r="AA13" s="948">
        <v>0.31000241750316254</v>
      </c>
      <c r="AB13" s="5"/>
      <c r="AC13" s="5"/>
      <c r="AD13" s="5"/>
      <c r="AE13" s="5"/>
      <c r="AF13" s="948">
        <v>0.2798240892753884</v>
      </c>
      <c r="AG13" s="949">
        <v>0.2785</v>
      </c>
      <c r="AH13" s="949">
        <v>0.2856</v>
      </c>
      <c r="AI13" s="949">
        <v>0.3275</v>
      </c>
      <c r="AJ13" s="949">
        <v>0.18</v>
      </c>
      <c r="AK13" s="5"/>
      <c r="AL13" s="5"/>
      <c r="AM13" s="5"/>
      <c r="AN13" s="5"/>
      <c r="AO13" s="5"/>
    </row>
    <row r="14">
      <c r="B14" s="947" t="s">
        <v>2368</v>
      </c>
      <c r="G14" s="948">
        <v>0.250980812076589</v>
      </c>
      <c r="H14" s="5"/>
      <c r="I14" s="5"/>
      <c r="J14" s="5"/>
      <c r="K14" s="5"/>
      <c r="L14" s="948">
        <v>0.16544529700030713</v>
      </c>
      <c r="M14" s="5"/>
      <c r="N14" s="5"/>
      <c r="O14" s="5"/>
      <c r="P14" s="5"/>
      <c r="Q14" s="948">
        <v>0.16328349033786654</v>
      </c>
      <c r="R14" s="5"/>
      <c r="S14" s="5"/>
      <c r="T14" s="5"/>
      <c r="U14" s="5"/>
      <c r="V14" s="948">
        <v>0.23704978506865568</v>
      </c>
      <c r="W14" s="5"/>
      <c r="X14" s="5"/>
      <c r="Y14" s="5"/>
      <c r="Z14" s="5"/>
      <c r="AA14" s="948">
        <v>0.2729430944338703</v>
      </c>
      <c r="AB14" s="5"/>
      <c r="AC14" s="5"/>
      <c r="AD14" s="5"/>
      <c r="AE14" s="5"/>
      <c r="AF14" s="948">
        <v>0.2523527452422593</v>
      </c>
      <c r="AG14" s="949">
        <v>0.2384</v>
      </c>
      <c r="AH14" s="949">
        <v>0.2648</v>
      </c>
      <c r="AI14" s="949">
        <v>0.2539</v>
      </c>
      <c r="AJ14" s="949">
        <v>0.2468</v>
      </c>
      <c r="AK14" s="5"/>
      <c r="AL14" s="5"/>
      <c r="AM14" s="5"/>
      <c r="AN14" s="5"/>
      <c r="AO14" s="5"/>
    </row>
    <row r="15">
      <c r="B15" s="950" t="s">
        <v>2369</v>
      </c>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row>
    <row r="16">
      <c r="B16" s="950" t="s">
        <v>2370</v>
      </c>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row>
    <row r="17">
      <c r="B17" s="947" t="s">
        <v>2371</v>
      </c>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row>
    <row r="18">
      <c r="B18" s="947" t="s">
        <v>2372</v>
      </c>
      <c r="G18" s="951">
        <v>321134.03</v>
      </c>
      <c r="H18" s="5"/>
      <c r="I18" s="5"/>
      <c r="J18" s="5"/>
      <c r="K18" s="5"/>
      <c r="L18" s="561">
        <v>230184.5</v>
      </c>
      <c r="M18" s="5"/>
      <c r="N18" s="5"/>
      <c r="O18" s="5"/>
      <c r="P18" s="5"/>
      <c r="Q18" s="951">
        <v>286763.81</v>
      </c>
      <c r="R18" s="5"/>
      <c r="S18" s="5"/>
      <c r="T18" s="5"/>
      <c r="U18" s="5"/>
      <c r="V18" s="951">
        <v>504547.38</v>
      </c>
      <c r="W18" s="5"/>
      <c r="X18" s="5"/>
      <c r="Y18" s="5"/>
      <c r="Z18" s="5"/>
      <c r="AA18" s="951">
        <v>682315.55</v>
      </c>
      <c r="AB18" s="5"/>
      <c r="AC18" s="5"/>
      <c r="AD18" s="5"/>
      <c r="AE18" s="5"/>
      <c r="AF18" s="951">
        <v>314811.96</v>
      </c>
      <c r="AG18" s="561">
        <v>67360.26</v>
      </c>
      <c r="AH18" s="561">
        <v>95833.95</v>
      </c>
      <c r="AI18" s="561">
        <v>99499.82</v>
      </c>
      <c r="AJ18" s="561">
        <v>52117.93</v>
      </c>
      <c r="AK18" s="5"/>
      <c r="AL18" s="5"/>
      <c r="AM18" s="5"/>
      <c r="AN18" s="5"/>
      <c r="AO18" s="5"/>
    </row>
    <row r="19">
      <c r="B19" s="947" t="s">
        <v>2373</v>
      </c>
      <c r="G19" s="952" t="s">
        <v>2374</v>
      </c>
      <c r="H19" s="953"/>
      <c r="I19" s="953"/>
      <c r="J19" s="953"/>
      <c r="K19" s="953"/>
      <c r="L19" s="952" t="s">
        <v>2374</v>
      </c>
      <c r="M19" s="953"/>
      <c r="N19" s="953"/>
      <c r="O19" s="953"/>
      <c r="P19" s="953"/>
      <c r="Q19" s="952" t="s">
        <v>2374</v>
      </c>
      <c r="R19" s="953"/>
      <c r="S19" s="953"/>
      <c r="T19" s="953"/>
      <c r="U19" s="953"/>
      <c r="V19" s="952" t="s">
        <v>2374</v>
      </c>
      <c r="W19" s="953"/>
      <c r="X19" s="953"/>
      <c r="Y19" s="953"/>
      <c r="Z19" s="953"/>
      <c r="AA19" s="952" t="s">
        <v>2374</v>
      </c>
      <c r="AB19" s="953"/>
      <c r="AC19" s="953"/>
      <c r="AD19" s="953"/>
      <c r="AE19" s="953"/>
      <c r="AF19" s="952" t="s">
        <v>2374</v>
      </c>
      <c r="AG19" s="953"/>
      <c r="AH19" s="953"/>
      <c r="AI19" s="953"/>
      <c r="AJ19" s="953"/>
      <c r="AK19" s="953"/>
      <c r="AL19" s="5"/>
      <c r="AM19" s="5"/>
      <c r="AN19" s="5"/>
      <c r="AO19" s="5"/>
    </row>
    <row r="20">
      <c r="A20" s="945" t="s">
        <v>2375</v>
      </c>
      <c r="B20" s="946" t="s">
        <v>2365</v>
      </c>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row>
    <row r="21">
      <c r="B21" s="947" t="s">
        <v>2366</v>
      </c>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row>
    <row r="22">
      <c r="B22" s="947" t="s">
        <v>2367</v>
      </c>
      <c r="G22" s="948">
        <v>0.281197586693855</v>
      </c>
      <c r="H22" s="5"/>
      <c r="I22" s="5"/>
      <c r="J22" s="5"/>
      <c r="K22" s="5"/>
      <c r="L22" s="948">
        <v>0.3004094299375702</v>
      </c>
      <c r="M22" s="5"/>
      <c r="N22" s="5"/>
      <c r="O22" s="5"/>
      <c r="P22" s="5"/>
      <c r="Q22" s="948">
        <v>0.2985524909055659</v>
      </c>
      <c r="R22" s="5"/>
      <c r="S22" s="5"/>
      <c r="T22" s="5"/>
      <c r="U22" s="5"/>
      <c r="V22" s="948">
        <v>0.29444208467489486</v>
      </c>
      <c r="W22" s="5"/>
      <c r="X22" s="5"/>
      <c r="Y22" s="5"/>
      <c r="Z22" s="5"/>
      <c r="AA22" s="948">
        <v>0.3023120156778905</v>
      </c>
      <c r="AB22" s="5"/>
      <c r="AC22" s="5"/>
      <c r="AD22" s="5"/>
      <c r="AE22" s="5"/>
      <c r="AF22" s="948">
        <v>0.28239229548198597</v>
      </c>
      <c r="AG22" s="949">
        <v>0.2712</v>
      </c>
      <c r="AH22" s="949">
        <v>0.2781</v>
      </c>
      <c r="AI22" s="949">
        <v>0.3018</v>
      </c>
      <c r="AJ22" s="949">
        <v>0.2709</v>
      </c>
      <c r="AK22" s="5"/>
      <c r="AL22" s="5"/>
      <c r="AM22" s="5"/>
      <c r="AN22" s="5"/>
      <c r="AO22" s="5"/>
    </row>
    <row r="23">
      <c r="B23" s="947" t="s">
        <v>2368</v>
      </c>
      <c r="G23" s="948">
        <v>0.4609425127586889</v>
      </c>
      <c r="H23" s="5"/>
      <c r="I23" s="5"/>
      <c r="J23" s="5"/>
      <c r="K23" s="5"/>
      <c r="L23" s="948">
        <v>0.6050635333673633</v>
      </c>
      <c r="M23" s="5"/>
      <c r="N23" s="5"/>
      <c r="O23" s="5"/>
      <c r="P23" s="5"/>
      <c r="Q23" s="948">
        <v>0.6405451172749753</v>
      </c>
      <c r="R23" s="5"/>
      <c r="S23" s="5"/>
      <c r="T23" s="5"/>
      <c r="U23" s="5"/>
      <c r="V23" s="948">
        <v>0.5955810815276068</v>
      </c>
      <c r="W23" s="5"/>
      <c r="X23" s="5"/>
      <c r="Y23" s="5"/>
      <c r="Z23" s="5"/>
      <c r="AA23" s="948">
        <v>0.5708243266431704</v>
      </c>
      <c r="AB23" s="5"/>
      <c r="AC23" s="5"/>
      <c r="AD23" s="5"/>
      <c r="AE23" s="5"/>
      <c r="AF23" s="948">
        <v>0.5773800154174615</v>
      </c>
      <c r="AG23" s="949">
        <v>0.6018</v>
      </c>
      <c r="AH23" s="949">
        <v>0.5506</v>
      </c>
      <c r="AI23" s="949">
        <v>0.56</v>
      </c>
      <c r="AJ23" s="949">
        <v>0.6229</v>
      </c>
      <c r="AK23" s="5"/>
      <c r="AL23" s="5"/>
      <c r="AM23" s="5"/>
      <c r="AN23" s="5"/>
      <c r="AO23" s="5"/>
    </row>
    <row r="24">
      <c r="B24" s="950" t="s">
        <v>2369</v>
      </c>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row>
    <row r="25">
      <c r="B25" s="950" t="s">
        <v>2370</v>
      </c>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row>
    <row r="26">
      <c r="B26" s="947" t="s">
        <v>2371</v>
      </c>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row>
    <row r="27">
      <c r="B27" s="947" t="s">
        <v>2372</v>
      </c>
      <c r="G27" s="951">
        <v>589783.44</v>
      </c>
      <c r="H27" s="5"/>
      <c r="I27" s="5"/>
      <c r="J27" s="5"/>
      <c r="K27" s="5"/>
      <c r="L27" s="561">
        <v>841826.57</v>
      </c>
      <c r="M27" s="5"/>
      <c r="N27" s="5"/>
      <c r="O27" s="5"/>
      <c r="P27" s="5"/>
      <c r="Q27" s="951">
        <v>1124946.3</v>
      </c>
      <c r="R27" s="5"/>
      <c r="S27" s="5"/>
      <c r="T27" s="5"/>
      <c r="U27" s="5"/>
      <c r="V27" s="951">
        <v>1267661.45</v>
      </c>
      <c r="W27" s="5"/>
      <c r="X27" s="5"/>
      <c r="Y27" s="5"/>
      <c r="Z27" s="5"/>
      <c r="AA27" s="951">
        <v>1426972.59</v>
      </c>
      <c r="AB27" s="5"/>
      <c r="AC27" s="5"/>
      <c r="AD27" s="5"/>
      <c r="AE27" s="5"/>
      <c r="AF27" s="951">
        <v>720285.94</v>
      </c>
      <c r="AG27" s="561">
        <v>170067.38</v>
      </c>
      <c r="AH27" s="561">
        <v>199232.97</v>
      </c>
      <c r="AI27" s="561">
        <v>219454.83</v>
      </c>
      <c r="AJ27" s="561">
        <v>131530.76</v>
      </c>
      <c r="AK27" s="5"/>
      <c r="AL27" s="5"/>
      <c r="AM27" s="5"/>
      <c r="AN27" s="5"/>
      <c r="AO27" s="5"/>
    </row>
    <row r="28">
      <c r="B28" s="947" t="s">
        <v>2373</v>
      </c>
      <c r="G28" s="952" t="s">
        <v>2374</v>
      </c>
      <c r="H28" s="953"/>
      <c r="I28" s="953"/>
      <c r="J28" s="953"/>
      <c r="K28" s="953"/>
      <c r="L28" s="952" t="s">
        <v>2374</v>
      </c>
      <c r="M28" s="953"/>
      <c r="N28" s="953"/>
      <c r="O28" s="953"/>
      <c r="P28" s="953"/>
      <c r="Q28" s="952" t="s">
        <v>2374</v>
      </c>
      <c r="R28" s="953"/>
      <c r="S28" s="953"/>
      <c r="T28" s="953"/>
      <c r="U28" s="953"/>
      <c r="V28" s="952" t="s">
        <v>2374</v>
      </c>
      <c r="W28" s="953"/>
      <c r="X28" s="953"/>
      <c r="Y28" s="953"/>
      <c r="Z28" s="953"/>
      <c r="AA28" s="952" t="s">
        <v>2374</v>
      </c>
      <c r="AB28" s="953"/>
      <c r="AC28" s="953"/>
      <c r="AD28" s="953"/>
      <c r="AE28" s="953"/>
      <c r="AF28" s="952" t="s">
        <v>2374</v>
      </c>
      <c r="AG28" s="953"/>
      <c r="AH28" s="953"/>
      <c r="AI28" s="953"/>
      <c r="AJ28" s="953"/>
      <c r="AK28" s="953"/>
      <c r="AL28" s="5"/>
      <c r="AM28" s="5"/>
      <c r="AN28" s="5"/>
      <c r="AO28" s="5"/>
    </row>
    <row r="29">
      <c r="A29" s="945" t="s">
        <v>2376</v>
      </c>
      <c r="B29" s="946" t="s">
        <v>2365</v>
      </c>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row>
    <row r="30">
      <c r="B30" s="947" t="s">
        <v>2366</v>
      </c>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row>
    <row r="31">
      <c r="B31" s="947" t="s">
        <v>2367</v>
      </c>
      <c r="G31" s="948">
        <v>0.13876090927890722</v>
      </c>
      <c r="H31" s="5"/>
      <c r="I31" s="5"/>
      <c r="J31" s="5"/>
      <c r="K31" s="5"/>
      <c r="L31" s="948">
        <v>0.13102871003538327</v>
      </c>
      <c r="M31" s="5"/>
      <c r="N31" s="5"/>
      <c r="O31" s="5"/>
      <c r="P31" s="5"/>
      <c r="Q31" s="948">
        <v>0.13358531776556035</v>
      </c>
      <c r="R31" s="5"/>
      <c r="S31" s="5"/>
      <c r="T31" s="5"/>
      <c r="U31" s="5"/>
      <c r="V31" s="948">
        <v>0.1425910408679177</v>
      </c>
      <c r="W31" s="5"/>
      <c r="X31" s="5"/>
      <c r="Y31" s="5"/>
      <c r="Z31" s="5"/>
      <c r="AA31" s="948">
        <v>0.13550836386199203</v>
      </c>
      <c r="AB31" s="5"/>
      <c r="AC31" s="5"/>
      <c r="AD31" s="5"/>
      <c r="AE31" s="5"/>
      <c r="AF31" s="948">
        <v>0.14426752029141737</v>
      </c>
      <c r="AG31" s="949">
        <v>0.1701</v>
      </c>
      <c r="AH31" s="949">
        <v>0.1362</v>
      </c>
      <c r="AI31" s="949">
        <v>0.1424</v>
      </c>
      <c r="AJ31" s="949">
        <v>0.129</v>
      </c>
      <c r="AK31" s="5"/>
      <c r="AL31" s="5"/>
      <c r="AM31" s="5"/>
      <c r="AN31" s="5"/>
      <c r="AO31" s="5"/>
    </row>
    <row r="32">
      <c r="B32" s="947" t="s">
        <v>2368</v>
      </c>
      <c r="G32" s="948">
        <v>0.09100483021606931</v>
      </c>
      <c r="H32" s="5"/>
      <c r="I32" s="5"/>
      <c r="J32" s="5"/>
      <c r="K32" s="5"/>
      <c r="L32" s="948">
        <v>0.028576756157827527</v>
      </c>
      <c r="M32" s="5"/>
      <c r="N32" s="5"/>
      <c r="O32" s="5"/>
      <c r="P32" s="5"/>
      <c r="Q32" s="948">
        <v>0.022503259007136258</v>
      </c>
      <c r="R32" s="5"/>
      <c r="S32" s="5"/>
      <c r="T32" s="5"/>
      <c r="U32" s="5"/>
      <c r="V32" s="948">
        <v>0.02916752188812941</v>
      </c>
      <c r="W32" s="5"/>
      <c r="X32" s="5"/>
      <c r="Y32" s="5"/>
      <c r="Z32" s="5"/>
      <c r="AA32" s="948">
        <v>0.019856887632220974</v>
      </c>
      <c r="AB32" s="5"/>
      <c r="AC32" s="5"/>
      <c r="AD32" s="5"/>
      <c r="AE32" s="5"/>
      <c r="AF32" s="948">
        <v>0.02922330964292265</v>
      </c>
      <c r="AG32" s="949">
        <v>0.0295</v>
      </c>
      <c r="AH32" s="949">
        <v>0.0306</v>
      </c>
      <c r="AI32" s="949">
        <v>0.0256</v>
      </c>
      <c r="AJ32" s="949">
        <v>0.0333</v>
      </c>
      <c r="AK32" s="5"/>
      <c r="AL32" s="5"/>
      <c r="AM32" s="5"/>
      <c r="AN32" s="5"/>
      <c r="AO32" s="5"/>
    </row>
    <row r="33">
      <c r="B33" s="950" t="s">
        <v>2369</v>
      </c>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row>
    <row r="34">
      <c r="B34" s="950" t="s">
        <v>2370</v>
      </c>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row>
    <row r="35">
      <c r="B35" s="947" t="s">
        <v>2371</v>
      </c>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row>
    <row r="36">
      <c r="B36" s="947" t="s">
        <v>2372</v>
      </c>
      <c r="G36" s="4">
        <v>116442.16</v>
      </c>
      <c r="H36" s="5"/>
      <c r="I36" s="5"/>
      <c r="J36" s="5"/>
      <c r="K36" s="5"/>
      <c r="L36" s="4">
        <v>39758.92</v>
      </c>
      <c r="M36" s="5"/>
      <c r="N36" s="5"/>
      <c r="O36" s="5"/>
      <c r="P36" s="5"/>
      <c r="Q36" s="4">
        <v>39520.96</v>
      </c>
      <c r="R36" s="5"/>
      <c r="S36" s="5"/>
      <c r="T36" s="5"/>
      <c r="U36" s="5"/>
      <c r="V36" s="4">
        <v>62081.46000000001</v>
      </c>
      <c r="W36" s="5"/>
      <c r="X36" s="5"/>
      <c r="Y36" s="5"/>
      <c r="Z36" s="5"/>
      <c r="AA36" s="4">
        <v>49639.149999999994</v>
      </c>
      <c r="AB36" s="5"/>
      <c r="AC36" s="5"/>
      <c r="AD36" s="5"/>
      <c r="AE36" s="5"/>
      <c r="AF36" s="4">
        <v>36456.3</v>
      </c>
      <c r="AG36" s="561">
        <v>8333.11</v>
      </c>
      <c r="AH36" s="561">
        <v>11062.28</v>
      </c>
      <c r="AI36" s="561">
        <v>10023.0</v>
      </c>
      <c r="AJ36" s="561">
        <v>7037.91</v>
      </c>
      <c r="AK36" s="5"/>
      <c r="AL36" s="5"/>
      <c r="AM36" s="5"/>
      <c r="AN36" s="5"/>
      <c r="AO36" s="5"/>
    </row>
    <row r="37">
      <c r="B37" s="947" t="s">
        <v>2373</v>
      </c>
      <c r="C37" s="954"/>
      <c r="D37" s="954"/>
      <c r="E37" s="954"/>
      <c r="F37" s="954"/>
      <c r="G37" s="952" t="s">
        <v>2374</v>
      </c>
      <c r="H37" s="953"/>
      <c r="I37" s="953"/>
      <c r="J37" s="953"/>
      <c r="K37" s="953"/>
      <c r="L37" s="952" t="s">
        <v>2374</v>
      </c>
      <c r="M37" s="953"/>
      <c r="N37" s="953"/>
      <c r="O37" s="953"/>
      <c r="P37" s="953"/>
      <c r="Q37" s="952" t="s">
        <v>2374</v>
      </c>
      <c r="R37" s="953"/>
      <c r="S37" s="953"/>
      <c r="T37" s="953"/>
      <c r="U37" s="953"/>
      <c r="V37" s="952" t="s">
        <v>2374</v>
      </c>
      <c r="W37" s="953"/>
      <c r="X37" s="953"/>
      <c r="Y37" s="953"/>
      <c r="Z37" s="953"/>
      <c r="AA37" s="952" t="s">
        <v>2374</v>
      </c>
      <c r="AB37" s="953"/>
      <c r="AC37" s="953"/>
      <c r="AD37" s="953"/>
      <c r="AE37" s="953"/>
      <c r="AF37" s="952" t="s">
        <v>2374</v>
      </c>
      <c r="AG37" s="953"/>
      <c r="AH37" s="953"/>
      <c r="AI37" s="953"/>
      <c r="AJ37" s="953"/>
      <c r="AK37" s="953"/>
      <c r="AL37" s="5"/>
      <c r="AM37" s="5"/>
      <c r="AN37" s="5"/>
      <c r="AO37" s="5"/>
    </row>
    <row r="38">
      <c r="A38" s="940" t="s">
        <v>2377</v>
      </c>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row>
    <row r="39">
      <c r="A39" s="955" t="s">
        <v>2378</v>
      </c>
      <c r="B39" s="946" t="s">
        <v>2365</v>
      </c>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row>
    <row r="40">
      <c r="B40" s="947" t="s">
        <v>2366</v>
      </c>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row>
    <row r="41">
      <c r="B41" s="947" t="s">
        <v>2367</v>
      </c>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row>
    <row r="42">
      <c r="B42" s="947" t="s">
        <v>2368</v>
      </c>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row>
    <row r="43">
      <c r="B43" s="950" t="s">
        <v>2369</v>
      </c>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row>
    <row r="44">
      <c r="B44" s="950" t="s">
        <v>2370</v>
      </c>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row>
    <row r="45">
      <c r="B45" s="947" t="s">
        <v>2371</v>
      </c>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row>
    <row r="46">
      <c r="B46" s="947" t="s">
        <v>2372</v>
      </c>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row>
    <row r="47">
      <c r="B47" s="947" t="s">
        <v>2373</v>
      </c>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row>
    <row r="48">
      <c r="A48" s="945" t="s">
        <v>2379</v>
      </c>
      <c r="B48" s="946" t="s">
        <v>2365</v>
      </c>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row>
    <row r="49">
      <c r="B49" s="947" t="s">
        <v>2366</v>
      </c>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row>
    <row r="50">
      <c r="B50" s="947" t="s">
        <v>2367</v>
      </c>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row>
    <row r="51">
      <c r="B51" s="947" t="s">
        <v>2368</v>
      </c>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row>
    <row r="52">
      <c r="B52" s="950" t="s">
        <v>2369</v>
      </c>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row>
    <row r="53">
      <c r="B53" s="950" t="s">
        <v>2370</v>
      </c>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row>
    <row r="54">
      <c r="B54" s="947" t="s">
        <v>2371</v>
      </c>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row>
    <row r="55">
      <c r="B55" s="947" t="s">
        <v>2372</v>
      </c>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row>
    <row r="56">
      <c r="B56" s="947" t="s">
        <v>2373</v>
      </c>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row>
    <row r="57">
      <c r="A57" s="945" t="s">
        <v>2380</v>
      </c>
      <c r="B57" s="946" t="s">
        <v>2365</v>
      </c>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row>
    <row r="58">
      <c r="B58" s="947" t="s">
        <v>2366</v>
      </c>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row>
    <row r="59">
      <c r="B59" s="947" t="s">
        <v>2367</v>
      </c>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row>
    <row r="60">
      <c r="B60" s="947" t="s">
        <v>2368</v>
      </c>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row>
    <row r="61">
      <c r="B61" s="950" t="s">
        <v>2369</v>
      </c>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row>
    <row r="62">
      <c r="B62" s="950" t="s">
        <v>2370</v>
      </c>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row>
    <row r="63">
      <c r="B63" s="947" t="s">
        <v>2371</v>
      </c>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row>
    <row r="64">
      <c r="B64" s="947" t="s">
        <v>2372</v>
      </c>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row>
    <row r="65">
      <c r="B65" s="947" t="s">
        <v>2373</v>
      </c>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row>
    <row r="66">
      <c r="A66" s="945" t="s">
        <v>2381</v>
      </c>
      <c r="B66" s="946" t="s">
        <v>2365</v>
      </c>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row>
    <row r="67">
      <c r="B67" s="947" t="s">
        <v>2366</v>
      </c>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row>
    <row r="68">
      <c r="B68" s="947" t="s">
        <v>2367</v>
      </c>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row>
    <row r="69">
      <c r="B69" s="947" t="s">
        <v>2368</v>
      </c>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row>
    <row r="70">
      <c r="B70" s="950" t="s">
        <v>2369</v>
      </c>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row>
    <row r="71">
      <c r="B71" s="950" t="s">
        <v>2370</v>
      </c>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row>
    <row r="72">
      <c r="B72" s="947" t="s">
        <v>2371</v>
      </c>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row>
    <row r="73">
      <c r="B73" s="947" t="s">
        <v>2372</v>
      </c>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row>
    <row r="74">
      <c r="B74" s="947" t="s">
        <v>2373</v>
      </c>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row>
    <row r="75">
      <c r="A75" s="945" t="s">
        <v>2382</v>
      </c>
      <c r="B75" s="946" t="s">
        <v>2365</v>
      </c>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row>
    <row r="76">
      <c r="B76" s="947" t="s">
        <v>2366</v>
      </c>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row>
    <row r="77">
      <c r="B77" s="947" t="s">
        <v>2367</v>
      </c>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row>
    <row r="78">
      <c r="B78" s="947" t="s">
        <v>2368</v>
      </c>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row>
    <row r="79">
      <c r="B79" s="950" t="s">
        <v>2369</v>
      </c>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row>
    <row r="80">
      <c r="B80" s="950" t="s">
        <v>2370</v>
      </c>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row>
    <row r="81">
      <c r="B81" s="947" t="s">
        <v>2371</v>
      </c>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row>
    <row r="82">
      <c r="B82" s="947" t="s">
        <v>2372</v>
      </c>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row>
    <row r="83">
      <c r="B83" s="947" t="s">
        <v>2373</v>
      </c>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row>
    <row r="84">
      <c r="A84" s="945" t="s">
        <v>2383</v>
      </c>
      <c r="B84" s="946" t="s">
        <v>2365</v>
      </c>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row>
    <row r="85">
      <c r="B85" s="947" t="s">
        <v>2366</v>
      </c>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row>
    <row r="86">
      <c r="B86" s="947" t="s">
        <v>2367</v>
      </c>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row>
    <row r="87">
      <c r="B87" s="947" t="s">
        <v>2368</v>
      </c>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row>
    <row r="88">
      <c r="B88" s="950" t="s">
        <v>2369</v>
      </c>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row>
    <row r="89">
      <c r="B89" s="950" t="s">
        <v>2370</v>
      </c>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row>
    <row r="90">
      <c r="B90" s="947" t="s">
        <v>2371</v>
      </c>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row>
    <row r="91">
      <c r="B91" s="947" t="s">
        <v>2372</v>
      </c>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row>
    <row r="92">
      <c r="B92" s="947" t="s">
        <v>2373</v>
      </c>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row>
    <row r="93">
      <c r="A93" s="945" t="s">
        <v>2384</v>
      </c>
      <c r="B93" s="946" t="s">
        <v>2365</v>
      </c>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row>
    <row r="94">
      <c r="B94" s="947" t="s">
        <v>2366</v>
      </c>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row>
    <row r="95">
      <c r="B95" s="947" t="s">
        <v>2367</v>
      </c>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row>
    <row r="96">
      <c r="B96" s="947" t="s">
        <v>2368</v>
      </c>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row>
    <row r="97">
      <c r="B97" s="950" t="s">
        <v>2369</v>
      </c>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row>
    <row r="98">
      <c r="B98" s="950" t="s">
        <v>2370</v>
      </c>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row>
    <row r="99">
      <c r="B99" s="947" t="s">
        <v>2371</v>
      </c>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row>
    <row r="100">
      <c r="B100" s="947" t="s">
        <v>2372</v>
      </c>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row>
    <row r="101">
      <c r="B101" s="947" t="s">
        <v>2373</v>
      </c>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row>
    <row r="102">
      <c r="A102" s="945" t="s">
        <v>2385</v>
      </c>
      <c r="B102" s="946" t="s">
        <v>2365</v>
      </c>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row>
    <row r="103">
      <c r="B103" s="947" t="s">
        <v>2366</v>
      </c>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row>
    <row r="104">
      <c r="B104" s="947" t="s">
        <v>2367</v>
      </c>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row>
    <row r="105">
      <c r="B105" s="947" t="s">
        <v>2368</v>
      </c>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row>
    <row r="106">
      <c r="B106" s="950" t="s">
        <v>2369</v>
      </c>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row>
    <row r="107">
      <c r="B107" s="950" t="s">
        <v>2370</v>
      </c>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row>
    <row r="108">
      <c r="B108" s="947" t="s">
        <v>2371</v>
      </c>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row>
    <row r="109">
      <c r="B109" s="947" t="s">
        <v>2372</v>
      </c>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row>
    <row r="110">
      <c r="B110" s="947" t="s">
        <v>2373</v>
      </c>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row>
    <row r="111">
      <c r="A111" s="945" t="s">
        <v>2386</v>
      </c>
      <c r="B111" s="946" t="s">
        <v>2365</v>
      </c>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row>
    <row r="112">
      <c r="B112" s="947" t="s">
        <v>2366</v>
      </c>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row>
    <row r="113">
      <c r="B113" s="947" t="s">
        <v>2367</v>
      </c>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row>
    <row r="114">
      <c r="B114" s="947" t="s">
        <v>2368</v>
      </c>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row>
    <row r="115">
      <c r="B115" s="950" t="s">
        <v>2369</v>
      </c>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row>
    <row r="116">
      <c r="B116" s="950" t="s">
        <v>2370</v>
      </c>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row>
    <row r="117">
      <c r="B117" s="947" t="s">
        <v>2371</v>
      </c>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row>
    <row r="118">
      <c r="B118" s="947" t="s">
        <v>2372</v>
      </c>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row>
    <row r="119">
      <c r="B119" s="947" t="s">
        <v>2373</v>
      </c>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row>
    <row r="120">
      <c r="A120" s="945" t="s">
        <v>2387</v>
      </c>
      <c r="B120" s="946" t="s">
        <v>2365</v>
      </c>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row>
    <row r="121">
      <c r="B121" s="947" t="s">
        <v>2366</v>
      </c>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row>
    <row r="122">
      <c r="B122" s="947" t="s">
        <v>2367</v>
      </c>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row>
    <row r="123">
      <c r="B123" s="947" t="s">
        <v>2368</v>
      </c>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row>
    <row r="124">
      <c r="B124" s="950" t="s">
        <v>2369</v>
      </c>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row>
    <row r="125">
      <c r="B125" s="950" t="s">
        <v>2370</v>
      </c>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row>
    <row r="126">
      <c r="B126" s="947" t="s">
        <v>2371</v>
      </c>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row>
    <row r="127">
      <c r="B127" s="947" t="s">
        <v>2372</v>
      </c>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row>
    <row r="128">
      <c r="B128" s="947" t="s">
        <v>2373</v>
      </c>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row>
    <row r="129">
      <c r="A129" s="945" t="s">
        <v>2388</v>
      </c>
      <c r="B129" s="946" t="s">
        <v>2365</v>
      </c>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row>
    <row r="130">
      <c r="B130" s="947" t="s">
        <v>2366</v>
      </c>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row>
    <row r="131">
      <c r="B131" s="947" t="s">
        <v>2367</v>
      </c>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row>
    <row r="132">
      <c r="B132" s="947" t="s">
        <v>2368</v>
      </c>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row>
    <row r="133">
      <c r="B133" s="950" t="s">
        <v>2369</v>
      </c>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row>
    <row r="134">
      <c r="B134" s="950" t="s">
        <v>2370</v>
      </c>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row>
    <row r="135">
      <c r="B135" s="947" t="s">
        <v>2371</v>
      </c>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row>
    <row r="136">
      <c r="B136" s="947" t="s">
        <v>2372</v>
      </c>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row>
    <row r="137">
      <c r="B137" s="947" t="s">
        <v>2373</v>
      </c>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row>
    <row r="138">
      <c r="A138" s="940" t="s">
        <v>2389</v>
      </c>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row>
    <row r="139">
      <c r="A139" s="955" t="s">
        <v>2378</v>
      </c>
      <c r="B139" s="946" t="s">
        <v>2365</v>
      </c>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row>
    <row r="140">
      <c r="B140" s="947" t="s">
        <v>2366</v>
      </c>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row>
    <row r="141">
      <c r="B141" s="947" t="s">
        <v>2367</v>
      </c>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row>
    <row r="142">
      <c r="B142" s="947" t="s">
        <v>2368</v>
      </c>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row>
    <row r="143">
      <c r="B143" s="950" t="s">
        <v>2369</v>
      </c>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row>
    <row r="144">
      <c r="B144" s="950" t="s">
        <v>2370</v>
      </c>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row>
    <row r="145">
      <c r="B145" s="947" t="s">
        <v>2371</v>
      </c>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row>
    <row r="146">
      <c r="B146" s="947" t="s">
        <v>2372</v>
      </c>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row>
    <row r="147">
      <c r="B147" s="947" t="s">
        <v>2373</v>
      </c>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row>
    <row r="148">
      <c r="A148" s="945" t="s">
        <v>2379</v>
      </c>
      <c r="B148" s="946" t="s">
        <v>2365</v>
      </c>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row>
    <row r="149">
      <c r="B149" s="947" t="s">
        <v>2366</v>
      </c>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row>
    <row r="150">
      <c r="B150" s="947" t="s">
        <v>2367</v>
      </c>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row>
    <row r="151">
      <c r="B151" s="947" t="s">
        <v>2368</v>
      </c>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row>
    <row r="152">
      <c r="B152" s="950" t="s">
        <v>2369</v>
      </c>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row>
    <row r="153">
      <c r="B153" s="950" t="s">
        <v>2370</v>
      </c>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row>
    <row r="154">
      <c r="B154" s="947" t="s">
        <v>2371</v>
      </c>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row>
    <row r="155">
      <c r="B155" s="947" t="s">
        <v>2372</v>
      </c>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row>
    <row r="156">
      <c r="B156" s="947" t="s">
        <v>2373</v>
      </c>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row>
    <row r="157">
      <c r="A157" s="945" t="s">
        <v>2380</v>
      </c>
      <c r="B157" s="946" t="s">
        <v>2365</v>
      </c>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row>
    <row r="158">
      <c r="B158" s="947" t="s">
        <v>2366</v>
      </c>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row>
    <row r="159">
      <c r="B159" s="947" t="s">
        <v>2367</v>
      </c>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row>
    <row r="160">
      <c r="B160" s="947" t="s">
        <v>2368</v>
      </c>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row>
    <row r="161">
      <c r="B161" s="950" t="s">
        <v>2369</v>
      </c>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row>
    <row r="162">
      <c r="B162" s="950" t="s">
        <v>2370</v>
      </c>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row>
    <row r="163">
      <c r="B163" s="947" t="s">
        <v>2371</v>
      </c>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row>
    <row r="164">
      <c r="B164" s="947" t="s">
        <v>2372</v>
      </c>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row>
    <row r="165">
      <c r="B165" s="947" t="s">
        <v>2373</v>
      </c>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row>
    <row r="166">
      <c r="A166" s="945" t="s">
        <v>2381</v>
      </c>
      <c r="B166" s="946" t="s">
        <v>2365</v>
      </c>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row>
    <row r="167">
      <c r="B167" s="947" t="s">
        <v>2366</v>
      </c>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row>
    <row r="168">
      <c r="B168" s="947" t="s">
        <v>2367</v>
      </c>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row>
    <row r="169">
      <c r="B169" s="947" t="s">
        <v>2368</v>
      </c>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row>
    <row r="170">
      <c r="B170" s="950" t="s">
        <v>2369</v>
      </c>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row>
    <row r="171">
      <c r="B171" s="950" t="s">
        <v>2370</v>
      </c>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row>
    <row r="172">
      <c r="B172" s="947" t="s">
        <v>2371</v>
      </c>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row>
    <row r="173">
      <c r="B173" s="947" t="s">
        <v>2372</v>
      </c>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row>
    <row r="174">
      <c r="B174" s="947" t="s">
        <v>2373</v>
      </c>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row>
    <row r="175">
      <c r="A175" s="945" t="s">
        <v>2382</v>
      </c>
      <c r="B175" s="946" t="s">
        <v>2365</v>
      </c>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row>
    <row r="176">
      <c r="B176" s="947" t="s">
        <v>2366</v>
      </c>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row>
    <row r="177">
      <c r="B177" s="947" t="s">
        <v>2367</v>
      </c>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row>
    <row r="178">
      <c r="B178" s="947" t="s">
        <v>2368</v>
      </c>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row>
    <row r="179">
      <c r="B179" s="950" t="s">
        <v>2369</v>
      </c>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row>
    <row r="180">
      <c r="B180" s="950" t="s">
        <v>2370</v>
      </c>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row>
    <row r="181">
      <c r="B181" s="947" t="s">
        <v>2371</v>
      </c>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row>
    <row r="182">
      <c r="B182" s="947" t="s">
        <v>2372</v>
      </c>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row>
    <row r="183">
      <c r="B183" s="947" t="s">
        <v>2373</v>
      </c>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row>
    <row r="184">
      <c r="A184" s="945" t="s">
        <v>2383</v>
      </c>
      <c r="B184" s="946" t="s">
        <v>2365</v>
      </c>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row>
    <row r="185">
      <c r="B185" s="947" t="s">
        <v>2366</v>
      </c>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row>
    <row r="186">
      <c r="B186" s="947" t="s">
        <v>2367</v>
      </c>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row>
    <row r="187">
      <c r="B187" s="947" t="s">
        <v>2368</v>
      </c>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row>
    <row r="188">
      <c r="B188" s="950" t="s">
        <v>2369</v>
      </c>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row>
    <row r="189">
      <c r="B189" s="950" t="s">
        <v>2370</v>
      </c>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row>
    <row r="190">
      <c r="B190" s="947" t="s">
        <v>2371</v>
      </c>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row>
    <row r="191">
      <c r="B191" s="947" t="s">
        <v>2372</v>
      </c>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row>
    <row r="192">
      <c r="B192" s="947" t="s">
        <v>2373</v>
      </c>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row>
    <row r="193">
      <c r="A193" s="945" t="s">
        <v>2384</v>
      </c>
      <c r="B193" s="946" t="s">
        <v>2365</v>
      </c>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row>
    <row r="194">
      <c r="B194" s="947" t="s">
        <v>2366</v>
      </c>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row>
    <row r="195">
      <c r="B195" s="947" t="s">
        <v>2367</v>
      </c>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row>
    <row r="196">
      <c r="B196" s="947" t="s">
        <v>2368</v>
      </c>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row>
    <row r="197">
      <c r="B197" s="950" t="s">
        <v>2369</v>
      </c>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row>
    <row r="198">
      <c r="B198" s="950" t="s">
        <v>2370</v>
      </c>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row>
    <row r="199">
      <c r="B199" s="947" t="s">
        <v>2371</v>
      </c>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row>
    <row r="200">
      <c r="B200" s="947" t="s">
        <v>2372</v>
      </c>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row>
    <row r="201">
      <c r="B201" s="947" t="s">
        <v>2373</v>
      </c>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row>
    <row r="202">
      <c r="A202" s="945" t="s">
        <v>2385</v>
      </c>
      <c r="B202" s="946" t="s">
        <v>2365</v>
      </c>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row>
    <row r="203">
      <c r="B203" s="947" t="s">
        <v>2366</v>
      </c>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row>
    <row r="204">
      <c r="B204" s="947" t="s">
        <v>2367</v>
      </c>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row>
    <row r="205">
      <c r="B205" s="947" t="s">
        <v>2368</v>
      </c>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row>
    <row r="206">
      <c r="B206" s="950" t="s">
        <v>2369</v>
      </c>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row>
    <row r="207">
      <c r="B207" s="950" t="s">
        <v>2370</v>
      </c>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row>
    <row r="208">
      <c r="B208" s="947" t="s">
        <v>2371</v>
      </c>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row>
    <row r="209">
      <c r="B209" s="947" t="s">
        <v>2372</v>
      </c>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row>
    <row r="210">
      <c r="B210" s="947" t="s">
        <v>2373</v>
      </c>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row>
    <row r="211">
      <c r="A211" s="945" t="s">
        <v>2386</v>
      </c>
      <c r="B211" s="946" t="s">
        <v>2365</v>
      </c>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row>
    <row r="212">
      <c r="B212" s="947" t="s">
        <v>2366</v>
      </c>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row>
    <row r="213">
      <c r="B213" s="947" t="s">
        <v>2367</v>
      </c>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row>
    <row r="214">
      <c r="B214" s="947" t="s">
        <v>2368</v>
      </c>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row>
    <row r="215">
      <c r="B215" s="950" t="s">
        <v>2369</v>
      </c>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row>
    <row r="216">
      <c r="B216" s="950" t="s">
        <v>2370</v>
      </c>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row>
    <row r="217">
      <c r="B217" s="947" t="s">
        <v>2371</v>
      </c>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row>
    <row r="218">
      <c r="B218" s="947" t="s">
        <v>2372</v>
      </c>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row>
    <row r="219">
      <c r="B219" s="947" t="s">
        <v>2373</v>
      </c>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row>
    <row r="220">
      <c r="A220" s="945" t="s">
        <v>2387</v>
      </c>
      <c r="B220" s="946" t="s">
        <v>2365</v>
      </c>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row>
    <row r="221">
      <c r="B221" s="947" t="s">
        <v>2366</v>
      </c>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row>
    <row r="222">
      <c r="B222" s="947" t="s">
        <v>2367</v>
      </c>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row>
    <row r="223">
      <c r="B223" s="947" t="s">
        <v>2368</v>
      </c>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row>
    <row r="224">
      <c r="B224" s="950" t="s">
        <v>2369</v>
      </c>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row>
    <row r="225">
      <c r="B225" s="950" t="s">
        <v>2370</v>
      </c>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row>
    <row r="226">
      <c r="B226" s="947" t="s">
        <v>2371</v>
      </c>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row>
    <row r="227">
      <c r="B227" s="947" t="s">
        <v>2372</v>
      </c>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row>
    <row r="228">
      <c r="B228" s="947" t="s">
        <v>2373</v>
      </c>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row>
    <row r="229">
      <c r="A229" s="945" t="s">
        <v>2388</v>
      </c>
      <c r="B229" s="946" t="s">
        <v>2365</v>
      </c>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row>
    <row r="230">
      <c r="B230" s="947" t="s">
        <v>2366</v>
      </c>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row>
    <row r="231">
      <c r="B231" s="947" t="s">
        <v>2367</v>
      </c>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row>
    <row r="232">
      <c r="B232" s="947" t="s">
        <v>2368</v>
      </c>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row>
    <row r="233">
      <c r="B233" s="950" t="s">
        <v>2369</v>
      </c>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row>
    <row r="234">
      <c r="B234" s="950" t="s">
        <v>2370</v>
      </c>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row>
    <row r="235">
      <c r="B235" s="947" t="s">
        <v>2371</v>
      </c>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row>
    <row r="236">
      <c r="B236" s="947" t="s">
        <v>2372</v>
      </c>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row>
    <row r="237">
      <c r="B237" s="947" t="s">
        <v>2373</v>
      </c>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row>
    <row r="238">
      <c r="A238" s="940" t="s">
        <v>2390</v>
      </c>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row>
    <row r="239">
      <c r="A239" s="955" t="s">
        <v>2378</v>
      </c>
      <c r="B239" s="946" t="s">
        <v>2365</v>
      </c>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row>
    <row r="240">
      <c r="B240" s="947" t="s">
        <v>2366</v>
      </c>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row>
    <row r="241">
      <c r="B241" s="947" t="s">
        <v>2367</v>
      </c>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row>
    <row r="242">
      <c r="B242" s="947" t="s">
        <v>2368</v>
      </c>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row>
    <row r="243">
      <c r="B243" s="950" t="s">
        <v>2369</v>
      </c>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row>
    <row r="244">
      <c r="B244" s="950" t="s">
        <v>2370</v>
      </c>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row>
    <row r="245">
      <c r="B245" s="947" t="s">
        <v>2371</v>
      </c>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row>
    <row r="246">
      <c r="B246" s="947" t="s">
        <v>2372</v>
      </c>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row>
    <row r="247">
      <c r="B247" s="947" t="s">
        <v>2373</v>
      </c>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row>
    <row r="248">
      <c r="A248" s="945" t="s">
        <v>2379</v>
      </c>
      <c r="B248" s="946" t="s">
        <v>2365</v>
      </c>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row>
    <row r="249">
      <c r="B249" s="947" t="s">
        <v>2366</v>
      </c>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row>
    <row r="250">
      <c r="B250" s="947" t="s">
        <v>2367</v>
      </c>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row>
    <row r="251">
      <c r="B251" s="947" t="s">
        <v>2368</v>
      </c>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row>
    <row r="252">
      <c r="B252" s="950" t="s">
        <v>2369</v>
      </c>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row>
    <row r="253">
      <c r="B253" s="950" t="s">
        <v>2370</v>
      </c>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row>
    <row r="254">
      <c r="B254" s="947" t="s">
        <v>2371</v>
      </c>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row>
    <row r="255">
      <c r="B255" s="947" t="s">
        <v>2372</v>
      </c>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row>
    <row r="256">
      <c r="B256" s="947" t="s">
        <v>2373</v>
      </c>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row>
    <row r="257">
      <c r="A257" s="945" t="s">
        <v>2380</v>
      </c>
      <c r="B257" s="946" t="s">
        <v>2365</v>
      </c>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row>
    <row r="258">
      <c r="B258" s="947" t="s">
        <v>2366</v>
      </c>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row>
    <row r="259">
      <c r="B259" s="947" t="s">
        <v>2367</v>
      </c>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row>
    <row r="260">
      <c r="B260" s="947" t="s">
        <v>2368</v>
      </c>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row>
    <row r="261">
      <c r="B261" s="950" t="s">
        <v>2369</v>
      </c>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row>
    <row r="262">
      <c r="B262" s="950" t="s">
        <v>2370</v>
      </c>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row>
    <row r="263">
      <c r="B263" s="947" t="s">
        <v>2371</v>
      </c>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row>
    <row r="264">
      <c r="B264" s="947" t="s">
        <v>2372</v>
      </c>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row>
    <row r="265">
      <c r="B265" s="947" t="s">
        <v>2373</v>
      </c>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row>
    <row r="266">
      <c r="A266" s="945" t="s">
        <v>2381</v>
      </c>
      <c r="B266" s="946" t="s">
        <v>2365</v>
      </c>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row>
    <row r="267">
      <c r="B267" s="947" t="s">
        <v>2366</v>
      </c>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row>
    <row r="268">
      <c r="B268" s="947" t="s">
        <v>2367</v>
      </c>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row>
    <row r="269">
      <c r="B269" s="947" t="s">
        <v>2368</v>
      </c>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row>
    <row r="270">
      <c r="B270" s="950" t="s">
        <v>2369</v>
      </c>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row>
    <row r="271">
      <c r="B271" s="950" t="s">
        <v>2370</v>
      </c>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row>
    <row r="272">
      <c r="B272" s="947" t="s">
        <v>2371</v>
      </c>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row>
    <row r="273">
      <c r="B273" s="947" t="s">
        <v>2372</v>
      </c>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row>
    <row r="274">
      <c r="B274" s="947" t="s">
        <v>2373</v>
      </c>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row>
    <row r="275">
      <c r="A275" s="945" t="s">
        <v>2382</v>
      </c>
      <c r="B275" s="946" t="s">
        <v>2365</v>
      </c>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row>
    <row r="276">
      <c r="B276" s="947" t="s">
        <v>2366</v>
      </c>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row>
    <row r="277">
      <c r="B277" s="947" t="s">
        <v>2367</v>
      </c>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row>
    <row r="278">
      <c r="B278" s="947" t="s">
        <v>2368</v>
      </c>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row>
    <row r="279">
      <c r="B279" s="950" t="s">
        <v>2369</v>
      </c>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row>
    <row r="280">
      <c r="B280" s="950" t="s">
        <v>2370</v>
      </c>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row>
    <row r="281">
      <c r="B281" s="947" t="s">
        <v>2371</v>
      </c>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row>
    <row r="282">
      <c r="B282" s="947" t="s">
        <v>2372</v>
      </c>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row>
    <row r="283">
      <c r="B283" s="947" t="s">
        <v>2373</v>
      </c>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row>
    <row r="284">
      <c r="A284" s="945" t="s">
        <v>2383</v>
      </c>
      <c r="B284" s="946" t="s">
        <v>2365</v>
      </c>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row>
    <row r="285">
      <c r="B285" s="947" t="s">
        <v>2366</v>
      </c>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row>
    <row r="286">
      <c r="B286" s="947" t="s">
        <v>2367</v>
      </c>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row>
    <row r="287">
      <c r="B287" s="947" t="s">
        <v>2368</v>
      </c>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row>
    <row r="288">
      <c r="B288" s="950" t="s">
        <v>2369</v>
      </c>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row>
    <row r="289">
      <c r="B289" s="950" t="s">
        <v>2370</v>
      </c>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row>
    <row r="290">
      <c r="B290" s="947" t="s">
        <v>2371</v>
      </c>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row>
    <row r="291">
      <c r="B291" s="947" t="s">
        <v>2372</v>
      </c>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row>
    <row r="292">
      <c r="B292" s="947" t="s">
        <v>2373</v>
      </c>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row>
    <row r="293">
      <c r="A293" s="945" t="s">
        <v>2384</v>
      </c>
      <c r="B293" s="946" t="s">
        <v>2365</v>
      </c>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row>
    <row r="294">
      <c r="B294" s="947" t="s">
        <v>2366</v>
      </c>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row>
    <row r="295">
      <c r="B295" s="947" t="s">
        <v>2367</v>
      </c>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row>
    <row r="296">
      <c r="B296" s="947" t="s">
        <v>2368</v>
      </c>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row>
    <row r="297">
      <c r="B297" s="950" t="s">
        <v>2369</v>
      </c>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row>
    <row r="298">
      <c r="B298" s="950" t="s">
        <v>2370</v>
      </c>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row>
    <row r="299">
      <c r="B299" s="947" t="s">
        <v>2371</v>
      </c>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row>
    <row r="300">
      <c r="B300" s="947" t="s">
        <v>2372</v>
      </c>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row>
    <row r="301">
      <c r="B301" s="947" t="s">
        <v>2373</v>
      </c>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row>
    <row r="302">
      <c r="A302" s="945" t="s">
        <v>2385</v>
      </c>
      <c r="B302" s="946" t="s">
        <v>2365</v>
      </c>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row>
    <row r="303">
      <c r="B303" s="947" t="s">
        <v>2366</v>
      </c>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row>
    <row r="304">
      <c r="B304" s="947" t="s">
        <v>2367</v>
      </c>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row>
    <row r="305">
      <c r="B305" s="947" t="s">
        <v>2368</v>
      </c>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row>
    <row r="306">
      <c r="B306" s="950" t="s">
        <v>2369</v>
      </c>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row>
    <row r="307">
      <c r="B307" s="950" t="s">
        <v>2370</v>
      </c>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row>
    <row r="308">
      <c r="B308" s="947" t="s">
        <v>2371</v>
      </c>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row>
    <row r="309">
      <c r="B309" s="947" t="s">
        <v>2372</v>
      </c>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row>
    <row r="310">
      <c r="B310" s="947" t="s">
        <v>2373</v>
      </c>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row>
    <row r="311">
      <c r="A311" s="945" t="s">
        <v>2386</v>
      </c>
      <c r="B311" s="946" t="s">
        <v>2365</v>
      </c>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row>
    <row r="312">
      <c r="B312" s="947" t="s">
        <v>2366</v>
      </c>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row>
    <row r="313">
      <c r="B313" s="947" t="s">
        <v>2367</v>
      </c>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row>
    <row r="314">
      <c r="B314" s="947" t="s">
        <v>2368</v>
      </c>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row>
    <row r="315">
      <c r="B315" s="950" t="s">
        <v>2369</v>
      </c>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row>
    <row r="316">
      <c r="B316" s="950" t="s">
        <v>2370</v>
      </c>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row>
    <row r="317">
      <c r="B317" s="947" t="s">
        <v>2371</v>
      </c>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row>
    <row r="318">
      <c r="B318" s="947" t="s">
        <v>2372</v>
      </c>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row>
    <row r="319">
      <c r="B319" s="947" t="s">
        <v>2373</v>
      </c>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row>
    <row r="320">
      <c r="A320" s="945" t="s">
        <v>2387</v>
      </c>
      <c r="B320" s="946" t="s">
        <v>2365</v>
      </c>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row>
    <row r="321">
      <c r="B321" s="947" t="s">
        <v>2366</v>
      </c>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row>
    <row r="322">
      <c r="B322" s="947" t="s">
        <v>2367</v>
      </c>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row>
    <row r="323">
      <c r="B323" s="947" t="s">
        <v>2368</v>
      </c>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row>
    <row r="324">
      <c r="B324" s="950" t="s">
        <v>2369</v>
      </c>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row>
    <row r="325">
      <c r="B325" s="950" t="s">
        <v>2370</v>
      </c>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row>
    <row r="326">
      <c r="B326" s="947" t="s">
        <v>2371</v>
      </c>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row>
    <row r="327">
      <c r="B327" s="947" t="s">
        <v>2372</v>
      </c>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row>
    <row r="328">
      <c r="B328" s="947" t="s">
        <v>2373</v>
      </c>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row>
    <row r="329">
      <c r="A329" s="945" t="s">
        <v>2388</v>
      </c>
      <c r="B329" s="946" t="s">
        <v>2365</v>
      </c>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row>
    <row r="330">
      <c r="B330" s="947" t="s">
        <v>2366</v>
      </c>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row>
    <row r="331">
      <c r="B331" s="947" t="s">
        <v>2367</v>
      </c>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row>
    <row r="332">
      <c r="B332" s="947" t="s">
        <v>2368</v>
      </c>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row>
    <row r="333">
      <c r="B333" s="950" t="s">
        <v>2369</v>
      </c>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row>
    <row r="334">
      <c r="B334" s="950" t="s">
        <v>2370</v>
      </c>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row>
    <row r="335">
      <c r="B335" s="947" t="s">
        <v>2371</v>
      </c>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row>
    <row r="336">
      <c r="B336" s="947" t="s">
        <v>2372</v>
      </c>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row>
    <row r="337">
      <c r="B337" s="947" t="s">
        <v>2373</v>
      </c>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row>
    <row r="338">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row>
    <row r="339">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row>
    <row r="340">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row>
    <row r="341">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row>
    <row r="342">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row>
    <row r="343">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row>
    <row r="344">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row>
    <row r="34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row>
    <row r="346">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row>
    <row r="347">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row>
    <row r="348">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row>
    <row r="349">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row>
    <row r="350">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row>
    <row r="351">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row>
    <row r="352">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row>
    <row r="353">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row>
    <row r="354">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row>
    <row r="35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row>
    <row r="356">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row>
    <row r="357">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row>
    <row r="358">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row>
    <row r="359">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row>
    <row r="360">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row>
    <row r="361">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row>
    <row r="362">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row>
    <row r="363">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row>
    <row r="364">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row>
    <row r="36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row>
    <row r="366">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row>
    <row r="367">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row>
    <row r="368">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row>
    <row r="369">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row>
    <row r="370">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row>
    <row r="371">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row>
    <row r="372">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row>
    <row r="373">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row>
    <row r="374">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row>
    <row r="37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row>
    <row r="376">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row>
    <row r="377">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row>
    <row r="378">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row>
    <row r="379">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row>
    <row r="380">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row>
    <row r="381">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row>
    <row r="382">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row>
    <row r="383">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row>
    <row r="384">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row>
    <row r="38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row>
    <row r="386">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row>
    <row r="387">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row>
    <row r="388">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row>
    <row r="389">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row>
    <row r="390">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row>
    <row r="391">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row>
    <row r="392">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row>
    <row r="393">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row>
    <row r="394">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row>
    <row r="39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row>
    <row r="396">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row>
    <row r="397">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row>
    <row r="398">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row>
    <row r="399">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row>
    <row r="400">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row>
    <row r="401">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row>
    <row r="402">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row>
    <row r="403">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row>
    <row r="404">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row>
    <row r="40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row>
    <row r="406">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row>
    <row r="407">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row>
    <row r="408">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row>
    <row r="409">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row>
    <row r="410">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row>
    <row r="411">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row>
    <row r="412">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row>
    <row r="413">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row>
    <row r="414">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row>
    <row r="41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row>
    <row r="416">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row>
    <row r="417">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row>
    <row r="418">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row>
    <row r="419">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row>
    <row r="420">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row>
    <row r="421">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row>
    <row r="422">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row>
    <row r="423">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row>
    <row r="424">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row>
    <row r="42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row>
    <row r="426">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row>
    <row r="427">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row>
    <row r="428">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row>
    <row r="429">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row>
    <row r="430">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row>
    <row r="431">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row>
    <row r="432">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row>
    <row r="433">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row>
    <row r="434">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row>
    <row r="43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row>
    <row r="436">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row>
    <row r="437">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row>
    <row r="438">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row>
    <row r="439">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row>
    <row r="440">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row>
    <row r="441">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row>
    <row r="442">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row>
    <row r="443">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row>
    <row r="444">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row>
    <row r="44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row>
    <row r="446">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row>
    <row r="447">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row>
    <row r="448">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row>
    <row r="449">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row>
    <row r="450">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row>
    <row r="451">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row>
    <row r="452">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row>
    <row r="453">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row>
    <row r="454">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row>
    <row r="45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row>
    <row r="456">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row>
    <row r="457">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row>
    <row r="458">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row>
    <row r="459">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row>
    <row r="460">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row>
    <row r="461">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row>
    <row r="462">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row>
    <row r="463">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row>
    <row r="464">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row>
    <row r="46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row>
    <row r="466">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row>
    <row r="467">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row>
    <row r="468">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row>
    <row r="469">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row>
    <row r="470">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row>
    <row r="471">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row>
    <row r="472">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row>
    <row r="473">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row>
    <row r="474">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row>
    <row r="47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row>
    <row r="476">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row>
    <row r="477">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row>
    <row r="478">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row>
    <row r="479">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row>
    <row r="480">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row>
    <row r="481">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row>
    <row r="482">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row>
    <row r="483">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row>
    <row r="484">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row>
    <row r="48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row>
    <row r="486">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row>
    <row r="487">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row>
    <row r="488">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row>
    <row r="489">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row>
    <row r="490">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row>
    <row r="491">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row>
    <row r="492">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row>
    <row r="493">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row>
    <row r="494">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row>
    <row r="49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row>
    <row r="496">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row>
    <row r="497">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row>
    <row r="498">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row>
    <row r="499">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row>
    <row r="500">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row>
    <row r="501">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row>
    <row r="502">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row>
    <row r="503">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row>
    <row r="504">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c r="AN504" s="5"/>
      <c r="AO504" s="5"/>
    </row>
    <row r="50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row>
    <row r="506">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c r="AN506" s="5"/>
      <c r="AO506" s="5"/>
    </row>
    <row r="507">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row>
    <row r="508">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c r="AN508" s="5"/>
      <c r="AO508" s="5"/>
    </row>
    <row r="509">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c r="AN509" s="5"/>
      <c r="AO509" s="5"/>
    </row>
    <row r="510">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row>
    <row r="511">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row>
    <row r="512">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row>
    <row r="513">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row>
    <row r="514">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row>
    <row r="51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row>
    <row r="516">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c r="AN516" s="5"/>
      <c r="AO516" s="5"/>
    </row>
    <row r="517">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row>
    <row r="518">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c r="AN518" s="5"/>
      <c r="AO518" s="5"/>
    </row>
    <row r="519">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row>
    <row r="520">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row>
    <row r="521">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row>
    <row r="522">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row>
    <row r="523">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row>
    <row r="524">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c r="AM524" s="5"/>
      <c r="AN524" s="5"/>
      <c r="AO524" s="5"/>
    </row>
    <row r="52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row>
    <row r="526">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c r="AM526" s="5"/>
      <c r="AN526" s="5"/>
      <c r="AO526" s="5"/>
    </row>
    <row r="527">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c r="AK527" s="5"/>
      <c r="AL527" s="5"/>
      <c r="AM527" s="5"/>
      <c r="AN527" s="5"/>
      <c r="AO527" s="5"/>
    </row>
    <row r="528">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c r="AL528" s="5"/>
      <c r="AM528" s="5"/>
      <c r="AN528" s="5"/>
      <c r="AO528" s="5"/>
    </row>
    <row r="529">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row>
    <row r="530">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c r="AL530" s="5"/>
      <c r="AM530" s="5"/>
      <c r="AN530" s="5"/>
      <c r="AO530" s="5"/>
    </row>
    <row r="531">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row>
    <row r="532">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c r="AK532" s="5"/>
      <c r="AL532" s="5"/>
      <c r="AM532" s="5"/>
      <c r="AN532" s="5"/>
      <c r="AO532" s="5"/>
    </row>
    <row r="533">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c r="AL533" s="5"/>
      <c r="AM533" s="5"/>
      <c r="AN533" s="5"/>
      <c r="AO533" s="5"/>
    </row>
    <row r="534">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c r="AL534" s="5"/>
      <c r="AM534" s="5"/>
      <c r="AN534" s="5"/>
      <c r="AO534" s="5"/>
    </row>
    <row r="53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row>
    <row r="536">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c r="AL536" s="5"/>
      <c r="AM536" s="5"/>
      <c r="AN536" s="5"/>
      <c r="AO536" s="5"/>
    </row>
    <row r="537">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row>
    <row r="538">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c r="AL538" s="5"/>
      <c r="AM538" s="5"/>
      <c r="AN538" s="5"/>
      <c r="AO538" s="5"/>
    </row>
    <row r="539">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c r="AL539" s="5"/>
      <c r="AM539" s="5"/>
      <c r="AN539" s="5"/>
      <c r="AO539" s="5"/>
    </row>
    <row r="540">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c r="AL540" s="5"/>
      <c r="AM540" s="5"/>
      <c r="AN540" s="5"/>
      <c r="AO540" s="5"/>
    </row>
    <row r="541">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row>
    <row r="542">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c r="AM542" s="5"/>
      <c r="AN542" s="5"/>
      <c r="AO542" s="5"/>
    </row>
    <row r="543">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row>
    <row r="544">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c r="AL544" s="5"/>
      <c r="AM544" s="5"/>
      <c r="AN544" s="5"/>
      <c r="AO544" s="5"/>
    </row>
    <row r="54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c r="AM545" s="5"/>
      <c r="AN545" s="5"/>
      <c r="AO545" s="5"/>
    </row>
    <row r="546">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c r="AL546" s="5"/>
      <c r="AM546" s="5"/>
      <c r="AN546" s="5"/>
      <c r="AO546" s="5"/>
    </row>
    <row r="547">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row>
    <row r="548">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c r="AL548" s="5"/>
      <c r="AM548" s="5"/>
      <c r="AN548" s="5"/>
      <c r="AO548" s="5"/>
    </row>
    <row r="549">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c r="AM549" s="5"/>
      <c r="AN549" s="5"/>
      <c r="AO549" s="5"/>
    </row>
    <row r="550">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row>
    <row r="551">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row>
    <row r="552">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c r="AL552" s="5"/>
      <c r="AM552" s="5"/>
      <c r="AN552" s="5"/>
      <c r="AO552" s="5"/>
    </row>
    <row r="553">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row>
    <row r="554">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c r="AL554" s="5"/>
      <c r="AM554" s="5"/>
      <c r="AN554" s="5"/>
      <c r="AO554" s="5"/>
    </row>
    <row r="55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c r="AL555" s="5"/>
      <c r="AM555" s="5"/>
      <c r="AN555" s="5"/>
      <c r="AO555" s="5"/>
    </row>
    <row r="556">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c r="AL556" s="5"/>
      <c r="AM556" s="5"/>
      <c r="AN556" s="5"/>
      <c r="AO556" s="5"/>
    </row>
    <row r="557">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row>
    <row r="558">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c r="AL558" s="5"/>
      <c r="AM558" s="5"/>
      <c r="AN558" s="5"/>
      <c r="AO558" s="5"/>
    </row>
    <row r="559">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c r="AL559" s="5"/>
      <c r="AM559" s="5"/>
      <c r="AN559" s="5"/>
      <c r="AO559" s="5"/>
    </row>
    <row r="560">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row>
    <row r="561">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row>
    <row r="562">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c r="AM562" s="5"/>
      <c r="AN562" s="5"/>
      <c r="AO562" s="5"/>
    </row>
    <row r="563">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row>
    <row r="564">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c r="AM564" s="5"/>
      <c r="AN564" s="5"/>
      <c r="AO564" s="5"/>
    </row>
    <row r="56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5"/>
      <c r="AM565" s="5"/>
      <c r="AN565" s="5"/>
      <c r="AO565" s="5"/>
    </row>
    <row r="566">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c r="AM566" s="5"/>
      <c r="AN566" s="5"/>
      <c r="AO566" s="5"/>
    </row>
    <row r="567">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row>
    <row r="568">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c r="AL568" s="5"/>
      <c r="AM568" s="5"/>
      <c r="AN568" s="5"/>
      <c r="AO568" s="5"/>
    </row>
    <row r="569">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row>
    <row r="570">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c r="AL570" s="5"/>
      <c r="AM570" s="5"/>
      <c r="AN570" s="5"/>
      <c r="AO570" s="5"/>
    </row>
    <row r="571">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5"/>
      <c r="AN571" s="5"/>
      <c r="AO571" s="5"/>
    </row>
    <row r="572">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5"/>
      <c r="AM572" s="5"/>
      <c r="AN572" s="5"/>
      <c r="AO572" s="5"/>
    </row>
    <row r="573">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row>
    <row r="574">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c r="AL574" s="5"/>
      <c r="AM574" s="5"/>
      <c r="AN574" s="5"/>
      <c r="AO574" s="5"/>
    </row>
    <row r="57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row>
    <row r="576">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c r="AL576" s="5"/>
      <c r="AM576" s="5"/>
      <c r="AN576" s="5"/>
      <c r="AO576" s="5"/>
    </row>
    <row r="577">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c r="AL577" s="5"/>
      <c r="AM577" s="5"/>
      <c r="AN577" s="5"/>
      <c r="AO577" s="5"/>
    </row>
    <row r="578">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c r="AM578" s="5"/>
      <c r="AN578" s="5"/>
      <c r="AO578" s="5"/>
    </row>
    <row r="579">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row>
    <row r="580">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c r="AL580" s="5"/>
      <c r="AM580" s="5"/>
      <c r="AN580" s="5"/>
      <c r="AO580" s="5"/>
    </row>
    <row r="581">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c r="AN581" s="5"/>
      <c r="AO581" s="5"/>
    </row>
    <row r="582">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c r="AL582" s="5"/>
      <c r="AM582" s="5"/>
      <c r="AN582" s="5"/>
      <c r="AO582" s="5"/>
    </row>
    <row r="583">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c r="AM583" s="5"/>
      <c r="AN583" s="5"/>
      <c r="AO583" s="5"/>
    </row>
    <row r="584">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c r="AM584" s="5"/>
      <c r="AN584" s="5"/>
      <c r="AO584" s="5"/>
    </row>
    <row r="58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row>
    <row r="586">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c r="AM586" s="5"/>
      <c r="AN586" s="5"/>
      <c r="AO586" s="5"/>
    </row>
    <row r="587">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c r="AL587" s="5"/>
      <c r="AM587" s="5"/>
      <c r="AN587" s="5"/>
      <c r="AO587" s="5"/>
    </row>
    <row r="588">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5"/>
      <c r="AM588" s="5"/>
      <c r="AN588" s="5"/>
      <c r="AO588" s="5"/>
    </row>
    <row r="589">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c r="AM589" s="5"/>
      <c r="AN589" s="5"/>
      <c r="AO589" s="5"/>
    </row>
    <row r="590">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5"/>
      <c r="AM590" s="5"/>
      <c r="AN590" s="5"/>
      <c r="AO590" s="5"/>
    </row>
    <row r="591">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c r="AM591" s="5"/>
      <c r="AN591" s="5"/>
      <c r="AO591" s="5"/>
    </row>
    <row r="592">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c r="AL592" s="5"/>
      <c r="AM592" s="5"/>
      <c r="AN592" s="5"/>
      <c r="AO592" s="5"/>
    </row>
    <row r="593">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c r="AM593" s="5"/>
      <c r="AN593" s="5"/>
      <c r="AO593" s="5"/>
    </row>
    <row r="594">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5"/>
      <c r="AM594" s="5"/>
      <c r="AN594" s="5"/>
      <c r="AO594" s="5"/>
    </row>
    <row r="59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row>
    <row r="596">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c r="AM596" s="5"/>
      <c r="AN596" s="5"/>
      <c r="AO596" s="5"/>
    </row>
    <row r="597">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c r="AM597" s="5"/>
      <c r="AN597" s="5"/>
      <c r="AO597" s="5"/>
    </row>
    <row r="598">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c r="AL598" s="5"/>
      <c r="AM598" s="5"/>
      <c r="AN598" s="5"/>
      <c r="AO598" s="5"/>
    </row>
    <row r="599">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c r="AL599" s="5"/>
      <c r="AM599" s="5"/>
      <c r="AN599" s="5"/>
      <c r="AO599" s="5"/>
    </row>
    <row r="600">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c r="AL600" s="5"/>
      <c r="AM600" s="5"/>
      <c r="AN600" s="5"/>
      <c r="AO600" s="5"/>
    </row>
    <row r="601">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c r="AM601" s="5"/>
      <c r="AN601" s="5"/>
      <c r="AO601" s="5"/>
    </row>
    <row r="602">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c r="AL602" s="5"/>
      <c r="AM602" s="5"/>
      <c r="AN602" s="5"/>
      <c r="AO602" s="5"/>
    </row>
    <row r="603">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row>
    <row r="604">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c r="AL604" s="5"/>
      <c r="AM604" s="5"/>
      <c r="AN604" s="5"/>
      <c r="AO604" s="5"/>
    </row>
    <row r="60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row>
    <row r="606">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row>
    <row r="607">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c r="AL607" s="5"/>
      <c r="AM607" s="5"/>
      <c r="AN607" s="5"/>
      <c r="AO607" s="5"/>
    </row>
    <row r="608">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c r="AL608" s="5"/>
      <c r="AM608" s="5"/>
      <c r="AN608" s="5"/>
      <c r="AO608" s="5"/>
    </row>
    <row r="609">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c r="AL609" s="5"/>
      <c r="AM609" s="5"/>
      <c r="AN609" s="5"/>
      <c r="AO609" s="5"/>
    </row>
    <row r="610">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c r="AL610" s="5"/>
      <c r="AM610" s="5"/>
      <c r="AN610" s="5"/>
      <c r="AO610" s="5"/>
    </row>
    <row r="611">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c r="AM611" s="5"/>
      <c r="AN611" s="5"/>
      <c r="AO611" s="5"/>
    </row>
    <row r="612">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row>
    <row r="613">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row>
    <row r="614">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c r="AL614" s="5"/>
      <c r="AM614" s="5"/>
      <c r="AN614" s="5"/>
      <c r="AO614" s="5"/>
    </row>
    <row r="61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c r="AL615" s="5"/>
      <c r="AM615" s="5"/>
      <c r="AN615" s="5"/>
      <c r="AO615" s="5"/>
    </row>
    <row r="616">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5"/>
      <c r="AM616" s="5"/>
      <c r="AN616" s="5"/>
      <c r="AO616" s="5"/>
    </row>
    <row r="617">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c r="AK617" s="5"/>
      <c r="AL617" s="5"/>
      <c r="AM617" s="5"/>
      <c r="AN617" s="5"/>
      <c r="AO617" s="5"/>
    </row>
    <row r="618">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c r="AL618" s="5"/>
      <c r="AM618" s="5"/>
      <c r="AN618" s="5"/>
      <c r="AO618" s="5"/>
    </row>
    <row r="619">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c r="AL619" s="5"/>
      <c r="AM619" s="5"/>
      <c r="AN619" s="5"/>
      <c r="AO619" s="5"/>
    </row>
    <row r="620">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c r="AL620" s="5"/>
      <c r="AM620" s="5"/>
      <c r="AN620" s="5"/>
      <c r="AO620" s="5"/>
    </row>
    <row r="621">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row>
    <row r="622">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row>
    <row r="623">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c r="AL623" s="5"/>
      <c r="AM623" s="5"/>
      <c r="AN623" s="5"/>
      <c r="AO623" s="5"/>
    </row>
    <row r="624">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c r="AL624" s="5"/>
      <c r="AM624" s="5"/>
      <c r="AN624" s="5"/>
      <c r="AO624" s="5"/>
    </row>
    <row r="62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c r="AL625" s="5"/>
      <c r="AM625" s="5"/>
      <c r="AN625" s="5"/>
      <c r="AO625" s="5"/>
    </row>
    <row r="626">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c r="AL626" s="5"/>
      <c r="AM626" s="5"/>
      <c r="AN626" s="5"/>
      <c r="AO626" s="5"/>
    </row>
    <row r="627">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c r="AL627" s="5"/>
      <c r="AM627" s="5"/>
      <c r="AN627" s="5"/>
      <c r="AO627" s="5"/>
    </row>
    <row r="628">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c r="AL628" s="5"/>
      <c r="AM628" s="5"/>
      <c r="AN628" s="5"/>
      <c r="AO628" s="5"/>
    </row>
    <row r="629">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c r="AL629" s="5"/>
      <c r="AM629" s="5"/>
      <c r="AN629" s="5"/>
      <c r="AO629" s="5"/>
    </row>
    <row r="630">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row>
    <row r="631">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row>
    <row r="632">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c r="AL632" s="5"/>
      <c r="AM632" s="5"/>
      <c r="AN632" s="5"/>
      <c r="AO632" s="5"/>
    </row>
    <row r="633">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c r="AL633" s="5"/>
      <c r="AM633" s="5"/>
      <c r="AN633" s="5"/>
      <c r="AO633" s="5"/>
    </row>
    <row r="634">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c r="AK634" s="5"/>
      <c r="AL634" s="5"/>
      <c r="AM634" s="5"/>
      <c r="AN634" s="5"/>
      <c r="AO634" s="5"/>
    </row>
    <row r="63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c r="AL635" s="5"/>
      <c r="AM635" s="5"/>
      <c r="AN635" s="5"/>
      <c r="AO635" s="5"/>
    </row>
    <row r="636">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c r="AK636" s="5"/>
      <c r="AL636" s="5"/>
      <c r="AM636" s="5"/>
      <c r="AN636" s="5"/>
      <c r="AO636" s="5"/>
    </row>
    <row r="637">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c r="AL637" s="5"/>
      <c r="AM637" s="5"/>
      <c r="AN637" s="5"/>
      <c r="AO637" s="5"/>
    </row>
    <row r="638">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c r="AK638" s="5"/>
      <c r="AL638" s="5"/>
      <c r="AM638" s="5"/>
      <c r="AN638" s="5"/>
      <c r="AO638" s="5"/>
    </row>
    <row r="639">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row>
    <row r="640">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row>
    <row r="641">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c r="AK641" s="5"/>
      <c r="AL641" s="5"/>
      <c r="AM641" s="5"/>
      <c r="AN641" s="5"/>
      <c r="AO641" s="5"/>
    </row>
    <row r="642">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c r="AL642" s="5"/>
      <c r="AM642" s="5"/>
      <c r="AN642" s="5"/>
      <c r="AO642" s="5"/>
    </row>
    <row r="643">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c r="AL643" s="5"/>
      <c r="AM643" s="5"/>
      <c r="AN643" s="5"/>
      <c r="AO643" s="5"/>
    </row>
    <row r="644">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c r="AL644" s="5"/>
      <c r="AM644" s="5"/>
      <c r="AN644" s="5"/>
      <c r="AO644" s="5"/>
    </row>
    <row r="64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c r="AL645" s="5"/>
      <c r="AM645" s="5"/>
      <c r="AN645" s="5"/>
      <c r="AO645" s="5"/>
    </row>
    <row r="646">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c r="AK646" s="5"/>
      <c r="AL646" s="5"/>
      <c r="AM646" s="5"/>
      <c r="AN646" s="5"/>
      <c r="AO646" s="5"/>
    </row>
    <row r="647">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c r="AK647" s="5"/>
      <c r="AL647" s="5"/>
      <c r="AM647" s="5"/>
      <c r="AN647" s="5"/>
      <c r="AO647" s="5"/>
    </row>
    <row r="648">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row>
    <row r="649">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row>
    <row r="650">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c r="AK650" s="5"/>
      <c r="AL650" s="5"/>
      <c r="AM650" s="5"/>
      <c r="AN650" s="5"/>
      <c r="AO650" s="5"/>
    </row>
    <row r="651">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c r="AK651" s="5"/>
      <c r="AL651" s="5"/>
      <c r="AM651" s="5"/>
      <c r="AN651" s="5"/>
      <c r="AO651" s="5"/>
    </row>
    <row r="652">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c r="AK652" s="5"/>
      <c r="AL652" s="5"/>
      <c r="AM652" s="5"/>
      <c r="AN652" s="5"/>
      <c r="AO652" s="5"/>
    </row>
    <row r="653">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c r="AL653" s="5"/>
      <c r="AM653" s="5"/>
      <c r="AN653" s="5"/>
      <c r="AO653" s="5"/>
    </row>
    <row r="654">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c r="AK654" s="5"/>
      <c r="AL654" s="5"/>
      <c r="AM654" s="5"/>
      <c r="AN654" s="5"/>
      <c r="AO654" s="5"/>
    </row>
    <row r="65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row>
    <row r="656">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c r="AK656" s="5"/>
      <c r="AL656" s="5"/>
      <c r="AM656" s="5"/>
      <c r="AN656" s="5"/>
      <c r="AO656" s="5"/>
    </row>
    <row r="657">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c r="AL657" s="5"/>
      <c r="AM657" s="5"/>
      <c r="AN657" s="5"/>
      <c r="AO657" s="5"/>
    </row>
    <row r="658">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row>
    <row r="659">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c r="AL659" s="5"/>
      <c r="AM659" s="5"/>
      <c r="AN659" s="5"/>
      <c r="AO659" s="5"/>
    </row>
    <row r="660">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c r="AM660" s="5"/>
      <c r="AN660" s="5"/>
      <c r="AO660" s="5"/>
    </row>
    <row r="661">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row>
    <row r="662">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c r="AL662" s="5"/>
      <c r="AM662" s="5"/>
      <c r="AN662" s="5"/>
      <c r="AO662" s="5"/>
    </row>
    <row r="663">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c r="AL663" s="5"/>
      <c r="AM663" s="5"/>
      <c r="AN663" s="5"/>
      <c r="AO663" s="5"/>
    </row>
    <row r="664">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c r="AK664" s="5"/>
      <c r="AL664" s="5"/>
      <c r="AM664" s="5"/>
      <c r="AN664" s="5"/>
      <c r="AO664" s="5"/>
    </row>
    <row r="66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c r="AK665" s="5"/>
      <c r="AL665" s="5"/>
      <c r="AM665" s="5"/>
      <c r="AN665" s="5"/>
      <c r="AO665" s="5"/>
    </row>
    <row r="666">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c r="AK666" s="5"/>
      <c r="AL666" s="5"/>
      <c r="AM666" s="5"/>
      <c r="AN666" s="5"/>
      <c r="AO666" s="5"/>
    </row>
    <row r="667">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row>
    <row r="668">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c r="AK668" s="5"/>
      <c r="AL668" s="5"/>
      <c r="AM668" s="5"/>
      <c r="AN668" s="5"/>
      <c r="AO668" s="5"/>
    </row>
    <row r="669">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c r="AK669" s="5"/>
      <c r="AL669" s="5"/>
      <c r="AM669" s="5"/>
      <c r="AN669" s="5"/>
      <c r="AO669" s="5"/>
    </row>
    <row r="670">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c r="AL670" s="5"/>
      <c r="AM670" s="5"/>
      <c r="AN670" s="5"/>
      <c r="AO670" s="5"/>
    </row>
    <row r="671">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row>
    <row r="672">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c r="AL672" s="5"/>
      <c r="AM672" s="5"/>
      <c r="AN672" s="5"/>
      <c r="AO672" s="5"/>
    </row>
    <row r="673">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c r="AL673" s="5"/>
      <c r="AM673" s="5"/>
      <c r="AN673" s="5"/>
      <c r="AO673" s="5"/>
    </row>
    <row r="674">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c r="AK674" s="5"/>
      <c r="AL674" s="5"/>
      <c r="AM674" s="5"/>
      <c r="AN674" s="5"/>
      <c r="AO674" s="5"/>
    </row>
    <row r="67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c r="AL675" s="5"/>
      <c r="AM675" s="5"/>
      <c r="AN675" s="5"/>
      <c r="AO675" s="5"/>
    </row>
    <row r="676">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c r="AK676" s="5"/>
      <c r="AL676" s="5"/>
      <c r="AM676" s="5"/>
      <c r="AN676" s="5"/>
      <c r="AO676" s="5"/>
    </row>
    <row r="677">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row>
    <row r="678">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row>
    <row r="679">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c r="AK679" s="5"/>
      <c r="AL679" s="5"/>
      <c r="AM679" s="5"/>
      <c r="AN679" s="5"/>
      <c r="AO679" s="5"/>
    </row>
    <row r="680">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c r="AM680" s="5"/>
      <c r="AN680" s="5"/>
      <c r="AO680" s="5"/>
    </row>
    <row r="681">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c r="AL681" s="5"/>
      <c r="AM681" s="5"/>
      <c r="AN681" s="5"/>
      <c r="AO681" s="5"/>
    </row>
    <row r="682">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c r="AK682" s="5"/>
      <c r="AL682" s="5"/>
      <c r="AM682" s="5"/>
      <c r="AN682" s="5"/>
      <c r="AO682" s="5"/>
    </row>
    <row r="683">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row>
    <row r="684">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c r="AM684" s="5"/>
      <c r="AN684" s="5"/>
      <c r="AO684" s="5"/>
    </row>
    <row r="68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c r="AK685" s="5"/>
      <c r="AL685" s="5"/>
      <c r="AM685" s="5"/>
      <c r="AN685" s="5"/>
      <c r="AO685" s="5"/>
    </row>
    <row r="686">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c r="AL686" s="5"/>
      <c r="AM686" s="5"/>
      <c r="AN686" s="5"/>
      <c r="AO686" s="5"/>
    </row>
    <row r="687">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c r="AM687" s="5"/>
      <c r="AN687" s="5"/>
      <c r="AO687" s="5"/>
    </row>
    <row r="688">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row>
    <row r="689">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row>
    <row r="690">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5"/>
      <c r="AM690" s="5"/>
      <c r="AN690" s="5"/>
      <c r="AO690" s="5"/>
    </row>
    <row r="691">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c r="AK691" s="5"/>
      <c r="AL691" s="5"/>
      <c r="AM691" s="5"/>
      <c r="AN691" s="5"/>
      <c r="AO691" s="5"/>
    </row>
    <row r="692">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c r="AK692" s="5"/>
      <c r="AL692" s="5"/>
      <c r="AM692" s="5"/>
      <c r="AN692" s="5"/>
      <c r="AO692" s="5"/>
    </row>
    <row r="693">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c r="AK693" s="5"/>
      <c r="AL693" s="5"/>
      <c r="AM693" s="5"/>
      <c r="AN693" s="5"/>
      <c r="AO693" s="5"/>
    </row>
    <row r="694">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5"/>
      <c r="AM694" s="5"/>
      <c r="AN694" s="5"/>
      <c r="AO694" s="5"/>
    </row>
    <row r="69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c r="AK695" s="5"/>
      <c r="AL695" s="5"/>
      <c r="AM695" s="5"/>
      <c r="AN695" s="5"/>
      <c r="AO695" s="5"/>
    </row>
    <row r="696">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5"/>
      <c r="AM696" s="5"/>
      <c r="AN696" s="5"/>
      <c r="AO696" s="5"/>
    </row>
    <row r="697">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c r="AK697" s="5"/>
      <c r="AL697" s="5"/>
      <c r="AM697" s="5"/>
      <c r="AN697" s="5"/>
      <c r="AO697" s="5"/>
    </row>
    <row r="698">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c r="AL698" s="5"/>
      <c r="AM698" s="5"/>
      <c r="AN698" s="5"/>
      <c r="AO698" s="5"/>
    </row>
    <row r="699">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row>
    <row r="700">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c r="AM700" s="5"/>
      <c r="AN700" s="5"/>
      <c r="AO700" s="5"/>
    </row>
    <row r="701">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c r="AK701" s="5"/>
      <c r="AL701" s="5"/>
      <c r="AM701" s="5"/>
      <c r="AN701" s="5"/>
      <c r="AO701" s="5"/>
    </row>
    <row r="702">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c r="AK702" s="5"/>
      <c r="AL702" s="5"/>
      <c r="AM702" s="5"/>
      <c r="AN702" s="5"/>
      <c r="AO702" s="5"/>
    </row>
    <row r="703">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c r="AK703" s="5"/>
      <c r="AL703" s="5"/>
      <c r="AM703" s="5"/>
      <c r="AN703" s="5"/>
      <c r="AO703" s="5"/>
    </row>
    <row r="704">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c r="AK704" s="5"/>
      <c r="AL704" s="5"/>
      <c r="AM704" s="5"/>
      <c r="AN704" s="5"/>
      <c r="AO704" s="5"/>
    </row>
    <row r="70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c r="AK705" s="5"/>
      <c r="AL705" s="5"/>
      <c r="AM705" s="5"/>
      <c r="AN705" s="5"/>
      <c r="AO705" s="5"/>
    </row>
    <row r="706">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c r="AK706" s="5"/>
      <c r="AL706" s="5"/>
      <c r="AM706" s="5"/>
      <c r="AN706" s="5"/>
      <c r="AO706" s="5"/>
    </row>
    <row r="707">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c r="AK707" s="5"/>
      <c r="AL707" s="5"/>
      <c r="AM707" s="5"/>
      <c r="AN707" s="5"/>
      <c r="AO707" s="5"/>
    </row>
    <row r="708">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c r="AK708" s="5"/>
      <c r="AL708" s="5"/>
      <c r="AM708" s="5"/>
      <c r="AN708" s="5"/>
      <c r="AO708" s="5"/>
    </row>
    <row r="709">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c r="AK709" s="5"/>
      <c r="AL709" s="5"/>
      <c r="AM709" s="5"/>
      <c r="AN709" s="5"/>
      <c r="AO709" s="5"/>
    </row>
    <row r="710">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row>
    <row r="711">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c r="AL711" s="5"/>
      <c r="AM711" s="5"/>
      <c r="AN711" s="5"/>
      <c r="AO711" s="5"/>
    </row>
    <row r="712">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c r="AK712" s="5"/>
      <c r="AL712" s="5"/>
      <c r="AM712" s="5"/>
      <c r="AN712" s="5"/>
      <c r="AO712" s="5"/>
    </row>
    <row r="713">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c r="AK713" s="5"/>
      <c r="AL713" s="5"/>
      <c r="AM713" s="5"/>
      <c r="AN713" s="5"/>
      <c r="AO713" s="5"/>
    </row>
    <row r="714">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c r="AK714" s="5"/>
      <c r="AL714" s="5"/>
      <c r="AM714" s="5"/>
      <c r="AN714" s="5"/>
      <c r="AO714" s="5"/>
    </row>
    <row r="71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c r="AK715" s="5"/>
      <c r="AL715" s="5"/>
      <c r="AM715" s="5"/>
      <c r="AN715" s="5"/>
      <c r="AO715" s="5"/>
    </row>
    <row r="716">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c r="AK716" s="5"/>
      <c r="AL716" s="5"/>
      <c r="AM716" s="5"/>
      <c r="AN716" s="5"/>
      <c r="AO716" s="5"/>
    </row>
    <row r="717">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c r="AK717" s="5"/>
      <c r="AL717" s="5"/>
      <c r="AM717" s="5"/>
      <c r="AN717" s="5"/>
      <c r="AO717" s="5"/>
    </row>
    <row r="718">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c r="AK718" s="5"/>
      <c r="AL718" s="5"/>
      <c r="AM718" s="5"/>
      <c r="AN718" s="5"/>
      <c r="AO718" s="5"/>
    </row>
    <row r="719">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c r="AK719" s="5"/>
      <c r="AL719" s="5"/>
      <c r="AM719" s="5"/>
      <c r="AN719" s="5"/>
      <c r="AO719" s="5"/>
    </row>
    <row r="720">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c r="AL720" s="5"/>
      <c r="AM720" s="5"/>
      <c r="AN720" s="5"/>
      <c r="AO720" s="5"/>
    </row>
    <row r="721">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row>
    <row r="722">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c r="AK722" s="5"/>
      <c r="AL722" s="5"/>
      <c r="AM722" s="5"/>
      <c r="AN722" s="5"/>
      <c r="AO722" s="5"/>
    </row>
    <row r="723">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c r="AK723" s="5"/>
      <c r="AL723" s="5"/>
      <c r="AM723" s="5"/>
      <c r="AN723" s="5"/>
      <c r="AO723" s="5"/>
    </row>
    <row r="724">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c r="AK724" s="5"/>
      <c r="AL724" s="5"/>
      <c r="AM724" s="5"/>
      <c r="AN724" s="5"/>
      <c r="AO724" s="5"/>
    </row>
    <row r="72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c r="AK725" s="5"/>
      <c r="AL725" s="5"/>
      <c r="AM725" s="5"/>
      <c r="AN725" s="5"/>
      <c r="AO725" s="5"/>
    </row>
    <row r="726">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c r="AL726" s="5"/>
      <c r="AM726" s="5"/>
      <c r="AN726" s="5"/>
      <c r="AO726" s="5"/>
    </row>
    <row r="727">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c r="AK727" s="5"/>
      <c r="AL727" s="5"/>
      <c r="AM727" s="5"/>
      <c r="AN727" s="5"/>
      <c r="AO727" s="5"/>
    </row>
    <row r="728">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c r="AK728" s="5"/>
      <c r="AL728" s="5"/>
      <c r="AM728" s="5"/>
      <c r="AN728" s="5"/>
      <c r="AO728" s="5"/>
    </row>
    <row r="729">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c r="AK729" s="5"/>
      <c r="AL729" s="5"/>
      <c r="AM729" s="5"/>
      <c r="AN729" s="5"/>
      <c r="AO729" s="5"/>
    </row>
    <row r="730">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c r="AK730" s="5"/>
      <c r="AL730" s="5"/>
      <c r="AM730" s="5"/>
      <c r="AN730" s="5"/>
      <c r="AO730" s="5"/>
    </row>
    <row r="731">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c r="AK731" s="5"/>
      <c r="AL731" s="5"/>
      <c r="AM731" s="5"/>
      <c r="AN731" s="5"/>
      <c r="AO731" s="5"/>
    </row>
    <row r="732">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row>
    <row r="733">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c r="AK733" s="5"/>
      <c r="AL733" s="5"/>
      <c r="AM733" s="5"/>
      <c r="AN733" s="5"/>
      <c r="AO733" s="5"/>
    </row>
    <row r="734">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c r="AK734" s="5"/>
      <c r="AL734" s="5"/>
      <c r="AM734" s="5"/>
      <c r="AN734" s="5"/>
      <c r="AO734" s="5"/>
    </row>
    <row r="73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c r="AK735" s="5"/>
      <c r="AL735" s="5"/>
      <c r="AM735" s="5"/>
      <c r="AN735" s="5"/>
      <c r="AO735" s="5"/>
    </row>
    <row r="736">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c r="AK736" s="5"/>
      <c r="AL736" s="5"/>
      <c r="AM736" s="5"/>
      <c r="AN736" s="5"/>
      <c r="AO736" s="5"/>
    </row>
    <row r="737">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c r="AK737" s="5"/>
      <c r="AL737" s="5"/>
      <c r="AM737" s="5"/>
      <c r="AN737" s="5"/>
      <c r="AO737" s="5"/>
    </row>
    <row r="738">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c r="AK738" s="5"/>
      <c r="AL738" s="5"/>
      <c r="AM738" s="5"/>
      <c r="AN738" s="5"/>
      <c r="AO738" s="5"/>
    </row>
    <row r="739">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c r="AK739" s="5"/>
      <c r="AL739" s="5"/>
      <c r="AM739" s="5"/>
      <c r="AN739" s="5"/>
      <c r="AO739" s="5"/>
    </row>
    <row r="740">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c r="AK740" s="5"/>
      <c r="AL740" s="5"/>
      <c r="AM740" s="5"/>
      <c r="AN740" s="5"/>
      <c r="AO740" s="5"/>
    </row>
    <row r="741">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c r="AK741" s="5"/>
      <c r="AL741" s="5"/>
      <c r="AM741" s="5"/>
      <c r="AN741" s="5"/>
      <c r="AO741" s="5"/>
    </row>
    <row r="742">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row>
    <row r="743">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c r="AK743" s="5"/>
      <c r="AL743" s="5"/>
      <c r="AM743" s="5"/>
      <c r="AN743" s="5"/>
      <c r="AO743" s="5"/>
    </row>
    <row r="744">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c r="AK744" s="5"/>
      <c r="AL744" s="5"/>
      <c r="AM744" s="5"/>
      <c r="AN744" s="5"/>
      <c r="AO744" s="5"/>
    </row>
    <row r="74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c r="AK745" s="5"/>
      <c r="AL745" s="5"/>
      <c r="AM745" s="5"/>
      <c r="AN745" s="5"/>
      <c r="AO745" s="5"/>
    </row>
    <row r="746">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c r="AK746" s="5"/>
      <c r="AL746" s="5"/>
      <c r="AM746" s="5"/>
      <c r="AN746" s="5"/>
      <c r="AO746" s="5"/>
    </row>
    <row r="747">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c r="AK747" s="5"/>
      <c r="AL747" s="5"/>
      <c r="AM747" s="5"/>
      <c r="AN747" s="5"/>
      <c r="AO747" s="5"/>
    </row>
    <row r="748">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c r="AK748" s="5"/>
      <c r="AL748" s="5"/>
      <c r="AM748" s="5"/>
      <c r="AN748" s="5"/>
      <c r="AO748" s="5"/>
    </row>
    <row r="749">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c r="AK749" s="5"/>
      <c r="AL749" s="5"/>
      <c r="AM749" s="5"/>
      <c r="AN749" s="5"/>
      <c r="AO749" s="5"/>
    </row>
    <row r="750">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c r="AK750" s="5"/>
      <c r="AL750" s="5"/>
      <c r="AM750" s="5"/>
      <c r="AN750" s="5"/>
      <c r="AO750" s="5"/>
    </row>
    <row r="751">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c r="AK751" s="5"/>
      <c r="AL751" s="5"/>
      <c r="AM751" s="5"/>
      <c r="AN751" s="5"/>
      <c r="AO751" s="5"/>
    </row>
    <row r="752">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row>
    <row r="753">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c r="AK753" s="5"/>
      <c r="AL753" s="5"/>
      <c r="AM753" s="5"/>
      <c r="AN753" s="5"/>
      <c r="AO753" s="5"/>
    </row>
    <row r="754">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c r="AK754" s="5"/>
      <c r="AL754" s="5"/>
      <c r="AM754" s="5"/>
      <c r="AN754" s="5"/>
      <c r="AO754" s="5"/>
    </row>
    <row r="75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c r="AK755" s="5"/>
      <c r="AL755" s="5"/>
      <c r="AM755" s="5"/>
      <c r="AN755" s="5"/>
      <c r="AO755" s="5"/>
    </row>
    <row r="756">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c r="AK756" s="5"/>
      <c r="AL756" s="5"/>
      <c r="AM756" s="5"/>
      <c r="AN756" s="5"/>
      <c r="AO756" s="5"/>
    </row>
    <row r="757">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c r="AK757" s="5"/>
      <c r="AL757" s="5"/>
      <c r="AM757" s="5"/>
      <c r="AN757" s="5"/>
      <c r="AO757" s="5"/>
    </row>
    <row r="758">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c r="AK758" s="5"/>
      <c r="AL758" s="5"/>
      <c r="AM758" s="5"/>
      <c r="AN758" s="5"/>
      <c r="AO758" s="5"/>
    </row>
    <row r="759">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c r="AL759" s="5"/>
      <c r="AM759" s="5"/>
      <c r="AN759" s="5"/>
      <c r="AO759" s="5"/>
    </row>
    <row r="760">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c r="AK760" s="5"/>
      <c r="AL760" s="5"/>
      <c r="AM760" s="5"/>
      <c r="AN760" s="5"/>
      <c r="AO760" s="5"/>
    </row>
    <row r="761">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c r="AK761" s="5"/>
      <c r="AL761" s="5"/>
      <c r="AM761" s="5"/>
      <c r="AN761" s="5"/>
      <c r="AO761" s="5"/>
    </row>
    <row r="762">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row>
    <row r="763">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c r="AK763" s="5"/>
      <c r="AL763" s="5"/>
      <c r="AM763" s="5"/>
      <c r="AN763" s="5"/>
      <c r="AO763" s="5"/>
    </row>
    <row r="764">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c r="AK764" s="5"/>
      <c r="AL764" s="5"/>
      <c r="AM764" s="5"/>
      <c r="AN764" s="5"/>
      <c r="AO764" s="5"/>
    </row>
    <row r="76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c r="AK765" s="5"/>
      <c r="AL765" s="5"/>
      <c r="AM765" s="5"/>
      <c r="AN765" s="5"/>
      <c r="AO765" s="5"/>
    </row>
    <row r="766">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c r="AM766" s="5"/>
      <c r="AN766" s="5"/>
      <c r="AO766" s="5"/>
    </row>
    <row r="767">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c r="AK767" s="5"/>
      <c r="AL767" s="5"/>
      <c r="AM767" s="5"/>
      <c r="AN767" s="5"/>
      <c r="AO767" s="5"/>
    </row>
    <row r="768">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c r="AK768" s="5"/>
      <c r="AL768" s="5"/>
      <c r="AM768" s="5"/>
      <c r="AN768" s="5"/>
      <c r="AO768" s="5"/>
    </row>
    <row r="769">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row>
    <row r="770">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c r="AK770" s="5"/>
      <c r="AL770" s="5"/>
      <c r="AM770" s="5"/>
      <c r="AN770" s="5"/>
      <c r="AO770" s="5"/>
    </row>
    <row r="771">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c r="AK771" s="5"/>
      <c r="AL771" s="5"/>
      <c r="AM771" s="5"/>
      <c r="AN771" s="5"/>
      <c r="AO771" s="5"/>
    </row>
    <row r="772">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c r="AK772" s="5"/>
      <c r="AL772" s="5"/>
      <c r="AM772" s="5"/>
      <c r="AN772" s="5"/>
      <c r="AO772" s="5"/>
    </row>
    <row r="773">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c r="AM773" s="5"/>
      <c r="AN773" s="5"/>
      <c r="AO773" s="5"/>
    </row>
    <row r="774">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c r="AL774" s="5"/>
      <c r="AM774" s="5"/>
      <c r="AN774" s="5"/>
      <c r="AO774" s="5"/>
    </row>
    <row r="77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c r="AK775" s="5"/>
      <c r="AL775" s="5"/>
      <c r="AM775" s="5"/>
      <c r="AN775" s="5"/>
      <c r="AO775" s="5"/>
    </row>
    <row r="776">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row>
    <row r="777">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c r="AK777" s="5"/>
      <c r="AL777" s="5"/>
      <c r="AM777" s="5"/>
      <c r="AN777" s="5"/>
      <c r="AO777" s="5"/>
    </row>
    <row r="778">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c r="AK778" s="5"/>
      <c r="AL778" s="5"/>
      <c r="AM778" s="5"/>
      <c r="AN778" s="5"/>
      <c r="AO778" s="5"/>
    </row>
    <row r="779">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c r="AK779" s="5"/>
      <c r="AL779" s="5"/>
      <c r="AM779" s="5"/>
      <c r="AN779" s="5"/>
      <c r="AO779" s="5"/>
    </row>
    <row r="780">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c r="AL780" s="5"/>
      <c r="AM780" s="5"/>
      <c r="AN780" s="5"/>
      <c r="AO780" s="5"/>
    </row>
    <row r="781">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row>
    <row r="782">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c r="AK782" s="5"/>
      <c r="AL782" s="5"/>
      <c r="AM782" s="5"/>
      <c r="AN782" s="5"/>
      <c r="AO782" s="5"/>
    </row>
    <row r="783">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row>
    <row r="784">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c r="AK784" s="5"/>
      <c r="AL784" s="5"/>
      <c r="AM784" s="5"/>
      <c r="AN784" s="5"/>
      <c r="AO784" s="5"/>
    </row>
    <row r="78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c r="AK785" s="5"/>
      <c r="AL785" s="5"/>
      <c r="AM785" s="5"/>
      <c r="AN785" s="5"/>
      <c r="AO785" s="5"/>
    </row>
    <row r="786">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c r="AK786" s="5"/>
      <c r="AL786" s="5"/>
      <c r="AM786" s="5"/>
      <c r="AN786" s="5"/>
      <c r="AO786" s="5"/>
    </row>
    <row r="787">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c r="AK787" s="5"/>
      <c r="AL787" s="5"/>
      <c r="AM787" s="5"/>
      <c r="AN787" s="5"/>
      <c r="AO787" s="5"/>
    </row>
    <row r="788">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c r="AK788" s="5"/>
      <c r="AL788" s="5"/>
      <c r="AM788" s="5"/>
      <c r="AN788" s="5"/>
      <c r="AO788" s="5"/>
    </row>
    <row r="789">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c r="AL789" s="5"/>
      <c r="AM789" s="5"/>
      <c r="AN789" s="5"/>
      <c r="AO789" s="5"/>
    </row>
    <row r="790">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c r="AK790" s="5"/>
      <c r="AL790" s="5"/>
      <c r="AM790" s="5"/>
      <c r="AN790" s="5"/>
      <c r="AO790" s="5"/>
    </row>
    <row r="791">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c r="AM791" s="5"/>
      <c r="AN791" s="5"/>
      <c r="AO791" s="5"/>
    </row>
    <row r="792">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c r="AK792" s="5"/>
      <c r="AL792" s="5"/>
      <c r="AM792" s="5"/>
      <c r="AN792" s="5"/>
      <c r="AO792" s="5"/>
    </row>
    <row r="793">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c r="AK793" s="5"/>
      <c r="AL793" s="5"/>
      <c r="AM793" s="5"/>
      <c r="AN793" s="5"/>
      <c r="AO793" s="5"/>
    </row>
    <row r="794">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c r="AK794" s="5"/>
      <c r="AL794" s="5"/>
      <c r="AM794" s="5"/>
      <c r="AN794" s="5"/>
      <c r="AO794" s="5"/>
    </row>
    <row r="79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c r="AK795" s="5"/>
      <c r="AL795" s="5"/>
      <c r="AM795" s="5"/>
      <c r="AN795" s="5"/>
      <c r="AO795" s="5"/>
    </row>
    <row r="796">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c r="AL796" s="5"/>
      <c r="AM796" s="5"/>
      <c r="AN796" s="5"/>
      <c r="AO796" s="5"/>
    </row>
    <row r="797">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c r="AK797" s="5"/>
      <c r="AL797" s="5"/>
      <c r="AM797" s="5"/>
      <c r="AN797" s="5"/>
      <c r="AO797" s="5"/>
    </row>
    <row r="798">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c r="AK798" s="5"/>
      <c r="AL798" s="5"/>
      <c r="AM798" s="5"/>
      <c r="AN798" s="5"/>
      <c r="AO798" s="5"/>
    </row>
    <row r="799">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row>
    <row r="800">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c r="AK800" s="5"/>
      <c r="AL800" s="5"/>
      <c r="AM800" s="5"/>
      <c r="AN800" s="5"/>
      <c r="AO800" s="5"/>
    </row>
    <row r="801">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c r="AK801" s="5"/>
      <c r="AL801" s="5"/>
      <c r="AM801" s="5"/>
      <c r="AN801" s="5"/>
      <c r="AO801" s="5"/>
    </row>
    <row r="802">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c r="AK802" s="5"/>
      <c r="AL802" s="5"/>
      <c r="AM802" s="5"/>
      <c r="AN802" s="5"/>
      <c r="AO802" s="5"/>
    </row>
    <row r="803">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c r="AK803" s="5"/>
      <c r="AL803" s="5"/>
      <c r="AM803" s="5"/>
      <c r="AN803" s="5"/>
      <c r="AO803" s="5"/>
    </row>
    <row r="804">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c r="AL804" s="5"/>
      <c r="AM804" s="5"/>
      <c r="AN804" s="5"/>
      <c r="AO804" s="5"/>
    </row>
    <row r="80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c r="AK805" s="5"/>
      <c r="AL805" s="5"/>
      <c r="AM805" s="5"/>
      <c r="AN805" s="5"/>
      <c r="AO805" s="5"/>
    </row>
    <row r="806">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row>
    <row r="807">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c r="AK807" s="5"/>
      <c r="AL807" s="5"/>
      <c r="AM807" s="5"/>
      <c r="AN807" s="5"/>
      <c r="AO807" s="5"/>
    </row>
    <row r="808">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c r="AK808" s="5"/>
      <c r="AL808" s="5"/>
      <c r="AM808" s="5"/>
      <c r="AN808" s="5"/>
      <c r="AO808" s="5"/>
    </row>
    <row r="809">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c r="AK809" s="5"/>
      <c r="AL809" s="5"/>
      <c r="AM809" s="5"/>
      <c r="AN809" s="5"/>
      <c r="AO809" s="5"/>
    </row>
    <row r="810">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c r="AL810" s="5"/>
      <c r="AM810" s="5"/>
      <c r="AN810" s="5"/>
      <c r="AO810" s="5"/>
    </row>
    <row r="811">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c r="AK811" s="5"/>
      <c r="AL811" s="5"/>
      <c r="AM811" s="5"/>
      <c r="AN811" s="5"/>
      <c r="AO811" s="5"/>
    </row>
    <row r="812">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c r="AK812" s="5"/>
      <c r="AL812" s="5"/>
      <c r="AM812" s="5"/>
      <c r="AN812" s="5"/>
      <c r="AO812" s="5"/>
    </row>
    <row r="813">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c r="AK813" s="5"/>
      <c r="AL813" s="5"/>
      <c r="AM813" s="5"/>
      <c r="AN813" s="5"/>
      <c r="AO813" s="5"/>
    </row>
    <row r="814">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c r="AK814" s="5"/>
      <c r="AL814" s="5"/>
      <c r="AM814" s="5"/>
      <c r="AN814" s="5"/>
      <c r="AO814" s="5"/>
    </row>
    <row r="81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c r="AK815" s="5"/>
      <c r="AL815" s="5"/>
      <c r="AM815" s="5"/>
      <c r="AN815" s="5"/>
      <c r="AO815" s="5"/>
    </row>
    <row r="816">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row>
    <row r="817">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c r="AK817" s="5"/>
      <c r="AL817" s="5"/>
      <c r="AM817" s="5"/>
      <c r="AN817" s="5"/>
      <c r="AO817" s="5"/>
    </row>
    <row r="818">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c r="AK818" s="5"/>
      <c r="AL818" s="5"/>
      <c r="AM818" s="5"/>
      <c r="AN818" s="5"/>
      <c r="AO818" s="5"/>
    </row>
    <row r="819">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c r="AK819" s="5"/>
      <c r="AL819" s="5"/>
      <c r="AM819" s="5"/>
      <c r="AN819" s="5"/>
      <c r="AO819" s="5"/>
    </row>
    <row r="820">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c r="AK820" s="5"/>
      <c r="AL820" s="5"/>
      <c r="AM820" s="5"/>
      <c r="AN820" s="5"/>
      <c r="AO820" s="5"/>
    </row>
    <row r="821">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c r="AK821" s="5"/>
      <c r="AL821" s="5"/>
      <c r="AM821" s="5"/>
      <c r="AN821" s="5"/>
      <c r="AO821" s="5"/>
    </row>
    <row r="822">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c r="AK822" s="5"/>
      <c r="AL822" s="5"/>
      <c r="AM822" s="5"/>
      <c r="AN822" s="5"/>
      <c r="AO822" s="5"/>
    </row>
    <row r="823">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c r="AL823" s="5"/>
      <c r="AM823" s="5"/>
      <c r="AN823" s="5"/>
      <c r="AO823" s="5"/>
    </row>
    <row r="824">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c r="AK824" s="5"/>
      <c r="AL824" s="5"/>
      <c r="AM824" s="5"/>
      <c r="AN824" s="5"/>
      <c r="AO824" s="5"/>
    </row>
    <row r="82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c r="AK825" s="5"/>
      <c r="AL825" s="5"/>
      <c r="AM825" s="5"/>
      <c r="AN825" s="5"/>
      <c r="AO825" s="5"/>
    </row>
    <row r="826">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row>
    <row r="827">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c r="AK827" s="5"/>
      <c r="AL827" s="5"/>
      <c r="AM827" s="5"/>
      <c r="AN827" s="5"/>
      <c r="AO827" s="5"/>
    </row>
    <row r="828">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c r="AL828" s="5"/>
      <c r="AM828" s="5"/>
      <c r="AN828" s="5"/>
      <c r="AO828" s="5"/>
    </row>
    <row r="829">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c r="AK829" s="5"/>
      <c r="AL829" s="5"/>
      <c r="AM829" s="5"/>
      <c r="AN829" s="5"/>
      <c r="AO829" s="5"/>
    </row>
    <row r="830">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c r="AK830" s="5"/>
      <c r="AL830" s="5"/>
      <c r="AM830" s="5"/>
      <c r="AN830" s="5"/>
      <c r="AO830" s="5"/>
    </row>
    <row r="831">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c r="AK831" s="5"/>
      <c r="AL831" s="5"/>
      <c r="AM831" s="5"/>
      <c r="AN831" s="5"/>
      <c r="AO831" s="5"/>
    </row>
    <row r="832">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c r="AK832" s="5"/>
      <c r="AL832" s="5"/>
      <c r="AM832" s="5"/>
      <c r="AN832" s="5"/>
      <c r="AO832" s="5"/>
    </row>
    <row r="833">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c r="AM833" s="5"/>
      <c r="AN833" s="5"/>
      <c r="AO833" s="5"/>
    </row>
    <row r="834">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row>
    <row r="83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c r="AK835" s="5"/>
      <c r="AL835" s="5"/>
      <c r="AM835" s="5"/>
      <c r="AN835" s="5"/>
      <c r="AO835" s="5"/>
    </row>
    <row r="836">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c r="AK836" s="5"/>
      <c r="AL836" s="5"/>
      <c r="AM836" s="5"/>
      <c r="AN836" s="5"/>
      <c r="AO836" s="5"/>
    </row>
    <row r="837">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c r="AK837" s="5"/>
      <c r="AL837" s="5"/>
      <c r="AM837" s="5"/>
      <c r="AN837" s="5"/>
      <c r="AO837" s="5"/>
    </row>
    <row r="838">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c r="AK838" s="5"/>
      <c r="AL838" s="5"/>
      <c r="AM838" s="5"/>
      <c r="AN838" s="5"/>
      <c r="AO838" s="5"/>
    </row>
    <row r="839">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c r="AK839" s="5"/>
      <c r="AL839" s="5"/>
      <c r="AM839" s="5"/>
      <c r="AN839" s="5"/>
      <c r="AO839" s="5"/>
    </row>
    <row r="840">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c r="AK840" s="5"/>
      <c r="AL840" s="5"/>
      <c r="AM840" s="5"/>
      <c r="AN840" s="5"/>
      <c r="AO840" s="5"/>
    </row>
    <row r="841">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c r="AK841" s="5"/>
      <c r="AL841" s="5"/>
      <c r="AM841" s="5"/>
      <c r="AN841" s="5"/>
      <c r="AO841" s="5"/>
    </row>
    <row r="842">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c r="AK842" s="5"/>
      <c r="AL842" s="5"/>
      <c r="AM842" s="5"/>
      <c r="AN842" s="5"/>
      <c r="AO842" s="5"/>
    </row>
    <row r="843">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c r="AK843" s="5"/>
      <c r="AL843" s="5"/>
      <c r="AM843" s="5"/>
      <c r="AN843" s="5"/>
      <c r="AO843" s="5"/>
    </row>
    <row r="844">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c r="AM844" s="5"/>
      <c r="AN844" s="5"/>
      <c r="AO844" s="5"/>
    </row>
    <row r="84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row>
    <row r="846">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c r="AL846" s="5"/>
      <c r="AM846" s="5"/>
      <c r="AN846" s="5"/>
      <c r="AO846" s="5"/>
    </row>
    <row r="847">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c r="AK847" s="5"/>
      <c r="AL847" s="5"/>
      <c r="AM847" s="5"/>
      <c r="AN847" s="5"/>
      <c r="AO847" s="5"/>
    </row>
    <row r="848">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c r="AK848" s="5"/>
      <c r="AL848" s="5"/>
      <c r="AM848" s="5"/>
      <c r="AN848" s="5"/>
      <c r="AO848" s="5"/>
    </row>
    <row r="849">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c r="AK849" s="5"/>
      <c r="AL849" s="5"/>
      <c r="AM849" s="5"/>
      <c r="AN849" s="5"/>
      <c r="AO849" s="5"/>
    </row>
    <row r="850">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c r="AK850" s="5"/>
      <c r="AL850" s="5"/>
      <c r="AM850" s="5"/>
      <c r="AN850" s="5"/>
      <c r="AO850" s="5"/>
    </row>
    <row r="851">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c r="AL851" s="5"/>
      <c r="AM851" s="5"/>
      <c r="AN851" s="5"/>
      <c r="AO851" s="5"/>
    </row>
    <row r="852">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row>
    <row r="853">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c r="AK853" s="5"/>
      <c r="AL853" s="5"/>
      <c r="AM853" s="5"/>
      <c r="AN853" s="5"/>
      <c r="AO853" s="5"/>
    </row>
    <row r="854">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c r="AK854" s="5"/>
      <c r="AL854" s="5"/>
      <c r="AM854" s="5"/>
      <c r="AN854" s="5"/>
      <c r="AO854" s="5"/>
    </row>
    <row r="85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c r="AK855" s="5"/>
      <c r="AL855" s="5"/>
      <c r="AM855" s="5"/>
      <c r="AN855" s="5"/>
      <c r="AO855" s="5"/>
    </row>
    <row r="856">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c r="AM856" s="5"/>
      <c r="AN856" s="5"/>
      <c r="AO856" s="5"/>
    </row>
    <row r="857">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c r="AK857" s="5"/>
      <c r="AL857" s="5"/>
      <c r="AM857" s="5"/>
      <c r="AN857" s="5"/>
      <c r="AO857" s="5"/>
    </row>
    <row r="858">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row>
    <row r="859">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c r="AK859" s="5"/>
      <c r="AL859" s="5"/>
      <c r="AM859" s="5"/>
      <c r="AN859" s="5"/>
      <c r="AO859" s="5"/>
    </row>
    <row r="860">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c r="AK860" s="5"/>
      <c r="AL860" s="5"/>
      <c r="AM860" s="5"/>
      <c r="AN860" s="5"/>
      <c r="AO860" s="5"/>
    </row>
    <row r="861">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c r="AK861" s="5"/>
      <c r="AL861" s="5"/>
      <c r="AM861" s="5"/>
      <c r="AN861" s="5"/>
      <c r="AO861" s="5"/>
    </row>
    <row r="862">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c r="AM862" s="5"/>
      <c r="AN862" s="5"/>
      <c r="AO862" s="5"/>
    </row>
    <row r="863">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c r="AM863" s="5"/>
      <c r="AN863" s="5"/>
      <c r="AO863" s="5"/>
    </row>
    <row r="864">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row>
    <row r="86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c r="AK865" s="5"/>
      <c r="AL865" s="5"/>
      <c r="AM865" s="5"/>
      <c r="AN865" s="5"/>
      <c r="AO865" s="5"/>
    </row>
    <row r="866">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c r="AK866" s="5"/>
      <c r="AL866" s="5"/>
      <c r="AM866" s="5"/>
      <c r="AN866" s="5"/>
      <c r="AO866" s="5"/>
    </row>
    <row r="867">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c r="AK867" s="5"/>
      <c r="AL867" s="5"/>
      <c r="AM867" s="5"/>
      <c r="AN867" s="5"/>
      <c r="AO867" s="5"/>
    </row>
    <row r="868">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c r="AK868" s="5"/>
      <c r="AL868" s="5"/>
      <c r="AM868" s="5"/>
      <c r="AN868" s="5"/>
      <c r="AO868" s="5"/>
    </row>
    <row r="869">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row>
    <row r="870">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row>
    <row r="871">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c r="AK871" s="5"/>
      <c r="AL871" s="5"/>
      <c r="AM871" s="5"/>
      <c r="AN871" s="5"/>
      <c r="AO871" s="5"/>
    </row>
    <row r="872">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c r="AK872" s="5"/>
      <c r="AL872" s="5"/>
      <c r="AM872" s="5"/>
      <c r="AN872" s="5"/>
      <c r="AO872" s="5"/>
    </row>
    <row r="873">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c r="AK873" s="5"/>
      <c r="AL873" s="5"/>
      <c r="AM873" s="5"/>
      <c r="AN873" s="5"/>
      <c r="AO873" s="5"/>
    </row>
    <row r="874">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c r="AK874" s="5"/>
      <c r="AL874" s="5"/>
      <c r="AM874" s="5"/>
      <c r="AN874" s="5"/>
      <c r="AO874" s="5"/>
    </row>
    <row r="87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c r="AM875" s="5"/>
      <c r="AN875" s="5"/>
      <c r="AO875" s="5"/>
    </row>
    <row r="876">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c r="AL876" s="5"/>
      <c r="AM876" s="5"/>
      <c r="AN876" s="5"/>
      <c r="AO876" s="5"/>
    </row>
    <row r="877">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c r="AK877" s="5"/>
      <c r="AL877" s="5"/>
      <c r="AM877" s="5"/>
      <c r="AN877" s="5"/>
      <c r="AO877" s="5"/>
    </row>
    <row r="878">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c r="AK878" s="5"/>
      <c r="AL878" s="5"/>
      <c r="AM878" s="5"/>
      <c r="AN878" s="5"/>
      <c r="AO878" s="5"/>
    </row>
    <row r="879">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c r="AK879" s="5"/>
      <c r="AL879" s="5"/>
      <c r="AM879" s="5"/>
      <c r="AN879" s="5"/>
      <c r="AO879" s="5"/>
    </row>
    <row r="880">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c r="AL880" s="5"/>
      <c r="AM880" s="5"/>
      <c r="AN880" s="5"/>
      <c r="AO880" s="5"/>
    </row>
    <row r="881">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row>
    <row r="882">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c r="AL882" s="5"/>
      <c r="AM882" s="5"/>
      <c r="AN882" s="5"/>
      <c r="AO882" s="5"/>
    </row>
    <row r="883">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c r="AK883" s="5"/>
      <c r="AL883" s="5"/>
      <c r="AM883" s="5"/>
      <c r="AN883" s="5"/>
      <c r="AO883" s="5"/>
    </row>
    <row r="884">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c r="AK884" s="5"/>
      <c r="AL884" s="5"/>
      <c r="AM884" s="5"/>
      <c r="AN884" s="5"/>
      <c r="AO884" s="5"/>
    </row>
    <row r="88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c r="AK885" s="5"/>
      <c r="AL885" s="5"/>
      <c r="AM885" s="5"/>
      <c r="AN885" s="5"/>
      <c r="AO885" s="5"/>
    </row>
    <row r="886">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c r="AK886" s="5"/>
      <c r="AL886" s="5"/>
      <c r="AM886" s="5"/>
      <c r="AN886" s="5"/>
      <c r="AO886" s="5"/>
    </row>
    <row r="887">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c r="AK887" s="5"/>
      <c r="AL887" s="5"/>
      <c r="AM887" s="5"/>
      <c r="AN887" s="5"/>
      <c r="AO887" s="5"/>
    </row>
    <row r="888">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c r="AL888" s="5"/>
      <c r="AM888" s="5"/>
      <c r="AN888" s="5"/>
      <c r="AO888" s="5"/>
    </row>
    <row r="889">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c r="AK889" s="5"/>
      <c r="AL889" s="5"/>
      <c r="AM889" s="5"/>
      <c r="AN889" s="5"/>
      <c r="AO889" s="5"/>
    </row>
    <row r="890">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c r="AK890" s="5"/>
      <c r="AL890" s="5"/>
      <c r="AM890" s="5"/>
      <c r="AN890" s="5"/>
      <c r="AO890" s="5"/>
    </row>
    <row r="891">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c r="AK891" s="5"/>
      <c r="AL891" s="5"/>
      <c r="AM891" s="5"/>
      <c r="AN891" s="5"/>
      <c r="AO891" s="5"/>
    </row>
    <row r="892">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c r="AL892" s="5"/>
      <c r="AM892" s="5"/>
      <c r="AN892" s="5"/>
      <c r="AO892" s="5"/>
    </row>
    <row r="893">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c r="AK893" s="5"/>
      <c r="AL893" s="5"/>
      <c r="AM893" s="5"/>
      <c r="AN893" s="5"/>
      <c r="AO893" s="5"/>
    </row>
    <row r="894">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c r="AM894" s="5"/>
      <c r="AN894" s="5"/>
      <c r="AO894" s="5"/>
    </row>
    <row r="89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c r="AK895" s="5"/>
      <c r="AL895" s="5"/>
      <c r="AM895" s="5"/>
      <c r="AN895" s="5"/>
      <c r="AO895" s="5"/>
    </row>
    <row r="896">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c r="AL896" s="5"/>
      <c r="AM896" s="5"/>
      <c r="AN896" s="5"/>
      <c r="AO896" s="5"/>
    </row>
    <row r="897">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c r="AL897" s="5"/>
      <c r="AM897" s="5"/>
      <c r="AN897" s="5"/>
      <c r="AO897" s="5"/>
    </row>
    <row r="898">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c r="AK898" s="5"/>
      <c r="AL898" s="5"/>
      <c r="AM898" s="5"/>
      <c r="AN898" s="5"/>
      <c r="AO898" s="5"/>
    </row>
    <row r="899">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c r="AK899" s="5"/>
      <c r="AL899" s="5"/>
      <c r="AM899" s="5"/>
      <c r="AN899" s="5"/>
      <c r="AO899" s="5"/>
    </row>
    <row r="900">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c r="AL900" s="5"/>
      <c r="AM900" s="5"/>
      <c r="AN900" s="5"/>
      <c r="AO900" s="5"/>
    </row>
    <row r="901">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c r="AK901" s="5"/>
      <c r="AL901" s="5"/>
      <c r="AM901" s="5"/>
      <c r="AN901" s="5"/>
      <c r="AO901" s="5"/>
    </row>
    <row r="902">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c r="AK902" s="5"/>
      <c r="AL902" s="5"/>
      <c r="AM902" s="5"/>
      <c r="AN902" s="5"/>
      <c r="AO902" s="5"/>
    </row>
    <row r="903">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c r="AK903" s="5"/>
      <c r="AL903" s="5"/>
      <c r="AM903" s="5"/>
      <c r="AN903" s="5"/>
      <c r="AO903" s="5"/>
    </row>
    <row r="904">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c r="AK904" s="5"/>
      <c r="AL904" s="5"/>
      <c r="AM904" s="5"/>
      <c r="AN904" s="5"/>
      <c r="AO904" s="5"/>
    </row>
    <row r="90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c r="AK905" s="5"/>
      <c r="AL905" s="5"/>
      <c r="AM905" s="5"/>
      <c r="AN905" s="5"/>
      <c r="AO905" s="5"/>
    </row>
    <row r="906">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c r="AM906" s="5"/>
      <c r="AN906" s="5"/>
      <c r="AO906" s="5"/>
    </row>
    <row r="907">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c r="AL907" s="5"/>
      <c r="AM907" s="5"/>
      <c r="AN907" s="5"/>
      <c r="AO907" s="5"/>
    </row>
    <row r="908">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c r="AM908" s="5"/>
      <c r="AN908" s="5"/>
      <c r="AO908" s="5"/>
    </row>
    <row r="909">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c r="AK909" s="5"/>
      <c r="AL909" s="5"/>
      <c r="AM909" s="5"/>
      <c r="AN909" s="5"/>
      <c r="AO909" s="5"/>
    </row>
    <row r="910">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c r="AK910" s="5"/>
      <c r="AL910" s="5"/>
      <c r="AM910" s="5"/>
      <c r="AN910" s="5"/>
      <c r="AO910" s="5"/>
    </row>
    <row r="911">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c r="AK911" s="5"/>
      <c r="AL911" s="5"/>
      <c r="AM911" s="5"/>
      <c r="AN911" s="5"/>
      <c r="AO911" s="5"/>
    </row>
    <row r="912">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c r="AL912" s="5"/>
      <c r="AM912" s="5"/>
      <c r="AN912" s="5"/>
      <c r="AO912" s="5"/>
    </row>
    <row r="913">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c r="AL913" s="5"/>
      <c r="AM913" s="5"/>
      <c r="AN913" s="5"/>
      <c r="AO913" s="5"/>
    </row>
    <row r="914">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c r="AK914" s="5"/>
      <c r="AL914" s="5"/>
      <c r="AM914" s="5"/>
      <c r="AN914" s="5"/>
      <c r="AO914" s="5"/>
    </row>
    <row r="91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c r="AK915" s="5"/>
      <c r="AL915" s="5"/>
      <c r="AM915" s="5"/>
      <c r="AN915" s="5"/>
      <c r="AO915" s="5"/>
    </row>
    <row r="916">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c r="AK916" s="5"/>
      <c r="AL916" s="5"/>
      <c r="AM916" s="5"/>
      <c r="AN916" s="5"/>
      <c r="AO916" s="5"/>
    </row>
    <row r="917">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c r="AK917" s="5"/>
      <c r="AL917" s="5"/>
      <c r="AM917" s="5"/>
      <c r="AN917" s="5"/>
      <c r="AO917" s="5"/>
    </row>
    <row r="918">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c r="AL918" s="5"/>
      <c r="AM918" s="5"/>
      <c r="AN918" s="5"/>
      <c r="AO918" s="5"/>
    </row>
    <row r="919">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c r="AK919" s="5"/>
      <c r="AL919" s="5"/>
      <c r="AM919" s="5"/>
      <c r="AN919" s="5"/>
      <c r="AO919" s="5"/>
    </row>
    <row r="920">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c r="AK920" s="5"/>
      <c r="AL920" s="5"/>
      <c r="AM920" s="5"/>
      <c r="AN920" s="5"/>
      <c r="AO920" s="5"/>
    </row>
    <row r="921">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c r="AK921" s="5"/>
      <c r="AL921" s="5"/>
      <c r="AM921" s="5"/>
      <c r="AN921" s="5"/>
      <c r="AO921" s="5"/>
    </row>
    <row r="922">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c r="AK922" s="5"/>
      <c r="AL922" s="5"/>
      <c r="AM922" s="5"/>
      <c r="AN922" s="5"/>
      <c r="AO922" s="5"/>
    </row>
    <row r="923">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c r="AM923" s="5"/>
      <c r="AN923" s="5"/>
      <c r="AO923" s="5"/>
    </row>
    <row r="924">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row>
    <row r="92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c r="AL925" s="5"/>
      <c r="AM925" s="5"/>
      <c r="AN925" s="5"/>
      <c r="AO925" s="5"/>
    </row>
    <row r="926">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c r="AK926" s="5"/>
      <c r="AL926" s="5"/>
      <c r="AM926" s="5"/>
      <c r="AN926" s="5"/>
      <c r="AO926" s="5"/>
    </row>
    <row r="927">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c r="AK927" s="5"/>
      <c r="AL927" s="5"/>
      <c r="AM927" s="5"/>
      <c r="AN927" s="5"/>
      <c r="AO927" s="5"/>
    </row>
    <row r="928">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c r="AK928" s="5"/>
      <c r="AL928" s="5"/>
      <c r="AM928" s="5"/>
      <c r="AN928" s="5"/>
      <c r="AO928" s="5"/>
    </row>
    <row r="929">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c r="AL929" s="5"/>
      <c r="AM929" s="5"/>
      <c r="AN929" s="5"/>
      <c r="AO929" s="5"/>
    </row>
    <row r="930">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c r="AM930" s="5"/>
      <c r="AN930" s="5"/>
      <c r="AO930" s="5"/>
    </row>
    <row r="931">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c r="AL931" s="5"/>
      <c r="AM931" s="5"/>
      <c r="AN931" s="5"/>
      <c r="AO931" s="5"/>
    </row>
    <row r="932">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c r="AL932" s="5"/>
      <c r="AM932" s="5"/>
      <c r="AN932" s="5"/>
      <c r="AO932" s="5"/>
    </row>
    <row r="933">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c r="AL933" s="5"/>
      <c r="AM933" s="5"/>
      <c r="AN933" s="5"/>
      <c r="AO933" s="5"/>
    </row>
    <row r="934">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c r="AL934" s="5"/>
      <c r="AM934" s="5"/>
      <c r="AN934" s="5"/>
      <c r="AO934" s="5"/>
    </row>
    <row r="93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c r="AL935" s="5"/>
      <c r="AM935" s="5"/>
      <c r="AN935" s="5"/>
      <c r="AO935" s="5"/>
    </row>
    <row r="936">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c r="AM936" s="5"/>
      <c r="AN936" s="5"/>
      <c r="AO936" s="5"/>
    </row>
    <row r="937">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c r="AL937" s="5"/>
      <c r="AM937" s="5"/>
      <c r="AN937" s="5"/>
      <c r="AO937" s="5"/>
    </row>
    <row r="938">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c r="AL938" s="5"/>
      <c r="AM938" s="5"/>
      <c r="AN938" s="5"/>
      <c r="AO938" s="5"/>
    </row>
    <row r="939">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c r="AL939" s="5"/>
      <c r="AM939" s="5"/>
      <c r="AN939" s="5"/>
      <c r="AO939" s="5"/>
    </row>
    <row r="940">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c r="AK940" s="5"/>
      <c r="AL940" s="5"/>
      <c r="AM940" s="5"/>
      <c r="AN940" s="5"/>
      <c r="AO940" s="5"/>
    </row>
    <row r="941">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c r="AM941" s="5"/>
      <c r="AN941" s="5"/>
      <c r="AO941" s="5"/>
    </row>
    <row r="942">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c r="AL942" s="5"/>
      <c r="AM942" s="5"/>
      <c r="AN942" s="5"/>
      <c r="AO942" s="5"/>
    </row>
    <row r="943">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c r="AK943" s="5"/>
      <c r="AL943" s="5"/>
      <c r="AM943" s="5"/>
      <c r="AN943" s="5"/>
      <c r="AO943" s="5"/>
    </row>
    <row r="944">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c r="AK944" s="5"/>
      <c r="AL944" s="5"/>
      <c r="AM944" s="5"/>
      <c r="AN944" s="5"/>
      <c r="AO944" s="5"/>
    </row>
    <row r="94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c r="AK945" s="5"/>
      <c r="AL945" s="5"/>
      <c r="AM945" s="5"/>
      <c r="AN945" s="5"/>
      <c r="AO945" s="5"/>
    </row>
    <row r="946">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c r="AK946" s="5"/>
      <c r="AL946" s="5"/>
      <c r="AM946" s="5"/>
      <c r="AN946" s="5"/>
      <c r="AO946" s="5"/>
    </row>
    <row r="947">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c r="AK947" s="5"/>
      <c r="AL947" s="5"/>
      <c r="AM947" s="5"/>
      <c r="AN947" s="5"/>
      <c r="AO947" s="5"/>
    </row>
    <row r="948">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c r="AK948" s="5"/>
      <c r="AL948" s="5"/>
      <c r="AM948" s="5"/>
      <c r="AN948" s="5"/>
      <c r="AO948" s="5"/>
    </row>
    <row r="949">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c r="AL949" s="5"/>
      <c r="AM949" s="5"/>
      <c r="AN949" s="5"/>
      <c r="AO949" s="5"/>
    </row>
  </sheetData>
  <mergeCells count="48">
    <mergeCell ref="A1:G1"/>
    <mergeCell ref="A2:G2"/>
    <mergeCell ref="A3:G3"/>
    <mergeCell ref="A4:G4"/>
    <mergeCell ref="A5:AK5"/>
    <mergeCell ref="A6:AN6"/>
    <mergeCell ref="A7:AM7"/>
    <mergeCell ref="A8:G8"/>
    <mergeCell ref="A10:B10"/>
    <mergeCell ref="A11:A19"/>
    <mergeCell ref="A20:A28"/>
    <mergeCell ref="A29:A37"/>
    <mergeCell ref="A38:B38"/>
    <mergeCell ref="A39:A47"/>
    <mergeCell ref="A48:A56"/>
    <mergeCell ref="A57:A65"/>
    <mergeCell ref="A66:A74"/>
    <mergeCell ref="A75:A83"/>
    <mergeCell ref="A84:A92"/>
    <mergeCell ref="A93:A101"/>
    <mergeCell ref="A102:A110"/>
    <mergeCell ref="A111:A119"/>
    <mergeCell ref="A120:A128"/>
    <mergeCell ref="A129:A137"/>
    <mergeCell ref="A138:B138"/>
    <mergeCell ref="A139:A147"/>
    <mergeCell ref="A148:A156"/>
    <mergeCell ref="A157:A165"/>
    <mergeCell ref="A166:A174"/>
    <mergeCell ref="A175:A183"/>
    <mergeCell ref="A184:A192"/>
    <mergeCell ref="A193:A201"/>
    <mergeCell ref="A202:A210"/>
    <mergeCell ref="A211:A219"/>
    <mergeCell ref="A220:A228"/>
    <mergeCell ref="A284:A292"/>
    <mergeCell ref="A293:A301"/>
    <mergeCell ref="A302:A310"/>
    <mergeCell ref="A311:A319"/>
    <mergeCell ref="A320:A328"/>
    <mergeCell ref="A329:A337"/>
    <mergeCell ref="A229:A237"/>
    <mergeCell ref="A238:B238"/>
    <mergeCell ref="A239:A247"/>
    <mergeCell ref="A248:A256"/>
    <mergeCell ref="A257:A265"/>
    <mergeCell ref="A266:A274"/>
    <mergeCell ref="A275:A283"/>
  </mergeCells>
  <conditionalFormatting sqref="AG13:AJ13">
    <cfRule type="colorScale" priority="1">
      <colorScale>
        <cfvo type="min"/>
        <cfvo type="max"/>
        <color rgb="FFD9EAD3"/>
        <color rgb="FFF4CCCC"/>
      </colorScale>
    </cfRule>
  </conditionalFormatting>
  <conditionalFormatting sqref="AG22:AJ22">
    <cfRule type="colorScale" priority="2">
      <colorScale>
        <cfvo type="min"/>
        <cfvo type="max"/>
        <color rgb="FFD9EAD3"/>
        <color rgb="FFF4CCCC"/>
      </colorScale>
    </cfRule>
  </conditionalFormatting>
  <conditionalFormatting sqref="AG31:AJ31">
    <cfRule type="colorScale" priority="3">
      <colorScale>
        <cfvo type="min"/>
        <cfvo type="max"/>
        <color rgb="FFD9EAD3"/>
        <color rgb="FFF4CCCC"/>
      </colorScale>
    </cfRule>
  </conditionalFormatting>
  <drawing r:id="rId1"/>
</worksheet>
</file>